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9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3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87z649\Documents\Data\Putnam, Campbell\anaerobic\"/>
    </mc:Choice>
  </mc:AlternateContent>
  <xr:revisionPtr revIDLastSave="0" documentId="13_ncr:1_{0C1D3CF5-B84F-4673-BE9B-06A8032DBDD1}" xr6:coauthVersionLast="47" xr6:coauthVersionMax="47" xr10:uidLastSave="{00000000-0000-0000-0000-000000000000}"/>
  <bookViews>
    <workbookView xWindow="-108" yWindow="-108" windowWidth="23256" windowHeight="13896" xr2:uid="{C9082305-17D1-4869-843C-4336A5FCDFA4}"/>
  </bookViews>
  <sheets>
    <sheet name="summary" sheetId="53" r:id="rId1"/>
    <sheet name="S1 proteomics data" sheetId="52" r:id="rId2"/>
    <sheet name="S2 enzyme properties" sheetId="15" r:id="rId3"/>
    <sheet name="S3 cell dimensions" sheetId="34" r:id="rId4"/>
    <sheet name="S4 biophysical parameters" sheetId="51" r:id="rId5"/>
    <sheet name="S5 aerobic consensus fluxes" sheetId="21" r:id="rId6"/>
    <sheet name="S6 protein correction factors" sheetId="32" r:id="rId7"/>
    <sheet name="S7 PtsG saturation" sheetId="33" r:id="rId8"/>
    <sheet name="S8 aerobic sMSA-FBA" sheetId="37" r:id="rId9"/>
    <sheet name="S9 aerobic error" sheetId="39" r:id="rId10"/>
    <sheet name="S10 anaerobic consensus fluxes" sheetId="11" r:id="rId11"/>
    <sheet name="S11 metabolic model" sheetId="13" r:id="rId12"/>
    <sheet name="S12 reaction assignment" sheetId="12" r:id="rId13"/>
    <sheet name="S13 model balance" sheetId="2" r:id="rId14"/>
    <sheet name="S14 anaerobic sMSA-FBA" sheetId="41" r:id="rId15"/>
    <sheet name="S15 anaerobic error" sheetId="40" r:id="rId16"/>
    <sheet name="S16 thermo parameters" sheetId="55" r:id="rId17"/>
    <sheet name="S17 thermo_aerobic" sheetId="56" r:id="rId18"/>
    <sheet name="S18 thermo_anaerobic" sheetId="57" r:id="rId19"/>
    <sheet name="S19 biphasic growth data" sheetId="58" r:id="rId20"/>
    <sheet name="S20 diffusion aerobic" sheetId="47" r:id="rId21"/>
    <sheet name="S21 diffusion anaerobic " sheetId="46" r:id="rId22"/>
    <sheet name="S22 aerobic acetate transport" sheetId="50" r:id="rId23"/>
    <sheet name="S23 anaerobic acetate transport" sheetId="49" r:id="rId24"/>
    <sheet name="S24 code summary" sheetId="48" r:id="rId25"/>
    <sheet name="S25 figure-data mapping" sheetId="59" r:id="rId26"/>
  </sheets>
  <externalReferences>
    <externalReference r:id="rId27"/>
    <externalReference r:id="rId28"/>
    <externalReference r:id="rId29"/>
    <externalReference r:id="rId30"/>
    <externalReference r:id="rId3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A27" i="56" l="1"/>
  <c r="MT2" i="57"/>
  <c r="MO68" i="57"/>
  <c r="MO67" i="57"/>
  <c r="MO66" i="57"/>
  <c r="MO65" i="57"/>
  <c r="MO64" i="57"/>
  <c r="MO63" i="57"/>
  <c r="MO62" i="57"/>
  <c r="MO61" i="57"/>
  <c r="MO60" i="57"/>
  <c r="MO59" i="57"/>
  <c r="MO58" i="57"/>
  <c r="MO57" i="57"/>
  <c r="MO56" i="57"/>
  <c r="MO55" i="57"/>
  <c r="MO54" i="57"/>
  <c r="MO53" i="57"/>
  <c r="MO42" i="57"/>
  <c r="MO41" i="57"/>
  <c r="MO40" i="57"/>
  <c r="MO39" i="57"/>
  <c r="MO38" i="57"/>
  <c r="MO37" i="57"/>
  <c r="MO36" i="57"/>
  <c r="MO35" i="57"/>
  <c r="MO34" i="57"/>
  <c r="MO33" i="57"/>
  <c r="MO32" i="57"/>
  <c r="MO31" i="57"/>
  <c r="MO30" i="57"/>
  <c r="MO29" i="57"/>
  <c r="MO28" i="57"/>
  <c r="MO27" i="57"/>
  <c r="MO17" i="57"/>
  <c r="MO16" i="57"/>
  <c r="MO15" i="57"/>
  <c r="MO14" i="57"/>
  <c r="MO13" i="57"/>
  <c r="MO12" i="57"/>
  <c r="MO11" i="57"/>
  <c r="MO10" i="57"/>
  <c r="MO9" i="57"/>
  <c r="MO8" i="57"/>
  <c r="MO7" i="57"/>
  <c r="MO6" i="57"/>
  <c r="MO5" i="57"/>
  <c r="MO4" i="57"/>
  <c r="MO3" i="57"/>
  <c r="MO2" i="57"/>
  <c r="RV75" i="56"/>
  <c r="RV74" i="56"/>
  <c r="RV73" i="56"/>
  <c r="RV72" i="56"/>
  <c r="RV71" i="56"/>
  <c r="RV70" i="56"/>
  <c r="RV69" i="56"/>
  <c r="RV68" i="56"/>
  <c r="RV67" i="56"/>
  <c r="RV66" i="56"/>
  <c r="RV65" i="56"/>
  <c r="RV64" i="56"/>
  <c r="RV63" i="56"/>
  <c r="RV62" i="56"/>
  <c r="RV61" i="56"/>
  <c r="RV60" i="56"/>
  <c r="RV59" i="56"/>
  <c r="RV58" i="56"/>
  <c r="RV57" i="56"/>
  <c r="RV56" i="56"/>
  <c r="RV55" i="56"/>
  <c r="RV54" i="56"/>
  <c r="RV53" i="56"/>
  <c r="RV49" i="56"/>
  <c r="RV48" i="56"/>
  <c r="RV47" i="56"/>
  <c r="RV46" i="56"/>
  <c r="RV45" i="56"/>
  <c r="RV44" i="56"/>
  <c r="RV43" i="56"/>
  <c r="RV42" i="56"/>
  <c r="RV41" i="56"/>
  <c r="RV40" i="56"/>
  <c r="RV39" i="56"/>
  <c r="RV38" i="56"/>
  <c r="RV37" i="56"/>
  <c r="RV36" i="56"/>
  <c r="RV35" i="56"/>
  <c r="RV34" i="56"/>
  <c r="RV33" i="56"/>
  <c r="RV32" i="56"/>
  <c r="RV31" i="56"/>
  <c r="RV30" i="56"/>
  <c r="RV29" i="56"/>
  <c r="RV28" i="56"/>
  <c r="RV27" i="56"/>
  <c r="RV3" i="56"/>
  <c r="RV4" i="56"/>
  <c r="RV5" i="56"/>
  <c r="RV6" i="56"/>
  <c r="RV7" i="56"/>
  <c r="RV8" i="56"/>
  <c r="RV9" i="56"/>
  <c r="RV10" i="56"/>
  <c r="RV11" i="56"/>
  <c r="RV12" i="56"/>
  <c r="RV13" i="56"/>
  <c r="RV14" i="56"/>
  <c r="RV15" i="56"/>
  <c r="RV16" i="56"/>
  <c r="RV17" i="56"/>
  <c r="RV18" i="56"/>
  <c r="RV19" i="56"/>
  <c r="RV20" i="56"/>
  <c r="RV21" i="56"/>
  <c r="RV22" i="56"/>
  <c r="RV23" i="56"/>
  <c r="RV24" i="56"/>
  <c r="RV2" i="56"/>
  <c r="EM5" i="52"/>
  <c r="EN5" i="52"/>
  <c r="EN6" i="52"/>
  <c r="EN7" i="52"/>
  <c r="EN8" i="52"/>
  <c r="EN9" i="52"/>
  <c r="EN10" i="52"/>
  <c r="EN11" i="52"/>
  <c r="EN12" i="52"/>
  <c r="EN13" i="52"/>
  <c r="EN14" i="52"/>
  <c r="EN15" i="52"/>
  <c r="EN16" i="52"/>
  <c r="EN17" i="52"/>
  <c r="EN18" i="52"/>
  <c r="EN19" i="52"/>
  <c r="EN20" i="52"/>
  <c r="EN21" i="52"/>
  <c r="EN22" i="52"/>
  <c r="EN23" i="52"/>
  <c r="EN24" i="52"/>
  <c r="EN25" i="52"/>
  <c r="EN26" i="52"/>
  <c r="EN27" i="52"/>
  <c r="DU35" i="52"/>
  <c r="DU36" i="52"/>
  <c r="DU37" i="52"/>
  <c r="DU38" i="52"/>
  <c r="DU34" i="52"/>
  <c r="DU13" i="52"/>
  <c r="DU14" i="52"/>
  <c r="DU15" i="52"/>
  <c r="DU16" i="52"/>
  <c r="DU17" i="52"/>
  <c r="DU18" i="52"/>
  <c r="DU19" i="52"/>
  <c r="DU20" i="52"/>
  <c r="DU21" i="52"/>
  <c r="DU22" i="52"/>
  <c r="DU23" i="52"/>
  <c r="DU24" i="52"/>
  <c r="DU25" i="52"/>
  <c r="DU26" i="52"/>
  <c r="DU27" i="52"/>
  <c r="DU28" i="52"/>
  <c r="DU29" i="52"/>
  <c r="DU30" i="52"/>
  <c r="DU31" i="52"/>
  <c r="DU12" i="52"/>
  <c r="DU7" i="52"/>
  <c r="DU8" i="52"/>
  <c r="DU9" i="52"/>
  <c r="DU6" i="52"/>
  <c r="DT35" i="52"/>
  <c r="DT36" i="52"/>
  <c r="DT37" i="52"/>
  <c r="DT38" i="52"/>
  <c r="DT34" i="52"/>
  <c r="DT12" i="52"/>
  <c r="DT14" i="52"/>
  <c r="DT15" i="52"/>
  <c r="DT16" i="52"/>
  <c r="DT17" i="52"/>
  <c r="DT18" i="52"/>
  <c r="DT19" i="52"/>
  <c r="DT20" i="52"/>
  <c r="DT21" i="52"/>
  <c r="DT22" i="52"/>
  <c r="DT23" i="52"/>
  <c r="DT24" i="52"/>
  <c r="DT25" i="52"/>
  <c r="DT26" i="52"/>
  <c r="DT27" i="52"/>
  <c r="DT28" i="52"/>
  <c r="DT29" i="52"/>
  <c r="DT30" i="52"/>
  <c r="DT31" i="52"/>
  <c r="DT13" i="52"/>
  <c r="DT7" i="52"/>
  <c r="DT8" i="52"/>
  <c r="DT9" i="52"/>
  <c r="DT6" i="52"/>
  <c r="DS35" i="52"/>
  <c r="DS36" i="52"/>
  <c r="DS37" i="52"/>
  <c r="DS38" i="52"/>
  <c r="DS34" i="52"/>
  <c r="DS13" i="52"/>
  <c r="DS14" i="52"/>
  <c r="DS15" i="52"/>
  <c r="DS16" i="52"/>
  <c r="DS17" i="52"/>
  <c r="DS18" i="52"/>
  <c r="DS19" i="52"/>
  <c r="DS20" i="52"/>
  <c r="DS21" i="52"/>
  <c r="DS22" i="52"/>
  <c r="DS23" i="52"/>
  <c r="DS24" i="52"/>
  <c r="DS25" i="52"/>
  <c r="DS26" i="52"/>
  <c r="DS27" i="52"/>
  <c r="DS28" i="52"/>
  <c r="DS29" i="52"/>
  <c r="DS30" i="52"/>
  <c r="DS31" i="52"/>
  <c r="DS12" i="52"/>
  <c r="DS6" i="52"/>
  <c r="DS7" i="52"/>
  <c r="DS8" i="52"/>
  <c r="DS9" i="52"/>
  <c r="CW5" i="52" l="1"/>
  <c r="CH7" i="52"/>
  <c r="C27" i="11" l="1"/>
  <c r="D27" i="11"/>
  <c r="D26" i="11"/>
  <c r="MX28" i="57"/>
  <c r="MX29" i="57"/>
  <c r="MX30" i="57"/>
  <c r="MX31" i="57"/>
  <c r="MX32" i="57"/>
  <c r="MX33" i="57"/>
  <c r="MX34" i="57"/>
  <c r="MX35" i="57"/>
  <c r="MX36" i="57"/>
  <c r="MX37" i="57"/>
  <c r="MX38" i="57"/>
  <c r="MX39" i="57"/>
  <c r="MX27" i="57"/>
  <c r="SE28" i="56"/>
  <c r="SE29" i="56"/>
  <c r="SE30" i="56"/>
  <c r="SE31" i="56"/>
  <c r="SE32" i="56"/>
  <c r="SE33" i="56"/>
  <c r="SE34" i="56"/>
  <c r="SE35" i="56"/>
  <c r="SE36" i="56"/>
  <c r="SE37" i="56"/>
  <c r="SE38" i="56"/>
  <c r="SE39" i="56"/>
  <c r="SE40" i="56"/>
  <c r="SE41" i="56"/>
  <c r="SE42" i="56"/>
  <c r="SE43" i="56"/>
  <c r="SE44" i="56"/>
  <c r="SE45" i="56"/>
  <c r="SE46" i="56"/>
  <c r="SE47" i="56"/>
  <c r="SE48" i="56"/>
  <c r="SE49" i="56"/>
  <c r="SE27" i="56"/>
  <c r="MW28" i="57"/>
  <c r="MW29" i="57"/>
  <c r="MW30" i="57"/>
  <c r="MW31" i="57"/>
  <c r="MW32" i="57"/>
  <c r="MW33" i="57"/>
  <c r="MW34" i="57"/>
  <c r="MW35" i="57"/>
  <c r="MW36" i="57"/>
  <c r="MW37" i="57"/>
  <c r="MW38" i="57"/>
  <c r="MW39" i="57"/>
  <c r="MW27" i="57"/>
  <c r="SC28" i="56"/>
  <c r="SC29" i="56"/>
  <c r="SC30" i="56"/>
  <c r="SC31" i="56"/>
  <c r="SC32" i="56"/>
  <c r="SC33" i="56"/>
  <c r="SC34" i="56"/>
  <c r="SC35" i="56"/>
  <c r="SC36" i="56"/>
  <c r="SC37" i="56"/>
  <c r="SC38" i="56"/>
  <c r="SC39" i="56"/>
  <c r="SC40" i="56"/>
  <c r="SC41" i="56"/>
  <c r="SC42" i="56"/>
  <c r="SC43" i="56"/>
  <c r="SC44" i="56"/>
  <c r="SC45" i="56"/>
  <c r="SC46" i="56"/>
  <c r="SC47" i="56"/>
  <c r="SC48" i="56"/>
  <c r="SC49" i="56"/>
  <c r="SC27" i="56"/>
  <c r="N63" i="21"/>
  <c r="SA54" i="56" l="1"/>
  <c r="SA55" i="56"/>
  <c r="SA56" i="56"/>
  <c r="SA57" i="56"/>
  <c r="SA58" i="56"/>
  <c r="SA59" i="56"/>
  <c r="SA60" i="56"/>
  <c r="SA61" i="56"/>
  <c r="SA62" i="56"/>
  <c r="SA63" i="56"/>
  <c r="SA64" i="56"/>
  <c r="SA65" i="56"/>
  <c r="SA66" i="56"/>
  <c r="SA67" i="56"/>
  <c r="SA68" i="56"/>
  <c r="SA69" i="56"/>
  <c r="SA70" i="56"/>
  <c r="SA71" i="56"/>
  <c r="SA72" i="56"/>
  <c r="SA73" i="56"/>
  <c r="SA74" i="56"/>
  <c r="SA75" i="56"/>
  <c r="SA53" i="56"/>
  <c r="SA28" i="56"/>
  <c r="SA29" i="56"/>
  <c r="SA30" i="56"/>
  <c r="SA31" i="56"/>
  <c r="SA32" i="56"/>
  <c r="SA33" i="56"/>
  <c r="SA34" i="56"/>
  <c r="SA35" i="56"/>
  <c r="SA36" i="56"/>
  <c r="SA37" i="56"/>
  <c r="SA38" i="56"/>
  <c r="SA39" i="56"/>
  <c r="SA40" i="56"/>
  <c r="SA41" i="56"/>
  <c r="SA42" i="56"/>
  <c r="SA43" i="56"/>
  <c r="SA44" i="56"/>
  <c r="SA45" i="56"/>
  <c r="SA46" i="56"/>
  <c r="SA47" i="56"/>
  <c r="SA48" i="56"/>
  <c r="SA49" i="56"/>
  <c r="SA2" i="56"/>
  <c r="SA3" i="56"/>
  <c r="SA4" i="56"/>
  <c r="SA5" i="56"/>
  <c r="SA6" i="56"/>
  <c r="SA7" i="56"/>
  <c r="SA8" i="56"/>
  <c r="SA9" i="56"/>
  <c r="SA10" i="56"/>
  <c r="SA11" i="56"/>
  <c r="SA12" i="56"/>
  <c r="SA13" i="56"/>
  <c r="SA14" i="56"/>
  <c r="SA15" i="56"/>
  <c r="SA16" i="56"/>
  <c r="SA17" i="56"/>
  <c r="SA18" i="56"/>
  <c r="SA19" i="56"/>
  <c r="SA20" i="56"/>
  <c r="SA21" i="56"/>
  <c r="SA22" i="56"/>
  <c r="SA23" i="56"/>
  <c r="SA24" i="56"/>
  <c r="MS54" i="57"/>
  <c r="MS55" i="57"/>
  <c r="MS56" i="57"/>
  <c r="MS57" i="57"/>
  <c r="MS58" i="57"/>
  <c r="MS59" i="57"/>
  <c r="MS60" i="57"/>
  <c r="MS61" i="57"/>
  <c r="MS62" i="57"/>
  <c r="MS63" i="57"/>
  <c r="MS64" i="57"/>
  <c r="MS65" i="57"/>
  <c r="MS66" i="57"/>
  <c r="MS67" i="57"/>
  <c r="MS68" i="57"/>
  <c r="MS53" i="57"/>
  <c r="RY75" i="56"/>
  <c r="RY74" i="56"/>
  <c r="RY73" i="56"/>
  <c r="RY72" i="56"/>
  <c r="RY71" i="56"/>
  <c r="RY70" i="56"/>
  <c r="RY69" i="56"/>
  <c r="RY68" i="56"/>
  <c r="RY67" i="56"/>
  <c r="RY66" i="56"/>
  <c r="RY65" i="56"/>
  <c r="RY64" i="56"/>
  <c r="RY63" i="56"/>
  <c r="RY62" i="56"/>
  <c r="RY61" i="56"/>
  <c r="RY60" i="56"/>
  <c r="RY59" i="56"/>
  <c r="RY58" i="56"/>
  <c r="RY57" i="56"/>
  <c r="RY56" i="56"/>
  <c r="RY55" i="56"/>
  <c r="RY54" i="56"/>
  <c r="RY53" i="56"/>
  <c r="RK53" i="56"/>
  <c r="RL53" i="56"/>
  <c r="RM53" i="56"/>
  <c r="RN53" i="56"/>
  <c r="RO53" i="56"/>
  <c r="RP53" i="56"/>
  <c r="RQ53" i="56"/>
  <c r="RR53" i="56"/>
  <c r="RS53" i="56"/>
  <c r="RT53" i="56"/>
  <c r="RK54" i="56"/>
  <c r="RL54" i="56"/>
  <c r="RM54" i="56"/>
  <c r="RN54" i="56"/>
  <c r="RO54" i="56"/>
  <c r="RP54" i="56"/>
  <c r="RQ54" i="56"/>
  <c r="RR54" i="56"/>
  <c r="RS54" i="56"/>
  <c r="RT54" i="56"/>
  <c r="RK55" i="56"/>
  <c r="RL55" i="56"/>
  <c r="RM55" i="56"/>
  <c r="RM80" i="56" s="1"/>
  <c r="RN55" i="56"/>
  <c r="RO55" i="56"/>
  <c r="RP55" i="56"/>
  <c r="RQ55" i="56"/>
  <c r="RR55" i="56"/>
  <c r="RS55" i="56"/>
  <c r="RT55" i="56"/>
  <c r="RK56" i="56"/>
  <c r="RL56" i="56"/>
  <c r="RM56" i="56"/>
  <c r="RN56" i="56"/>
  <c r="RO56" i="56"/>
  <c r="RP56" i="56"/>
  <c r="RQ56" i="56"/>
  <c r="RR56" i="56"/>
  <c r="RS56" i="56"/>
  <c r="RT56" i="56"/>
  <c r="RK57" i="56"/>
  <c r="RL57" i="56"/>
  <c r="RM57" i="56"/>
  <c r="RN57" i="56"/>
  <c r="RO57" i="56"/>
  <c r="RP57" i="56"/>
  <c r="RQ57" i="56"/>
  <c r="RQ82" i="56" s="1"/>
  <c r="RR57" i="56"/>
  <c r="RS57" i="56"/>
  <c r="RT57" i="56"/>
  <c r="RK58" i="56"/>
  <c r="RL58" i="56"/>
  <c r="RM58" i="56"/>
  <c r="RN58" i="56"/>
  <c r="RO58" i="56"/>
  <c r="RP58" i="56"/>
  <c r="RQ58" i="56"/>
  <c r="RR58" i="56"/>
  <c r="RS58" i="56"/>
  <c r="RT58" i="56"/>
  <c r="RK59" i="56"/>
  <c r="RL59" i="56"/>
  <c r="RM59" i="56"/>
  <c r="RN59" i="56"/>
  <c r="RO59" i="56"/>
  <c r="RP59" i="56"/>
  <c r="RQ59" i="56"/>
  <c r="RR59" i="56"/>
  <c r="RS59" i="56"/>
  <c r="RT59" i="56"/>
  <c r="RK60" i="56"/>
  <c r="RL60" i="56"/>
  <c r="RM60" i="56"/>
  <c r="RN60" i="56"/>
  <c r="RO60" i="56"/>
  <c r="RP60" i="56"/>
  <c r="RQ60" i="56"/>
  <c r="RR60" i="56"/>
  <c r="RS60" i="56"/>
  <c r="RT60" i="56"/>
  <c r="RK61" i="56"/>
  <c r="RL61" i="56"/>
  <c r="RM61" i="56"/>
  <c r="RN61" i="56"/>
  <c r="RO61" i="56"/>
  <c r="RP61" i="56"/>
  <c r="RQ61" i="56"/>
  <c r="RQ86" i="56" s="1"/>
  <c r="RR61" i="56"/>
  <c r="RS61" i="56"/>
  <c r="RT61" i="56"/>
  <c r="RK62" i="56"/>
  <c r="RL62" i="56"/>
  <c r="RM62" i="56"/>
  <c r="RN62" i="56"/>
  <c r="RO62" i="56"/>
  <c r="RP62" i="56"/>
  <c r="RQ62" i="56"/>
  <c r="RR62" i="56"/>
  <c r="RS62" i="56"/>
  <c r="RT62" i="56"/>
  <c r="RK63" i="56"/>
  <c r="RL63" i="56"/>
  <c r="RM63" i="56"/>
  <c r="RN63" i="56"/>
  <c r="RO63" i="56"/>
  <c r="RP63" i="56"/>
  <c r="RQ63" i="56"/>
  <c r="RR63" i="56"/>
  <c r="RS63" i="56"/>
  <c r="RT63" i="56"/>
  <c r="RK64" i="56"/>
  <c r="RL64" i="56"/>
  <c r="RM64" i="56"/>
  <c r="RN64" i="56"/>
  <c r="RO64" i="56"/>
  <c r="RP64" i="56"/>
  <c r="RQ64" i="56"/>
  <c r="RR64" i="56"/>
  <c r="RS64" i="56"/>
  <c r="RT64" i="56"/>
  <c r="RK65" i="56"/>
  <c r="RL65" i="56"/>
  <c r="RM65" i="56"/>
  <c r="RN65" i="56"/>
  <c r="RO65" i="56"/>
  <c r="RP65" i="56"/>
  <c r="RQ65" i="56"/>
  <c r="RQ90" i="56" s="1"/>
  <c r="RR65" i="56"/>
  <c r="RS65" i="56"/>
  <c r="RT65" i="56"/>
  <c r="RK66" i="56"/>
  <c r="RL66" i="56"/>
  <c r="RM66" i="56"/>
  <c r="RN66" i="56"/>
  <c r="RO66" i="56"/>
  <c r="RP66" i="56"/>
  <c r="RQ66" i="56"/>
  <c r="RR66" i="56"/>
  <c r="RS66" i="56"/>
  <c r="RT66" i="56"/>
  <c r="RK67" i="56"/>
  <c r="RL67" i="56"/>
  <c r="RM67" i="56"/>
  <c r="RM92" i="56" s="1"/>
  <c r="RN67" i="56"/>
  <c r="RO67" i="56"/>
  <c r="RP67" i="56"/>
  <c r="RQ67" i="56"/>
  <c r="RR67" i="56"/>
  <c r="RS67" i="56"/>
  <c r="RT67" i="56"/>
  <c r="RK68" i="56"/>
  <c r="RL68" i="56"/>
  <c r="RM68" i="56"/>
  <c r="RN68" i="56"/>
  <c r="RO68" i="56"/>
  <c r="RP68" i="56"/>
  <c r="RQ68" i="56"/>
  <c r="RR68" i="56"/>
  <c r="RS68" i="56"/>
  <c r="RS93" i="56" s="1"/>
  <c r="RT68" i="56"/>
  <c r="RK69" i="56"/>
  <c r="RL69" i="56"/>
  <c r="RM69" i="56"/>
  <c r="RN69" i="56"/>
  <c r="RO69" i="56"/>
  <c r="RP69" i="56"/>
  <c r="RQ69" i="56"/>
  <c r="RQ94" i="56" s="1"/>
  <c r="RR69" i="56"/>
  <c r="RS69" i="56"/>
  <c r="RT69" i="56"/>
  <c r="RK70" i="56"/>
  <c r="RL70" i="56"/>
  <c r="RM70" i="56"/>
  <c r="RN70" i="56"/>
  <c r="RO70" i="56"/>
  <c r="RP70" i="56"/>
  <c r="RQ70" i="56"/>
  <c r="RR70" i="56"/>
  <c r="RS70" i="56"/>
  <c r="RT70" i="56"/>
  <c r="RK71" i="56"/>
  <c r="RL71" i="56"/>
  <c r="RM71" i="56"/>
  <c r="RN71" i="56"/>
  <c r="RO71" i="56"/>
  <c r="RP71" i="56"/>
  <c r="RQ71" i="56"/>
  <c r="RR71" i="56"/>
  <c r="RS71" i="56"/>
  <c r="RT71" i="56"/>
  <c r="RK72" i="56"/>
  <c r="RL72" i="56"/>
  <c r="RM72" i="56"/>
  <c r="RN72" i="56"/>
  <c r="RO72" i="56"/>
  <c r="RP72" i="56"/>
  <c r="RQ72" i="56"/>
  <c r="RR72" i="56"/>
  <c r="RS72" i="56"/>
  <c r="RT72" i="56"/>
  <c r="RK73" i="56"/>
  <c r="RL73" i="56"/>
  <c r="RM73" i="56"/>
  <c r="RN73" i="56"/>
  <c r="RO73" i="56"/>
  <c r="RP73" i="56"/>
  <c r="RQ73" i="56"/>
  <c r="RQ98" i="56" s="1"/>
  <c r="RR73" i="56"/>
  <c r="RS73" i="56"/>
  <c r="RT73" i="56"/>
  <c r="RK74" i="56"/>
  <c r="RL74" i="56"/>
  <c r="RM74" i="56"/>
  <c r="RN74" i="56"/>
  <c r="RO74" i="56"/>
  <c r="RP74" i="56"/>
  <c r="RQ74" i="56"/>
  <c r="RR74" i="56"/>
  <c r="RS74" i="56"/>
  <c r="RT74" i="56"/>
  <c r="RK75" i="56"/>
  <c r="RL75" i="56"/>
  <c r="RM75" i="56"/>
  <c r="RN75" i="56"/>
  <c r="RO75" i="56"/>
  <c r="RP75" i="56"/>
  <c r="RQ75" i="56"/>
  <c r="RR75" i="56"/>
  <c r="RS75" i="56"/>
  <c r="RT75" i="56"/>
  <c r="RB53" i="56"/>
  <c r="RC53" i="56"/>
  <c r="RD53" i="56"/>
  <c r="RE53" i="56"/>
  <c r="RF53" i="56"/>
  <c r="RG53" i="56"/>
  <c r="RH53" i="56"/>
  <c r="RI53" i="56"/>
  <c r="RJ53" i="56"/>
  <c r="RB54" i="56"/>
  <c r="RC54" i="56"/>
  <c r="RD54" i="56"/>
  <c r="RE54" i="56"/>
  <c r="RF54" i="56"/>
  <c r="RG54" i="56"/>
  <c r="RH54" i="56"/>
  <c r="RI54" i="56"/>
  <c r="RJ54" i="56"/>
  <c r="RB55" i="56"/>
  <c r="RC55" i="56"/>
  <c r="RD55" i="56"/>
  <c r="RE55" i="56"/>
  <c r="RF55" i="56"/>
  <c r="RF80" i="56" s="1"/>
  <c r="RG55" i="56"/>
  <c r="RH55" i="56"/>
  <c r="RI55" i="56"/>
  <c r="RJ55" i="56"/>
  <c r="RB56" i="56"/>
  <c r="RC56" i="56"/>
  <c r="RD56" i="56"/>
  <c r="RE56" i="56"/>
  <c r="RE81" i="56" s="1"/>
  <c r="RF56" i="56"/>
  <c r="RG56" i="56"/>
  <c r="RH56" i="56"/>
  <c r="RI56" i="56"/>
  <c r="RJ56" i="56"/>
  <c r="RB57" i="56"/>
  <c r="RC57" i="56"/>
  <c r="RD57" i="56"/>
  <c r="RE57" i="56"/>
  <c r="RF57" i="56"/>
  <c r="RG57" i="56"/>
  <c r="RH57" i="56"/>
  <c r="RI57" i="56"/>
  <c r="RJ57" i="56"/>
  <c r="RB58" i="56"/>
  <c r="RC58" i="56"/>
  <c r="RD58" i="56"/>
  <c r="RE58" i="56"/>
  <c r="RF58" i="56"/>
  <c r="RG58" i="56"/>
  <c r="RH58" i="56"/>
  <c r="RI58" i="56"/>
  <c r="RJ58" i="56"/>
  <c r="RB59" i="56"/>
  <c r="RC59" i="56"/>
  <c r="RD59" i="56"/>
  <c r="RE59" i="56"/>
  <c r="RF59" i="56"/>
  <c r="RG59" i="56"/>
  <c r="RH59" i="56"/>
  <c r="RI59" i="56"/>
  <c r="RJ59" i="56"/>
  <c r="RJ84" i="56" s="1"/>
  <c r="RB60" i="56"/>
  <c r="RC60" i="56"/>
  <c r="RD60" i="56"/>
  <c r="RE60" i="56"/>
  <c r="RF60" i="56"/>
  <c r="RG60" i="56"/>
  <c r="RH60" i="56"/>
  <c r="RI60" i="56"/>
  <c r="RI85" i="56" s="1"/>
  <c r="RJ60" i="56"/>
  <c r="RB61" i="56"/>
  <c r="RC61" i="56"/>
  <c r="RD61" i="56"/>
  <c r="RE61" i="56"/>
  <c r="RF61" i="56"/>
  <c r="RG61" i="56"/>
  <c r="RH61" i="56"/>
  <c r="RI61" i="56"/>
  <c r="RJ61" i="56"/>
  <c r="RB62" i="56"/>
  <c r="RC62" i="56"/>
  <c r="RD62" i="56"/>
  <c r="RE62" i="56"/>
  <c r="RF62" i="56"/>
  <c r="RG62" i="56"/>
  <c r="RH62" i="56"/>
  <c r="RI62" i="56"/>
  <c r="RJ62" i="56"/>
  <c r="RB63" i="56"/>
  <c r="RC63" i="56"/>
  <c r="RD63" i="56"/>
  <c r="RE63" i="56"/>
  <c r="RF63" i="56"/>
  <c r="RG63" i="56"/>
  <c r="RH63" i="56"/>
  <c r="RI63" i="56"/>
  <c r="RJ63" i="56"/>
  <c r="RB64" i="56"/>
  <c r="RC64" i="56"/>
  <c r="RD64" i="56"/>
  <c r="RE64" i="56"/>
  <c r="RF64" i="56"/>
  <c r="RG64" i="56"/>
  <c r="RH64" i="56"/>
  <c r="RI64" i="56"/>
  <c r="RJ64" i="56"/>
  <c r="RB65" i="56"/>
  <c r="RC65" i="56"/>
  <c r="RD65" i="56"/>
  <c r="RE65" i="56"/>
  <c r="RF65" i="56"/>
  <c r="RG65" i="56"/>
  <c r="RH65" i="56"/>
  <c r="RI65" i="56"/>
  <c r="RJ65" i="56"/>
  <c r="RB66" i="56"/>
  <c r="RC66" i="56"/>
  <c r="RD66" i="56"/>
  <c r="RE66" i="56"/>
  <c r="RF66" i="56"/>
  <c r="RG66" i="56"/>
  <c r="RH66" i="56"/>
  <c r="RI66" i="56"/>
  <c r="RJ66" i="56"/>
  <c r="RB67" i="56"/>
  <c r="RC67" i="56"/>
  <c r="RD67" i="56"/>
  <c r="RE67" i="56"/>
  <c r="RF67" i="56"/>
  <c r="RG67" i="56"/>
  <c r="RH67" i="56"/>
  <c r="RI67" i="56"/>
  <c r="RJ67" i="56"/>
  <c r="RJ92" i="56" s="1"/>
  <c r="RB68" i="56"/>
  <c r="RC68" i="56"/>
  <c r="RD68" i="56"/>
  <c r="RE68" i="56"/>
  <c r="RF68" i="56"/>
  <c r="RG68" i="56"/>
  <c r="RH68" i="56"/>
  <c r="RI68" i="56"/>
  <c r="RJ68" i="56"/>
  <c r="RB69" i="56"/>
  <c r="RC69" i="56"/>
  <c r="RD69" i="56"/>
  <c r="RE69" i="56"/>
  <c r="RF69" i="56"/>
  <c r="RG69" i="56"/>
  <c r="RH69" i="56"/>
  <c r="RI69" i="56"/>
  <c r="RJ69" i="56"/>
  <c r="RB70" i="56"/>
  <c r="RC70" i="56"/>
  <c r="RD70" i="56"/>
  <c r="RE70" i="56"/>
  <c r="RF70" i="56"/>
  <c r="RG70" i="56"/>
  <c r="RH70" i="56"/>
  <c r="RI70" i="56"/>
  <c r="RJ70" i="56"/>
  <c r="RB71" i="56"/>
  <c r="RC71" i="56"/>
  <c r="RD71" i="56"/>
  <c r="RE71" i="56"/>
  <c r="RF71" i="56"/>
  <c r="RG71" i="56"/>
  <c r="RH71" i="56"/>
  <c r="RI71" i="56"/>
  <c r="RJ71" i="56"/>
  <c r="RB72" i="56"/>
  <c r="RC72" i="56"/>
  <c r="RD72" i="56"/>
  <c r="RE72" i="56"/>
  <c r="RF72" i="56"/>
  <c r="RG72" i="56"/>
  <c r="RH72" i="56"/>
  <c r="RI72" i="56"/>
  <c r="RJ72" i="56"/>
  <c r="RB73" i="56"/>
  <c r="RC73" i="56"/>
  <c r="RD73" i="56"/>
  <c r="RE73" i="56"/>
  <c r="RF73" i="56"/>
  <c r="RG73" i="56"/>
  <c r="RH73" i="56"/>
  <c r="RI73" i="56"/>
  <c r="RJ73" i="56"/>
  <c r="RB74" i="56"/>
  <c r="RC74" i="56"/>
  <c r="RD74" i="56"/>
  <c r="RE74" i="56"/>
  <c r="RF74" i="56"/>
  <c r="RG74" i="56"/>
  <c r="RH74" i="56"/>
  <c r="RI74" i="56"/>
  <c r="RJ74" i="56"/>
  <c r="RB75" i="56"/>
  <c r="RC75" i="56"/>
  <c r="RD75" i="56"/>
  <c r="RE75" i="56"/>
  <c r="RF75" i="56"/>
  <c r="RG75" i="56"/>
  <c r="RH75" i="56"/>
  <c r="RI75" i="56"/>
  <c r="RJ75" i="56"/>
  <c r="RA54" i="56"/>
  <c r="RA55" i="56"/>
  <c r="RA56" i="56"/>
  <c r="RA57" i="56"/>
  <c r="RA58" i="56"/>
  <c r="RA59" i="56"/>
  <c r="RA60" i="56"/>
  <c r="RA61" i="56"/>
  <c r="RA62" i="56"/>
  <c r="RA63" i="56"/>
  <c r="RA64" i="56"/>
  <c r="RA65" i="56"/>
  <c r="RA66" i="56"/>
  <c r="RA67" i="56"/>
  <c r="RA68" i="56"/>
  <c r="RA69" i="56"/>
  <c r="RA70" i="56"/>
  <c r="RA71" i="56"/>
  <c r="RA72" i="56"/>
  <c r="RA73" i="56"/>
  <c r="RA74" i="56"/>
  <c r="RA75" i="56"/>
  <c r="RA53" i="56"/>
  <c r="RA2" i="56"/>
  <c r="RB2" i="56"/>
  <c r="RC2" i="56"/>
  <c r="RD2" i="56"/>
  <c r="RE2" i="56"/>
  <c r="RF2" i="56"/>
  <c r="RG2" i="56"/>
  <c r="RH2" i="56"/>
  <c r="RI2" i="56"/>
  <c r="RJ2" i="56"/>
  <c r="RK2" i="56"/>
  <c r="RL2" i="56"/>
  <c r="RM2" i="56"/>
  <c r="RN2" i="56"/>
  <c r="RO2" i="56"/>
  <c r="RP2" i="56"/>
  <c r="RQ2" i="56"/>
  <c r="RR2" i="56"/>
  <c r="RS2" i="56"/>
  <c r="RT2" i="56"/>
  <c r="RA3" i="56"/>
  <c r="RB3" i="56"/>
  <c r="RC3" i="56"/>
  <c r="RD3" i="56"/>
  <c r="RE3" i="56"/>
  <c r="RF3" i="56"/>
  <c r="RG3" i="56"/>
  <c r="RH3" i="56"/>
  <c r="RI3" i="56"/>
  <c r="RJ3" i="56"/>
  <c r="RK3" i="56"/>
  <c r="RL3" i="56"/>
  <c r="RL79" i="56" s="1"/>
  <c r="RM3" i="56"/>
  <c r="RN3" i="56"/>
  <c r="RO3" i="56"/>
  <c r="RP3" i="56"/>
  <c r="RQ3" i="56"/>
  <c r="RR3" i="56"/>
  <c r="RS3" i="56"/>
  <c r="RS79" i="56" s="1"/>
  <c r="RT3" i="56"/>
  <c r="RA4" i="56"/>
  <c r="RB4" i="56"/>
  <c r="RC4" i="56"/>
  <c r="RD4" i="56"/>
  <c r="RE4" i="56"/>
  <c r="RF4" i="56"/>
  <c r="RG4" i="56"/>
  <c r="RH4" i="56"/>
  <c r="RI4" i="56"/>
  <c r="RJ4" i="56"/>
  <c r="RK4" i="56"/>
  <c r="RL4" i="56"/>
  <c r="RM4" i="56"/>
  <c r="RN4" i="56"/>
  <c r="RO4" i="56"/>
  <c r="RP4" i="56"/>
  <c r="RQ4" i="56"/>
  <c r="RR4" i="56"/>
  <c r="RS4" i="56"/>
  <c r="RT4" i="56"/>
  <c r="RA5" i="56"/>
  <c r="RB5" i="56"/>
  <c r="RC5" i="56"/>
  <c r="RD5" i="56"/>
  <c r="RE5" i="56"/>
  <c r="RF5" i="56"/>
  <c r="RG5" i="56"/>
  <c r="RH5" i="56"/>
  <c r="RI5" i="56"/>
  <c r="RJ5" i="56"/>
  <c r="RK5" i="56"/>
  <c r="RL5" i="56"/>
  <c r="RM5" i="56"/>
  <c r="RN5" i="56"/>
  <c r="RO5" i="56"/>
  <c r="RP5" i="56"/>
  <c r="RQ5" i="56"/>
  <c r="RR5" i="56"/>
  <c r="RS5" i="56"/>
  <c r="RT5" i="56"/>
  <c r="RA6" i="56"/>
  <c r="RB6" i="56"/>
  <c r="RC6" i="56"/>
  <c r="RD6" i="56"/>
  <c r="RE6" i="56"/>
  <c r="RF6" i="56"/>
  <c r="RG6" i="56"/>
  <c r="RH6" i="56"/>
  <c r="RI6" i="56"/>
  <c r="RJ6" i="56"/>
  <c r="RK6" i="56"/>
  <c r="RL6" i="56"/>
  <c r="RM6" i="56"/>
  <c r="RN6" i="56"/>
  <c r="RO6" i="56"/>
  <c r="RP6" i="56"/>
  <c r="RQ6" i="56"/>
  <c r="RR6" i="56"/>
  <c r="RS6" i="56"/>
  <c r="RT6" i="56"/>
  <c r="RA7" i="56"/>
  <c r="RB7" i="56"/>
  <c r="RC7" i="56"/>
  <c r="RD7" i="56"/>
  <c r="RE7" i="56"/>
  <c r="RF7" i="56"/>
  <c r="RG7" i="56"/>
  <c r="RH7" i="56"/>
  <c r="RI7" i="56"/>
  <c r="RJ7" i="56"/>
  <c r="RK7" i="56"/>
  <c r="RL7" i="56"/>
  <c r="RM7" i="56"/>
  <c r="RN7" i="56"/>
  <c r="RO7" i="56"/>
  <c r="RP7" i="56"/>
  <c r="RQ7" i="56"/>
  <c r="RR7" i="56"/>
  <c r="RS7" i="56"/>
  <c r="RS83" i="56" s="1"/>
  <c r="RT7" i="56"/>
  <c r="RA8" i="56"/>
  <c r="RB8" i="56"/>
  <c r="RC8" i="56"/>
  <c r="RD8" i="56"/>
  <c r="RE8" i="56"/>
  <c r="RF8" i="56"/>
  <c r="RG8" i="56"/>
  <c r="RH8" i="56"/>
  <c r="RI8" i="56"/>
  <c r="RJ8" i="56"/>
  <c r="RK8" i="56"/>
  <c r="RL8" i="56"/>
  <c r="RM8" i="56"/>
  <c r="RN8" i="56"/>
  <c r="RO8" i="56"/>
  <c r="RP8" i="56"/>
  <c r="RP84" i="56" s="1"/>
  <c r="RQ8" i="56"/>
  <c r="RR8" i="56"/>
  <c r="RS8" i="56"/>
  <c r="RT8" i="56"/>
  <c r="RA9" i="56"/>
  <c r="RB9" i="56"/>
  <c r="RC9" i="56"/>
  <c r="RD9" i="56"/>
  <c r="RE9" i="56"/>
  <c r="RF9" i="56"/>
  <c r="RG9" i="56"/>
  <c r="RH9" i="56"/>
  <c r="RI9" i="56"/>
  <c r="RJ9" i="56"/>
  <c r="RK9" i="56"/>
  <c r="RL9" i="56"/>
  <c r="RM9" i="56"/>
  <c r="RN9" i="56"/>
  <c r="RO9" i="56"/>
  <c r="RP9" i="56"/>
  <c r="RQ9" i="56"/>
  <c r="RR9" i="56"/>
  <c r="RS9" i="56"/>
  <c r="RT9" i="56"/>
  <c r="RA10" i="56"/>
  <c r="RB10" i="56"/>
  <c r="RC10" i="56"/>
  <c r="RD10" i="56"/>
  <c r="RE10" i="56"/>
  <c r="RF10" i="56"/>
  <c r="RG10" i="56"/>
  <c r="RH10" i="56"/>
  <c r="RI10" i="56"/>
  <c r="RJ10" i="56"/>
  <c r="RK10" i="56"/>
  <c r="RL10" i="56"/>
  <c r="RM10" i="56"/>
  <c r="RN10" i="56"/>
  <c r="RO10" i="56"/>
  <c r="RP10" i="56"/>
  <c r="RQ10" i="56"/>
  <c r="RR10" i="56"/>
  <c r="RS10" i="56"/>
  <c r="RT10" i="56"/>
  <c r="RA11" i="56"/>
  <c r="RB11" i="56"/>
  <c r="RC11" i="56"/>
  <c r="RD11" i="56"/>
  <c r="RE11" i="56"/>
  <c r="RF11" i="56"/>
  <c r="RG11" i="56"/>
  <c r="RH11" i="56"/>
  <c r="RI11" i="56"/>
  <c r="RJ11" i="56"/>
  <c r="RK11" i="56"/>
  <c r="RL11" i="56"/>
  <c r="RM11" i="56"/>
  <c r="RN11" i="56"/>
  <c r="RO11" i="56"/>
  <c r="RP11" i="56"/>
  <c r="RQ11" i="56"/>
  <c r="RR11" i="56"/>
  <c r="RS11" i="56"/>
  <c r="RT11" i="56"/>
  <c r="RA12" i="56"/>
  <c r="RB12" i="56"/>
  <c r="RC12" i="56"/>
  <c r="RD12" i="56"/>
  <c r="RE12" i="56"/>
  <c r="RF12" i="56"/>
  <c r="RG12" i="56"/>
  <c r="RH12" i="56"/>
  <c r="RI12" i="56"/>
  <c r="RJ12" i="56"/>
  <c r="RK12" i="56"/>
  <c r="RL12" i="56"/>
  <c r="RM12" i="56"/>
  <c r="RN12" i="56"/>
  <c r="RO12" i="56"/>
  <c r="RP12" i="56"/>
  <c r="RQ12" i="56"/>
  <c r="RR12" i="56"/>
  <c r="RS12" i="56"/>
  <c r="RT12" i="56"/>
  <c r="RA13" i="56"/>
  <c r="RB13" i="56"/>
  <c r="RC13" i="56"/>
  <c r="RD13" i="56"/>
  <c r="RE13" i="56"/>
  <c r="RF13" i="56"/>
  <c r="RG13" i="56"/>
  <c r="RH13" i="56"/>
  <c r="RI13" i="56"/>
  <c r="RJ13" i="56"/>
  <c r="RK13" i="56"/>
  <c r="RL13" i="56"/>
  <c r="RM13" i="56"/>
  <c r="RN13" i="56"/>
  <c r="RO13" i="56"/>
  <c r="RP13" i="56"/>
  <c r="RQ13" i="56"/>
  <c r="RR13" i="56"/>
  <c r="RS13" i="56"/>
  <c r="RT13" i="56"/>
  <c r="RA14" i="56"/>
  <c r="RB14" i="56"/>
  <c r="RC14" i="56"/>
  <c r="RD14" i="56"/>
  <c r="RE14" i="56"/>
  <c r="RF14" i="56"/>
  <c r="RG14" i="56"/>
  <c r="RH14" i="56"/>
  <c r="RI14" i="56"/>
  <c r="RJ14" i="56"/>
  <c r="RK14" i="56"/>
  <c r="RL14" i="56"/>
  <c r="RM14" i="56"/>
  <c r="RN14" i="56"/>
  <c r="RO14" i="56"/>
  <c r="RP14" i="56"/>
  <c r="RQ14" i="56"/>
  <c r="RR14" i="56"/>
  <c r="RS14" i="56"/>
  <c r="RT14" i="56"/>
  <c r="RA15" i="56"/>
  <c r="RB15" i="56"/>
  <c r="RC15" i="56"/>
  <c r="RD15" i="56"/>
  <c r="RE15" i="56"/>
  <c r="RF15" i="56"/>
  <c r="RG15" i="56"/>
  <c r="RH15" i="56"/>
  <c r="RI15" i="56"/>
  <c r="RJ15" i="56"/>
  <c r="RK15" i="56"/>
  <c r="RL15" i="56"/>
  <c r="RM15" i="56"/>
  <c r="RN15" i="56"/>
  <c r="RO15" i="56"/>
  <c r="RP15" i="56"/>
  <c r="RQ15" i="56"/>
  <c r="RR15" i="56"/>
  <c r="RS15" i="56"/>
  <c r="RT15" i="56"/>
  <c r="RA16" i="56"/>
  <c r="RB16" i="56"/>
  <c r="RC16" i="56"/>
  <c r="RD16" i="56"/>
  <c r="RE16" i="56"/>
  <c r="RF16" i="56"/>
  <c r="RG16" i="56"/>
  <c r="RH16" i="56"/>
  <c r="RI16" i="56"/>
  <c r="RJ16" i="56"/>
  <c r="RK16" i="56"/>
  <c r="RL16" i="56"/>
  <c r="RM16" i="56"/>
  <c r="RN16" i="56"/>
  <c r="RO16" i="56"/>
  <c r="RP16" i="56"/>
  <c r="RQ16" i="56"/>
  <c r="RR16" i="56"/>
  <c r="RS16" i="56"/>
  <c r="RT16" i="56"/>
  <c r="RA17" i="56"/>
  <c r="RB17" i="56"/>
  <c r="RC17" i="56"/>
  <c r="RD17" i="56"/>
  <c r="RE17" i="56"/>
  <c r="RF17" i="56"/>
  <c r="RG17" i="56"/>
  <c r="RH17" i="56"/>
  <c r="RI17" i="56"/>
  <c r="RJ17" i="56"/>
  <c r="RK17" i="56"/>
  <c r="RL17" i="56"/>
  <c r="RM17" i="56"/>
  <c r="RN17" i="56"/>
  <c r="RO17" i="56"/>
  <c r="RP17" i="56"/>
  <c r="RQ17" i="56"/>
  <c r="RR17" i="56"/>
  <c r="RS17" i="56"/>
  <c r="RT17" i="56"/>
  <c r="RA18" i="56"/>
  <c r="RB18" i="56"/>
  <c r="RC18" i="56"/>
  <c r="RD18" i="56"/>
  <c r="RE18" i="56"/>
  <c r="RF18" i="56"/>
  <c r="RG18" i="56"/>
  <c r="RH18" i="56"/>
  <c r="RI18" i="56"/>
  <c r="RJ18" i="56"/>
  <c r="RK18" i="56"/>
  <c r="RL18" i="56"/>
  <c r="RM18" i="56"/>
  <c r="RN18" i="56"/>
  <c r="RO18" i="56"/>
  <c r="RP18" i="56"/>
  <c r="RQ18" i="56"/>
  <c r="RR18" i="56"/>
  <c r="RS18" i="56"/>
  <c r="RT18" i="56"/>
  <c r="RA19" i="56"/>
  <c r="RB19" i="56"/>
  <c r="RC19" i="56"/>
  <c r="RD19" i="56"/>
  <c r="RE19" i="56"/>
  <c r="RF19" i="56"/>
  <c r="RG19" i="56"/>
  <c r="RH19" i="56"/>
  <c r="RI19" i="56"/>
  <c r="RJ19" i="56"/>
  <c r="RK19" i="56"/>
  <c r="RL19" i="56"/>
  <c r="RM19" i="56"/>
  <c r="RN19" i="56"/>
  <c r="RO19" i="56"/>
  <c r="RP19" i="56"/>
  <c r="RQ19" i="56"/>
  <c r="RR19" i="56"/>
  <c r="RS19" i="56"/>
  <c r="RT19" i="56"/>
  <c r="RA20" i="56"/>
  <c r="RB20" i="56"/>
  <c r="RC20" i="56"/>
  <c r="RD20" i="56"/>
  <c r="RE20" i="56"/>
  <c r="RF20" i="56"/>
  <c r="RG20" i="56"/>
  <c r="RH20" i="56"/>
  <c r="RI20" i="56"/>
  <c r="RJ20" i="56"/>
  <c r="RK20" i="56"/>
  <c r="RL20" i="56"/>
  <c r="RM20" i="56"/>
  <c r="RN20" i="56"/>
  <c r="RO20" i="56"/>
  <c r="RO96" i="56" s="1"/>
  <c r="RP20" i="56"/>
  <c r="RQ20" i="56"/>
  <c r="RR20" i="56"/>
  <c r="RS20" i="56"/>
  <c r="RT20" i="56"/>
  <c r="RA21" i="56"/>
  <c r="RB21" i="56"/>
  <c r="RC21" i="56"/>
  <c r="RD21" i="56"/>
  <c r="RE21" i="56"/>
  <c r="RF21" i="56"/>
  <c r="RG21" i="56"/>
  <c r="RH21" i="56"/>
  <c r="RI21" i="56"/>
  <c r="RJ21" i="56"/>
  <c r="RK21" i="56"/>
  <c r="RL21" i="56"/>
  <c r="RM21" i="56"/>
  <c r="RN21" i="56"/>
  <c r="RO21" i="56"/>
  <c r="RP21" i="56"/>
  <c r="RQ21" i="56"/>
  <c r="RR21" i="56"/>
  <c r="RS21" i="56"/>
  <c r="RT21" i="56"/>
  <c r="RA22" i="56"/>
  <c r="RB22" i="56"/>
  <c r="RC22" i="56"/>
  <c r="RD22" i="56"/>
  <c r="RE22" i="56"/>
  <c r="RF22" i="56"/>
  <c r="RG22" i="56"/>
  <c r="RH22" i="56"/>
  <c r="RI22" i="56"/>
  <c r="RJ22" i="56"/>
  <c r="RK22" i="56"/>
  <c r="RL22" i="56"/>
  <c r="RM22" i="56"/>
  <c r="RN22" i="56"/>
  <c r="RO22" i="56"/>
  <c r="RP22" i="56"/>
  <c r="RQ22" i="56"/>
  <c r="RR22" i="56"/>
  <c r="RS22" i="56"/>
  <c r="RT22" i="56"/>
  <c r="RA23" i="56"/>
  <c r="RB23" i="56"/>
  <c r="RC23" i="56"/>
  <c r="RD23" i="56"/>
  <c r="RE23" i="56"/>
  <c r="RF23" i="56"/>
  <c r="RG23" i="56"/>
  <c r="RH23" i="56"/>
  <c r="RI23" i="56"/>
  <c r="RJ23" i="56"/>
  <c r="RK23" i="56"/>
  <c r="RL23" i="56"/>
  <c r="RM23" i="56"/>
  <c r="RN23" i="56"/>
  <c r="RO23" i="56"/>
  <c r="RP23" i="56"/>
  <c r="RQ23" i="56"/>
  <c r="RR23" i="56"/>
  <c r="RS23" i="56"/>
  <c r="RT23" i="56"/>
  <c r="RA24" i="56"/>
  <c r="RB24" i="56"/>
  <c r="RC24" i="56"/>
  <c r="RD24" i="56"/>
  <c r="RE24" i="56"/>
  <c r="RF24" i="56"/>
  <c r="RG24" i="56"/>
  <c r="RH24" i="56"/>
  <c r="RI24" i="56"/>
  <c r="RJ24" i="56"/>
  <c r="RK24" i="56"/>
  <c r="RL24" i="56"/>
  <c r="RM24" i="56"/>
  <c r="RN24" i="56"/>
  <c r="RO24" i="56"/>
  <c r="RP24" i="56"/>
  <c r="RP100" i="56" s="1"/>
  <c r="RQ24" i="56"/>
  <c r="RR24" i="56"/>
  <c r="RS24" i="56"/>
  <c r="RT24" i="56"/>
  <c r="RA27" i="56"/>
  <c r="RB27" i="56"/>
  <c r="RC27" i="56"/>
  <c r="RC78" i="56" s="1"/>
  <c r="RD27" i="56"/>
  <c r="RD78" i="56" s="1"/>
  <c r="RE27" i="56"/>
  <c r="RF27" i="56"/>
  <c r="RG27" i="56"/>
  <c r="RH27" i="56"/>
  <c r="RI27" i="56"/>
  <c r="RJ27" i="56"/>
  <c r="RK27" i="56"/>
  <c r="RK78" i="56" s="1"/>
  <c r="RL27" i="56"/>
  <c r="RL78" i="56" s="1"/>
  <c r="RM27" i="56"/>
  <c r="RN27" i="56"/>
  <c r="RO27" i="56"/>
  <c r="RP27" i="56"/>
  <c r="RQ27" i="56"/>
  <c r="RR27" i="56"/>
  <c r="RS27" i="56"/>
  <c r="RS78" i="56" s="1"/>
  <c r="RT27" i="56"/>
  <c r="RT78" i="56" s="1"/>
  <c r="RA28" i="56"/>
  <c r="RB28" i="56"/>
  <c r="RC28" i="56"/>
  <c r="RD28" i="56"/>
  <c r="RE28" i="56"/>
  <c r="RF28" i="56"/>
  <c r="RG28" i="56"/>
  <c r="RH28" i="56"/>
  <c r="RH79" i="56" s="1"/>
  <c r="RI28" i="56"/>
  <c r="RJ28" i="56"/>
  <c r="RK28" i="56"/>
  <c r="RL28" i="56"/>
  <c r="RM28" i="56"/>
  <c r="RN28" i="56"/>
  <c r="RO28" i="56"/>
  <c r="RP28" i="56"/>
  <c r="RP79" i="56" s="1"/>
  <c r="RQ28" i="56"/>
  <c r="RR28" i="56"/>
  <c r="RS28" i="56"/>
  <c r="RT28" i="56"/>
  <c r="RA29" i="56"/>
  <c r="RB29" i="56"/>
  <c r="RC29" i="56"/>
  <c r="RD29" i="56"/>
  <c r="RE29" i="56"/>
  <c r="RF29" i="56"/>
  <c r="RG29" i="56"/>
  <c r="RH29" i="56"/>
  <c r="RI29" i="56"/>
  <c r="RJ29" i="56"/>
  <c r="RK29" i="56"/>
  <c r="RK80" i="56" s="1"/>
  <c r="RL29" i="56"/>
  <c r="RL80" i="56" s="1"/>
  <c r="RM29" i="56"/>
  <c r="RN29" i="56"/>
  <c r="RO29" i="56"/>
  <c r="RP29" i="56"/>
  <c r="RQ29" i="56"/>
  <c r="RR29" i="56"/>
  <c r="RS29" i="56"/>
  <c r="RS80" i="56" s="1"/>
  <c r="RT29" i="56"/>
  <c r="RA30" i="56"/>
  <c r="RB30" i="56"/>
  <c r="RC30" i="56"/>
  <c r="RD30" i="56"/>
  <c r="RE30" i="56"/>
  <c r="RF30" i="56"/>
  <c r="RG30" i="56"/>
  <c r="RG81" i="56" s="1"/>
  <c r="RH30" i="56"/>
  <c r="RH81" i="56" s="1"/>
  <c r="RI30" i="56"/>
  <c r="RJ30" i="56"/>
  <c r="RK30" i="56"/>
  <c r="RL30" i="56"/>
  <c r="RM30" i="56"/>
  <c r="RN30" i="56"/>
  <c r="RO30" i="56"/>
  <c r="RO81" i="56" s="1"/>
  <c r="RP30" i="56"/>
  <c r="RP81" i="56" s="1"/>
  <c r="RQ30" i="56"/>
  <c r="RR30" i="56"/>
  <c r="RS30" i="56"/>
  <c r="RT30" i="56"/>
  <c r="RA31" i="56"/>
  <c r="RB31" i="56"/>
  <c r="RC31" i="56"/>
  <c r="RD31" i="56"/>
  <c r="RE31" i="56"/>
  <c r="RF31" i="56"/>
  <c r="RG31" i="56"/>
  <c r="RH31" i="56"/>
  <c r="RI31" i="56"/>
  <c r="RJ31" i="56"/>
  <c r="RK31" i="56"/>
  <c r="RK82" i="56" s="1"/>
  <c r="RL31" i="56"/>
  <c r="RL82" i="56" s="1"/>
  <c r="RM31" i="56"/>
  <c r="RN31" i="56"/>
  <c r="RO31" i="56"/>
  <c r="RP31" i="56"/>
  <c r="RQ31" i="56"/>
  <c r="RR31" i="56"/>
  <c r="RS31" i="56"/>
  <c r="RS82" i="56" s="1"/>
  <c r="RT31" i="56"/>
  <c r="RT82" i="56" s="1"/>
  <c r="RA32" i="56"/>
  <c r="RB32" i="56"/>
  <c r="RC32" i="56"/>
  <c r="RD32" i="56"/>
  <c r="RE32" i="56"/>
  <c r="RF32" i="56"/>
  <c r="RG32" i="56"/>
  <c r="RG83" i="56" s="1"/>
  <c r="RH32" i="56"/>
  <c r="RH83" i="56" s="1"/>
  <c r="RI32" i="56"/>
  <c r="RJ32" i="56"/>
  <c r="RK32" i="56"/>
  <c r="RL32" i="56"/>
  <c r="RM32" i="56"/>
  <c r="RN32" i="56"/>
  <c r="RO32" i="56"/>
  <c r="RP32" i="56"/>
  <c r="RP83" i="56" s="1"/>
  <c r="RQ32" i="56"/>
  <c r="RR32" i="56"/>
  <c r="RS32" i="56"/>
  <c r="RT32" i="56"/>
  <c r="RA33" i="56"/>
  <c r="RB33" i="56"/>
  <c r="RC33" i="56"/>
  <c r="RD33" i="56"/>
  <c r="RE33" i="56"/>
  <c r="RF33" i="56"/>
  <c r="RG33" i="56"/>
  <c r="RH33" i="56"/>
  <c r="RI33" i="56"/>
  <c r="RJ33" i="56"/>
  <c r="RK33" i="56"/>
  <c r="RK84" i="56" s="1"/>
  <c r="RL33" i="56"/>
  <c r="RL84" i="56" s="1"/>
  <c r="RM33" i="56"/>
  <c r="RN33" i="56"/>
  <c r="RO33" i="56"/>
  <c r="RP33" i="56"/>
  <c r="RQ33" i="56"/>
  <c r="RR33" i="56"/>
  <c r="RS33" i="56"/>
  <c r="RS84" i="56" s="1"/>
  <c r="RT33" i="56"/>
  <c r="RT84" i="56" s="1"/>
  <c r="RA34" i="56"/>
  <c r="RB34" i="56"/>
  <c r="RC34" i="56"/>
  <c r="RD34" i="56"/>
  <c r="RE34" i="56"/>
  <c r="RF34" i="56"/>
  <c r="RG34" i="56"/>
  <c r="RG85" i="56" s="1"/>
  <c r="RH34" i="56"/>
  <c r="RH85" i="56" s="1"/>
  <c r="RI34" i="56"/>
  <c r="RJ34" i="56"/>
  <c r="RK34" i="56"/>
  <c r="RL34" i="56"/>
  <c r="RM34" i="56"/>
  <c r="RN34" i="56"/>
  <c r="RO34" i="56"/>
  <c r="RO85" i="56" s="1"/>
  <c r="RP34" i="56"/>
  <c r="RP85" i="56" s="1"/>
  <c r="RQ34" i="56"/>
  <c r="RR34" i="56"/>
  <c r="RS34" i="56"/>
  <c r="RT34" i="56"/>
  <c r="RA35" i="56"/>
  <c r="RB35" i="56"/>
  <c r="RC35" i="56"/>
  <c r="RD35" i="56"/>
  <c r="RE35" i="56"/>
  <c r="RF35" i="56"/>
  <c r="RG35" i="56"/>
  <c r="RH35" i="56"/>
  <c r="RI35" i="56"/>
  <c r="RJ35" i="56"/>
  <c r="RK35" i="56"/>
  <c r="RK86" i="56" s="1"/>
  <c r="RL35" i="56"/>
  <c r="RL86" i="56" s="1"/>
  <c r="RM35" i="56"/>
  <c r="RN35" i="56"/>
  <c r="RO35" i="56"/>
  <c r="RP35" i="56"/>
  <c r="RQ35" i="56"/>
  <c r="RR35" i="56"/>
  <c r="RS35" i="56"/>
  <c r="RS86" i="56" s="1"/>
  <c r="RT35" i="56"/>
  <c r="RT86" i="56" s="1"/>
  <c r="RA36" i="56"/>
  <c r="RB36" i="56"/>
  <c r="RC36" i="56"/>
  <c r="RD36" i="56"/>
  <c r="RE36" i="56"/>
  <c r="RF36" i="56"/>
  <c r="RG36" i="56"/>
  <c r="RH36" i="56"/>
  <c r="RH87" i="56" s="1"/>
  <c r="RI36" i="56"/>
  <c r="RJ36" i="56"/>
  <c r="RK36" i="56"/>
  <c r="RL36" i="56"/>
  <c r="RM36" i="56"/>
  <c r="RN36" i="56"/>
  <c r="RO36" i="56"/>
  <c r="RP36" i="56"/>
  <c r="RP87" i="56" s="1"/>
  <c r="RQ36" i="56"/>
  <c r="RR36" i="56"/>
  <c r="RS36" i="56"/>
  <c r="RT36" i="56"/>
  <c r="RA37" i="56"/>
  <c r="RB37" i="56"/>
  <c r="RC37" i="56"/>
  <c r="RD37" i="56"/>
  <c r="RE37" i="56"/>
  <c r="RF37" i="56"/>
  <c r="RG37" i="56"/>
  <c r="RH37" i="56"/>
  <c r="RI37" i="56"/>
  <c r="RJ37" i="56"/>
  <c r="RK37" i="56"/>
  <c r="RL37" i="56"/>
  <c r="RL88" i="56" s="1"/>
  <c r="RM37" i="56"/>
  <c r="RN37" i="56"/>
  <c r="RO37" i="56"/>
  <c r="RP37" i="56"/>
  <c r="RQ37" i="56"/>
  <c r="RR37" i="56"/>
  <c r="RS37" i="56"/>
  <c r="RT37" i="56"/>
  <c r="RT88" i="56" s="1"/>
  <c r="RA38" i="56"/>
  <c r="RB38" i="56"/>
  <c r="RC38" i="56"/>
  <c r="RD38" i="56"/>
  <c r="RE38" i="56"/>
  <c r="RF38" i="56"/>
  <c r="RG38" i="56"/>
  <c r="RH38" i="56"/>
  <c r="RI38" i="56"/>
  <c r="RJ38" i="56"/>
  <c r="RK38" i="56"/>
  <c r="RL38" i="56"/>
  <c r="RM38" i="56"/>
  <c r="RN38" i="56"/>
  <c r="RO38" i="56"/>
  <c r="RO89" i="56" s="1"/>
  <c r="RP38" i="56"/>
  <c r="RP89" i="56" s="1"/>
  <c r="RQ38" i="56"/>
  <c r="RR38" i="56"/>
  <c r="RS38" i="56"/>
  <c r="RT38" i="56"/>
  <c r="RA39" i="56"/>
  <c r="RB39" i="56"/>
  <c r="RC39" i="56"/>
  <c r="RD39" i="56"/>
  <c r="RE39" i="56"/>
  <c r="RF39" i="56"/>
  <c r="RG39" i="56"/>
  <c r="RH39" i="56"/>
  <c r="RI39" i="56"/>
  <c r="RJ39" i="56"/>
  <c r="RK39" i="56"/>
  <c r="RK90" i="56" s="1"/>
  <c r="RL39" i="56"/>
  <c r="RL90" i="56" s="1"/>
  <c r="RM39" i="56"/>
  <c r="RN39" i="56"/>
  <c r="RO39" i="56"/>
  <c r="RP39" i="56"/>
  <c r="RQ39" i="56"/>
  <c r="RR39" i="56"/>
  <c r="RS39" i="56"/>
  <c r="RS90" i="56" s="1"/>
  <c r="RT39" i="56"/>
  <c r="RT90" i="56" s="1"/>
  <c r="RA40" i="56"/>
  <c r="RB40" i="56"/>
  <c r="RC40" i="56"/>
  <c r="RD40" i="56"/>
  <c r="RE40" i="56"/>
  <c r="RF40" i="56"/>
  <c r="RG40" i="56"/>
  <c r="RH40" i="56"/>
  <c r="RI40" i="56"/>
  <c r="RJ40" i="56"/>
  <c r="RK40" i="56"/>
  <c r="RL40" i="56"/>
  <c r="RM40" i="56"/>
  <c r="RN40" i="56"/>
  <c r="RO40" i="56"/>
  <c r="RP40" i="56"/>
  <c r="RP91" i="56" s="1"/>
  <c r="RQ40" i="56"/>
  <c r="RR40" i="56"/>
  <c r="RS40" i="56"/>
  <c r="RT40" i="56"/>
  <c r="RA41" i="56"/>
  <c r="RB41" i="56"/>
  <c r="RC41" i="56"/>
  <c r="RD41" i="56"/>
  <c r="RE41" i="56"/>
  <c r="RF41" i="56"/>
  <c r="RG41" i="56"/>
  <c r="RH41" i="56"/>
  <c r="RI41" i="56"/>
  <c r="RJ41" i="56"/>
  <c r="RK41" i="56"/>
  <c r="RK92" i="56" s="1"/>
  <c r="RL41" i="56"/>
  <c r="RM41" i="56"/>
  <c r="RN41" i="56"/>
  <c r="RO41" i="56"/>
  <c r="RP41" i="56"/>
  <c r="RQ41" i="56"/>
  <c r="RR41" i="56"/>
  <c r="RS41" i="56"/>
  <c r="RS92" i="56" s="1"/>
  <c r="RT41" i="56"/>
  <c r="RT92" i="56" s="1"/>
  <c r="RA42" i="56"/>
  <c r="RB42" i="56"/>
  <c r="RC42" i="56"/>
  <c r="RD42" i="56"/>
  <c r="RE42" i="56"/>
  <c r="RF42" i="56"/>
  <c r="RG42" i="56"/>
  <c r="RH42" i="56"/>
  <c r="RI42" i="56"/>
  <c r="RJ42" i="56"/>
  <c r="RK42" i="56"/>
  <c r="RL42" i="56"/>
  <c r="RM42" i="56"/>
  <c r="RN42" i="56"/>
  <c r="RO42" i="56"/>
  <c r="RO93" i="56" s="1"/>
  <c r="RP42" i="56"/>
  <c r="RP93" i="56" s="1"/>
  <c r="RQ42" i="56"/>
  <c r="RR42" i="56"/>
  <c r="RS42" i="56"/>
  <c r="RT42" i="56"/>
  <c r="RA43" i="56"/>
  <c r="RB43" i="56"/>
  <c r="RC43" i="56"/>
  <c r="RD43" i="56"/>
  <c r="RE43" i="56"/>
  <c r="RF43" i="56"/>
  <c r="RG43" i="56"/>
  <c r="RH43" i="56"/>
  <c r="RI43" i="56"/>
  <c r="RJ43" i="56"/>
  <c r="RK43" i="56"/>
  <c r="RK94" i="56" s="1"/>
  <c r="RL43" i="56"/>
  <c r="RL94" i="56" s="1"/>
  <c r="RM43" i="56"/>
  <c r="RN43" i="56"/>
  <c r="RO43" i="56"/>
  <c r="RP43" i="56"/>
  <c r="RQ43" i="56"/>
  <c r="RR43" i="56"/>
  <c r="RS43" i="56"/>
  <c r="RS94" i="56" s="1"/>
  <c r="RT43" i="56"/>
  <c r="RT94" i="56" s="1"/>
  <c r="RA44" i="56"/>
  <c r="RB44" i="56"/>
  <c r="RC44" i="56"/>
  <c r="RD44" i="56"/>
  <c r="RE44" i="56"/>
  <c r="RF44" i="56"/>
  <c r="RG44" i="56"/>
  <c r="RH44" i="56"/>
  <c r="RI44" i="56"/>
  <c r="RJ44" i="56"/>
  <c r="RK44" i="56"/>
  <c r="RL44" i="56"/>
  <c r="RM44" i="56"/>
  <c r="RN44" i="56"/>
  <c r="RO44" i="56"/>
  <c r="RP44" i="56"/>
  <c r="RQ44" i="56"/>
  <c r="RR44" i="56"/>
  <c r="RS44" i="56"/>
  <c r="RT44" i="56"/>
  <c r="RA45" i="56"/>
  <c r="RB45" i="56"/>
  <c r="RC45" i="56"/>
  <c r="RD45" i="56"/>
  <c r="RE45" i="56"/>
  <c r="RF45" i="56"/>
  <c r="RG45" i="56"/>
  <c r="RH45" i="56"/>
  <c r="RI45" i="56"/>
  <c r="RJ45" i="56"/>
  <c r="RK45" i="56"/>
  <c r="RL45" i="56"/>
  <c r="RL96" i="56" s="1"/>
  <c r="RM45" i="56"/>
  <c r="RN45" i="56"/>
  <c r="RO45" i="56"/>
  <c r="RP45" i="56"/>
  <c r="RQ45" i="56"/>
  <c r="RR45" i="56"/>
  <c r="RS45" i="56"/>
  <c r="RS96" i="56" s="1"/>
  <c r="RT45" i="56"/>
  <c r="RT96" i="56" s="1"/>
  <c r="RA46" i="56"/>
  <c r="RB46" i="56"/>
  <c r="RC46" i="56"/>
  <c r="RD46" i="56"/>
  <c r="RE46" i="56"/>
  <c r="RF46" i="56"/>
  <c r="RG46" i="56"/>
  <c r="RH46" i="56"/>
  <c r="RI46" i="56"/>
  <c r="RJ46" i="56"/>
  <c r="RK46" i="56"/>
  <c r="RL46" i="56"/>
  <c r="RM46" i="56"/>
  <c r="RN46" i="56"/>
  <c r="RO46" i="56"/>
  <c r="RO97" i="56" s="1"/>
  <c r="RP46" i="56"/>
  <c r="RP97" i="56" s="1"/>
  <c r="RQ46" i="56"/>
  <c r="RR46" i="56"/>
  <c r="RS46" i="56"/>
  <c r="RT46" i="56"/>
  <c r="RA47" i="56"/>
  <c r="RB47" i="56"/>
  <c r="RC47" i="56"/>
  <c r="RD47" i="56"/>
  <c r="RE47" i="56"/>
  <c r="RF47" i="56"/>
  <c r="RG47" i="56"/>
  <c r="RH47" i="56"/>
  <c r="RI47" i="56"/>
  <c r="RJ47" i="56"/>
  <c r="RK47" i="56"/>
  <c r="RL47" i="56"/>
  <c r="RM47" i="56"/>
  <c r="RN47" i="56"/>
  <c r="RO47" i="56"/>
  <c r="RP47" i="56"/>
  <c r="RQ47" i="56"/>
  <c r="RR47" i="56"/>
  <c r="RS47" i="56"/>
  <c r="RS98" i="56" s="1"/>
  <c r="RT47" i="56"/>
  <c r="RA48" i="56"/>
  <c r="RB48" i="56"/>
  <c r="RC48" i="56"/>
  <c r="RD48" i="56"/>
  <c r="RE48" i="56"/>
  <c r="RF48" i="56"/>
  <c r="RG48" i="56"/>
  <c r="RH48" i="56"/>
  <c r="RI48" i="56"/>
  <c r="RJ48" i="56"/>
  <c r="RK48" i="56"/>
  <c r="RL48" i="56"/>
  <c r="RM48" i="56"/>
  <c r="RN48" i="56"/>
  <c r="RO48" i="56"/>
  <c r="RP48" i="56"/>
  <c r="RP99" i="56" s="1"/>
  <c r="RQ48" i="56"/>
  <c r="RR48" i="56"/>
  <c r="RS48" i="56"/>
  <c r="RT48" i="56"/>
  <c r="RA49" i="56"/>
  <c r="RB49" i="56"/>
  <c r="RC49" i="56"/>
  <c r="RD49" i="56"/>
  <c r="RE49" i="56"/>
  <c r="RF49" i="56"/>
  <c r="RG49" i="56"/>
  <c r="RH49" i="56"/>
  <c r="RI49" i="56"/>
  <c r="RJ49" i="56"/>
  <c r="RK49" i="56"/>
  <c r="RL49" i="56"/>
  <c r="RM49" i="56"/>
  <c r="RN49" i="56"/>
  <c r="RO49" i="56"/>
  <c r="RP49" i="56"/>
  <c r="RQ49" i="56"/>
  <c r="RR49" i="56"/>
  <c r="RS49" i="56"/>
  <c r="RS100" i="56" s="1"/>
  <c r="RT49" i="56"/>
  <c r="RT100" i="56" s="1"/>
  <c r="RL92" i="56"/>
  <c r="RP95" i="56"/>
  <c r="RT98" i="56"/>
  <c r="RE78" i="56"/>
  <c r="RF78" i="56"/>
  <c r="RI78" i="56"/>
  <c r="RJ78" i="56"/>
  <c r="RM78" i="56"/>
  <c r="RN78" i="56"/>
  <c r="RQ78" i="56"/>
  <c r="RR78" i="56"/>
  <c r="RE79" i="56"/>
  <c r="RF79" i="56"/>
  <c r="RI79" i="56"/>
  <c r="RJ79" i="56"/>
  <c r="RM79" i="56"/>
  <c r="RN79" i="56"/>
  <c r="RQ79" i="56"/>
  <c r="RR79" i="56"/>
  <c r="RE80" i="56"/>
  <c r="RI80" i="56"/>
  <c r="RJ80" i="56"/>
  <c r="RN80" i="56"/>
  <c r="RQ80" i="56"/>
  <c r="RR80" i="56"/>
  <c r="RT80" i="56"/>
  <c r="RF81" i="56"/>
  <c r="RI81" i="56"/>
  <c r="RJ81" i="56"/>
  <c r="RM81" i="56"/>
  <c r="RN81" i="56"/>
  <c r="RQ81" i="56"/>
  <c r="RR81" i="56"/>
  <c r="RF82" i="56"/>
  <c r="RI82" i="56"/>
  <c r="RJ82" i="56"/>
  <c r="RM82" i="56"/>
  <c r="RN82" i="56"/>
  <c r="RR82" i="56"/>
  <c r="RF83" i="56"/>
  <c r="RI83" i="56"/>
  <c r="RJ83" i="56"/>
  <c r="RM83" i="56"/>
  <c r="RN83" i="56"/>
  <c r="RQ83" i="56"/>
  <c r="RR83" i="56"/>
  <c r="RI84" i="56"/>
  <c r="RM84" i="56"/>
  <c r="RN84" i="56"/>
  <c r="RQ84" i="56"/>
  <c r="RR84" i="56"/>
  <c r="RJ85" i="56"/>
  <c r="RM85" i="56"/>
  <c r="RN85" i="56"/>
  <c r="RQ85" i="56"/>
  <c r="RR85" i="56"/>
  <c r="RI86" i="56"/>
  <c r="RJ86" i="56"/>
  <c r="RM86" i="56"/>
  <c r="RN86" i="56"/>
  <c r="RR86" i="56"/>
  <c r="RI87" i="56"/>
  <c r="RJ87" i="56"/>
  <c r="RM87" i="56"/>
  <c r="RN87" i="56"/>
  <c r="RQ87" i="56"/>
  <c r="RR87" i="56"/>
  <c r="RI88" i="56"/>
  <c r="RJ88" i="56"/>
  <c r="RK88" i="56"/>
  <c r="RM88" i="56"/>
  <c r="RN88" i="56"/>
  <c r="RQ88" i="56"/>
  <c r="RR88" i="56"/>
  <c r="RS88" i="56"/>
  <c r="RI89" i="56"/>
  <c r="RJ89" i="56"/>
  <c r="RM89" i="56"/>
  <c r="RN89" i="56"/>
  <c r="RQ89" i="56"/>
  <c r="RR89" i="56"/>
  <c r="RI90" i="56"/>
  <c r="RJ90" i="56"/>
  <c r="RM90" i="56"/>
  <c r="RN90" i="56"/>
  <c r="RR90" i="56"/>
  <c r="RJ91" i="56"/>
  <c r="RM91" i="56"/>
  <c r="RN91" i="56"/>
  <c r="RQ91" i="56"/>
  <c r="RR91" i="56"/>
  <c r="RN92" i="56"/>
  <c r="RQ92" i="56"/>
  <c r="RR92" i="56"/>
  <c r="RJ93" i="56"/>
  <c r="RM93" i="56"/>
  <c r="RN93" i="56"/>
  <c r="RQ93" i="56"/>
  <c r="RR93" i="56"/>
  <c r="RM94" i="56"/>
  <c r="RN94" i="56"/>
  <c r="RR94" i="56"/>
  <c r="RM95" i="56"/>
  <c r="RN95" i="56"/>
  <c r="RQ95" i="56"/>
  <c r="RR95" i="56"/>
  <c r="RM96" i="56"/>
  <c r="RN96" i="56"/>
  <c r="RQ96" i="56"/>
  <c r="RR96" i="56"/>
  <c r="RM97" i="56"/>
  <c r="RN97" i="56"/>
  <c r="RQ97" i="56"/>
  <c r="RR97" i="56"/>
  <c r="RN98" i="56"/>
  <c r="RR98" i="56"/>
  <c r="RQ99" i="56"/>
  <c r="RR99" i="56"/>
  <c r="RQ100" i="56"/>
  <c r="RR100" i="56"/>
  <c r="MR93" i="57"/>
  <c r="MP93" i="57"/>
  <c r="MR92" i="57"/>
  <c r="MP92" i="57"/>
  <c r="MR91" i="57"/>
  <c r="MP91" i="57"/>
  <c r="MR90" i="57"/>
  <c r="MP90" i="57"/>
  <c r="MP89" i="57"/>
  <c r="MP88" i="57"/>
  <c r="LO88" i="57"/>
  <c r="MP87" i="57"/>
  <c r="LO87" i="57"/>
  <c r="MP86" i="57"/>
  <c r="LO86" i="57"/>
  <c r="MP85" i="57"/>
  <c r="LO85" i="57"/>
  <c r="MP84" i="57"/>
  <c r="LO84" i="57"/>
  <c r="MP83" i="57"/>
  <c r="LO83" i="57"/>
  <c r="MP82" i="57"/>
  <c r="MP81" i="57"/>
  <c r="MP80" i="57"/>
  <c r="MP79" i="57"/>
  <c r="MP78" i="57"/>
  <c r="LO75" i="57"/>
  <c r="LO74" i="57"/>
  <c r="LO73" i="57"/>
  <c r="LO72" i="57"/>
  <c r="LO71" i="57"/>
  <c r="LO70" i="57"/>
  <c r="LO69" i="57"/>
  <c r="MP68" i="57"/>
  <c r="LO68" i="57"/>
  <c r="MP67" i="57"/>
  <c r="LO67" i="57"/>
  <c r="MP66" i="57"/>
  <c r="LO66" i="57"/>
  <c r="MP65" i="57"/>
  <c r="LO65" i="57"/>
  <c r="MP64" i="57"/>
  <c r="MP63" i="57"/>
  <c r="MP62" i="57"/>
  <c r="MP61" i="57"/>
  <c r="MP60" i="57"/>
  <c r="MP59" i="57"/>
  <c r="MP58" i="57"/>
  <c r="MP57" i="57"/>
  <c r="MP56" i="57"/>
  <c r="MP55" i="57"/>
  <c r="MP54" i="57"/>
  <c r="MP53" i="57"/>
  <c r="MP42" i="57"/>
  <c r="MM42" i="57"/>
  <c r="ML42" i="57"/>
  <c r="MK42" i="57"/>
  <c r="MJ42" i="57"/>
  <c r="MI42" i="57"/>
  <c r="MH42" i="57"/>
  <c r="MG42" i="57"/>
  <c r="MF42" i="57"/>
  <c r="ME42" i="57"/>
  <c r="MD42" i="57"/>
  <c r="MC42" i="57"/>
  <c r="MB42" i="57"/>
  <c r="MA42" i="57"/>
  <c r="LZ42" i="57"/>
  <c r="LY42" i="57"/>
  <c r="LX42" i="57"/>
  <c r="LW42" i="57"/>
  <c r="LV42" i="57"/>
  <c r="LU42" i="57"/>
  <c r="LT42" i="57"/>
  <c r="MP41" i="57"/>
  <c r="MM41" i="57"/>
  <c r="ML41" i="57"/>
  <c r="MK41" i="57"/>
  <c r="MJ41" i="57"/>
  <c r="MI41" i="57"/>
  <c r="MH41" i="57"/>
  <c r="MG41" i="57"/>
  <c r="MF41" i="57"/>
  <c r="ME41" i="57"/>
  <c r="MD41" i="57"/>
  <c r="MC41" i="57"/>
  <c r="MB41" i="57"/>
  <c r="MA41" i="57"/>
  <c r="LZ41" i="57"/>
  <c r="LY41" i="57"/>
  <c r="LX41" i="57"/>
  <c r="LW41" i="57"/>
  <c r="LV41" i="57"/>
  <c r="LU41" i="57"/>
  <c r="LT41" i="57"/>
  <c r="MP40" i="57"/>
  <c r="MM40" i="57"/>
  <c r="ML40" i="57"/>
  <c r="MK40" i="57"/>
  <c r="MJ40" i="57"/>
  <c r="MI40" i="57"/>
  <c r="MH40" i="57"/>
  <c r="MG40" i="57"/>
  <c r="MF40" i="57"/>
  <c r="ME40" i="57"/>
  <c r="MD40" i="57"/>
  <c r="MC40" i="57"/>
  <c r="MB40" i="57"/>
  <c r="MA40" i="57"/>
  <c r="LZ40" i="57"/>
  <c r="LY40" i="57"/>
  <c r="LX40" i="57"/>
  <c r="LW40" i="57"/>
  <c r="LV40" i="57"/>
  <c r="LU40" i="57"/>
  <c r="LT40" i="57"/>
  <c r="MP39" i="57"/>
  <c r="MM39" i="57"/>
  <c r="ML39" i="57"/>
  <c r="MK39" i="57"/>
  <c r="MJ39" i="57"/>
  <c r="MI39" i="57"/>
  <c r="MH39" i="57"/>
  <c r="MG39" i="57"/>
  <c r="MF39" i="57"/>
  <c r="ME39" i="57"/>
  <c r="MD39" i="57"/>
  <c r="MC39" i="57"/>
  <c r="MB39" i="57"/>
  <c r="MA39" i="57"/>
  <c r="LZ39" i="57"/>
  <c r="LY39" i="57"/>
  <c r="LX39" i="57"/>
  <c r="LW39" i="57"/>
  <c r="LV39" i="57"/>
  <c r="LU39" i="57"/>
  <c r="LT39" i="57"/>
  <c r="MP38" i="57"/>
  <c r="MM38" i="57"/>
  <c r="ML38" i="57"/>
  <c r="MK38" i="57"/>
  <c r="MJ38" i="57"/>
  <c r="MI38" i="57"/>
  <c r="MH38" i="57"/>
  <c r="MG38" i="57"/>
  <c r="MF38" i="57"/>
  <c r="ME38" i="57"/>
  <c r="MD38" i="57"/>
  <c r="MC38" i="57"/>
  <c r="MB38" i="57"/>
  <c r="MA38" i="57"/>
  <c r="LZ38" i="57"/>
  <c r="LY38" i="57"/>
  <c r="LX38" i="57"/>
  <c r="LW38" i="57"/>
  <c r="LV38" i="57"/>
  <c r="LU38" i="57"/>
  <c r="LT38" i="57"/>
  <c r="MP37" i="57"/>
  <c r="MM37" i="57"/>
  <c r="ML37" i="57"/>
  <c r="MK37" i="57"/>
  <c r="MJ37" i="57"/>
  <c r="MI37" i="57"/>
  <c r="MH37" i="57"/>
  <c r="MG37" i="57"/>
  <c r="MF37" i="57"/>
  <c r="ME37" i="57"/>
  <c r="MD37" i="57"/>
  <c r="MC37" i="57"/>
  <c r="MB37" i="57"/>
  <c r="MA37" i="57"/>
  <c r="LZ37" i="57"/>
  <c r="LY37" i="57"/>
  <c r="LX37" i="57"/>
  <c r="LW37" i="57"/>
  <c r="LV37" i="57"/>
  <c r="LU37" i="57"/>
  <c r="LT37" i="57"/>
  <c r="MP36" i="57"/>
  <c r="MM36" i="57"/>
  <c r="ML36" i="57"/>
  <c r="MK36" i="57"/>
  <c r="MJ36" i="57"/>
  <c r="MI36" i="57"/>
  <c r="MH36" i="57"/>
  <c r="MG36" i="57"/>
  <c r="MF36" i="57"/>
  <c r="ME36" i="57"/>
  <c r="MD36" i="57"/>
  <c r="MC36" i="57"/>
  <c r="MB36" i="57"/>
  <c r="MA36" i="57"/>
  <c r="LZ36" i="57"/>
  <c r="LY36" i="57"/>
  <c r="LX36" i="57"/>
  <c r="LW36" i="57"/>
  <c r="LV36" i="57"/>
  <c r="LU36" i="57"/>
  <c r="LT36" i="57"/>
  <c r="MP35" i="57"/>
  <c r="MM35" i="57"/>
  <c r="ML35" i="57"/>
  <c r="MK35" i="57"/>
  <c r="MJ35" i="57"/>
  <c r="MI35" i="57"/>
  <c r="MH35" i="57"/>
  <c r="MG35" i="57"/>
  <c r="MF35" i="57"/>
  <c r="ME35" i="57"/>
  <c r="MD35" i="57"/>
  <c r="MC35" i="57"/>
  <c r="MB35" i="57"/>
  <c r="MA35" i="57"/>
  <c r="LZ35" i="57"/>
  <c r="LY35" i="57"/>
  <c r="LX35" i="57"/>
  <c r="LW35" i="57"/>
  <c r="LV35" i="57"/>
  <c r="LU35" i="57"/>
  <c r="LT35" i="57"/>
  <c r="MP34" i="57"/>
  <c r="MM34" i="57"/>
  <c r="ML34" i="57"/>
  <c r="MK34" i="57"/>
  <c r="MJ34" i="57"/>
  <c r="MI34" i="57"/>
  <c r="MH34" i="57"/>
  <c r="MG34" i="57"/>
  <c r="MF34" i="57"/>
  <c r="ME34" i="57"/>
  <c r="MD34" i="57"/>
  <c r="MC34" i="57"/>
  <c r="MB34" i="57"/>
  <c r="MA34" i="57"/>
  <c r="LZ34" i="57"/>
  <c r="LY34" i="57"/>
  <c r="LX34" i="57"/>
  <c r="LW34" i="57"/>
  <c r="LV34" i="57"/>
  <c r="LU34" i="57"/>
  <c r="LT34" i="57"/>
  <c r="MP33" i="57"/>
  <c r="MM33" i="57"/>
  <c r="ML33" i="57"/>
  <c r="MK33" i="57"/>
  <c r="MJ33" i="57"/>
  <c r="MI33" i="57"/>
  <c r="MH33" i="57"/>
  <c r="MG33" i="57"/>
  <c r="MF33" i="57"/>
  <c r="ME33" i="57"/>
  <c r="MD33" i="57"/>
  <c r="MC33" i="57"/>
  <c r="MB33" i="57"/>
  <c r="MR33" i="57" s="1"/>
  <c r="MS33" i="57" s="1"/>
  <c r="MA33" i="57"/>
  <c r="LZ33" i="57"/>
  <c r="LY33" i="57"/>
  <c r="LX33" i="57"/>
  <c r="LW33" i="57"/>
  <c r="LV33" i="57"/>
  <c r="LU33" i="57"/>
  <c r="LT33" i="57"/>
  <c r="MP32" i="57"/>
  <c r="MM32" i="57"/>
  <c r="ML32" i="57"/>
  <c r="MK32" i="57"/>
  <c r="MJ32" i="57"/>
  <c r="MI32" i="57"/>
  <c r="MH32" i="57"/>
  <c r="MG32" i="57"/>
  <c r="MF32" i="57"/>
  <c r="ME32" i="57"/>
  <c r="MD32" i="57"/>
  <c r="MC32" i="57"/>
  <c r="MB32" i="57"/>
  <c r="MR32" i="57" s="1"/>
  <c r="MS32" i="57" s="1"/>
  <c r="MT32" i="57" s="1"/>
  <c r="MA32" i="57"/>
  <c r="LZ32" i="57"/>
  <c r="LY32" i="57"/>
  <c r="LX32" i="57"/>
  <c r="LW32" i="57"/>
  <c r="LV32" i="57"/>
  <c r="LU32" i="57"/>
  <c r="LT32" i="57"/>
  <c r="MP31" i="57"/>
  <c r="MM31" i="57"/>
  <c r="ML31" i="57"/>
  <c r="MK31" i="57"/>
  <c r="MJ31" i="57"/>
  <c r="MI31" i="57"/>
  <c r="MH31" i="57"/>
  <c r="MG31" i="57"/>
  <c r="MF31" i="57"/>
  <c r="ME31" i="57"/>
  <c r="MD31" i="57"/>
  <c r="MC31" i="57"/>
  <c r="MB31" i="57"/>
  <c r="MA31" i="57"/>
  <c r="LZ31" i="57"/>
  <c r="LY31" i="57"/>
  <c r="LX31" i="57"/>
  <c r="LW31" i="57"/>
  <c r="LV31" i="57"/>
  <c r="LU31" i="57"/>
  <c r="LT31" i="57"/>
  <c r="MP30" i="57"/>
  <c r="MM30" i="57"/>
  <c r="ML30" i="57"/>
  <c r="MK30" i="57"/>
  <c r="MJ30" i="57"/>
  <c r="MI30" i="57"/>
  <c r="MH30" i="57"/>
  <c r="MG30" i="57"/>
  <c r="MF30" i="57"/>
  <c r="ME30" i="57"/>
  <c r="MD30" i="57"/>
  <c r="MC30" i="57"/>
  <c r="MB30" i="57"/>
  <c r="MR30" i="57" s="1"/>
  <c r="MS30" i="57" s="1"/>
  <c r="MT30" i="57" s="1"/>
  <c r="MA30" i="57"/>
  <c r="LZ30" i="57"/>
  <c r="LY30" i="57"/>
  <c r="LX30" i="57"/>
  <c r="LW30" i="57"/>
  <c r="LV30" i="57"/>
  <c r="LU30" i="57"/>
  <c r="LT30" i="57"/>
  <c r="MP29" i="57"/>
  <c r="MM29" i="57"/>
  <c r="ML29" i="57"/>
  <c r="MK29" i="57"/>
  <c r="MJ29" i="57"/>
  <c r="MI29" i="57"/>
  <c r="MH29" i="57"/>
  <c r="MG29" i="57"/>
  <c r="MF29" i="57"/>
  <c r="ME29" i="57"/>
  <c r="MD29" i="57"/>
  <c r="MC29" i="57"/>
  <c r="MB29" i="57"/>
  <c r="MA29" i="57"/>
  <c r="LZ29" i="57"/>
  <c r="LY29" i="57"/>
  <c r="LX29" i="57"/>
  <c r="LW29" i="57"/>
  <c r="LV29" i="57"/>
  <c r="LU29" i="57"/>
  <c r="LT29" i="57"/>
  <c r="MP28" i="57"/>
  <c r="MM28" i="57"/>
  <c r="ML28" i="57"/>
  <c r="MK28" i="57"/>
  <c r="MJ28" i="57"/>
  <c r="MI28" i="57"/>
  <c r="MH28" i="57"/>
  <c r="MG28" i="57"/>
  <c r="MF28" i="57"/>
  <c r="ME28" i="57"/>
  <c r="MD28" i="57"/>
  <c r="MC28" i="57"/>
  <c r="MB28" i="57"/>
  <c r="MA28" i="57"/>
  <c r="LZ28" i="57"/>
  <c r="LY28" i="57"/>
  <c r="LX28" i="57"/>
  <c r="LW28" i="57"/>
  <c r="LV28" i="57"/>
  <c r="LU28" i="57"/>
  <c r="LT28" i="57"/>
  <c r="MP27" i="57"/>
  <c r="MM27" i="57"/>
  <c r="ML27" i="57"/>
  <c r="MK27" i="57"/>
  <c r="MJ27" i="57"/>
  <c r="MI27" i="57"/>
  <c r="MH27" i="57"/>
  <c r="MG27" i="57"/>
  <c r="MF27" i="57"/>
  <c r="ME27" i="57"/>
  <c r="MD27" i="57"/>
  <c r="MC27" i="57"/>
  <c r="MB27" i="57"/>
  <c r="MA27" i="57"/>
  <c r="LZ27" i="57"/>
  <c r="LY27" i="57"/>
  <c r="LX27" i="57"/>
  <c r="LW27" i="57"/>
  <c r="LV27" i="57"/>
  <c r="LU27" i="57"/>
  <c r="LT27" i="57"/>
  <c r="MP17" i="57"/>
  <c r="MP16" i="57"/>
  <c r="MP15" i="57"/>
  <c r="MP14" i="57"/>
  <c r="MP13" i="57"/>
  <c r="MP12" i="57"/>
  <c r="MP11" i="57"/>
  <c r="MP10" i="57"/>
  <c r="MP9" i="57"/>
  <c r="MP8" i="57"/>
  <c r="MP7" i="57"/>
  <c r="MP6" i="57"/>
  <c r="MP5" i="57"/>
  <c r="MP4" i="57"/>
  <c r="MP3" i="57"/>
  <c r="MP2" i="57"/>
  <c r="LO2" i="57"/>
  <c r="MH14" i="57" s="1"/>
  <c r="RW100" i="56"/>
  <c r="RW99" i="56"/>
  <c r="RW98" i="56"/>
  <c r="RW97" i="56"/>
  <c r="RW96" i="56"/>
  <c r="RW95" i="56"/>
  <c r="RW94" i="56"/>
  <c r="RW93" i="56"/>
  <c r="RW92" i="56"/>
  <c r="RW91" i="56"/>
  <c r="RW90" i="56"/>
  <c r="RW89" i="56"/>
  <c r="RW88" i="56"/>
  <c r="QV88" i="56"/>
  <c r="RW87" i="56"/>
  <c r="QV87" i="56"/>
  <c r="RW86" i="56"/>
  <c r="QV86" i="56"/>
  <c r="RW85" i="56"/>
  <c r="QV85" i="56"/>
  <c r="RW84" i="56"/>
  <c r="QV84" i="56"/>
  <c r="RW83" i="56"/>
  <c r="QV83" i="56"/>
  <c r="RW82" i="56"/>
  <c r="RW81" i="56"/>
  <c r="RW80" i="56"/>
  <c r="RW79" i="56"/>
  <c r="RW78" i="56"/>
  <c r="RW75" i="56"/>
  <c r="QV75" i="56"/>
  <c r="RW74" i="56"/>
  <c r="QV74" i="56"/>
  <c r="RW73" i="56"/>
  <c r="QV73" i="56"/>
  <c r="RW72" i="56"/>
  <c r="QV72" i="56"/>
  <c r="RW71" i="56"/>
  <c r="QV71" i="56"/>
  <c r="RW70" i="56"/>
  <c r="QV70" i="56"/>
  <c r="RW69" i="56"/>
  <c r="QV69" i="56"/>
  <c r="RW68" i="56"/>
  <c r="QV68" i="56"/>
  <c r="RW67" i="56"/>
  <c r="QV67" i="56"/>
  <c r="RW66" i="56"/>
  <c r="QV66" i="56"/>
  <c r="RW65" i="56"/>
  <c r="QV65" i="56"/>
  <c r="RW64" i="56"/>
  <c r="RW63" i="56"/>
  <c r="RW62" i="56"/>
  <c r="RW61" i="56"/>
  <c r="RW60" i="56"/>
  <c r="RW59" i="56"/>
  <c r="RW58" i="56"/>
  <c r="RW57" i="56"/>
  <c r="RW56" i="56"/>
  <c r="RW55" i="56"/>
  <c r="RW54" i="56"/>
  <c r="RW53" i="56"/>
  <c r="RW49" i="56"/>
  <c r="RW48" i="56"/>
  <c r="RW47" i="56"/>
  <c r="RW46" i="56"/>
  <c r="RW45" i="56"/>
  <c r="RW44" i="56"/>
  <c r="RW43" i="56"/>
  <c r="RW42" i="56"/>
  <c r="RW41" i="56"/>
  <c r="RW40" i="56"/>
  <c r="RW39" i="56"/>
  <c r="RW38" i="56"/>
  <c r="RW37" i="56"/>
  <c r="RW36" i="56"/>
  <c r="RY36" i="56"/>
  <c r="RZ36" i="56" s="1"/>
  <c r="RW35" i="56"/>
  <c r="RW34" i="56"/>
  <c r="RW33" i="56"/>
  <c r="RW32" i="56"/>
  <c r="RW31" i="56"/>
  <c r="RW30" i="56"/>
  <c r="RW29" i="56"/>
  <c r="RW28" i="56"/>
  <c r="RW27" i="56"/>
  <c r="RW24" i="56"/>
  <c r="RW23" i="56"/>
  <c r="RW22" i="56"/>
  <c r="RW21" i="56"/>
  <c r="RW20" i="56"/>
  <c r="RW19" i="56"/>
  <c r="RW18" i="56"/>
  <c r="RW17" i="56"/>
  <c r="RW16" i="56"/>
  <c r="RW15" i="56"/>
  <c r="RW14" i="56"/>
  <c r="RW13" i="56"/>
  <c r="RW12" i="56"/>
  <c r="RW11" i="56"/>
  <c r="RW10" i="56"/>
  <c r="RW9" i="56"/>
  <c r="RW8" i="56"/>
  <c r="RW7" i="56"/>
  <c r="RW6" i="56"/>
  <c r="RW5" i="56"/>
  <c r="RW4" i="56"/>
  <c r="RW3" i="56"/>
  <c r="RW2" i="56"/>
  <c r="QV2" i="56"/>
  <c r="MF2" i="57" l="1"/>
  <c r="LX7" i="57"/>
  <c r="LX58" i="57" s="1"/>
  <c r="MK10" i="57"/>
  <c r="MR35" i="57"/>
  <c r="MS35" i="57" s="1"/>
  <c r="MM2" i="57"/>
  <c r="MM53" i="57" s="1"/>
  <c r="MM78" i="57" s="1"/>
  <c r="MF7" i="57"/>
  <c r="MR40" i="57"/>
  <c r="MS40" i="57" s="1"/>
  <c r="MT40" i="57" s="1"/>
  <c r="MK4" i="57"/>
  <c r="MK55" i="57" s="1"/>
  <c r="MK80" i="57" s="1"/>
  <c r="ME12" i="57"/>
  <c r="LZ11" i="57"/>
  <c r="MT33" i="57"/>
  <c r="LX13" i="57"/>
  <c r="LX64" i="57" s="1"/>
  <c r="LT3" i="57"/>
  <c r="LT54" i="57" s="1"/>
  <c r="ME17" i="57"/>
  <c r="MR39" i="57"/>
  <c r="MS39" i="57" s="1"/>
  <c r="MT39" i="57" s="1"/>
  <c r="MF5" i="57"/>
  <c r="LZ14" i="57"/>
  <c r="MD6" i="57"/>
  <c r="MA12" i="57"/>
  <c r="MD4" i="57"/>
  <c r="LV6" i="57"/>
  <c r="LV57" i="57" s="1"/>
  <c r="MF9" i="57"/>
  <c r="LU11" i="57"/>
  <c r="LU62" i="57" s="1"/>
  <c r="MR41" i="57"/>
  <c r="MS41" i="57" s="1"/>
  <c r="MT41" i="57" s="1"/>
  <c r="LX8" i="57"/>
  <c r="LX59" i="57" s="1"/>
  <c r="MI11" i="57"/>
  <c r="MG13" i="57"/>
  <c r="MH5" i="57"/>
  <c r="MA3" i="57"/>
  <c r="MA54" i="57" s="1"/>
  <c r="MA79" i="57" s="1"/>
  <c r="MH6" i="57"/>
  <c r="LT15" i="57"/>
  <c r="LT66" i="57" s="1"/>
  <c r="LU2" i="57"/>
  <c r="LU53" i="57" s="1"/>
  <c r="ME3" i="57"/>
  <c r="MC8" i="57"/>
  <c r="LV10" i="57"/>
  <c r="LV61" i="57" s="1"/>
  <c r="MJ13" i="57"/>
  <c r="MA15" i="57"/>
  <c r="MA66" i="57" s="1"/>
  <c r="MB2" i="57"/>
  <c r="ML3" i="57"/>
  <c r="MA5" i="57"/>
  <c r="MA56" i="57" s="1"/>
  <c r="ML8" i="57"/>
  <c r="MD10" i="57"/>
  <c r="MF58" i="57"/>
  <c r="MF83" i="57" s="1"/>
  <c r="LZ16" i="57"/>
  <c r="LZ4" i="57"/>
  <c r="MR4" i="57" s="1"/>
  <c r="MS4" i="57" s="1"/>
  <c r="MM7" i="57"/>
  <c r="MB9" i="57"/>
  <c r="MD17" i="57"/>
  <c r="MC2" i="57"/>
  <c r="MC53" i="57" s="1"/>
  <c r="MB3" i="57"/>
  <c r="MM3" i="57"/>
  <c r="MM54" i="57" s="1"/>
  <c r="MM79" i="57" s="1"/>
  <c r="MA4" i="57"/>
  <c r="MM4" i="57"/>
  <c r="MM55" i="57" s="1"/>
  <c r="MM80" i="57" s="1"/>
  <c r="MB5" i="57"/>
  <c r="MB56" i="57" s="1"/>
  <c r="MB81" i="57" s="1"/>
  <c r="ME6" i="57"/>
  <c r="LT7" i="57"/>
  <c r="LT58" i="57" s="1"/>
  <c r="MH7" i="57"/>
  <c r="LY8" i="57"/>
  <c r="LY59" i="57" s="1"/>
  <c r="MM8" i="57"/>
  <c r="MM59" i="57" s="1"/>
  <c r="MM84" i="57" s="1"/>
  <c r="MC9" i="57"/>
  <c r="MG10" i="57"/>
  <c r="MG61" i="57" s="1"/>
  <c r="MG86" i="57" s="1"/>
  <c r="LV11" i="57"/>
  <c r="LV62" i="57" s="1"/>
  <c r="MJ11" i="57"/>
  <c r="MB12" i="57"/>
  <c r="MB63" i="57" s="1"/>
  <c r="MH13" i="57"/>
  <c r="MA14" i="57"/>
  <c r="LV15" i="57"/>
  <c r="LV66" i="57" s="1"/>
  <c r="LW17" i="57"/>
  <c r="LW68" i="57" s="1"/>
  <c r="LT2" i="57"/>
  <c r="LT53" i="57" s="1"/>
  <c r="ME2" i="57"/>
  <c r="ME53" i="57" s="1"/>
  <c r="ME78" i="57" s="1"/>
  <c r="MD3" i="57"/>
  <c r="MD54" i="57" s="1"/>
  <c r="MD79" i="57" s="1"/>
  <c r="MC4" i="57"/>
  <c r="MC55" i="57" s="1"/>
  <c r="MC80" i="57" s="1"/>
  <c r="ME5" i="57"/>
  <c r="LU6" i="57"/>
  <c r="LU57" i="57" s="1"/>
  <c r="MG6" i="57"/>
  <c r="LV7" i="57"/>
  <c r="LV58" i="57" s="1"/>
  <c r="MJ7" i="57"/>
  <c r="MJ58" i="57" s="1"/>
  <c r="MJ83" i="57" s="1"/>
  <c r="MA8" i="57"/>
  <c r="ME9" i="57"/>
  <c r="LT10" i="57"/>
  <c r="LT61" i="57" s="1"/>
  <c r="MI10" i="57"/>
  <c r="LX11" i="57"/>
  <c r="LX62" i="57" s="1"/>
  <c r="ML11" i="57"/>
  <c r="ML62" i="57" s="1"/>
  <c r="ML87" i="57" s="1"/>
  <c r="MC12" i="57"/>
  <c r="LV13" i="57"/>
  <c r="LV64" i="57" s="1"/>
  <c r="MI13" i="57"/>
  <c r="MI64" i="57" s="1"/>
  <c r="MG14" i="57"/>
  <c r="LX15" i="57"/>
  <c r="LX66" i="57" s="1"/>
  <c r="LW16" i="57"/>
  <c r="LW67" i="57" s="1"/>
  <c r="LY17" i="57"/>
  <c r="LY68" i="57" s="1"/>
  <c r="LW2" i="57"/>
  <c r="LW53" i="57" s="1"/>
  <c r="MG2" i="57"/>
  <c r="LV3" i="57"/>
  <c r="LV54" i="57" s="1"/>
  <c r="MF3" i="57"/>
  <c r="LU4" i="57"/>
  <c r="ME4" i="57"/>
  <c r="LV5" i="57"/>
  <c r="LV56" i="57" s="1"/>
  <c r="MG5" i="57"/>
  <c r="LX6" i="57"/>
  <c r="LX57" i="57" s="1"/>
  <c r="MI6" i="57"/>
  <c r="LY7" i="57"/>
  <c r="LY58" i="57" s="1"/>
  <c r="ME8" i="57"/>
  <c r="LU9" i="57"/>
  <c r="LU60" i="57" s="1"/>
  <c r="MH9" i="57"/>
  <c r="MH60" i="57" s="1"/>
  <c r="MH85" i="57" s="1"/>
  <c r="LW10" i="57"/>
  <c r="LW61" i="57" s="1"/>
  <c r="ML10" i="57"/>
  <c r="MB11" i="57"/>
  <c r="MB62" i="57" s="1"/>
  <c r="MH12" i="57"/>
  <c r="LY13" i="57"/>
  <c r="LY64" i="57" s="1"/>
  <c r="MI14" i="57"/>
  <c r="MB15" i="57"/>
  <c r="MB66" i="57" s="1"/>
  <c r="MC16" i="57"/>
  <c r="MG17" i="57"/>
  <c r="MG68" i="57" s="1"/>
  <c r="LX2" i="57"/>
  <c r="LX53" i="57" s="1"/>
  <c r="MH2" i="57"/>
  <c r="MH53" i="57" s="1"/>
  <c r="LW3" i="57"/>
  <c r="LW54" i="57" s="1"/>
  <c r="MG3" i="57"/>
  <c r="LV4" i="57"/>
  <c r="LV55" i="57" s="1"/>
  <c r="MF4" i="57"/>
  <c r="LW5" i="57"/>
  <c r="LW56" i="57" s="1"/>
  <c r="LY6" i="57"/>
  <c r="MK6" i="57"/>
  <c r="MK57" i="57" s="1"/>
  <c r="MK82" i="57" s="1"/>
  <c r="MB7" i="57"/>
  <c r="MF8" i="57"/>
  <c r="MF59" i="57" s="1"/>
  <c r="MF84" i="57" s="1"/>
  <c r="LV9" i="57"/>
  <c r="LV60" i="57" s="1"/>
  <c r="MJ9" i="57"/>
  <c r="MJ60" i="57" s="1"/>
  <c r="MJ85" i="57" s="1"/>
  <c r="MA10" i="57"/>
  <c r="MM10" i="57"/>
  <c r="MC11" i="57"/>
  <c r="LT12" i="57"/>
  <c r="LT63" i="57" s="1"/>
  <c r="MI12" i="57"/>
  <c r="LZ13" i="57"/>
  <c r="LZ64" i="57" s="1"/>
  <c r="MM14" i="57"/>
  <c r="MM90" i="57" s="1"/>
  <c r="MI15" i="57"/>
  <c r="MF16" i="57"/>
  <c r="MJ17" i="57"/>
  <c r="MJ68" i="57" s="1"/>
  <c r="ME56" i="57"/>
  <c r="MK61" i="57"/>
  <c r="LY2" i="57"/>
  <c r="LY53" i="57" s="1"/>
  <c r="MJ2" i="57"/>
  <c r="MJ53" i="57" s="1"/>
  <c r="MJ78" i="57" s="1"/>
  <c r="LX3" i="57"/>
  <c r="LX54" i="57" s="1"/>
  <c r="MI3" i="57"/>
  <c r="LW4" i="57"/>
  <c r="LW55" i="57" s="1"/>
  <c r="MH4" i="57"/>
  <c r="MH55" i="57" s="1"/>
  <c r="MH80" i="57" s="1"/>
  <c r="LX5" i="57"/>
  <c r="LX56" i="57" s="1"/>
  <c r="MJ5" i="57"/>
  <c r="LZ6" i="57"/>
  <c r="MM6" i="57"/>
  <c r="MM57" i="57" s="1"/>
  <c r="MM82" i="57" s="1"/>
  <c r="MD7" i="57"/>
  <c r="MD58" i="57" s="1"/>
  <c r="MD83" i="57" s="1"/>
  <c r="LU8" i="57"/>
  <c r="LU59" i="57" s="1"/>
  <c r="MI8" i="57"/>
  <c r="LW9" i="57"/>
  <c r="LW60" i="57" s="1"/>
  <c r="ML9" i="57"/>
  <c r="MB10" i="57"/>
  <c r="MF11" i="57"/>
  <c r="LW12" i="57"/>
  <c r="LW63" i="57" s="1"/>
  <c r="MK12" i="57"/>
  <c r="MB13" i="57"/>
  <c r="MB64" i="57" s="1"/>
  <c r="LU14" i="57"/>
  <c r="LU65" i="57" s="1"/>
  <c r="MJ15" i="57"/>
  <c r="MH16" i="57"/>
  <c r="MB54" i="57"/>
  <c r="MH64" i="57"/>
  <c r="LZ2" i="57"/>
  <c r="LZ53" i="57" s="1"/>
  <c r="MK2" i="57"/>
  <c r="MK53" i="57" s="1"/>
  <c r="MK78" i="57" s="1"/>
  <c r="LY3" i="57"/>
  <c r="LY54" i="57" s="1"/>
  <c r="MJ3" i="57"/>
  <c r="MJ54" i="57" s="1"/>
  <c r="MJ79" i="57" s="1"/>
  <c r="LX4" i="57"/>
  <c r="LX55" i="57" s="1"/>
  <c r="MI4" i="57"/>
  <c r="LY5" i="57"/>
  <c r="ML5" i="57"/>
  <c r="MA6" i="57"/>
  <c r="MA57" i="57" s="1"/>
  <c r="MR57" i="57" s="1"/>
  <c r="ME7" i="57"/>
  <c r="ME58" i="57" s="1"/>
  <c r="ME83" i="57" s="1"/>
  <c r="LV8" i="57"/>
  <c r="LV59" i="57" s="1"/>
  <c r="MK8" i="57"/>
  <c r="LX9" i="57"/>
  <c r="LX60" i="57" s="1"/>
  <c r="MM9" i="57"/>
  <c r="MC10" i="57"/>
  <c r="MC61" i="57" s="1"/>
  <c r="MH11" i="57"/>
  <c r="LY12" i="57"/>
  <c r="LY63" i="57" s="1"/>
  <c r="MM12" i="57"/>
  <c r="MD13" i="57"/>
  <c r="LW14" i="57"/>
  <c r="LW65" i="57" s="1"/>
  <c r="MK15" i="57"/>
  <c r="RO99" i="56"/>
  <c r="RO95" i="56"/>
  <c r="RO91" i="56"/>
  <c r="RO87" i="56"/>
  <c r="RO83" i="56"/>
  <c r="RO79" i="56"/>
  <c r="RK85" i="56"/>
  <c r="RG79" i="56"/>
  <c r="RP98" i="56"/>
  <c r="RT89" i="56"/>
  <c r="RL81" i="56"/>
  <c r="RS97" i="56"/>
  <c r="RH82" i="56"/>
  <c r="RK89" i="56"/>
  <c r="RO88" i="56"/>
  <c r="RK87" i="56"/>
  <c r="RO84" i="56"/>
  <c r="RG84" i="56"/>
  <c r="RO82" i="56"/>
  <c r="RS81" i="56"/>
  <c r="RO80" i="56"/>
  <c r="RG80" i="56"/>
  <c r="RK79" i="56"/>
  <c r="RO78" i="56"/>
  <c r="RG78" i="56"/>
  <c r="RO100" i="56"/>
  <c r="RL95" i="56"/>
  <c r="RS85" i="56"/>
  <c r="RK83" i="56"/>
  <c r="RT79" i="56"/>
  <c r="RO94" i="56"/>
  <c r="RT91" i="56"/>
  <c r="RP88" i="56"/>
  <c r="RS87" i="56"/>
  <c r="RT95" i="56"/>
  <c r="RH88" i="56"/>
  <c r="RH84" i="56"/>
  <c r="RS91" i="56"/>
  <c r="RT85" i="56"/>
  <c r="RK81" i="56"/>
  <c r="RT97" i="56"/>
  <c r="RL91" i="56"/>
  <c r="RH86" i="56"/>
  <c r="RO90" i="56"/>
  <c r="RD79" i="56"/>
  <c r="RO98" i="56"/>
  <c r="RP92" i="56"/>
  <c r="RL89" i="56"/>
  <c r="RT81" i="56"/>
  <c r="RH80" i="56"/>
  <c r="RT87" i="56"/>
  <c r="RH78" i="56"/>
  <c r="RS89" i="56"/>
  <c r="RP94" i="56"/>
  <c r="RS95" i="56"/>
  <c r="RO92" i="56"/>
  <c r="RP86" i="56"/>
  <c r="RL83" i="56"/>
  <c r="RK93" i="56"/>
  <c r="RT99" i="56"/>
  <c r="RP96" i="56"/>
  <c r="RL93" i="56"/>
  <c r="RO86" i="56"/>
  <c r="RT83" i="56"/>
  <c r="RP80" i="56"/>
  <c r="RL85" i="56"/>
  <c r="RP82" i="56"/>
  <c r="RP78" i="56"/>
  <c r="RK91" i="56"/>
  <c r="RP90" i="56"/>
  <c r="RS99" i="56"/>
  <c r="RT93" i="56"/>
  <c r="RL87" i="56"/>
  <c r="RG82" i="56"/>
  <c r="RY32" i="56"/>
  <c r="RZ32" i="56" s="1"/>
  <c r="RY38" i="56"/>
  <c r="RZ38" i="56" s="1"/>
  <c r="RY46" i="56"/>
  <c r="RZ46" i="56" s="1"/>
  <c r="RY44" i="56"/>
  <c r="RZ44" i="56" s="1"/>
  <c r="RY34" i="56"/>
  <c r="RZ34" i="56" s="1"/>
  <c r="RY37" i="56"/>
  <c r="RZ37" i="56" s="1"/>
  <c r="RY27" i="56"/>
  <c r="RZ27" i="56" s="1"/>
  <c r="RY49" i="56"/>
  <c r="RZ49" i="56" s="1"/>
  <c r="RY48" i="56"/>
  <c r="RZ48" i="56" s="1"/>
  <c r="RY35" i="56"/>
  <c r="RZ35" i="56" s="1"/>
  <c r="RY47" i="56"/>
  <c r="RZ47" i="56" s="1"/>
  <c r="RY28" i="56"/>
  <c r="RZ28" i="56" s="1"/>
  <c r="RY43" i="56"/>
  <c r="RZ43" i="56" s="1"/>
  <c r="RY40" i="56"/>
  <c r="RZ40" i="56" s="1"/>
  <c r="RY41" i="56"/>
  <c r="RZ41" i="56" s="1"/>
  <c r="RY30" i="56"/>
  <c r="RZ30" i="56" s="1"/>
  <c r="RY33" i="56"/>
  <c r="RZ33" i="56" s="1"/>
  <c r="RY45" i="56"/>
  <c r="RZ45" i="56" s="1"/>
  <c r="RY29" i="56"/>
  <c r="RZ29" i="56" s="1"/>
  <c r="RY39" i="56"/>
  <c r="RZ39" i="56" s="1"/>
  <c r="MD55" i="57"/>
  <c r="MH58" i="57"/>
  <c r="MH83" i="57" s="1"/>
  <c r="LV2" i="57"/>
  <c r="LV53" i="57" s="1"/>
  <c r="MD2" i="57"/>
  <c r="MD53" i="57" s="1"/>
  <c r="ML2" i="57"/>
  <c r="ML53" i="57" s="1"/>
  <c r="LU3" i="57"/>
  <c r="LU54" i="57" s="1"/>
  <c r="MC3" i="57"/>
  <c r="MK3" i="57"/>
  <c r="MK54" i="57" s="1"/>
  <c r="LT4" i="57"/>
  <c r="LT55" i="57" s="1"/>
  <c r="MB4" i="57"/>
  <c r="MJ4" i="57"/>
  <c r="LT5" i="57"/>
  <c r="LT56" i="57" s="1"/>
  <c r="MD5" i="57"/>
  <c r="MD56" i="57" s="1"/>
  <c r="MM5" i="57"/>
  <c r="LW6" i="57"/>
  <c r="LW57" i="57" s="1"/>
  <c r="MF6" i="57"/>
  <c r="LZ7" i="57"/>
  <c r="LZ58" i="57" s="1"/>
  <c r="ML7" i="57"/>
  <c r="LW8" i="57"/>
  <c r="LW59" i="57" s="1"/>
  <c r="MG8" i="57"/>
  <c r="LT9" i="57"/>
  <c r="LT60" i="57" s="1"/>
  <c r="MD9" i="57"/>
  <c r="MR9" i="57" s="1"/>
  <c r="MS9" i="57" s="1"/>
  <c r="LY10" i="57"/>
  <c r="MJ10" i="57"/>
  <c r="LT11" i="57"/>
  <c r="LT62" i="57" s="1"/>
  <c r="MD11" i="57"/>
  <c r="LZ12" i="57"/>
  <c r="MJ12" i="57"/>
  <c r="LT13" i="57"/>
  <c r="LT64" i="57" s="1"/>
  <c r="MF13" i="57"/>
  <c r="MC14" i="57"/>
  <c r="MC65" i="57" s="1"/>
  <c r="MD15" i="57"/>
  <c r="MD66" i="57" s="1"/>
  <c r="LU16" i="57"/>
  <c r="LU67" i="57" s="1"/>
  <c r="MK16" i="57"/>
  <c r="MB17" i="57"/>
  <c r="ML54" i="57"/>
  <c r="ML79" i="57" s="1"/>
  <c r="LU55" i="57"/>
  <c r="ME81" i="57"/>
  <c r="ME60" i="57"/>
  <c r="ME85" i="57" s="1"/>
  <c r="MK86" i="57"/>
  <c r="ME14" i="57"/>
  <c r="ME65" i="57" s="1"/>
  <c r="MG15" i="57"/>
  <c r="MG66" i="57" s="1"/>
  <c r="LV16" i="57"/>
  <c r="LV67" i="57" s="1"/>
  <c r="MM16" i="57"/>
  <c r="MH56" i="57"/>
  <c r="MH81" i="57" s="1"/>
  <c r="MB68" i="57"/>
  <c r="MI54" i="57"/>
  <c r="MI79" i="57" s="1"/>
  <c r="MD80" i="57"/>
  <c r="MH57" i="57"/>
  <c r="MH82" i="57" s="1"/>
  <c r="MH89" i="57"/>
  <c r="MF54" i="57"/>
  <c r="MF79" i="57" s="1"/>
  <c r="MB60" i="57"/>
  <c r="MB85" i="57" s="1"/>
  <c r="MM65" i="57"/>
  <c r="MM56" i="57"/>
  <c r="MC78" i="57"/>
  <c r="LZ57" i="57"/>
  <c r="LZ82" i="57" s="1"/>
  <c r="ML59" i="57"/>
  <c r="ML84" i="57" s="1"/>
  <c r="MC86" i="57"/>
  <c r="MI62" i="57"/>
  <c r="MI87" i="57" s="1"/>
  <c r="MJ56" i="57"/>
  <c r="MJ81" i="57" s="1"/>
  <c r="MR38" i="57"/>
  <c r="MS38" i="57" s="1"/>
  <c r="MT38" i="57" s="1"/>
  <c r="MJ64" i="57"/>
  <c r="MJ89" i="57" s="1"/>
  <c r="MF53" i="57"/>
  <c r="MF78" i="57" s="1"/>
  <c r="MA55" i="57"/>
  <c r="MA80" i="57" s="1"/>
  <c r="MI55" i="57"/>
  <c r="MI80" i="57" s="1"/>
  <c r="ME68" i="57"/>
  <c r="MB79" i="57"/>
  <c r="MH17" i="57"/>
  <c r="LZ17" i="57"/>
  <c r="MG16" i="57"/>
  <c r="LY16" i="57"/>
  <c r="LY67" i="57" s="1"/>
  <c r="MF15" i="57"/>
  <c r="MR15" i="57" s="1"/>
  <c r="MS15" i="57" s="1"/>
  <c r="MT15" i="57" s="1"/>
  <c r="MK17" i="57"/>
  <c r="MC17" i="57"/>
  <c r="MC68" i="57" s="1"/>
  <c r="LU17" i="57"/>
  <c r="LU68" i="57" s="1"/>
  <c r="MJ16" i="57"/>
  <c r="MB16" i="57"/>
  <c r="MB67" i="57" s="1"/>
  <c r="LT16" i="57"/>
  <c r="LT67" i="57" s="1"/>
  <c r="MI17" i="57"/>
  <c r="MI68" i="57" s="1"/>
  <c r="LX17" i="57"/>
  <c r="LX68" i="57" s="1"/>
  <c r="ML16" i="57"/>
  <c r="MA16" i="57"/>
  <c r="MA67" i="57" s="1"/>
  <c r="ME15" i="57"/>
  <c r="ME66" i="57" s="1"/>
  <c r="LW15" i="57"/>
  <c r="LW66" i="57" s="1"/>
  <c r="ML14" i="57"/>
  <c r="MD14" i="57"/>
  <c r="LV14" i="57"/>
  <c r="LV65" i="57" s="1"/>
  <c r="MM13" i="57"/>
  <c r="ME13" i="57"/>
  <c r="LW13" i="57"/>
  <c r="LW64" i="57" s="1"/>
  <c r="MF12" i="57"/>
  <c r="LX12" i="57"/>
  <c r="LX63" i="57" s="1"/>
  <c r="MG11" i="57"/>
  <c r="LY11" i="57"/>
  <c r="MH10" i="57"/>
  <c r="LZ10" i="57"/>
  <c r="LZ61" i="57" s="1"/>
  <c r="MI9" i="57"/>
  <c r="MI60" i="57" s="1"/>
  <c r="MA9" i="57"/>
  <c r="MA60" i="57" s="1"/>
  <c r="MJ8" i="57"/>
  <c r="MJ59" i="57" s="1"/>
  <c r="MB8" i="57"/>
  <c r="MB59" i="57" s="1"/>
  <c r="LT8" i="57"/>
  <c r="LT59" i="57" s="1"/>
  <c r="MK7" i="57"/>
  <c r="MC7" i="57"/>
  <c r="MC58" i="57" s="1"/>
  <c r="LU7" i="57"/>
  <c r="LU58" i="57" s="1"/>
  <c r="MF17" i="57"/>
  <c r="MF68" i="57" s="1"/>
  <c r="LV17" i="57"/>
  <c r="LV68" i="57" s="1"/>
  <c r="MI16" i="57"/>
  <c r="MI67" i="57" s="1"/>
  <c r="LX16" i="57"/>
  <c r="LX67" i="57" s="1"/>
  <c r="ML15" i="57"/>
  <c r="MC15" i="57"/>
  <c r="LU15" i="57"/>
  <c r="LU66" i="57" s="1"/>
  <c r="MJ14" i="57"/>
  <c r="MB14" i="57"/>
  <c r="MB65" i="57" s="1"/>
  <c r="LT14" i="57"/>
  <c r="LT65" i="57" s="1"/>
  <c r="MK13" i="57"/>
  <c r="MK64" i="57" s="1"/>
  <c r="MC13" i="57"/>
  <c r="MC64" i="57" s="1"/>
  <c r="LU13" i="57"/>
  <c r="LU64" i="57" s="1"/>
  <c r="ML12" i="57"/>
  <c r="ML63" i="57" s="1"/>
  <c r="MD12" i="57"/>
  <c r="LV12" i="57"/>
  <c r="LV63" i="57" s="1"/>
  <c r="MM11" i="57"/>
  <c r="MM62" i="57" s="1"/>
  <c r="ME11" i="57"/>
  <c r="LW11" i="57"/>
  <c r="LW62" i="57" s="1"/>
  <c r="MF10" i="57"/>
  <c r="MF61" i="57" s="1"/>
  <c r="LX10" i="57"/>
  <c r="LX61" i="57" s="1"/>
  <c r="MG9" i="57"/>
  <c r="LY9" i="57"/>
  <c r="LY60" i="57" s="1"/>
  <c r="MH8" i="57"/>
  <c r="MH59" i="57" s="1"/>
  <c r="LZ8" i="57"/>
  <c r="LZ59" i="57" s="1"/>
  <c r="MI7" i="57"/>
  <c r="MI58" i="57" s="1"/>
  <c r="MA7" i="57"/>
  <c r="MA58" i="57" s="1"/>
  <c r="MJ6" i="57"/>
  <c r="MJ57" i="57" s="1"/>
  <c r="MB6" i="57"/>
  <c r="LT6" i="57"/>
  <c r="LT57" i="57" s="1"/>
  <c r="MK5" i="57"/>
  <c r="MK56" i="57" s="1"/>
  <c r="MC5" i="57"/>
  <c r="MC56" i="57" s="1"/>
  <c r="LU5" i="57"/>
  <c r="LU56" i="57" s="1"/>
  <c r="ML4" i="57"/>
  <c r="ML55" i="57" s="1"/>
  <c r="ML17" i="57"/>
  <c r="ML68" i="57" s="1"/>
  <c r="MA17" i="57"/>
  <c r="MD16" i="57"/>
  <c r="MD67" i="57" s="1"/>
  <c r="MH15" i="57"/>
  <c r="MH66" i="57" s="1"/>
  <c r="LY15" i="57"/>
  <c r="LY66" i="57" s="1"/>
  <c r="MF14" i="57"/>
  <c r="MR14" i="57" s="1"/>
  <c r="MS14" i="57" s="1"/>
  <c r="MT14" i="57" s="1"/>
  <c r="LX14" i="57"/>
  <c r="LX65" i="57" s="1"/>
  <c r="MA2" i="57"/>
  <c r="MI2" i="57"/>
  <c r="LZ3" i="57"/>
  <c r="MH3" i="57"/>
  <c r="LY4" i="57"/>
  <c r="MG4" i="57"/>
  <c r="LZ5" i="57"/>
  <c r="LZ56" i="57" s="1"/>
  <c r="MI5" i="57"/>
  <c r="MC6" i="57"/>
  <c r="MC57" i="57" s="1"/>
  <c r="ML6" i="57"/>
  <c r="LW7" i="57"/>
  <c r="LW58" i="57" s="1"/>
  <c r="MG7" i="57"/>
  <c r="MD8" i="57"/>
  <c r="LZ9" i="57"/>
  <c r="LZ60" i="57" s="1"/>
  <c r="MK9" i="57"/>
  <c r="LU10" i="57"/>
  <c r="LU61" i="57" s="1"/>
  <c r="ME10" i="57"/>
  <c r="ME61" i="57" s="1"/>
  <c r="MA11" i="57"/>
  <c r="MA62" i="57" s="1"/>
  <c r="MK11" i="57"/>
  <c r="MK62" i="57" s="1"/>
  <c r="LU12" i="57"/>
  <c r="LU63" i="57" s="1"/>
  <c r="MG12" i="57"/>
  <c r="MR12" i="57"/>
  <c r="MS12" i="57" s="1"/>
  <c r="MA13" i="57"/>
  <c r="MA64" i="57" s="1"/>
  <c r="ML13" i="57"/>
  <c r="LY14" i="57"/>
  <c r="LY65" i="57" s="1"/>
  <c r="MK14" i="57"/>
  <c r="MK65" i="57" s="1"/>
  <c r="LZ15" i="57"/>
  <c r="LZ66" i="57" s="1"/>
  <c r="MM15" i="57"/>
  <c r="ME16" i="57"/>
  <c r="ME67" i="57" s="1"/>
  <c r="LT17" i="57"/>
  <c r="LT68" i="57" s="1"/>
  <c r="MM17" i="57"/>
  <c r="MR27" i="57"/>
  <c r="MS27" i="57" s="1"/>
  <c r="MT27" i="57" s="1"/>
  <c r="MG53" i="57"/>
  <c r="MB61" i="57"/>
  <c r="MB86" i="57" s="1"/>
  <c r="MC62" i="57"/>
  <c r="MC87" i="57" s="1"/>
  <c r="MM60" i="57"/>
  <c r="MM85" i="57" s="1"/>
  <c r="MR28" i="57"/>
  <c r="MS28" i="57" s="1"/>
  <c r="MT28" i="57" s="1"/>
  <c r="MG54" i="57"/>
  <c r="MG79" i="57" s="1"/>
  <c r="MR29" i="57"/>
  <c r="MS29" i="57" s="1"/>
  <c r="MT29" i="57" s="1"/>
  <c r="MI56" i="57"/>
  <c r="MR31" i="57"/>
  <c r="MS31" i="57" s="1"/>
  <c r="MT31" i="57" s="1"/>
  <c r="MI57" i="57"/>
  <c r="MI82" i="57" s="1"/>
  <c r="MR36" i="57"/>
  <c r="MS36" i="57" s="1"/>
  <c r="MT36" i="57" s="1"/>
  <c r="MR37" i="57"/>
  <c r="MS37" i="57" s="1"/>
  <c r="MT37" i="57" s="1"/>
  <c r="MF64" i="57"/>
  <c r="MI66" i="57"/>
  <c r="MI91" i="57" s="1"/>
  <c r="MD68" i="57"/>
  <c r="MB57" i="57"/>
  <c r="MC59" i="57"/>
  <c r="MC84" i="57" s="1"/>
  <c r="MK59" i="57"/>
  <c r="MK84" i="57" s="1"/>
  <c r="MC60" i="57"/>
  <c r="MC85" i="57" s="1"/>
  <c r="MD61" i="57"/>
  <c r="MR61" i="57" s="1"/>
  <c r="ML61" i="57"/>
  <c r="ML86" i="57" s="1"/>
  <c r="MF63" i="57"/>
  <c r="MG64" i="57"/>
  <c r="LZ65" i="57"/>
  <c r="MH65" i="57"/>
  <c r="MH90" i="57" s="1"/>
  <c r="MC67" i="57"/>
  <c r="MK67" i="57"/>
  <c r="MK58" i="57"/>
  <c r="MD60" i="57"/>
  <c r="MR34" i="57"/>
  <c r="MS34" i="57" s="1"/>
  <c r="MT34" i="57" s="1"/>
  <c r="ML60" i="57"/>
  <c r="ML85" i="57" s="1"/>
  <c r="MM61" i="57"/>
  <c r="MM86" i="57" s="1"/>
  <c r="MA65" i="57"/>
  <c r="MI65" i="57"/>
  <c r="MI90" i="57" s="1"/>
  <c r="MC66" i="57"/>
  <c r="MK66" i="57"/>
  <c r="MK91" i="57" s="1"/>
  <c r="ML56" i="57"/>
  <c r="ML81" i="57" s="1"/>
  <c r="MD57" i="57"/>
  <c r="MD82" i="57" s="1"/>
  <c r="ME59" i="57"/>
  <c r="ME84" i="57" s="1"/>
  <c r="LY62" i="57"/>
  <c r="MG62" i="57"/>
  <c r="LZ63" i="57"/>
  <c r="MH63" i="57"/>
  <c r="MH88" i="57" s="1"/>
  <c r="ML66" i="57"/>
  <c r="MB53" i="57"/>
  <c r="MB78" i="57" s="1"/>
  <c r="MC54" i="57"/>
  <c r="ME57" i="57"/>
  <c r="ME82" i="57" s="1"/>
  <c r="MM58" i="57"/>
  <c r="MM83" i="57" s="1"/>
  <c r="MF60" i="57"/>
  <c r="MF85" i="57" s="1"/>
  <c r="LY61" i="57"/>
  <c r="LZ62" i="57"/>
  <c r="MH62" i="57"/>
  <c r="MH87" i="57" s="1"/>
  <c r="MA63" i="57"/>
  <c r="MI63" i="57"/>
  <c r="MF67" i="57"/>
  <c r="LZ68" i="57"/>
  <c r="MH68" i="57"/>
  <c r="ME55" i="57"/>
  <c r="ME80" i="57" s="1"/>
  <c r="MF56" i="57"/>
  <c r="MF81" i="57" s="1"/>
  <c r="MG60" i="57"/>
  <c r="MT35" i="57"/>
  <c r="MD65" i="57"/>
  <c r="ML65" i="57"/>
  <c r="MA68" i="57"/>
  <c r="ME54" i="57"/>
  <c r="ME79" i="57" s="1"/>
  <c r="MF55" i="57"/>
  <c r="MF80" i="57" s="1"/>
  <c r="LY56" i="57"/>
  <c r="MG56" i="57"/>
  <c r="MG81" i="57" s="1"/>
  <c r="LY57" i="57"/>
  <c r="MG57" i="57"/>
  <c r="MG82" i="57" s="1"/>
  <c r="MG58" i="57"/>
  <c r="MA61" i="57"/>
  <c r="MI61" i="57"/>
  <c r="MI86" i="57" s="1"/>
  <c r="MJ62" i="57"/>
  <c r="MJ87" i="57" s="1"/>
  <c r="MC63" i="57"/>
  <c r="MK63" i="57"/>
  <c r="MK88" i="57" s="1"/>
  <c r="MD64" i="57"/>
  <c r="ML64" i="57"/>
  <c r="LZ67" i="57"/>
  <c r="MH67" i="57"/>
  <c r="MG65" i="57"/>
  <c r="MG90" i="57" s="1"/>
  <c r="MB58" i="57"/>
  <c r="MB83" i="57" s="1"/>
  <c r="MR42" i="57"/>
  <c r="MS42" i="57" s="1"/>
  <c r="MT42" i="57" s="1"/>
  <c r="ME63" i="57"/>
  <c r="ME88" i="57" s="1"/>
  <c r="RY42" i="56"/>
  <c r="RZ42" i="56" s="1"/>
  <c r="RY31" i="56"/>
  <c r="RZ31" i="56" s="1"/>
  <c r="LZ55" i="57" l="1"/>
  <c r="MI88" i="57"/>
  <c r="MG89" i="57"/>
  <c r="MT61" i="57"/>
  <c r="MR86" i="57"/>
  <c r="MT57" i="57"/>
  <c r="MR3" i="57"/>
  <c r="MS3" i="57" s="1"/>
  <c r="MT3" i="57" s="1"/>
  <c r="MR10" i="57"/>
  <c r="MS10" i="57" s="1"/>
  <c r="MT10" i="57" s="1"/>
  <c r="MG78" i="57"/>
  <c r="MR68" i="57"/>
  <c r="MR5" i="57"/>
  <c r="MS5" i="57" s="1"/>
  <c r="MT5" i="57" s="1"/>
  <c r="MF62" i="57"/>
  <c r="MF87" i="57" s="1"/>
  <c r="MI89" i="57"/>
  <c r="MM63" i="57"/>
  <c r="MM88" i="57" s="1"/>
  <c r="MR6" i="57"/>
  <c r="MS6" i="57" s="1"/>
  <c r="MT6" i="57" s="1"/>
  <c r="MR17" i="57"/>
  <c r="MS17" i="57" s="1"/>
  <c r="MT17" i="57" s="1"/>
  <c r="MH78" i="57"/>
  <c r="MI59" i="57"/>
  <c r="MI84" i="57" s="1"/>
  <c r="MR55" i="57"/>
  <c r="MA59" i="57"/>
  <c r="MA84" i="57" s="1"/>
  <c r="MR2" i="57"/>
  <c r="MS2" i="57" s="1"/>
  <c r="LZ78" i="57"/>
  <c r="MJ66" i="57"/>
  <c r="MJ91" i="57" s="1"/>
  <c r="MR53" i="57"/>
  <c r="MF66" i="57"/>
  <c r="MR66" i="57" s="1"/>
  <c r="LY79" i="57"/>
  <c r="RY2" i="56"/>
  <c r="MR82" i="57"/>
  <c r="MR56" i="57"/>
  <c r="MG63" i="57"/>
  <c r="MG88" i="57" s="1"/>
  <c r="MD59" i="57"/>
  <c r="MD84" i="57" s="1"/>
  <c r="MG55" i="57"/>
  <c r="MG80" i="57" s="1"/>
  <c r="MC81" i="57"/>
  <c r="MH84" i="57"/>
  <c r="MJ65" i="57"/>
  <c r="MJ90" i="57" s="1"/>
  <c r="MD86" i="57"/>
  <c r="MC79" i="57"/>
  <c r="MT12" i="57"/>
  <c r="MM87" i="57"/>
  <c r="MI85" i="57"/>
  <c r="MK79" i="57"/>
  <c r="ME62" i="57"/>
  <c r="ME87" i="57" s="1"/>
  <c r="MJ61" i="57"/>
  <c r="MJ86" i="57" s="1"/>
  <c r="MG83" i="57"/>
  <c r="LY55" i="57"/>
  <c r="LY80" i="57" s="1"/>
  <c r="MK81" i="57"/>
  <c r="MC83" i="57"/>
  <c r="MR7" i="57"/>
  <c r="MS7" i="57" s="1"/>
  <c r="MD63" i="57"/>
  <c r="MD88" i="57" s="1"/>
  <c r="MM64" i="57"/>
  <c r="MM89" i="57" s="1"/>
  <c r="MF65" i="57"/>
  <c r="MR65" i="57" s="1"/>
  <c r="MF89" i="57"/>
  <c r="MD85" i="57"/>
  <c r="MM81" i="57"/>
  <c r="MI83" i="57"/>
  <c r="MR58" i="57"/>
  <c r="MR13" i="57"/>
  <c r="MS13" i="57" s="1"/>
  <c r="ML67" i="57"/>
  <c r="ML92" i="57" s="1"/>
  <c r="MK87" i="57"/>
  <c r="MH91" i="57"/>
  <c r="MG85" i="57"/>
  <c r="ML88" i="57"/>
  <c r="MK83" i="57"/>
  <c r="MG67" i="57"/>
  <c r="MR67" i="57" s="1"/>
  <c r="MR16" i="57"/>
  <c r="MS16" i="57" s="1"/>
  <c r="MT16" i="57" s="1"/>
  <c r="ME64" i="57"/>
  <c r="MR64" i="57" s="1"/>
  <c r="MT9" i="57"/>
  <c r="MD81" i="57"/>
  <c r="ML78" i="57"/>
  <c r="MA53" i="57"/>
  <c r="MA78" i="57" s="1"/>
  <c r="MT4" i="57"/>
  <c r="MR59" i="57"/>
  <c r="MK90" i="57"/>
  <c r="MB82" i="57"/>
  <c r="ML91" i="57"/>
  <c r="MG87" i="57"/>
  <c r="ML90" i="57"/>
  <c r="MA82" i="57"/>
  <c r="MK68" i="57"/>
  <c r="MK93" i="57" s="1"/>
  <c r="MM67" i="57"/>
  <c r="MM92" i="57" s="1"/>
  <c r="MJ63" i="57"/>
  <c r="MJ88" i="57" s="1"/>
  <c r="MG59" i="57"/>
  <c r="MG84" i="57" s="1"/>
  <c r="MD78" i="57"/>
  <c r="ML80" i="57"/>
  <c r="MK60" i="57"/>
  <c r="MK85" i="57" s="1"/>
  <c r="ME86" i="57"/>
  <c r="MC82" i="57"/>
  <c r="MJ82" i="57"/>
  <c r="MF86" i="57"/>
  <c r="MB84" i="57"/>
  <c r="MR8" i="57"/>
  <c r="MS8" i="57" s="1"/>
  <c r="MJ67" i="57"/>
  <c r="MJ92" i="57" s="1"/>
  <c r="MH54" i="57"/>
  <c r="MH79" i="57" s="1"/>
  <c r="MH61" i="57"/>
  <c r="MH86" i="57" s="1"/>
  <c r="MA81" i="57"/>
  <c r="MJ55" i="57"/>
  <c r="MJ80" i="57" s="1"/>
  <c r="LZ81" i="57"/>
  <c r="MM68" i="57"/>
  <c r="MM93" i="57" s="1"/>
  <c r="MF57" i="57"/>
  <c r="MF82" i="57" s="1"/>
  <c r="MR63" i="57"/>
  <c r="ML57" i="57"/>
  <c r="ML82" i="57" s="1"/>
  <c r="MR60" i="57"/>
  <c r="ML89" i="57"/>
  <c r="MI81" i="57"/>
  <c r="ML93" i="57"/>
  <c r="MA83" i="57"/>
  <c r="MK89" i="57"/>
  <c r="MJ84" i="57"/>
  <c r="MF88" i="57"/>
  <c r="LZ54" i="57"/>
  <c r="MR54" i="57" s="1"/>
  <c r="MK92" i="57"/>
  <c r="MD62" i="57"/>
  <c r="MR11" i="57"/>
  <c r="MS11" i="57" s="1"/>
  <c r="ML58" i="57"/>
  <c r="ML83" i="57" s="1"/>
  <c r="MB55" i="57"/>
  <c r="MB80" i="57" s="1"/>
  <c r="MM66" i="57"/>
  <c r="MM91" i="57" s="1"/>
  <c r="MI53" i="57"/>
  <c r="MI78" i="57" s="1"/>
  <c r="LZ80" i="57"/>
  <c r="RZ56" i="56"/>
  <c r="RY5" i="56"/>
  <c r="RZ5" i="56" s="1"/>
  <c r="RY15" i="56"/>
  <c r="RZ15" i="56" s="1"/>
  <c r="RY8" i="56"/>
  <c r="RZ8" i="56" s="1"/>
  <c r="RY11" i="56"/>
  <c r="RZ11" i="56" s="1"/>
  <c r="RZ58" i="56"/>
  <c r="RY7" i="56"/>
  <c r="RZ7" i="56" s="1"/>
  <c r="RY24" i="56"/>
  <c r="RZ24" i="56" s="1"/>
  <c r="RY6" i="56"/>
  <c r="RZ6" i="56" s="1"/>
  <c r="RY23" i="56"/>
  <c r="RZ23" i="56" s="1"/>
  <c r="RY16" i="56"/>
  <c r="RZ16" i="56" s="1"/>
  <c r="RY9" i="56"/>
  <c r="RZ9" i="56" s="1"/>
  <c r="RZ53" i="56"/>
  <c r="RZ2" i="56"/>
  <c r="RY22" i="56"/>
  <c r="RZ22" i="56" s="1"/>
  <c r="RZ68" i="56"/>
  <c r="RY17" i="56"/>
  <c r="RZ17" i="56" s="1"/>
  <c r="RY4" i="56"/>
  <c r="RZ4" i="56" s="1"/>
  <c r="RY13" i="56"/>
  <c r="RZ13" i="56" s="1"/>
  <c r="RY21" i="56"/>
  <c r="RZ21" i="56" s="1"/>
  <c r="RZ70" i="56"/>
  <c r="RY19" i="56"/>
  <c r="RZ19" i="56" s="1"/>
  <c r="RY12" i="56"/>
  <c r="RZ12" i="56" s="1"/>
  <c r="RY14" i="56"/>
  <c r="RZ14" i="56" s="1"/>
  <c r="RY20" i="56"/>
  <c r="RZ20" i="56" s="1"/>
  <c r="RZ54" i="56"/>
  <c r="RY3" i="56"/>
  <c r="RZ3" i="56" s="1"/>
  <c r="RY10" i="56"/>
  <c r="RZ10" i="56" s="1"/>
  <c r="RY18" i="56"/>
  <c r="RZ18" i="56" s="1"/>
  <c r="MT65" i="57" l="1"/>
  <c r="MT55" i="57"/>
  <c r="MT68" i="57"/>
  <c r="MT54" i="57"/>
  <c r="LZ79" i="57"/>
  <c r="MT67" i="57"/>
  <c r="MT66" i="57"/>
  <c r="MR78" i="57"/>
  <c r="MT64" i="57"/>
  <c r="MR81" i="57"/>
  <c r="MT60" i="57"/>
  <c r="MT59" i="57"/>
  <c r="MT63" i="57"/>
  <c r="MT58" i="57"/>
  <c r="MR62" i="57"/>
  <c r="MD87" i="57"/>
  <c r="MR88" i="57"/>
  <c r="MR80" i="57"/>
  <c r="RZ67" i="56"/>
  <c r="RZ57" i="56"/>
  <c r="RZ66" i="56"/>
  <c r="RZ64" i="56"/>
  <c r="RZ74" i="56"/>
  <c r="RZ75" i="56"/>
  <c r="RZ69" i="56"/>
  <c r="RZ65" i="56"/>
  <c r="RZ59" i="56"/>
  <c r="RZ63" i="56"/>
  <c r="RZ61" i="56"/>
  <c r="RZ73" i="56"/>
  <c r="RZ62" i="56"/>
  <c r="RZ55" i="56"/>
  <c r="RZ60" i="56"/>
  <c r="RZ71" i="56"/>
  <c r="RZ72" i="56"/>
  <c r="MR84" i="57"/>
  <c r="MT8" i="57"/>
  <c r="MT11" i="57"/>
  <c r="MT7" i="57"/>
  <c r="MR85" i="57"/>
  <c r="MR79" i="57"/>
  <c r="MR89" i="57"/>
  <c r="MT13" i="57"/>
  <c r="ME89" i="57"/>
  <c r="MT53" i="57" l="1"/>
  <c r="MR83" i="57"/>
  <c r="MR87" i="57"/>
  <c r="MT56" i="57"/>
  <c r="RY85" i="56"/>
  <c r="RZ85" i="56" s="1"/>
  <c r="RY94" i="56"/>
  <c r="RZ94" i="56" s="1"/>
  <c r="RY79" i="56"/>
  <c r="RZ79" i="56" s="1"/>
  <c r="RY93" i="56"/>
  <c r="RZ93" i="56" s="1"/>
  <c r="RY80" i="56"/>
  <c r="RZ80" i="56" s="1"/>
  <c r="RY82" i="56"/>
  <c r="RZ82" i="56" s="1"/>
  <c r="RY92" i="56"/>
  <c r="RZ92" i="56" s="1"/>
  <c r="RY99" i="56"/>
  <c r="RZ99" i="56" s="1"/>
  <c r="RY88" i="56"/>
  <c r="RZ88" i="56" s="1"/>
  <c r="RY95" i="56"/>
  <c r="RZ95" i="56" s="1"/>
  <c r="RY96" i="56"/>
  <c r="RZ96" i="56" s="1"/>
  <c r="RY86" i="56"/>
  <c r="RZ86" i="56" s="1"/>
  <c r="RY89" i="56"/>
  <c r="RZ89" i="56" s="1"/>
  <c r="RY84" i="56"/>
  <c r="RZ84" i="56" s="1"/>
  <c r="RY98" i="56"/>
  <c r="RZ98" i="56" s="1"/>
  <c r="RY90" i="56"/>
  <c r="RZ90" i="56" s="1"/>
  <c r="RY87" i="56"/>
  <c r="RZ87" i="56" s="1"/>
  <c r="RY83" i="56"/>
  <c r="RZ83" i="56" s="1"/>
  <c r="RY81" i="56"/>
  <c r="RZ81" i="56" s="1"/>
  <c r="RY97" i="56"/>
  <c r="RZ97" i="56" s="1"/>
  <c r="RY100" i="56"/>
  <c r="RZ100" i="56" s="1"/>
  <c r="RY91" i="56"/>
  <c r="RZ91" i="56" s="1"/>
  <c r="RY78" i="56"/>
  <c r="RZ78" i="56" s="1"/>
  <c r="MT62" i="57" l="1"/>
  <c r="EM6" i="52" l="1"/>
  <c r="EM7" i="52"/>
  <c r="EM8" i="52"/>
  <c r="EM9" i="52"/>
  <c r="EM10" i="52"/>
  <c r="EM11" i="52"/>
  <c r="EM12" i="52"/>
  <c r="EM13" i="52"/>
  <c r="EM14" i="52"/>
  <c r="EM15" i="52"/>
  <c r="EM16" i="52"/>
  <c r="EM17" i="52"/>
  <c r="EM18" i="52"/>
  <c r="EM19" i="52"/>
  <c r="EM20" i="52"/>
  <c r="EM21" i="52"/>
  <c r="EM22" i="52"/>
  <c r="EM23" i="52"/>
  <c r="EM24" i="52"/>
  <c r="EM25" i="52"/>
  <c r="EM26" i="52"/>
  <c r="EM27" i="52"/>
  <c r="DC98" i="2" l="1"/>
  <c r="P7" i="46"/>
  <c r="Q7" i="46"/>
  <c r="R7" i="46"/>
  <c r="S7" i="46"/>
  <c r="T7" i="46"/>
  <c r="U7" i="46"/>
  <c r="P8" i="46"/>
  <c r="Q8" i="46"/>
  <c r="R8" i="46"/>
  <c r="S8" i="46"/>
  <c r="T8" i="46"/>
  <c r="U8" i="46"/>
  <c r="P9" i="46"/>
  <c r="Q9" i="46"/>
  <c r="R9" i="46"/>
  <c r="S9" i="46"/>
  <c r="T9" i="46"/>
  <c r="U9" i="46"/>
  <c r="P10" i="46"/>
  <c r="Q10" i="46"/>
  <c r="R10" i="46"/>
  <c r="S10" i="46"/>
  <c r="T10" i="46"/>
  <c r="U10" i="46"/>
  <c r="Q6" i="46"/>
  <c r="R6" i="46"/>
  <c r="S6" i="46"/>
  <c r="T6" i="46"/>
  <c r="U6" i="46"/>
  <c r="Q5" i="46"/>
  <c r="R5" i="46"/>
  <c r="S5" i="46"/>
  <c r="T5" i="46"/>
  <c r="U5" i="46"/>
  <c r="P6" i="46"/>
  <c r="P5" i="46"/>
  <c r="CI7" i="52"/>
  <c r="M9" i="33" l="1"/>
  <c r="L9" i="33"/>
  <c r="K9" i="33"/>
  <c r="CI216" i="52"/>
  <c r="CH216" i="52"/>
  <c r="CG216" i="52"/>
  <c r="CC216" i="52"/>
  <c r="CE216" i="52" s="1"/>
  <c r="CB216" i="52"/>
  <c r="CD216" i="52" s="1"/>
  <c r="CC215" i="52"/>
  <c r="CE215" i="52" s="1"/>
  <c r="CB215" i="52"/>
  <c r="CD215" i="52" s="1"/>
  <c r="CC214" i="52"/>
  <c r="CE214" i="52" s="1"/>
  <c r="CB214" i="52"/>
  <c r="CD214" i="52" s="1"/>
  <c r="CC213" i="52"/>
  <c r="CE213" i="52" s="1"/>
  <c r="CB213" i="52"/>
  <c r="CD213" i="52" s="1"/>
  <c r="CC212" i="52"/>
  <c r="CE212" i="52" s="1"/>
  <c r="CB212" i="52"/>
  <c r="CD212" i="52" s="1"/>
  <c r="CI211" i="52"/>
  <c r="CH211" i="52"/>
  <c r="CG211" i="52"/>
  <c r="CC211" i="52"/>
  <c r="CE211" i="52" s="1"/>
  <c r="CB211" i="52"/>
  <c r="CD211" i="52" s="1"/>
  <c r="CC210" i="52"/>
  <c r="CE210" i="52" s="1"/>
  <c r="CB210" i="52"/>
  <c r="CD210" i="52" s="1"/>
  <c r="CC209" i="52"/>
  <c r="CE209" i="52" s="1"/>
  <c r="CB209" i="52"/>
  <c r="CD209" i="52" s="1"/>
  <c r="CC208" i="52"/>
  <c r="CE208" i="52" s="1"/>
  <c r="CB208" i="52"/>
  <c r="CD208" i="52" s="1"/>
  <c r="CC207" i="52"/>
  <c r="CE207" i="52" s="1"/>
  <c r="CB207" i="52"/>
  <c r="CD207" i="52" s="1"/>
  <c r="CI206" i="52"/>
  <c r="CH206" i="52"/>
  <c r="CG206" i="52"/>
  <c r="CC206" i="52"/>
  <c r="CE206" i="52" s="1"/>
  <c r="CB206" i="52"/>
  <c r="CD206" i="52" s="1"/>
  <c r="CC205" i="52"/>
  <c r="CE205" i="52" s="1"/>
  <c r="CB205" i="52"/>
  <c r="CD205" i="52" s="1"/>
  <c r="CC204" i="52"/>
  <c r="CE204" i="52" s="1"/>
  <c r="CB204" i="52"/>
  <c r="CD204" i="52" s="1"/>
  <c r="CC203" i="52"/>
  <c r="CE203" i="52" s="1"/>
  <c r="CB203" i="52"/>
  <c r="CD203" i="52" s="1"/>
  <c r="CC202" i="52"/>
  <c r="CE202" i="52" s="1"/>
  <c r="CB202" i="52"/>
  <c r="CD202" i="52" s="1"/>
  <c r="CI201" i="52"/>
  <c r="CH201" i="52"/>
  <c r="CG201" i="52"/>
  <c r="CC201" i="52"/>
  <c r="CE201" i="52" s="1"/>
  <c r="CB201" i="52"/>
  <c r="CD201" i="52" s="1"/>
  <c r="CC200" i="52"/>
  <c r="CE200" i="52" s="1"/>
  <c r="CB200" i="52"/>
  <c r="CD200" i="52" s="1"/>
  <c r="CC199" i="52"/>
  <c r="CE199" i="52" s="1"/>
  <c r="CB199" i="52"/>
  <c r="CD199" i="52" s="1"/>
  <c r="CC198" i="52"/>
  <c r="CE198" i="52" s="1"/>
  <c r="CB198" i="52"/>
  <c r="CD198" i="52" s="1"/>
  <c r="CC197" i="52"/>
  <c r="CE197" i="52" s="1"/>
  <c r="CB197" i="52"/>
  <c r="CD197" i="52" s="1"/>
  <c r="CI196" i="52"/>
  <c r="CH196" i="52"/>
  <c r="CG196" i="52"/>
  <c r="CC196" i="52"/>
  <c r="CE196" i="52" s="1"/>
  <c r="CB196" i="52"/>
  <c r="CD196" i="52" s="1"/>
  <c r="CC195" i="52"/>
  <c r="CE195" i="52" s="1"/>
  <c r="CB195" i="52"/>
  <c r="CD195" i="52" s="1"/>
  <c r="CC194" i="52"/>
  <c r="CE194" i="52" s="1"/>
  <c r="CB194" i="52"/>
  <c r="CD194" i="52" s="1"/>
  <c r="CC193" i="52"/>
  <c r="CE193" i="52" s="1"/>
  <c r="CB193" i="52"/>
  <c r="CD193" i="52" s="1"/>
  <c r="CC192" i="52"/>
  <c r="CE192" i="52" s="1"/>
  <c r="CB192" i="52"/>
  <c r="CD192" i="52" s="1"/>
  <c r="CI187" i="52"/>
  <c r="CH187" i="52"/>
  <c r="CG187" i="52"/>
  <c r="CC187" i="52"/>
  <c r="CE187" i="52" s="1"/>
  <c r="CB187" i="52"/>
  <c r="CD187" i="52" s="1"/>
  <c r="BX187" i="52"/>
  <c r="BW187" i="52"/>
  <c r="BY187" i="52" s="1"/>
  <c r="CC186" i="52"/>
  <c r="CE186" i="52" s="1"/>
  <c r="CB186" i="52"/>
  <c r="CD186" i="52" s="1"/>
  <c r="BX186" i="52"/>
  <c r="BW186" i="52"/>
  <c r="BY186" i="52" s="1"/>
  <c r="CC185" i="52"/>
  <c r="CE185" i="52" s="1"/>
  <c r="CB185" i="52"/>
  <c r="CD185" i="52" s="1"/>
  <c r="BX185" i="52"/>
  <c r="BW185" i="52"/>
  <c r="BY185" i="52" s="1"/>
  <c r="CC184" i="52"/>
  <c r="CE184" i="52" s="1"/>
  <c r="CB184" i="52"/>
  <c r="CD184" i="52" s="1"/>
  <c r="BX184" i="52"/>
  <c r="BW184" i="52"/>
  <c r="BY184" i="52" s="1"/>
  <c r="CC183" i="52"/>
  <c r="CE183" i="52" s="1"/>
  <c r="CB183" i="52"/>
  <c r="CD183" i="52" s="1"/>
  <c r="BX183" i="52"/>
  <c r="BW183" i="52"/>
  <c r="BY183" i="52" s="1"/>
  <c r="CI182" i="52"/>
  <c r="CH182" i="52"/>
  <c r="CG182" i="52"/>
  <c r="CC182" i="52"/>
  <c r="CE182" i="52" s="1"/>
  <c r="CB182" i="52"/>
  <c r="CD182" i="52" s="1"/>
  <c r="BX182" i="52"/>
  <c r="BW182" i="52"/>
  <c r="BY182" i="52" s="1"/>
  <c r="CC181" i="52"/>
  <c r="CE181" i="52" s="1"/>
  <c r="CB181" i="52"/>
  <c r="CD181" i="52" s="1"/>
  <c r="BX181" i="52"/>
  <c r="BW181" i="52"/>
  <c r="BY181" i="52" s="1"/>
  <c r="CC180" i="52"/>
  <c r="CE180" i="52" s="1"/>
  <c r="CB180" i="52"/>
  <c r="CD180" i="52" s="1"/>
  <c r="BX180" i="52"/>
  <c r="BW180" i="52"/>
  <c r="BY180" i="52" s="1"/>
  <c r="CC179" i="52"/>
  <c r="CE179" i="52" s="1"/>
  <c r="CB179" i="52"/>
  <c r="CD179" i="52" s="1"/>
  <c r="BX179" i="52"/>
  <c r="BW179" i="52"/>
  <c r="BY179" i="52" s="1"/>
  <c r="CC178" i="52"/>
  <c r="CE178" i="52" s="1"/>
  <c r="CB178" i="52"/>
  <c r="CD178" i="52" s="1"/>
  <c r="BX178" i="52"/>
  <c r="BW178" i="52"/>
  <c r="BY178" i="52" s="1"/>
  <c r="CI177" i="52"/>
  <c r="CH177" i="52"/>
  <c r="CG177" i="52"/>
  <c r="CC177" i="52"/>
  <c r="CE177" i="52" s="1"/>
  <c r="CB177" i="52"/>
  <c r="CD177" i="52" s="1"/>
  <c r="BX177" i="52"/>
  <c r="BW177" i="52"/>
  <c r="BY177" i="52" s="1"/>
  <c r="CC176" i="52"/>
  <c r="CE176" i="52" s="1"/>
  <c r="CB176" i="52"/>
  <c r="CD176" i="52" s="1"/>
  <c r="BX176" i="52"/>
  <c r="BW176" i="52"/>
  <c r="BY176" i="52" s="1"/>
  <c r="CC175" i="52"/>
  <c r="CE175" i="52" s="1"/>
  <c r="CB175" i="52"/>
  <c r="CD175" i="52" s="1"/>
  <c r="BX175" i="52"/>
  <c r="BW175" i="52"/>
  <c r="BY175" i="52" s="1"/>
  <c r="CC174" i="52"/>
  <c r="CE174" i="52" s="1"/>
  <c r="CB174" i="52"/>
  <c r="CD174" i="52" s="1"/>
  <c r="BX174" i="52"/>
  <c r="BW174" i="52"/>
  <c r="BY174" i="52" s="1"/>
  <c r="CC173" i="52"/>
  <c r="CE173" i="52" s="1"/>
  <c r="CB173" i="52"/>
  <c r="CD173" i="52" s="1"/>
  <c r="BX173" i="52"/>
  <c r="BW173" i="52"/>
  <c r="BY173" i="52" s="1"/>
  <c r="CI172" i="52"/>
  <c r="CH172" i="52"/>
  <c r="CG172" i="52"/>
  <c r="CC172" i="52"/>
  <c r="CE172" i="52" s="1"/>
  <c r="CB172" i="52"/>
  <c r="CD172" i="52" s="1"/>
  <c r="BX172" i="52"/>
  <c r="BW172" i="52"/>
  <c r="BY172" i="52" s="1"/>
  <c r="CC171" i="52"/>
  <c r="CE171" i="52" s="1"/>
  <c r="CB171" i="52"/>
  <c r="CD171" i="52" s="1"/>
  <c r="BX171" i="52"/>
  <c r="BW171" i="52"/>
  <c r="BY171" i="52" s="1"/>
  <c r="CC170" i="52"/>
  <c r="CE170" i="52" s="1"/>
  <c r="CB170" i="52"/>
  <c r="CD170" i="52" s="1"/>
  <c r="BX170" i="52"/>
  <c r="BW170" i="52"/>
  <c r="BY170" i="52" s="1"/>
  <c r="CC169" i="52"/>
  <c r="CE169" i="52" s="1"/>
  <c r="CB169" i="52"/>
  <c r="CD169" i="52" s="1"/>
  <c r="BX169" i="52"/>
  <c r="BW169" i="52"/>
  <c r="BY169" i="52" s="1"/>
  <c r="CC168" i="52"/>
  <c r="CE168" i="52" s="1"/>
  <c r="CB168" i="52"/>
  <c r="CD168" i="52" s="1"/>
  <c r="BX168" i="52"/>
  <c r="BW168" i="52"/>
  <c r="BY168" i="52" s="1"/>
  <c r="CI167" i="52"/>
  <c r="CH167" i="52"/>
  <c r="CG167" i="52"/>
  <c r="CC167" i="52"/>
  <c r="CE167" i="52" s="1"/>
  <c r="CB167" i="52"/>
  <c r="CD167" i="52" s="1"/>
  <c r="BX167" i="52"/>
  <c r="BW167" i="52"/>
  <c r="BY167" i="52" s="1"/>
  <c r="CC166" i="52"/>
  <c r="CE166" i="52" s="1"/>
  <c r="CB166" i="52"/>
  <c r="CD166" i="52" s="1"/>
  <c r="BX166" i="52"/>
  <c r="BW166" i="52"/>
  <c r="BY166" i="52" s="1"/>
  <c r="CC165" i="52"/>
  <c r="CE165" i="52" s="1"/>
  <c r="CB165" i="52"/>
  <c r="CD165" i="52" s="1"/>
  <c r="BX165" i="52"/>
  <c r="BW165" i="52"/>
  <c r="BY165" i="52" s="1"/>
  <c r="CC164" i="52"/>
  <c r="CE164" i="52" s="1"/>
  <c r="CB164" i="52"/>
  <c r="CD164" i="52" s="1"/>
  <c r="BX164" i="52"/>
  <c r="BW164" i="52"/>
  <c r="BY164" i="52" s="1"/>
  <c r="CC163" i="52"/>
  <c r="CE163" i="52" s="1"/>
  <c r="CB163" i="52"/>
  <c r="CD163" i="52" s="1"/>
  <c r="BX163" i="52"/>
  <c r="BW163" i="52"/>
  <c r="BY163" i="52" s="1"/>
  <c r="CI162" i="52"/>
  <c r="CH162" i="52"/>
  <c r="CG162" i="52"/>
  <c r="CC162" i="52"/>
  <c r="CE162" i="52" s="1"/>
  <c r="CB162" i="52"/>
  <c r="CD162" i="52" s="1"/>
  <c r="BX162" i="52"/>
  <c r="BW162" i="52"/>
  <c r="BY162" i="52" s="1"/>
  <c r="CC161" i="52"/>
  <c r="CE161" i="52" s="1"/>
  <c r="CB161" i="52"/>
  <c r="CD161" i="52" s="1"/>
  <c r="BX161" i="52"/>
  <c r="BW161" i="52"/>
  <c r="BY161" i="52" s="1"/>
  <c r="CC160" i="52"/>
  <c r="CE160" i="52" s="1"/>
  <c r="CB160" i="52"/>
  <c r="CD160" i="52" s="1"/>
  <c r="BX160" i="52"/>
  <c r="BW160" i="52"/>
  <c r="BY160" i="52" s="1"/>
  <c r="CC159" i="52"/>
  <c r="CE159" i="52" s="1"/>
  <c r="CB159" i="52"/>
  <c r="CD159" i="52" s="1"/>
  <c r="BX159" i="52"/>
  <c r="BW159" i="52"/>
  <c r="BY159" i="52" s="1"/>
  <c r="CC158" i="52"/>
  <c r="CE158" i="52" s="1"/>
  <c r="CB158" i="52"/>
  <c r="CD158" i="52" s="1"/>
  <c r="BX158" i="52"/>
  <c r="BW158" i="52"/>
  <c r="BY158" i="52" s="1"/>
  <c r="CI157" i="52"/>
  <c r="CH157" i="52"/>
  <c r="CG157" i="52"/>
  <c r="CC157" i="52"/>
  <c r="CE157" i="52" s="1"/>
  <c r="CB157" i="52"/>
  <c r="CD157" i="52" s="1"/>
  <c r="BX157" i="52"/>
  <c r="BW157" i="52"/>
  <c r="BY157" i="52" s="1"/>
  <c r="CC156" i="52"/>
  <c r="CE156" i="52" s="1"/>
  <c r="CB156" i="52"/>
  <c r="CD156" i="52" s="1"/>
  <c r="BX156" i="52"/>
  <c r="BW156" i="52"/>
  <c r="BY156" i="52" s="1"/>
  <c r="CC155" i="52"/>
  <c r="CE155" i="52" s="1"/>
  <c r="CB155" i="52"/>
  <c r="CD155" i="52" s="1"/>
  <c r="BX155" i="52"/>
  <c r="BW155" i="52"/>
  <c r="BY155" i="52" s="1"/>
  <c r="CC154" i="52"/>
  <c r="CE154" i="52" s="1"/>
  <c r="CB154" i="52"/>
  <c r="CD154" i="52" s="1"/>
  <c r="BX154" i="52"/>
  <c r="BW154" i="52"/>
  <c r="BY154" i="52" s="1"/>
  <c r="CC153" i="52"/>
  <c r="CE153" i="52" s="1"/>
  <c r="CB153" i="52"/>
  <c r="CD153" i="52" s="1"/>
  <c r="BX153" i="52"/>
  <c r="BW153" i="52"/>
  <c r="BY153" i="52" s="1"/>
  <c r="CI152" i="52"/>
  <c r="CH152" i="52"/>
  <c r="CG152" i="52"/>
  <c r="CC152" i="52"/>
  <c r="CE152" i="52" s="1"/>
  <c r="CB152" i="52"/>
  <c r="CD152" i="52" s="1"/>
  <c r="BX152" i="52"/>
  <c r="BW152" i="52"/>
  <c r="BY152" i="52" s="1"/>
  <c r="CC151" i="52"/>
  <c r="CE151" i="52" s="1"/>
  <c r="CB151" i="52"/>
  <c r="CD151" i="52" s="1"/>
  <c r="BX151" i="52"/>
  <c r="BW151" i="52"/>
  <c r="BY151" i="52" s="1"/>
  <c r="CC150" i="52"/>
  <c r="CE150" i="52" s="1"/>
  <c r="CB150" i="52"/>
  <c r="CD150" i="52" s="1"/>
  <c r="BX150" i="52"/>
  <c r="BW150" i="52"/>
  <c r="BY150" i="52" s="1"/>
  <c r="CC149" i="52"/>
  <c r="CE149" i="52" s="1"/>
  <c r="CB149" i="52"/>
  <c r="CD149" i="52" s="1"/>
  <c r="BX149" i="52"/>
  <c r="BW149" i="52"/>
  <c r="BY149" i="52" s="1"/>
  <c r="CC148" i="52"/>
  <c r="CE148" i="52" s="1"/>
  <c r="CB148" i="52"/>
  <c r="CD148" i="52" s="1"/>
  <c r="BX148" i="52"/>
  <c r="BW148" i="52"/>
  <c r="BY148" i="52" s="1"/>
  <c r="CI147" i="52"/>
  <c r="CH147" i="52"/>
  <c r="CG147" i="52"/>
  <c r="CC147" i="52"/>
  <c r="CE147" i="52" s="1"/>
  <c r="CB147" i="52"/>
  <c r="CD147" i="52" s="1"/>
  <c r="BX147" i="52"/>
  <c r="BW147" i="52"/>
  <c r="BY147" i="52" s="1"/>
  <c r="CC146" i="52"/>
  <c r="CE146" i="52" s="1"/>
  <c r="CB146" i="52"/>
  <c r="CD146" i="52" s="1"/>
  <c r="BX146" i="52"/>
  <c r="BW146" i="52"/>
  <c r="BY146" i="52" s="1"/>
  <c r="CC145" i="52"/>
  <c r="CE145" i="52" s="1"/>
  <c r="CB145" i="52"/>
  <c r="CD145" i="52" s="1"/>
  <c r="BX145" i="52"/>
  <c r="BW145" i="52"/>
  <c r="BY145" i="52" s="1"/>
  <c r="CC144" i="52"/>
  <c r="CE144" i="52" s="1"/>
  <c r="CB144" i="52"/>
  <c r="CD144" i="52" s="1"/>
  <c r="BX144" i="52"/>
  <c r="BW144" i="52"/>
  <c r="BY144" i="52" s="1"/>
  <c r="CC143" i="52"/>
  <c r="CE143" i="52" s="1"/>
  <c r="CB143" i="52"/>
  <c r="CD143" i="52" s="1"/>
  <c r="BX143" i="52"/>
  <c r="BW143" i="52"/>
  <c r="BY143" i="52" s="1"/>
  <c r="CI142" i="52"/>
  <c r="CH142" i="52"/>
  <c r="CG142" i="52"/>
  <c r="CC142" i="52"/>
  <c r="CE142" i="52" s="1"/>
  <c r="CB142" i="52"/>
  <c r="CD142" i="52" s="1"/>
  <c r="BX142" i="52"/>
  <c r="BW142" i="52"/>
  <c r="BY142" i="52" s="1"/>
  <c r="CC141" i="52"/>
  <c r="CE141" i="52" s="1"/>
  <c r="CB141" i="52"/>
  <c r="CD141" i="52" s="1"/>
  <c r="BX141" i="52"/>
  <c r="BW141" i="52"/>
  <c r="BY141" i="52" s="1"/>
  <c r="CC140" i="52"/>
  <c r="CE140" i="52" s="1"/>
  <c r="CB140" i="52"/>
  <c r="CD140" i="52" s="1"/>
  <c r="BX140" i="52"/>
  <c r="BW140" i="52"/>
  <c r="BY140" i="52" s="1"/>
  <c r="CC139" i="52"/>
  <c r="CE139" i="52" s="1"/>
  <c r="CB139" i="52"/>
  <c r="CD139" i="52" s="1"/>
  <c r="BX139" i="52"/>
  <c r="BW139" i="52"/>
  <c r="BY139" i="52" s="1"/>
  <c r="CC138" i="52"/>
  <c r="CE138" i="52" s="1"/>
  <c r="CB138" i="52"/>
  <c r="CD138" i="52" s="1"/>
  <c r="BX138" i="52"/>
  <c r="BW138" i="52"/>
  <c r="BY138" i="52" s="1"/>
  <c r="CI137" i="52"/>
  <c r="CH137" i="52"/>
  <c r="CG137" i="52"/>
  <c r="CC137" i="52"/>
  <c r="CE137" i="52" s="1"/>
  <c r="CB137" i="52"/>
  <c r="CD137" i="52" s="1"/>
  <c r="BX137" i="52"/>
  <c r="BW137" i="52"/>
  <c r="BY137" i="52" s="1"/>
  <c r="CC136" i="52"/>
  <c r="CE136" i="52" s="1"/>
  <c r="CB136" i="52"/>
  <c r="CD136" i="52" s="1"/>
  <c r="BX136" i="52"/>
  <c r="BW136" i="52"/>
  <c r="BY136" i="52" s="1"/>
  <c r="CC135" i="52"/>
  <c r="CE135" i="52" s="1"/>
  <c r="CB135" i="52"/>
  <c r="CD135" i="52" s="1"/>
  <c r="BX135" i="52"/>
  <c r="BW135" i="52"/>
  <c r="BY135" i="52" s="1"/>
  <c r="CC134" i="52"/>
  <c r="CE134" i="52" s="1"/>
  <c r="CB134" i="52"/>
  <c r="CD134" i="52" s="1"/>
  <c r="BX134" i="52"/>
  <c r="BW134" i="52"/>
  <c r="BY134" i="52" s="1"/>
  <c r="CC133" i="52"/>
  <c r="CE133" i="52" s="1"/>
  <c r="CB133" i="52"/>
  <c r="CD133" i="52" s="1"/>
  <c r="BX133" i="52"/>
  <c r="BW133" i="52"/>
  <c r="BY133" i="52" s="1"/>
  <c r="CI132" i="52"/>
  <c r="CH132" i="52"/>
  <c r="CG132" i="52"/>
  <c r="CC132" i="52"/>
  <c r="CE132" i="52" s="1"/>
  <c r="CB132" i="52"/>
  <c r="CD132" i="52" s="1"/>
  <c r="BX132" i="52"/>
  <c r="BW132" i="52"/>
  <c r="BY132" i="52" s="1"/>
  <c r="CC131" i="52"/>
  <c r="CE131" i="52" s="1"/>
  <c r="CB131" i="52"/>
  <c r="CD131" i="52" s="1"/>
  <c r="BX131" i="52"/>
  <c r="BW131" i="52"/>
  <c r="BY131" i="52" s="1"/>
  <c r="CC130" i="52"/>
  <c r="CE130" i="52" s="1"/>
  <c r="CB130" i="52"/>
  <c r="CD130" i="52" s="1"/>
  <c r="BX130" i="52"/>
  <c r="BW130" i="52"/>
  <c r="BY130" i="52" s="1"/>
  <c r="CC129" i="52"/>
  <c r="CE129" i="52" s="1"/>
  <c r="CB129" i="52"/>
  <c r="CD129" i="52" s="1"/>
  <c r="BX129" i="52"/>
  <c r="BW129" i="52"/>
  <c r="BY129" i="52" s="1"/>
  <c r="CC128" i="52"/>
  <c r="CE128" i="52" s="1"/>
  <c r="CB128" i="52"/>
  <c r="CD128" i="52" s="1"/>
  <c r="BX128" i="52"/>
  <c r="BW128" i="52"/>
  <c r="BY128" i="52" s="1"/>
  <c r="CI127" i="52"/>
  <c r="CH127" i="52"/>
  <c r="CG127" i="52"/>
  <c r="CC127" i="52"/>
  <c r="CE127" i="52" s="1"/>
  <c r="CB127" i="52"/>
  <c r="CD127" i="52" s="1"/>
  <c r="BX127" i="52"/>
  <c r="BW127" i="52"/>
  <c r="BY127" i="52" s="1"/>
  <c r="CC126" i="52"/>
  <c r="CE126" i="52" s="1"/>
  <c r="CB126" i="52"/>
  <c r="CD126" i="52" s="1"/>
  <c r="BX126" i="52"/>
  <c r="BW126" i="52"/>
  <c r="BY126" i="52" s="1"/>
  <c r="CC125" i="52"/>
  <c r="CE125" i="52" s="1"/>
  <c r="CB125" i="52"/>
  <c r="CD125" i="52" s="1"/>
  <c r="BX125" i="52"/>
  <c r="BW125" i="52"/>
  <c r="BY125" i="52" s="1"/>
  <c r="CC124" i="52"/>
  <c r="CE124" i="52" s="1"/>
  <c r="CB124" i="52"/>
  <c r="CD124" i="52" s="1"/>
  <c r="BX124" i="52"/>
  <c r="BW124" i="52"/>
  <c r="BY124" i="52" s="1"/>
  <c r="CC123" i="52"/>
  <c r="CE123" i="52" s="1"/>
  <c r="CB123" i="52"/>
  <c r="CD123" i="52" s="1"/>
  <c r="BX123" i="52"/>
  <c r="BW123" i="52"/>
  <c r="BY123" i="52" s="1"/>
  <c r="CI122" i="52"/>
  <c r="CH122" i="52"/>
  <c r="CG122" i="52"/>
  <c r="CC122" i="52"/>
  <c r="CE122" i="52" s="1"/>
  <c r="CB122" i="52"/>
  <c r="CD122" i="52" s="1"/>
  <c r="BX122" i="52"/>
  <c r="BW122" i="52"/>
  <c r="BY122" i="52" s="1"/>
  <c r="CC121" i="52"/>
  <c r="CE121" i="52" s="1"/>
  <c r="CB121" i="52"/>
  <c r="CD121" i="52" s="1"/>
  <c r="BX121" i="52"/>
  <c r="BW121" i="52"/>
  <c r="BY121" i="52" s="1"/>
  <c r="CC120" i="52"/>
  <c r="CE120" i="52" s="1"/>
  <c r="CB120" i="52"/>
  <c r="CD120" i="52" s="1"/>
  <c r="BX120" i="52"/>
  <c r="BW120" i="52"/>
  <c r="BY120" i="52" s="1"/>
  <c r="CC119" i="52"/>
  <c r="CE119" i="52" s="1"/>
  <c r="CB119" i="52"/>
  <c r="CD119" i="52" s="1"/>
  <c r="BX119" i="52"/>
  <c r="BW119" i="52"/>
  <c r="BY119" i="52" s="1"/>
  <c r="CC118" i="52"/>
  <c r="CE118" i="52" s="1"/>
  <c r="CB118" i="52"/>
  <c r="CD118" i="52" s="1"/>
  <c r="BX118" i="52"/>
  <c r="BW118" i="52"/>
  <c r="BY118" i="52" s="1"/>
  <c r="CI117" i="52"/>
  <c r="CH117" i="52"/>
  <c r="CG117" i="52"/>
  <c r="CC117" i="52"/>
  <c r="CE117" i="52" s="1"/>
  <c r="CB117" i="52"/>
  <c r="CD117" i="52" s="1"/>
  <c r="BX117" i="52"/>
  <c r="BW117" i="52"/>
  <c r="BY117" i="52" s="1"/>
  <c r="CC116" i="52"/>
  <c r="CE116" i="52" s="1"/>
  <c r="CB116" i="52"/>
  <c r="CD116" i="52" s="1"/>
  <c r="BX116" i="52"/>
  <c r="BW116" i="52"/>
  <c r="BY116" i="52" s="1"/>
  <c r="CC115" i="52"/>
  <c r="CE115" i="52" s="1"/>
  <c r="CB115" i="52"/>
  <c r="CD115" i="52" s="1"/>
  <c r="BX115" i="52"/>
  <c r="BW115" i="52"/>
  <c r="BY115" i="52" s="1"/>
  <c r="CC114" i="52"/>
  <c r="CE114" i="52" s="1"/>
  <c r="CB114" i="52"/>
  <c r="CD114" i="52" s="1"/>
  <c r="BX114" i="52"/>
  <c r="BW114" i="52"/>
  <c r="BY114" i="52" s="1"/>
  <c r="CC113" i="52"/>
  <c r="CE113" i="52" s="1"/>
  <c r="CB113" i="52"/>
  <c r="CD113" i="52" s="1"/>
  <c r="BX113" i="52"/>
  <c r="BW113" i="52"/>
  <c r="BY113" i="52" s="1"/>
  <c r="CI112" i="52"/>
  <c r="CH112" i="52"/>
  <c r="CG112" i="52"/>
  <c r="CC112" i="52"/>
  <c r="CE112" i="52" s="1"/>
  <c r="CB112" i="52"/>
  <c r="CD112" i="52" s="1"/>
  <c r="BX112" i="52"/>
  <c r="BW112" i="52"/>
  <c r="BY112" i="52" s="1"/>
  <c r="CC111" i="52"/>
  <c r="CE111" i="52" s="1"/>
  <c r="CB111" i="52"/>
  <c r="CD111" i="52" s="1"/>
  <c r="BX111" i="52"/>
  <c r="BW111" i="52"/>
  <c r="BY111" i="52" s="1"/>
  <c r="CC110" i="52"/>
  <c r="CE110" i="52" s="1"/>
  <c r="CB110" i="52"/>
  <c r="CD110" i="52" s="1"/>
  <c r="BX110" i="52"/>
  <c r="BW110" i="52"/>
  <c r="BY110" i="52" s="1"/>
  <c r="CC109" i="52"/>
  <c r="CE109" i="52" s="1"/>
  <c r="CB109" i="52"/>
  <c r="CD109" i="52" s="1"/>
  <c r="BX109" i="52"/>
  <c r="BW109" i="52"/>
  <c r="BY109" i="52" s="1"/>
  <c r="CC108" i="52"/>
  <c r="CE108" i="52" s="1"/>
  <c r="CB108" i="52"/>
  <c r="CD108" i="52" s="1"/>
  <c r="BX108" i="52"/>
  <c r="BW108" i="52"/>
  <c r="BY108" i="52" s="1"/>
  <c r="CI107" i="52"/>
  <c r="CH107" i="52"/>
  <c r="CG107" i="52"/>
  <c r="CC107" i="52"/>
  <c r="CE107" i="52" s="1"/>
  <c r="CB107" i="52"/>
  <c r="CD107" i="52" s="1"/>
  <c r="BX107" i="52"/>
  <c r="BW107" i="52"/>
  <c r="BY107" i="52" s="1"/>
  <c r="CC106" i="52"/>
  <c r="CE106" i="52" s="1"/>
  <c r="CB106" i="52"/>
  <c r="CD106" i="52" s="1"/>
  <c r="BX106" i="52"/>
  <c r="BW106" i="52"/>
  <c r="BY106" i="52" s="1"/>
  <c r="CC105" i="52"/>
  <c r="CE105" i="52" s="1"/>
  <c r="CB105" i="52"/>
  <c r="CD105" i="52" s="1"/>
  <c r="BX105" i="52"/>
  <c r="BW105" i="52"/>
  <c r="BY105" i="52" s="1"/>
  <c r="CC104" i="52"/>
  <c r="CE104" i="52" s="1"/>
  <c r="CB104" i="52"/>
  <c r="CD104" i="52" s="1"/>
  <c r="BX104" i="52"/>
  <c r="BW104" i="52"/>
  <c r="BY104" i="52" s="1"/>
  <c r="CC103" i="52"/>
  <c r="CE103" i="52" s="1"/>
  <c r="CB103" i="52"/>
  <c r="CD103" i="52" s="1"/>
  <c r="BX103" i="52"/>
  <c r="BW103" i="52"/>
  <c r="BY103" i="52" s="1"/>
  <c r="CI102" i="52"/>
  <c r="CH102" i="52"/>
  <c r="CG102" i="52"/>
  <c r="CC102" i="52"/>
  <c r="CE102" i="52" s="1"/>
  <c r="CB102" i="52"/>
  <c r="CD102" i="52" s="1"/>
  <c r="BX102" i="52"/>
  <c r="BW102" i="52"/>
  <c r="BY102" i="52" s="1"/>
  <c r="CC101" i="52"/>
  <c r="CE101" i="52" s="1"/>
  <c r="CB101" i="52"/>
  <c r="CD101" i="52" s="1"/>
  <c r="BX101" i="52"/>
  <c r="BW101" i="52"/>
  <c r="BY101" i="52" s="1"/>
  <c r="CC100" i="52"/>
  <c r="CE100" i="52" s="1"/>
  <c r="CB100" i="52"/>
  <c r="CD100" i="52" s="1"/>
  <c r="BX100" i="52"/>
  <c r="BW100" i="52"/>
  <c r="BY100" i="52" s="1"/>
  <c r="CC99" i="52"/>
  <c r="CE99" i="52" s="1"/>
  <c r="CB99" i="52"/>
  <c r="CD99" i="52" s="1"/>
  <c r="BX99" i="52"/>
  <c r="BW99" i="52"/>
  <c r="BY99" i="52" s="1"/>
  <c r="CC98" i="52"/>
  <c r="CE98" i="52" s="1"/>
  <c r="CB98" i="52"/>
  <c r="CD98" i="52" s="1"/>
  <c r="BX98" i="52"/>
  <c r="BW98" i="52"/>
  <c r="BY98" i="52" s="1"/>
  <c r="CI97" i="52"/>
  <c r="CH97" i="52"/>
  <c r="CG97" i="52"/>
  <c r="CC97" i="52"/>
  <c r="CE97" i="52" s="1"/>
  <c r="CB97" i="52"/>
  <c r="CD97" i="52" s="1"/>
  <c r="BX97" i="52"/>
  <c r="BW97" i="52"/>
  <c r="BY97" i="52" s="1"/>
  <c r="BZ97" i="52" s="1"/>
  <c r="CC96" i="52"/>
  <c r="CE96" i="52" s="1"/>
  <c r="CB96" i="52"/>
  <c r="CD96" i="52" s="1"/>
  <c r="BX96" i="52"/>
  <c r="BW96" i="52"/>
  <c r="BY96" i="52" s="1"/>
  <c r="CC95" i="52"/>
  <c r="CE95" i="52" s="1"/>
  <c r="CB95" i="52"/>
  <c r="CD95" i="52" s="1"/>
  <c r="BX95" i="52"/>
  <c r="BW95" i="52"/>
  <c r="BY95" i="52" s="1"/>
  <c r="CC94" i="52"/>
  <c r="CE94" i="52" s="1"/>
  <c r="CB94" i="52"/>
  <c r="CD94" i="52" s="1"/>
  <c r="BX94" i="52"/>
  <c r="BW94" i="52"/>
  <c r="BY94" i="52" s="1"/>
  <c r="CC93" i="52"/>
  <c r="CE93" i="52" s="1"/>
  <c r="CB93" i="52"/>
  <c r="CD93" i="52" s="1"/>
  <c r="BX93" i="52"/>
  <c r="BW93" i="52"/>
  <c r="BY93" i="52" s="1"/>
  <c r="CI92" i="52"/>
  <c r="CH92" i="52"/>
  <c r="CG92" i="52"/>
  <c r="CC92" i="52"/>
  <c r="CE92" i="52" s="1"/>
  <c r="CB92" i="52"/>
  <c r="CD92" i="52" s="1"/>
  <c r="BX92" i="52"/>
  <c r="BW92" i="52"/>
  <c r="BY92" i="52" s="1"/>
  <c r="BZ92" i="52" s="1"/>
  <c r="CC91" i="52"/>
  <c r="CE91" i="52" s="1"/>
  <c r="CB91" i="52"/>
  <c r="CD91" i="52" s="1"/>
  <c r="BX91" i="52"/>
  <c r="BW91" i="52"/>
  <c r="BY91" i="52" s="1"/>
  <c r="CC90" i="52"/>
  <c r="CE90" i="52" s="1"/>
  <c r="CB90" i="52"/>
  <c r="CD90" i="52" s="1"/>
  <c r="BX90" i="52"/>
  <c r="BW90" i="52"/>
  <c r="BY90" i="52" s="1"/>
  <c r="CC89" i="52"/>
  <c r="CE89" i="52" s="1"/>
  <c r="CB89" i="52"/>
  <c r="CD89" i="52" s="1"/>
  <c r="BX89" i="52"/>
  <c r="BW89" i="52"/>
  <c r="BY89" i="52" s="1"/>
  <c r="CC88" i="52"/>
  <c r="CE88" i="52" s="1"/>
  <c r="CB88" i="52"/>
  <c r="CD88" i="52" s="1"/>
  <c r="BX88" i="52"/>
  <c r="BW88" i="52"/>
  <c r="BY88" i="52" s="1"/>
  <c r="CI82" i="52"/>
  <c r="CH82" i="52"/>
  <c r="CG82" i="52"/>
  <c r="CC82" i="52"/>
  <c r="CE82" i="52" s="1"/>
  <c r="CB82" i="52"/>
  <c r="CD82" i="52" s="1"/>
  <c r="CC81" i="52"/>
  <c r="CE81" i="52" s="1"/>
  <c r="CB81" i="52"/>
  <c r="CD81" i="52" s="1"/>
  <c r="CC80" i="52"/>
  <c r="CE80" i="52" s="1"/>
  <c r="CB80" i="52"/>
  <c r="CD80" i="52" s="1"/>
  <c r="CC79" i="52"/>
  <c r="CE79" i="52" s="1"/>
  <c r="CB79" i="52"/>
  <c r="CD79" i="52" s="1"/>
  <c r="CC78" i="52"/>
  <c r="CE78" i="52" s="1"/>
  <c r="CB78" i="52"/>
  <c r="CD78" i="52" s="1"/>
  <c r="CI77" i="52"/>
  <c r="CH77" i="52"/>
  <c r="CG77" i="52"/>
  <c r="CC77" i="52"/>
  <c r="CE77" i="52" s="1"/>
  <c r="CB77" i="52"/>
  <c r="CD77" i="52" s="1"/>
  <c r="CC76" i="52"/>
  <c r="CE76" i="52" s="1"/>
  <c r="CB76" i="52"/>
  <c r="CD76" i="52" s="1"/>
  <c r="CC75" i="52"/>
  <c r="CE75" i="52" s="1"/>
  <c r="CB75" i="52"/>
  <c r="CD75" i="52" s="1"/>
  <c r="CC74" i="52"/>
  <c r="CE74" i="52" s="1"/>
  <c r="CB74" i="52"/>
  <c r="CD74" i="52" s="1"/>
  <c r="CC73" i="52"/>
  <c r="CE73" i="52" s="1"/>
  <c r="CB73" i="52"/>
  <c r="CD73" i="52" s="1"/>
  <c r="CI72" i="52"/>
  <c r="CH72" i="52"/>
  <c r="CG72" i="52"/>
  <c r="CC72" i="52"/>
  <c r="CE72" i="52" s="1"/>
  <c r="CB72" i="52"/>
  <c r="CD72" i="52" s="1"/>
  <c r="CC71" i="52"/>
  <c r="CE71" i="52" s="1"/>
  <c r="CB71" i="52"/>
  <c r="CD71" i="52" s="1"/>
  <c r="CC70" i="52"/>
  <c r="CE70" i="52" s="1"/>
  <c r="CB70" i="52"/>
  <c r="CD70" i="52" s="1"/>
  <c r="CC69" i="52"/>
  <c r="CE69" i="52" s="1"/>
  <c r="CB69" i="52"/>
  <c r="CD69" i="52" s="1"/>
  <c r="CC68" i="52"/>
  <c r="CE68" i="52" s="1"/>
  <c r="CB68" i="52"/>
  <c r="CD68" i="52" s="1"/>
  <c r="CI67" i="52"/>
  <c r="CH67" i="52"/>
  <c r="CG67" i="52"/>
  <c r="CC67" i="52"/>
  <c r="CE67" i="52" s="1"/>
  <c r="CB67" i="52"/>
  <c r="CD67" i="52" s="1"/>
  <c r="CC66" i="52"/>
  <c r="CE66" i="52" s="1"/>
  <c r="CB66" i="52"/>
  <c r="CD66" i="52" s="1"/>
  <c r="CC65" i="52"/>
  <c r="CE65" i="52" s="1"/>
  <c r="CB65" i="52"/>
  <c r="CD65" i="52" s="1"/>
  <c r="CC64" i="52"/>
  <c r="CE64" i="52" s="1"/>
  <c r="CB64" i="52"/>
  <c r="CD64" i="52" s="1"/>
  <c r="CC63" i="52"/>
  <c r="CE63" i="52" s="1"/>
  <c r="CB63" i="52"/>
  <c r="CD63" i="52" s="1"/>
  <c r="CI62" i="52"/>
  <c r="CH62" i="52"/>
  <c r="CG62" i="52"/>
  <c r="CC62" i="52"/>
  <c r="CE62" i="52" s="1"/>
  <c r="CB62" i="52"/>
  <c r="CD62" i="52" s="1"/>
  <c r="CC61" i="52"/>
  <c r="CE61" i="52" s="1"/>
  <c r="CB61" i="52"/>
  <c r="CD61" i="52" s="1"/>
  <c r="CC60" i="52"/>
  <c r="CE60" i="52" s="1"/>
  <c r="CB60" i="52"/>
  <c r="CD60" i="52" s="1"/>
  <c r="CC59" i="52"/>
  <c r="CE59" i="52" s="1"/>
  <c r="CB59" i="52"/>
  <c r="CD59" i="52" s="1"/>
  <c r="CC58" i="52"/>
  <c r="CE58" i="52" s="1"/>
  <c r="CB58" i="52"/>
  <c r="CD58" i="52" s="1"/>
  <c r="CI57" i="52"/>
  <c r="CH57" i="52"/>
  <c r="CG57" i="52"/>
  <c r="CC57" i="52"/>
  <c r="CE57" i="52" s="1"/>
  <c r="CB57" i="52"/>
  <c r="CD57" i="52" s="1"/>
  <c r="CC56" i="52"/>
  <c r="CE56" i="52" s="1"/>
  <c r="CB56" i="52"/>
  <c r="CD56" i="52" s="1"/>
  <c r="CC55" i="52"/>
  <c r="CE55" i="52" s="1"/>
  <c r="CB55" i="52"/>
  <c r="CD55" i="52" s="1"/>
  <c r="CC54" i="52"/>
  <c r="CE54" i="52" s="1"/>
  <c r="CB54" i="52"/>
  <c r="CD54" i="52" s="1"/>
  <c r="CC53" i="52"/>
  <c r="CE53" i="52" s="1"/>
  <c r="CB53" i="52"/>
  <c r="CD53" i="52" s="1"/>
  <c r="CI52" i="52"/>
  <c r="CH52" i="52"/>
  <c r="CG52" i="52"/>
  <c r="CC52" i="52"/>
  <c r="CE52" i="52" s="1"/>
  <c r="CB52" i="52"/>
  <c r="CD52" i="52" s="1"/>
  <c r="CC51" i="52"/>
  <c r="CE51" i="52" s="1"/>
  <c r="CB51" i="52"/>
  <c r="CD51" i="52" s="1"/>
  <c r="AU52" i="52"/>
  <c r="AW52" i="52" s="1"/>
  <c r="AT52" i="52"/>
  <c r="AV52" i="52" s="1"/>
  <c r="AY52" i="52" s="1"/>
  <c r="CC50" i="52"/>
  <c r="CE50" i="52" s="1"/>
  <c r="CB50" i="52"/>
  <c r="CD50" i="52" s="1"/>
  <c r="AU51" i="52"/>
  <c r="AW51" i="52" s="1"/>
  <c r="AT51" i="52"/>
  <c r="AV51" i="52" s="1"/>
  <c r="AY51" i="52" s="1"/>
  <c r="T49" i="52"/>
  <c r="V49" i="52" s="1"/>
  <c r="S49" i="52"/>
  <c r="U49" i="52" s="1"/>
  <c r="W49" i="52" s="1"/>
  <c r="CW49" i="52"/>
  <c r="CX49" i="52" s="1"/>
  <c r="CC49" i="52"/>
  <c r="CE49" i="52" s="1"/>
  <c r="CB49" i="52"/>
  <c r="CD49" i="52" s="1"/>
  <c r="AU50" i="52"/>
  <c r="AW50" i="52" s="1"/>
  <c r="AT50" i="52"/>
  <c r="AV50" i="52" s="1"/>
  <c r="T48" i="52"/>
  <c r="V48" i="52" s="1"/>
  <c r="S48" i="52"/>
  <c r="U48" i="52" s="1"/>
  <c r="CW48" i="52"/>
  <c r="CX48" i="52" s="1"/>
  <c r="CC48" i="52"/>
  <c r="CE48" i="52" s="1"/>
  <c r="CB48" i="52"/>
  <c r="CD48" i="52" s="1"/>
  <c r="AU49" i="52"/>
  <c r="AW49" i="52" s="1"/>
  <c r="AT49" i="52"/>
  <c r="AV49" i="52" s="1"/>
  <c r="AY49" i="52" s="1"/>
  <c r="T47" i="52"/>
  <c r="V47" i="52" s="1"/>
  <c r="S47" i="52"/>
  <c r="U47" i="52" s="1"/>
  <c r="W47" i="52" s="1"/>
  <c r="CW47" i="52"/>
  <c r="CX47" i="52" s="1"/>
  <c r="CI47" i="52"/>
  <c r="CH47" i="52"/>
  <c r="CG47" i="52"/>
  <c r="CC47" i="52"/>
  <c r="CE47" i="52" s="1"/>
  <c r="CB47" i="52"/>
  <c r="CD47" i="52" s="1"/>
  <c r="AU48" i="52"/>
  <c r="AW48" i="52" s="1"/>
  <c r="AT48" i="52"/>
  <c r="AV48" i="52" s="1"/>
  <c r="T46" i="52"/>
  <c r="V46" i="52" s="1"/>
  <c r="S46" i="52"/>
  <c r="U46" i="52" s="1"/>
  <c r="CW46" i="52"/>
  <c r="CX46" i="52" s="1"/>
  <c r="CC46" i="52"/>
  <c r="CE46" i="52" s="1"/>
  <c r="CB46" i="52"/>
  <c r="CD46" i="52" s="1"/>
  <c r="T45" i="52"/>
  <c r="V45" i="52" s="1"/>
  <c r="S45" i="52"/>
  <c r="U45" i="52" s="1"/>
  <c r="W45" i="52" s="1"/>
  <c r="CW45" i="52"/>
  <c r="CX45" i="52" s="1"/>
  <c r="CC45" i="52"/>
  <c r="CE45" i="52" s="1"/>
  <c r="CB45" i="52"/>
  <c r="CD45" i="52" s="1"/>
  <c r="CC44" i="52"/>
  <c r="CE44" i="52" s="1"/>
  <c r="CB44" i="52"/>
  <c r="CD44" i="52" s="1"/>
  <c r="CC43" i="52"/>
  <c r="CE43" i="52" s="1"/>
  <c r="CB43" i="52"/>
  <c r="CD43" i="52" s="1"/>
  <c r="CI42" i="52"/>
  <c r="CH42" i="52"/>
  <c r="CG42" i="52"/>
  <c r="CC42" i="52"/>
  <c r="CE42" i="52" s="1"/>
  <c r="CB42" i="52"/>
  <c r="CD42" i="52" s="1"/>
  <c r="AU43" i="52"/>
  <c r="AW43" i="52" s="1"/>
  <c r="AT43" i="52"/>
  <c r="AV43" i="52" s="1"/>
  <c r="T41" i="52"/>
  <c r="V41" i="52" s="1"/>
  <c r="S41" i="52"/>
  <c r="U41" i="52" s="1"/>
  <c r="W41" i="52" s="1"/>
  <c r="CW41" i="52"/>
  <c r="CX41" i="52" s="1"/>
  <c r="CC41" i="52"/>
  <c r="CE41" i="52" s="1"/>
  <c r="CB41" i="52"/>
  <c r="CD41" i="52" s="1"/>
  <c r="AU42" i="52"/>
  <c r="AW42" i="52" s="1"/>
  <c r="AT42" i="52"/>
  <c r="AV42" i="52" s="1"/>
  <c r="AY42" i="52" s="1"/>
  <c r="T40" i="52"/>
  <c r="V40" i="52" s="1"/>
  <c r="S40" i="52"/>
  <c r="U40" i="52" s="1"/>
  <c r="CW40" i="52"/>
  <c r="CX40" i="52" s="1"/>
  <c r="CC40" i="52"/>
  <c r="CE40" i="52" s="1"/>
  <c r="CB40" i="52"/>
  <c r="CD40" i="52" s="1"/>
  <c r="AU41" i="52"/>
  <c r="AW41" i="52" s="1"/>
  <c r="AT41" i="52"/>
  <c r="AV41" i="52" s="1"/>
  <c r="T39" i="52"/>
  <c r="V39" i="52" s="1"/>
  <c r="S39" i="52"/>
  <c r="U39" i="52" s="1"/>
  <c r="W39" i="52" s="1"/>
  <c r="DI39" i="52"/>
  <c r="CW39" i="52"/>
  <c r="CX39" i="52" s="1"/>
  <c r="CC39" i="52"/>
  <c r="CE39" i="52" s="1"/>
  <c r="CB39" i="52"/>
  <c r="CD39" i="52" s="1"/>
  <c r="AU40" i="52"/>
  <c r="AW40" i="52" s="1"/>
  <c r="AT40" i="52"/>
  <c r="AV40" i="52" s="1"/>
  <c r="AY40" i="52" s="1"/>
  <c r="T38" i="52"/>
  <c r="V38" i="52" s="1"/>
  <c r="S38" i="52"/>
  <c r="U38" i="52" s="1"/>
  <c r="W38" i="52" s="1"/>
  <c r="DI38" i="52"/>
  <c r="CW38" i="52"/>
  <c r="CX38" i="52" s="1"/>
  <c r="CC38" i="52"/>
  <c r="CE38" i="52" s="1"/>
  <c r="CB38" i="52"/>
  <c r="CD38" i="52" s="1"/>
  <c r="AU39" i="52"/>
  <c r="AW39" i="52" s="1"/>
  <c r="AT39" i="52"/>
  <c r="AV39" i="52" s="1"/>
  <c r="T37" i="52"/>
  <c r="V37" i="52" s="1"/>
  <c r="S37" i="52"/>
  <c r="U37" i="52" s="1"/>
  <c r="W37" i="52" s="1"/>
  <c r="DI37" i="52"/>
  <c r="CW37" i="52"/>
  <c r="CX37" i="52" s="1"/>
  <c r="CI37" i="52"/>
  <c r="CH37" i="52"/>
  <c r="CG37" i="52"/>
  <c r="CC37" i="52"/>
  <c r="CE37" i="52" s="1"/>
  <c r="CB37" i="52"/>
  <c r="CD37" i="52" s="1"/>
  <c r="AU38" i="52"/>
  <c r="AW38" i="52" s="1"/>
  <c r="AT38" i="52"/>
  <c r="AV38" i="52" s="1"/>
  <c r="T36" i="52"/>
  <c r="V36" i="52" s="1"/>
  <c r="S36" i="52"/>
  <c r="U36" i="52" s="1"/>
  <c r="W36" i="52" s="1"/>
  <c r="DI36" i="52"/>
  <c r="CW36" i="52"/>
  <c r="CX36" i="52" s="1"/>
  <c r="CC36" i="52"/>
  <c r="CE36" i="52" s="1"/>
  <c r="CB36" i="52"/>
  <c r="CD36" i="52" s="1"/>
  <c r="AU37" i="52"/>
  <c r="AW37" i="52" s="1"/>
  <c r="AT37" i="52"/>
  <c r="AV37" i="52" s="1"/>
  <c r="T35" i="52"/>
  <c r="V35" i="52" s="1"/>
  <c r="S35" i="52"/>
  <c r="U35" i="52" s="1"/>
  <c r="W35" i="52" s="1"/>
  <c r="DI35" i="52"/>
  <c r="CW35" i="52"/>
  <c r="CX35" i="52" s="1"/>
  <c r="CC35" i="52"/>
  <c r="CE35" i="52" s="1"/>
  <c r="CB35" i="52"/>
  <c r="CD35" i="52" s="1"/>
  <c r="AU36" i="52"/>
  <c r="AW36" i="52" s="1"/>
  <c r="AT36" i="52"/>
  <c r="AV36" i="52" s="1"/>
  <c r="T34" i="52"/>
  <c r="V34" i="52" s="1"/>
  <c r="S34" i="52"/>
  <c r="U34" i="52" s="1"/>
  <c r="W34" i="52" s="1"/>
  <c r="DI34" i="52"/>
  <c r="CW34" i="52"/>
  <c r="CX34" i="52" s="1"/>
  <c r="CC34" i="52"/>
  <c r="CE34" i="52" s="1"/>
  <c r="CB34" i="52"/>
  <c r="CD34" i="52" s="1"/>
  <c r="AU35" i="52"/>
  <c r="AW35" i="52" s="1"/>
  <c r="AT35" i="52"/>
  <c r="AV35" i="52" s="1"/>
  <c r="T33" i="52"/>
  <c r="V33" i="52" s="1"/>
  <c r="S33" i="52"/>
  <c r="U33" i="52" s="1"/>
  <c r="W33" i="52" s="1"/>
  <c r="DJ33" i="52"/>
  <c r="CW33" i="52"/>
  <c r="CX33" i="52" s="1"/>
  <c r="CC33" i="52"/>
  <c r="CE33" i="52" s="1"/>
  <c r="CB33" i="52"/>
  <c r="CD33" i="52" s="1"/>
  <c r="AU34" i="52"/>
  <c r="AW34" i="52" s="1"/>
  <c r="AT34" i="52"/>
  <c r="AV34" i="52" s="1"/>
  <c r="T32" i="52"/>
  <c r="V32" i="52" s="1"/>
  <c r="S32" i="52"/>
  <c r="U32" i="52" s="1"/>
  <c r="W32" i="52" s="1"/>
  <c r="DI31" i="52"/>
  <c r="CW32" i="52"/>
  <c r="CX32" i="52" s="1"/>
  <c r="CI32" i="52"/>
  <c r="CH32" i="52"/>
  <c r="CG32" i="52"/>
  <c r="CC32" i="52"/>
  <c r="CE32" i="52" s="1"/>
  <c r="CB32" i="52"/>
  <c r="CD32" i="52" s="1"/>
  <c r="AU33" i="52"/>
  <c r="AW33" i="52" s="1"/>
  <c r="AT33" i="52"/>
  <c r="AV33" i="52" s="1"/>
  <c r="T31" i="52"/>
  <c r="V31" i="52" s="1"/>
  <c r="S31" i="52"/>
  <c r="U31" i="52" s="1"/>
  <c r="W31" i="52" s="1"/>
  <c r="DI30" i="52"/>
  <c r="CW31" i="52"/>
  <c r="CX31" i="52" s="1"/>
  <c r="CC31" i="52"/>
  <c r="CE31" i="52" s="1"/>
  <c r="CB31" i="52"/>
  <c r="CD31" i="52" s="1"/>
  <c r="AU32" i="52"/>
  <c r="AW32" i="52" s="1"/>
  <c r="AT32" i="52"/>
  <c r="AV32" i="52" s="1"/>
  <c r="AY32" i="52" s="1"/>
  <c r="T30" i="52"/>
  <c r="V30" i="52" s="1"/>
  <c r="S30" i="52"/>
  <c r="U30" i="52" s="1"/>
  <c r="DI29" i="52"/>
  <c r="CW30" i="52"/>
  <c r="CX30" i="52" s="1"/>
  <c r="CC30" i="52"/>
  <c r="CE30" i="52" s="1"/>
  <c r="CB30" i="52"/>
  <c r="CD30" i="52" s="1"/>
  <c r="AU31" i="52"/>
  <c r="AW31" i="52" s="1"/>
  <c r="AT31" i="52"/>
  <c r="AV31" i="52" s="1"/>
  <c r="T29" i="52"/>
  <c r="V29" i="52" s="1"/>
  <c r="S29" i="52"/>
  <c r="U29" i="52" s="1"/>
  <c r="W29" i="52" s="1"/>
  <c r="DI28" i="52"/>
  <c r="CW29" i="52"/>
  <c r="CX29" i="52" s="1"/>
  <c r="CC29" i="52"/>
  <c r="CE29" i="52" s="1"/>
  <c r="CB29" i="52"/>
  <c r="CD29" i="52" s="1"/>
  <c r="AU30" i="52"/>
  <c r="AW30" i="52" s="1"/>
  <c r="AT30" i="52"/>
  <c r="AV30" i="52" s="1"/>
  <c r="AY30" i="52" s="1"/>
  <c r="T28" i="52"/>
  <c r="V28" i="52" s="1"/>
  <c r="S28" i="52"/>
  <c r="U28" i="52" s="1"/>
  <c r="DI27" i="52"/>
  <c r="CW28" i="52"/>
  <c r="CX28" i="52" s="1"/>
  <c r="CC28" i="52"/>
  <c r="CE28" i="52" s="1"/>
  <c r="CB28" i="52"/>
  <c r="CD28" i="52" s="1"/>
  <c r="AU29" i="52"/>
  <c r="AW29" i="52" s="1"/>
  <c r="AT29" i="52"/>
  <c r="AV29" i="52" s="1"/>
  <c r="AY29" i="52" s="1"/>
  <c r="T27" i="52"/>
  <c r="V27" i="52" s="1"/>
  <c r="S27" i="52"/>
  <c r="U27" i="52" s="1"/>
  <c r="DI26" i="52"/>
  <c r="CW27" i="52"/>
  <c r="CX27" i="52" s="1"/>
  <c r="CI27" i="52"/>
  <c r="CH27" i="52"/>
  <c r="CG27" i="52"/>
  <c r="CC27" i="52"/>
  <c r="CE27" i="52" s="1"/>
  <c r="CB27" i="52"/>
  <c r="CD27" i="52" s="1"/>
  <c r="AU28" i="52"/>
  <c r="AW28" i="52" s="1"/>
  <c r="AT28" i="52"/>
  <c r="AV28" i="52" s="1"/>
  <c r="T26" i="52"/>
  <c r="V26" i="52" s="1"/>
  <c r="S26" i="52"/>
  <c r="U26" i="52" s="1"/>
  <c r="W26" i="52" s="1"/>
  <c r="DI25" i="52"/>
  <c r="CW26" i="52"/>
  <c r="CX26" i="52" s="1"/>
  <c r="CC26" i="52"/>
  <c r="CE26" i="52" s="1"/>
  <c r="CB26" i="52"/>
  <c r="CD26" i="52" s="1"/>
  <c r="AU27" i="52"/>
  <c r="AW27" i="52" s="1"/>
  <c r="AT27" i="52"/>
  <c r="AV27" i="52" s="1"/>
  <c r="T25" i="52"/>
  <c r="V25" i="52" s="1"/>
  <c r="S25" i="52"/>
  <c r="U25" i="52" s="1"/>
  <c r="W25" i="52" s="1"/>
  <c r="DI24" i="52"/>
  <c r="CW25" i="52"/>
  <c r="CX25" i="52" s="1"/>
  <c r="CC25" i="52"/>
  <c r="CE25" i="52" s="1"/>
  <c r="CB25" i="52"/>
  <c r="CD25" i="52" s="1"/>
  <c r="AU26" i="52"/>
  <c r="AW26" i="52" s="1"/>
  <c r="AT26" i="52"/>
  <c r="AV26" i="52" s="1"/>
  <c r="T24" i="52"/>
  <c r="V24" i="52" s="1"/>
  <c r="S24" i="52"/>
  <c r="U24" i="52" s="1"/>
  <c r="W24" i="52" s="1"/>
  <c r="DI23" i="52"/>
  <c r="CW24" i="52"/>
  <c r="CX24" i="52" s="1"/>
  <c r="CC24" i="52"/>
  <c r="CE24" i="52" s="1"/>
  <c r="CB24" i="52"/>
  <c r="CD24" i="52" s="1"/>
  <c r="AU25" i="52"/>
  <c r="AW25" i="52" s="1"/>
  <c r="AT25" i="52"/>
  <c r="AV25" i="52" s="1"/>
  <c r="AY25" i="52" s="1"/>
  <c r="T23" i="52"/>
  <c r="V23" i="52" s="1"/>
  <c r="S23" i="52"/>
  <c r="U23" i="52" s="1"/>
  <c r="W23" i="52" s="1"/>
  <c r="DI22" i="52"/>
  <c r="CW23" i="52"/>
  <c r="CX23" i="52" s="1"/>
  <c r="CC23" i="52"/>
  <c r="CE23" i="52" s="1"/>
  <c r="CB23" i="52"/>
  <c r="CD23" i="52" s="1"/>
  <c r="AU24" i="52"/>
  <c r="AW24" i="52" s="1"/>
  <c r="AT24" i="52"/>
  <c r="AV24" i="52" s="1"/>
  <c r="T22" i="52"/>
  <c r="V22" i="52" s="1"/>
  <c r="S22" i="52"/>
  <c r="U22" i="52" s="1"/>
  <c r="W22" i="52" s="1"/>
  <c r="DI21" i="52"/>
  <c r="CW22" i="52"/>
  <c r="CX22" i="52" s="1"/>
  <c r="CI22" i="52"/>
  <c r="CH22" i="52"/>
  <c r="CG22" i="52"/>
  <c r="CC22" i="52"/>
  <c r="CE22" i="52" s="1"/>
  <c r="CB22" i="52"/>
  <c r="CD22" i="52" s="1"/>
  <c r="DI20" i="52"/>
  <c r="CC21" i="52"/>
  <c r="CE21" i="52" s="1"/>
  <c r="CB21" i="52"/>
  <c r="CD21" i="52" s="1"/>
  <c r="DI19" i="52"/>
  <c r="CC20" i="52"/>
  <c r="CE20" i="52" s="1"/>
  <c r="CB20" i="52"/>
  <c r="CD20" i="52" s="1"/>
  <c r="DI18" i="52"/>
  <c r="CC19" i="52"/>
  <c r="CE19" i="52" s="1"/>
  <c r="CB19" i="52"/>
  <c r="CD19" i="52" s="1"/>
  <c r="AU19" i="52"/>
  <c r="AW19" i="52" s="1"/>
  <c r="AT19" i="52"/>
  <c r="AV19" i="52" s="1"/>
  <c r="AY19" i="52" s="1"/>
  <c r="DI17" i="52"/>
  <c r="CW18" i="52"/>
  <c r="CX18" i="52" s="1"/>
  <c r="CC18" i="52"/>
  <c r="CE18" i="52" s="1"/>
  <c r="CB18" i="52"/>
  <c r="CD18" i="52" s="1"/>
  <c r="AU18" i="52"/>
  <c r="AW18" i="52" s="1"/>
  <c r="AT18" i="52"/>
  <c r="AV18" i="52" s="1"/>
  <c r="AY18" i="52" s="1"/>
  <c r="T18" i="52"/>
  <c r="V18" i="52" s="1"/>
  <c r="S18" i="52"/>
  <c r="U18" i="52" s="1"/>
  <c r="W18" i="52" s="1"/>
  <c r="DI16" i="52"/>
  <c r="CW17" i="52"/>
  <c r="CX17" i="52" s="1"/>
  <c r="CI17" i="52"/>
  <c r="CH17" i="52"/>
  <c r="CG17" i="52"/>
  <c r="CC17" i="52"/>
  <c r="CE17" i="52" s="1"/>
  <c r="CB17" i="52"/>
  <c r="CD17" i="52" s="1"/>
  <c r="AU17" i="52"/>
  <c r="AW17" i="52" s="1"/>
  <c r="AT17" i="52"/>
  <c r="AV17" i="52" s="1"/>
  <c r="AY17" i="52" s="1"/>
  <c r="T17" i="52"/>
  <c r="V17" i="52" s="1"/>
  <c r="S17" i="52"/>
  <c r="U17" i="52" s="1"/>
  <c r="W17" i="52" s="1"/>
  <c r="DI15" i="52"/>
  <c r="CW16" i="52"/>
  <c r="CX16" i="52" s="1"/>
  <c r="CC16" i="52"/>
  <c r="CE16" i="52" s="1"/>
  <c r="CB16" i="52"/>
  <c r="CD16" i="52" s="1"/>
  <c r="AU16" i="52"/>
  <c r="AW16" i="52" s="1"/>
  <c r="AT16" i="52"/>
  <c r="AV16" i="52" s="1"/>
  <c r="AY16" i="52" s="1"/>
  <c r="T16" i="52"/>
  <c r="V16" i="52" s="1"/>
  <c r="S16" i="52"/>
  <c r="U16" i="52" s="1"/>
  <c r="W16" i="52" s="1"/>
  <c r="DI14" i="52"/>
  <c r="CW15" i="52"/>
  <c r="CX15" i="52" s="1"/>
  <c r="CC15" i="52"/>
  <c r="CE15" i="52" s="1"/>
  <c r="CB15" i="52"/>
  <c r="CD15" i="52" s="1"/>
  <c r="AU15" i="52"/>
  <c r="AW15" i="52" s="1"/>
  <c r="AT15" i="52"/>
  <c r="AV15" i="52" s="1"/>
  <c r="AY15" i="52" s="1"/>
  <c r="T15" i="52"/>
  <c r="V15" i="52" s="1"/>
  <c r="S15" i="52"/>
  <c r="U15" i="52" s="1"/>
  <c r="W15" i="52" s="1"/>
  <c r="DI13" i="52"/>
  <c r="CW14" i="52"/>
  <c r="CX14" i="52" s="1"/>
  <c r="CC14" i="52"/>
  <c r="CE14" i="52" s="1"/>
  <c r="CB14" i="52"/>
  <c r="CD14" i="52" s="1"/>
  <c r="AU14" i="52"/>
  <c r="AW14" i="52" s="1"/>
  <c r="AT14" i="52"/>
  <c r="AV14" i="52" s="1"/>
  <c r="AY14" i="52" s="1"/>
  <c r="T14" i="52"/>
  <c r="V14" i="52" s="1"/>
  <c r="S14" i="52"/>
  <c r="U14" i="52" s="1"/>
  <c r="W14" i="52" s="1"/>
  <c r="DI12" i="52"/>
  <c r="CW13" i="52"/>
  <c r="CX13" i="52" s="1"/>
  <c r="CC13" i="52"/>
  <c r="CE13" i="52" s="1"/>
  <c r="CB13" i="52"/>
  <c r="CD13" i="52" s="1"/>
  <c r="AU13" i="52"/>
  <c r="AW13" i="52" s="1"/>
  <c r="AT13" i="52"/>
  <c r="AV13" i="52" s="1"/>
  <c r="AY13" i="52" s="1"/>
  <c r="T13" i="52"/>
  <c r="V13" i="52" s="1"/>
  <c r="S13" i="52"/>
  <c r="U13" i="52" s="1"/>
  <c r="W13" i="52" s="1"/>
  <c r="CW12" i="52"/>
  <c r="CX12" i="52" s="1"/>
  <c r="CI12" i="52"/>
  <c r="CH12" i="52"/>
  <c r="CG12" i="52"/>
  <c r="CC12" i="52"/>
  <c r="CE12" i="52" s="1"/>
  <c r="CB12" i="52"/>
  <c r="CD12" i="52" s="1"/>
  <c r="AU12" i="52"/>
  <c r="AW12" i="52" s="1"/>
  <c r="AT12" i="52"/>
  <c r="AV12" i="52" s="1"/>
  <c r="AY12" i="52" s="1"/>
  <c r="T12" i="52"/>
  <c r="V12" i="52" s="1"/>
  <c r="S12" i="52"/>
  <c r="U12" i="52" s="1"/>
  <c r="W12" i="52" s="1"/>
  <c r="CW11" i="52"/>
  <c r="CX11" i="52" s="1"/>
  <c r="CC11" i="52"/>
  <c r="CE11" i="52" s="1"/>
  <c r="CB11" i="52"/>
  <c r="CD11" i="52" s="1"/>
  <c r="AU11" i="52"/>
  <c r="AW11" i="52" s="1"/>
  <c r="AT11" i="52"/>
  <c r="AV11" i="52" s="1"/>
  <c r="AY11" i="52" s="1"/>
  <c r="T11" i="52"/>
  <c r="V11" i="52" s="1"/>
  <c r="S11" i="52"/>
  <c r="U11" i="52" s="1"/>
  <c r="W11" i="52" s="1"/>
  <c r="DI9" i="52"/>
  <c r="CW10" i="52"/>
  <c r="CX10" i="52" s="1"/>
  <c r="CC10" i="52"/>
  <c r="CE10" i="52" s="1"/>
  <c r="CB10" i="52"/>
  <c r="CD10" i="52" s="1"/>
  <c r="AU10" i="52"/>
  <c r="AW10" i="52" s="1"/>
  <c r="AT10" i="52"/>
  <c r="AV10" i="52" s="1"/>
  <c r="AY10" i="52" s="1"/>
  <c r="T10" i="52"/>
  <c r="V10" i="52" s="1"/>
  <c r="S10" i="52"/>
  <c r="U10" i="52" s="1"/>
  <c r="W10" i="52" s="1"/>
  <c r="DI8" i="52"/>
  <c r="CW9" i="52"/>
  <c r="CX9" i="52" s="1"/>
  <c r="CC9" i="52"/>
  <c r="CE9" i="52" s="1"/>
  <c r="CB9" i="52"/>
  <c r="CD9" i="52" s="1"/>
  <c r="AU9" i="52"/>
  <c r="AW9" i="52" s="1"/>
  <c r="AT9" i="52"/>
  <c r="AV9" i="52" s="1"/>
  <c r="AY9" i="52" s="1"/>
  <c r="T9" i="52"/>
  <c r="V9" i="52" s="1"/>
  <c r="S9" i="52"/>
  <c r="U9" i="52" s="1"/>
  <c r="W9" i="52" s="1"/>
  <c r="DI7" i="52"/>
  <c r="CW8" i="52"/>
  <c r="CX8" i="52" s="1"/>
  <c r="CC8" i="52"/>
  <c r="CE8" i="52" s="1"/>
  <c r="CB8" i="52"/>
  <c r="CD8" i="52" s="1"/>
  <c r="AU8" i="52"/>
  <c r="AW8" i="52" s="1"/>
  <c r="AT8" i="52"/>
  <c r="AV8" i="52" s="1"/>
  <c r="AY8" i="52" s="1"/>
  <c r="T8" i="52"/>
  <c r="V8" i="52" s="1"/>
  <c r="S8" i="52"/>
  <c r="U8" i="52" s="1"/>
  <c r="W8" i="52" s="1"/>
  <c r="DI6" i="52"/>
  <c r="CW7" i="52"/>
  <c r="CX7" i="52" s="1"/>
  <c r="CG7" i="52"/>
  <c r="CC7" i="52"/>
  <c r="CE7" i="52" s="1"/>
  <c r="CB7" i="52"/>
  <c r="CD7" i="52" s="1"/>
  <c r="AU7" i="52"/>
  <c r="AW7" i="52" s="1"/>
  <c r="AT7" i="52"/>
  <c r="AV7" i="52" s="1"/>
  <c r="AY7" i="52" s="1"/>
  <c r="T7" i="52"/>
  <c r="V7" i="52" s="1"/>
  <c r="S7" i="52"/>
  <c r="U7" i="52" s="1"/>
  <c r="W7" i="52" s="1"/>
  <c r="CW6" i="52"/>
  <c r="CX6" i="52" s="1"/>
  <c r="CC6" i="52"/>
  <c r="CE6" i="52" s="1"/>
  <c r="CB6" i="52"/>
  <c r="CD6" i="52" s="1"/>
  <c r="AU6" i="52"/>
  <c r="AW6" i="52" s="1"/>
  <c r="AT6" i="52"/>
  <c r="AV6" i="52" s="1"/>
  <c r="AY6" i="52" s="1"/>
  <c r="T6" i="52"/>
  <c r="V6" i="52" s="1"/>
  <c r="S6" i="52"/>
  <c r="U6" i="52" s="1"/>
  <c r="CX5" i="52"/>
  <c r="CC5" i="52"/>
  <c r="CE5" i="52" s="1"/>
  <c r="CB5" i="52"/>
  <c r="CD5" i="52" s="1"/>
  <c r="AU5" i="52"/>
  <c r="AW5" i="52" s="1"/>
  <c r="AT5" i="52"/>
  <c r="AV5" i="52" s="1"/>
  <c r="AY5" i="52" s="1"/>
  <c r="T5" i="52"/>
  <c r="V5" i="52" s="1"/>
  <c r="S5" i="52"/>
  <c r="U5" i="52" s="1"/>
  <c r="CC4" i="52"/>
  <c r="CE4" i="52" s="1"/>
  <c r="CB4" i="52"/>
  <c r="CD4" i="52" s="1"/>
  <c r="AU4" i="52"/>
  <c r="AW4" i="52" s="1"/>
  <c r="AT4" i="52"/>
  <c r="AV4" i="52" s="1"/>
  <c r="AY4" i="52" s="1"/>
  <c r="T4" i="52"/>
  <c r="V4" i="52" s="1"/>
  <c r="S4" i="52"/>
  <c r="U4" i="52" s="1"/>
  <c r="DJ7" i="52" s="1"/>
  <c r="CC3" i="52"/>
  <c r="CE3" i="52" s="1"/>
  <c r="CB3" i="52"/>
  <c r="CD3" i="52" s="1"/>
  <c r="AU3" i="52"/>
  <c r="AW3" i="52" s="1"/>
  <c r="AT3" i="52"/>
  <c r="AV3" i="52" s="1"/>
  <c r="AY3" i="52" s="1"/>
  <c r="T3" i="52"/>
  <c r="V3" i="52" s="1"/>
  <c r="S3" i="52"/>
  <c r="U3" i="52" s="1"/>
  <c r="B21" i="51"/>
  <c r="B20" i="51"/>
  <c r="CJ7" i="52" l="1"/>
  <c r="DJ12" i="52"/>
  <c r="DJ6" i="52"/>
  <c r="DP6" i="52" s="1"/>
  <c r="DQ6" i="52" s="1"/>
  <c r="W3" i="52"/>
  <c r="CK67" i="52"/>
  <c r="CK201" i="52"/>
  <c r="CJ97" i="52"/>
  <c r="DJ29" i="52"/>
  <c r="DP29" i="52" s="1"/>
  <c r="DQ29" i="52" s="1"/>
  <c r="DV29" i="52" s="1"/>
  <c r="W46" i="52"/>
  <c r="DJ35" i="52"/>
  <c r="DP35" i="52" s="1"/>
  <c r="DQ35" i="52" s="1"/>
  <c r="AY48" i="52"/>
  <c r="DJ34" i="52"/>
  <c r="DJ16" i="52"/>
  <c r="DP16" i="52" s="1"/>
  <c r="DQ16" i="52" s="1"/>
  <c r="CJ182" i="52"/>
  <c r="CL12" i="52"/>
  <c r="CJ17" i="52"/>
  <c r="BZ162" i="52"/>
  <c r="DJ28" i="52"/>
  <c r="DP28" i="52" s="1"/>
  <c r="DQ28" i="52" s="1"/>
  <c r="CK206" i="52"/>
  <c r="DJ24" i="52"/>
  <c r="DP24" i="52" s="1"/>
  <c r="DQ24" i="52" s="1"/>
  <c r="CK52" i="52"/>
  <c r="DJ37" i="52"/>
  <c r="DP37" i="52" s="1"/>
  <c r="DQ37" i="52" s="1"/>
  <c r="W30" i="52"/>
  <c r="DJ20" i="52"/>
  <c r="DP20" i="52" s="1"/>
  <c r="DQ20" i="52" s="1"/>
  <c r="DR20" i="52" s="1"/>
  <c r="AY35" i="52"/>
  <c r="DJ23" i="52"/>
  <c r="DP23" i="52" s="1"/>
  <c r="DQ23" i="52" s="1"/>
  <c r="DR23" i="52" s="1"/>
  <c r="CM162" i="52"/>
  <c r="AY34" i="52"/>
  <c r="DJ22" i="52"/>
  <c r="DP22" i="52" s="1"/>
  <c r="DQ22" i="52" s="1"/>
  <c r="CL17" i="52"/>
  <c r="AY39" i="52"/>
  <c r="DJ27" i="52"/>
  <c r="DP27" i="52" s="1"/>
  <c r="DQ27" i="52" s="1"/>
  <c r="AY26" i="52"/>
  <c r="DJ14" i="52"/>
  <c r="DP14" i="52" s="1"/>
  <c r="DQ14" i="52" s="1"/>
  <c r="AY38" i="52"/>
  <c r="DJ26" i="52"/>
  <c r="DP26" i="52" s="1"/>
  <c r="DQ26" i="52" s="1"/>
  <c r="CM211" i="52"/>
  <c r="CJ37" i="52"/>
  <c r="CM97" i="52"/>
  <c r="AY41" i="52"/>
  <c r="CK77" i="52"/>
  <c r="AY36" i="52"/>
  <c r="CK37" i="52"/>
  <c r="CK47" i="52"/>
  <c r="BZ182" i="52"/>
  <c r="W48" i="52"/>
  <c r="BZ152" i="52"/>
  <c r="CK27" i="52"/>
  <c r="CK42" i="52"/>
  <c r="BZ117" i="52"/>
  <c r="BZ142" i="52"/>
  <c r="CM147" i="52"/>
  <c r="CJ196" i="52"/>
  <c r="CK22" i="52"/>
  <c r="BZ132" i="52"/>
  <c r="CK142" i="52"/>
  <c r="BZ172" i="52"/>
  <c r="CM12" i="52"/>
  <c r="CL22" i="52"/>
  <c r="CK7" i="52"/>
  <c r="DJ9" i="52"/>
  <c r="W6" i="52"/>
  <c r="CL7" i="52"/>
  <c r="CM7" i="52"/>
  <c r="DP7" i="52"/>
  <c r="DQ7" i="52" s="1"/>
  <c r="DJ8" i="52"/>
  <c r="DP8" i="52" s="1"/>
  <c r="DQ8" i="52" s="1"/>
  <c r="W5" i="52"/>
  <c r="CK57" i="52"/>
  <c r="CJ57" i="52"/>
  <c r="CM201" i="52"/>
  <c r="CL201" i="52"/>
  <c r="CM206" i="52"/>
  <c r="CL206" i="52"/>
  <c r="W4" i="52"/>
  <c r="CM17" i="52"/>
  <c r="CM196" i="52"/>
  <c r="CL196" i="52"/>
  <c r="CJ12" i="52"/>
  <c r="DJ15" i="52"/>
  <c r="DP15" i="52" s="1"/>
  <c r="DQ15" i="52" s="1"/>
  <c r="AY27" i="52"/>
  <c r="CJ32" i="52"/>
  <c r="CK32" i="52"/>
  <c r="DJ18" i="52"/>
  <c r="DP18" i="52" s="1"/>
  <c r="DQ18" i="52" s="1"/>
  <c r="W28" i="52"/>
  <c r="DJ21" i="52"/>
  <c r="DP21" i="52" s="1"/>
  <c r="DQ21" i="52" s="1"/>
  <c r="AY33" i="52"/>
  <c r="CM67" i="52"/>
  <c r="CL67" i="52"/>
  <c r="CL127" i="52"/>
  <c r="CM127" i="52"/>
  <c r="CM27" i="52"/>
  <c r="CM22" i="52"/>
  <c r="CM32" i="52"/>
  <c r="CL32" i="52"/>
  <c r="CK102" i="52"/>
  <c r="CJ102" i="52"/>
  <c r="AY31" i="52"/>
  <c r="DJ19" i="52"/>
  <c r="DP19" i="52" s="1"/>
  <c r="DQ19" i="52" s="1"/>
  <c r="AY37" i="52"/>
  <c r="DJ25" i="52"/>
  <c r="DP25" i="52" s="1"/>
  <c r="DQ25" i="52" s="1"/>
  <c r="CM82" i="52"/>
  <c r="CL82" i="52"/>
  <c r="CJ22" i="52"/>
  <c r="DP12" i="52"/>
  <c r="DQ12" i="52" s="1"/>
  <c r="AY24" i="52"/>
  <c r="DJ13" i="52"/>
  <c r="DP13" i="52" s="1"/>
  <c r="DQ13" i="52" s="1"/>
  <c r="CJ27" i="52"/>
  <c r="DJ17" i="52"/>
  <c r="DP17" i="52" s="1"/>
  <c r="DQ17" i="52" s="1"/>
  <c r="W27" i="52"/>
  <c r="DJ38" i="52"/>
  <c r="DP38" i="52" s="1"/>
  <c r="DQ38" i="52" s="1"/>
  <c r="AY43" i="52"/>
  <c r="DJ31" i="52"/>
  <c r="DP31" i="52" s="1"/>
  <c r="DQ31" i="52" s="1"/>
  <c r="AY28" i="52"/>
  <c r="CK12" i="52"/>
  <c r="CK17" i="52"/>
  <c r="CL62" i="52"/>
  <c r="CK82" i="52"/>
  <c r="CM92" i="52"/>
  <c r="CL92" i="52"/>
  <c r="BZ102" i="52"/>
  <c r="CK107" i="52"/>
  <c r="CJ107" i="52"/>
  <c r="CM132" i="52"/>
  <c r="CK216" i="52"/>
  <c r="CJ216" i="52"/>
  <c r="CL27" i="52"/>
  <c r="CJ47" i="52"/>
  <c r="CL47" i="52" s="1"/>
  <c r="DJ36" i="52"/>
  <c r="DP36" i="52" s="1"/>
  <c r="DQ36" i="52" s="1"/>
  <c r="AY50" i="52"/>
  <c r="CJ42" i="52"/>
  <c r="CM47" i="52"/>
  <c r="CJ52" i="52"/>
  <c r="CM57" i="52"/>
  <c r="CL57" i="52"/>
  <c r="CM72" i="52"/>
  <c r="CL72" i="52"/>
  <c r="CJ77" i="52"/>
  <c r="CK122" i="52"/>
  <c r="CJ122" i="52"/>
  <c r="CM167" i="52"/>
  <c r="CL167" i="52"/>
  <c r="CM172" i="52"/>
  <c r="CL172" i="52"/>
  <c r="CM42" i="52"/>
  <c r="CL42" i="52"/>
  <c r="DJ30" i="52"/>
  <c r="DP30" i="52" s="1"/>
  <c r="DQ30" i="52" s="1"/>
  <c r="W40" i="52"/>
  <c r="CK62" i="52"/>
  <c r="CJ62" i="52"/>
  <c r="CM62" i="52"/>
  <c r="CK72" i="52"/>
  <c r="CM77" i="52"/>
  <c r="CL77" i="52"/>
  <c r="CJ82" i="52"/>
  <c r="CM122" i="52"/>
  <c r="CL122" i="52"/>
  <c r="CK162" i="52"/>
  <c r="CJ162" i="52"/>
  <c r="CM37" i="52"/>
  <c r="CL37" i="52"/>
  <c r="CM52" i="52"/>
  <c r="CL52" i="52"/>
  <c r="CK92" i="52"/>
  <c r="CJ92" i="52"/>
  <c r="CJ142" i="52"/>
  <c r="CJ72" i="52"/>
  <c r="CM102" i="52"/>
  <c r="CL102" i="52"/>
  <c r="CM107" i="52"/>
  <c r="BZ107" i="52"/>
  <c r="CM142" i="52"/>
  <c r="CL142" i="52"/>
  <c r="CJ157" i="52"/>
  <c r="BZ187" i="52"/>
  <c r="CM216" i="52"/>
  <c r="CL216" i="52"/>
  <c r="CM117" i="52"/>
  <c r="CL117" i="52"/>
  <c r="BZ157" i="52"/>
  <c r="CM157" i="52"/>
  <c r="CL157" i="52"/>
  <c r="CK182" i="52"/>
  <c r="CK97" i="52"/>
  <c r="CK112" i="52"/>
  <c r="CJ112" i="52"/>
  <c r="BZ112" i="52"/>
  <c r="CK117" i="52"/>
  <c r="CL147" i="52"/>
  <c r="CK157" i="52"/>
  <c r="CK211" i="52"/>
  <c r="CJ211" i="52"/>
  <c r="CL97" i="52"/>
  <c r="CM112" i="52"/>
  <c r="CL112" i="52"/>
  <c r="CK137" i="52"/>
  <c r="CJ137" i="52"/>
  <c r="CK147" i="52"/>
  <c r="CK152" i="52"/>
  <c r="CJ152" i="52"/>
  <c r="BZ167" i="52"/>
  <c r="BZ177" i="52"/>
  <c r="CK177" i="52"/>
  <c r="CJ177" i="52"/>
  <c r="CM182" i="52"/>
  <c r="CL187" i="52"/>
  <c r="CJ67" i="52"/>
  <c r="BZ122" i="52"/>
  <c r="BZ127" i="52"/>
  <c r="CK132" i="52"/>
  <c r="CJ132" i="52"/>
  <c r="CM137" i="52"/>
  <c r="CL137" i="52"/>
  <c r="BZ147" i="52"/>
  <c r="CM152" i="52"/>
  <c r="CL152" i="52"/>
  <c r="CK187" i="52"/>
  <c r="CM187" i="52"/>
  <c r="CK127" i="52"/>
  <c r="CJ127" i="52"/>
  <c r="BZ137" i="52"/>
  <c r="CK167" i="52"/>
  <c r="CJ167" i="52"/>
  <c r="CK172" i="52"/>
  <c r="CJ172" i="52"/>
  <c r="CM177" i="52"/>
  <c r="CL177" i="52"/>
  <c r="CK196" i="52"/>
  <c r="CL182" i="52"/>
  <c r="CL107" i="52"/>
  <c r="CJ201" i="52"/>
  <c r="CL211" i="52"/>
  <c r="CJ117" i="52"/>
  <c r="CJ147" i="52"/>
  <c r="CJ187" i="52"/>
  <c r="CL132" i="52"/>
  <c r="CL162" i="52"/>
  <c r="CJ206" i="52"/>
  <c r="RR209" i="50"/>
  <c r="RP209" i="50"/>
  <c r="RO209" i="50"/>
  <c r="RN209" i="50"/>
  <c r="RM209" i="50"/>
  <c r="RL209" i="50"/>
  <c r="RT209" i="50" s="1"/>
  <c r="RK209" i="50"/>
  <c r="RJ209" i="50"/>
  <c r="RI209" i="50"/>
  <c r="RH209" i="50"/>
  <c r="RG209" i="50"/>
  <c r="RF209" i="50"/>
  <c r="RE209" i="50"/>
  <c r="RD209" i="50"/>
  <c r="RC209" i="50"/>
  <c r="RB209" i="50"/>
  <c r="RA209" i="50"/>
  <c r="QZ209" i="50"/>
  <c r="QY209" i="50"/>
  <c r="QX209" i="50"/>
  <c r="QW209" i="50"/>
  <c r="RR208" i="50"/>
  <c r="RP208" i="50"/>
  <c r="RO208" i="50"/>
  <c r="RN208" i="50"/>
  <c r="RM208" i="50"/>
  <c r="RL208" i="50"/>
  <c r="RK208" i="50"/>
  <c r="RT208" i="50" s="1"/>
  <c r="RJ208" i="50"/>
  <c r="RI208" i="50"/>
  <c r="RH208" i="50"/>
  <c r="RG208" i="50"/>
  <c r="RF208" i="50"/>
  <c r="RE208" i="50"/>
  <c r="RD208" i="50"/>
  <c r="RC208" i="50"/>
  <c r="RB208" i="50"/>
  <c r="RA208" i="50"/>
  <c r="QZ208" i="50"/>
  <c r="QY208" i="50"/>
  <c r="QX208" i="50"/>
  <c r="QW208" i="50"/>
  <c r="RR207" i="50"/>
  <c r="RP207" i="50"/>
  <c r="RO207" i="50"/>
  <c r="RN207" i="50"/>
  <c r="RM207" i="50"/>
  <c r="RL207" i="50"/>
  <c r="RK207" i="50"/>
  <c r="RJ207" i="50"/>
  <c r="RI207" i="50"/>
  <c r="RH207" i="50"/>
  <c r="RG207" i="50"/>
  <c r="RF207" i="50"/>
  <c r="RE207" i="50"/>
  <c r="RD207" i="50"/>
  <c r="RC207" i="50"/>
  <c r="RB207" i="50"/>
  <c r="RA207" i="50"/>
  <c r="QZ207" i="50"/>
  <c r="QY207" i="50"/>
  <c r="QX207" i="50"/>
  <c r="QW207" i="50"/>
  <c r="RT206" i="50"/>
  <c r="RR206" i="50"/>
  <c r="RP206" i="50"/>
  <c r="RO206" i="50"/>
  <c r="RN206" i="50"/>
  <c r="RM206" i="50"/>
  <c r="RL206" i="50"/>
  <c r="RK206" i="50"/>
  <c r="RJ206" i="50"/>
  <c r="RI206" i="50"/>
  <c r="RH206" i="50"/>
  <c r="RG206" i="50"/>
  <c r="RF206" i="50"/>
  <c r="RE206" i="50"/>
  <c r="RD206" i="50"/>
  <c r="RC206" i="50"/>
  <c r="RB206" i="50"/>
  <c r="RA206" i="50"/>
  <c r="QZ206" i="50"/>
  <c r="QY206" i="50"/>
  <c r="QX206" i="50"/>
  <c r="QW206" i="50"/>
  <c r="RR205" i="50"/>
  <c r="RP205" i="50"/>
  <c r="RO205" i="50"/>
  <c r="RN205" i="50"/>
  <c r="RM205" i="50"/>
  <c r="RL205" i="50"/>
  <c r="RK205" i="50"/>
  <c r="RJ205" i="50"/>
  <c r="RT205" i="50" s="1"/>
  <c r="RI205" i="50"/>
  <c r="RH205" i="50"/>
  <c r="RG205" i="50"/>
  <c r="RF205" i="50"/>
  <c r="RE205" i="50"/>
  <c r="RD205" i="50"/>
  <c r="RC205" i="50"/>
  <c r="RB205" i="50"/>
  <c r="RA205" i="50"/>
  <c r="QZ205" i="50"/>
  <c r="QY205" i="50"/>
  <c r="QX205" i="50"/>
  <c r="QW205" i="50"/>
  <c r="RR204" i="50"/>
  <c r="RP204" i="50"/>
  <c r="RO204" i="50"/>
  <c r="RN204" i="50"/>
  <c r="RM204" i="50"/>
  <c r="RL204" i="50"/>
  <c r="RK204" i="50"/>
  <c r="RJ204" i="50"/>
  <c r="RT204" i="50" s="1"/>
  <c r="RI204" i="50"/>
  <c r="RH204" i="50"/>
  <c r="RG204" i="50"/>
  <c r="RF204" i="50"/>
  <c r="RE204" i="50"/>
  <c r="RD204" i="50"/>
  <c r="RC204" i="50"/>
  <c r="RB204" i="50"/>
  <c r="RA204" i="50"/>
  <c r="QZ204" i="50"/>
  <c r="QY204" i="50"/>
  <c r="QX204" i="50"/>
  <c r="QW204" i="50"/>
  <c r="RR203" i="50"/>
  <c r="RP203" i="50"/>
  <c r="RO203" i="50"/>
  <c r="RN203" i="50"/>
  <c r="RM203" i="50"/>
  <c r="RL203" i="50"/>
  <c r="RK203" i="50"/>
  <c r="RJ203" i="50"/>
  <c r="RI203" i="50"/>
  <c r="RT203" i="50" s="1"/>
  <c r="RH203" i="50"/>
  <c r="RG203" i="50"/>
  <c r="RF203" i="50"/>
  <c r="RE203" i="50"/>
  <c r="RD203" i="50"/>
  <c r="RC203" i="50"/>
  <c r="RB203" i="50"/>
  <c r="RA203" i="50"/>
  <c r="QZ203" i="50"/>
  <c r="QY203" i="50"/>
  <c r="QX203" i="50"/>
  <c r="QW203" i="50"/>
  <c r="RR202" i="50"/>
  <c r="RP202" i="50"/>
  <c r="RO202" i="50"/>
  <c r="RN202" i="50"/>
  <c r="RM202" i="50"/>
  <c r="RL202" i="50"/>
  <c r="RK202" i="50"/>
  <c r="RJ202" i="50"/>
  <c r="RT202" i="50" s="1"/>
  <c r="RI202" i="50"/>
  <c r="RH202" i="50"/>
  <c r="RG202" i="50"/>
  <c r="RF202" i="50"/>
  <c r="RE202" i="50"/>
  <c r="RD202" i="50"/>
  <c r="RC202" i="50"/>
  <c r="RB202" i="50"/>
  <c r="RA202" i="50"/>
  <c r="QZ202" i="50"/>
  <c r="QY202" i="50"/>
  <c r="QX202" i="50"/>
  <c r="QW202" i="50"/>
  <c r="RR201" i="50"/>
  <c r="RP201" i="50"/>
  <c r="RO201" i="50"/>
  <c r="RN201" i="50"/>
  <c r="RM201" i="50"/>
  <c r="RL201" i="50"/>
  <c r="RK201" i="50"/>
  <c r="RJ201" i="50"/>
  <c r="RI201" i="50"/>
  <c r="RT201" i="50" s="1"/>
  <c r="RH201" i="50"/>
  <c r="RG201" i="50"/>
  <c r="RF201" i="50"/>
  <c r="RE201" i="50"/>
  <c r="RD201" i="50"/>
  <c r="RC201" i="50"/>
  <c r="RB201" i="50"/>
  <c r="RA201" i="50"/>
  <c r="QZ201" i="50"/>
  <c r="QY201" i="50"/>
  <c r="QX201" i="50"/>
  <c r="QW201" i="50"/>
  <c r="RR200" i="50"/>
  <c r="RP200" i="50"/>
  <c r="RO200" i="50"/>
  <c r="RN200" i="50"/>
  <c r="RM200" i="50"/>
  <c r="RL200" i="50"/>
  <c r="RK200" i="50"/>
  <c r="RJ200" i="50"/>
  <c r="RI200" i="50"/>
  <c r="RT200" i="50" s="1"/>
  <c r="RH200" i="50"/>
  <c r="RG200" i="50"/>
  <c r="RF200" i="50"/>
  <c r="RE200" i="50"/>
  <c r="RD200" i="50"/>
  <c r="RC200" i="50"/>
  <c r="RB200" i="50"/>
  <c r="RA200" i="50"/>
  <c r="QZ200" i="50"/>
  <c r="QY200" i="50"/>
  <c r="QX200" i="50"/>
  <c r="QW200" i="50"/>
  <c r="RT199" i="50"/>
  <c r="RR199" i="50"/>
  <c r="RP199" i="50"/>
  <c r="RO199" i="50"/>
  <c r="RN199" i="50"/>
  <c r="RM199" i="50"/>
  <c r="RL199" i="50"/>
  <c r="RK199" i="50"/>
  <c r="RJ199" i="50"/>
  <c r="RI199" i="50"/>
  <c r="RH199" i="50"/>
  <c r="RG199" i="50"/>
  <c r="RF199" i="50"/>
  <c r="RE199" i="50"/>
  <c r="RD199" i="50"/>
  <c r="RC199" i="50"/>
  <c r="RB199" i="50"/>
  <c r="RA199" i="50"/>
  <c r="QZ199" i="50"/>
  <c r="QY199" i="50"/>
  <c r="QX199" i="50"/>
  <c r="QW199" i="50"/>
  <c r="RT198" i="50"/>
  <c r="RR198" i="50"/>
  <c r="RP198" i="50"/>
  <c r="RO198" i="50"/>
  <c r="RN198" i="50"/>
  <c r="RM198" i="50"/>
  <c r="RL198" i="50"/>
  <c r="RK198" i="50"/>
  <c r="RJ198" i="50"/>
  <c r="RI198" i="50"/>
  <c r="RH198" i="50"/>
  <c r="RG198" i="50"/>
  <c r="RF198" i="50"/>
  <c r="RE198" i="50"/>
  <c r="RD198" i="50"/>
  <c r="RC198" i="50"/>
  <c r="RB198" i="50"/>
  <c r="RA198" i="50"/>
  <c r="QZ198" i="50"/>
  <c r="QY198" i="50"/>
  <c r="QX198" i="50"/>
  <c r="QW198" i="50"/>
  <c r="RR197" i="50"/>
  <c r="RP197" i="50"/>
  <c r="RO197" i="50"/>
  <c r="RN197" i="50"/>
  <c r="RM197" i="50"/>
  <c r="RL197" i="50"/>
  <c r="RK197" i="50"/>
  <c r="RJ197" i="50"/>
  <c r="RI197" i="50"/>
  <c r="RH197" i="50"/>
  <c r="RG197" i="50"/>
  <c r="RF197" i="50"/>
  <c r="RE197" i="50"/>
  <c r="RD197" i="50"/>
  <c r="RC197" i="50"/>
  <c r="RB197" i="50"/>
  <c r="RA197" i="50"/>
  <c r="QZ197" i="50"/>
  <c r="QY197" i="50"/>
  <c r="QX197" i="50"/>
  <c r="QW197" i="50"/>
  <c r="RR196" i="50"/>
  <c r="RP196" i="50"/>
  <c r="RO196" i="50"/>
  <c r="RN196" i="50"/>
  <c r="RM196" i="50"/>
  <c r="RL196" i="50"/>
  <c r="RK196" i="50"/>
  <c r="RJ196" i="50"/>
  <c r="RI196" i="50"/>
  <c r="RH196" i="50"/>
  <c r="RG196" i="50"/>
  <c r="RT196" i="50" s="1"/>
  <c r="RF196" i="50"/>
  <c r="RE196" i="50"/>
  <c r="RD196" i="50"/>
  <c r="RC196" i="50"/>
  <c r="RB196" i="50"/>
  <c r="RA196" i="50"/>
  <c r="QZ196" i="50"/>
  <c r="QY196" i="50"/>
  <c r="QX196" i="50"/>
  <c r="QW196" i="50"/>
  <c r="RR195" i="50"/>
  <c r="RP195" i="50"/>
  <c r="RO195" i="50"/>
  <c r="RN195" i="50"/>
  <c r="RM195" i="50"/>
  <c r="RL195" i="50"/>
  <c r="RK195" i="50"/>
  <c r="RJ195" i="50"/>
  <c r="RI195" i="50"/>
  <c r="RH195" i="50"/>
  <c r="RG195" i="50"/>
  <c r="RT195" i="50" s="1"/>
  <c r="RF195" i="50"/>
  <c r="RE195" i="50"/>
  <c r="RD195" i="50"/>
  <c r="RC195" i="50"/>
  <c r="RB195" i="50"/>
  <c r="RA195" i="50"/>
  <c r="QZ195" i="50"/>
  <c r="QY195" i="50"/>
  <c r="QX195" i="50"/>
  <c r="QW195" i="50"/>
  <c r="RT194" i="50"/>
  <c r="RR194" i="50"/>
  <c r="RP194" i="50"/>
  <c r="RO194" i="50"/>
  <c r="RN194" i="50"/>
  <c r="RM194" i="50"/>
  <c r="RL194" i="50"/>
  <c r="RK194" i="50"/>
  <c r="RJ194" i="50"/>
  <c r="RI194" i="50"/>
  <c r="RH194" i="50"/>
  <c r="RG194" i="50"/>
  <c r="RF194" i="50"/>
  <c r="RE194" i="50"/>
  <c r="RD194" i="50"/>
  <c r="RC194" i="50"/>
  <c r="RB194" i="50"/>
  <c r="RA194" i="50"/>
  <c r="QZ194" i="50"/>
  <c r="QY194" i="50"/>
  <c r="QX194" i="50"/>
  <c r="QW194" i="50"/>
  <c r="RR193" i="50"/>
  <c r="RP193" i="50"/>
  <c r="RO193" i="50"/>
  <c r="RN193" i="50"/>
  <c r="RM193" i="50"/>
  <c r="RL193" i="50"/>
  <c r="RK193" i="50"/>
  <c r="RJ193" i="50"/>
  <c r="RI193" i="50"/>
  <c r="RH193" i="50"/>
  <c r="RG193" i="50"/>
  <c r="RF193" i="50"/>
  <c r="RE193" i="50"/>
  <c r="RT193" i="50" s="1"/>
  <c r="RD193" i="50"/>
  <c r="RC193" i="50"/>
  <c r="RB193" i="50"/>
  <c r="RA193" i="50"/>
  <c r="QZ193" i="50"/>
  <c r="QY193" i="50"/>
  <c r="QX193" i="50"/>
  <c r="QW193" i="50"/>
  <c r="RR192" i="50"/>
  <c r="RP192" i="50"/>
  <c r="RO192" i="50"/>
  <c r="RN192" i="50"/>
  <c r="RM192" i="50"/>
  <c r="RL192" i="50"/>
  <c r="RK192" i="50"/>
  <c r="RJ192" i="50"/>
  <c r="RI192" i="50"/>
  <c r="RH192" i="50"/>
  <c r="RG192" i="50"/>
  <c r="RF192" i="50"/>
  <c r="RT192" i="50" s="1"/>
  <c r="RE192" i="50"/>
  <c r="RD192" i="50"/>
  <c r="RC192" i="50"/>
  <c r="RB192" i="50"/>
  <c r="RA192" i="50"/>
  <c r="QZ192" i="50"/>
  <c r="QY192" i="50"/>
  <c r="QX192" i="50"/>
  <c r="QW192" i="50"/>
  <c r="RR191" i="50"/>
  <c r="RP191" i="50"/>
  <c r="RO191" i="50"/>
  <c r="RN191" i="50"/>
  <c r="RM191" i="50"/>
  <c r="RL191" i="50"/>
  <c r="RK191" i="50"/>
  <c r="RJ191" i="50"/>
  <c r="RI191" i="50"/>
  <c r="RH191" i="50"/>
  <c r="RG191" i="50"/>
  <c r="RF191" i="50"/>
  <c r="RE191" i="50"/>
  <c r="RT191" i="50" s="1"/>
  <c r="RD191" i="50"/>
  <c r="RC191" i="50"/>
  <c r="RB191" i="50"/>
  <c r="RA191" i="50"/>
  <c r="QZ191" i="50"/>
  <c r="QY191" i="50"/>
  <c r="QX191" i="50"/>
  <c r="QW191" i="50"/>
  <c r="RT190" i="50"/>
  <c r="RR190" i="50"/>
  <c r="RP190" i="50"/>
  <c r="RO190" i="50"/>
  <c r="RN190" i="50"/>
  <c r="RM190" i="50"/>
  <c r="RL190" i="50"/>
  <c r="RK190" i="50"/>
  <c r="RJ190" i="50"/>
  <c r="RI190" i="50"/>
  <c r="RH190" i="50"/>
  <c r="RG190" i="50"/>
  <c r="RF190" i="50"/>
  <c r="RE190" i="50"/>
  <c r="RD190" i="50"/>
  <c r="RC190" i="50"/>
  <c r="RB190" i="50"/>
  <c r="RA190" i="50"/>
  <c r="QZ190" i="50"/>
  <c r="QY190" i="50"/>
  <c r="QX190" i="50"/>
  <c r="QW190" i="50"/>
  <c r="RR189" i="50"/>
  <c r="RP189" i="50"/>
  <c r="RO189" i="50"/>
  <c r="RN189" i="50"/>
  <c r="RM189" i="50"/>
  <c r="RL189" i="50"/>
  <c r="RK189" i="50"/>
  <c r="RJ189" i="50"/>
  <c r="RI189" i="50"/>
  <c r="RH189" i="50"/>
  <c r="RG189" i="50"/>
  <c r="RF189" i="50"/>
  <c r="RE189" i="50"/>
  <c r="RD189" i="50"/>
  <c r="RT189" i="50" s="1"/>
  <c r="RC189" i="50"/>
  <c r="RB189" i="50"/>
  <c r="RA189" i="50"/>
  <c r="QZ189" i="50"/>
  <c r="QY189" i="50"/>
  <c r="QX189" i="50"/>
  <c r="QW189" i="50"/>
  <c r="RR188" i="50"/>
  <c r="RP188" i="50"/>
  <c r="RO188" i="50"/>
  <c r="RN188" i="50"/>
  <c r="RM188" i="50"/>
  <c r="RL188" i="50"/>
  <c r="RK188" i="50"/>
  <c r="RJ188" i="50"/>
  <c r="RI188" i="50"/>
  <c r="RH188" i="50"/>
  <c r="RG188" i="50"/>
  <c r="RF188" i="50"/>
  <c r="RE188" i="50"/>
  <c r="RD188" i="50"/>
  <c r="RC188" i="50"/>
  <c r="RT188" i="50" s="1"/>
  <c r="RB188" i="50"/>
  <c r="RA188" i="50"/>
  <c r="QZ188" i="50"/>
  <c r="QY188" i="50"/>
  <c r="QX188" i="50"/>
  <c r="QW188" i="50"/>
  <c r="RR187" i="50"/>
  <c r="RP187" i="50"/>
  <c r="RO187" i="50"/>
  <c r="RN187" i="50"/>
  <c r="RM187" i="50"/>
  <c r="RL187" i="50"/>
  <c r="RK187" i="50"/>
  <c r="RJ187" i="50"/>
  <c r="RI187" i="50"/>
  <c r="RH187" i="50"/>
  <c r="RG187" i="50"/>
  <c r="RF187" i="50"/>
  <c r="RE187" i="50"/>
  <c r="RD187" i="50"/>
  <c r="RC187" i="50"/>
  <c r="RB187" i="50"/>
  <c r="RT187" i="50" s="1"/>
  <c r="RA187" i="50"/>
  <c r="QZ187" i="50"/>
  <c r="QY187" i="50"/>
  <c r="QX187" i="50"/>
  <c r="QW187" i="50"/>
  <c r="RR181" i="50"/>
  <c r="RP181" i="50"/>
  <c r="RO181" i="50"/>
  <c r="RN181" i="50"/>
  <c r="RM181" i="50"/>
  <c r="RK181" i="50"/>
  <c r="RJ181" i="50"/>
  <c r="RH181" i="50"/>
  <c r="RG181" i="50"/>
  <c r="RF181" i="50"/>
  <c r="RE181" i="50"/>
  <c r="RC181" i="50"/>
  <c r="RB181" i="50"/>
  <c r="QZ181" i="50"/>
  <c r="QY181" i="50"/>
  <c r="QX181" i="50"/>
  <c r="QW181" i="50"/>
  <c r="QS181" i="50"/>
  <c r="RI181" i="50" s="1"/>
  <c r="RR180" i="50"/>
  <c r="QS180" i="50"/>
  <c r="RL180" i="50" s="1"/>
  <c r="RR179" i="50"/>
  <c r="RP179" i="50"/>
  <c r="RN179" i="50"/>
  <c r="RK179" i="50"/>
  <c r="RI179" i="50"/>
  <c r="RH179" i="50"/>
  <c r="RF179" i="50"/>
  <c r="RC179" i="50"/>
  <c r="RA179" i="50"/>
  <c r="QZ179" i="50"/>
  <c r="QX179" i="50"/>
  <c r="QS179" i="50"/>
  <c r="RO179" i="50" s="1"/>
  <c r="RR178" i="50"/>
  <c r="RP178" i="50"/>
  <c r="RO178" i="50"/>
  <c r="RM178" i="50"/>
  <c r="RJ178" i="50"/>
  <c r="RH178" i="50"/>
  <c r="RG178" i="50"/>
  <c r="RE178" i="50"/>
  <c r="RB178" i="50"/>
  <c r="QZ178" i="50"/>
  <c r="QY178" i="50"/>
  <c r="QW178" i="50"/>
  <c r="QS178" i="50"/>
  <c r="RN178" i="50" s="1"/>
  <c r="RR177" i="50"/>
  <c r="RO177" i="50"/>
  <c r="RN177" i="50"/>
  <c r="RI177" i="50"/>
  <c r="RG177" i="50"/>
  <c r="RF177" i="50"/>
  <c r="RA177" i="50"/>
  <c r="QY177" i="50"/>
  <c r="QX177" i="50"/>
  <c r="QS177" i="50"/>
  <c r="RM177" i="50" s="1"/>
  <c r="RR176" i="50"/>
  <c r="RP176" i="50"/>
  <c r="RN176" i="50"/>
  <c r="RM176" i="50"/>
  <c r="RK176" i="50"/>
  <c r="RJ176" i="50"/>
  <c r="RT176" i="50" s="1"/>
  <c r="RI176" i="50"/>
  <c r="RH176" i="50"/>
  <c r="RF176" i="50"/>
  <c r="RE176" i="50"/>
  <c r="RC176" i="50"/>
  <c r="RB176" i="50"/>
  <c r="RA176" i="50"/>
  <c r="QZ176" i="50"/>
  <c r="QX176" i="50"/>
  <c r="QW176" i="50"/>
  <c r="QS176" i="50"/>
  <c r="RL176" i="50" s="1"/>
  <c r="RR175" i="50"/>
  <c r="RM175" i="50"/>
  <c r="RG175" i="50"/>
  <c r="RE175" i="50"/>
  <c r="QS175" i="50"/>
  <c r="RL175" i="50" s="1"/>
  <c r="RR174" i="50"/>
  <c r="RL174" i="50"/>
  <c r="QS174" i="50"/>
  <c r="RR173" i="50"/>
  <c r="RP173" i="50"/>
  <c r="RO173" i="50"/>
  <c r="RN173" i="50"/>
  <c r="RM173" i="50"/>
  <c r="RK173" i="50"/>
  <c r="RJ173" i="50"/>
  <c r="RH173" i="50"/>
  <c r="RG173" i="50"/>
  <c r="RF173" i="50"/>
  <c r="RE173" i="50"/>
  <c r="RC173" i="50"/>
  <c r="RB173" i="50"/>
  <c r="QZ173" i="50"/>
  <c r="QY173" i="50"/>
  <c r="QX173" i="50"/>
  <c r="QW173" i="50"/>
  <c r="QS173" i="50"/>
  <c r="RI173" i="50" s="1"/>
  <c r="RT173" i="50" s="1"/>
  <c r="RR172" i="50"/>
  <c r="RL172" i="50"/>
  <c r="RJ172" i="50"/>
  <c r="RI172" i="50"/>
  <c r="RB172" i="50"/>
  <c r="RA172" i="50"/>
  <c r="QS172" i="50"/>
  <c r="RD172" i="50" s="1"/>
  <c r="RR171" i="50"/>
  <c r="RP171" i="50"/>
  <c r="RN171" i="50"/>
  <c r="RK171" i="50"/>
  <c r="RI171" i="50"/>
  <c r="RH171" i="50"/>
  <c r="RT171" i="50" s="1"/>
  <c r="RF171" i="50"/>
  <c r="RC171" i="50"/>
  <c r="RA171" i="50"/>
  <c r="QZ171" i="50"/>
  <c r="QX171" i="50"/>
  <c r="QS171" i="50"/>
  <c r="RO171" i="50" s="1"/>
  <c r="RR170" i="50"/>
  <c r="RP170" i="50"/>
  <c r="RO170" i="50"/>
  <c r="RM170" i="50"/>
  <c r="RJ170" i="50"/>
  <c r="RH170" i="50"/>
  <c r="RG170" i="50"/>
  <c r="RT170" i="50" s="1"/>
  <c r="RE170" i="50"/>
  <c r="RB170" i="50"/>
  <c r="QZ170" i="50"/>
  <c r="QY170" i="50"/>
  <c r="QW170" i="50"/>
  <c r="QS170" i="50"/>
  <c r="RN170" i="50" s="1"/>
  <c r="RR169" i="50"/>
  <c r="RO169" i="50"/>
  <c r="RN169" i="50"/>
  <c r="RI169" i="50"/>
  <c r="RG169" i="50"/>
  <c r="RF169" i="50"/>
  <c r="RA169" i="50"/>
  <c r="QY169" i="50"/>
  <c r="QX169" i="50"/>
  <c r="QS169" i="50"/>
  <c r="RM169" i="50" s="1"/>
  <c r="RR168" i="50"/>
  <c r="RP168" i="50"/>
  <c r="RN168" i="50"/>
  <c r="RM168" i="50"/>
  <c r="RK168" i="50"/>
  <c r="RJ168" i="50"/>
  <c r="RI168" i="50"/>
  <c r="RH168" i="50"/>
  <c r="RF168" i="50"/>
  <c r="RE168" i="50"/>
  <c r="RC168" i="50"/>
  <c r="RB168" i="50"/>
  <c r="RA168" i="50"/>
  <c r="QZ168" i="50"/>
  <c r="QX168" i="50"/>
  <c r="QW168" i="50"/>
  <c r="QS168" i="50"/>
  <c r="RL168" i="50" s="1"/>
  <c r="RR167" i="50"/>
  <c r="RD167" i="50"/>
  <c r="QS167" i="50"/>
  <c r="RR166" i="50"/>
  <c r="RN166" i="50"/>
  <c r="RL166" i="50"/>
  <c r="RK166" i="50"/>
  <c r="RF166" i="50"/>
  <c r="RC166" i="50"/>
  <c r="QX166" i="50"/>
  <c r="QS166" i="50"/>
  <c r="RD166" i="50" s="1"/>
  <c r="RR165" i="50"/>
  <c r="RP165" i="50"/>
  <c r="RO165" i="50"/>
  <c r="RN165" i="50"/>
  <c r="RM165" i="50"/>
  <c r="RK165" i="50"/>
  <c r="RJ165" i="50"/>
  <c r="RH165" i="50"/>
  <c r="RG165" i="50"/>
  <c r="RF165" i="50"/>
  <c r="RE165" i="50"/>
  <c r="RT165" i="50" s="1"/>
  <c r="RC165" i="50"/>
  <c r="RB165" i="50"/>
  <c r="QZ165" i="50"/>
  <c r="QY165" i="50"/>
  <c r="QX165" i="50"/>
  <c r="QW165" i="50"/>
  <c r="QS165" i="50"/>
  <c r="RI165" i="50" s="1"/>
  <c r="RR164" i="50"/>
  <c r="QS164" i="50"/>
  <c r="RB164" i="50" s="1"/>
  <c r="RR163" i="50"/>
  <c r="RP163" i="50"/>
  <c r="RN163" i="50"/>
  <c r="RK163" i="50"/>
  <c r="RI163" i="50"/>
  <c r="RH163" i="50"/>
  <c r="RF163" i="50"/>
  <c r="RC163" i="50"/>
  <c r="RA163" i="50"/>
  <c r="QZ163" i="50"/>
  <c r="QX163" i="50"/>
  <c r="QS163" i="50"/>
  <c r="RO163" i="50" s="1"/>
  <c r="RR162" i="50"/>
  <c r="RP162" i="50"/>
  <c r="RO162" i="50"/>
  <c r="RM162" i="50"/>
  <c r="RJ162" i="50"/>
  <c r="RH162" i="50"/>
  <c r="RG162" i="50"/>
  <c r="RE162" i="50"/>
  <c r="RB162" i="50"/>
  <c r="QZ162" i="50"/>
  <c r="QY162" i="50"/>
  <c r="QW162" i="50"/>
  <c r="QS162" i="50"/>
  <c r="RN162" i="50" s="1"/>
  <c r="RR161" i="50"/>
  <c r="RO161" i="50"/>
  <c r="RN161" i="50"/>
  <c r="RI161" i="50"/>
  <c r="RG161" i="50"/>
  <c r="RD161" i="50"/>
  <c r="RA161" i="50"/>
  <c r="QY161" i="50"/>
  <c r="QX161" i="50"/>
  <c r="QS161" i="50"/>
  <c r="RR160" i="50"/>
  <c r="RP160" i="50"/>
  <c r="RN160" i="50"/>
  <c r="RM160" i="50"/>
  <c r="RK160" i="50"/>
  <c r="RJ160" i="50"/>
  <c r="RI160" i="50"/>
  <c r="RH160" i="50"/>
  <c r="RF160" i="50"/>
  <c r="RE160" i="50"/>
  <c r="RC160" i="50"/>
  <c r="RB160" i="50"/>
  <c r="RA160" i="50"/>
  <c r="QZ160" i="50"/>
  <c r="QX160" i="50"/>
  <c r="QW160" i="50"/>
  <c r="QS160" i="50"/>
  <c r="RL160" i="50" s="1"/>
  <c r="RR159" i="50"/>
  <c r="RJ159" i="50"/>
  <c r="RE159" i="50"/>
  <c r="RD159" i="50"/>
  <c r="QS159" i="50"/>
  <c r="RG159" i="50" s="1"/>
  <c r="RR153" i="50"/>
  <c r="RJ153" i="50"/>
  <c r="RI153" i="50"/>
  <c r="RH153" i="50"/>
  <c r="RG153" i="50"/>
  <c r="RF153" i="50"/>
  <c r="RE153" i="50"/>
  <c r="RD153" i="50"/>
  <c r="RC153" i="50"/>
  <c r="RB153" i="50"/>
  <c r="RA153" i="50"/>
  <c r="QZ153" i="50"/>
  <c r="QY153" i="50"/>
  <c r="QX153" i="50"/>
  <c r="QW153" i="50"/>
  <c r="QS153" i="50"/>
  <c r="RK153" i="50" s="1"/>
  <c r="RR152" i="50"/>
  <c r="RP152" i="50"/>
  <c r="RO152" i="50"/>
  <c r="RN152" i="50"/>
  <c r="RM152" i="50"/>
  <c r="RK152" i="50"/>
  <c r="RJ152" i="50"/>
  <c r="RI152" i="50"/>
  <c r="RH152" i="50"/>
  <c r="RG152" i="50"/>
  <c r="RF152" i="50"/>
  <c r="RE152" i="50"/>
  <c r="RD152" i="50"/>
  <c r="RC152" i="50"/>
  <c r="RB152" i="50"/>
  <c r="RA152" i="50"/>
  <c r="QZ152" i="50"/>
  <c r="QY152" i="50"/>
  <c r="QX152" i="50"/>
  <c r="QW152" i="50"/>
  <c r="QS152" i="50"/>
  <c r="RL152" i="50" s="1"/>
  <c r="RT152" i="50" s="1"/>
  <c r="RR151" i="50"/>
  <c r="RO151" i="50"/>
  <c r="RJ151" i="50"/>
  <c r="RI151" i="50"/>
  <c r="RH151" i="50"/>
  <c r="RG151" i="50"/>
  <c r="RF151" i="50"/>
  <c r="RE151" i="50"/>
  <c r="RD151" i="50"/>
  <c r="RC151" i="50"/>
  <c r="RB151" i="50"/>
  <c r="RA151" i="50"/>
  <c r="QZ151" i="50"/>
  <c r="QY151" i="50"/>
  <c r="QX151" i="50"/>
  <c r="QW151" i="50"/>
  <c r="QS151" i="50"/>
  <c r="RL151" i="50" s="1"/>
  <c r="RR150" i="50"/>
  <c r="RP150" i="50"/>
  <c r="RN150" i="50"/>
  <c r="RL150" i="50"/>
  <c r="RK150" i="50"/>
  <c r="RH150" i="50"/>
  <c r="RG150" i="50"/>
  <c r="RF150" i="50"/>
  <c r="RE150" i="50"/>
  <c r="RD150" i="50"/>
  <c r="RC150" i="50"/>
  <c r="RB150" i="50"/>
  <c r="RA150" i="50"/>
  <c r="QZ150" i="50"/>
  <c r="QY150" i="50"/>
  <c r="QX150" i="50"/>
  <c r="QW150" i="50"/>
  <c r="QS150" i="50"/>
  <c r="RR149" i="50"/>
  <c r="RO149" i="50"/>
  <c r="RL149" i="50"/>
  <c r="RK149" i="50"/>
  <c r="RH149" i="50"/>
  <c r="RG149" i="50"/>
  <c r="RF149" i="50"/>
  <c r="RE149" i="50"/>
  <c r="RD149" i="50"/>
  <c r="RC149" i="50"/>
  <c r="RB149" i="50"/>
  <c r="RA149" i="50"/>
  <c r="QZ149" i="50"/>
  <c r="QY149" i="50"/>
  <c r="QX149" i="50"/>
  <c r="QW149" i="50"/>
  <c r="QS149" i="50"/>
  <c r="RJ149" i="50" s="1"/>
  <c r="RT149" i="50" s="1"/>
  <c r="RR148" i="50"/>
  <c r="RN148" i="50"/>
  <c r="RL148" i="50"/>
  <c r="RF148" i="50"/>
  <c r="RE148" i="50"/>
  <c r="RD148" i="50"/>
  <c r="RC148" i="50"/>
  <c r="RB148" i="50"/>
  <c r="RA148" i="50"/>
  <c r="QZ148" i="50"/>
  <c r="QY148" i="50"/>
  <c r="QX148" i="50"/>
  <c r="QW148" i="50"/>
  <c r="QS148" i="50"/>
  <c r="RT147" i="50"/>
  <c r="RR147" i="50"/>
  <c r="RP147" i="50"/>
  <c r="RN147" i="50"/>
  <c r="RM147" i="50"/>
  <c r="RK147" i="50"/>
  <c r="RJ147" i="50"/>
  <c r="RI147" i="50"/>
  <c r="RH147" i="50"/>
  <c r="RF147" i="50"/>
  <c r="RE147" i="50"/>
  <c r="RD147" i="50"/>
  <c r="RC147" i="50"/>
  <c r="RB147" i="50"/>
  <c r="RA147" i="50"/>
  <c r="QZ147" i="50"/>
  <c r="QY147" i="50"/>
  <c r="QX147" i="50"/>
  <c r="QW147" i="50"/>
  <c r="QS147" i="50"/>
  <c r="RL147" i="50" s="1"/>
  <c r="RR146" i="50"/>
  <c r="RE146" i="50"/>
  <c r="RD146" i="50"/>
  <c r="RC146" i="50"/>
  <c r="RB146" i="50"/>
  <c r="RA146" i="50"/>
  <c r="QZ146" i="50"/>
  <c r="QY146" i="50"/>
  <c r="QX146" i="50"/>
  <c r="QW146" i="50"/>
  <c r="QS146" i="50"/>
  <c r="RM146" i="50" s="1"/>
  <c r="RR145" i="50"/>
  <c r="RL145" i="50"/>
  <c r="RK145" i="50"/>
  <c r="RH145" i="50"/>
  <c r="RG145" i="50"/>
  <c r="RD145" i="50"/>
  <c r="RC145" i="50"/>
  <c r="RB145" i="50"/>
  <c r="RA145" i="50"/>
  <c r="QZ145" i="50"/>
  <c r="QY145" i="50"/>
  <c r="QX145" i="50"/>
  <c r="QW145" i="50"/>
  <c r="QS145" i="50"/>
  <c r="RN145" i="50" s="1"/>
  <c r="RR144" i="50"/>
  <c r="RP144" i="50"/>
  <c r="RN144" i="50"/>
  <c r="RM144" i="50"/>
  <c r="RK144" i="50"/>
  <c r="RJ144" i="50"/>
  <c r="RI144" i="50"/>
  <c r="RH144" i="50"/>
  <c r="RT144" i="50" s="1"/>
  <c r="RF144" i="50"/>
  <c r="RE144" i="50"/>
  <c r="RD144" i="50"/>
  <c r="RC144" i="50"/>
  <c r="RB144" i="50"/>
  <c r="RA144" i="50"/>
  <c r="QZ144" i="50"/>
  <c r="QY144" i="50"/>
  <c r="QX144" i="50"/>
  <c r="QW144" i="50"/>
  <c r="QS144" i="50"/>
  <c r="RL144" i="50" s="1"/>
  <c r="RR143" i="50"/>
  <c r="RO143" i="50"/>
  <c r="RD143" i="50"/>
  <c r="RC143" i="50"/>
  <c r="RB143" i="50"/>
  <c r="RA143" i="50"/>
  <c r="QZ143" i="50"/>
  <c r="QY143" i="50"/>
  <c r="QX143" i="50"/>
  <c r="QW143" i="50"/>
  <c r="QS143" i="50"/>
  <c r="RG143" i="50" s="1"/>
  <c r="RR142" i="50"/>
  <c r="RN142" i="50"/>
  <c r="RL142" i="50"/>
  <c r="RK142" i="50"/>
  <c r="RF142" i="50"/>
  <c r="RC142" i="50"/>
  <c r="RB142" i="50"/>
  <c r="RA142" i="50"/>
  <c r="QZ142" i="50"/>
  <c r="QY142" i="50"/>
  <c r="QX142" i="50"/>
  <c r="QW142" i="50"/>
  <c r="QS142" i="50"/>
  <c r="RT141" i="50"/>
  <c r="RR141" i="50"/>
  <c r="RP141" i="50"/>
  <c r="RO141" i="50"/>
  <c r="RN141" i="50"/>
  <c r="RM141" i="50"/>
  <c r="RK141" i="50"/>
  <c r="RJ141" i="50"/>
  <c r="RH141" i="50"/>
  <c r="RG141" i="50"/>
  <c r="RF141" i="50"/>
  <c r="RE141" i="50"/>
  <c r="RC141" i="50"/>
  <c r="RB141" i="50"/>
  <c r="RA141" i="50"/>
  <c r="QZ141" i="50"/>
  <c r="QY141" i="50"/>
  <c r="QX141" i="50"/>
  <c r="QW141" i="50"/>
  <c r="QS141" i="50"/>
  <c r="RI141" i="50" s="1"/>
  <c r="RR140" i="50"/>
  <c r="RC140" i="50"/>
  <c r="RB140" i="50"/>
  <c r="RA140" i="50"/>
  <c r="QZ140" i="50"/>
  <c r="QY140" i="50"/>
  <c r="QX140" i="50"/>
  <c r="QW140" i="50"/>
  <c r="QS140" i="50"/>
  <c r="RR139" i="50"/>
  <c r="RP139" i="50"/>
  <c r="RL139" i="50"/>
  <c r="RI139" i="50"/>
  <c r="RH139" i="50"/>
  <c r="RC139" i="50"/>
  <c r="RB139" i="50"/>
  <c r="RA139" i="50"/>
  <c r="QZ139" i="50"/>
  <c r="QY139" i="50"/>
  <c r="QX139" i="50"/>
  <c r="QW139" i="50"/>
  <c r="QS139" i="50"/>
  <c r="RR138" i="50"/>
  <c r="RP138" i="50"/>
  <c r="RO138" i="50"/>
  <c r="RM138" i="50"/>
  <c r="RK138" i="50"/>
  <c r="RJ138" i="50"/>
  <c r="RH138" i="50"/>
  <c r="RG138" i="50"/>
  <c r="RE138" i="50"/>
  <c r="RC138" i="50"/>
  <c r="RB138" i="50"/>
  <c r="RA138" i="50"/>
  <c r="QZ138" i="50"/>
  <c r="QY138" i="50"/>
  <c r="QX138" i="50"/>
  <c r="QW138" i="50"/>
  <c r="QS138" i="50"/>
  <c r="RN138" i="50" s="1"/>
  <c r="RR137" i="50"/>
  <c r="RO137" i="50"/>
  <c r="RN137" i="50"/>
  <c r="RJ137" i="50"/>
  <c r="RI137" i="50"/>
  <c r="RG137" i="50"/>
  <c r="RF137" i="50"/>
  <c r="RB137" i="50"/>
  <c r="RA137" i="50"/>
  <c r="QZ137" i="50"/>
  <c r="QY137" i="50"/>
  <c r="QX137" i="50"/>
  <c r="QW137" i="50"/>
  <c r="QS137" i="50"/>
  <c r="RM137" i="50" s="1"/>
  <c r="RR136" i="50"/>
  <c r="RP136" i="50"/>
  <c r="RN136" i="50"/>
  <c r="RM136" i="50"/>
  <c r="RK136" i="50"/>
  <c r="RJ136" i="50"/>
  <c r="RI136" i="50"/>
  <c r="RH136" i="50"/>
  <c r="RF136" i="50"/>
  <c r="RE136" i="50"/>
  <c r="RC136" i="50"/>
  <c r="RB136" i="50"/>
  <c r="RA136" i="50"/>
  <c r="QZ136" i="50"/>
  <c r="QY136" i="50"/>
  <c r="QX136" i="50"/>
  <c r="QW136" i="50"/>
  <c r="QS136" i="50"/>
  <c r="RL136" i="50" s="1"/>
  <c r="RR135" i="50"/>
  <c r="RG135" i="50"/>
  <c r="RA135" i="50"/>
  <c r="QZ135" i="50"/>
  <c r="QY135" i="50"/>
  <c r="QX135" i="50"/>
  <c r="QW135" i="50"/>
  <c r="QS135" i="50"/>
  <c r="RP135" i="50" s="1"/>
  <c r="RR134" i="50"/>
  <c r="RO134" i="50"/>
  <c r="RL134" i="50"/>
  <c r="RK134" i="50"/>
  <c r="RF134" i="50"/>
  <c r="RD134" i="50"/>
  <c r="RC134" i="50"/>
  <c r="QZ134" i="50"/>
  <c r="QY134" i="50"/>
  <c r="QX134" i="50"/>
  <c r="QW134" i="50"/>
  <c r="QS134" i="50"/>
  <c r="RR133" i="50"/>
  <c r="RP133" i="50"/>
  <c r="RO133" i="50"/>
  <c r="RN133" i="50"/>
  <c r="RM133" i="50"/>
  <c r="RK133" i="50"/>
  <c r="RJ133" i="50"/>
  <c r="RH133" i="50"/>
  <c r="RG133" i="50"/>
  <c r="RF133" i="50"/>
  <c r="RE133" i="50"/>
  <c r="RC133" i="50"/>
  <c r="RB133" i="50"/>
  <c r="QZ133" i="50"/>
  <c r="QY133" i="50"/>
  <c r="QX133" i="50"/>
  <c r="QW133" i="50"/>
  <c r="QS133" i="50"/>
  <c r="RI133" i="50" s="1"/>
  <c r="RR132" i="50"/>
  <c r="RE132" i="50"/>
  <c r="QY132" i="50"/>
  <c r="QX132" i="50"/>
  <c r="QW132" i="50"/>
  <c r="QS132" i="50"/>
  <c r="RR131" i="50"/>
  <c r="RL131" i="50"/>
  <c r="RH131" i="50"/>
  <c r="RC131" i="50"/>
  <c r="RA131" i="50"/>
  <c r="QX131" i="50"/>
  <c r="QW131" i="50"/>
  <c r="QS131" i="50"/>
  <c r="RD131" i="50" s="1"/>
  <c r="RR125" i="50"/>
  <c r="RP125" i="50"/>
  <c r="RO125" i="50"/>
  <c r="RM125" i="50"/>
  <c r="RK125" i="50"/>
  <c r="RJ125" i="50"/>
  <c r="RH125" i="50"/>
  <c r="RG125" i="50"/>
  <c r="RE125" i="50"/>
  <c r="RC125" i="50"/>
  <c r="RB125" i="50"/>
  <c r="QZ125" i="50"/>
  <c r="QY125" i="50"/>
  <c r="QW125" i="50"/>
  <c r="QS125" i="50"/>
  <c r="RN125" i="50" s="1"/>
  <c r="RR124" i="50"/>
  <c r="RO124" i="50"/>
  <c r="RN124" i="50"/>
  <c r="RD124" i="50"/>
  <c r="RA124" i="50"/>
  <c r="QY124" i="50"/>
  <c r="QS124" i="50"/>
  <c r="RG124" i="50" s="1"/>
  <c r="RR123" i="50"/>
  <c r="RP123" i="50"/>
  <c r="RN123" i="50"/>
  <c r="RM123" i="50"/>
  <c r="RK123" i="50"/>
  <c r="RT123" i="50" s="1"/>
  <c r="RJ123" i="50"/>
  <c r="RI123" i="50"/>
  <c r="RH123" i="50"/>
  <c r="RF123" i="50"/>
  <c r="RE123" i="50"/>
  <c r="RC123" i="50"/>
  <c r="RB123" i="50"/>
  <c r="RA123" i="50"/>
  <c r="QZ123" i="50"/>
  <c r="QX123" i="50"/>
  <c r="QW123" i="50"/>
  <c r="QS123" i="50"/>
  <c r="RL123" i="50" s="1"/>
  <c r="RR122" i="50"/>
  <c r="RO122" i="50"/>
  <c r="RM122" i="50"/>
  <c r="RL122" i="50"/>
  <c r="RJ122" i="50"/>
  <c r="RG122" i="50"/>
  <c r="RE122" i="50"/>
  <c r="RB122" i="50"/>
  <c r="QZ122" i="50"/>
  <c r="QY122" i="50"/>
  <c r="QW122" i="50"/>
  <c r="QS122" i="50"/>
  <c r="RP122" i="50" s="1"/>
  <c r="RR121" i="50"/>
  <c r="RO121" i="50"/>
  <c r="RL121" i="50"/>
  <c r="RK121" i="50"/>
  <c r="RG121" i="50"/>
  <c r="RD121" i="50"/>
  <c r="RC121" i="50"/>
  <c r="QY121" i="50"/>
  <c r="QX121" i="50"/>
  <c r="QS121" i="50"/>
  <c r="RF121" i="50" s="1"/>
  <c r="RR120" i="50"/>
  <c r="RP120" i="50"/>
  <c r="RO120" i="50"/>
  <c r="RN120" i="50"/>
  <c r="RM120" i="50"/>
  <c r="RK120" i="50"/>
  <c r="RT120" i="50" s="1"/>
  <c r="RJ120" i="50"/>
  <c r="RH120" i="50"/>
  <c r="RG120" i="50"/>
  <c r="RF120" i="50"/>
  <c r="RE120" i="50"/>
  <c r="RC120" i="50"/>
  <c r="RB120" i="50"/>
  <c r="QZ120" i="50"/>
  <c r="QY120" i="50"/>
  <c r="QX120" i="50"/>
  <c r="QW120" i="50"/>
  <c r="QS120" i="50"/>
  <c r="RI120" i="50" s="1"/>
  <c r="RR119" i="50"/>
  <c r="RO119" i="50"/>
  <c r="RM119" i="50"/>
  <c r="RJ119" i="50"/>
  <c r="RE119" i="50"/>
  <c r="RB119" i="50"/>
  <c r="RA119" i="50"/>
  <c r="QX119" i="50"/>
  <c r="QS119" i="50"/>
  <c r="RD119" i="50" s="1"/>
  <c r="RR118" i="50"/>
  <c r="RN118" i="50"/>
  <c r="RM118" i="50"/>
  <c r="RD118" i="50"/>
  <c r="RC118" i="50"/>
  <c r="QS118" i="50"/>
  <c r="RK118" i="50" s="1"/>
  <c r="RR117" i="50"/>
  <c r="RP117" i="50"/>
  <c r="RE117" i="50"/>
  <c r="QS117" i="50"/>
  <c r="RR116" i="50"/>
  <c r="QS116" i="50"/>
  <c r="RN116" i="50" s="1"/>
  <c r="RR115" i="50"/>
  <c r="RP115" i="50"/>
  <c r="RN115" i="50"/>
  <c r="RM115" i="50"/>
  <c r="RK115" i="50"/>
  <c r="RJ115" i="50"/>
  <c r="RI115" i="50"/>
  <c r="RH115" i="50"/>
  <c r="RT115" i="50" s="1"/>
  <c r="RF115" i="50"/>
  <c r="RE115" i="50"/>
  <c r="RC115" i="50"/>
  <c r="RB115" i="50"/>
  <c r="RA115" i="50"/>
  <c r="QZ115" i="50"/>
  <c r="QX115" i="50"/>
  <c r="QW115" i="50"/>
  <c r="QS115" i="50"/>
  <c r="RL115" i="50" s="1"/>
  <c r="RR114" i="50"/>
  <c r="RP114" i="50"/>
  <c r="RM114" i="50"/>
  <c r="RL114" i="50"/>
  <c r="RI114" i="50"/>
  <c r="RE114" i="50"/>
  <c r="RB114" i="50"/>
  <c r="RA114" i="50"/>
  <c r="QY114" i="50"/>
  <c r="QS114" i="50"/>
  <c r="RO114" i="50" s="1"/>
  <c r="RR113" i="50"/>
  <c r="RO113" i="50"/>
  <c r="RN113" i="50"/>
  <c r="RD113" i="50"/>
  <c r="RC113" i="50"/>
  <c r="QS113" i="50"/>
  <c r="RI113" i="50" s="1"/>
  <c r="RR112" i="50"/>
  <c r="RP112" i="50"/>
  <c r="RO112" i="50"/>
  <c r="RN112" i="50"/>
  <c r="RM112" i="50"/>
  <c r="RK112" i="50"/>
  <c r="RJ112" i="50"/>
  <c r="RH112" i="50"/>
  <c r="RG112" i="50"/>
  <c r="RT112" i="50" s="1"/>
  <c r="RF112" i="50"/>
  <c r="RE112" i="50"/>
  <c r="RC112" i="50"/>
  <c r="RB112" i="50"/>
  <c r="QZ112" i="50"/>
  <c r="QY112" i="50"/>
  <c r="QX112" i="50"/>
  <c r="QW112" i="50"/>
  <c r="QS112" i="50"/>
  <c r="RI112" i="50" s="1"/>
  <c r="RR111" i="50"/>
  <c r="RM111" i="50"/>
  <c r="RJ111" i="50"/>
  <c r="RI111" i="50"/>
  <c r="RH111" i="50"/>
  <c r="RG111" i="50"/>
  <c r="RD111" i="50"/>
  <c r="RA111" i="50"/>
  <c r="QZ111" i="50"/>
  <c r="QY111" i="50"/>
  <c r="QX111" i="50"/>
  <c r="QS111" i="50"/>
  <c r="RL111" i="50" s="1"/>
  <c r="RR110" i="50"/>
  <c r="RO110" i="50"/>
  <c r="RN110" i="50"/>
  <c r="RM110" i="50"/>
  <c r="RI110" i="50"/>
  <c r="RG110" i="50"/>
  <c r="RF110" i="50"/>
  <c r="RT110" i="50" s="1"/>
  <c r="RE110" i="50"/>
  <c r="RA110" i="50"/>
  <c r="QY110" i="50"/>
  <c r="QX110" i="50"/>
  <c r="QW110" i="50"/>
  <c r="QS110" i="50"/>
  <c r="RL110" i="50" s="1"/>
  <c r="RR109" i="50"/>
  <c r="RP109" i="50"/>
  <c r="RN109" i="50"/>
  <c r="RM109" i="50"/>
  <c r="RH109" i="50"/>
  <c r="RF109" i="50"/>
  <c r="RE109" i="50"/>
  <c r="RT109" i="50" s="1"/>
  <c r="QZ109" i="50"/>
  <c r="QX109" i="50"/>
  <c r="QW109" i="50"/>
  <c r="QS109" i="50"/>
  <c r="RL109" i="50" s="1"/>
  <c r="RR108" i="50"/>
  <c r="QS108" i="50"/>
  <c r="RK108" i="50" s="1"/>
  <c r="RR107" i="50"/>
  <c r="RK107" i="50"/>
  <c r="RC107" i="50"/>
  <c r="QS107" i="50"/>
  <c r="RJ107" i="50" s="1"/>
  <c r="RR106" i="50"/>
  <c r="RP106" i="50"/>
  <c r="RO106" i="50"/>
  <c r="RN106" i="50"/>
  <c r="RM106" i="50"/>
  <c r="RK106" i="50"/>
  <c r="RJ106" i="50"/>
  <c r="RI106" i="50"/>
  <c r="RH106" i="50"/>
  <c r="RG106" i="50"/>
  <c r="RF106" i="50"/>
  <c r="RE106" i="50"/>
  <c r="RC106" i="50"/>
  <c r="RB106" i="50"/>
  <c r="RA106" i="50"/>
  <c r="QZ106" i="50"/>
  <c r="QY106" i="50"/>
  <c r="QX106" i="50"/>
  <c r="QW106" i="50"/>
  <c r="QS106" i="50"/>
  <c r="RL106" i="50" s="1"/>
  <c r="RR105" i="50"/>
  <c r="RJ105" i="50"/>
  <c r="RI105" i="50"/>
  <c r="RB105" i="50"/>
  <c r="RA105" i="50"/>
  <c r="QS105" i="50"/>
  <c r="RP105" i="50" s="1"/>
  <c r="RR104" i="50"/>
  <c r="RP104" i="50"/>
  <c r="RO104" i="50"/>
  <c r="RN104" i="50"/>
  <c r="RK104" i="50"/>
  <c r="RI104" i="50"/>
  <c r="RH104" i="50"/>
  <c r="RG104" i="50"/>
  <c r="RF104" i="50"/>
  <c r="RC104" i="50"/>
  <c r="RA104" i="50"/>
  <c r="QZ104" i="50"/>
  <c r="QY104" i="50"/>
  <c r="QX104" i="50"/>
  <c r="QS104" i="50"/>
  <c r="RM104" i="50" s="1"/>
  <c r="RR103" i="50"/>
  <c r="RP103" i="50"/>
  <c r="RO103" i="50"/>
  <c r="RN103" i="50"/>
  <c r="RM103" i="50"/>
  <c r="RK103" i="50"/>
  <c r="RJ103" i="50"/>
  <c r="RH103" i="50"/>
  <c r="RG103" i="50"/>
  <c r="RF103" i="50"/>
  <c r="RE103" i="50"/>
  <c r="RC103" i="50"/>
  <c r="RB103" i="50"/>
  <c r="RT103" i="50" s="1"/>
  <c r="QZ103" i="50"/>
  <c r="QY103" i="50"/>
  <c r="QX103" i="50"/>
  <c r="QW103" i="50"/>
  <c r="QS103" i="50"/>
  <c r="RL103" i="50" s="1"/>
  <c r="RR100" i="50"/>
  <c r="RP100" i="50"/>
  <c r="RO100" i="50"/>
  <c r="RN100" i="50"/>
  <c r="RM100" i="50"/>
  <c r="RL100" i="50"/>
  <c r="RT100" i="50" s="1"/>
  <c r="RK100" i="50"/>
  <c r="RJ100" i="50"/>
  <c r="RI100" i="50"/>
  <c r="RH100" i="50"/>
  <c r="RG100" i="50"/>
  <c r="RF100" i="50"/>
  <c r="RE100" i="50"/>
  <c r="RD100" i="50"/>
  <c r="RC100" i="50"/>
  <c r="RB100" i="50"/>
  <c r="RA100" i="50"/>
  <c r="QZ100" i="50"/>
  <c r="QY100" i="50"/>
  <c r="QX100" i="50"/>
  <c r="QW100" i="50"/>
  <c r="RR99" i="50"/>
  <c r="RP99" i="50"/>
  <c r="RO99" i="50"/>
  <c r="RN99" i="50"/>
  <c r="RM99" i="50"/>
  <c r="RL99" i="50"/>
  <c r="RK99" i="50"/>
  <c r="RT99" i="50" s="1"/>
  <c r="RJ99" i="50"/>
  <c r="RI99" i="50"/>
  <c r="RH99" i="50"/>
  <c r="RG99" i="50"/>
  <c r="RF99" i="50"/>
  <c r="RE99" i="50"/>
  <c r="RD99" i="50"/>
  <c r="RC99" i="50"/>
  <c r="RB99" i="50"/>
  <c r="RA99" i="50"/>
  <c r="QZ99" i="50"/>
  <c r="QY99" i="50"/>
  <c r="QX99" i="50"/>
  <c r="QW99" i="50"/>
  <c r="RT98" i="50"/>
  <c r="RR98" i="50"/>
  <c r="RP98" i="50"/>
  <c r="RO98" i="50"/>
  <c r="RN98" i="50"/>
  <c r="RM98" i="50"/>
  <c r="RL98" i="50"/>
  <c r="RK98" i="50"/>
  <c r="RJ98" i="50"/>
  <c r="RI98" i="50"/>
  <c r="RH98" i="50"/>
  <c r="RG98" i="50"/>
  <c r="RF98" i="50"/>
  <c r="RE98" i="50"/>
  <c r="RD98" i="50"/>
  <c r="RC98" i="50"/>
  <c r="RB98" i="50"/>
  <c r="RA98" i="50"/>
  <c r="QZ98" i="50"/>
  <c r="QY98" i="50"/>
  <c r="QX98" i="50"/>
  <c r="QW98" i="50"/>
  <c r="RR97" i="50"/>
  <c r="RP97" i="50"/>
  <c r="RO97" i="50"/>
  <c r="RN97" i="50"/>
  <c r="RM97" i="50"/>
  <c r="RL97" i="50"/>
  <c r="RK97" i="50"/>
  <c r="RT97" i="50" s="1"/>
  <c r="RJ97" i="50"/>
  <c r="RI97" i="50"/>
  <c r="RH97" i="50"/>
  <c r="RG97" i="50"/>
  <c r="RF97" i="50"/>
  <c r="RE97" i="50"/>
  <c r="RD97" i="50"/>
  <c r="RC97" i="50"/>
  <c r="RB97" i="50"/>
  <c r="RA97" i="50"/>
  <c r="QZ97" i="50"/>
  <c r="QY97" i="50"/>
  <c r="QX97" i="50"/>
  <c r="QW97" i="50"/>
  <c r="RR96" i="50"/>
  <c r="RP96" i="50"/>
  <c r="RO96" i="50"/>
  <c r="RN96" i="50"/>
  <c r="RM96" i="50"/>
  <c r="RL96" i="50"/>
  <c r="RK96" i="50"/>
  <c r="RJ96" i="50"/>
  <c r="RT96" i="50" s="1"/>
  <c r="RI96" i="50"/>
  <c r="RH96" i="50"/>
  <c r="RG96" i="50"/>
  <c r="RF96" i="50"/>
  <c r="RE96" i="50"/>
  <c r="RD96" i="50"/>
  <c r="RC96" i="50"/>
  <c r="RB96" i="50"/>
  <c r="RA96" i="50"/>
  <c r="QZ96" i="50"/>
  <c r="QY96" i="50"/>
  <c r="QX96" i="50"/>
  <c r="QW96" i="50"/>
  <c r="RR95" i="50"/>
  <c r="RP95" i="50"/>
  <c r="RO95" i="50"/>
  <c r="RN95" i="50"/>
  <c r="RM95" i="50"/>
  <c r="RL95" i="50"/>
  <c r="RK95" i="50"/>
  <c r="RJ95" i="50"/>
  <c r="RT95" i="50" s="1"/>
  <c r="RI95" i="50"/>
  <c r="RH95" i="50"/>
  <c r="RG95" i="50"/>
  <c r="RF95" i="50"/>
  <c r="RE95" i="50"/>
  <c r="RD95" i="50"/>
  <c r="RC95" i="50"/>
  <c r="RB95" i="50"/>
  <c r="RA95" i="50"/>
  <c r="QZ95" i="50"/>
  <c r="QY95" i="50"/>
  <c r="QX95" i="50"/>
  <c r="QW95" i="50"/>
  <c r="RR94" i="50"/>
  <c r="RP94" i="50"/>
  <c r="RO94" i="50"/>
  <c r="RN94" i="50"/>
  <c r="RM94" i="50"/>
  <c r="RL94" i="50"/>
  <c r="RK94" i="50"/>
  <c r="RJ94" i="50"/>
  <c r="RT94" i="50" s="1"/>
  <c r="RI94" i="50"/>
  <c r="RH94" i="50"/>
  <c r="RG94" i="50"/>
  <c r="RF94" i="50"/>
  <c r="RE94" i="50"/>
  <c r="RD94" i="50"/>
  <c r="RC94" i="50"/>
  <c r="RB94" i="50"/>
  <c r="RA94" i="50"/>
  <c r="QZ94" i="50"/>
  <c r="QY94" i="50"/>
  <c r="QX94" i="50"/>
  <c r="QW94" i="50"/>
  <c r="RR93" i="50"/>
  <c r="RP93" i="50"/>
  <c r="RO93" i="50"/>
  <c r="RN93" i="50"/>
  <c r="RM93" i="50"/>
  <c r="RL93" i="50"/>
  <c r="RK93" i="50"/>
  <c r="RJ93" i="50"/>
  <c r="RI93" i="50"/>
  <c r="RT93" i="50" s="1"/>
  <c r="RH93" i="50"/>
  <c r="RG93" i="50"/>
  <c r="RF93" i="50"/>
  <c r="RE93" i="50"/>
  <c r="RD93" i="50"/>
  <c r="RC93" i="50"/>
  <c r="RB93" i="50"/>
  <c r="RA93" i="50"/>
  <c r="QZ93" i="50"/>
  <c r="QY93" i="50"/>
  <c r="QX93" i="50"/>
  <c r="QW93" i="50"/>
  <c r="RR92" i="50"/>
  <c r="RP92" i="50"/>
  <c r="RO92" i="50"/>
  <c r="RN92" i="50"/>
  <c r="RM92" i="50"/>
  <c r="RL92" i="50"/>
  <c r="RK92" i="50"/>
  <c r="RJ92" i="50"/>
  <c r="RI92" i="50"/>
  <c r="RT92" i="50" s="1"/>
  <c r="RH92" i="50"/>
  <c r="RG92" i="50"/>
  <c r="RF92" i="50"/>
  <c r="RE92" i="50"/>
  <c r="RD92" i="50"/>
  <c r="RC92" i="50"/>
  <c r="RB92" i="50"/>
  <c r="RA92" i="50"/>
  <c r="QZ92" i="50"/>
  <c r="QY92" i="50"/>
  <c r="QX92" i="50"/>
  <c r="QW92" i="50"/>
  <c r="RT91" i="50"/>
  <c r="RR91" i="50"/>
  <c r="RP91" i="50"/>
  <c r="RO91" i="50"/>
  <c r="RN91" i="50"/>
  <c r="RM91" i="50"/>
  <c r="RL91" i="50"/>
  <c r="RK91" i="50"/>
  <c r="RJ91" i="50"/>
  <c r="RI91" i="50"/>
  <c r="RH91" i="50"/>
  <c r="RG91" i="50"/>
  <c r="RF91" i="50"/>
  <c r="RE91" i="50"/>
  <c r="RD91" i="50"/>
  <c r="RC91" i="50"/>
  <c r="RB91" i="50"/>
  <c r="RA91" i="50"/>
  <c r="QZ91" i="50"/>
  <c r="QY91" i="50"/>
  <c r="QX91" i="50"/>
  <c r="QW91" i="50"/>
  <c r="RT90" i="50"/>
  <c r="RR90" i="50"/>
  <c r="RP90" i="50"/>
  <c r="RO90" i="50"/>
  <c r="RN90" i="50"/>
  <c r="RM90" i="50"/>
  <c r="RL90" i="50"/>
  <c r="RK90" i="50"/>
  <c r="RJ90" i="50"/>
  <c r="RI90" i="50"/>
  <c r="RH90" i="50"/>
  <c r="RG90" i="50"/>
  <c r="RF90" i="50"/>
  <c r="RE90" i="50"/>
  <c r="RD90" i="50"/>
  <c r="RC90" i="50"/>
  <c r="RB90" i="50"/>
  <c r="RA90" i="50"/>
  <c r="QZ90" i="50"/>
  <c r="QY90" i="50"/>
  <c r="QX90" i="50"/>
  <c r="QW90" i="50"/>
  <c r="RR89" i="50"/>
  <c r="RP89" i="50"/>
  <c r="RO89" i="50"/>
  <c r="RN89" i="50"/>
  <c r="RM89" i="50"/>
  <c r="RL89" i="50"/>
  <c r="RK89" i="50"/>
  <c r="RJ89" i="50"/>
  <c r="RI89" i="50"/>
  <c r="RH89" i="50"/>
  <c r="RG89" i="50"/>
  <c r="RT89" i="50" s="1"/>
  <c r="RF89" i="50"/>
  <c r="RE89" i="50"/>
  <c r="RD89" i="50"/>
  <c r="RC89" i="50"/>
  <c r="RB89" i="50"/>
  <c r="RA89" i="50"/>
  <c r="QZ89" i="50"/>
  <c r="QY89" i="50"/>
  <c r="QX89" i="50"/>
  <c r="QW89" i="50"/>
  <c r="RR88" i="50"/>
  <c r="RP88" i="50"/>
  <c r="RO88" i="50"/>
  <c r="RN88" i="50"/>
  <c r="RM88" i="50"/>
  <c r="RL88" i="50"/>
  <c r="RK88" i="50"/>
  <c r="RJ88" i="50"/>
  <c r="RI88" i="50"/>
  <c r="RH88" i="50"/>
  <c r="RG88" i="50"/>
  <c r="RT88" i="50" s="1"/>
  <c r="RF88" i="50"/>
  <c r="RE88" i="50"/>
  <c r="RD88" i="50"/>
  <c r="RC88" i="50"/>
  <c r="RB88" i="50"/>
  <c r="RA88" i="50"/>
  <c r="QZ88" i="50"/>
  <c r="QY88" i="50"/>
  <c r="QX88" i="50"/>
  <c r="QW88" i="50"/>
  <c r="RR87" i="50"/>
  <c r="RP87" i="50"/>
  <c r="RO87" i="50"/>
  <c r="RN87" i="50"/>
  <c r="RM87" i="50"/>
  <c r="RL87" i="50"/>
  <c r="RK87" i="50"/>
  <c r="RJ87" i="50"/>
  <c r="RI87" i="50"/>
  <c r="RH87" i="50"/>
  <c r="RG87" i="50"/>
  <c r="RT87" i="50" s="1"/>
  <c r="RF87" i="50"/>
  <c r="RE87" i="50"/>
  <c r="RD87" i="50"/>
  <c r="RC87" i="50"/>
  <c r="RB87" i="50"/>
  <c r="RA87" i="50"/>
  <c r="QZ87" i="50"/>
  <c r="QY87" i="50"/>
  <c r="QX87" i="50"/>
  <c r="QW87" i="50"/>
  <c r="RT86" i="50"/>
  <c r="RR86" i="50"/>
  <c r="RP86" i="50"/>
  <c r="RO86" i="50"/>
  <c r="RN86" i="50"/>
  <c r="RM86" i="50"/>
  <c r="RL86" i="50"/>
  <c r="RK86" i="50"/>
  <c r="RJ86" i="50"/>
  <c r="RI86" i="50"/>
  <c r="RH86" i="50"/>
  <c r="RG86" i="50"/>
  <c r="RF86" i="50"/>
  <c r="RE86" i="50"/>
  <c r="RD86" i="50"/>
  <c r="RC86" i="50"/>
  <c r="RB86" i="50"/>
  <c r="RA86" i="50"/>
  <c r="QZ86" i="50"/>
  <c r="QY86" i="50"/>
  <c r="QX86" i="50"/>
  <c r="QW86" i="50"/>
  <c r="RR85" i="50"/>
  <c r="RP85" i="50"/>
  <c r="RO85" i="50"/>
  <c r="RN85" i="50"/>
  <c r="RM85" i="50"/>
  <c r="RL85" i="50"/>
  <c r="RK85" i="50"/>
  <c r="RJ85" i="50"/>
  <c r="RI85" i="50"/>
  <c r="RH85" i="50"/>
  <c r="RG85" i="50"/>
  <c r="RF85" i="50"/>
  <c r="RT85" i="50" s="1"/>
  <c r="RE85" i="50"/>
  <c r="RD85" i="50"/>
  <c r="RC85" i="50"/>
  <c r="RB85" i="50"/>
  <c r="RA85" i="50"/>
  <c r="QZ85" i="50"/>
  <c r="QY85" i="50"/>
  <c r="QX85" i="50"/>
  <c r="QW85" i="50"/>
  <c r="RR84" i="50"/>
  <c r="RP84" i="50"/>
  <c r="RO84" i="50"/>
  <c r="RN84" i="50"/>
  <c r="RM84" i="50"/>
  <c r="RL84" i="50"/>
  <c r="RK84" i="50"/>
  <c r="RJ84" i="50"/>
  <c r="RI84" i="50"/>
  <c r="RH84" i="50"/>
  <c r="RG84" i="50"/>
  <c r="RF84" i="50"/>
  <c r="RE84" i="50"/>
  <c r="RT84" i="50" s="1"/>
  <c r="RD84" i="50"/>
  <c r="RC84" i="50"/>
  <c r="RB84" i="50"/>
  <c r="RA84" i="50"/>
  <c r="QZ84" i="50"/>
  <c r="QY84" i="50"/>
  <c r="QX84" i="50"/>
  <c r="QW84" i="50"/>
  <c r="RR83" i="50"/>
  <c r="RP83" i="50"/>
  <c r="RO83" i="50"/>
  <c r="RN83" i="50"/>
  <c r="RM83" i="50"/>
  <c r="RL83" i="50"/>
  <c r="RK83" i="50"/>
  <c r="RJ83" i="50"/>
  <c r="RI83" i="50"/>
  <c r="RH83" i="50"/>
  <c r="RG83" i="50"/>
  <c r="RF83" i="50"/>
  <c r="RE83" i="50"/>
  <c r="RT83" i="50" s="1"/>
  <c r="RD83" i="50"/>
  <c r="RC83" i="50"/>
  <c r="RB83" i="50"/>
  <c r="RA83" i="50"/>
  <c r="QZ83" i="50"/>
  <c r="QY83" i="50"/>
  <c r="QX83" i="50"/>
  <c r="QW83" i="50"/>
  <c r="RT82" i="50"/>
  <c r="RR82" i="50"/>
  <c r="RP82" i="50"/>
  <c r="RO82" i="50"/>
  <c r="RN82" i="50"/>
  <c r="RM82" i="50"/>
  <c r="RL82" i="50"/>
  <c r="RK82" i="50"/>
  <c r="RJ82" i="50"/>
  <c r="RI82" i="50"/>
  <c r="RH82" i="50"/>
  <c r="RG82" i="50"/>
  <c r="RF82" i="50"/>
  <c r="RE82" i="50"/>
  <c r="RD82" i="50"/>
  <c r="RC82" i="50"/>
  <c r="RB82" i="50"/>
  <c r="RA82" i="50"/>
  <c r="QZ82" i="50"/>
  <c r="QY82" i="50"/>
  <c r="QX82" i="50"/>
  <c r="QW82" i="50"/>
  <c r="RR81" i="50"/>
  <c r="RP81" i="50"/>
  <c r="RO81" i="50"/>
  <c r="RN81" i="50"/>
  <c r="RM81" i="50"/>
  <c r="RL81" i="50"/>
  <c r="RK81" i="50"/>
  <c r="RJ81" i="50"/>
  <c r="RI81" i="50"/>
  <c r="RH81" i="50"/>
  <c r="RG81" i="50"/>
  <c r="RF81" i="50"/>
  <c r="RE81" i="50"/>
  <c r="RD81" i="50"/>
  <c r="RT81" i="50" s="1"/>
  <c r="RC81" i="50"/>
  <c r="RB81" i="50"/>
  <c r="RA81" i="50"/>
  <c r="QZ81" i="50"/>
  <c r="QY81" i="50"/>
  <c r="QX81" i="50"/>
  <c r="QW81" i="50"/>
  <c r="RR80" i="50"/>
  <c r="RP80" i="50"/>
  <c r="RO80" i="50"/>
  <c r="RN80" i="50"/>
  <c r="RM80" i="50"/>
  <c r="RL80" i="50"/>
  <c r="RK80" i="50"/>
  <c r="RJ80" i="50"/>
  <c r="RI80" i="50"/>
  <c r="RH80" i="50"/>
  <c r="RG80" i="50"/>
  <c r="RF80" i="50"/>
  <c r="RE80" i="50"/>
  <c r="RD80" i="50"/>
  <c r="RT80" i="50" s="1"/>
  <c r="RC80" i="50"/>
  <c r="RB80" i="50"/>
  <c r="RA80" i="50"/>
  <c r="QZ80" i="50"/>
  <c r="QY80" i="50"/>
  <c r="QX80" i="50"/>
  <c r="QW80" i="50"/>
  <c r="RR79" i="50"/>
  <c r="RP79" i="50"/>
  <c r="RO79" i="50"/>
  <c r="RN79" i="50"/>
  <c r="RM79" i="50"/>
  <c r="RL79" i="50"/>
  <c r="RK79" i="50"/>
  <c r="RJ79" i="50"/>
  <c r="RI79" i="50"/>
  <c r="RH79" i="50"/>
  <c r="RG79" i="50"/>
  <c r="RF79" i="50"/>
  <c r="RE79" i="50"/>
  <c r="RD79" i="50"/>
  <c r="RC79" i="50"/>
  <c r="RT79" i="50" s="1"/>
  <c r="RB79" i="50"/>
  <c r="RA79" i="50"/>
  <c r="QZ79" i="50"/>
  <c r="QY79" i="50"/>
  <c r="QX79" i="50"/>
  <c r="QW79" i="50"/>
  <c r="RT78" i="50"/>
  <c r="RR78" i="50"/>
  <c r="RP78" i="50"/>
  <c r="RO78" i="50"/>
  <c r="RN78" i="50"/>
  <c r="RM78" i="50"/>
  <c r="RL78" i="50"/>
  <c r="RK78" i="50"/>
  <c r="RJ78" i="50"/>
  <c r="RI78" i="50"/>
  <c r="RH78" i="50"/>
  <c r="RG78" i="50"/>
  <c r="RF78" i="50"/>
  <c r="RE78" i="50"/>
  <c r="RD78" i="50"/>
  <c r="RC78" i="50"/>
  <c r="RB78" i="50"/>
  <c r="RA78" i="50"/>
  <c r="QZ78" i="50"/>
  <c r="QY78" i="50"/>
  <c r="QX78" i="50"/>
  <c r="QW78" i="50"/>
  <c r="RR75" i="50"/>
  <c r="RP75" i="50"/>
  <c r="RO75" i="50"/>
  <c r="RN75" i="50"/>
  <c r="RM75" i="50"/>
  <c r="RL75" i="50"/>
  <c r="RT75" i="50" s="1"/>
  <c r="RK75" i="50"/>
  <c r="RJ75" i="50"/>
  <c r="RI75" i="50"/>
  <c r="RH75" i="50"/>
  <c r="RG75" i="50"/>
  <c r="RF75" i="50"/>
  <c r="RE75" i="50"/>
  <c r="RD75" i="50"/>
  <c r="RC75" i="50"/>
  <c r="RB75" i="50"/>
  <c r="RA75" i="50"/>
  <c r="QZ75" i="50"/>
  <c r="QY75" i="50"/>
  <c r="QX75" i="50"/>
  <c r="QW75" i="50"/>
  <c r="RR74" i="50"/>
  <c r="RP74" i="50"/>
  <c r="RO74" i="50"/>
  <c r="RN74" i="50"/>
  <c r="RM74" i="50"/>
  <c r="RL74" i="50"/>
  <c r="RT74" i="50" s="1"/>
  <c r="RK74" i="50"/>
  <c r="RJ74" i="50"/>
  <c r="RI74" i="50"/>
  <c r="RH74" i="50"/>
  <c r="RG74" i="50"/>
  <c r="RF74" i="50"/>
  <c r="RE74" i="50"/>
  <c r="RD74" i="50"/>
  <c r="RC74" i="50"/>
  <c r="RB74" i="50"/>
  <c r="RA74" i="50"/>
  <c r="QZ74" i="50"/>
  <c r="QY74" i="50"/>
  <c r="QX74" i="50"/>
  <c r="QW74" i="50"/>
  <c r="RR73" i="50"/>
  <c r="RP73" i="50"/>
  <c r="RO73" i="50"/>
  <c r="RN73" i="50"/>
  <c r="RM73" i="50"/>
  <c r="RL73" i="50"/>
  <c r="RK73" i="50"/>
  <c r="RT73" i="50" s="1"/>
  <c r="RJ73" i="50"/>
  <c r="RI73" i="50"/>
  <c r="RH73" i="50"/>
  <c r="RG73" i="50"/>
  <c r="RF73" i="50"/>
  <c r="RE73" i="50"/>
  <c r="RD73" i="50"/>
  <c r="RC73" i="50"/>
  <c r="RB73" i="50"/>
  <c r="RA73" i="50"/>
  <c r="QZ73" i="50"/>
  <c r="QY73" i="50"/>
  <c r="QX73" i="50"/>
  <c r="QW73" i="50"/>
  <c r="RT72" i="50"/>
  <c r="RR72" i="50"/>
  <c r="RP72" i="50"/>
  <c r="RO72" i="50"/>
  <c r="RN72" i="50"/>
  <c r="RM72" i="50"/>
  <c r="RL72" i="50"/>
  <c r="RK72" i="50"/>
  <c r="RJ72" i="50"/>
  <c r="RI72" i="50"/>
  <c r="RH72" i="50"/>
  <c r="RG72" i="50"/>
  <c r="RF72" i="50"/>
  <c r="RE72" i="50"/>
  <c r="RD72" i="50"/>
  <c r="RC72" i="50"/>
  <c r="RB72" i="50"/>
  <c r="RA72" i="50"/>
  <c r="QZ72" i="50"/>
  <c r="QY72" i="50"/>
  <c r="QX72" i="50"/>
  <c r="QW72" i="50"/>
  <c r="RR71" i="50"/>
  <c r="RP71" i="50"/>
  <c r="RO71" i="50"/>
  <c r="RN71" i="50"/>
  <c r="RM71" i="50"/>
  <c r="RL71" i="50"/>
  <c r="RK71" i="50"/>
  <c r="RJ71" i="50"/>
  <c r="RT71" i="50" s="1"/>
  <c r="RI71" i="50"/>
  <c r="RH71" i="50"/>
  <c r="RG71" i="50"/>
  <c r="RF71" i="50"/>
  <c r="RE71" i="50"/>
  <c r="RD71" i="50"/>
  <c r="RC71" i="50"/>
  <c r="RB71" i="50"/>
  <c r="RA71" i="50"/>
  <c r="QZ71" i="50"/>
  <c r="QY71" i="50"/>
  <c r="QX71" i="50"/>
  <c r="QW71" i="50"/>
  <c r="RR70" i="50"/>
  <c r="RP70" i="50"/>
  <c r="RO70" i="50"/>
  <c r="RN70" i="50"/>
  <c r="RM70" i="50"/>
  <c r="RL70" i="50"/>
  <c r="RK70" i="50"/>
  <c r="RJ70" i="50"/>
  <c r="RT70" i="50" s="1"/>
  <c r="RI70" i="50"/>
  <c r="RH70" i="50"/>
  <c r="RG70" i="50"/>
  <c r="RF70" i="50"/>
  <c r="RE70" i="50"/>
  <c r="RD70" i="50"/>
  <c r="RC70" i="50"/>
  <c r="RB70" i="50"/>
  <c r="RA70" i="50"/>
  <c r="QZ70" i="50"/>
  <c r="QY70" i="50"/>
  <c r="QX70" i="50"/>
  <c r="QW70" i="50"/>
  <c r="RR69" i="50"/>
  <c r="RP69" i="50"/>
  <c r="RO69" i="50"/>
  <c r="RN69" i="50"/>
  <c r="RM69" i="50"/>
  <c r="RL69" i="50"/>
  <c r="RK69" i="50"/>
  <c r="RJ69" i="50"/>
  <c r="RT69" i="50" s="1"/>
  <c r="RI69" i="50"/>
  <c r="RH69" i="50"/>
  <c r="RG69" i="50"/>
  <c r="RF69" i="50"/>
  <c r="RE69" i="50"/>
  <c r="RD69" i="50"/>
  <c r="RC69" i="50"/>
  <c r="RB69" i="50"/>
  <c r="RA69" i="50"/>
  <c r="QZ69" i="50"/>
  <c r="QY69" i="50"/>
  <c r="QX69" i="50"/>
  <c r="QW69" i="50"/>
  <c r="RT68" i="50"/>
  <c r="RR68" i="50"/>
  <c r="RP68" i="50"/>
  <c r="RO68" i="50"/>
  <c r="RN68" i="50"/>
  <c r="RM68" i="50"/>
  <c r="RL68" i="50"/>
  <c r="RK68" i="50"/>
  <c r="RJ68" i="50"/>
  <c r="RI68" i="50"/>
  <c r="RH68" i="50"/>
  <c r="RG68" i="50"/>
  <c r="RF68" i="50"/>
  <c r="RE68" i="50"/>
  <c r="RD68" i="50"/>
  <c r="RC68" i="50"/>
  <c r="RB68" i="50"/>
  <c r="RA68" i="50"/>
  <c r="QZ68" i="50"/>
  <c r="QY68" i="50"/>
  <c r="QX68" i="50"/>
  <c r="QW68" i="50"/>
  <c r="RR67" i="50"/>
  <c r="RP67" i="50"/>
  <c r="RO67" i="50"/>
  <c r="RN67" i="50"/>
  <c r="RM67" i="50"/>
  <c r="RL67" i="50"/>
  <c r="RK67" i="50"/>
  <c r="RJ67" i="50"/>
  <c r="RI67" i="50"/>
  <c r="RT67" i="50" s="1"/>
  <c r="RH67" i="50"/>
  <c r="RG67" i="50"/>
  <c r="RF67" i="50"/>
  <c r="RE67" i="50"/>
  <c r="RD67" i="50"/>
  <c r="RC67" i="50"/>
  <c r="RB67" i="50"/>
  <c r="RA67" i="50"/>
  <c r="QZ67" i="50"/>
  <c r="QY67" i="50"/>
  <c r="QX67" i="50"/>
  <c r="QW67" i="50"/>
  <c r="RR66" i="50"/>
  <c r="RP66" i="50"/>
  <c r="RO66" i="50"/>
  <c r="RN66" i="50"/>
  <c r="RM66" i="50"/>
  <c r="RL66" i="50"/>
  <c r="RK66" i="50"/>
  <c r="RJ66" i="50"/>
  <c r="RI66" i="50"/>
  <c r="RT66" i="50" s="1"/>
  <c r="RH66" i="50"/>
  <c r="RG66" i="50"/>
  <c r="RF66" i="50"/>
  <c r="RE66" i="50"/>
  <c r="RD66" i="50"/>
  <c r="RC66" i="50"/>
  <c r="RB66" i="50"/>
  <c r="RA66" i="50"/>
  <c r="QZ66" i="50"/>
  <c r="QY66" i="50"/>
  <c r="QX66" i="50"/>
  <c r="QW66" i="50"/>
  <c r="RT65" i="50"/>
  <c r="RR65" i="50"/>
  <c r="RP65" i="50"/>
  <c r="RO65" i="50"/>
  <c r="RN65" i="50"/>
  <c r="RM65" i="50"/>
  <c r="RL65" i="50"/>
  <c r="RK65" i="50"/>
  <c r="RJ65" i="50"/>
  <c r="RI65" i="50"/>
  <c r="RH65" i="50"/>
  <c r="RG65" i="50"/>
  <c r="RF65" i="50"/>
  <c r="RE65" i="50"/>
  <c r="RD65" i="50"/>
  <c r="RC65" i="50"/>
  <c r="RB65" i="50"/>
  <c r="RA65" i="50"/>
  <c r="QZ65" i="50"/>
  <c r="QY65" i="50"/>
  <c r="QX65" i="50"/>
  <c r="QW65" i="50"/>
  <c r="RT64" i="50"/>
  <c r="RR64" i="50"/>
  <c r="RP64" i="50"/>
  <c r="RO64" i="50"/>
  <c r="RN64" i="50"/>
  <c r="RM64" i="50"/>
  <c r="RL64" i="50"/>
  <c r="RK64" i="50"/>
  <c r="RJ64" i="50"/>
  <c r="RI64" i="50"/>
  <c r="RH64" i="50"/>
  <c r="RG64" i="50"/>
  <c r="RF64" i="50"/>
  <c r="RE64" i="50"/>
  <c r="RD64" i="50"/>
  <c r="RC64" i="50"/>
  <c r="RB64" i="50"/>
  <c r="RA64" i="50"/>
  <c r="QZ64" i="50"/>
  <c r="QY64" i="50"/>
  <c r="QX64" i="50"/>
  <c r="QW64" i="50"/>
  <c r="RR63" i="50"/>
  <c r="RP63" i="50"/>
  <c r="RO63" i="50"/>
  <c r="RN63" i="50"/>
  <c r="RM63" i="50"/>
  <c r="RL63" i="50"/>
  <c r="RK63" i="50"/>
  <c r="RJ63" i="50"/>
  <c r="RI63" i="50"/>
  <c r="RH63" i="50"/>
  <c r="RG63" i="50"/>
  <c r="RT63" i="50" s="1"/>
  <c r="RF63" i="50"/>
  <c r="RE63" i="50"/>
  <c r="RD63" i="50"/>
  <c r="RC63" i="50"/>
  <c r="RB63" i="50"/>
  <c r="RA63" i="50"/>
  <c r="QZ63" i="50"/>
  <c r="QY63" i="50"/>
  <c r="QX63" i="50"/>
  <c r="QW63" i="50"/>
  <c r="RR62" i="50"/>
  <c r="RP62" i="50"/>
  <c r="RO62" i="50"/>
  <c r="RN62" i="50"/>
  <c r="RM62" i="50"/>
  <c r="RL62" i="50"/>
  <c r="RK62" i="50"/>
  <c r="RJ62" i="50"/>
  <c r="RI62" i="50"/>
  <c r="RH62" i="50"/>
  <c r="RG62" i="50"/>
  <c r="RT62" i="50" s="1"/>
  <c r="RF62" i="50"/>
  <c r="RE62" i="50"/>
  <c r="RD62" i="50"/>
  <c r="RC62" i="50"/>
  <c r="RB62" i="50"/>
  <c r="RA62" i="50"/>
  <c r="QZ62" i="50"/>
  <c r="QY62" i="50"/>
  <c r="QX62" i="50"/>
  <c r="QW62" i="50"/>
  <c r="RR61" i="50"/>
  <c r="RP61" i="50"/>
  <c r="RO61" i="50"/>
  <c r="RN61" i="50"/>
  <c r="RM61" i="50"/>
  <c r="RL61" i="50"/>
  <c r="RK61" i="50"/>
  <c r="RJ61" i="50"/>
  <c r="RI61" i="50"/>
  <c r="RH61" i="50"/>
  <c r="RG61" i="50"/>
  <c r="RT61" i="50" s="1"/>
  <c r="RF61" i="50"/>
  <c r="RE61" i="50"/>
  <c r="RD61" i="50"/>
  <c r="RC61" i="50"/>
  <c r="RB61" i="50"/>
  <c r="RA61" i="50"/>
  <c r="QZ61" i="50"/>
  <c r="QY61" i="50"/>
  <c r="QX61" i="50"/>
  <c r="QW61" i="50"/>
  <c r="RT60" i="50"/>
  <c r="RR60" i="50"/>
  <c r="RP60" i="50"/>
  <c r="RO60" i="50"/>
  <c r="RN60" i="50"/>
  <c r="RM60" i="50"/>
  <c r="RL60" i="50"/>
  <c r="RK60" i="50"/>
  <c r="RJ60" i="50"/>
  <c r="RI60" i="50"/>
  <c r="RH60" i="50"/>
  <c r="RG60" i="50"/>
  <c r="RF60" i="50"/>
  <c r="RE60" i="50"/>
  <c r="RD60" i="50"/>
  <c r="RC60" i="50"/>
  <c r="RB60" i="50"/>
  <c r="RA60" i="50"/>
  <c r="QZ60" i="50"/>
  <c r="QY60" i="50"/>
  <c r="QX60" i="50"/>
  <c r="QW60" i="50"/>
  <c r="RR59" i="50"/>
  <c r="RP59" i="50"/>
  <c r="RO59" i="50"/>
  <c r="RN59" i="50"/>
  <c r="RM59" i="50"/>
  <c r="RL59" i="50"/>
  <c r="RK59" i="50"/>
  <c r="RJ59" i="50"/>
  <c r="RI59" i="50"/>
  <c r="RH59" i="50"/>
  <c r="RG59" i="50"/>
  <c r="RF59" i="50"/>
  <c r="RE59" i="50"/>
  <c r="RT59" i="50" s="1"/>
  <c r="RD59" i="50"/>
  <c r="RC59" i="50"/>
  <c r="RB59" i="50"/>
  <c r="RA59" i="50"/>
  <c r="QZ59" i="50"/>
  <c r="QY59" i="50"/>
  <c r="QX59" i="50"/>
  <c r="QW59" i="50"/>
  <c r="RR58" i="50"/>
  <c r="RP58" i="50"/>
  <c r="RO58" i="50"/>
  <c r="RN58" i="50"/>
  <c r="RM58" i="50"/>
  <c r="RL58" i="50"/>
  <c r="RK58" i="50"/>
  <c r="RJ58" i="50"/>
  <c r="RI58" i="50"/>
  <c r="RH58" i="50"/>
  <c r="RG58" i="50"/>
  <c r="RF58" i="50"/>
  <c r="RE58" i="50"/>
  <c r="RT58" i="50" s="1"/>
  <c r="RD58" i="50"/>
  <c r="RC58" i="50"/>
  <c r="RB58" i="50"/>
  <c r="RA58" i="50"/>
  <c r="QZ58" i="50"/>
  <c r="QY58" i="50"/>
  <c r="QX58" i="50"/>
  <c r="QW58" i="50"/>
  <c r="RR57" i="50"/>
  <c r="RP57" i="50"/>
  <c r="RO57" i="50"/>
  <c r="RN57" i="50"/>
  <c r="RM57" i="50"/>
  <c r="RL57" i="50"/>
  <c r="RK57" i="50"/>
  <c r="RJ57" i="50"/>
  <c r="RI57" i="50"/>
  <c r="RH57" i="50"/>
  <c r="RG57" i="50"/>
  <c r="RF57" i="50"/>
  <c r="RE57" i="50"/>
  <c r="RT57" i="50" s="1"/>
  <c r="RD57" i="50"/>
  <c r="RC57" i="50"/>
  <c r="RB57" i="50"/>
  <c r="RA57" i="50"/>
  <c r="QZ57" i="50"/>
  <c r="QY57" i="50"/>
  <c r="QX57" i="50"/>
  <c r="QW57" i="50"/>
  <c r="RT56" i="50"/>
  <c r="RR56" i="50"/>
  <c r="RP56" i="50"/>
  <c r="RO56" i="50"/>
  <c r="RN56" i="50"/>
  <c r="RM56" i="50"/>
  <c r="RL56" i="50"/>
  <c r="RK56" i="50"/>
  <c r="RJ56" i="50"/>
  <c r="RI56" i="50"/>
  <c r="RH56" i="50"/>
  <c r="RG56" i="50"/>
  <c r="RF56" i="50"/>
  <c r="RE56" i="50"/>
  <c r="RD56" i="50"/>
  <c r="RC56" i="50"/>
  <c r="RB56" i="50"/>
  <c r="RA56" i="50"/>
  <c r="QZ56" i="50"/>
  <c r="QY56" i="50"/>
  <c r="QX56" i="50"/>
  <c r="QW56" i="50"/>
  <c r="RR55" i="50"/>
  <c r="RP55" i="50"/>
  <c r="RO55" i="50"/>
  <c r="RN55" i="50"/>
  <c r="RM55" i="50"/>
  <c r="RL55" i="50"/>
  <c r="RK55" i="50"/>
  <c r="RJ55" i="50"/>
  <c r="RI55" i="50"/>
  <c r="RH55" i="50"/>
  <c r="RG55" i="50"/>
  <c r="RF55" i="50"/>
  <c r="RE55" i="50"/>
  <c r="RD55" i="50"/>
  <c r="RT55" i="50" s="1"/>
  <c r="RC55" i="50"/>
  <c r="RB55" i="50"/>
  <c r="RA55" i="50"/>
  <c r="QZ55" i="50"/>
  <c r="QY55" i="50"/>
  <c r="QX55" i="50"/>
  <c r="QW55" i="50"/>
  <c r="RR54" i="50"/>
  <c r="RP54" i="50"/>
  <c r="RO54" i="50"/>
  <c r="RN54" i="50"/>
  <c r="RM54" i="50"/>
  <c r="RL54" i="50"/>
  <c r="RK54" i="50"/>
  <c r="RJ54" i="50"/>
  <c r="RI54" i="50"/>
  <c r="RH54" i="50"/>
  <c r="RG54" i="50"/>
  <c r="RF54" i="50"/>
  <c r="RE54" i="50"/>
  <c r="RD54" i="50"/>
  <c r="RT54" i="50" s="1"/>
  <c r="RC54" i="50"/>
  <c r="RB54" i="50"/>
  <c r="RA54" i="50"/>
  <c r="QZ54" i="50"/>
  <c r="QY54" i="50"/>
  <c r="QX54" i="50"/>
  <c r="QW54" i="50"/>
  <c r="RR53" i="50"/>
  <c r="RP53" i="50"/>
  <c r="RO53" i="50"/>
  <c r="RN53" i="50"/>
  <c r="RM53" i="50"/>
  <c r="RL53" i="50"/>
  <c r="RK53" i="50"/>
  <c r="RJ53" i="50"/>
  <c r="RT53" i="50" s="1"/>
  <c r="RI53" i="50"/>
  <c r="RH53" i="50"/>
  <c r="RG53" i="50"/>
  <c r="RF53" i="50"/>
  <c r="RE53" i="50"/>
  <c r="RD53" i="50"/>
  <c r="RC53" i="50"/>
  <c r="RB53" i="50"/>
  <c r="RA53" i="50"/>
  <c r="QZ53" i="50"/>
  <c r="QY53" i="50"/>
  <c r="QX53" i="50"/>
  <c r="QW53" i="50"/>
  <c r="RT49" i="50"/>
  <c r="RR49" i="50"/>
  <c r="RP49" i="50"/>
  <c r="RO49" i="50"/>
  <c r="RN49" i="50"/>
  <c r="RM49" i="50"/>
  <c r="RL49" i="50"/>
  <c r="RK49" i="50"/>
  <c r="RJ49" i="50"/>
  <c r="RI49" i="50"/>
  <c r="RH49" i="50"/>
  <c r="RG49" i="50"/>
  <c r="RF49" i="50"/>
  <c r="RE49" i="50"/>
  <c r="RD49" i="50"/>
  <c r="RC49" i="50"/>
  <c r="RB49" i="50"/>
  <c r="RA49" i="50"/>
  <c r="QZ49" i="50"/>
  <c r="QY49" i="50"/>
  <c r="QX49" i="50"/>
  <c r="QW49" i="50"/>
  <c r="RR48" i="50"/>
  <c r="RP48" i="50"/>
  <c r="RO48" i="50"/>
  <c r="RN48" i="50"/>
  <c r="RM48" i="50"/>
  <c r="RL48" i="50"/>
  <c r="RK48" i="50"/>
  <c r="RT48" i="50" s="1"/>
  <c r="RJ48" i="50"/>
  <c r="RI48" i="50"/>
  <c r="RH48" i="50"/>
  <c r="RG48" i="50"/>
  <c r="RF48" i="50"/>
  <c r="RE48" i="50"/>
  <c r="RD48" i="50"/>
  <c r="RC48" i="50"/>
  <c r="RB48" i="50"/>
  <c r="RA48" i="50"/>
  <c r="QZ48" i="50"/>
  <c r="QY48" i="50"/>
  <c r="QX48" i="50"/>
  <c r="QW48" i="50"/>
  <c r="RR47" i="50"/>
  <c r="RP47" i="50"/>
  <c r="RO47" i="50"/>
  <c r="RN47" i="50"/>
  <c r="RM47" i="50"/>
  <c r="RL47" i="50"/>
  <c r="RT47" i="50" s="1"/>
  <c r="RK47" i="50"/>
  <c r="RJ47" i="50"/>
  <c r="RI47" i="50"/>
  <c r="RH47" i="50"/>
  <c r="RG47" i="50"/>
  <c r="RF47" i="50"/>
  <c r="RE47" i="50"/>
  <c r="RD47" i="50"/>
  <c r="RC47" i="50"/>
  <c r="RB47" i="50"/>
  <c r="RA47" i="50"/>
  <c r="QZ47" i="50"/>
  <c r="QY47" i="50"/>
  <c r="QX47" i="50"/>
  <c r="QW47" i="50"/>
  <c r="RR46" i="50"/>
  <c r="RP46" i="50"/>
  <c r="RO46" i="50"/>
  <c r="RN46" i="50"/>
  <c r="RM46" i="50"/>
  <c r="RL46" i="50"/>
  <c r="RK46" i="50"/>
  <c r="RT46" i="50" s="1"/>
  <c r="RJ46" i="50"/>
  <c r="RI46" i="50"/>
  <c r="RH46" i="50"/>
  <c r="RG46" i="50"/>
  <c r="RF46" i="50"/>
  <c r="RE46" i="50"/>
  <c r="RD46" i="50"/>
  <c r="RC46" i="50"/>
  <c r="RB46" i="50"/>
  <c r="RA46" i="50"/>
  <c r="QZ46" i="50"/>
  <c r="QY46" i="50"/>
  <c r="QX46" i="50"/>
  <c r="QW46" i="50"/>
  <c r="SG45" i="50"/>
  <c r="RR45" i="50"/>
  <c r="RP45" i="50"/>
  <c r="RO45" i="50"/>
  <c r="RN45" i="50"/>
  <c r="RM45" i="50"/>
  <c r="RL45" i="50"/>
  <c r="RK45" i="50"/>
  <c r="RJ45" i="50"/>
  <c r="RT45" i="50" s="1"/>
  <c r="RI45" i="50"/>
  <c r="RH45" i="50"/>
  <c r="RG45" i="50"/>
  <c r="RF45" i="50"/>
  <c r="RE45" i="50"/>
  <c r="RD45" i="50"/>
  <c r="RC45" i="50"/>
  <c r="RB45" i="50"/>
  <c r="RA45" i="50"/>
  <c r="QZ45" i="50"/>
  <c r="QY45" i="50"/>
  <c r="QX45" i="50"/>
  <c r="QW45" i="50"/>
  <c r="RR44" i="50"/>
  <c r="RP44" i="50"/>
  <c r="RO44" i="50"/>
  <c r="RN44" i="50"/>
  <c r="RM44" i="50"/>
  <c r="RL44" i="50"/>
  <c r="RK44" i="50"/>
  <c r="RJ44" i="50"/>
  <c r="RT44" i="50" s="1"/>
  <c r="RI44" i="50"/>
  <c r="RH44" i="50"/>
  <c r="RG44" i="50"/>
  <c r="RF44" i="50"/>
  <c r="RE44" i="50"/>
  <c r="RD44" i="50"/>
  <c r="RC44" i="50"/>
  <c r="RB44" i="50"/>
  <c r="RA44" i="50"/>
  <c r="QZ44" i="50"/>
  <c r="QY44" i="50"/>
  <c r="QX44" i="50"/>
  <c r="QW44" i="50"/>
  <c r="RR43" i="50"/>
  <c r="RP43" i="50"/>
  <c r="RO43" i="50"/>
  <c r="RN43" i="50"/>
  <c r="RM43" i="50"/>
  <c r="RL43" i="50"/>
  <c r="RK43" i="50"/>
  <c r="RJ43" i="50"/>
  <c r="RT43" i="50" s="1"/>
  <c r="RI43" i="50"/>
  <c r="RH43" i="50"/>
  <c r="RG43" i="50"/>
  <c r="RF43" i="50"/>
  <c r="RE43" i="50"/>
  <c r="RD43" i="50"/>
  <c r="RC43" i="50"/>
  <c r="RB43" i="50"/>
  <c r="RA43" i="50"/>
  <c r="QZ43" i="50"/>
  <c r="QY43" i="50"/>
  <c r="QX43" i="50"/>
  <c r="QW43" i="50"/>
  <c r="SI42" i="50"/>
  <c r="RR42" i="50"/>
  <c r="RP42" i="50"/>
  <c r="RO42" i="50"/>
  <c r="RN42" i="50"/>
  <c r="RM42" i="50"/>
  <c r="RL42" i="50"/>
  <c r="RK42" i="50"/>
  <c r="RJ42" i="50"/>
  <c r="RI42" i="50"/>
  <c r="RT42" i="50" s="1"/>
  <c r="RH42" i="50"/>
  <c r="RG42" i="50"/>
  <c r="RF42" i="50"/>
  <c r="RE42" i="50"/>
  <c r="RD42" i="50"/>
  <c r="RC42" i="50"/>
  <c r="RB42" i="50"/>
  <c r="RA42" i="50"/>
  <c r="QZ42" i="50"/>
  <c r="QY42" i="50"/>
  <c r="QX42" i="50"/>
  <c r="QW42" i="50"/>
  <c r="RR41" i="50"/>
  <c r="RP41" i="50"/>
  <c r="RO41" i="50"/>
  <c r="RN41" i="50"/>
  <c r="RM41" i="50"/>
  <c r="RL41" i="50"/>
  <c r="RK41" i="50"/>
  <c r="RJ41" i="50"/>
  <c r="RT41" i="50" s="1"/>
  <c r="RI41" i="50"/>
  <c r="RH41" i="50"/>
  <c r="RG41" i="50"/>
  <c r="RF41" i="50"/>
  <c r="RE41" i="50"/>
  <c r="RD41" i="50"/>
  <c r="RC41" i="50"/>
  <c r="RB41" i="50"/>
  <c r="RA41" i="50"/>
  <c r="QZ41" i="50"/>
  <c r="QY41" i="50"/>
  <c r="QX41" i="50"/>
  <c r="QW41" i="50"/>
  <c r="SY40" i="50"/>
  <c r="RT40" i="50"/>
  <c r="RR40" i="50"/>
  <c r="RP40" i="50"/>
  <c r="RO40" i="50"/>
  <c r="RN40" i="50"/>
  <c r="RM40" i="50"/>
  <c r="RL40" i="50"/>
  <c r="RK40" i="50"/>
  <c r="RJ40" i="50"/>
  <c r="RI40" i="50"/>
  <c r="RH40" i="50"/>
  <c r="RG40" i="50"/>
  <c r="RF40" i="50"/>
  <c r="RE40" i="50"/>
  <c r="RD40" i="50"/>
  <c r="RC40" i="50"/>
  <c r="RB40" i="50"/>
  <c r="RA40" i="50"/>
  <c r="QZ40" i="50"/>
  <c r="QY40" i="50"/>
  <c r="QX40" i="50"/>
  <c r="QW40" i="50"/>
  <c r="RR39" i="50"/>
  <c r="RP39" i="50"/>
  <c r="RO39" i="50"/>
  <c r="RN39" i="50"/>
  <c r="RM39" i="50"/>
  <c r="RL39" i="50"/>
  <c r="RK39" i="50"/>
  <c r="RJ39" i="50"/>
  <c r="RI39" i="50"/>
  <c r="RT39" i="50" s="1"/>
  <c r="RH39" i="50"/>
  <c r="RG39" i="50"/>
  <c r="RF39" i="50"/>
  <c r="RE39" i="50"/>
  <c r="RD39" i="50"/>
  <c r="RC39" i="50"/>
  <c r="RB39" i="50"/>
  <c r="RA39" i="50"/>
  <c r="QZ39" i="50"/>
  <c r="QY39" i="50"/>
  <c r="QX39" i="50"/>
  <c r="QW39" i="50"/>
  <c r="RR38" i="50"/>
  <c r="RP38" i="50"/>
  <c r="RO38" i="50"/>
  <c r="RN38" i="50"/>
  <c r="RM38" i="50"/>
  <c r="RL38" i="50"/>
  <c r="RK38" i="50"/>
  <c r="RJ38" i="50"/>
  <c r="RI38" i="50"/>
  <c r="RH38" i="50"/>
  <c r="RG38" i="50"/>
  <c r="RT38" i="50" s="1"/>
  <c r="RF38" i="50"/>
  <c r="RE38" i="50"/>
  <c r="RD38" i="50"/>
  <c r="RC38" i="50"/>
  <c r="RB38" i="50"/>
  <c r="RA38" i="50"/>
  <c r="QZ38" i="50"/>
  <c r="QY38" i="50"/>
  <c r="QX38" i="50"/>
  <c r="QW38" i="50"/>
  <c r="RR37" i="50"/>
  <c r="RP37" i="50"/>
  <c r="RO37" i="50"/>
  <c r="RN37" i="50"/>
  <c r="RM37" i="50"/>
  <c r="RL37" i="50"/>
  <c r="RK37" i="50"/>
  <c r="RJ37" i="50"/>
  <c r="RI37" i="50"/>
  <c r="RH37" i="50"/>
  <c r="RT37" i="50" s="1"/>
  <c r="RG37" i="50"/>
  <c r="RF37" i="50"/>
  <c r="RE37" i="50"/>
  <c r="RD37" i="50"/>
  <c r="RC37" i="50"/>
  <c r="RB37" i="50"/>
  <c r="RA37" i="50"/>
  <c r="QZ37" i="50"/>
  <c r="QY37" i="50"/>
  <c r="QX37" i="50"/>
  <c r="QW37" i="50"/>
  <c r="SU36" i="50"/>
  <c r="RR36" i="50"/>
  <c r="RP36" i="50"/>
  <c r="RO36" i="50"/>
  <c r="RN36" i="50"/>
  <c r="RM36" i="50"/>
  <c r="RL36" i="50"/>
  <c r="RK36" i="50"/>
  <c r="RJ36" i="50"/>
  <c r="RI36" i="50"/>
  <c r="RH36" i="50"/>
  <c r="RG36" i="50"/>
  <c r="RT36" i="50" s="1"/>
  <c r="RF36" i="50"/>
  <c r="RE36" i="50"/>
  <c r="RD36" i="50"/>
  <c r="RC36" i="50"/>
  <c r="RB36" i="50"/>
  <c r="RA36" i="50"/>
  <c r="QZ36" i="50"/>
  <c r="QY36" i="50"/>
  <c r="QX36" i="50"/>
  <c r="QW36" i="50"/>
  <c r="RT35" i="50"/>
  <c r="RR35" i="50"/>
  <c r="RP35" i="50"/>
  <c r="RO35" i="50"/>
  <c r="RN35" i="50"/>
  <c r="RM35" i="50"/>
  <c r="RL35" i="50"/>
  <c r="RK35" i="50"/>
  <c r="RJ35" i="50"/>
  <c r="RI35" i="50"/>
  <c r="RH35" i="50"/>
  <c r="RG35" i="50"/>
  <c r="RF35" i="50"/>
  <c r="RE35" i="50"/>
  <c r="RD35" i="50"/>
  <c r="RC35" i="50"/>
  <c r="RB35" i="50"/>
  <c r="RA35" i="50"/>
  <c r="QZ35" i="50"/>
  <c r="QY35" i="50"/>
  <c r="QX35" i="50"/>
  <c r="QW35" i="50"/>
  <c r="RR34" i="50"/>
  <c r="RP34" i="50"/>
  <c r="RO34" i="50"/>
  <c r="RN34" i="50"/>
  <c r="RM34" i="50"/>
  <c r="RL34" i="50"/>
  <c r="RK34" i="50"/>
  <c r="RJ34" i="50"/>
  <c r="RI34" i="50"/>
  <c r="RH34" i="50"/>
  <c r="RG34" i="50"/>
  <c r="RF34" i="50"/>
  <c r="RT34" i="50" s="1"/>
  <c r="RE34" i="50"/>
  <c r="RD34" i="50"/>
  <c r="RC34" i="50"/>
  <c r="RB34" i="50"/>
  <c r="RA34" i="50"/>
  <c r="QZ34" i="50"/>
  <c r="QY34" i="50"/>
  <c r="QX34" i="50"/>
  <c r="QW34" i="50"/>
  <c r="RR33" i="50"/>
  <c r="RP33" i="50"/>
  <c r="RO33" i="50"/>
  <c r="RN33" i="50"/>
  <c r="RM33" i="50"/>
  <c r="RL33" i="50"/>
  <c r="RK33" i="50"/>
  <c r="RJ33" i="50"/>
  <c r="RI33" i="50"/>
  <c r="RH33" i="50"/>
  <c r="RG33" i="50"/>
  <c r="RF33" i="50"/>
  <c r="RE33" i="50"/>
  <c r="RT33" i="50" s="1"/>
  <c r="RD33" i="50"/>
  <c r="RC33" i="50"/>
  <c r="RB33" i="50"/>
  <c r="RA33" i="50"/>
  <c r="QZ33" i="50"/>
  <c r="QY33" i="50"/>
  <c r="QX33" i="50"/>
  <c r="QW33" i="50"/>
  <c r="SK32" i="50"/>
  <c r="RR32" i="50"/>
  <c r="RP32" i="50"/>
  <c r="RO32" i="50"/>
  <c r="RN32" i="50"/>
  <c r="RM32" i="50"/>
  <c r="RL32" i="50"/>
  <c r="RK32" i="50"/>
  <c r="RJ32" i="50"/>
  <c r="RI32" i="50"/>
  <c r="RH32" i="50"/>
  <c r="RG32" i="50"/>
  <c r="RF32" i="50"/>
  <c r="RE32" i="50"/>
  <c r="RT32" i="50" s="1"/>
  <c r="RD32" i="50"/>
  <c r="RC32" i="50"/>
  <c r="RB32" i="50"/>
  <c r="RA32" i="50"/>
  <c r="QZ32" i="50"/>
  <c r="QY32" i="50"/>
  <c r="QX32" i="50"/>
  <c r="QW32" i="50"/>
  <c r="RR31" i="50"/>
  <c r="RP31" i="50"/>
  <c r="RO31" i="50"/>
  <c r="RN31" i="50"/>
  <c r="RM31" i="50"/>
  <c r="RL31" i="50"/>
  <c r="RK31" i="50"/>
  <c r="RJ31" i="50"/>
  <c r="RI31" i="50"/>
  <c r="RH31" i="50"/>
  <c r="RG31" i="50"/>
  <c r="RF31" i="50"/>
  <c r="RT31" i="50" s="1"/>
  <c r="RE31" i="50"/>
  <c r="RD31" i="50"/>
  <c r="RC31" i="50"/>
  <c r="RB31" i="50"/>
  <c r="RA31" i="50"/>
  <c r="QZ31" i="50"/>
  <c r="QY31" i="50"/>
  <c r="QX31" i="50"/>
  <c r="QW31" i="50"/>
  <c r="RT30" i="50"/>
  <c r="RR30" i="50"/>
  <c r="RP30" i="50"/>
  <c r="RO30" i="50"/>
  <c r="RN30" i="50"/>
  <c r="RM30" i="50"/>
  <c r="RL30" i="50"/>
  <c r="RK30" i="50"/>
  <c r="RJ30" i="50"/>
  <c r="RI30" i="50"/>
  <c r="RH30" i="50"/>
  <c r="RG30" i="50"/>
  <c r="RF30" i="50"/>
  <c r="RE30" i="50"/>
  <c r="RD30" i="50"/>
  <c r="RC30" i="50"/>
  <c r="RB30" i="50"/>
  <c r="RA30" i="50"/>
  <c r="QZ30" i="50"/>
  <c r="QY30" i="50"/>
  <c r="QX30" i="50"/>
  <c r="QW30" i="50"/>
  <c r="RT29" i="50"/>
  <c r="RR29" i="50"/>
  <c r="RP29" i="50"/>
  <c r="RO29" i="50"/>
  <c r="RN29" i="50"/>
  <c r="RM29" i="50"/>
  <c r="RL29" i="50"/>
  <c r="RK29" i="50"/>
  <c r="RJ29" i="50"/>
  <c r="RI29" i="50"/>
  <c r="RH29" i="50"/>
  <c r="RG29" i="50"/>
  <c r="RF29" i="50"/>
  <c r="RE29" i="50"/>
  <c r="RD29" i="50"/>
  <c r="RC29" i="50"/>
  <c r="RB29" i="50"/>
  <c r="RA29" i="50"/>
  <c r="QZ29" i="50"/>
  <c r="QY29" i="50"/>
  <c r="QX29" i="50"/>
  <c r="QW29" i="50"/>
  <c r="RR28" i="50"/>
  <c r="RP28" i="50"/>
  <c r="RO28" i="50"/>
  <c r="RN28" i="50"/>
  <c r="RM28" i="50"/>
  <c r="RL28" i="50"/>
  <c r="RK28" i="50"/>
  <c r="RJ28" i="50"/>
  <c r="RI28" i="50"/>
  <c r="RH28" i="50"/>
  <c r="RG28" i="50"/>
  <c r="RF28" i="50"/>
  <c r="RE28" i="50"/>
  <c r="RD28" i="50"/>
  <c r="RC28" i="50"/>
  <c r="RT28" i="50" s="1"/>
  <c r="RB28" i="50"/>
  <c r="RA28" i="50"/>
  <c r="QZ28" i="50"/>
  <c r="QY28" i="50"/>
  <c r="QX28" i="50"/>
  <c r="QW28" i="50"/>
  <c r="SG27" i="50"/>
  <c r="RR27" i="50"/>
  <c r="RP27" i="50"/>
  <c r="RO27" i="50"/>
  <c r="RN27" i="50"/>
  <c r="RM27" i="50"/>
  <c r="RL27" i="50"/>
  <c r="RK27" i="50"/>
  <c r="RJ27" i="50"/>
  <c r="RI27" i="50"/>
  <c r="RH27" i="50"/>
  <c r="RG27" i="50"/>
  <c r="RF27" i="50"/>
  <c r="RE27" i="50"/>
  <c r="RD27" i="50"/>
  <c r="RC27" i="50"/>
  <c r="RB27" i="50"/>
  <c r="RT27" i="50" s="1"/>
  <c r="RA27" i="50"/>
  <c r="QZ27" i="50"/>
  <c r="QY27" i="50"/>
  <c r="QX27" i="50"/>
  <c r="QW27" i="50"/>
  <c r="RT24" i="50"/>
  <c r="RR24" i="50"/>
  <c r="RP24" i="50"/>
  <c r="RO24" i="50"/>
  <c r="RN24" i="50"/>
  <c r="RM24" i="50"/>
  <c r="RL24" i="50"/>
  <c r="RK24" i="50"/>
  <c r="RJ24" i="50"/>
  <c r="RI24" i="50"/>
  <c r="RH24" i="50"/>
  <c r="RG24" i="50"/>
  <c r="RF24" i="50"/>
  <c r="RE24" i="50"/>
  <c r="RD24" i="50"/>
  <c r="RC24" i="50"/>
  <c r="RB24" i="50"/>
  <c r="RA24" i="50"/>
  <c r="QZ24" i="50"/>
  <c r="QY24" i="50"/>
  <c r="QX24" i="50"/>
  <c r="QW24" i="50"/>
  <c r="RR23" i="50"/>
  <c r="RP23" i="50"/>
  <c r="RO23" i="50"/>
  <c r="RN23" i="50"/>
  <c r="RM23" i="50"/>
  <c r="RL23" i="50"/>
  <c r="RK23" i="50"/>
  <c r="RT23" i="50" s="1"/>
  <c r="RJ23" i="50"/>
  <c r="RI23" i="50"/>
  <c r="RH23" i="50"/>
  <c r="RG23" i="50"/>
  <c r="RF23" i="50"/>
  <c r="RE23" i="50"/>
  <c r="RD23" i="50"/>
  <c r="RC23" i="50"/>
  <c r="RB23" i="50"/>
  <c r="RA23" i="50"/>
  <c r="QZ23" i="50"/>
  <c r="QY23" i="50"/>
  <c r="QX23" i="50"/>
  <c r="QW23" i="50"/>
  <c r="RR22" i="50"/>
  <c r="RP22" i="50"/>
  <c r="RO22" i="50"/>
  <c r="RN22" i="50"/>
  <c r="RM22" i="50"/>
  <c r="RL22" i="50"/>
  <c r="RK22" i="50"/>
  <c r="RT22" i="50" s="1"/>
  <c r="RJ22" i="50"/>
  <c r="RI22" i="50"/>
  <c r="RH22" i="50"/>
  <c r="RG22" i="50"/>
  <c r="RF22" i="50"/>
  <c r="RE22" i="50"/>
  <c r="RD22" i="50"/>
  <c r="RC22" i="50"/>
  <c r="RB22" i="50"/>
  <c r="RA22" i="50"/>
  <c r="QZ22" i="50"/>
  <c r="QY22" i="50"/>
  <c r="QX22" i="50"/>
  <c r="QW22" i="50"/>
  <c r="RR21" i="50"/>
  <c r="RP21" i="50"/>
  <c r="RO21" i="50"/>
  <c r="RN21" i="50"/>
  <c r="RM21" i="50"/>
  <c r="RL21" i="50"/>
  <c r="RK21" i="50"/>
  <c r="RT21" i="50" s="1"/>
  <c r="RJ21" i="50"/>
  <c r="RI21" i="50"/>
  <c r="RH21" i="50"/>
  <c r="RG21" i="50"/>
  <c r="RF21" i="50"/>
  <c r="RE21" i="50"/>
  <c r="RD21" i="50"/>
  <c r="RC21" i="50"/>
  <c r="RB21" i="50"/>
  <c r="RA21" i="50"/>
  <c r="QZ21" i="50"/>
  <c r="QY21" i="50"/>
  <c r="QX21" i="50"/>
  <c r="QW21" i="50"/>
  <c r="RT20" i="50"/>
  <c r="RR20" i="50"/>
  <c r="RP20" i="50"/>
  <c r="RO20" i="50"/>
  <c r="RN20" i="50"/>
  <c r="RM20" i="50"/>
  <c r="RL20" i="50"/>
  <c r="RK20" i="50"/>
  <c r="RJ20" i="50"/>
  <c r="RI20" i="50"/>
  <c r="RH20" i="50"/>
  <c r="RG20" i="50"/>
  <c r="RF20" i="50"/>
  <c r="RE20" i="50"/>
  <c r="RD20" i="50"/>
  <c r="RC20" i="50"/>
  <c r="RB20" i="50"/>
  <c r="RA20" i="50"/>
  <c r="QZ20" i="50"/>
  <c r="QY20" i="50"/>
  <c r="QX20" i="50"/>
  <c r="QW20" i="50"/>
  <c r="RR19" i="50"/>
  <c r="RP19" i="50"/>
  <c r="RO19" i="50"/>
  <c r="RN19" i="50"/>
  <c r="RM19" i="50"/>
  <c r="RL19" i="50"/>
  <c r="RK19" i="50"/>
  <c r="RJ19" i="50"/>
  <c r="RT19" i="50" s="1"/>
  <c r="RI19" i="50"/>
  <c r="RH19" i="50"/>
  <c r="RG19" i="50"/>
  <c r="RF19" i="50"/>
  <c r="RE19" i="50"/>
  <c r="RD19" i="50"/>
  <c r="RC19" i="50"/>
  <c r="RB19" i="50"/>
  <c r="RA19" i="50"/>
  <c r="QZ19" i="50"/>
  <c r="QY19" i="50"/>
  <c r="QX19" i="50"/>
  <c r="QW19" i="50"/>
  <c r="RR18" i="50"/>
  <c r="RP18" i="50"/>
  <c r="RO18" i="50"/>
  <c r="RN18" i="50"/>
  <c r="RM18" i="50"/>
  <c r="RL18" i="50"/>
  <c r="RK18" i="50"/>
  <c r="RJ18" i="50"/>
  <c r="RI18" i="50"/>
  <c r="RT18" i="50" s="1"/>
  <c r="RH18" i="50"/>
  <c r="RG18" i="50"/>
  <c r="RF18" i="50"/>
  <c r="RE18" i="50"/>
  <c r="RD18" i="50"/>
  <c r="RC18" i="50"/>
  <c r="RB18" i="50"/>
  <c r="RA18" i="50"/>
  <c r="QZ18" i="50"/>
  <c r="QY18" i="50"/>
  <c r="QX18" i="50"/>
  <c r="QW18" i="50"/>
  <c r="RR17" i="50"/>
  <c r="RP17" i="50"/>
  <c r="RO17" i="50"/>
  <c r="RN17" i="50"/>
  <c r="RM17" i="50"/>
  <c r="RL17" i="50"/>
  <c r="RK17" i="50"/>
  <c r="RJ17" i="50"/>
  <c r="RT17" i="50" s="1"/>
  <c r="RI17" i="50"/>
  <c r="RH17" i="50"/>
  <c r="RG17" i="50"/>
  <c r="RF17" i="50"/>
  <c r="RE17" i="50"/>
  <c r="RD17" i="50"/>
  <c r="RC17" i="50"/>
  <c r="RB17" i="50"/>
  <c r="RA17" i="50"/>
  <c r="QZ17" i="50"/>
  <c r="QY17" i="50"/>
  <c r="QX17" i="50"/>
  <c r="QW17" i="50"/>
  <c r="RT16" i="50"/>
  <c r="RR16" i="50"/>
  <c r="RP16" i="50"/>
  <c r="RO16" i="50"/>
  <c r="RN16" i="50"/>
  <c r="RM16" i="50"/>
  <c r="RL16" i="50"/>
  <c r="RK16" i="50"/>
  <c r="RJ16" i="50"/>
  <c r="RI16" i="50"/>
  <c r="RH16" i="50"/>
  <c r="RG16" i="50"/>
  <c r="RF16" i="50"/>
  <c r="RE16" i="50"/>
  <c r="RD16" i="50"/>
  <c r="RC16" i="50"/>
  <c r="RB16" i="50"/>
  <c r="RA16" i="50"/>
  <c r="QZ16" i="50"/>
  <c r="QY16" i="50"/>
  <c r="QX16" i="50"/>
  <c r="QW16" i="50"/>
  <c r="RR15" i="50"/>
  <c r="RP15" i="50"/>
  <c r="RO15" i="50"/>
  <c r="RN15" i="50"/>
  <c r="RM15" i="50"/>
  <c r="RL15" i="50"/>
  <c r="RK15" i="50"/>
  <c r="RJ15" i="50"/>
  <c r="RI15" i="50"/>
  <c r="RH15" i="50"/>
  <c r="RT15" i="50" s="1"/>
  <c r="RG15" i="50"/>
  <c r="RF15" i="50"/>
  <c r="RE15" i="50"/>
  <c r="RD15" i="50"/>
  <c r="RC15" i="50"/>
  <c r="RB15" i="50"/>
  <c r="RA15" i="50"/>
  <c r="QZ15" i="50"/>
  <c r="QY15" i="50"/>
  <c r="QX15" i="50"/>
  <c r="QW15" i="50"/>
  <c r="RR14" i="50"/>
  <c r="RP14" i="50"/>
  <c r="RO14" i="50"/>
  <c r="RN14" i="50"/>
  <c r="RM14" i="50"/>
  <c r="RL14" i="50"/>
  <c r="RK14" i="50"/>
  <c r="RJ14" i="50"/>
  <c r="RI14" i="50"/>
  <c r="RT14" i="50" s="1"/>
  <c r="RH14" i="50"/>
  <c r="RG14" i="50"/>
  <c r="RF14" i="50"/>
  <c r="RE14" i="50"/>
  <c r="RD14" i="50"/>
  <c r="RC14" i="50"/>
  <c r="RB14" i="50"/>
  <c r="RA14" i="50"/>
  <c r="QZ14" i="50"/>
  <c r="QY14" i="50"/>
  <c r="QX14" i="50"/>
  <c r="QW14" i="50"/>
  <c r="RR13" i="50"/>
  <c r="RP13" i="50"/>
  <c r="RO13" i="50"/>
  <c r="RN13" i="50"/>
  <c r="RM13" i="50"/>
  <c r="RL13" i="50"/>
  <c r="RK13" i="50"/>
  <c r="RJ13" i="50"/>
  <c r="RI13" i="50"/>
  <c r="RH13" i="50"/>
  <c r="RG13" i="50"/>
  <c r="RT13" i="50" s="1"/>
  <c r="RF13" i="50"/>
  <c r="RE13" i="50"/>
  <c r="RD13" i="50"/>
  <c r="RC13" i="50"/>
  <c r="RB13" i="50"/>
  <c r="RA13" i="50"/>
  <c r="QZ13" i="50"/>
  <c r="QY13" i="50"/>
  <c r="QX13" i="50"/>
  <c r="QW13" i="50"/>
  <c r="RT12" i="50"/>
  <c r="RR12" i="50"/>
  <c r="RP12" i="50"/>
  <c r="RO12" i="50"/>
  <c r="RN12" i="50"/>
  <c r="RM12" i="50"/>
  <c r="RL12" i="50"/>
  <c r="RK12" i="50"/>
  <c r="RJ12" i="50"/>
  <c r="RI12" i="50"/>
  <c r="RH12" i="50"/>
  <c r="RG12" i="50"/>
  <c r="RF12" i="50"/>
  <c r="RE12" i="50"/>
  <c r="RD12" i="50"/>
  <c r="RC12" i="50"/>
  <c r="RB12" i="50"/>
  <c r="RA12" i="50"/>
  <c r="QZ12" i="50"/>
  <c r="QY12" i="50"/>
  <c r="QX12" i="50"/>
  <c r="QW12" i="50"/>
  <c r="RR11" i="50"/>
  <c r="RP11" i="50"/>
  <c r="RO11" i="50"/>
  <c r="RN11" i="50"/>
  <c r="RM11" i="50"/>
  <c r="RL11" i="50"/>
  <c r="RK11" i="50"/>
  <c r="RJ11" i="50"/>
  <c r="RI11" i="50"/>
  <c r="RH11" i="50"/>
  <c r="RG11" i="50"/>
  <c r="RT11" i="50" s="1"/>
  <c r="RF11" i="50"/>
  <c r="RE11" i="50"/>
  <c r="RD11" i="50"/>
  <c r="RC11" i="50"/>
  <c r="RB11" i="50"/>
  <c r="RA11" i="50"/>
  <c r="QZ11" i="50"/>
  <c r="QY11" i="50"/>
  <c r="QX11" i="50"/>
  <c r="QW11" i="50"/>
  <c r="RR10" i="50"/>
  <c r="RP10" i="50"/>
  <c r="RO10" i="50"/>
  <c r="RN10" i="50"/>
  <c r="RM10" i="50"/>
  <c r="RL10" i="50"/>
  <c r="RK10" i="50"/>
  <c r="RJ10" i="50"/>
  <c r="RI10" i="50"/>
  <c r="RH10" i="50"/>
  <c r="RG10" i="50"/>
  <c r="RF10" i="50"/>
  <c r="RT10" i="50" s="1"/>
  <c r="RE10" i="50"/>
  <c r="RD10" i="50"/>
  <c r="RC10" i="50"/>
  <c r="RB10" i="50"/>
  <c r="RA10" i="50"/>
  <c r="QZ10" i="50"/>
  <c r="QY10" i="50"/>
  <c r="QX10" i="50"/>
  <c r="QW10" i="50"/>
  <c r="RR9" i="50"/>
  <c r="RP9" i="50"/>
  <c r="RO9" i="50"/>
  <c r="RN9" i="50"/>
  <c r="RM9" i="50"/>
  <c r="RL9" i="50"/>
  <c r="RK9" i="50"/>
  <c r="RJ9" i="50"/>
  <c r="RI9" i="50"/>
  <c r="RH9" i="50"/>
  <c r="RG9" i="50"/>
  <c r="RT9" i="50" s="1"/>
  <c r="RF9" i="50"/>
  <c r="RE9" i="50"/>
  <c r="RD9" i="50"/>
  <c r="RC9" i="50"/>
  <c r="RB9" i="50"/>
  <c r="RA9" i="50"/>
  <c r="QZ9" i="50"/>
  <c r="QY9" i="50"/>
  <c r="QX9" i="50"/>
  <c r="QW9" i="50"/>
  <c r="RT8" i="50"/>
  <c r="RR8" i="50"/>
  <c r="RP8" i="50"/>
  <c r="RO8" i="50"/>
  <c r="RN8" i="50"/>
  <c r="RM8" i="50"/>
  <c r="RL8" i="50"/>
  <c r="RK8" i="50"/>
  <c r="RJ8" i="50"/>
  <c r="RI8" i="50"/>
  <c r="RH8" i="50"/>
  <c r="RG8" i="50"/>
  <c r="RF8" i="50"/>
  <c r="RE8" i="50"/>
  <c r="RD8" i="50"/>
  <c r="RC8" i="50"/>
  <c r="RB8" i="50"/>
  <c r="RA8" i="50"/>
  <c r="QZ8" i="50"/>
  <c r="QY8" i="50"/>
  <c r="QX8" i="50"/>
  <c r="QW8" i="50"/>
  <c r="RR7" i="50"/>
  <c r="RP7" i="50"/>
  <c r="RO7" i="50"/>
  <c r="RN7" i="50"/>
  <c r="RM7" i="50"/>
  <c r="RL7" i="50"/>
  <c r="RK7" i="50"/>
  <c r="RJ7" i="50"/>
  <c r="RI7" i="50"/>
  <c r="RH7" i="50"/>
  <c r="RG7" i="50"/>
  <c r="RF7" i="50"/>
  <c r="RE7" i="50"/>
  <c r="RT7" i="50" s="1"/>
  <c r="RD7" i="50"/>
  <c r="RC7" i="50"/>
  <c r="RB7" i="50"/>
  <c r="RA7" i="50"/>
  <c r="QZ7" i="50"/>
  <c r="QY7" i="50"/>
  <c r="QX7" i="50"/>
  <c r="QW7" i="50"/>
  <c r="RR6" i="50"/>
  <c r="RP6" i="50"/>
  <c r="RO6" i="50"/>
  <c r="RN6" i="50"/>
  <c r="RM6" i="50"/>
  <c r="RL6" i="50"/>
  <c r="RK6" i="50"/>
  <c r="RJ6" i="50"/>
  <c r="RI6" i="50"/>
  <c r="RH6" i="50"/>
  <c r="RG6" i="50"/>
  <c r="RF6" i="50"/>
  <c r="RE6" i="50"/>
  <c r="RT6" i="50" s="1"/>
  <c r="RD6" i="50"/>
  <c r="RC6" i="50"/>
  <c r="RB6" i="50"/>
  <c r="RA6" i="50"/>
  <c r="QZ6" i="50"/>
  <c r="QY6" i="50"/>
  <c r="QX6" i="50"/>
  <c r="QW6" i="50"/>
  <c r="RR5" i="50"/>
  <c r="RP5" i="50"/>
  <c r="RO5" i="50"/>
  <c r="RN5" i="50"/>
  <c r="RM5" i="50"/>
  <c r="RL5" i="50"/>
  <c r="RK5" i="50"/>
  <c r="RJ5" i="50"/>
  <c r="RI5" i="50"/>
  <c r="RH5" i="50"/>
  <c r="RG5" i="50"/>
  <c r="RF5" i="50"/>
  <c r="RE5" i="50"/>
  <c r="RD5" i="50"/>
  <c r="RT5" i="50" s="1"/>
  <c r="RC5" i="50"/>
  <c r="RB5" i="50"/>
  <c r="RA5" i="50"/>
  <c r="QZ5" i="50"/>
  <c r="QY5" i="50"/>
  <c r="QX5" i="50"/>
  <c r="QW5" i="50"/>
  <c r="RT4" i="50"/>
  <c r="RR4" i="50"/>
  <c r="RP4" i="50"/>
  <c r="RO4" i="50"/>
  <c r="RN4" i="50"/>
  <c r="RM4" i="50"/>
  <c r="RL4" i="50"/>
  <c r="RK4" i="50"/>
  <c r="RJ4" i="50"/>
  <c r="RI4" i="50"/>
  <c r="RH4" i="50"/>
  <c r="RG4" i="50"/>
  <c r="RF4" i="50"/>
  <c r="RE4" i="50"/>
  <c r="RD4" i="50"/>
  <c r="RC4" i="50"/>
  <c r="RB4" i="50"/>
  <c r="RA4" i="50"/>
  <c r="QZ4" i="50"/>
  <c r="QY4" i="50"/>
  <c r="QX4" i="50"/>
  <c r="QW4" i="50"/>
  <c r="RR3" i="50"/>
  <c r="RP3" i="50"/>
  <c r="RO3" i="50"/>
  <c r="RN3" i="50"/>
  <c r="RM3" i="50"/>
  <c r="RL3" i="50"/>
  <c r="RK3" i="50"/>
  <c r="RJ3" i="50"/>
  <c r="RI3" i="50"/>
  <c r="RH3" i="50"/>
  <c r="RG3" i="50"/>
  <c r="RF3" i="50"/>
  <c r="RE3" i="50"/>
  <c r="RD3" i="50"/>
  <c r="RC3" i="50"/>
  <c r="RT3" i="50" s="1"/>
  <c r="RB3" i="50"/>
  <c r="RA3" i="50"/>
  <c r="QZ3" i="50"/>
  <c r="QY3" i="50"/>
  <c r="QX3" i="50"/>
  <c r="QW3" i="50"/>
  <c r="RR2" i="50"/>
  <c r="RP2" i="50"/>
  <c r="RO2" i="50"/>
  <c r="RN2" i="50"/>
  <c r="RM2" i="50"/>
  <c r="RL2" i="50"/>
  <c r="RK2" i="50"/>
  <c r="RJ2" i="50"/>
  <c r="RI2" i="50"/>
  <c r="RH2" i="50"/>
  <c r="RG2" i="50"/>
  <c r="RF2" i="50"/>
  <c r="RE2" i="50"/>
  <c r="RD2" i="50"/>
  <c r="RC2" i="50"/>
  <c r="RB2" i="50"/>
  <c r="RT2" i="50" s="1"/>
  <c r="RA2" i="50"/>
  <c r="QZ2" i="50"/>
  <c r="QY2" i="50"/>
  <c r="QX2" i="50"/>
  <c r="QW2" i="50"/>
  <c r="MH93" i="49"/>
  <c r="MF93" i="49"/>
  <c r="ME93" i="49"/>
  <c r="MD93" i="49"/>
  <c r="MC93" i="49"/>
  <c r="MB93" i="49"/>
  <c r="MA93" i="49"/>
  <c r="LZ93" i="49"/>
  <c r="LY93" i="49"/>
  <c r="LX93" i="49"/>
  <c r="LW93" i="49"/>
  <c r="LV93" i="49"/>
  <c r="LU93" i="49"/>
  <c r="LT93" i="49"/>
  <c r="LS93" i="49"/>
  <c r="LR93" i="49"/>
  <c r="LQ93" i="49"/>
  <c r="LP93" i="49"/>
  <c r="LO93" i="49"/>
  <c r="LN93" i="49"/>
  <c r="LM93" i="49"/>
  <c r="MH92" i="49"/>
  <c r="MF92" i="49"/>
  <c r="ME92" i="49"/>
  <c r="MD92" i="49"/>
  <c r="MC92" i="49"/>
  <c r="MB92" i="49"/>
  <c r="MA92" i="49"/>
  <c r="LZ92" i="49"/>
  <c r="LY92" i="49"/>
  <c r="LX92" i="49"/>
  <c r="LW92" i="49"/>
  <c r="LV92" i="49"/>
  <c r="LU92" i="49"/>
  <c r="LT92" i="49"/>
  <c r="LS92" i="49"/>
  <c r="LR92" i="49"/>
  <c r="LQ92" i="49"/>
  <c r="LP92" i="49"/>
  <c r="LO92" i="49"/>
  <c r="LN92" i="49"/>
  <c r="LM92" i="49"/>
  <c r="MH91" i="49"/>
  <c r="MF91" i="49"/>
  <c r="ME91" i="49"/>
  <c r="MD91" i="49"/>
  <c r="MC91" i="49"/>
  <c r="MB91" i="49"/>
  <c r="MA91" i="49"/>
  <c r="LZ91" i="49"/>
  <c r="LY91" i="49"/>
  <c r="LX91" i="49"/>
  <c r="LW91" i="49"/>
  <c r="LV91" i="49"/>
  <c r="LU91" i="49"/>
  <c r="LT91" i="49"/>
  <c r="LS91" i="49"/>
  <c r="LR91" i="49"/>
  <c r="LQ91" i="49"/>
  <c r="LP91" i="49"/>
  <c r="LO91" i="49"/>
  <c r="LN91" i="49"/>
  <c r="LM91" i="49"/>
  <c r="MH90" i="49"/>
  <c r="MF90" i="49"/>
  <c r="ME90" i="49"/>
  <c r="MD90" i="49"/>
  <c r="MC90" i="49"/>
  <c r="MB90" i="49"/>
  <c r="MA90" i="49"/>
  <c r="LZ90" i="49"/>
  <c r="LY90" i="49"/>
  <c r="LX90" i="49"/>
  <c r="LW90" i="49"/>
  <c r="LV90" i="49"/>
  <c r="LU90" i="49"/>
  <c r="LT90" i="49"/>
  <c r="LS90" i="49"/>
  <c r="LR90" i="49"/>
  <c r="LQ90" i="49"/>
  <c r="LP90" i="49"/>
  <c r="LO90" i="49"/>
  <c r="LN90" i="49"/>
  <c r="LM90" i="49"/>
  <c r="MH89" i="49"/>
  <c r="MF89" i="49"/>
  <c r="ME89" i="49"/>
  <c r="MD89" i="49"/>
  <c r="MC89" i="49"/>
  <c r="MB89" i="49"/>
  <c r="MA89" i="49"/>
  <c r="LZ89" i="49"/>
  <c r="LY89" i="49"/>
  <c r="LX89" i="49"/>
  <c r="LW89" i="49"/>
  <c r="LV89" i="49"/>
  <c r="LU89" i="49"/>
  <c r="LT89" i="49"/>
  <c r="LS89" i="49"/>
  <c r="LR89" i="49"/>
  <c r="LQ89" i="49"/>
  <c r="LP89" i="49"/>
  <c r="LO89" i="49"/>
  <c r="LN89" i="49"/>
  <c r="LM89" i="49"/>
  <c r="MH88" i="49"/>
  <c r="MF88" i="49"/>
  <c r="ME88" i="49"/>
  <c r="MD88" i="49"/>
  <c r="MC88" i="49"/>
  <c r="MB88" i="49"/>
  <c r="MA88" i="49"/>
  <c r="LZ88" i="49"/>
  <c r="LY88" i="49"/>
  <c r="LX88" i="49"/>
  <c r="LW88" i="49"/>
  <c r="LV88" i="49"/>
  <c r="LU88" i="49"/>
  <c r="LT88" i="49"/>
  <c r="LS88" i="49"/>
  <c r="LR88" i="49"/>
  <c r="LQ88" i="49"/>
  <c r="LP88" i="49"/>
  <c r="LO88" i="49"/>
  <c r="LN88" i="49"/>
  <c r="LM88" i="49"/>
  <c r="MH87" i="49"/>
  <c r="MF87" i="49"/>
  <c r="ME87" i="49"/>
  <c r="MD87" i="49"/>
  <c r="MC87" i="49"/>
  <c r="MB87" i="49"/>
  <c r="MA87" i="49"/>
  <c r="LZ87" i="49"/>
  <c r="LY87" i="49"/>
  <c r="LX87" i="49"/>
  <c r="LW87" i="49"/>
  <c r="LV87" i="49"/>
  <c r="LU87" i="49"/>
  <c r="LT87" i="49"/>
  <c r="LS87" i="49"/>
  <c r="LR87" i="49"/>
  <c r="LQ87" i="49"/>
  <c r="LP87" i="49"/>
  <c r="LO87" i="49"/>
  <c r="LN87" i="49"/>
  <c r="LM87" i="49"/>
  <c r="MH86" i="49"/>
  <c r="MF86" i="49"/>
  <c r="ME86" i="49"/>
  <c r="MD86" i="49"/>
  <c r="MC86" i="49"/>
  <c r="MB86" i="49"/>
  <c r="MA86" i="49"/>
  <c r="LZ86" i="49"/>
  <c r="LY86" i="49"/>
  <c r="LX86" i="49"/>
  <c r="LW86" i="49"/>
  <c r="LV86" i="49"/>
  <c r="LU86" i="49"/>
  <c r="LT86" i="49"/>
  <c r="LS86" i="49"/>
  <c r="LR86" i="49"/>
  <c r="LQ86" i="49"/>
  <c r="LP86" i="49"/>
  <c r="LO86" i="49"/>
  <c r="LN86" i="49"/>
  <c r="LM86" i="49"/>
  <c r="MH85" i="49"/>
  <c r="MF85" i="49"/>
  <c r="ME85" i="49"/>
  <c r="MD85" i="49"/>
  <c r="MC85" i="49"/>
  <c r="MB85" i="49"/>
  <c r="MA85" i="49"/>
  <c r="LZ85" i="49"/>
  <c r="LY85" i="49"/>
  <c r="LX85" i="49"/>
  <c r="LW85" i="49"/>
  <c r="LV85" i="49"/>
  <c r="LU85" i="49"/>
  <c r="LT85" i="49"/>
  <c r="LS85" i="49"/>
  <c r="LR85" i="49"/>
  <c r="LQ85" i="49"/>
  <c r="LP85" i="49"/>
  <c r="LO85" i="49"/>
  <c r="LN85" i="49"/>
  <c r="LM85" i="49"/>
  <c r="MH84" i="49"/>
  <c r="MF84" i="49"/>
  <c r="ME84" i="49"/>
  <c r="MD84" i="49"/>
  <c r="MC84" i="49"/>
  <c r="MB84" i="49"/>
  <c r="MA84" i="49"/>
  <c r="LZ84" i="49"/>
  <c r="LY84" i="49"/>
  <c r="LX84" i="49"/>
  <c r="LW84" i="49"/>
  <c r="LV84" i="49"/>
  <c r="LU84" i="49"/>
  <c r="LT84" i="49"/>
  <c r="LS84" i="49"/>
  <c r="LR84" i="49"/>
  <c r="LQ84" i="49"/>
  <c r="LP84" i="49"/>
  <c r="LO84" i="49"/>
  <c r="LN84" i="49"/>
  <c r="LM84" i="49"/>
  <c r="MH83" i="49"/>
  <c r="MF83" i="49"/>
  <c r="ME83" i="49"/>
  <c r="MD83" i="49"/>
  <c r="MC83" i="49"/>
  <c r="MB83" i="49"/>
  <c r="MA83" i="49"/>
  <c r="LZ83" i="49"/>
  <c r="LY83" i="49"/>
  <c r="LX83" i="49"/>
  <c r="LW83" i="49"/>
  <c r="LV83" i="49"/>
  <c r="LU83" i="49"/>
  <c r="LT83" i="49"/>
  <c r="LS83" i="49"/>
  <c r="LR83" i="49"/>
  <c r="LQ83" i="49"/>
  <c r="LP83" i="49"/>
  <c r="LO83" i="49"/>
  <c r="LN83" i="49"/>
  <c r="LM83" i="49"/>
  <c r="MH82" i="49"/>
  <c r="MF82" i="49"/>
  <c r="ME82" i="49"/>
  <c r="MD82" i="49"/>
  <c r="MC82" i="49"/>
  <c r="MB82" i="49"/>
  <c r="MA82" i="49"/>
  <c r="LZ82" i="49"/>
  <c r="LY82" i="49"/>
  <c r="LX82" i="49"/>
  <c r="LW82" i="49"/>
  <c r="LV82" i="49"/>
  <c r="LU82" i="49"/>
  <c r="LT82" i="49"/>
  <c r="LS82" i="49"/>
  <c r="LR82" i="49"/>
  <c r="LQ82" i="49"/>
  <c r="LP82" i="49"/>
  <c r="LO82" i="49"/>
  <c r="LN82" i="49"/>
  <c r="LM82" i="49"/>
  <c r="MH81" i="49"/>
  <c r="MF81" i="49"/>
  <c r="ME81" i="49"/>
  <c r="MD81" i="49"/>
  <c r="MC81" i="49"/>
  <c r="MB81" i="49"/>
  <c r="MA81" i="49"/>
  <c r="LZ81" i="49"/>
  <c r="LY81" i="49"/>
  <c r="LX81" i="49"/>
  <c r="LW81" i="49"/>
  <c r="LV81" i="49"/>
  <c r="LU81" i="49"/>
  <c r="LT81" i="49"/>
  <c r="LS81" i="49"/>
  <c r="LR81" i="49"/>
  <c r="LQ81" i="49"/>
  <c r="LP81" i="49"/>
  <c r="LO81" i="49"/>
  <c r="LN81" i="49"/>
  <c r="LM81" i="49"/>
  <c r="MH80" i="49"/>
  <c r="MF80" i="49"/>
  <c r="ME80" i="49"/>
  <c r="MD80" i="49"/>
  <c r="MC80" i="49"/>
  <c r="MB80" i="49"/>
  <c r="MA80" i="49"/>
  <c r="LZ80" i="49"/>
  <c r="LY80" i="49"/>
  <c r="LX80" i="49"/>
  <c r="LW80" i="49"/>
  <c r="LV80" i="49"/>
  <c r="LU80" i="49"/>
  <c r="LT80" i="49"/>
  <c r="LS80" i="49"/>
  <c r="LR80" i="49"/>
  <c r="LQ80" i="49"/>
  <c r="LP80" i="49"/>
  <c r="LO80" i="49"/>
  <c r="LN80" i="49"/>
  <c r="LM80" i="49"/>
  <c r="MH79" i="49"/>
  <c r="MF79" i="49"/>
  <c r="ME79" i="49"/>
  <c r="MD79" i="49"/>
  <c r="MC79" i="49"/>
  <c r="MB79" i="49"/>
  <c r="MA79" i="49"/>
  <c r="LZ79" i="49"/>
  <c r="LY79" i="49"/>
  <c r="LX79" i="49"/>
  <c r="LW79" i="49"/>
  <c r="LV79" i="49"/>
  <c r="LU79" i="49"/>
  <c r="LT79" i="49"/>
  <c r="LS79" i="49"/>
  <c r="LR79" i="49"/>
  <c r="LQ79" i="49"/>
  <c r="LP79" i="49"/>
  <c r="LO79" i="49"/>
  <c r="LN79" i="49"/>
  <c r="LM79" i="49"/>
  <c r="MH78" i="49"/>
  <c r="MF78" i="49"/>
  <c r="ME78" i="49"/>
  <c r="MD78" i="49"/>
  <c r="MC78" i="49"/>
  <c r="MB78" i="49"/>
  <c r="MA78" i="49"/>
  <c r="LZ78" i="49"/>
  <c r="LY78" i="49"/>
  <c r="LX78" i="49"/>
  <c r="LW78" i="49"/>
  <c r="LV78" i="49"/>
  <c r="LU78" i="49"/>
  <c r="LT78" i="49"/>
  <c r="LS78" i="49"/>
  <c r="LR78" i="49"/>
  <c r="LQ78" i="49"/>
  <c r="LP78" i="49"/>
  <c r="LO78" i="49"/>
  <c r="LN78" i="49"/>
  <c r="LM78" i="49"/>
  <c r="MH68" i="49"/>
  <c r="MF68" i="49"/>
  <c r="ME68" i="49"/>
  <c r="MD68" i="49"/>
  <c r="MC68" i="49"/>
  <c r="MB68" i="49"/>
  <c r="MA68" i="49"/>
  <c r="LZ68" i="49"/>
  <c r="MJ68" i="49" s="1"/>
  <c r="LY68" i="49"/>
  <c r="LX68" i="49"/>
  <c r="LW68" i="49"/>
  <c r="LV68" i="49"/>
  <c r="LU68" i="49"/>
  <c r="LT68" i="49"/>
  <c r="LS68" i="49"/>
  <c r="LR68" i="49"/>
  <c r="LQ68" i="49"/>
  <c r="LP68" i="49"/>
  <c r="LO68" i="49"/>
  <c r="LN68" i="49"/>
  <c r="LM68" i="49"/>
  <c r="MH67" i="49"/>
  <c r="MF67" i="49"/>
  <c r="ME67" i="49"/>
  <c r="MD67" i="49"/>
  <c r="MC67" i="49"/>
  <c r="MB67" i="49"/>
  <c r="MA67" i="49"/>
  <c r="LZ67" i="49"/>
  <c r="LY67" i="49"/>
  <c r="MJ67" i="49" s="1"/>
  <c r="LX67" i="49"/>
  <c r="LW67" i="49"/>
  <c r="LV67" i="49"/>
  <c r="LU67" i="49"/>
  <c r="LT67" i="49"/>
  <c r="LS67" i="49"/>
  <c r="LR67" i="49"/>
  <c r="LQ67" i="49"/>
  <c r="LP67" i="49"/>
  <c r="LO67" i="49"/>
  <c r="LN67" i="49"/>
  <c r="LM67" i="49"/>
  <c r="MH66" i="49"/>
  <c r="MF66" i="49"/>
  <c r="ME66" i="49"/>
  <c r="MD66" i="49"/>
  <c r="MC66" i="49"/>
  <c r="MB66" i="49"/>
  <c r="MA66" i="49"/>
  <c r="LZ66" i="49"/>
  <c r="LY66" i="49"/>
  <c r="MJ66" i="49" s="1"/>
  <c r="LX66" i="49"/>
  <c r="LW66" i="49"/>
  <c r="LV66" i="49"/>
  <c r="LU66" i="49"/>
  <c r="LT66" i="49"/>
  <c r="LS66" i="49"/>
  <c r="LR66" i="49"/>
  <c r="LQ66" i="49"/>
  <c r="LP66" i="49"/>
  <c r="LO66" i="49"/>
  <c r="LN66" i="49"/>
  <c r="LM66" i="49"/>
  <c r="MJ65" i="49"/>
  <c r="MH65" i="49"/>
  <c r="MF65" i="49"/>
  <c r="ME65" i="49"/>
  <c r="MD65" i="49"/>
  <c r="MC65" i="49"/>
  <c r="MB65" i="49"/>
  <c r="MA65" i="49"/>
  <c r="LZ65" i="49"/>
  <c r="LY65" i="49"/>
  <c r="LX65" i="49"/>
  <c r="LW65" i="49"/>
  <c r="LV65" i="49"/>
  <c r="LU65" i="49"/>
  <c r="LT65" i="49"/>
  <c r="LS65" i="49"/>
  <c r="LR65" i="49"/>
  <c r="LQ65" i="49"/>
  <c r="LP65" i="49"/>
  <c r="LO65" i="49"/>
  <c r="LN65" i="49"/>
  <c r="LM65" i="49"/>
  <c r="MH64" i="49"/>
  <c r="MF64" i="49"/>
  <c r="ME64" i="49"/>
  <c r="MD64" i="49"/>
  <c r="MC64" i="49"/>
  <c r="MB64" i="49"/>
  <c r="MA64" i="49"/>
  <c r="LZ64" i="49"/>
  <c r="LY64" i="49"/>
  <c r="MJ64" i="49" s="1"/>
  <c r="LX64" i="49"/>
  <c r="LW64" i="49"/>
  <c r="LV64" i="49"/>
  <c r="LU64" i="49"/>
  <c r="LT64" i="49"/>
  <c r="LS64" i="49"/>
  <c r="LR64" i="49"/>
  <c r="LQ64" i="49"/>
  <c r="LP64" i="49"/>
  <c r="LO64" i="49"/>
  <c r="LN64" i="49"/>
  <c r="LM64" i="49"/>
  <c r="MH63" i="49"/>
  <c r="MF63" i="49"/>
  <c r="ME63" i="49"/>
  <c r="MD63" i="49"/>
  <c r="MC63" i="49"/>
  <c r="MB63" i="49"/>
  <c r="MA63" i="49"/>
  <c r="LZ63" i="49"/>
  <c r="LY63" i="49"/>
  <c r="MJ63" i="49" s="1"/>
  <c r="LX63" i="49"/>
  <c r="LW63" i="49"/>
  <c r="LV63" i="49"/>
  <c r="LU63" i="49"/>
  <c r="LT63" i="49"/>
  <c r="LS63" i="49"/>
  <c r="LR63" i="49"/>
  <c r="LQ63" i="49"/>
  <c r="LP63" i="49"/>
  <c r="LO63" i="49"/>
  <c r="LN63" i="49"/>
  <c r="LM63" i="49"/>
  <c r="MH62" i="49"/>
  <c r="MF62" i="49"/>
  <c r="ME62" i="49"/>
  <c r="MD62" i="49"/>
  <c r="MC62" i="49"/>
  <c r="MB62" i="49"/>
  <c r="MA62" i="49"/>
  <c r="LZ62" i="49"/>
  <c r="LY62" i="49"/>
  <c r="LX62" i="49"/>
  <c r="MJ62" i="49" s="1"/>
  <c r="LW62" i="49"/>
  <c r="LV62" i="49"/>
  <c r="LU62" i="49"/>
  <c r="LT62" i="49"/>
  <c r="LS62" i="49"/>
  <c r="LR62" i="49"/>
  <c r="LQ62" i="49"/>
  <c r="LP62" i="49"/>
  <c r="LO62" i="49"/>
  <c r="LN62" i="49"/>
  <c r="LM62" i="49"/>
  <c r="MJ61" i="49"/>
  <c r="MH61" i="49"/>
  <c r="MF61" i="49"/>
  <c r="ME61" i="49"/>
  <c r="MD61" i="49"/>
  <c r="MC61" i="49"/>
  <c r="MB61" i="49"/>
  <c r="MA61" i="49"/>
  <c r="LZ61" i="49"/>
  <c r="LY61" i="49"/>
  <c r="LX61" i="49"/>
  <c r="LW61" i="49"/>
  <c r="LV61" i="49"/>
  <c r="LU61" i="49"/>
  <c r="LT61" i="49"/>
  <c r="LS61" i="49"/>
  <c r="LR61" i="49"/>
  <c r="LQ61" i="49"/>
  <c r="LP61" i="49"/>
  <c r="LO61" i="49"/>
  <c r="LN61" i="49"/>
  <c r="LM61" i="49"/>
  <c r="MH60" i="49"/>
  <c r="MF60" i="49"/>
  <c r="ME60" i="49"/>
  <c r="MD60" i="49"/>
  <c r="MC60" i="49"/>
  <c r="MB60" i="49"/>
  <c r="MA60" i="49"/>
  <c r="LZ60" i="49"/>
  <c r="LY60" i="49"/>
  <c r="LX60" i="49"/>
  <c r="MJ60" i="49" s="1"/>
  <c r="LW60" i="49"/>
  <c r="LV60" i="49"/>
  <c r="LU60" i="49"/>
  <c r="LT60" i="49"/>
  <c r="LS60" i="49"/>
  <c r="LR60" i="49"/>
  <c r="LQ60" i="49"/>
  <c r="LP60" i="49"/>
  <c r="LO60" i="49"/>
  <c r="LN60" i="49"/>
  <c r="LM60" i="49"/>
  <c r="MH59" i="49"/>
  <c r="MF59" i="49"/>
  <c r="ME59" i="49"/>
  <c r="MD59" i="49"/>
  <c r="MC59" i="49"/>
  <c r="MB59" i="49"/>
  <c r="MA59" i="49"/>
  <c r="LZ59" i="49"/>
  <c r="LY59" i="49"/>
  <c r="LX59" i="49"/>
  <c r="LW59" i="49"/>
  <c r="MJ59" i="49" s="1"/>
  <c r="LV59" i="49"/>
  <c r="LU59" i="49"/>
  <c r="LT59" i="49"/>
  <c r="LS59" i="49"/>
  <c r="LR59" i="49"/>
  <c r="LQ59" i="49"/>
  <c r="LP59" i="49"/>
  <c r="LO59" i="49"/>
  <c r="LN59" i="49"/>
  <c r="LM59" i="49"/>
  <c r="MH58" i="49"/>
  <c r="MF58" i="49"/>
  <c r="ME58" i="49"/>
  <c r="MD58" i="49"/>
  <c r="MC58" i="49"/>
  <c r="MB58" i="49"/>
  <c r="MA58" i="49"/>
  <c r="LZ58" i="49"/>
  <c r="LY58" i="49"/>
  <c r="LX58" i="49"/>
  <c r="LW58" i="49"/>
  <c r="MJ58" i="49" s="1"/>
  <c r="LV58" i="49"/>
  <c r="LU58" i="49"/>
  <c r="LT58" i="49"/>
  <c r="LS58" i="49"/>
  <c r="LR58" i="49"/>
  <c r="LQ58" i="49"/>
  <c r="LP58" i="49"/>
  <c r="LO58" i="49"/>
  <c r="LN58" i="49"/>
  <c r="LM58" i="49"/>
  <c r="MJ57" i="49"/>
  <c r="MH57" i="49"/>
  <c r="MF57" i="49"/>
  <c r="ME57" i="49"/>
  <c r="MD57" i="49"/>
  <c r="MC57" i="49"/>
  <c r="MB57" i="49"/>
  <c r="MA57" i="49"/>
  <c r="LZ57" i="49"/>
  <c r="LY57" i="49"/>
  <c r="LX57" i="49"/>
  <c r="LW57" i="49"/>
  <c r="LV57" i="49"/>
  <c r="LU57" i="49"/>
  <c r="LT57" i="49"/>
  <c r="LS57" i="49"/>
  <c r="LR57" i="49"/>
  <c r="LQ57" i="49"/>
  <c r="LP57" i="49"/>
  <c r="LO57" i="49"/>
  <c r="LN57" i="49"/>
  <c r="LM57" i="49"/>
  <c r="MJ56" i="49"/>
  <c r="MH56" i="49"/>
  <c r="MF56" i="49"/>
  <c r="ME56" i="49"/>
  <c r="MD56" i="49"/>
  <c r="MC56" i="49"/>
  <c r="MB56" i="49"/>
  <c r="MA56" i="49"/>
  <c r="LZ56" i="49"/>
  <c r="LY56" i="49"/>
  <c r="LX56" i="49"/>
  <c r="LW56" i="49"/>
  <c r="LV56" i="49"/>
  <c r="LU56" i="49"/>
  <c r="LT56" i="49"/>
  <c r="LS56" i="49"/>
  <c r="LR56" i="49"/>
  <c r="LQ56" i="49"/>
  <c r="LP56" i="49"/>
  <c r="LO56" i="49"/>
  <c r="LN56" i="49"/>
  <c r="LM56" i="49"/>
  <c r="MH55" i="49"/>
  <c r="MF55" i="49"/>
  <c r="ME55" i="49"/>
  <c r="MD55" i="49"/>
  <c r="MC55" i="49"/>
  <c r="MB55" i="49"/>
  <c r="MA55" i="49"/>
  <c r="LZ55" i="49"/>
  <c r="LY55" i="49"/>
  <c r="LX55" i="49"/>
  <c r="LW55" i="49"/>
  <c r="LV55" i="49"/>
  <c r="MJ55" i="49" s="1"/>
  <c r="LU55" i="49"/>
  <c r="LT55" i="49"/>
  <c r="LS55" i="49"/>
  <c r="LR55" i="49"/>
  <c r="LQ55" i="49"/>
  <c r="LP55" i="49"/>
  <c r="LO55" i="49"/>
  <c r="LN55" i="49"/>
  <c r="LM55" i="49"/>
  <c r="MH54" i="49"/>
  <c r="MF54" i="49"/>
  <c r="ME54" i="49"/>
  <c r="MD54" i="49"/>
  <c r="MC54" i="49"/>
  <c r="MB54" i="49"/>
  <c r="MA54" i="49"/>
  <c r="LZ54" i="49"/>
  <c r="LY54" i="49"/>
  <c r="LX54" i="49"/>
  <c r="LW54" i="49"/>
  <c r="LV54" i="49"/>
  <c r="MJ54" i="49" s="1"/>
  <c r="LU54" i="49"/>
  <c r="LT54" i="49"/>
  <c r="LS54" i="49"/>
  <c r="LR54" i="49"/>
  <c r="LQ54" i="49"/>
  <c r="LP54" i="49"/>
  <c r="LO54" i="49"/>
  <c r="LN54" i="49"/>
  <c r="LM54" i="49"/>
  <c r="MJ53" i="49"/>
  <c r="MH53" i="49"/>
  <c r="MF53" i="49"/>
  <c r="ME53" i="49"/>
  <c r="MD53" i="49"/>
  <c r="MC53" i="49"/>
  <c r="MB53" i="49"/>
  <c r="MA53" i="49"/>
  <c r="LZ53" i="49"/>
  <c r="LY53" i="49"/>
  <c r="LX53" i="49"/>
  <c r="LW53" i="49"/>
  <c r="LV53" i="49"/>
  <c r="LU53" i="49"/>
  <c r="LT53" i="49"/>
  <c r="LS53" i="49"/>
  <c r="LR53" i="49"/>
  <c r="LQ53" i="49"/>
  <c r="LP53" i="49"/>
  <c r="LO53" i="49"/>
  <c r="LN53" i="49"/>
  <c r="LM53" i="49"/>
  <c r="MH42" i="49"/>
  <c r="MF42" i="49"/>
  <c r="ME42" i="49"/>
  <c r="MD42" i="49"/>
  <c r="MC42" i="49"/>
  <c r="MB42" i="49"/>
  <c r="MA42" i="49"/>
  <c r="LZ42" i="49"/>
  <c r="MJ42" i="49" s="1"/>
  <c r="LY42" i="49"/>
  <c r="LX42" i="49"/>
  <c r="LW42" i="49"/>
  <c r="LV42" i="49"/>
  <c r="LU42" i="49"/>
  <c r="LT42" i="49"/>
  <c r="LS42" i="49"/>
  <c r="LR42" i="49"/>
  <c r="LQ42" i="49"/>
  <c r="LP42" i="49"/>
  <c r="LO42" i="49"/>
  <c r="LN42" i="49"/>
  <c r="LM42" i="49"/>
  <c r="MH41" i="49"/>
  <c r="MF41" i="49"/>
  <c r="ME41" i="49"/>
  <c r="MD41" i="49"/>
  <c r="MC41" i="49"/>
  <c r="MB41" i="49"/>
  <c r="MA41" i="49"/>
  <c r="LZ41" i="49"/>
  <c r="LY41" i="49"/>
  <c r="MJ41" i="49" s="1"/>
  <c r="LX41" i="49"/>
  <c r="LW41" i="49"/>
  <c r="LV41" i="49"/>
  <c r="LU41" i="49"/>
  <c r="LT41" i="49"/>
  <c r="LS41" i="49"/>
  <c r="LR41" i="49"/>
  <c r="LQ41" i="49"/>
  <c r="LP41" i="49"/>
  <c r="LO41" i="49"/>
  <c r="LN41" i="49"/>
  <c r="LM41" i="49"/>
  <c r="MH40" i="49"/>
  <c r="MF40" i="49"/>
  <c r="ME40" i="49"/>
  <c r="MD40" i="49"/>
  <c r="MC40" i="49"/>
  <c r="MB40" i="49"/>
  <c r="MA40" i="49"/>
  <c r="LZ40" i="49"/>
  <c r="LY40" i="49"/>
  <c r="MJ40" i="49" s="1"/>
  <c r="LX40" i="49"/>
  <c r="LW40" i="49"/>
  <c r="LV40" i="49"/>
  <c r="LU40" i="49"/>
  <c r="LT40" i="49"/>
  <c r="LS40" i="49"/>
  <c r="LR40" i="49"/>
  <c r="LQ40" i="49"/>
  <c r="LP40" i="49"/>
  <c r="LO40" i="49"/>
  <c r="LN40" i="49"/>
  <c r="LM40" i="49"/>
  <c r="MJ39" i="49"/>
  <c r="MH39" i="49"/>
  <c r="MF39" i="49"/>
  <c r="ME39" i="49"/>
  <c r="MD39" i="49"/>
  <c r="MC39" i="49"/>
  <c r="MB39" i="49"/>
  <c r="MA39" i="49"/>
  <c r="LZ39" i="49"/>
  <c r="LY39" i="49"/>
  <c r="LX39" i="49"/>
  <c r="LW39" i="49"/>
  <c r="LV39" i="49"/>
  <c r="LU39" i="49"/>
  <c r="LT39" i="49"/>
  <c r="LS39" i="49"/>
  <c r="LR39" i="49"/>
  <c r="LQ39" i="49"/>
  <c r="LP39" i="49"/>
  <c r="LO39" i="49"/>
  <c r="LN39" i="49"/>
  <c r="LM39" i="49"/>
  <c r="MH38" i="49"/>
  <c r="MF38" i="49"/>
  <c r="ME38" i="49"/>
  <c r="MD38" i="49"/>
  <c r="MC38" i="49"/>
  <c r="MB38" i="49"/>
  <c r="MA38" i="49"/>
  <c r="LZ38" i="49"/>
  <c r="LY38" i="49"/>
  <c r="MJ38" i="49" s="1"/>
  <c r="LX38" i="49"/>
  <c r="LW38" i="49"/>
  <c r="LV38" i="49"/>
  <c r="LU38" i="49"/>
  <c r="LT38" i="49"/>
  <c r="LS38" i="49"/>
  <c r="LR38" i="49"/>
  <c r="LQ38" i="49"/>
  <c r="LP38" i="49"/>
  <c r="LO38" i="49"/>
  <c r="LN38" i="49"/>
  <c r="LM38" i="49"/>
  <c r="MH37" i="49"/>
  <c r="MF37" i="49"/>
  <c r="ME37" i="49"/>
  <c r="MD37" i="49"/>
  <c r="MC37" i="49"/>
  <c r="MB37" i="49"/>
  <c r="MA37" i="49"/>
  <c r="LZ37" i="49"/>
  <c r="LY37" i="49"/>
  <c r="MJ37" i="49" s="1"/>
  <c r="LX37" i="49"/>
  <c r="LW37" i="49"/>
  <c r="LV37" i="49"/>
  <c r="LU37" i="49"/>
  <c r="LT37" i="49"/>
  <c r="LS37" i="49"/>
  <c r="LR37" i="49"/>
  <c r="LQ37" i="49"/>
  <c r="LP37" i="49"/>
  <c r="LO37" i="49"/>
  <c r="LN37" i="49"/>
  <c r="LM37" i="49"/>
  <c r="MH36" i="49"/>
  <c r="MF36" i="49"/>
  <c r="ME36" i="49"/>
  <c r="MD36" i="49"/>
  <c r="MC36" i="49"/>
  <c r="MB36" i="49"/>
  <c r="MA36" i="49"/>
  <c r="LZ36" i="49"/>
  <c r="LY36" i="49"/>
  <c r="LX36" i="49"/>
  <c r="MJ36" i="49" s="1"/>
  <c r="LW36" i="49"/>
  <c r="LV36" i="49"/>
  <c r="LU36" i="49"/>
  <c r="LT36" i="49"/>
  <c r="LS36" i="49"/>
  <c r="LR36" i="49"/>
  <c r="LQ36" i="49"/>
  <c r="LP36" i="49"/>
  <c r="LO36" i="49"/>
  <c r="LN36" i="49"/>
  <c r="LM36" i="49"/>
  <c r="MJ35" i="49"/>
  <c r="MH35" i="49"/>
  <c r="MF35" i="49"/>
  <c r="ME35" i="49"/>
  <c r="MD35" i="49"/>
  <c r="MC35" i="49"/>
  <c r="MB35" i="49"/>
  <c r="MA35" i="49"/>
  <c r="LZ35" i="49"/>
  <c r="LY35" i="49"/>
  <c r="LX35" i="49"/>
  <c r="LW35" i="49"/>
  <c r="LV35" i="49"/>
  <c r="LU35" i="49"/>
  <c r="LT35" i="49"/>
  <c r="LS35" i="49"/>
  <c r="LR35" i="49"/>
  <c r="LQ35" i="49"/>
  <c r="LP35" i="49"/>
  <c r="LO35" i="49"/>
  <c r="LN35" i="49"/>
  <c r="LM35" i="49"/>
  <c r="MH34" i="49"/>
  <c r="MF34" i="49"/>
  <c r="ME34" i="49"/>
  <c r="MD34" i="49"/>
  <c r="MC34" i="49"/>
  <c r="MB34" i="49"/>
  <c r="MA34" i="49"/>
  <c r="LZ34" i="49"/>
  <c r="LY34" i="49"/>
  <c r="LX34" i="49"/>
  <c r="MJ34" i="49" s="1"/>
  <c r="LW34" i="49"/>
  <c r="LV34" i="49"/>
  <c r="LU34" i="49"/>
  <c r="LT34" i="49"/>
  <c r="LS34" i="49"/>
  <c r="LR34" i="49"/>
  <c r="LQ34" i="49"/>
  <c r="LP34" i="49"/>
  <c r="LO34" i="49"/>
  <c r="LN34" i="49"/>
  <c r="LM34" i="49"/>
  <c r="MH33" i="49"/>
  <c r="MF33" i="49"/>
  <c r="ME33" i="49"/>
  <c r="MD33" i="49"/>
  <c r="MC33" i="49"/>
  <c r="MB33" i="49"/>
  <c r="MA33" i="49"/>
  <c r="LZ33" i="49"/>
  <c r="LY33" i="49"/>
  <c r="LX33" i="49"/>
  <c r="LW33" i="49"/>
  <c r="MJ33" i="49" s="1"/>
  <c r="LV33" i="49"/>
  <c r="LU33" i="49"/>
  <c r="LT33" i="49"/>
  <c r="LS33" i="49"/>
  <c r="LR33" i="49"/>
  <c r="LQ33" i="49"/>
  <c r="LP33" i="49"/>
  <c r="LO33" i="49"/>
  <c r="LN33" i="49"/>
  <c r="LM33" i="49"/>
  <c r="MH32" i="49"/>
  <c r="MF32" i="49"/>
  <c r="ME32" i="49"/>
  <c r="MD32" i="49"/>
  <c r="MC32" i="49"/>
  <c r="MB32" i="49"/>
  <c r="MA32" i="49"/>
  <c r="LZ32" i="49"/>
  <c r="LY32" i="49"/>
  <c r="LX32" i="49"/>
  <c r="LW32" i="49"/>
  <c r="MJ32" i="49" s="1"/>
  <c r="LV32" i="49"/>
  <c r="LU32" i="49"/>
  <c r="LT32" i="49"/>
  <c r="LS32" i="49"/>
  <c r="LR32" i="49"/>
  <c r="LQ32" i="49"/>
  <c r="LP32" i="49"/>
  <c r="LO32" i="49"/>
  <c r="LN32" i="49"/>
  <c r="LM32" i="49"/>
  <c r="MJ31" i="49"/>
  <c r="MH31" i="49"/>
  <c r="MF31" i="49"/>
  <c r="ME31" i="49"/>
  <c r="MD31" i="49"/>
  <c r="MC31" i="49"/>
  <c r="MB31" i="49"/>
  <c r="MA31" i="49"/>
  <c r="LZ31" i="49"/>
  <c r="LY31" i="49"/>
  <c r="LX31" i="49"/>
  <c r="LW31" i="49"/>
  <c r="LV31" i="49"/>
  <c r="LU31" i="49"/>
  <c r="LT31" i="49"/>
  <c r="LS31" i="49"/>
  <c r="LR31" i="49"/>
  <c r="LQ31" i="49"/>
  <c r="LP31" i="49"/>
  <c r="LO31" i="49"/>
  <c r="LN31" i="49"/>
  <c r="LM31" i="49"/>
  <c r="MJ30" i="49"/>
  <c r="MH30" i="49"/>
  <c r="MF30" i="49"/>
  <c r="ME30" i="49"/>
  <c r="MD30" i="49"/>
  <c r="MC30" i="49"/>
  <c r="MB30" i="49"/>
  <c r="MA30" i="49"/>
  <c r="LZ30" i="49"/>
  <c r="LY30" i="49"/>
  <c r="LX30" i="49"/>
  <c r="LW30" i="49"/>
  <c r="LV30" i="49"/>
  <c r="LU30" i="49"/>
  <c r="LT30" i="49"/>
  <c r="LS30" i="49"/>
  <c r="LR30" i="49"/>
  <c r="LQ30" i="49"/>
  <c r="LP30" i="49"/>
  <c r="LO30" i="49"/>
  <c r="LN30" i="49"/>
  <c r="LM30" i="49"/>
  <c r="MH29" i="49"/>
  <c r="MF29" i="49"/>
  <c r="ME29" i="49"/>
  <c r="MD29" i="49"/>
  <c r="MC29" i="49"/>
  <c r="MB29" i="49"/>
  <c r="MA29" i="49"/>
  <c r="LZ29" i="49"/>
  <c r="LY29" i="49"/>
  <c r="LX29" i="49"/>
  <c r="LW29" i="49"/>
  <c r="LV29" i="49"/>
  <c r="MJ29" i="49" s="1"/>
  <c r="LU29" i="49"/>
  <c r="LT29" i="49"/>
  <c r="LS29" i="49"/>
  <c r="LR29" i="49"/>
  <c r="LQ29" i="49"/>
  <c r="LP29" i="49"/>
  <c r="LO29" i="49"/>
  <c r="LN29" i="49"/>
  <c r="LM29" i="49"/>
  <c r="MH28" i="49"/>
  <c r="MF28" i="49"/>
  <c r="ME28" i="49"/>
  <c r="MD28" i="49"/>
  <c r="MC28" i="49"/>
  <c r="MB28" i="49"/>
  <c r="MA28" i="49"/>
  <c r="LZ28" i="49"/>
  <c r="LY28" i="49"/>
  <c r="LX28" i="49"/>
  <c r="LW28" i="49"/>
  <c r="LV28" i="49"/>
  <c r="MJ28" i="49" s="1"/>
  <c r="LU28" i="49"/>
  <c r="LT28" i="49"/>
  <c r="LS28" i="49"/>
  <c r="LR28" i="49"/>
  <c r="LQ28" i="49"/>
  <c r="LP28" i="49"/>
  <c r="LO28" i="49"/>
  <c r="LN28" i="49"/>
  <c r="LM28" i="49"/>
  <c r="MJ27" i="49"/>
  <c r="MH27" i="49"/>
  <c r="MF27" i="49"/>
  <c r="ME27" i="49"/>
  <c r="MD27" i="49"/>
  <c r="MC27" i="49"/>
  <c r="MB27" i="49"/>
  <c r="MA27" i="49"/>
  <c r="LZ27" i="49"/>
  <c r="LY27" i="49"/>
  <c r="LX27" i="49"/>
  <c r="LW27" i="49"/>
  <c r="LV27" i="49"/>
  <c r="LU27" i="49"/>
  <c r="LT27" i="49"/>
  <c r="LS27" i="49"/>
  <c r="LR27" i="49"/>
  <c r="LQ27" i="49"/>
  <c r="LP27" i="49"/>
  <c r="LO27" i="49"/>
  <c r="LN27" i="49"/>
  <c r="LM27" i="49"/>
  <c r="MH17" i="49"/>
  <c r="MF17" i="49"/>
  <c r="ME17" i="49"/>
  <c r="MD17" i="49"/>
  <c r="MC17" i="49"/>
  <c r="MB17" i="49"/>
  <c r="MA17" i="49"/>
  <c r="LZ17" i="49"/>
  <c r="MJ17" i="49" s="1"/>
  <c r="LY17" i="49"/>
  <c r="LX17" i="49"/>
  <c r="LW17" i="49"/>
  <c r="LV17" i="49"/>
  <c r="LU17" i="49"/>
  <c r="LT17" i="49"/>
  <c r="LS17" i="49"/>
  <c r="LR17" i="49"/>
  <c r="LQ17" i="49"/>
  <c r="LP17" i="49"/>
  <c r="LO17" i="49"/>
  <c r="LN17" i="49"/>
  <c r="LM17" i="49"/>
  <c r="MH16" i="49"/>
  <c r="MF16" i="49"/>
  <c r="ME16" i="49"/>
  <c r="MD16" i="49"/>
  <c r="MC16" i="49"/>
  <c r="MB16" i="49"/>
  <c r="MA16" i="49"/>
  <c r="LZ16" i="49"/>
  <c r="LY16" i="49"/>
  <c r="MJ16" i="49" s="1"/>
  <c r="LX16" i="49"/>
  <c r="LW16" i="49"/>
  <c r="LV16" i="49"/>
  <c r="LU16" i="49"/>
  <c r="LT16" i="49"/>
  <c r="LS16" i="49"/>
  <c r="LR16" i="49"/>
  <c r="LQ16" i="49"/>
  <c r="LP16" i="49"/>
  <c r="LO16" i="49"/>
  <c r="LN16" i="49"/>
  <c r="LM16" i="49"/>
  <c r="MH15" i="49"/>
  <c r="MF15" i="49"/>
  <c r="ME15" i="49"/>
  <c r="MD15" i="49"/>
  <c r="MC15" i="49"/>
  <c r="MB15" i="49"/>
  <c r="MA15" i="49"/>
  <c r="LZ15" i="49"/>
  <c r="LY15" i="49"/>
  <c r="MJ15" i="49" s="1"/>
  <c r="LX15" i="49"/>
  <c r="LW15" i="49"/>
  <c r="LV15" i="49"/>
  <c r="LU15" i="49"/>
  <c r="LT15" i="49"/>
  <c r="LS15" i="49"/>
  <c r="LR15" i="49"/>
  <c r="LQ15" i="49"/>
  <c r="LP15" i="49"/>
  <c r="LO15" i="49"/>
  <c r="LN15" i="49"/>
  <c r="LM15" i="49"/>
  <c r="MJ14" i="49"/>
  <c r="MH14" i="49"/>
  <c r="MF14" i="49"/>
  <c r="ME14" i="49"/>
  <c r="MD14" i="49"/>
  <c r="MC14" i="49"/>
  <c r="MB14" i="49"/>
  <c r="MA14" i="49"/>
  <c r="LZ14" i="49"/>
  <c r="LY14" i="49"/>
  <c r="LX14" i="49"/>
  <c r="LW14" i="49"/>
  <c r="LV14" i="49"/>
  <c r="LU14" i="49"/>
  <c r="LT14" i="49"/>
  <c r="LS14" i="49"/>
  <c r="LR14" i="49"/>
  <c r="LQ14" i="49"/>
  <c r="LP14" i="49"/>
  <c r="LO14" i="49"/>
  <c r="LN14" i="49"/>
  <c r="LM14" i="49"/>
  <c r="MH13" i="49"/>
  <c r="MF13" i="49"/>
  <c r="ME13" i="49"/>
  <c r="MD13" i="49"/>
  <c r="MC13" i="49"/>
  <c r="MB13" i="49"/>
  <c r="MA13" i="49"/>
  <c r="LZ13" i="49"/>
  <c r="LY13" i="49"/>
  <c r="MJ13" i="49" s="1"/>
  <c r="LX13" i="49"/>
  <c r="LW13" i="49"/>
  <c r="LV13" i="49"/>
  <c r="LU13" i="49"/>
  <c r="LT13" i="49"/>
  <c r="LS13" i="49"/>
  <c r="LR13" i="49"/>
  <c r="LQ13" i="49"/>
  <c r="LP13" i="49"/>
  <c r="LO13" i="49"/>
  <c r="LN13" i="49"/>
  <c r="LM13" i="49"/>
  <c r="MH12" i="49"/>
  <c r="MF12" i="49"/>
  <c r="ME12" i="49"/>
  <c r="MD12" i="49"/>
  <c r="MC12" i="49"/>
  <c r="MB12" i="49"/>
  <c r="MA12" i="49"/>
  <c r="LZ12" i="49"/>
  <c r="LY12" i="49"/>
  <c r="MJ12" i="49" s="1"/>
  <c r="LX12" i="49"/>
  <c r="LW12" i="49"/>
  <c r="LV12" i="49"/>
  <c r="LU12" i="49"/>
  <c r="LT12" i="49"/>
  <c r="LS12" i="49"/>
  <c r="LR12" i="49"/>
  <c r="LQ12" i="49"/>
  <c r="LP12" i="49"/>
  <c r="LO12" i="49"/>
  <c r="LN12" i="49"/>
  <c r="LM12" i="49"/>
  <c r="MH11" i="49"/>
  <c r="MF11" i="49"/>
  <c r="ME11" i="49"/>
  <c r="MD11" i="49"/>
  <c r="MC11" i="49"/>
  <c r="MB11" i="49"/>
  <c r="MA11" i="49"/>
  <c r="LZ11" i="49"/>
  <c r="LY11" i="49"/>
  <c r="LX11" i="49"/>
  <c r="MJ11" i="49" s="1"/>
  <c r="LW11" i="49"/>
  <c r="LV11" i="49"/>
  <c r="LU11" i="49"/>
  <c r="LT11" i="49"/>
  <c r="LS11" i="49"/>
  <c r="LR11" i="49"/>
  <c r="LQ11" i="49"/>
  <c r="LP11" i="49"/>
  <c r="LO11" i="49"/>
  <c r="LN11" i="49"/>
  <c r="LM11" i="49"/>
  <c r="MJ10" i="49"/>
  <c r="MH10" i="49"/>
  <c r="MF10" i="49"/>
  <c r="ME10" i="49"/>
  <c r="MD10" i="49"/>
  <c r="MC10" i="49"/>
  <c r="MB10" i="49"/>
  <c r="MA10" i="49"/>
  <c r="LZ10" i="49"/>
  <c r="LY10" i="49"/>
  <c r="LX10" i="49"/>
  <c r="LW10" i="49"/>
  <c r="LV10" i="49"/>
  <c r="LU10" i="49"/>
  <c r="LT10" i="49"/>
  <c r="LS10" i="49"/>
  <c r="LR10" i="49"/>
  <c r="LQ10" i="49"/>
  <c r="LP10" i="49"/>
  <c r="LO10" i="49"/>
  <c r="LN10" i="49"/>
  <c r="LM10" i="49"/>
  <c r="MH9" i="49"/>
  <c r="MF9" i="49"/>
  <c r="ME9" i="49"/>
  <c r="MD9" i="49"/>
  <c r="MC9" i="49"/>
  <c r="MB9" i="49"/>
  <c r="MA9" i="49"/>
  <c r="LZ9" i="49"/>
  <c r="LY9" i="49"/>
  <c r="LX9" i="49"/>
  <c r="MJ9" i="49" s="1"/>
  <c r="LW9" i="49"/>
  <c r="LV9" i="49"/>
  <c r="LU9" i="49"/>
  <c r="LT9" i="49"/>
  <c r="LS9" i="49"/>
  <c r="LR9" i="49"/>
  <c r="LQ9" i="49"/>
  <c r="LP9" i="49"/>
  <c r="LO9" i="49"/>
  <c r="LN9" i="49"/>
  <c r="LM9" i="49"/>
  <c r="MH8" i="49"/>
  <c r="MF8" i="49"/>
  <c r="ME8" i="49"/>
  <c r="MD8" i="49"/>
  <c r="MC8" i="49"/>
  <c r="MB8" i="49"/>
  <c r="MA8" i="49"/>
  <c r="LZ8" i="49"/>
  <c r="LY8" i="49"/>
  <c r="LX8" i="49"/>
  <c r="LW8" i="49"/>
  <c r="MJ8" i="49" s="1"/>
  <c r="LV8" i="49"/>
  <c r="LU8" i="49"/>
  <c r="LT8" i="49"/>
  <c r="LS8" i="49"/>
  <c r="LR8" i="49"/>
  <c r="LQ8" i="49"/>
  <c r="LP8" i="49"/>
  <c r="LO8" i="49"/>
  <c r="LN8" i="49"/>
  <c r="LM8" i="49"/>
  <c r="MH7" i="49"/>
  <c r="MF7" i="49"/>
  <c r="ME7" i="49"/>
  <c r="MD7" i="49"/>
  <c r="MC7" i="49"/>
  <c r="MB7" i="49"/>
  <c r="MA7" i="49"/>
  <c r="LZ7" i="49"/>
  <c r="LY7" i="49"/>
  <c r="LX7" i="49"/>
  <c r="LW7" i="49"/>
  <c r="MJ7" i="49" s="1"/>
  <c r="LV7" i="49"/>
  <c r="LU7" i="49"/>
  <c r="LT7" i="49"/>
  <c r="LS7" i="49"/>
  <c r="LR7" i="49"/>
  <c r="LQ7" i="49"/>
  <c r="LP7" i="49"/>
  <c r="LO7" i="49"/>
  <c r="LN7" i="49"/>
  <c r="LM7" i="49"/>
  <c r="MJ6" i="49"/>
  <c r="MH6" i="49"/>
  <c r="MF6" i="49"/>
  <c r="ME6" i="49"/>
  <c r="MD6" i="49"/>
  <c r="MC6" i="49"/>
  <c r="MB6" i="49"/>
  <c r="MA6" i="49"/>
  <c r="LZ6" i="49"/>
  <c r="LY6" i="49"/>
  <c r="LX6" i="49"/>
  <c r="LW6" i="49"/>
  <c r="LV6" i="49"/>
  <c r="LU6" i="49"/>
  <c r="LT6" i="49"/>
  <c r="LS6" i="49"/>
  <c r="LR6" i="49"/>
  <c r="LQ6" i="49"/>
  <c r="LP6" i="49"/>
  <c r="LO6" i="49"/>
  <c r="LN6" i="49"/>
  <c r="LM6" i="49"/>
  <c r="MJ5" i="49"/>
  <c r="MH5" i="49"/>
  <c r="MF5" i="49"/>
  <c r="ME5" i="49"/>
  <c r="MD5" i="49"/>
  <c r="MC5" i="49"/>
  <c r="MB5" i="49"/>
  <c r="MA5" i="49"/>
  <c r="LZ5" i="49"/>
  <c r="LY5" i="49"/>
  <c r="LX5" i="49"/>
  <c r="LW5" i="49"/>
  <c r="LV5" i="49"/>
  <c r="LU5" i="49"/>
  <c r="LT5" i="49"/>
  <c r="LS5" i="49"/>
  <c r="LR5" i="49"/>
  <c r="LQ5" i="49"/>
  <c r="LP5" i="49"/>
  <c r="LO5" i="49"/>
  <c r="LN5" i="49"/>
  <c r="LM5" i="49"/>
  <c r="MH4" i="49"/>
  <c r="MF4" i="49"/>
  <c r="ME4" i="49"/>
  <c r="MD4" i="49"/>
  <c r="MC4" i="49"/>
  <c r="MB4" i="49"/>
  <c r="MA4" i="49"/>
  <c r="LZ4" i="49"/>
  <c r="LY4" i="49"/>
  <c r="LX4" i="49"/>
  <c r="LW4" i="49"/>
  <c r="LV4" i="49"/>
  <c r="MJ4" i="49" s="1"/>
  <c r="LU4" i="49"/>
  <c r="LT4" i="49"/>
  <c r="LS4" i="49"/>
  <c r="LR4" i="49"/>
  <c r="LQ4" i="49"/>
  <c r="LP4" i="49"/>
  <c r="LO4" i="49"/>
  <c r="LN4" i="49"/>
  <c r="LM4" i="49"/>
  <c r="MH3" i="49"/>
  <c r="MF3" i="49"/>
  <c r="ME3" i="49"/>
  <c r="MD3" i="49"/>
  <c r="MC3" i="49"/>
  <c r="MB3" i="49"/>
  <c r="MA3" i="49"/>
  <c r="LZ3" i="49"/>
  <c r="LY3" i="49"/>
  <c r="LX3" i="49"/>
  <c r="LW3" i="49"/>
  <c r="LV3" i="49"/>
  <c r="MJ3" i="49" s="1"/>
  <c r="LU3" i="49"/>
  <c r="LT3" i="49"/>
  <c r="LS3" i="49"/>
  <c r="LR3" i="49"/>
  <c r="LQ3" i="49"/>
  <c r="LP3" i="49"/>
  <c r="LO3" i="49"/>
  <c r="LN3" i="49"/>
  <c r="LM3" i="49"/>
  <c r="MJ2" i="49"/>
  <c r="MH2" i="49"/>
  <c r="MF2" i="49"/>
  <c r="ME2" i="49"/>
  <c r="MD2" i="49"/>
  <c r="MC2" i="49"/>
  <c r="MB2" i="49"/>
  <c r="MA2" i="49"/>
  <c r="LZ2" i="49"/>
  <c r="LY2" i="49"/>
  <c r="LX2" i="49"/>
  <c r="LW2" i="49"/>
  <c r="LV2" i="49"/>
  <c r="LU2" i="49"/>
  <c r="LT2" i="49"/>
  <c r="LS2" i="49"/>
  <c r="LR2" i="49"/>
  <c r="LQ2" i="49"/>
  <c r="LP2" i="49"/>
  <c r="LO2" i="49"/>
  <c r="LN2" i="49"/>
  <c r="LM2" i="49"/>
  <c r="DP9" i="52" l="1"/>
  <c r="DQ9" i="52" s="1"/>
  <c r="DR6" i="52"/>
  <c r="DP34" i="52"/>
  <c r="DQ34" i="52" s="1"/>
  <c r="DR28" i="52"/>
  <c r="DV28" i="52"/>
  <c r="DR35" i="52"/>
  <c r="DV35" i="52"/>
  <c r="DV14" i="52"/>
  <c r="DR14" i="52"/>
  <c r="DV20" i="52"/>
  <c r="DR27" i="52"/>
  <c r="DV27" i="52"/>
  <c r="DR22" i="52"/>
  <c r="DV22" i="52"/>
  <c r="DV37" i="52"/>
  <c r="DR37" i="52"/>
  <c r="DV23" i="52"/>
  <c r="DR29" i="52"/>
  <c r="DR16" i="52"/>
  <c r="DV16" i="52"/>
  <c r="DR19" i="52"/>
  <c r="DV19" i="52"/>
  <c r="DV36" i="52"/>
  <c r="DR36" i="52"/>
  <c r="DV13" i="52"/>
  <c r="DR13" i="52"/>
  <c r="DR17" i="52"/>
  <c r="DV17" i="52"/>
  <c r="DV30" i="52"/>
  <c r="DR30" i="52"/>
  <c r="DV7" i="52"/>
  <c r="DR7" i="52"/>
  <c r="DV12" i="52"/>
  <c r="DR12" i="52"/>
  <c r="DV26" i="52"/>
  <c r="DR26" i="52"/>
  <c r="DV38" i="52"/>
  <c r="DR38" i="52"/>
  <c r="DV6" i="52"/>
  <c r="DR24" i="52"/>
  <c r="DV24" i="52"/>
  <c r="DV18" i="52"/>
  <c r="DR18" i="52"/>
  <c r="DV15" i="52"/>
  <c r="DR15" i="52"/>
  <c r="DV25" i="52"/>
  <c r="DR25" i="52"/>
  <c r="DV31" i="52"/>
  <c r="DR31" i="52"/>
  <c r="DV21" i="52"/>
  <c r="DR21" i="52"/>
  <c r="DV8" i="52"/>
  <c r="DR8" i="52"/>
  <c r="RG116" i="50"/>
  <c r="RD107" i="50"/>
  <c r="RL107" i="50"/>
  <c r="QW108" i="50"/>
  <c r="RE108" i="50"/>
  <c r="RM108" i="50"/>
  <c r="QX116" i="50"/>
  <c r="RI116" i="50"/>
  <c r="RN117" i="50"/>
  <c r="RF117" i="50"/>
  <c r="QX117" i="50"/>
  <c r="RI117" i="50"/>
  <c r="RT117" i="50" s="1"/>
  <c r="RA117" i="50"/>
  <c r="RG117" i="50"/>
  <c r="RP132" i="50"/>
  <c r="RH132" i="50"/>
  <c r="QZ132" i="50"/>
  <c r="RO132" i="50"/>
  <c r="RG132" i="50"/>
  <c r="RN132" i="50"/>
  <c r="RF132" i="50"/>
  <c r="RK132" i="50"/>
  <c r="RC132" i="50"/>
  <c r="RI132" i="50"/>
  <c r="RH135" i="50"/>
  <c r="RP140" i="50"/>
  <c r="RH140" i="50"/>
  <c r="RO140" i="50"/>
  <c r="RG140" i="50"/>
  <c r="RN140" i="50"/>
  <c r="RF140" i="50"/>
  <c r="RK140" i="50"/>
  <c r="RD140" i="50"/>
  <c r="RA103" i="50"/>
  <c r="RI103" i="50"/>
  <c r="RB104" i="50"/>
  <c r="RJ104" i="50"/>
  <c r="RC105" i="50"/>
  <c r="RK105" i="50"/>
  <c r="RD106" i="50"/>
  <c r="RT106" i="50" s="1"/>
  <c r="QW107" i="50"/>
  <c r="RE107" i="50"/>
  <c r="RT107" i="50" s="1"/>
  <c r="RM107" i="50"/>
  <c r="QX108" i="50"/>
  <c r="RF108" i="50"/>
  <c r="RN108" i="50"/>
  <c r="QY109" i="50"/>
  <c r="RG109" i="50"/>
  <c r="RO109" i="50"/>
  <c r="QZ110" i="50"/>
  <c r="RH110" i="50"/>
  <c r="RP110" i="50"/>
  <c r="RB111" i="50"/>
  <c r="RF113" i="50"/>
  <c r="RP113" i="50"/>
  <c r="RD114" i="50"/>
  <c r="QY116" i="50"/>
  <c r="RJ116" i="50"/>
  <c r="QW117" i="50"/>
  <c r="RH117" i="50"/>
  <c r="RE118" i="50"/>
  <c r="RP118" i="50"/>
  <c r="RA121" i="50"/>
  <c r="RN121" i="50"/>
  <c r="RD122" i="50"/>
  <c r="RB124" i="50"/>
  <c r="RJ132" i="50"/>
  <c r="RJ134" i="50"/>
  <c r="RB134" i="50"/>
  <c r="RI134" i="50"/>
  <c r="RA134" i="50"/>
  <c r="RP134" i="50"/>
  <c r="RH134" i="50"/>
  <c r="RM134" i="50"/>
  <c r="RE134" i="50"/>
  <c r="RT134" i="50" s="1"/>
  <c r="RG134" i="50"/>
  <c r="RL135" i="50"/>
  <c r="RO139" i="50"/>
  <c r="RG139" i="50"/>
  <c r="RN139" i="50"/>
  <c r="RF139" i="50"/>
  <c r="RT139" i="50" s="1"/>
  <c r="RM139" i="50"/>
  <c r="RE139" i="50"/>
  <c r="RJ139" i="50"/>
  <c r="RD139" i="50"/>
  <c r="RE140" i="50"/>
  <c r="RT150" i="50"/>
  <c r="RD108" i="50"/>
  <c r="RN107" i="50"/>
  <c r="RG108" i="50"/>
  <c r="RG113" i="50"/>
  <c r="RT113" i="50" s="1"/>
  <c r="RA116" i="50"/>
  <c r="RL132" i="50"/>
  <c r="RM135" i="50"/>
  <c r="RD104" i="50"/>
  <c r="RT104" i="50" s="1"/>
  <c r="RL104" i="50"/>
  <c r="QW105" i="50"/>
  <c r="RE105" i="50"/>
  <c r="RM105" i="50"/>
  <c r="QY107" i="50"/>
  <c r="RG107" i="50"/>
  <c r="RO107" i="50"/>
  <c r="QZ108" i="50"/>
  <c r="RH108" i="50"/>
  <c r="RP108" i="50"/>
  <c r="RA109" i="50"/>
  <c r="RI109" i="50"/>
  <c r="RB110" i="50"/>
  <c r="RJ110" i="50"/>
  <c r="RP111" i="50"/>
  <c r="RK111" i="50"/>
  <c r="RC111" i="50"/>
  <c r="RE111" i="50"/>
  <c r="RN111" i="50"/>
  <c r="QX113" i="50"/>
  <c r="RH113" i="50"/>
  <c r="RK114" i="50"/>
  <c r="RC114" i="50"/>
  <c r="RN114" i="50"/>
  <c r="RF114" i="50"/>
  <c r="QX114" i="50"/>
  <c r="RG114" i="50"/>
  <c r="RT114" i="50" s="1"/>
  <c r="RB116" i="50"/>
  <c r="RL116" i="50"/>
  <c r="QZ117" i="50"/>
  <c r="RK117" i="50"/>
  <c r="QW118" i="50"/>
  <c r="RH118" i="50"/>
  <c r="RP119" i="50"/>
  <c r="RH119" i="50"/>
  <c r="QZ119" i="50"/>
  <c r="RN119" i="50"/>
  <c r="RF119" i="50"/>
  <c r="RK119" i="50"/>
  <c r="RC119" i="50"/>
  <c r="RG119" i="50"/>
  <c r="RF124" i="50"/>
  <c r="RO131" i="50"/>
  <c r="RG131" i="50"/>
  <c r="QY131" i="50"/>
  <c r="RN131" i="50"/>
  <c r="RF131" i="50"/>
  <c r="RM131" i="50"/>
  <c r="RE131" i="50"/>
  <c r="RJ131" i="50"/>
  <c r="RB131" i="50"/>
  <c r="RT131" i="50" s="1"/>
  <c r="RI131" i="50"/>
  <c r="RM132" i="50"/>
  <c r="RO135" i="50"/>
  <c r="RJ140" i="50"/>
  <c r="RE143" i="50"/>
  <c r="QY164" i="50"/>
  <c r="RK167" i="50"/>
  <c r="RC167" i="50"/>
  <c r="RJ167" i="50"/>
  <c r="RB167" i="50"/>
  <c r="RI167" i="50"/>
  <c r="RA167" i="50"/>
  <c r="RP167" i="50"/>
  <c r="RH167" i="50"/>
  <c r="QZ167" i="50"/>
  <c r="RN167" i="50"/>
  <c r="RF167" i="50"/>
  <c r="QX167" i="50"/>
  <c r="RM167" i="50"/>
  <c r="RL167" i="50"/>
  <c r="RG167" i="50"/>
  <c r="RE167" i="50"/>
  <c r="QY167" i="50"/>
  <c r="RJ180" i="50"/>
  <c r="RL105" i="50"/>
  <c r="QX107" i="50"/>
  <c r="RO108" i="50"/>
  <c r="RJ117" i="50"/>
  <c r="RD103" i="50"/>
  <c r="QW104" i="50"/>
  <c r="RE104" i="50"/>
  <c r="QX105" i="50"/>
  <c r="RF105" i="50"/>
  <c r="RN105" i="50"/>
  <c r="QZ107" i="50"/>
  <c r="RH107" i="50"/>
  <c r="RP107" i="50"/>
  <c r="RA108" i="50"/>
  <c r="RI108" i="50"/>
  <c r="RB109" i="50"/>
  <c r="RJ109" i="50"/>
  <c r="RC110" i="50"/>
  <c r="RK110" i="50"/>
  <c r="QW111" i="50"/>
  <c r="RF111" i="50"/>
  <c r="RT111" i="50" s="1"/>
  <c r="RO111" i="50"/>
  <c r="QY113" i="50"/>
  <c r="QW114" i="50"/>
  <c r="RH114" i="50"/>
  <c r="RC116" i="50"/>
  <c r="RB117" i="50"/>
  <c r="RL117" i="50"/>
  <c r="QX118" i="50"/>
  <c r="RI118" i="50"/>
  <c r="QW119" i="50"/>
  <c r="RI119" i="50"/>
  <c r="RT119" i="50" s="1"/>
  <c r="RK122" i="50"/>
  <c r="RT122" i="50" s="1"/>
  <c r="RC122" i="50"/>
  <c r="RI122" i="50"/>
  <c r="RA122" i="50"/>
  <c r="RN122" i="50"/>
  <c r="RF122" i="50"/>
  <c r="QX122" i="50"/>
  <c r="RH122" i="50"/>
  <c r="RK131" i="50"/>
  <c r="RA132" i="50"/>
  <c r="RN134" i="50"/>
  <c r="RK139" i="50"/>
  <c r="RL140" i="50"/>
  <c r="RJ142" i="50"/>
  <c r="RI142" i="50"/>
  <c r="RP142" i="50"/>
  <c r="RH142" i="50"/>
  <c r="RO142" i="50"/>
  <c r="RG142" i="50"/>
  <c r="RT142" i="50" s="1"/>
  <c r="RM142" i="50"/>
  <c r="RE142" i="50"/>
  <c r="RD142" i="50"/>
  <c r="RG146" i="50"/>
  <c r="RM148" i="50"/>
  <c r="RP148" i="50"/>
  <c r="RH148" i="50"/>
  <c r="RK148" i="50"/>
  <c r="RJ148" i="50"/>
  <c r="RI148" i="50"/>
  <c r="RG148" i="50"/>
  <c r="RO148" i="50"/>
  <c r="QW167" i="50"/>
  <c r="RM116" i="50"/>
  <c r="RE116" i="50"/>
  <c r="QW116" i="50"/>
  <c r="RP116" i="50"/>
  <c r="RH116" i="50"/>
  <c r="RT116" i="50" s="1"/>
  <c r="QZ116" i="50"/>
  <c r="RK135" i="50"/>
  <c r="RC135" i="50"/>
  <c r="RJ135" i="50"/>
  <c r="RB135" i="50"/>
  <c r="RI135" i="50"/>
  <c r="RN135" i="50"/>
  <c r="RF135" i="50"/>
  <c r="RD105" i="50"/>
  <c r="RT105" i="50" s="1"/>
  <c r="QY108" i="50"/>
  <c r="RJ113" i="50"/>
  <c r="RB113" i="50"/>
  <c r="RM113" i="50"/>
  <c r="RE113" i="50"/>
  <c r="QW113" i="50"/>
  <c r="QY117" i="50"/>
  <c r="RF118" i="50"/>
  <c r="RI140" i="50"/>
  <c r="RK143" i="50"/>
  <c r="RJ143" i="50"/>
  <c r="RI143" i="50"/>
  <c r="RP143" i="50"/>
  <c r="RH143" i="50"/>
  <c r="RN143" i="50"/>
  <c r="RF143" i="50"/>
  <c r="RP164" i="50"/>
  <c r="RH164" i="50"/>
  <c r="QZ164" i="50"/>
  <c r="RN164" i="50"/>
  <c r="RF164" i="50"/>
  <c r="QX164" i="50"/>
  <c r="RM164" i="50"/>
  <c r="RE164" i="50"/>
  <c r="RT164" i="50" s="1"/>
  <c r="QW164" i="50"/>
  <c r="RK164" i="50"/>
  <c r="RC164" i="50"/>
  <c r="RJ164" i="50"/>
  <c r="RI164" i="50"/>
  <c r="RG164" i="50"/>
  <c r="RD164" i="50"/>
  <c r="RA164" i="50"/>
  <c r="QY105" i="50"/>
  <c r="RG105" i="50"/>
  <c r="RO105" i="50"/>
  <c r="RA107" i="50"/>
  <c r="RI107" i="50"/>
  <c r="RB108" i="50"/>
  <c r="RJ108" i="50"/>
  <c r="RC109" i="50"/>
  <c r="RK109" i="50"/>
  <c r="RD110" i="50"/>
  <c r="QZ113" i="50"/>
  <c r="RK113" i="50"/>
  <c r="RD116" i="50"/>
  <c r="RO116" i="50"/>
  <c r="RC117" i="50"/>
  <c r="RM117" i="50"/>
  <c r="QZ118" i="50"/>
  <c r="RM124" i="50"/>
  <c r="RE124" i="50"/>
  <c r="QW124" i="50"/>
  <c r="RL124" i="50"/>
  <c r="RK124" i="50"/>
  <c r="RT124" i="50" s="1"/>
  <c r="RC124" i="50"/>
  <c r="RP124" i="50"/>
  <c r="RH124" i="50"/>
  <c r="QZ124" i="50"/>
  <c r="RI124" i="50"/>
  <c r="RB132" i="50"/>
  <c r="RD135" i="50"/>
  <c r="RM140" i="50"/>
  <c r="RL143" i="50"/>
  <c r="RP153" i="50"/>
  <c r="RO153" i="50"/>
  <c r="RM153" i="50"/>
  <c r="RN153" i="50"/>
  <c r="RL153" i="50"/>
  <c r="RL164" i="50"/>
  <c r="RJ174" i="50"/>
  <c r="RB174" i="50"/>
  <c r="RI174" i="50"/>
  <c r="RT174" i="50" s="1"/>
  <c r="RA174" i="50"/>
  <c r="RP174" i="50"/>
  <c r="RH174" i="50"/>
  <c r="QZ174" i="50"/>
  <c r="RO174" i="50"/>
  <c r="RG174" i="50"/>
  <c r="QY174" i="50"/>
  <c r="RM174" i="50"/>
  <c r="RE174" i="50"/>
  <c r="QW174" i="50"/>
  <c r="RF174" i="50"/>
  <c r="RD174" i="50"/>
  <c r="RC174" i="50"/>
  <c r="QX174" i="50"/>
  <c r="RN174" i="50"/>
  <c r="RL108" i="50"/>
  <c r="RF107" i="50"/>
  <c r="RK116" i="50"/>
  <c r="RO118" i="50"/>
  <c r="RG118" i="50"/>
  <c r="QY118" i="50"/>
  <c r="RJ118" i="50"/>
  <c r="RB118" i="50"/>
  <c r="RK146" i="50"/>
  <c r="RN146" i="50"/>
  <c r="RF146" i="50"/>
  <c r="RL146" i="50"/>
  <c r="RJ146" i="50"/>
  <c r="RI146" i="50"/>
  <c r="RT146" i="50" s="1"/>
  <c r="RH146" i="50"/>
  <c r="RP146" i="50"/>
  <c r="RP180" i="50"/>
  <c r="RH180" i="50"/>
  <c r="QZ180" i="50"/>
  <c r="RO180" i="50"/>
  <c r="RG180" i="50"/>
  <c r="QY180" i="50"/>
  <c r="RN180" i="50"/>
  <c r="RF180" i="50"/>
  <c r="QX180" i="50"/>
  <c r="RM180" i="50"/>
  <c r="RE180" i="50"/>
  <c r="QW180" i="50"/>
  <c r="RK180" i="50"/>
  <c r="RT180" i="50" s="1"/>
  <c r="RC180" i="50"/>
  <c r="RI180" i="50"/>
  <c r="RD180" i="50"/>
  <c r="RB180" i="50"/>
  <c r="RA180" i="50"/>
  <c r="QZ105" i="50"/>
  <c r="RH105" i="50"/>
  <c r="RB107" i="50"/>
  <c r="RC108" i="50"/>
  <c r="RD109" i="50"/>
  <c r="RA113" i="50"/>
  <c r="RL113" i="50"/>
  <c r="QZ114" i="50"/>
  <c r="RJ114" i="50"/>
  <c r="RF116" i="50"/>
  <c r="RD117" i="50"/>
  <c r="RO117" i="50"/>
  <c r="RA118" i="50"/>
  <c r="RL118" i="50"/>
  <c r="QY119" i="50"/>
  <c r="RL119" i="50"/>
  <c r="RJ121" i="50"/>
  <c r="RT121" i="50" s="1"/>
  <c r="RB121" i="50"/>
  <c r="RP121" i="50"/>
  <c r="RH121" i="50"/>
  <c r="QZ121" i="50"/>
  <c r="RM121" i="50"/>
  <c r="RE121" i="50"/>
  <c r="QW121" i="50"/>
  <c r="RI121" i="50"/>
  <c r="QX124" i="50"/>
  <c r="RJ124" i="50"/>
  <c r="QZ131" i="50"/>
  <c r="RP131" i="50"/>
  <c r="RD132" i="50"/>
  <c r="RE135" i="50"/>
  <c r="RT135" i="50" s="1"/>
  <c r="RT136" i="50"/>
  <c r="RM143" i="50"/>
  <c r="RO146" i="50"/>
  <c r="RO164" i="50"/>
  <c r="RO167" i="50"/>
  <c r="RK174" i="50"/>
  <c r="RD112" i="50"/>
  <c r="RL112" i="50"/>
  <c r="QY115" i="50"/>
  <c r="RG115" i="50"/>
  <c r="RO115" i="50"/>
  <c r="RD120" i="50"/>
  <c r="RL120" i="50"/>
  <c r="QY123" i="50"/>
  <c r="RG123" i="50"/>
  <c r="RO123" i="50"/>
  <c r="RA125" i="50"/>
  <c r="RI125" i="50"/>
  <c r="RD133" i="50"/>
  <c r="RT133" i="50" s="1"/>
  <c r="RL133" i="50"/>
  <c r="RG136" i="50"/>
  <c r="RO136" i="50"/>
  <c r="RH137" i="50"/>
  <c r="RP137" i="50"/>
  <c r="RI138" i="50"/>
  <c r="RD141" i="50"/>
  <c r="RL141" i="50"/>
  <c r="RG144" i="50"/>
  <c r="RO144" i="50"/>
  <c r="RI145" i="50"/>
  <c r="RO150" i="50"/>
  <c r="RJ150" i="50"/>
  <c r="RM150" i="50"/>
  <c r="RM161" i="50"/>
  <c r="RE161" i="50"/>
  <c r="QW161" i="50"/>
  <c r="RK161" i="50"/>
  <c r="RC161" i="50"/>
  <c r="RJ161" i="50"/>
  <c r="RB161" i="50"/>
  <c r="RP161" i="50"/>
  <c r="RH161" i="50"/>
  <c r="QZ161" i="50"/>
  <c r="RL161" i="50"/>
  <c r="RK159" i="50"/>
  <c r="RC159" i="50"/>
  <c r="RI159" i="50"/>
  <c r="RA159" i="50"/>
  <c r="RP159" i="50"/>
  <c r="RH159" i="50"/>
  <c r="QZ159" i="50"/>
  <c r="RN159" i="50"/>
  <c r="RF159" i="50"/>
  <c r="QX159" i="50"/>
  <c r="RL159" i="50"/>
  <c r="RK175" i="50"/>
  <c r="RC175" i="50"/>
  <c r="RJ175" i="50"/>
  <c r="RB175" i="50"/>
  <c r="RI175" i="50"/>
  <c r="RA175" i="50"/>
  <c r="RP175" i="50"/>
  <c r="RH175" i="50"/>
  <c r="QZ175" i="50"/>
  <c r="RN175" i="50"/>
  <c r="RF175" i="50"/>
  <c r="QX175" i="50"/>
  <c r="RO175" i="50"/>
  <c r="RD125" i="50"/>
  <c r="RL125" i="50"/>
  <c r="RT125" i="50" s="1"/>
  <c r="RC137" i="50"/>
  <c r="RK137" i="50"/>
  <c r="RD138" i="50"/>
  <c r="RL138" i="50"/>
  <c r="RN149" i="50"/>
  <c r="RI149" i="50"/>
  <c r="RM149" i="50"/>
  <c r="QW159" i="50"/>
  <c r="RM159" i="50"/>
  <c r="QW175" i="50"/>
  <c r="RT197" i="50"/>
  <c r="RD137" i="50"/>
  <c r="RL137" i="50"/>
  <c r="RJ145" i="50"/>
  <c r="RM145" i="50"/>
  <c r="RE145" i="50"/>
  <c r="RO145" i="50"/>
  <c r="RP151" i="50"/>
  <c r="RK151" i="50"/>
  <c r="RT151" i="50" s="1"/>
  <c r="RM151" i="50"/>
  <c r="QY159" i="50"/>
  <c r="RO159" i="50"/>
  <c r="RT161" i="50"/>
  <c r="QY175" i="50"/>
  <c r="RA112" i="50"/>
  <c r="RD115" i="50"/>
  <c r="RA120" i="50"/>
  <c r="RD123" i="50"/>
  <c r="QX125" i="50"/>
  <c r="RF125" i="50"/>
  <c r="RA133" i="50"/>
  <c r="RD136" i="50"/>
  <c r="RE137" i="50"/>
  <c r="RT137" i="50" s="1"/>
  <c r="RF138" i="50"/>
  <c r="RT138" i="50" s="1"/>
  <c r="RF145" i="50"/>
  <c r="RP145" i="50"/>
  <c r="RP149" i="50"/>
  <c r="RI150" i="50"/>
  <c r="RN151" i="50"/>
  <c r="RB159" i="50"/>
  <c r="RF161" i="50"/>
  <c r="RJ166" i="50"/>
  <c r="RB166" i="50"/>
  <c r="RI166" i="50"/>
  <c r="RA166" i="50"/>
  <c r="RP166" i="50"/>
  <c r="RH166" i="50"/>
  <c r="QZ166" i="50"/>
  <c r="RO166" i="50"/>
  <c r="RG166" i="50"/>
  <c r="RT166" i="50" s="1"/>
  <c r="QY166" i="50"/>
  <c r="RM166" i="50"/>
  <c r="RE166" i="50"/>
  <c r="QW166" i="50"/>
  <c r="RP172" i="50"/>
  <c r="RH172" i="50"/>
  <c r="RT172" i="50" s="1"/>
  <c r="QZ172" i="50"/>
  <c r="RO172" i="50"/>
  <c r="RG172" i="50"/>
  <c r="QY172" i="50"/>
  <c r="RN172" i="50"/>
  <c r="RF172" i="50"/>
  <c r="QX172" i="50"/>
  <c r="RM172" i="50"/>
  <c r="RE172" i="50"/>
  <c r="QW172" i="50"/>
  <c r="RK172" i="50"/>
  <c r="RC172" i="50"/>
  <c r="RD175" i="50"/>
  <c r="RT207" i="50"/>
  <c r="RG147" i="50"/>
  <c r="RO147" i="50"/>
  <c r="QY160" i="50"/>
  <c r="RG160" i="50"/>
  <c r="RO160" i="50"/>
  <c r="RA162" i="50"/>
  <c r="RI162" i="50"/>
  <c r="RB163" i="50"/>
  <c r="RJ163" i="50"/>
  <c r="RD165" i="50"/>
  <c r="RL165" i="50"/>
  <c r="QY168" i="50"/>
  <c r="RG168" i="50"/>
  <c r="RT168" i="50" s="1"/>
  <c r="RO168" i="50"/>
  <c r="QZ169" i="50"/>
  <c r="RH169" i="50"/>
  <c r="RT169" i="50" s="1"/>
  <c r="RP169" i="50"/>
  <c r="RA170" i="50"/>
  <c r="RI170" i="50"/>
  <c r="RB171" i="50"/>
  <c r="RJ171" i="50"/>
  <c r="RD173" i="50"/>
  <c r="RL173" i="50"/>
  <c r="QY176" i="50"/>
  <c r="RG176" i="50"/>
  <c r="RO176" i="50"/>
  <c r="QZ177" i="50"/>
  <c r="RH177" i="50"/>
  <c r="RP177" i="50"/>
  <c r="RA178" i="50"/>
  <c r="RI178" i="50"/>
  <c r="RB179" i="50"/>
  <c r="RJ179" i="50"/>
  <c r="RD181" i="50"/>
  <c r="RL181" i="50"/>
  <c r="RT181" i="50" s="1"/>
  <c r="RC162" i="50"/>
  <c r="RK162" i="50"/>
  <c r="RD163" i="50"/>
  <c r="RL163" i="50"/>
  <c r="RB169" i="50"/>
  <c r="RJ169" i="50"/>
  <c r="RC170" i="50"/>
  <c r="RK170" i="50"/>
  <c r="RD171" i="50"/>
  <c r="RL171" i="50"/>
  <c r="RB177" i="50"/>
  <c r="RJ177" i="50"/>
  <c r="RT177" i="50" s="1"/>
  <c r="RC178" i="50"/>
  <c r="RK178" i="50"/>
  <c r="RD179" i="50"/>
  <c r="RL179" i="50"/>
  <c r="RT179" i="50" s="1"/>
  <c r="RD162" i="50"/>
  <c r="RT162" i="50" s="1"/>
  <c r="RL162" i="50"/>
  <c r="QW163" i="50"/>
  <c r="RE163" i="50"/>
  <c r="RT163" i="50" s="1"/>
  <c r="RM163" i="50"/>
  <c r="RC169" i="50"/>
  <c r="RK169" i="50"/>
  <c r="RD170" i="50"/>
  <c r="RL170" i="50"/>
  <c r="QW171" i="50"/>
  <c r="RE171" i="50"/>
  <c r="RM171" i="50"/>
  <c r="RC177" i="50"/>
  <c r="RK177" i="50"/>
  <c r="RD178" i="50"/>
  <c r="RL178" i="50"/>
  <c r="QW179" i="50"/>
  <c r="RE179" i="50"/>
  <c r="RM179" i="50"/>
  <c r="RD169" i="50"/>
  <c r="RL169" i="50"/>
  <c r="RD177" i="50"/>
  <c r="RL177" i="50"/>
  <c r="RD160" i="50"/>
  <c r="RT160" i="50" s="1"/>
  <c r="QX162" i="50"/>
  <c r="RF162" i="50"/>
  <c r="QY163" i="50"/>
  <c r="RG163" i="50"/>
  <c r="RA165" i="50"/>
  <c r="RD168" i="50"/>
  <c r="QW169" i="50"/>
  <c r="RE169" i="50"/>
  <c r="QX170" i="50"/>
  <c r="RF170" i="50"/>
  <c r="QY171" i="50"/>
  <c r="RG171" i="50"/>
  <c r="RA173" i="50"/>
  <c r="RD176" i="50"/>
  <c r="QW177" i="50"/>
  <c r="RE177" i="50"/>
  <c r="QX178" i="50"/>
  <c r="RF178" i="50"/>
  <c r="QY179" i="50"/>
  <c r="RG179" i="50"/>
  <c r="RA181" i="50"/>
  <c r="DV9" i="52" l="1"/>
  <c r="DR9" i="52"/>
  <c r="DR34" i="52"/>
  <c r="DV34" i="52"/>
  <c r="RT153" i="50"/>
  <c r="RT148" i="50"/>
  <c r="RT140" i="50"/>
  <c r="RT108" i="50"/>
  <c r="RT178" i="50"/>
  <c r="RT175" i="50"/>
  <c r="RT145" i="50"/>
  <c r="RT159" i="50"/>
  <c r="RT167" i="50"/>
  <c r="RT118" i="50"/>
  <c r="RT132" i="50"/>
  <c r="RT143" i="50"/>
  <c r="U41" i="34" l="1"/>
  <c r="U42" i="34"/>
  <c r="U43" i="34"/>
  <c r="U44" i="34"/>
  <c r="U45" i="34"/>
  <c r="U46" i="34"/>
  <c r="U47" i="34"/>
  <c r="U48" i="34"/>
  <c r="U49" i="34"/>
  <c r="U50" i="34"/>
  <c r="U51" i="34"/>
  <c r="U52" i="34"/>
  <c r="U53" i="34"/>
  <c r="U54" i="34"/>
  <c r="U28" i="34"/>
  <c r="U34" i="34"/>
  <c r="F16" i="47"/>
  <c r="D15" i="47"/>
  <c r="F15" i="47" s="1"/>
  <c r="G6" i="47" s="1"/>
  <c r="G7" i="47" s="1"/>
  <c r="F14" i="47"/>
  <c r="T10" i="47"/>
  <c r="T16" i="47" s="1"/>
  <c r="T22" i="47" s="1"/>
  <c r="T28" i="47" s="1"/>
  <c r="Q10" i="47"/>
  <c r="Q16" i="47" s="1"/>
  <c r="Q22" i="47" s="1"/>
  <c r="Q28" i="47" s="1"/>
  <c r="T9" i="47"/>
  <c r="T15" i="47" s="1"/>
  <c r="T21" i="47" s="1"/>
  <c r="T27" i="47" s="1"/>
  <c r="S9" i="47"/>
  <c r="R9" i="47"/>
  <c r="R15" i="47" s="1"/>
  <c r="R21" i="47" s="1"/>
  <c r="R27" i="47" s="1"/>
  <c r="S8" i="47"/>
  <c r="R8" i="47"/>
  <c r="R14" i="47" s="1"/>
  <c r="R20" i="47" s="1"/>
  <c r="R26" i="47" s="1"/>
  <c r="Q8" i="47"/>
  <c r="P8" i="47"/>
  <c r="P14" i="47" s="1"/>
  <c r="P20" i="47" s="1"/>
  <c r="P26" i="47" s="1"/>
  <c r="D8" i="47"/>
  <c r="T7" i="47"/>
  <c r="T13" i="47" s="1"/>
  <c r="T19" i="47" s="1"/>
  <c r="T25" i="47" s="1"/>
  <c r="R7" i="47"/>
  <c r="R13" i="47" s="1"/>
  <c r="R19" i="47" s="1"/>
  <c r="R25" i="47" s="1"/>
  <c r="Q7" i="47"/>
  <c r="Q13" i="47" s="1"/>
  <c r="Q19" i="47" s="1"/>
  <c r="Q25" i="47" s="1"/>
  <c r="S6" i="47"/>
  <c r="Q6" i="47"/>
  <c r="Q12" i="47" s="1"/>
  <c r="Q18" i="47" s="1"/>
  <c r="Q24" i="47" s="1"/>
  <c r="P6" i="47"/>
  <c r="U5" i="47"/>
  <c r="U6" i="47" s="1"/>
  <c r="U12" i="47" s="1"/>
  <c r="U18" i="47" s="1"/>
  <c r="U24" i="47" s="1"/>
  <c r="T5" i="47"/>
  <c r="T6" i="47" s="1"/>
  <c r="T12" i="47" s="1"/>
  <c r="T18" i="47" s="1"/>
  <c r="T24" i="47" s="1"/>
  <c r="S5" i="47"/>
  <c r="S10" i="47" s="1"/>
  <c r="S16" i="47" s="1"/>
  <c r="S22" i="47" s="1"/>
  <c r="S28" i="47" s="1"/>
  <c r="R5" i="47"/>
  <c r="R10" i="47" s="1"/>
  <c r="R16" i="47" s="1"/>
  <c r="R22" i="47" s="1"/>
  <c r="R28" i="47" s="1"/>
  <c r="Q5" i="47"/>
  <c r="Q9" i="47" s="1"/>
  <c r="Q15" i="47" s="1"/>
  <c r="Q21" i="47" s="1"/>
  <c r="Q27" i="47" s="1"/>
  <c r="P5" i="47"/>
  <c r="P9" i="47" s="1"/>
  <c r="F16" i="46"/>
  <c r="F15" i="46"/>
  <c r="G6" i="46" s="1"/>
  <c r="G7" i="46" s="1"/>
  <c r="D15" i="46"/>
  <c r="F14" i="46"/>
  <c r="D8" i="46"/>
  <c r="P12" i="47" l="1"/>
  <c r="P18" i="47" s="1"/>
  <c r="P24" i="47" s="1"/>
  <c r="S15" i="47"/>
  <c r="S21" i="47" s="1"/>
  <c r="S27" i="47" s="1"/>
  <c r="Q14" i="47"/>
  <c r="Q20" i="47" s="1"/>
  <c r="Q26" i="47" s="1"/>
  <c r="P15" i="47"/>
  <c r="P21" i="47" s="1"/>
  <c r="P27" i="47" s="1"/>
  <c r="S12" i="47"/>
  <c r="S18" i="47" s="1"/>
  <c r="S24" i="47" s="1"/>
  <c r="S14" i="47"/>
  <c r="S20" i="47" s="1"/>
  <c r="S26" i="47" s="1"/>
  <c r="P7" i="47"/>
  <c r="P13" i="47" s="1"/>
  <c r="P19" i="47" s="1"/>
  <c r="P25" i="47" s="1"/>
  <c r="U10" i="47"/>
  <c r="U16" i="47" s="1"/>
  <c r="U22" i="47" s="1"/>
  <c r="U28" i="47" s="1"/>
  <c r="U9" i="47"/>
  <c r="U15" i="47" s="1"/>
  <c r="U21" i="47" s="1"/>
  <c r="U27" i="47" s="1"/>
  <c r="R6" i="47"/>
  <c r="R12" i="47" s="1"/>
  <c r="R18" i="47" s="1"/>
  <c r="R24" i="47" s="1"/>
  <c r="S7" i="47"/>
  <c r="S13" i="47" s="1"/>
  <c r="S19" i="47" s="1"/>
  <c r="S25" i="47" s="1"/>
  <c r="T8" i="47"/>
  <c r="T14" i="47" s="1"/>
  <c r="T20" i="47" s="1"/>
  <c r="T26" i="47" s="1"/>
  <c r="P10" i="47"/>
  <c r="P16" i="47" s="1"/>
  <c r="P22" i="47" s="1"/>
  <c r="P28" i="47" s="1"/>
  <c r="U8" i="47"/>
  <c r="U14" i="47" s="1"/>
  <c r="U20" i="47" s="1"/>
  <c r="U26" i="47" s="1"/>
  <c r="U7" i="47"/>
  <c r="U13" i="47" s="1"/>
  <c r="U19" i="47" s="1"/>
  <c r="U25" i="47" s="1"/>
  <c r="P12" i="46"/>
  <c r="P18" i="46" s="1"/>
  <c r="P24" i="46" s="1"/>
  <c r="Q16" i="46"/>
  <c r="Q22" i="46" s="1"/>
  <c r="Q28" i="46" s="1"/>
  <c r="P13" i="46"/>
  <c r="P19" i="46" s="1"/>
  <c r="P25" i="46" s="1"/>
  <c r="S13" i="46"/>
  <c r="S19" i="46" s="1"/>
  <c r="S25" i="46" s="1"/>
  <c r="S12" i="46"/>
  <c r="S18" i="46" s="1"/>
  <c r="S24" i="46" s="1"/>
  <c r="T12" i="46"/>
  <c r="T18" i="46" s="1"/>
  <c r="T24" i="46" s="1"/>
  <c r="P15" i="46"/>
  <c r="P21" i="46" s="1"/>
  <c r="P27" i="46" s="1"/>
  <c r="P16" i="46"/>
  <c r="P22" i="46" s="1"/>
  <c r="P28" i="46" s="1"/>
  <c r="T15" i="46"/>
  <c r="T21" i="46" s="1"/>
  <c r="T27" i="46" s="1"/>
  <c r="U13" i="46"/>
  <c r="U19" i="46" s="1"/>
  <c r="U25" i="46" s="1"/>
  <c r="T13" i="46"/>
  <c r="T19" i="46" s="1"/>
  <c r="T25" i="46" s="1"/>
  <c r="U14" i="46"/>
  <c r="U20" i="46" s="1"/>
  <c r="U26" i="46" s="1"/>
  <c r="U12" i="46"/>
  <c r="U18" i="46" s="1"/>
  <c r="U24" i="46" s="1"/>
  <c r="R13" i="46"/>
  <c r="R19" i="46" s="1"/>
  <c r="R25" i="46" s="1"/>
  <c r="U16" i="46"/>
  <c r="U22" i="46" s="1"/>
  <c r="U28" i="46" s="1"/>
  <c r="U15" i="46"/>
  <c r="U21" i="46" s="1"/>
  <c r="U27" i="46" s="1"/>
  <c r="R12" i="46"/>
  <c r="R18" i="46" s="1"/>
  <c r="R24" i="46" s="1"/>
  <c r="T14" i="46"/>
  <c r="T20" i="46" s="1"/>
  <c r="T26" i="46" s="1"/>
  <c r="R16" i="46"/>
  <c r="R22" i="46" s="1"/>
  <c r="R28" i="46" s="1"/>
  <c r="Q15" i="46"/>
  <c r="Q21" i="46" s="1"/>
  <c r="Q27" i="46" s="1"/>
  <c r="S16" i="46"/>
  <c r="S22" i="46" s="1"/>
  <c r="S28" i="46" s="1"/>
  <c r="P14" i="46"/>
  <c r="P20" i="46" s="1"/>
  <c r="P26" i="46" s="1"/>
  <c r="R15" i="46"/>
  <c r="R21" i="46" s="1"/>
  <c r="R27" i="46" s="1"/>
  <c r="T16" i="46"/>
  <c r="T22" i="46" s="1"/>
  <c r="T28" i="46" s="1"/>
  <c r="Q14" i="46"/>
  <c r="Q20" i="46" s="1"/>
  <c r="Q26" i="46" s="1"/>
  <c r="S15" i="46"/>
  <c r="S21" i="46" s="1"/>
  <c r="S27" i="46" s="1"/>
  <c r="Q13" i="46"/>
  <c r="Q19" i="46" s="1"/>
  <c r="Q25" i="46" s="1"/>
  <c r="R14" i="46"/>
  <c r="R20" i="46" s="1"/>
  <c r="R26" i="46" s="1"/>
  <c r="Q12" i="46"/>
  <c r="Q18" i="46" s="1"/>
  <c r="Q24" i="46" s="1"/>
  <c r="S14" i="46"/>
  <c r="S20" i="46" s="1"/>
  <c r="S26" i="46" s="1"/>
  <c r="K27" i="33" l="1"/>
  <c r="ML238" i="41"/>
  <c r="MJ238" i="41"/>
  <c r="ML237" i="41"/>
  <c r="MJ237" i="41"/>
  <c r="ML236" i="41"/>
  <c r="MJ236" i="41"/>
  <c r="ML235" i="41"/>
  <c r="MJ235" i="41"/>
  <c r="ML234" i="41"/>
  <c r="MJ234" i="41"/>
  <c r="ML233" i="41"/>
  <c r="MJ233" i="41"/>
  <c r="ML232" i="41"/>
  <c r="MJ232" i="41"/>
  <c r="MJ231" i="41"/>
  <c r="MJ230" i="41"/>
  <c r="MJ229" i="41"/>
  <c r="MJ228" i="41"/>
  <c r="MJ227" i="41"/>
  <c r="MJ226" i="41"/>
  <c r="MJ225" i="41"/>
  <c r="MJ224" i="41"/>
  <c r="MJ223" i="41"/>
  <c r="MJ222" i="41"/>
  <c r="MJ221" i="41"/>
  <c r="MJ220" i="41"/>
  <c r="MJ219" i="41"/>
  <c r="MJ218" i="41"/>
  <c r="MJ217" i="41"/>
  <c r="MJ216" i="41"/>
  <c r="MJ203" i="41"/>
  <c r="MH203" i="41"/>
  <c r="MG203" i="41"/>
  <c r="MF203" i="41"/>
  <c r="ME203" i="41"/>
  <c r="MD203" i="41"/>
  <c r="MC203" i="41"/>
  <c r="ML203" i="41" s="1"/>
  <c r="MB203" i="41"/>
  <c r="MA203" i="41"/>
  <c r="LZ203" i="41"/>
  <c r="LY203" i="41"/>
  <c r="LX203" i="41"/>
  <c r="LW203" i="41"/>
  <c r="LV203" i="41"/>
  <c r="LU203" i="41"/>
  <c r="LT203" i="41"/>
  <c r="LS203" i="41"/>
  <c r="LR203" i="41"/>
  <c r="LQ203" i="41"/>
  <c r="LP203" i="41"/>
  <c r="LO203" i="41"/>
  <c r="MJ202" i="41"/>
  <c r="MH202" i="41"/>
  <c r="MG202" i="41"/>
  <c r="MF202" i="41"/>
  <c r="ME202" i="41"/>
  <c r="MD202" i="41"/>
  <c r="MC202" i="41"/>
  <c r="MB202" i="41"/>
  <c r="ML202" i="41" s="1"/>
  <c r="MA202" i="41"/>
  <c r="LZ202" i="41"/>
  <c r="LY202" i="41"/>
  <c r="LX202" i="41"/>
  <c r="LW202" i="41"/>
  <c r="LV202" i="41"/>
  <c r="LU202" i="41"/>
  <c r="LT202" i="41"/>
  <c r="LS202" i="41"/>
  <c r="LR202" i="41"/>
  <c r="LQ202" i="41"/>
  <c r="LP202" i="41"/>
  <c r="LO202" i="41"/>
  <c r="MJ201" i="41"/>
  <c r="MH201" i="41"/>
  <c r="MG201" i="41"/>
  <c r="MF201" i="41"/>
  <c r="ME201" i="41"/>
  <c r="MD201" i="41"/>
  <c r="MC201" i="41"/>
  <c r="MB201" i="41"/>
  <c r="MA201" i="41"/>
  <c r="LZ201" i="41"/>
  <c r="LY201" i="41"/>
  <c r="LX201" i="41"/>
  <c r="LW201" i="41"/>
  <c r="LV201" i="41"/>
  <c r="LU201" i="41"/>
  <c r="LT201" i="41"/>
  <c r="LS201" i="41"/>
  <c r="LR201" i="41"/>
  <c r="LQ201" i="41"/>
  <c r="LP201" i="41"/>
  <c r="LO201" i="41"/>
  <c r="MJ200" i="41"/>
  <c r="MH200" i="41"/>
  <c r="MG200" i="41"/>
  <c r="MF200" i="41"/>
  <c r="ME200" i="41"/>
  <c r="MD200" i="41"/>
  <c r="MC200" i="41"/>
  <c r="MB200" i="41"/>
  <c r="MA200" i="41"/>
  <c r="ML200" i="41" s="1"/>
  <c r="LZ200" i="41"/>
  <c r="LY200" i="41"/>
  <c r="LX200" i="41"/>
  <c r="LW200" i="41"/>
  <c r="LV200" i="41"/>
  <c r="LU200" i="41"/>
  <c r="LT200" i="41"/>
  <c r="LS200" i="41"/>
  <c r="LR200" i="41"/>
  <c r="LQ200" i="41"/>
  <c r="LP200" i="41"/>
  <c r="LO200" i="41"/>
  <c r="MJ199" i="41"/>
  <c r="MH199" i="41"/>
  <c r="MG199" i="41"/>
  <c r="MF199" i="41"/>
  <c r="ME199" i="41"/>
  <c r="MD199" i="41"/>
  <c r="MC199" i="41"/>
  <c r="MB199" i="41"/>
  <c r="MA199" i="41"/>
  <c r="LZ199" i="41"/>
  <c r="ML199" i="41" s="1"/>
  <c r="LY199" i="41"/>
  <c r="LX199" i="41"/>
  <c r="LW199" i="41"/>
  <c r="LV199" i="41"/>
  <c r="LU199" i="41"/>
  <c r="LT199" i="41"/>
  <c r="LS199" i="41"/>
  <c r="LR199" i="41"/>
  <c r="LQ199" i="41"/>
  <c r="LP199" i="41"/>
  <c r="LO199" i="41"/>
  <c r="ML198" i="41"/>
  <c r="MJ198" i="41"/>
  <c r="MH198" i="41"/>
  <c r="MG198" i="41"/>
  <c r="MF198" i="41"/>
  <c r="ME198" i="41"/>
  <c r="MD198" i="41"/>
  <c r="MC198" i="41"/>
  <c r="MB198" i="41"/>
  <c r="MA198" i="41"/>
  <c r="LZ198" i="41"/>
  <c r="LY198" i="41"/>
  <c r="LX198" i="41"/>
  <c r="LW198" i="41"/>
  <c r="LV198" i="41"/>
  <c r="LU198" i="41"/>
  <c r="LT198" i="41"/>
  <c r="LS198" i="41"/>
  <c r="LR198" i="41"/>
  <c r="LQ198" i="41"/>
  <c r="LP198" i="41"/>
  <c r="LO198" i="41"/>
  <c r="MJ197" i="41"/>
  <c r="MH197" i="41"/>
  <c r="MG197" i="41"/>
  <c r="MF197" i="41"/>
  <c r="ME197" i="41"/>
  <c r="MD197" i="41"/>
  <c r="MC197" i="41"/>
  <c r="MB197" i="41"/>
  <c r="MA197" i="41"/>
  <c r="LZ197" i="41"/>
  <c r="LY197" i="41"/>
  <c r="LX197" i="41"/>
  <c r="LW197" i="41"/>
  <c r="LV197" i="41"/>
  <c r="LU197" i="41"/>
  <c r="LT197" i="41"/>
  <c r="LS197" i="41"/>
  <c r="LR197" i="41"/>
  <c r="LQ197" i="41"/>
  <c r="LP197" i="41"/>
  <c r="LO197" i="41"/>
  <c r="MJ196" i="41"/>
  <c r="MH196" i="41"/>
  <c r="MG196" i="41"/>
  <c r="MF196" i="41"/>
  <c r="ME196" i="41"/>
  <c r="MD196" i="41"/>
  <c r="MC196" i="41"/>
  <c r="MB196" i="41"/>
  <c r="MA196" i="41"/>
  <c r="LZ196" i="41"/>
  <c r="LY196" i="41"/>
  <c r="LX196" i="41"/>
  <c r="LW196" i="41"/>
  <c r="LV196" i="41"/>
  <c r="LU196" i="41"/>
  <c r="LT196" i="41"/>
  <c r="LS196" i="41"/>
  <c r="LR196" i="41"/>
  <c r="LQ196" i="41"/>
  <c r="LP196" i="41"/>
  <c r="LO196" i="41"/>
  <c r="MJ195" i="41"/>
  <c r="MH195" i="41"/>
  <c r="MG195" i="41"/>
  <c r="MF195" i="41"/>
  <c r="ME195" i="41"/>
  <c r="MD195" i="41"/>
  <c r="MC195" i="41"/>
  <c r="MB195" i="41"/>
  <c r="MA195" i="41"/>
  <c r="LZ195" i="41"/>
  <c r="LY195" i="41"/>
  <c r="LX195" i="41"/>
  <c r="ML195" i="41" s="1"/>
  <c r="LW195" i="41"/>
  <c r="LV195" i="41"/>
  <c r="LU195" i="41"/>
  <c r="LT195" i="41"/>
  <c r="LS195" i="41"/>
  <c r="LR195" i="41"/>
  <c r="LQ195" i="41"/>
  <c r="LP195" i="41"/>
  <c r="LO195" i="41"/>
  <c r="MJ194" i="41"/>
  <c r="MH194" i="41"/>
  <c r="MG194" i="41"/>
  <c r="MF194" i="41"/>
  <c r="ME194" i="41"/>
  <c r="MD194" i="41"/>
  <c r="MC194" i="41"/>
  <c r="MB194" i="41"/>
  <c r="MA194" i="41"/>
  <c r="LZ194" i="41"/>
  <c r="LY194" i="41"/>
  <c r="LX194" i="41"/>
  <c r="LW194" i="41"/>
  <c r="ML194" i="41" s="1"/>
  <c r="LV194" i="41"/>
  <c r="LU194" i="41"/>
  <c r="LT194" i="41"/>
  <c r="LS194" i="41"/>
  <c r="LR194" i="41"/>
  <c r="LQ194" i="41"/>
  <c r="LP194" i="41"/>
  <c r="LO194" i="41"/>
  <c r="MJ193" i="41"/>
  <c r="MH193" i="41"/>
  <c r="MG193" i="41"/>
  <c r="MF193" i="41"/>
  <c r="ME193" i="41"/>
  <c r="MD193" i="41"/>
  <c r="MC193" i="41"/>
  <c r="MB193" i="41"/>
  <c r="MA193" i="41"/>
  <c r="LZ193" i="41"/>
  <c r="LY193" i="41"/>
  <c r="LX193" i="41"/>
  <c r="LW193" i="41"/>
  <c r="ML193" i="41" s="1"/>
  <c r="LV193" i="41"/>
  <c r="LU193" i="41"/>
  <c r="LT193" i="41"/>
  <c r="LS193" i="41"/>
  <c r="LR193" i="41"/>
  <c r="LQ193" i="41"/>
  <c r="LP193" i="41"/>
  <c r="LO193" i="41"/>
  <c r="MJ192" i="41"/>
  <c r="MH192" i="41"/>
  <c r="MG192" i="41"/>
  <c r="MF192" i="41"/>
  <c r="ME192" i="41"/>
  <c r="MD192" i="41"/>
  <c r="MC192" i="41"/>
  <c r="MB192" i="41"/>
  <c r="MA192" i="41"/>
  <c r="LZ192" i="41"/>
  <c r="LY192" i="41"/>
  <c r="LX192" i="41"/>
  <c r="LW192" i="41"/>
  <c r="LV192" i="41"/>
  <c r="ML192" i="41" s="1"/>
  <c r="LU192" i="41"/>
  <c r="LT192" i="41"/>
  <c r="LS192" i="41"/>
  <c r="LR192" i="41"/>
  <c r="LQ192" i="41"/>
  <c r="LP192" i="41"/>
  <c r="LO192" i="41"/>
  <c r="MJ191" i="41"/>
  <c r="MH191" i="41"/>
  <c r="MG191" i="41"/>
  <c r="MF191" i="41"/>
  <c r="ME191" i="41"/>
  <c r="MD191" i="41"/>
  <c r="MC191" i="41"/>
  <c r="MB191" i="41"/>
  <c r="MA191" i="41"/>
  <c r="LZ191" i="41"/>
  <c r="LY191" i="41"/>
  <c r="LX191" i="41"/>
  <c r="LW191" i="41"/>
  <c r="LV191" i="41"/>
  <c r="LU191" i="41"/>
  <c r="LT191" i="41"/>
  <c r="LS191" i="41"/>
  <c r="LR191" i="41"/>
  <c r="LQ191" i="41"/>
  <c r="LP191" i="41"/>
  <c r="LO191" i="41"/>
  <c r="MJ190" i="41"/>
  <c r="MH190" i="41"/>
  <c r="MG190" i="41"/>
  <c r="MF190" i="41"/>
  <c r="ME190" i="41"/>
  <c r="MD190" i="41"/>
  <c r="MC190" i="41"/>
  <c r="MB190" i="41"/>
  <c r="MA190" i="41"/>
  <c r="LZ190" i="41"/>
  <c r="LY190" i="41"/>
  <c r="LX190" i="41"/>
  <c r="LW190" i="41"/>
  <c r="LV190" i="41"/>
  <c r="LU190" i="41"/>
  <c r="LT190" i="41"/>
  <c r="LS190" i="41"/>
  <c r="LR190" i="41"/>
  <c r="LQ190" i="41"/>
  <c r="LP190" i="41"/>
  <c r="LO190" i="41"/>
  <c r="MJ189" i="41"/>
  <c r="MH189" i="41"/>
  <c r="MG189" i="41"/>
  <c r="MF189" i="41"/>
  <c r="ME189" i="41"/>
  <c r="MD189" i="41"/>
  <c r="MC189" i="41"/>
  <c r="MB189" i="41"/>
  <c r="MA189" i="41"/>
  <c r="LZ189" i="41"/>
  <c r="LY189" i="41"/>
  <c r="LX189" i="41"/>
  <c r="LW189" i="41"/>
  <c r="LV189" i="41"/>
  <c r="LU189" i="41"/>
  <c r="LT189" i="41"/>
  <c r="LS189" i="41"/>
  <c r="LR189" i="41"/>
  <c r="LQ189" i="41"/>
  <c r="LP189" i="41"/>
  <c r="LO189" i="41"/>
  <c r="MJ188" i="41"/>
  <c r="MH188" i="41"/>
  <c r="MG188" i="41"/>
  <c r="MF188" i="41"/>
  <c r="ME188" i="41"/>
  <c r="MD188" i="41"/>
  <c r="MC188" i="41"/>
  <c r="MB188" i="41"/>
  <c r="MA188" i="41"/>
  <c r="LZ188" i="41"/>
  <c r="LY188" i="41"/>
  <c r="LX188" i="41"/>
  <c r="LW188" i="41"/>
  <c r="LV188" i="41"/>
  <c r="LU188" i="41"/>
  <c r="LT188" i="41"/>
  <c r="LS188" i="41"/>
  <c r="LR188" i="41"/>
  <c r="LQ188" i="41"/>
  <c r="LP188" i="41"/>
  <c r="LO188" i="41"/>
  <c r="MJ175" i="41"/>
  <c r="MB175" i="41"/>
  <c r="LY175" i="41"/>
  <c r="LT175" i="41"/>
  <c r="LQ175" i="41"/>
  <c r="LK175" i="41"/>
  <c r="LW175" i="41" s="1"/>
  <c r="MJ174" i="41"/>
  <c r="LK174" i="41"/>
  <c r="MD174" i="41" s="1"/>
  <c r="MJ173" i="41"/>
  <c r="MH173" i="41"/>
  <c r="MG173" i="41"/>
  <c r="LY173" i="41"/>
  <c r="LU173" i="41"/>
  <c r="LT173" i="41"/>
  <c r="LK173" i="41"/>
  <c r="MF173" i="41" s="1"/>
  <c r="MJ172" i="41"/>
  <c r="LK172" i="41"/>
  <c r="LY172" i="41" s="1"/>
  <c r="MJ171" i="41"/>
  <c r="MC171" i="41"/>
  <c r="MA171" i="41"/>
  <c r="LX171" i="41"/>
  <c r="LW171" i="41"/>
  <c r="LP171" i="41"/>
  <c r="LO171" i="41"/>
  <c r="LK171" i="41"/>
  <c r="MD171" i="41" s="1"/>
  <c r="MJ170" i="41"/>
  <c r="LK170" i="41"/>
  <c r="LY170" i="41" s="1"/>
  <c r="MJ169" i="41"/>
  <c r="MC169" i="41"/>
  <c r="LY169" i="41"/>
  <c r="LU169" i="41"/>
  <c r="LS169" i="41"/>
  <c r="LK169" i="41"/>
  <c r="LV169" i="41" s="1"/>
  <c r="MJ168" i="41"/>
  <c r="MH168" i="41"/>
  <c r="ME168" i="41"/>
  <c r="LW168" i="41"/>
  <c r="LT168" i="41"/>
  <c r="LK168" i="41"/>
  <c r="MG168" i="41" s="1"/>
  <c r="MJ167" i="41"/>
  <c r="MD167" i="41"/>
  <c r="LV167" i="41"/>
  <c r="LK167" i="41"/>
  <c r="LY167" i="41" s="1"/>
  <c r="MJ166" i="41"/>
  <c r="MF166" i="41"/>
  <c r="LS166" i="41"/>
  <c r="LR166" i="41"/>
  <c r="LK166" i="41"/>
  <c r="LZ166" i="41" s="1"/>
  <c r="MJ165" i="41"/>
  <c r="MG165" i="41"/>
  <c r="ME165" i="41"/>
  <c r="MB165" i="41"/>
  <c r="LZ165" i="41"/>
  <c r="LU165" i="41"/>
  <c r="LT165" i="41"/>
  <c r="LR165" i="41"/>
  <c r="LP165" i="41"/>
  <c r="LO165" i="41"/>
  <c r="LK165" i="41"/>
  <c r="MF165" i="41" s="1"/>
  <c r="MJ164" i="41"/>
  <c r="LK164" i="41"/>
  <c r="LY164" i="41" s="1"/>
  <c r="MJ163" i="41"/>
  <c r="ME163" i="41"/>
  <c r="MC163" i="41"/>
  <c r="MA163" i="41"/>
  <c r="LX163" i="41"/>
  <c r="LW163" i="41"/>
  <c r="LU163" i="41"/>
  <c r="LR163" i="41"/>
  <c r="LP163" i="41"/>
  <c r="LO163" i="41"/>
  <c r="LK163" i="41"/>
  <c r="MD163" i="41" s="1"/>
  <c r="MJ162" i="41"/>
  <c r="MH162" i="41"/>
  <c r="LY162" i="41"/>
  <c r="LV162" i="41"/>
  <c r="LQ162" i="41"/>
  <c r="LO162" i="41"/>
  <c r="LK162" i="41"/>
  <c r="LW162" i="41" s="1"/>
  <c r="MJ161" i="41"/>
  <c r="LK161" i="41"/>
  <c r="MF161" i="41" s="1"/>
  <c r="MJ160" i="41"/>
  <c r="MH160" i="41"/>
  <c r="LX160" i="41"/>
  <c r="LU160" i="41"/>
  <c r="LK160" i="41"/>
  <c r="MA160" i="41" s="1"/>
  <c r="MJ147" i="41"/>
  <c r="MD147" i="41"/>
  <c r="MB147" i="41"/>
  <c r="LW147" i="41"/>
  <c r="LV147" i="41"/>
  <c r="LU147" i="41"/>
  <c r="LT147" i="41"/>
  <c r="LS147" i="41"/>
  <c r="LR147" i="41"/>
  <c r="LQ147" i="41"/>
  <c r="LP147" i="41"/>
  <c r="LO147" i="41"/>
  <c r="LK147" i="41"/>
  <c r="ME147" i="41" s="1"/>
  <c r="MJ146" i="41"/>
  <c r="LV146" i="41"/>
  <c r="LU146" i="41"/>
  <c r="LT146" i="41"/>
  <c r="LS146" i="41"/>
  <c r="LR146" i="41"/>
  <c r="LQ146" i="41"/>
  <c r="LP146" i="41"/>
  <c r="LO146" i="41"/>
  <c r="LK146" i="41"/>
  <c r="MH146" i="41" s="1"/>
  <c r="MJ145" i="41"/>
  <c r="MC145" i="41"/>
  <c r="MB145" i="41"/>
  <c r="LY145" i="41"/>
  <c r="LW145" i="41"/>
  <c r="LV145" i="41"/>
  <c r="LU145" i="41"/>
  <c r="LT145" i="41"/>
  <c r="LS145" i="41"/>
  <c r="LR145" i="41"/>
  <c r="LQ145" i="41"/>
  <c r="LP145" i="41"/>
  <c r="LO145" i="41"/>
  <c r="LK145" i="41"/>
  <c r="MF145" i="41" s="1"/>
  <c r="MJ144" i="41"/>
  <c r="LV144" i="41"/>
  <c r="LU144" i="41"/>
  <c r="LT144" i="41"/>
  <c r="LS144" i="41"/>
  <c r="LR144" i="41"/>
  <c r="LQ144" i="41"/>
  <c r="LP144" i="41"/>
  <c r="LO144" i="41"/>
  <c r="LK144" i="41"/>
  <c r="MA144" i="41" s="1"/>
  <c r="MJ143" i="41"/>
  <c r="MF143" i="41"/>
  <c r="LU143" i="41"/>
  <c r="LT143" i="41"/>
  <c r="LS143" i="41"/>
  <c r="LR143" i="41"/>
  <c r="LQ143" i="41"/>
  <c r="LP143" i="41"/>
  <c r="LO143" i="41"/>
  <c r="LK143" i="41"/>
  <c r="MD143" i="41" s="1"/>
  <c r="MJ142" i="41"/>
  <c r="MG142" i="41"/>
  <c r="LU142" i="41"/>
  <c r="LT142" i="41"/>
  <c r="LS142" i="41"/>
  <c r="LR142" i="41"/>
  <c r="LQ142" i="41"/>
  <c r="LP142" i="41"/>
  <c r="LO142" i="41"/>
  <c r="LK142" i="41"/>
  <c r="MD142" i="41" s="1"/>
  <c r="MJ141" i="41"/>
  <c r="MD141" i="41"/>
  <c r="MC141" i="41"/>
  <c r="LU141" i="41"/>
  <c r="LT141" i="41"/>
  <c r="LS141" i="41"/>
  <c r="LR141" i="41"/>
  <c r="LQ141" i="41"/>
  <c r="LP141" i="41"/>
  <c r="LO141" i="41"/>
  <c r="LK141" i="41"/>
  <c r="MF141" i="41" s="1"/>
  <c r="MJ140" i="41"/>
  <c r="MF140" i="41"/>
  <c r="ME140" i="41"/>
  <c r="MB140" i="41"/>
  <c r="LZ140" i="41"/>
  <c r="LT140" i="41"/>
  <c r="LS140" i="41"/>
  <c r="LR140" i="41"/>
  <c r="LQ140" i="41"/>
  <c r="LP140" i="41"/>
  <c r="LO140" i="41"/>
  <c r="LK140" i="41"/>
  <c r="MA140" i="41" s="1"/>
  <c r="MJ139" i="41"/>
  <c r="LV139" i="41"/>
  <c r="LT139" i="41"/>
  <c r="LS139" i="41"/>
  <c r="LR139" i="41"/>
  <c r="LQ139" i="41"/>
  <c r="LP139" i="41"/>
  <c r="LO139" i="41"/>
  <c r="LK139" i="41"/>
  <c r="MA139" i="41" s="1"/>
  <c r="MJ138" i="41"/>
  <c r="LT138" i="41"/>
  <c r="LS138" i="41"/>
  <c r="LR138" i="41"/>
  <c r="LQ138" i="41"/>
  <c r="LP138" i="41"/>
  <c r="LO138" i="41"/>
  <c r="LK138" i="41"/>
  <c r="MJ137" i="41"/>
  <c r="MH137" i="41"/>
  <c r="MF137" i="41"/>
  <c r="ME137" i="41"/>
  <c r="LY137" i="41"/>
  <c r="LX137" i="41"/>
  <c r="LU137" i="41"/>
  <c r="LT137" i="41"/>
  <c r="LS137" i="41"/>
  <c r="LR137" i="41"/>
  <c r="LQ137" i="41"/>
  <c r="LP137" i="41"/>
  <c r="LO137" i="41"/>
  <c r="LK137" i="41"/>
  <c r="MD137" i="41" s="1"/>
  <c r="MJ136" i="41"/>
  <c r="MG136" i="41"/>
  <c r="LS136" i="41"/>
  <c r="LR136" i="41"/>
  <c r="LQ136" i="41"/>
  <c r="LP136" i="41"/>
  <c r="LO136" i="41"/>
  <c r="LK136" i="41"/>
  <c r="LV136" i="41" s="1"/>
  <c r="MJ135" i="41"/>
  <c r="MF135" i="41"/>
  <c r="ME135" i="41"/>
  <c r="MA135" i="41"/>
  <c r="LZ135" i="41"/>
  <c r="LS135" i="41"/>
  <c r="LR135" i="41"/>
  <c r="LQ135" i="41"/>
  <c r="LP135" i="41"/>
  <c r="LO135" i="41"/>
  <c r="LK135" i="41"/>
  <c r="MD135" i="41" s="1"/>
  <c r="MJ134" i="41"/>
  <c r="ME134" i="41"/>
  <c r="MB134" i="41"/>
  <c r="LR134" i="41"/>
  <c r="LQ134" i="41"/>
  <c r="LP134" i="41"/>
  <c r="LO134" i="41"/>
  <c r="LK134" i="41"/>
  <c r="LW134" i="41" s="1"/>
  <c r="MJ133" i="41"/>
  <c r="LV133" i="41"/>
  <c r="LU133" i="41"/>
  <c r="LQ133" i="41"/>
  <c r="LP133" i="41"/>
  <c r="LO133" i="41"/>
  <c r="LK133" i="41"/>
  <c r="LX133" i="41" s="1"/>
  <c r="MJ132" i="41"/>
  <c r="MF132" i="41"/>
  <c r="ME132" i="41"/>
  <c r="MC132" i="41"/>
  <c r="MB132" i="41"/>
  <c r="MA132" i="41"/>
  <c r="LZ132" i="41"/>
  <c r="LU132" i="41"/>
  <c r="LT132" i="41"/>
  <c r="ML132" i="41" s="1"/>
  <c r="LS132" i="41"/>
  <c r="LR132" i="41"/>
  <c r="LP132" i="41"/>
  <c r="LO132" i="41"/>
  <c r="LK132" i="41"/>
  <c r="MG132" i="41" s="1"/>
  <c r="MJ119" i="41"/>
  <c r="LK119" i="41"/>
  <c r="MA119" i="41" s="1"/>
  <c r="MJ118" i="41"/>
  <c r="MG118" i="41"/>
  <c r="LS118" i="41"/>
  <c r="LP118" i="41"/>
  <c r="LK118" i="41"/>
  <c r="MB118" i="41" s="1"/>
  <c r="MJ117" i="41"/>
  <c r="MF117" i="41"/>
  <c r="ME117" i="41"/>
  <c r="MC117" i="41"/>
  <c r="MB117" i="41"/>
  <c r="LZ117" i="41"/>
  <c r="LY117" i="41"/>
  <c r="LU117" i="41"/>
  <c r="LT117" i="41"/>
  <c r="LR117" i="41"/>
  <c r="LQ117" i="41"/>
  <c r="LP117" i="41"/>
  <c r="LO117" i="41"/>
  <c r="LK117" i="41"/>
  <c r="MD117" i="41" s="1"/>
  <c r="MJ116" i="41"/>
  <c r="MG116" i="41"/>
  <c r="MF116" i="41"/>
  <c r="LY116" i="41"/>
  <c r="LX116" i="41"/>
  <c r="LQ116" i="41"/>
  <c r="LP116" i="41"/>
  <c r="LK116" i="41"/>
  <c r="ME116" i="41" s="1"/>
  <c r="MJ115" i="41"/>
  <c r="MH115" i="41"/>
  <c r="MF115" i="41"/>
  <c r="MC115" i="41"/>
  <c r="MA115" i="41"/>
  <c r="LU115" i="41"/>
  <c r="LS115" i="41"/>
  <c r="LP115" i="41"/>
  <c r="LO115" i="41"/>
  <c r="LK115" i="41"/>
  <c r="MD115" i="41" s="1"/>
  <c r="MJ114" i="41"/>
  <c r="LK114" i="41"/>
  <c r="MC114" i="41" s="1"/>
  <c r="MJ113" i="41"/>
  <c r="LK113" i="41"/>
  <c r="MB113" i="41" s="1"/>
  <c r="MJ112" i="41"/>
  <c r="MB112" i="41"/>
  <c r="LZ112" i="41"/>
  <c r="LR112" i="41"/>
  <c r="LO112" i="41"/>
  <c r="LK112" i="41"/>
  <c r="MG112" i="41" s="1"/>
  <c r="MJ111" i="41"/>
  <c r="MA111" i="41"/>
  <c r="LY111" i="41"/>
  <c r="LS111" i="41"/>
  <c r="LQ111" i="41"/>
  <c r="LK111" i="41"/>
  <c r="MH111" i="41" s="1"/>
  <c r="MJ110" i="41"/>
  <c r="LZ110" i="41"/>
  <c r="LK110" i="41"/>
  <c r="MG110" i="41" s="1"/>
  <c r="MJ109" i="41"/>
  <c r="MH109" i="41"/>
  <c r="LX109" i="41"/>
  <c r="LK109" i="41"/>
  <c r="MD109" i="41" s="1"/>
  <c r="MJ108" i="41"/>
  <c r="LK108" i="41"/>
  <c r="ME108" i="41" s="1"/>
  <c r="MJ107" i="41"/>
  <c r="MC107" i="41"/>
  <c r="MA107" i="41"/>
  <c r="LX107" i="41"/>
  <c r="LW107" i="41"/>
  <c r="LP107" i="41"/>
  <c r="LO107" i="41"/>
  <c r="LK107" i="41"/>
  <c r="MD107" i="41" s="1"/>
  <c r="MJ106" i="41"/>
  <c r="LV106" i="41"/>
  <c r="LK106" i="41"/>
  <c r="MC106" i="41" s="1"/>
  <c r="MJ105" i="41"/>
  <c r="LK105" i="41"/>
  <c r="MB105" i="41" s="1"/>
  <c r="MJ104" i="41"/>
  <c r="MC104" i="41"/>
  <c r="MB104" i="41"/>
  <c r="LZ104" i="41"/>
  <c r="LX104" i="41"/>
  <c r="LS104" i="41"/>
  <c r="LR104" i="41"/>
  <c r="LP104" i="41"/>
  <c r="LO104" i="41"/>
  <c r="LK104" i="41"/>
  <c r="MG104" i="41" s="1"/>
  <c r="MJ94" i="41"/>
  <c r="MH94" i="41"/>
  <c r="MG94" i="41"/>
  <c r="MF94" i="41"/>
  <c r="ME94" i="41"/>
  <c r="MD94" i="41"/>
  <c r="MC94" i="41"/>
  <c r="ML94" i="41" s="1"/>
  <c r="MB94" i="41"/>
  <c r="MA94" i="41"/>
  <c r="LZ94" i="41"/>
  <c r="LY94" i="41"/>
  <c r="LX94" i="41"/>
  <c r="LW94" i="41"/>
  <c r="LV94" i="41"/>
  <c r="LU94" i="41"/>
  <c r="LT94" i="41"/>
  <c r="LS94" i="41"/>
  <c r="LR94" i="41"/>
  <c r="LQ94" i="41"/>
  <c r="LP94" i="41"/>
  <c r="LO94" i="41"/>
  <c r="MJ93" i="41"/>
  <c r="MH93" i="41"/>
  <c r="MG93" i="41"/>
  <c r="MF93" i="41"/>
  <c r="ME93" i="41"/>
  <c r="MD93" i="41"/>
  <c r="MC93" i="41"/>
  <c r="MB93" i="41"/>
  <c r="ML93" i="41" s="1"/>
  <c r="MA93" i="41"/>
  <c r="LZ93" i="41"/>
  <c r="LY93" i="41"/>
  <c r="LX93" i="41"/>
  <c r="LW93" i="41"/>
  <c r="LV93" i="41"/>
  <c r="LU93" i="41"/>
  <c r="LT93" i="41"/>
  <c r="LS93" i="41"/>
  <c r="LR93" i="41"/>
  <c r="LQ93" i="41"/>
  <c r="LP93" i="41"/>
  <c r="LO93" i="41"/>
  <c r="MJ92" i="41"/>
  <c r="MH92" i="41"/>
  <c r="MG92" i="41"/>
  <c r="MF92" i="41"/>
  <c r="ME92" i="41"/>
  <c r="MD92" i="41"/>
  <c r="MC92" i="41"/>
  <c r="MB92" i="41"/>
  <c r="MA92" i="41"/>
  <c r="ML92" i="41" s="1"/>
  <c r="LZ92" i="41"/>
  <c r="LY92" i="41"/>
  <c r="LX92" i="41"/>
  <c r="LW92" i="41"/>
  <c r="LV92" i="41"/>
  <c r="LU92" i="41"/>
  <c r="LT92" i="41"/>
  <c r="LS92" i="41"/>
  <c r="LR92" i="41"/>
  <c r="LQ92" i="41"/>
  <c r="LP92" i="41"/>
  <c r="LO92" i="41"/>
  <c r="MJ91" i="41"/>
  <c r="MH91" i="41"/>
  <c r="MG91" i="41"/>
  <c r="MF91" i="41"/>
  <c r="ME91" i="41"/>
  <c r="MD91" i="41"/>
  <c r="MC91" i="41"/>
  <c r="MB91" i="41"/>
  <c r="MA91" i="41"/>
  <c r="LZ91" i="41"/>
  <c r="LY91" i="41"/>
  <c r="LX91" i="41"/>
  <c r="LW91" i="41"/>
  <c r="LV91" i="41"/>
  <c r="LU91" i="41"/>
  <c r="LT91" i="41"/>
  <c r="LS91" i="41"/>
  <c r="LR91" i="41"/>
  <c r="LQ91" i="41"/>
  <c r="LP91" i="41"/>
  <c r="LO91" i="41"/>
  <c r="MJ90" i="41"/>
  <c r="MH90" i="41"/>
  <c r="MG90" i="41"/>
  <c r="MF90" i="41"/>
  <c r="ME90" i="41"/>
  <c r="MD90" i="41"/>
  <c r="MC90" i="41"/>
  <c r="MB90" i="41"/>
  <c r="MA90" i="41"/>
  <c r="ML90" i="41" s="1"/>
  <c r="LZ90" i="41"/>
  <c r="LY90" i="41"/>
  <c r="LX90" i="41"/>
  <c r="LW90" i="41"/>
  <c r="LV90" i="41"/>
  <c r="LU90" i="41"/>
  <c r="LT90" i="41"/>
  <c r="LS90" i="41"/>
  <c r="LR90" i="41"/>
  <c r="LQ90" i="41"/>
  <c r="LP90" i="41"/>
  <c r="LO90" i="41"/>
  <c r="MJ89" i="41"/>
  <c r="MH89" i="41"/>
  <c r="MG89" i="41"/>
  <c r="MF89" i="41"/>
  <c r="ME89" i="41"/>
  <c r="MD89" i="41"/>
  <c r="MC89" i="41"/>
  <c r="MB89" i="41"/>
  <c r="MA89" i="41"/>
  <c r="LZ89" i="41"/>
  <c r="ML89" i="41" s="1"/>
  <c r="LY89" i="41"/>
  <c r="LX89" i="41"/>
  <c r="LW89" i="41"/>
  <c r="LV89" i="41"/>
  <c r="LU89" i="41"/>
  <c r="LT89" i="41"/>
  <c r="LS89" i="41"/>
  <c r="LR89" i="41"/>
  <c r="LQ89" i="41"/>
  <c r="LP89" i="41"/>
  <c r="LO89" i="41"/>
  <c r="MJ88" i="41"/>
  <c r="MH88" i="41"/>
  <c r="MG88" i="41"/>
  <c r="MF88" i="41"/>
  <c r="ME88" i="41"/>
  <c r="MD88" i="41"/>
  <c r="MC88" i="41"/>
  <c r="MB88" i="41"/>
  <c r="MA88" i="41"/>
  <c r="LZ88" i="41"/>
  <c r="LY88" i="41"/>
  <c r="ML88" i="41" s="1"/>
  <c r="LX88" i="41"/>
  <c r="LW88" i="41"/>
  <c r="LV88" i="41"/>
  <c r="LU88" i="41"/>
  <c r="LT88" i="41"/>
  <c r="LS88" i="41"/>
  <c r="LR88" i="41"/>
  <c r="LQ88" i="41"/>
  <c r="LP88" i="41"/>
  <c r="LO88" i="41"/>
  <c r="MJ87" i="41"/>
  <c r="MH87" i="41"/>
  <c r="MG87" i="41"/>
  <c r="MF87" i="41"/>
  <c r="ME87" i="41"/>
  <c r="MD87" i="41"/>
  <c r="MC87" i="41"/>
  <c r="MB87" i="41"/>
  <c r="MA87" i="41"/>
  <c r="LZ87" i="41"/>
  <c r="LY87" i="41"/>
  <c r="LX87" i="41"/>
  <c r="LW87" i="41"/>
  <c r="LV87" i="41"/>
  <c r="LU87" i="41"/>
  <c r="LT87" i="41"/>
  <c r="LS87" i="41"/>
  <c r="LR87" i="41"/>
  <c r="LQ87" i="41"/>
  <c r="LP87" i="41"/>
  <c r="LO87" i="41"/>
  <c r="MJ86" i="41"/>
  <c r="MH86" i="41"/>
  <c r="MG86" i="41"/>
  <c r="MF86" i="41"/>
  <c r="ME86" i="41"/>
  <c r="MD86" i="41"/>
  <c r="MC86" i="41"/>
  <c r="MB86" i="41"/>
  <c r="MA86" i="41"/>
  <c r="LZ86" i="41"/>
  <c r="LY86" i="41"/>
  <c r="LX86" i="41"/>
  <c r="ML86" i="41" s="1"/>
  <c r="LW86" i="41"/>
  <c r="LV86" i="41"/>
  <c r="LU86" i="41"/>
  <c r="LT86" i="41"/>
  <c r="LS86" i="41"/>
  <c r="LR86" i="41"/>
  <c r="LQ86" i="41"/>
  <c r="LP86" i="41"/>
  <c r="LO86" i="41"/>
  <c r="MJ85" i="41"/>
  <c r="MH85" i="41"/>
  <c r="MG85" i="41"/>
  <c r="MF85" i="41"/>
  <c r="ME85" i="41"/>
  <c r="MD85" i="41"/>
  <c r="MC85" i="41"/>
  <c r="MB85" i="41"/>
  <c r="MA85" i="41"/>
  <c r="LZ85" i="41"/>
  <c r="LY85" i="41"/>
  <c r="LX85" i="41"/>
  <c r="LW85" i="41"/>
  <c r="ML85" i="41" s="1"/>
  <c r="LV85" i="41"/>
  <c r="LU85" i="41"/>
  <c r="LT85" i="41"/>
  <c r="LS85" i="41"/>
  <c r="LR85" i="41"/>
  <c r="LQ85" i="41"/>
  <c r="LP85" i="41"/>
  <c r="LO85" i="41"/>
  <c r="MJ84" i="41"/>
  <c r="MH84" i="41"/>
  <c r="MG84" i="41"/>
  <c r="MF84" i="41"/>
  <c r="ME84" i="41"/>
  <c r="MD84" i="41"/>
  <c r="MC84" i="41"/>
  <c r="MB84" i="41"/>
  <c r="MA84" i="41"/>
  <c r="LZ84" i="41"/>
  <c r="LY84" i="41"/>
  <c r="LX84" i="41"/>
  <c r="LW84" i="41"/>
  <c r="LV84" i="41"/>
  <c r="LU84" i="41"/>
  <c r="LT84" i="41"/>
  <c r="LS84" i="41"/>
  <c r="LR84" i="41"/>
  <c r="LQ84" i="41"/>
  <c r="LP84" i="41"/>
  <c r="LO84" i="41"/>
  <c r="MJ83" i="41"/>
  <c r="MH83" i="41"/>
  <c r="MG83" i="41"/>
  <c r="MF83" i="41"/>
  <c r="ME83" i="41"/>
  <c r="MD83" i="41"/>
  <c r="MC83" i="41"/>
  <c r="MB83" i="41"/>
  <c r="MA83" i="41"/>
  <c r="LZ83" i="41"/>
  <c r="LY83" i="41"/>
  <c r="LX83" i="41"/>
  <c r="LW83" i="41"/>
  <c r="LV83" i="41"/>
  <c r="LU83" i="41"/>
  <c r="LT83" i="41"/>
  <c r="LS83" i="41"/>
  <c r="LR83" i="41"/>
  <c r="LQ83" i="41"/>
  <c r="LP83" i="41"/>
  <c r="LO83" i="41"/>
  <c r="MJ82" i="41"/>
  <c r="MH82" i="41"/>
  <c r="MG82" i="41"/>
  <c r="MF82" i="41"/>
  <c r="ME82" i="41"/>
  <c r="MD82" i="41"/>
  <c r="MC82" i="41"/>
  <c r="MB82" i="41"/>
  <c r="MA82" i="41"/>
  <c r="LZ82" i="41"/>
  <c r="LY82" i="41"/>
  <c r="LX82" i="41"/>
  <c r="LW82" i="41"/>
  <c r="ML82" i="41" s="1"/>
  <c r="LV82" i="41"/>
  <c r="LU82" i="41"/>
  <c r="LT82" i="41"/>
  <c r="LS82" i="41"/>
  <c r="LR82" i="41"/>
  <c r="LQ82" i="41"/>
  <c r="LP82" i="41"/>
  <c r="LO82" i="41"/>
  <c r="MJ81" i="41"/>
  <c r="MH81" i="41"/>
  <c r="MG81" i="41"/>
  <c r="MF81" i="41"/>
  <c r="ME81" i="41"/>
  <c r="MD81" i="41"/>
  <c r="MC81" i="41"/>
  <c r="MB81" i="41"/>
  <c r="MA81" i="41"/>
  <c r="LZ81" i="41"/>
  <c r="LY81" i="41"/>
  <c r="LX81" i="41"/>
  <c r="LW81" i="41"/>
  <c r="LV81" i="41"/>
  <c r="LU81" i="41"/>
  <c r="ML81" i="41" s="1"/>
  <c r="LT81" i="41"/>
  <c r="LS81" i="41"/>
  <c r="LR81" i="41"/>
  <c r="LQ81" i="41"/>
  <c r="LP81" i="41"/>
  <c r="LO81" i="41"/>
  <c r="MJ80" i="41"/>
  <c r="MH80" i="41"/>
  <c r="MG80" i="41"/>
  <c r="MF80" i="41"/>
  <c r="ME80" i="41"/>
  <c r="MD80" i="41"/>
  <c r="MC80" i="41"/>
  <c r="MB80" i="41"/>
  <c r="MA80" i="41"/>
  <c r="LZ80" i="41"/>
  <c r="LY80" i="41"/>
  <c r="LX80" i="41"/>
  <c r="LW80" i="41"/>
  <c r="LV80" i="41"/>
  <c r="LU80" i="41"/>
  <c r="LT80" i="41"/>
  <c r="ML80" i="41" s="1"/>
  <c r="LS80" i="41"/>
  <c r="LR80" i="41"/>
  <c r="LQ80" i="41"/>
  <c r="LP80" i="41"/>
  <c r="LO80" i="41"/>
  <c r="MJ79" i="41"/>
  <c r="MH79" i="41"/>
  <c r="MG79" i="41"/>
  <c r="MF79" i="41"/>
  <c r="ME79" i="41"/>
  <c r="MD79" i="41"/>
  <c r="MC79" i="41"/>
  <c r="MB79" i="41"/>
  <c r="MA79" i="41"/>
  <c r="LZ79" i="41"/>
  <c r="LY79" i="41"/>
  <c r="LX79" i="41"/>
  <c r="LW79" i="41"/>
  <c r="LV79" i="41"/>
  <c r="LU79" i="41"/>
  <c r="LT79" i="41"/>
  <c r="LS79" i="41"/>
  <c r="LR79" i="41"/>
  <c r="LQ79" i="41"/>
  <c r="LP79" i="41"/>
  <c r="LO79" i="41"/>
  <c r="MJ69" i="41"/>
  <c r="MH69" i="41"/>
  <c r="MG69" i="41"/>
  <c r="MF69" i="41"/>
  <c r="ME69" i="41"/>
  <c r="MD69" i="41"/>
  <c r="MC69" i="41"/>
  <c r="ML69" i="41" s="1"/>
  <c r="MB69" i="41"/>
  <c r="MA69" i="41"/>
  <c r="LZ69" i="41"/>
  <c r="LY69" i="41"/>
  <c r="LX69" i="41"/>
  <c r="LW69" i="41"/>
  <c r="LV69" i="41"/>
  <c r="LU69" i="41"/>
  <c r="LT69" i="41"/>
  <c r="LS69" i="41"/>
  <c r="LR69" i="41"/>
  <c r="LQ69" i="41"/>
  <c r="LP69" i="41"/>
  <c r="LO69" i="41"/>
  <c r="MJ68" i="41"/>
  <c r="MH68" i="41"/>
  <c r="MG68" i="41"/>
  <c r="MF68" i="41"/>
  <c r="ME68" i="41"/>
  <c r="MD68" i="41"/>
  <c r="MC68" i="41"/>
  <c r="MB68" i="41"/>
  <c r="ML68" i="41" s="1"/>
  <c r="MA68" i="41"/>
  <c r="LZ68" i="41"/>
  <c r="LY68" i="41"/>
  <c r="LX68" i="41"/>
  <c r="LW68" i="41"/>
  <c r="LV68" i="41"/>
  <c r="LU68" i="41"/>
  <c r="LT68" i="41"/>
  <c r="LS68" i="41"/>
  <c r="LR68" i="41"/>
  <c r="LQ68" i="41"/>
  <c r="LP68" i="41"/>
  <c r="LO68" i="41"/>
  <c r="MJ67" i="41"/>
  <c r="MH67" i="41"/>
  <c r="MG67" i="41"/>
  <c r="MF67" i="41"/>
  <c r="ME67" i="41"/>
  <c r="MD67" i="41"/>
  <c r="MC67" i="41"/>
  <c r="MB67" i="41"/>
  <c r="MA67" i="41"/>
  <c r="LZ67" i="41"/>
  <c r="LY67" i="41"/>
  <c r="LX67" i="41"/>
  <c r="LW67" i="41"/>
  <c r="LV67" i="41"/>
  <c r="LU67" i="41"/>
  <c r="LT67" i="41"/>
  <c r="LS67" i="41"/>
  <c r="LR67" i="41"/>
  <c r="LQ67" i="41"/>
  <c r="LP67" i="41"/>
  <c r="LO67" i="41"/>
  <c r="MJ66" i="41"/>
  <c r="MH66" i="41"/>
  <c r="MG66" i="41"/>
  <c r="MF66" i="41"/>
  <c r="ME66" i="41"/>
  <c r="MD66" i="41"/>
  <c r="MC66" i="41"/>
  <c r="MB66" i="41"/>
  <c r="MA66" i="41"/>
  <c r="LZ66" i="41"/>
  <c r="LY66" i="41"/>
  <c r="LX66" i="41"/>
  <c r="LW66" i="41"/>
  <c r="LV66" i="41"/>
  <c r="LU66" i="41"/>
  <c r="LT66" i="41"/>
  <c r="LS66" i="41"/>
  <c r="LR66" i="41"/>
  <c r="LQ66" i="41"/>
  <c r="LP66" i="41"/>
  <c r="LO66" i="41"/>
  <c r="MJ65" i="41"/>
  <c r="MH65" i="41"/>
  <c r="MG65" i="41"/>
  <c r="MF65" i="41"/>
  <c r="ME65" i="41"/>
  <c r="MD65" i="41"/>
  <c r="MC65" i="41"/>
  <c r="MB65" i="41"/>
  <c r="MA65" i="41"/>
  <c r="LZ65" i="41"/>
  <c r="LY65" i="41"/>
  <c r="LX65" i="41"/>
  <c r="LW65" i="41"/>
  <c r="LV65" i="41"/>
  <c r="LU65" i="41"/>
  <c r="LT65" i="41"/>
  <c r="LS65" i="41"/>
  <c r="LR65" i="41"/>
  <c r="LQ65" i="41"/>
  <c r="LP65" i="41"/>
  <c r="LO65" i="41"/>
  <c r="MJ64" i="41"/>
  <c r="MH64" i="41"/>
  <c r="MG64" i="41"/>
  <c r="MF64" i="41"/>
  <c r="ME64" i="41"/>
  <c r="MD64" i="41"/>
  <c r="MC64" i="41"/>
  <c r="MB64" i="41"/>
  <c r="MA64" i="41"/>
  <c r="LZ64" i="41"/>
  <c r="LY64" i="41"/>
  <c r="LX64" i="41"/>
  <c r="LW64" i="41"/>
  <c r="LV64" i="41"/>
  <c r="LU64" i="41"/>
  <c r="LT64" i="41"/>
  <c r="LS64" i="41"/>
  <c r="LR64" i="41"/>
  <c r="LQ64" i="41"/>
  <c r="LP64" i="41"/>
  <c r="LO64" i="41"/>
  <c r="MJ63" i="41"/>
  <c r="MH63" i="41"/>
  <c r="MG63" i="41"/>
  <c r="MF63" i="41"/>
  <c r="ME63" i="41"/>
  <c r="MD63" i="41"/>
  <c r="MC63" i="41"/>
  <c r="MB63" i="41"/>
  <c r="MA63" i="41"/>
  <c r="LZ63" i="41"/>
  <c r="LY63" i="41"/>
  <c r="ML63" i="41" s="1"/>
  <c r="LX63" i="41"/>
  <c r="LW63" i="41"/>
  <c r="LV63" i="41"/>
  <c r="LU63" i="41"/>
  <c r="LT63" i="41"/>
  <c r="LS63" i="41"/>
  <c r="LR63" i="41"/>
  <c r="LQ63" i="41"/>
  <c r="LP63" i="41"/>
  <c r="LO63" i="41"/>
  <c r="MJ62" i="41"/>
  <c r="MH62" i="41"/>
  <c r="MG62" i="41"/>
  <c r="MF62" i="41"/>
  <c r="ME62" i="41"/>
  <c r="MD62" i="41"/>
  <c r="MC62" i="41"/>
  <c r="MB62" i="41"/>
  <c r="MA62" i="41"/>
  <c r="LZ62" i="41"/>
  <c r="LY62" i="41"/>
  <c r="LX62" i="41"/>
  <c r="ML62" i="41" s="1"/>
  <c r="LW62" i="41"/>
  <c r="LV62" i="41"/>
  <c r="LU62" i="41"/>
  <c r="LT62" i="41"/>
  <c r="LS62" i="41"/>
  <c r="LR62" i="41"/>
  <c r="LQ62" i="41"/>
  <c r="LP62" i="41"/>
  <c r="LO62" i="41"/>
  <c r="ML61" i="41"/>
  <c r="MJ61" i="41"/>
  <c r="MH61" i="41"/>
  <c r="MG61" i="41"/>
  <c r="MF61" i="41"/>
  <c r="ME61" i="41"/>
  <c r="MD61" i="41"/>
  <c r="MC61" i="41"/>
  <c r="MB61" i="41"/>
  <c r="MA61" i="41"/>
  <c r="LZ61" i="41"/>
  <c r="LY61" i="41"/>
  <c r="LX61" i="41"/>
  <c r="LW61" i="41"/>
  <c r="LV61" i="41"/>
  <c r="LU61" i="41"/>
  <c r="LT61" i="41"/>
  <c r="LS61" i="41"/>
  <c r="LR61" i="41"/>
  <c r="LQ61" i="41"/>
  <c r="LP61" i="41"/>
  <c r="LO61" i="41"/>
  <c r="MJ60" i="41"/>
  <c r="MH60" i="41"/>
  <c r="MG60" i="41"/>
  <c r="MF60" i="41"/>
  <c r="ME60" i="41"/>
  <c r="MD60" i="41"/>
  <c r="MC60" i="41"/>
  <c r="MB60" i="41"/>
  <c r="MA60" i="41"/>
  <c r="LZ60" i="41"/>
  <c r="LY60" i="41"/>
  <c r="LX60" i="41"/>
  <c r="LW60" i="41"/>
  <c r="LV60" i="41"/>
  <c r="LU60" i="41"/>
  <c r="LT60" i="41"/>
  <c r="LS60" i="41"/>
  <c r="LR60" i="41"/>
  <c r="LQ60" i="41"/>
  <c r="LP60" i="41"/>
  <c r="LO60" i="41"/>
  <c r="MJ59" i="41"/>
  <c r="MH59" i="41"/>
  <c r="MG59" i="41"/>
  <c r="MF59" i="41"/>
  <c r="ME59" i="41"/>
  <c r="MD59" i="41"/>
  <c r="MC59" i="41"/>
  <c r="MB59" i="41"/>
  <c r="MA59" i="41"/>
  <c r="LZ59" i="41"/>
  <c r="LY59" i="41"/>
  <c r="LX59" i="41"/>
  <c r="LW59" i="41"/>
  <c r="LV59" i="41"/>
  <c r="LU59" i="41"/>
  <c r="LT59" i="41"/>
  <c r="LS59" i="41"/>
  <c r="LR59" i="41"/>
  <c r="LQ59" i="41"/>
  <c r="LP59" i="41"/>
  <c r="LO59" i="41"/>
  <c r="MJ58" i="41"/>
  <c r="MH58" i="41"/>
  <c r="MG58" i="41"/>
  <c r="MF58" i="41"/>
  <c r="ME58" i="41"/>
  <c r="MD58" i="41"/>
  <c r="MC58" i="41"/>
  <c r="MB58" i="41"/>
  <c r="MA58" i="41"/>
  <c r="LZ58" i="41"/>
  <c r="LY58" i="41"/>
  <c r="LX58" i="41"/>
  <c r="LW58" i="41"/>
  <c r="LV58" i="41"/>
  <c r="ML58" i="41" s="1"/>
  <c r="LU58" i="41"/>
  <c r="LT58" i="41"/>
  <c r="LS58" i="41"/>
  <c r="LR58" i="41"/>
  <c r="LQ58" i="41"/>
  <c r="LP58" i="41"/>
  <c r="LO58" i="41"/>
  <c r="ML57" i="41"/>
  <c r="MJ57" i="41"/>
  <c r="MH57" i="41"/>
  <c r="MG57" i="41"/>
  <c r="MF57" i="41"/>
  <c r="ME57" i="41"/>
  <c r="MD57" i="41"/>
  <c r="MC57" i="41"/>
  <c r="MB57" i="41"/>
  <c r="MA57" i="41"/>
  <c r="LZ57" i="41"/>
  <c r="LY57" i="41"/>
  <c r="LX57" i="41"/>
  <c r="LW57" i="41"/>
  <c r="LV57" i="41"/>
  <c r="LU57" i="41"/>
  <c r="LT57" i="41"/>
  <c r="LS57" i="41"/>
  <c r="LR57" i="41"/>
  <c r="LQ57" i="41"/>
  <c r="LP57" i="41"/>
  <c r="LO57" i="41"/>
  <c r="MJ56" i="41"/>
  <c r="MH56" i="41"/>
  <c r="MG56" i="41"/>
  <c r="MF56" i="41"/>
  <c r="ME56" i="41"/>
  <c r="MD56" i="41"/>
  <c r="MC56" i="41"/>
  <c r="MB56" i="41"/>
  <c r="MA56" i="41"/>
  <c r="LZ56" i="41"/>
  <c r="LY56" i="41"/>
  <c r="LX56" i="41"/>
  <c r="LW56" i="41"/>
  <c r="LV56" i="41"/>
  <c r="LU56" i="41"/>
  <c r="ML56" i="41" s="1"/>
  <c r="LT56" i="41"/>
  <c r="LS56" i="41"/>
  <c r="LR56" i="41"/>
  <c r="LQ56" i="41"/>
  <c r="LP56" i="41"/>
  <c r="LO56" i="41"/>
  <c r="MJ55" i="41"/>
  <c r="MH55" i="41"/>
  <c r="MG55" i="41"/>
  <c r="MF55" i="41"/>
  <c r="ME55" i="41"/>
  <c r="MD55" i="41"/>
  <c r="MC55" i="41"/>
  <c r="MB55" i="41"/>
  <c r="MA55" i="41"/>
  <c r="LZ55" i="41"/>
  <c r="LY55" i="41"/>
  <c r="LX55" i="41"/>
  <c r="LW55" i="41"/>
  <c r="LV55" i="41"/>
  <c r="LU55" i="41"/>
  <c r="LT55" i="41"/>
  <c r="ML55" i="41" s="1"/>
  <c r="LS55" i="41"/>
  <c r="LR55" i="41"/>
  <c r="LQ55" i="41"/>
  <c r="LP55" i="41"/>
  <c r="LO55" i="41"/>
  <c r="MJ54" i="41"/>
  <c r="MH54" i="41"/>
  <c r="MG54" i="41"/>
  <c r="MF54" i="41"/>
  <c r="ME54" i="41"/>
  <c r="MD54" i="41"/>
  <c r="MC54" i="41"/>
  <c r="MB54" i="41"/>
  <c r="MA54" i="41"/>
  <c r="LZ54" i="41"/>
  <c r="LY54" i="41"/>
  <c r="LX54" i="41"/>
  <c r="LW54" i="41"/>
  <c r="LV54" i="41"/>
  <c r="LU54" i="41"/>
  <c r="LT54" i="41"/>
  <c r="ML54" i="41" s="1"/>
  <c r="LS54" i="41"/>
  <c r="LR54" i="41"/>
  <c r="LQ54" i="41"/>
  <c r="LP54" i="41"/>
  <c r="LO54" i="41"/>
  <c r="MJ43" i="41"/>
  <c r="MH43" i="41"/>
  <c r="MG43" i="41"/>
  <c r="MF43" i="41"/>
  <c r="ME43" i="41"/>
  <c r="MD43" i="41"/>
  <c r="ML43" i="41" s="1"/>
  <c r="MC43" i="41"/>
  <c r="MB43" i="41"/>
  <c r="MA43" i="41"/>
  <c r="LZ43" i="41"/>
  <c r="LY43" i="41"/>
  <c r="LX43" i="41"/>
  <c r="LW43" i="41"/>
  <c r="LV43" i="41"/>
  <c r="LU43" i="41"/>
  <c r="LT43" i="41"/>
  <c r="LS43" i="41"/>
  <c r="LR43" i="41"/>
  <c r="LQ43" i="41"/>
  <c r="LP43" i="41"/>
  <c r="LO43" i="41"/>
  <c r="MJ42" i="41"/>
  <c r="MH42" i="41"/>
  <c r="MG42" i="41"/>
  <c r="MF42" i="41"/>
  <c r="ME42" i="41"/>
  <c r="MD42" i="41"/>
  <c r="MC42" i="41"/>
  <c r="MB42" i="41"/>
  <c r="ML42" i="41" s="1"/>
  <c r="MA42" i="41"/>
  <c r="LZ42" i="41"/>
  <c r="LY42" i="41"/>
  <c r="LX42" i="41"/>
  <c r="LW42" i="41"/>
  <c r="LV42" i="41"/>
  <c r="LU42" i="41"/>
  <c r="LT42" i="41"/>
  <c r="LS42" i="41"/>
  <c r="LR42" i="41"/>
  <c r="LQ42" i="41"/>
  <c r="LP42" i="41"/>
  <c r="LO42" i="41"/>
  <c r="MJ41" i="41"/>
  <c r="MH41" i="41"/>
  <c r="MG41" i="41"/>
  <c r="MF41" i="41"/>
  <c r="ME41" i="41"/>
  <c r="MD41" i="41"/>
  <c r="MC41" i="41"/>
  <c r="MB41" i="41"/>
  <c r="MA41" i="41"/>
  <c r="ML41" i="41" s="1"/>
  <c r="LZ41" i="41"/>
  <c r="LY41" i="41"/>
  <c r="LX41" i="41"/>
  <c r="LW41" i="41"/>
  <c r="LV41" i="41"/>
  <c r="LU41" i="41"/>
  <c r="LT41" i="41"/>
  <c r="LS41" i="41"/>
  <c r="LR41" i="41"/>
  <c r="LQ41" i="41"/>
  <c r="LP41" i="41"/>
  <c r="LO41" i="41"/>
  <c r="MJ40" i="41"/>
  <c r="MH40" i="41"/>
  <c r="MG40" i="41"/>
  <c r="MF40" i="41"/>
  <c r="ME40" i="41"/>
  <c r="MD40" i="41"/>
  <c r="MC40" i="41"/>
  <c r="MB40" i="41"/>
  <c r="MA40" i="41"/>
  <c r="ML40" i="41" s="1"/>
  <c r="LZ40" i="41"/>
  <c r="LY40" i="41"/>
  <c r="LX40" i="41"/>
  <c r="LW40" i="41"/>
  <c r="LV40" i="41"/>
  <c r="LU40" i="41"/>
  <c r="LT40" i="41"/>
  <c r="LS40" i="41"/>
  <c r="LR40" i="41"/>
  <c r="LQ40" i="41"/>
  <c r="LP40" i="41"/>
  <c r="LO40" i="41"/>
  <c r="MJ39" i="41"/>
  <c r="MH39" i="41"/>
  <c r="MG39" i="41"/>
  <c r="MF39" i="41"/>
  <c r="ME39" i="41"/>
  <c r="MD39" i="41"/>
  <c r="MC39" i="41"/>
  <c r="MB39" i="41"/>
  <c r="MA39" i="41"/>
  <c r="ML39" i="41" s="1"/>
  <c r="LZ39" i="41"/>
  <c r="LY39" i="41"/>
  <c r="LX39" i="41"/>
  <c r="LW39" i="41"/>
  <c r="LV39" i="41"/>
  <c r="LU39" i="41"/>
  <c r="LT39" i="41"/>
  <c r="LS39" i="41"/>
  <c r="LR39" i="41"/>
  <c r="LQ39" i="41"/>
  <c r="LP39" i="41"/>
  <c r="LO39" i="41"/>
  <c r="MJ38" i="41"/>
  <c r="MH38" i="41"/>
  <c r="MG38" i="41"/>
  <c r="MF38" i="41"/>
  <c r="ME38" i="41"/>
  <c r="MD38" i="41"/>
  <c r="MC38" i="41"/>
  <c r="MB38" i="41"/>
  <c r="MA38" i="41"/>
  <c r="LZ38" i="41"/>
  <c r="ML38" i="41" s="1"/>
  <c r="LY38" i="41"/>
  <c r="LX38" i="41"/>
  <c r="LW38" i="41"/>
  <c r="LV38" i="41"/>
  <c r="LU38" i="41"/>
  <c r="LT38" i="41"/>
  <c r="LS38" i="41"/>
  <c r="LR38" i="41"/>
  <c r="LQ38" i="41"/>
  <c r="LP38" i="41"/>
  <c r="LO38" i="41"/>
  <c r="MJ37" i="41"/>
  <c r="MH37" i="41"/>
  <c r="MG37" i="41"/>
  <c r="MF37" i="41"/>
  <c r="ME37" i="41"/>
  <c r="MD37" i="41"/>
  <c r="MC37" i="41"/>
  <c r="MB37" i="41"/>
  <c r="MA37" i="41"/>
  <c r="LZ37" i="41"/>
  <c r="LY37" i="41"/>
  <c r="ML37" i="41" s="1"/>
  <c r="LX37" i="41"/>
  <c r="LW37" i="41"/>
  <c r="LV37" i="41"/>
  <c r="LU37" i="41"/>
  <c r="LT37" i="41"/>
  <c r="LS37" i="41"/>
  <c r="LR37" i="41"/>
  <c r="LQ37" i="41"/>
  <c r="LP37" i="41"/>
  <c r="LO37" i="41"/>
  <c r="MJ36" i="41"/>
  <c r="MH36" i="41"/>
  <c r="MG36" i="41"/>
  <c r="MF36" i="41"/>
  <c r="ME36" i="41"/>
  <c r="MD36" i="41"/>
  <c r="MC36" i="41"/>
  <c r="MB36" i="41"/>
  <c r="MA36" i="41"/>
  <c r="LZ36" i="41"/>
  <c r="LY36" i="41"/>
  <c r="LX36" i="41"/>
  <c r="LW36" i="41"/>
  <c r="LV36" i="41"/>
  <c r="LU36" i="41"/>
  <c r="LT36" i="41"/>
  <c r="LS36" i="41"/>
  <c r="LR36" i="41"/>
  <c r="LQ36" i="41"/>
  <c r="LP36" i="41"/>
  <c r="LO36" i="41"/>
  <c r="MJ35" i="41"/>
  <c r="MH35" i="41"/>
  <c r="MG35" i="41"/>
  <c r="MF35" i="41"/>
  <c r="ME35" i="41"/>
  <c r="MD35" i="41"/>
  <c r="MC35" i="41"/>
  <c r="MB35" i="41"/>
  <c r="MA35" i="41"/>
  <c r="LZ35" i="41"/>
  <c r="LY35" i="41"/>
  <c r="LX35" i="41"/>
  <c r="ML35" i="41" s="1"/>
  <c r="LW35" i="41"/>
  <c r="LV35" i="41"/>
  <c r="LU35" i="41"/>
  <c r="LT35" i="41"/>
  <c r="LS35" i="41"/>
  <c r="LR35" i="41"/>
  <c r="LQ35" i="41"/>
  <c r="LP35" i="41"/>
  <c r="LO35" i="41"/>
  <c r="MJ34" i="41"/>
  <c r="MH34" i="41"/>
  <c r="MG34" i="41"/>
  <c r="MF34" i="41"/>
  <c r="ME34" i="41"/>
  <c r="MD34" i="41"/>
  <c r="MC34" i="41"/>
  <c r="MB34" i="41"/>
  <c r="MA34" i="41"/>
  <c r="LZ34" i="41"/>
  <c r="LY34" i="41"/>
  <c r="LX34" i="41"/>
  <c r="LW34" i="41"/>
  <c r="ML34" i="41" s="1"/>
  <c r="LV34" i="41"/>
  <c r="LU34" i="41"/>
  <c r="LT34" i="41"/>
  <c r="LS34" i="41"/>
  <c r="LR34" i="41"/>
  <c r="LQ34" i="41"/>
  <c r="LP34" i="41"/>
  <c r="LO34" i="41"/>
  <c r="MJ33" i="41"/>
  <c r="MH33" i="41"/>
  <c r="MG33" i="41"/>
  <c r="MF33" i="41"/>
  <c r="ME33" i="41"/>
  <c r="MD33" i="41"/>
  <c r="MC33" i="41"/>
  <c r="MB33" i="41"/>
  <c r="MA33" i="41"/>
  <c r="LZ33" i="41"/>
  <c r="LY33" i="41"/>
  <c r="LX33" i="41"/>
  <c r="LW33" i="41"/>
  <c r="ML33" i="41" s="1"/>
  <c r="LV33" i="41"/>
  <c r="LU33" i="41"/>
  <c r="LT33" i="41"/>
  <c r="LS33" i="41"/>
  <c r="LR33" i="41"/>
  <c r="LQ33" i="41"/>
  <c r="LP33" i="41"/>
  <c r="LO33" i="41"/>
  <c r="MJ32" i="41"/>
  <c r="MH32" i="41"/>
  <c r="MG32" i="41"/>
  <c r="MF32" i="41"/>
  <c r="ME32" i="41"/>
  <c r="MD32" i="41"/>
  <c r="MC32" i="41"/>
  <c r="MB32" i="41"/>
  <c r="MA32" i="41"/>
  <c r="LZ32" i="41"/>
  <c r="LY32" i="41"/>
  <c r="LX32" i="41"/>
  <c r="LW32" i="41"/>
  <c r="LV32" i="41"/>
  <c r="LU32" i="41"/>
  <c r="LT32" i="41"/>
  <c r="LS32" i="41"/>
  <c r="LR32" i="41"/>
  <c r="LQ32" i="41"/>
  <c r="LP32" i="41"/>
  <c r="LO32" i="41"/>
  <c r="MJ31" i="41"/>
  <c r="MH31" i="41"/>
  <c r="MG31" i="41"/>
  <c r="MF31" i="41"/>
  <c r="ME31" i="41"/>
  <c r="MD31" i="41"/>
  <c r="MC31" i="41"/>
  <c r="MB31" i="41"/>
  <c r="MA31" i="41"/>
  <c r="LZ31" i="41"/>
  <c r="LY31" i="41"/>
  <c r="LX31" i="41"/>
  <c r="LW31" i="41"/>
  <c r="ML31" i="41" s="1"/>
  <c r="LV31" i="41"/>
  <c r="LU31" i="41"/>
  <c r="LT31" i="41"/>
  <c r="LS31" i="41"/>
  <c r="LR31" i="41"/>
  <c r="LQ31" i="41"/>
  <c r="LP31" i="41"/>
  <c r="LO31" i="41"/>
  <c r="MJ30" i="41"/>
  <c r="MH30" i="41"/>
  <c r="MG30" i="41"/>
  <c r="MF30" i="41"/>
  <c r="ME30" i="41"/>
  <c r="MD30" i="41"/>
  <c r="MC30" i="41"/>
  <c r="MB30" i="41"/>
  <c r="MA30" i="41"/>
  <c r="LZ30" i="41"/>
  <c r="LY30" i="41"/>
  <c r="LX30" i="41"/>
  <c r="LW30" i="41"/>
  <c r="LV30" i="41"/>
  <c r="LU30" i="41"/>
  <c r="ML30" i="41" s="1"/>
  <c r="LT30" i="41"/>
  <c r="LS30" i="41"/>
  <c r="LR30" i="41"/>
  <c r="LQ30" i="41"/>
  <c r="LP30" i="41"/>
  <c r="LO30" i="41"/>
  <c r="MJ29" i="41"/>
  <c r="MH29" i="41"/>
  <c r="MG29" i="41"/>
  <c r="MF29" i="41"/>
  <c r="ME29" i="41"/>
  <c r="MD29" i="41"/>
  <c r="MC29" i="41"/>
  <c r="MB29" i="41"/>
  <c r="MA29" i="41"/>
  <c r="LZ29" i="41"/>
  <c r="LY29" i="41"/>
  <c r="LX29" i="41"/>
  <c r="LW29" i="41"/>
  <c r="LV29" i="41"/>
  <c r="LU29" i="41"/>
  <c r="LT29" i="41"/>
  <c r="ML29" i="41" s="1"/>
  <c r="LS29" i="41"/>
  <c r="LR29" i="41"/>
  <c r="LQ29" i="41"/>
  <c r="LP29" i="41"/>
  <c r="LO29" i="41"/>
  <c r="MJ28" i="41"/>
  <c r="MH28" i="41"/>
  <c r="MG28" i="41"/>
  <c r="MF28" i="41"/>
  <c r="ME28" i="41"/>
  <c r="MD28" i="41"/>
  <c r="MC28" i="41"/>
  <c r="MB28" i="41"/>
  <c r="MA28" i="41"/>
  <c r="LZ28" i="41"/>
  <c r="LY28" i="41"/>
  <c r="LX28" i="41"/>
  <c r="LW28" i="41"/>
  <c r="LV28" i="41"/>
  <c r="LU28" i="41"/>
  <c r="LT28" i="41"/>
  <c r="LS28" i="41"/>
  <c r="LR28" i="41"/>
  <c r="LQ28" i="41"/>
  <c r="LP28" i="41"/>
  <c r="LO28" i="41"/>
  <c r="MJ18" i="41"/>
  <c r="MH18" i="41"/>
  <c r="MG18" i="41"/>
  <c r="MF18" i="41"/>
  <c r="ME18" i="41"/>
  <c r="MD18" i="41"/>
  <c r="MC18" i="41"/>
  <c r="ML18" i="41" s="1"/>
  <c r="MB18" i="41"/>
  <c r="MA18" i="41"/>
  <c r="LZ18" i="41"/>
  <c r="LY18" i="41"/>
  <c r="LX18" i="41"/>
  <c r="LW18" i="41"/>
  <c r="LV18" i="41"/>
  <c r="LU18" i="41"/>
  <c r="LT18" i="41"/>
  <c r="LS18" i="41"/>
  <c r="LR18" i="41"/>
  <c r="LQ18" i="41"/>
  <c r="LP18" i="41"/>
  <c r="LO18" i="41"/>
  <c r="MJ17" i="41"/>
  <c r="MH17" i="41"/>
  <c r="MG17" i="41"/>
  <c r="MF17" i="41"/>
  <c r="ME17" i="41"/>
  <c r="MD17" i="41"/>
  <c r="MC17" i="41"/>
  <c r="MB17" i="41"/>
  <c r="ML17" i="41" s="1"/>
  <c r="MA17" i="41"/>
  <c r="LZ17" i="41"/>
  <c r="LY17" i="41"/>
  <c r="LX17" i="41"/>
  <c r="LW17" i="41"/>
  <c r="LV17" i="41"/>
  <c r="LU17" i="41"/>
  <c r="LT17" i="41"/>
  <c r="LS17" i="41"/>
  <c r="LR17" i="41"/>
  <c r="LQ17" i="41"/>
  <c r="LP17" i="41"/>
  <c r="LO17" i="41"/>
  <c r="MJ16" i="41"/>
  <c r="MH16" i="41"/>
  <c r="MG16" i="41"/>
  <c r="MF16" i="41"/>
  <c r="ME16" i="41"/>
  <c r="MD16" i="41"/>
  <c r="MC16" i="41"/>
  <c r="MB16" i="41"/>
  <c r="MA16" i="41"/>
  <c r="LZ16" i="41"/>
  <c r="LY16" i="41"/>
  <c r="LX16" i="41"/>
  <c r="LW16" i="41"/>
  <c r="LV16" i="41"/>
  <c r="LU16" i="41"/>
  <c r="LT16" i="41"/>
  <c r="LS16" i="41"/>
  <c r="LR16" i="41"/>
  <c r="LQ16" i="41"/>
  <c r="LP16" i="41"/>
  <c r="LO16" i="41"/>
  <c r="MJ15" i="41"/>
  <c r="MH15" i="41"/>
  <c r="MG15" i="41"/>
  <c r="MF15" i="41"/>
  <c r="ME15" i="41"/>
  <c r="MD15" i="41"/>
  <c r="MC15" i="41"/>
  <c r="MB15" i="41"/>
  <c r="MA15" i="41"/>
  <c r="LZ15" i="41"/>
  <c r="LY15" i="41"/>
  <c r="LX15" i="41"/>
  <c r="LW15" i="41"/>
  <c r="LV15" i="41"/>
  <c r="LU15" i="41"/>
  <c r="LT15" i="41"/>
  <c r="LS15" i="41"/>
  <c r="LR15" i="41"/>
  <c r="LQ15" i="41"/>
  <c r="LP15" i="41"/>
  <c r="LO15" i="41"/>
  <c r="MJ14" i="41"/>
  <c r="MH14" i="41"/>
  <c r="MG14" i="41"/>
  <c r="MF14" i="41"/>
  <c r="ME14" i="41"/>
  <c r="MD14" i="41"/>
  <c r="MC14" i="41"/>
  <c r="MB14" i="41"/>
  <c r="MA14" i="41"/>
  <c r="LZ14" i="41"/>
  <c r="LY14" i="41"/>
  <c r="LX14" i="41"/>
  <c r="LW14" i="41"/>
  <c r="LV14" i="41"/>
  <c r="LU14" i="41"/>
  <c r="LT14" i="41"/>
  <c r="LS14" i="41"/>
  <c r="LR14" i="41"/>
  <c r="LQ14" i="41"/>
  <c r="LP14" i="41"/>
  <c r="LO14" i="41"/>
  <c r="MJ13" i="41"/>
  <c r="MH13" i="41"/>
  <c r="MG13" i="41"/>
  <c r="MF13" i="41"/>
  <c r="ME13" i="41"/>
  <c r="MD13" i="41"/>
  <c r="MC13" i="41"/>
  <c r="MB13" i="41"/>
  <c r="MA13" i="41"/>
  <c r="LZ13" i="41"/>
  <c r="LY13" i="41"/>
  <c r="LX13" i="41"/>
  <c r="LW13" i="41"/>
  <c r="LV13" i="41"/>
  <c r="LU13" i="41"/>
  <c r="LT13" i="41"/>
  <c r="LS13" i="41"/>
  <c r="LR13" i="41"/>
  <c r="LQ13" i="41"/>
  <c r="LP13" i="41"/>
  <c r="LO13" i="41"/>
  <c r="MJ12" i="41"/>
  <c r="MH12" i="41"/>
  <c r="MG12" i="41"/>
  <c r="MF12" i="41"/>
  <c r="ME12" i="41"/>
  <c r="MD12" i="41"/>
  <c r="MC12" i="41"/>
  <c r="MB12" i="41"/>
  <c r="MA12" i="41"/>
  <c r="LZ12" i="41"/>
  <c r="LY12" i="41"/>
  <c r="ML12" i="41" s="1"/>
  <c r="LX12" i="41"/>
  <c r="LW12" i="41"/>
  <c r="LV12" i="41"/>
  <c r="LU12" i="41"/>
  <c r="LT12" i="41"/>
  <c r="LS12" i="41"/>
  <c r="LR12" i="41"/>
  <c r="LQ12" i="41"/>
  <c r="LP12" i="41"/>
  <c r="LO12" i="41"/>
  <c r="MJ11" i="41"/>
  <c r="MH11" i="41"/>
  <c r="MG11" i="41"/>
  <c r="MF11" i="41"/>
  <c r="ME11" i="41"/>
  <c r="MD11" i="41"/>
  <c r="MC11" i="41"/>
  <c r="MB11" i="41"/>
  <c r="MA11" i="41"/>
  <c r="LZ11" i="41"/>
  <c r="LY11" i="41"/>
  <c r="LX11" i="41"/>
  <c r="ML11" i="41" s="1"/>
  <c r="LW11" i="41"/>
  <c r="LV11" i="41"/>
  <c r="LU11" i="41"/>
  <c r="LT11" i="41"/>
  <c r="LS11" i="41"/>
  <c r="LR11" i="41"/>
  <c r="LQ11" i="41"/>
  <c r="LP11" i="41"/>
  <c r="LO11" i="41"/>
  <c r="ML10" i="41"/>
  <c r="MJ10" i="41"/>
  <c r="MH10" i="41"/>
  <c r="MG10" i="41"/>
  <c r="MF10" i="41"/>
  <c r="ME10" i="41"/>
  <c r="MD10" i="41"/>
  <c r="MC10" i="41"/>
  <c r="MB10" i="41"/>
  <c r="MA10" i="41"/>
  <c r="LZ10" i="41"/>
  <c r="LY10" i="41"/>
  <c r="LX10" i="41"/>
  <c r="LW10" i="41"/>
  <c r="LV10" i="41"/>
  <c r="LU10" i="41"/>
  <c r="LT10" i="41"/>
  <c r="LS10" i="41"/>
  <c r="LR10" i="41"/>
  <c r="LQ10" i="41"/>
  <c r="LP10" i="41"/>
  <c r="LO10" i="41"/>
  <c r="MJ9" i="41"/>
  <c r="MH9" i="41"/>
  <c r="MG9" i="41"/>
  <c r="MF9" i="41"/>
  <c r="ME9" i="41"/>
  <c r="MD9" i="41"/>
  <c r="MC9" i="41"/>
  <c r="MB9" i="41"/>
  <c r="MA9" i="41"/>
  <c r="LZ9" i="41"/>
  <c r="LY9" i="41"/>
  <c r="LX9" i="41"/>
  <c r="LW9" i="41"/>
  <c r="LV9" i="41"/>
  <c r="LU9" i="41"/>
  <c r="LT9" i="41"/>
  <c r="LS9" i="41"/>
  <c r="LR9" i="41"/>
  <c r="LQ9" i="41"/>
  <c r="LP9" i="41"/>
  <c r="LO9" i="41"/>
  <c r="MJ8" i="41"/>
  <c r="MH8" i="41"/>
  <c r="MG8" i="41"/>
  <c r="MF8" i="41"/>
  <c r="ME8" i="41"/>
  <c r="MD8" i="41"/>
  <c r="MC8" i="41"/>
  <c r="MB8" i="41"/>
  <c r="MA8" i="41"/>
  <c r="LZ8" i="41"/>
  <c r="LY8" i="41"/>
  <c r="LX8" i="41"/>
  <c r="LW8" i="41"/>
  <c r="LV8" i="41"/>
  <c r="LU8" i="41"/>
  <c r="LT8" i="41"/>
  <c r="LS8" i="41"/>
  <c r="LR8" i="41"/>
  <c r="LQ8" i="41"/>
  <c r="LP8" i="41"/>
  <c r="LO8" i="41"/>
  <c r="MJ7" i="41"/>
  <c r="MH7" i="41"/>
  <c r="MG7" i="41"/>
  <c r="MF7" i="41"/>
  <c r="ME7" i="41"/>
  <c r="MD7" i="41"/>
  <c r="MC7" i="41"/>
  <c r="MB7" i="41"/>
  <c r="MA7" i="41"/>
  <c r="LZ7" i="41"/>
  <c r="LY7" i="41"/>
  <c r="LX7" i="41"/>
  <c r="LW7" i="41"/>
  <c r="LV7" i="41"/>
  <c r="ML7" i="41" s="1"/>
  <c r="LU7" i="41"/>
  <c r="LT7" i="41"/>
  <c r="LS7" i="41"/>
  <c r="LR7" i="41"/>
  <c r="LQ7" i="41"/>
  <c r="LP7" i="41"/>
  <c r="LO7" i="41"/>
  <c r="ML6" i="41"/>
  <c r="MJ6" i="41"/>
  <c r="MH6" i="41"/>
  <c r="MG6" i="41"/>
  <c r="MF6" i="41"/>
  <c r="ME6" i="41"/>
  <c r="MD6" i="41"/>
  <c r="MC6" i="41"/>
  <c r="MB6" i="41"/>
  <c r="MA6" i="41"/>
  <c r="LZ6" i="41"/>
  <c r="LY6" i="41"/>
  <c r="LX6" i="41"/>
  <c r="LW6" i="41"/>
  <c r="LV6" i="41"/>
  <c r="LU6" i="41"/>
  <c r="LT6" i="41"/>
  <c r="LS6" i="41"/>
  <c r="LR6" i="41"/>
  <c r="LQ6" i="41"/>
  <c r="LP6" i="41"/>
  <c r="LO6" i="41"/>
  <c r="MJ5" i="41"/>
  <c r="MH5" i="41"/>
  <c r="MG5" i="41"/>
  <c r="MF5" i="41"/>
  <c r="ME5" i="41"/>
  <c r="MD5" i="41"/>
  <c r="MC5" i="41"/>
  <c r="MB5" i="41"/>
  <c r="MA5" i="41"/>
  <c r="LZ5" i="41"/>
  <c r="LY5" i="41"/>
  <c r="LX5" i="41"/>
  <c r="LW5" i="41"/>
  <c r="LV5" i="41"/>
  <c r="LU5" i="41"/>
  <c r="ML5" i="41" s="1"/>
  <c r="LT5" i="41"/>
  <c r="LS5" i="41"/>
  <c r="LR5" i="41"/>
  <c r="LQ5" i="41"/>
  <c r="LP5" i="41"/>
  <c r="LO5" i="41"/>
  <c r="MJ4" i="41"/>
  <c r="MH4" i="41"/>
  <c r="MG4" i="41"/>
  <c r="MF4" i="41"/>
  <c r="ME4" i="41"/>
  <c r="MD4" i="41"/>
  <c r="MC4" i="41"/>
  <c r="MB4" i="41"/>
  <c r="MA4" i="41"/>
  <c r="LZ4" i="41"/>
  <c r="LY4" i="41"/>
  <c r="LX4" i="41"/>
  <c r="LW4" i="41"/>
  <c r="LV4" i="41"/>
  <c r="LU4" i="41"/>
  <c r="LT4" i="41"/>
  <c r="ML4" i="41" s="1"/>
  <c r="LS4" i="41"/>
  <c r="LR4" i="41"/>
  <c r="LQ4" i="41"/>
  <c r="LP4" i="41"/>
  <c r="LO4" i="41"/>
  <c r="MJ3" i="41"/>
  <c r="MH3" i="41"/>
  <c r="MG3" i="41"/>
  <c r="MF3" i="41"/>
  <c r="ME3" i="41"/>
  <c r="MD3" i="41"/>
  <c r="MC3" i="41"/>
  <c r="MB3" i="41"/>
  <c r="MA3" i="41"/>
  <c r="LZ3" i="41"/>
  <c r="LY3" i="41"/>
  <c r="LX3" i="41"/>
  <c r="LW3" i="41"/>
  <c r="LV3" i="41"/>
  <c r="LU3" i="41"/>
  <c r="LT3" i="41"/>
  <c r="ML3" i="41" s="1"/>
  <c r="LS3" i="41"/>
  <c r="LR3" i="41"/>
  <c r="LQ3" i="41"/>
  <c r="LP3" i="41"/>
  <c r="LO3" i="41"/>
  <c r="MK238" i="40"/>
  <c r="MI238" i="40"/>
  <c r="MK237" i="40"/>
  <c r="MI237" i="40"/>
  <c r="MK236" i="40"/>
  <c r="MI236" i="40"/>
  <c r="MK235" i="40"/>
  <c r="MI235" i="40"/>
  <c r="MK234" i="40"/>
  <c r="MI234" i="40"/>
  <c r="MK233" i="40"/>
  <c r="MI233" i="40"/>
  <c r="MK232" i="40"/>
  <c r="MI232" i="40"/>
  <c r="MI231" i="40"/>
  <c r="MI230" i="40"/>
  <c r="MI229" i="40"/>
  <c r="MI228" i="40"/>
  <c r="MI227" i="40"/>
  <c r="MI226" i="40"/>
  <c r="MI225" i="40"/>
  <c r="MI224" i="40"/>
  <c r="MI223" i="40"/>
  <c r="MI222" i="40"/>
  <c r="MI221" i="40"/>
  <c r="MI220" i="40"/>
  <c r="MI219" i="40"/>
  <c r="MI218" i="40"/>
  <c r="MI217" i="40"/>
  <c r="MI216" i="40"/>
  <c r="MI203" i="40"/>
  <c r="MG203" i="40"/>
  <c r="MF203" i="40"/>
  <c r="ME203" i="40"/>
  <c r="MD203" i="40"/>
  <c r="MC203" i="40"/>
  <c r="MB203" i="40"/>
  <c r="MK203" i="40" s="1"/>
  <c r="MA203" i="40"/>
  <c r="LZ203" i="40"/>
  <c r="LY203" i="40"/>
  <c r="LX203" i="40"/>
  <c r="LW203" i="40"/>
  <c r="LV203" i="40"/>
  <c r="LU203" i="40"/>
  <c r="LT203" i="40"/>
  <c r="LS203" i="40"/>
  <c r="LR203" i="40"/>
  <c r="LQ203" i="40"/>
  <c r="LP203" i="40"/>
  <c r="LO203" i="40"/>
  <c r="LN203" i="40"/>
  <c r="MI202" i="40"/>
  <c r="MG202" i="40"/>
  <c r="MF202" i="40"/>
  <c r="ME202" i="40"/>
  <c r="MD202" i="40"/>
  <c r="MC202" i="40"/>
  <c r="MB202" i="40"/>
  <c r="MA202" i="40"/>
  <c r="MK202" i="40" s="1"/>
  <c r="LZ202" i="40"/>
  <c r="LY202" i="40"/>
  <c r="LX202" i="40"/>
  <c r="LW202" i="40"/>
  <c r="LV202" i="40"/>
  <c r="LU202" i="40"/>
  <c r="LT202" i="40"/>
  <c r="LS202" i="40"/>
  <c r="LR202" i="40"/>
  <c r="LQ202" i="40"/>
  <c r="LP202" i="40"/>
  <c r="LO202" i="40"/>
  <c r="LN202" i="40"/>
  <c r="MI201" i="40"/>
  <c r="MG201" i="40"/>
  <c r="MF201" i="40"/>
  <c r="ME201" i="40"/>
  <c r="MD201" i="40"/>
  <c r="MC201" i="40"/>
  <c r="MB201" i="40"/>
  <c r="MA201" i="40"/>
  <c r="LZ201" i="40"/>
  <c r="LY201" i="40"/>
  <c r="LX201" i="40"/>
  <c r="LW201" i="40"/>
  <c r="LV201" i="40"/>
  <c r="LU201" i="40"/>
  <c r="LT201" i="40"/>
  <c r="LS201" i="40"/>
  <c r="LR201" i="40"/>
  <c r="LQ201" i="40"/>
  <c r="LP201" i="40"/>
  <c r="LO201" i="40"/>
  <c r="LN201" i="40"/>
  <c r="MI200" i="40"/>
  <c r="MG200" i="40"/>
  <c r="MF200" i="40"/>
  <c r="ME200" i="40"/>
  <c r="MD200" i="40"/>
  <c r="MC200" i="40"/>
  <c r="MB200" i="40"/>
  <c r="MA200" i="40"/>
  <c r="LZ200" i="40"/>
  <c r="LY200" i="40"/>
  <c r="LX200" i="40"/>
  <c r="LW200" i="40"/>
  <c r="LV200" i="40"/>
  <c r="LU200" i="40"/>
  <c r="LT200" i="40"/>
  <c r="LS200" i="40"/>
  <c r="LR200" i="40"/>
  <c r="LQ200" i="40"/>
  <c r="LP200" i="40"/>
  <c r="LO200" i="40"/>
  <c r="LN200" i="40"/>
  <c r="MI199" i="40"/>
  <c r="MG199" i="40"/>
  <c r="MF199" i="40"/>
  <c r="ME199" i="40"/>
  <c r="MD199" i="40"/>
  <c r="MC199" i="40"/>
  <c r="MB199" i="40"/>
  <c r="MA199" i="40"/>
  <c r="LZ199" i="40"/>
  <c r="MK199" i="40" s="1"/>
  <c r="LY199" i="40"/>
  <c r="LX199" i="40"/>
  <c r="LW199" i="40"/>
  <c r="LV199" i="40"/>
  <c r="LU199" i="40"/>
  <c r="LT199" i="40"/>
  <c r="LS199" i="40"/>
  <c r="LR199" i="40"/>
  <c r="LQ199" i="40"/>
  <c r="LP199" i="40"/>
  <c r="LO199" i="40"/>
  <c r="LN199" i="40"/>
  <c r="MI198" i="40"/>
  <c r="MG198" i="40"/>
  <c r="MF198" i="40"/>
  <c r="ME198" i="40"/>
  <c r="MD198" i="40"/>
  <c r="MC198" i="40"/>
  <c r="MB198" i="40"/>
  <c r="MA198" i="40"/>
  <c r="LZ198" i="40"/>
  <c r="LY198" i="40"/>
  <c r="LX198" i="40"/>
  <c r="LW198" i="40"/>
  <c r="LV198" i="40"/>
  <c r="LU198" i="40"/>
  <c r="LT198" i="40"/>
  <c r="LS198" i="40"/>
  <c r="LR198" i="40"/>
  <c r="LQ198" i="40"/>
  <c r="LP198" i="40"/>
  <c r="LO198" i="40"/>
  <c r="LN198" i="40"/>
  <c r="MI197" i="40"/>
  <c r="MG197" i="40"/>
  <c r="MF197" i="40"/>
  <c r="ME197" i="40"/>
  <c r="MD197" i="40"/>
  <c r="MC197" i="40"/>
  <c r="MB197" i="40"/>
  <c r="MA197" i="40"/>
  <c r="LZ197" i="40"/>
  <c r="LY197" i="40"/>
  <c r="LX197" i="40"/>
  <c r="MK197" i="40" s="1"/>
  <c r="LW197" i="40"/>
  <c r="LV197" i="40"/>
  <c r="LU197" i="40"/>
  <c r="LT197" i="40"/>
  <c r="LS197" i="40"/>
  <c r="LR197" i="40"/>
  <c r="LQ197" i="40"/>
  <c r="LP197" i="40"/>
  <c r="LO197" i="40"/>
  <c r="LN197" i="40"/>
  <c r="MI196" i="40"/>
  <c r="MG196" i="40"/>
  <c r="MF196" i="40"/>
  <c r="ME196" i="40"/>
  <c r="MD196" i="40"/>
  <c r="MC196" i="40"/>
  <c r="MB196" i="40"/>
  <c r="MA196" i="40"/>
  <c r="LZ196" i="40"/>
  <c r="LY196" i="40"/>
  <c r="LX196" i="40"/>
  <c r="LW196" i="40"/>
  <c r="MK196" i="40" s="1"/>
  <c r="LV196" i="40"/>
  <c r="LU196" i="40"/>
  <c r="LT196" i="40"/>
  <c r="LS196" i="40"/>
  <c r="LR196" i="40"/>
  <c r="LQ196" i="40"/>
  <c r="LP196" i="40"/>
  <c r="LO196" i="40"/>
  <c r="LN196" i="40"/>
  <c r="MI195" i="40"/>
  <c r="MG195" i="40"/>
  <c r="MF195" i="40"/>
  <c r="ME195" i="40"/>
  <c r="MD195" i="40"/>
  <c r="MC195" i="40"/>
  <c r="MB195" i="40"/>
  <c r="MA195" i="40"/>
  <c r="LZ195" i="40"/>
  <c r="LY195" i="40"/>
  <c r="LX195" i="40"/>
  <c r="LW195" i="40"/>
  <c r="MK195" i="40" s="1"/>
  <c r="LV195" i="40"/>
  <c r="LU195" i="40"/>
  <c r="LT195" i="40"/>
  <c r="LS195" i="40"/>
  <c r="LR195" i="40"/>
  <c r="LQ195" i="40"/>
  <c r="LP195" i="40"/>
  <c r="LO195" i="40"/>
  <c r="LN195" i="40"/>
  <c r="MK194" i="40"/>
  <c r="MI194" i="40"/>
  <c r="MG194" i="40"/>
  <c r="MF194" i="40"/>
  <c r="ME194" i="40"/>
  <c r="MD194" i="40"/>
  <c r="MC194" i="40"/>
  <c r="MB194" i="40"/>
  <c r="MA194" i="40"/>
  <c r="LZ194" i="40"/>
  <c r="LY194" i="40"/>
  <c r="LX194" i="40"/>
  <c r="LW194" i="40"/>
  <c r="LV194" i="40"/>
  <c r="LU194" i="40"/>
  <c r="LT194" i="40"/>
  <c r="LS194" i="40"/>
  <c r="LR194" i="40"/>
  <c r="LQ194" i="40"/>
  <c r="LP194" i="40"/>
  <c r="LO194" i="40"/>
  <c r="LN194" i="40"/>
  <c r="MI193" i="40"/>
  <c r="MG193" i="40"/>
  <c r="MF193" i="40"/>
  <c r="ME193" i="40"/>
  <c r="MD193" i="40"/>
  <c r="MC193" i="40"/>
  <c r="MB193" i="40"/>
  <c r="MA193" i="40"/>
  <c r="LZ193" i="40"/>
  <c r="LY193" i="40"/>
  <c r="LX193" i="40"/>
  <c r="LW193" i="40"/>
  <c r="LV193" i="40"/>
  <c r="MK193" i="40" s="1"/>
  <c r="LU193" i="40"/>
  <c r="LT193" i="40"/>
  <c r="LS193" i="40"/>
  <c r="LR193" i="40"/>
  <c r="LQ193" i="40"/>
  <c r="LP193" i="40"/>
  <c r="LO193" i="40"/>
  <c r="LN193" i="40"/>
  <c r="MI192" i="40"/>
  <c r="MG192" i="40"/>
  <c r="MF192" i="40"/>
  <c r="ME192" i="40"/>
  <c r="MD192" i="40"/>
  <c r="MC192" i="40"/>
  <c r="MB192" i="40"/>
  <c r="MA192" i="40"/>
  <c r="LZ192" i="40"/>
  <c r="LY192" i="40"/>
  <c r="LX192" i="40"/>
  <c r="LW192" i="40"/>
  <c r="LV192" i="40"/>
  <c r="LU192" i="40"/>
  <c r="MK192" i="40" s="1"/>
  <c r="LT192" i="40"/>
  <c r="LS192" i="40"/>
  <c r="LR192" i="40"/>
  <c r="LQ192" i="40"/>
  <c r="LP192" i="40"/>
  <c r="LO192" i="40"/>
  <c r="LN192" i="40"/>
  <c r="MI191" i="40"/>
  <c r="MG191" i="40"/>
  <c r="MF191" i="40"/>
  <c r="ME191" i="40"/>
  <c r="MD191" i="40"/>
  <c r="MC191" i="40"/>
  <c r="MB191" i="40"/>
  <c r="MA191" i="40"/>
  <c r="LZ191" i="40"/>
  <c r="LY191" i="40"/>
  <c r="LX191" i="40"/>
  <c r="LW191" i="40"/>
  <c r="LV191" i="40"/>
  <c r="LU191" i="40"/>
  <c r="MK191" i="40" s="1"/>
  <c r="LT191" i="40"/>
  <c r="LS191" i="40"/>
  <c r="LR191" i="40"/>
  <c r="LQ191" i="40"/>
  <c r="LP191" i="40"/>
  <c r="LO191" i="40"/>
  <c r="LN191" i="40"/>
  <c r="MI190" i="40"/>
  <c r="MG190" i="40"/>
  <c r="MF190" i="40"/>
  <c r="ME190" i="40"/>
  <c r="MD190" i="40"/>
  <c r="MC190" i="40"/>
  <c r="MB190" i="40"/>
  <c r="MA190" i="40"/>
  <c r="LZ190" i="40"/>
  <c r="LY190" i="40"/>
  <c r="LX190" i="40"/>
  <c r="LW190" i="40"/>
  <c r="LV190" i="40"/>
  <c r="LU190" i="40"/>
  <c r="LT190" i="40"/>
  <c r="MK190" i="40" s="1"/>
  <c r="LS190" i="40"/>
  <c r="LR190" i="40"/>
  <c r="LQ190" i="40"/>
  <c r="LP190" i="40"/>
  <c r="LO190" i="40"/>
  <c r="LN190" i="40"/>
  <c r="MI189" i="40"/>
  <c r="MG189" i="40"/>
  <c r="MF189" i="40"/>
  <c r="ME189" i="40"/>
  <c r="MD189" i="40"/>
  <c r="MC189" i="40"/>
  <c r="MB189" i="40"/>
  <c r="MA189" i="40"/>
  <c r="LZ189" i="40"/>
  <c r="LY189" i="40"/>
  <c r="LX189" i="40"/>
  <c r="LW189" i="40"/>
  <c r="LV189" i="40"/>
  <c r="LU189" i="40"/>
  <c r="LT189" i="40"/>
  <c r="LS189" i="40"/>
  <c r="MK189" i="40" s="1"/>
  <c r="LR189" i="40"/>
  <c r="LQ189" i="40"/>
  <c r="LP189" i="40"/>
  <c r="LO189" i="40"/>
  <c r="LN189" i="40"/>
  <c r="MI188" i="40"/>
  <c r="MG188" i="40"/>
  <c r="MF188" i="40"/>
  <c r="ME188" i="40"/>
  <c r="MD188" i="40"/>
  <c r="MC188" i="40"/>
  <c r="MB188" i="40"/>
  <c r="MA188" i="40"/>
  <c r="LZ188" i="40"/>
  <c r="LY188" i="40"/>
  <c r="LX188" i="40"/>
  <c r="LW188" i="40"/>
  <c r="LV188" i="40"/>
  <c r="LU188" i="40"/>
  <c r="LT188" i="40"/>
  <c r="LS188" i="40"/>
  <c r="LR188" i="40"/>
  <c r="LQ188" i="40"/>
  <c r="LP188" i="40"/>
  <c r="LO188" i="40"/>
  <c r="LN188" i="40"/>
  <c r="MI175" i="40"/>
  <c r="LJ175" i="40"/>
  <c r="LZ175" i="40" s="1"/>
  <c r="MI174" i="40"/>
  <c r="MG174" i="40"/>
  <c r="LZ174" i="40"/>
  <c r="LQ174" i="40"/>
  <c r="LJ174" i="40"/>
  <c r="MF174" i="40" s="1"/>
  <c r="MI173" i="40"/>
  <c r="LJ173" i="40"/>
  <c r="ME173" i="40" s="1"/>
  <c r="MI172" i="40"/>
  <c r="MA172" i="40"/>
  <c r="LX172" i="40"/>
  <c r="LP172" i="40"/>
  <c r="LO172" i="40"/>
  <c r="LJ172" i="40"/>
  <c r="MD172" i="40" s="1"/>
  <c r="MI171" i="40"/>
  <c r="MB171" i="40"/>
  <c r="LX171" i="40"/>
  <c r="LQ171" i="40"/>
  <c r="LP171" i="40"/>
  <c r="LO171" i="40"/>
  <c r="LN171" i="40"/>
  <c r="LJ171" i="40"/>
  <c r="MC171" i="40" s="1"/>
  <c r="MI170" i="40"/>
  <c r="LJ170" i="40"/>
  <c r="LP170" i="40" s="1"/>
  <c r="MI169" i="40"/>
  <c r="LJ169" i="40"/>
  <c r="LU169" i="40" s="1"/>
  <c r="MI168" i="40"/>
  <c r="MD168" i="40"/>
  <c r="LS168" i="40"/>
  <c r="LN168" i="40"/>
  <c r="LJ168" i="40"/>
  <c r="LZ168" i="40" s="1"/>
  <c r="MI167" i="40"/>
  <c r="LJ167" i="40"/>
  <c r="MC167" i="40" s="1"/>
  <c r="MI166" i="40"/>
  <c r="MA166" i="40"/>
  <c r="LR166" i="40"/>
  <c r="LJ166" i="40"/>
  <c r="MF166" i="40" s="1"/>
  <c r="MI165" i="40"/>
  <c r="LX165" i="40"/>
  <c r="LJ165" i="40"/>
  <c r="ME165" i="40" s="1"/>
  <c r="MI164" i="40"/>
  <c r="MA164" i="40"/>
  <c r="LX164" i="40"/>
  <c r="LP164" i="40"/>
  <c r="LJ164" i="40"/>
  <c r="MD164" i="40" s="1"/>
  <c r="MI163" i="40"/>
  <c r="MB163" i="40"/>
  <c r="LY163" i="40"/>
  <c r="LX163" i="40"/>
  <c r="LQ163" i="40"/>
  <c r="LO163" i="40"/>
  <c r="LN163" i="40"/>
  <c r="LJ163" i="40"/>
  <c r="MC163" i="40" s="1"/>
  <c r="MI162" i="40"/>
  <c r="LU162" i="40"/>
  <c r="LJ162" i="40"/>
  <c r="MD162" i="40" s="1"/>
  <c r="MI161" i="40"/>
  <c r="ME161" i="40"/>
  <c r="LO161" i="40"/>
  <c r="LJ161" i="40"/>
  <c r="MC161" i="40" s="1"/>
  <c r="MI160" i="40"/>
  <c r="MD160" i="40"/>
  <c r="LS160" i="40"/>
  <c r="LJ160" i="40"/>
  <c r="LZ160" i="40" s="1"/>
  <c r="MI147" i="40"/>
  <c r="LV147" i="40"/>
  <c r="LU147" i="40"/>
  <c r="LT147" i="40"/>
  <c r="LS147" i="40"/>
  <c r="LR147" i="40"/>
  <c r="LQ147" i="40"/>
  <c r="LP147" i="40"/>
  <c r="LO147" i="40"/>
  <c r="LN147" i="40"/>
  <c r="LJ147" i="40"/>
  <c r="LZ147" i="40" s="1"/>
  <c r="MI146" i="40"/>
  <c r="MG146" i="40"/>
  <c r="LZ146" i="40"/>
  <c r="LU146" i="40"/>
  <c r="LT146" i="40"/>
  <c r="LS146" i="40"/>
  <c r="LR146" i="40"/>
  <c r="LQ146" i="40"/>
  <c r="LP146" i="40"/>
  <c r="LO146" i="40"/>
  <c r="LN146" i="40"/>
  <c r="LJ146" i="40"/>
  <c r="MF146" i="40" s="1"/>
  <c r="MI145" i="40"/>
  <c r="MA145" i="40"/>
  <c r="LU145" i="40"/>
  <c r="LT145" i="40"/>
  <c r="LS145" i="40"/>
  <c r="LR145" i="40"/>
  <c r="LQ145" i="40"/>
  <c r="LP145" i="40"/>
  <c r="LO145" i="40"/>
  <c r="LN145" i="40"/>
  <c r="LJ145" i="40"/>
  <c r="ME145" i="40" s="1"/>
  <c r="MI144" i="40"/>
  <c r="MF144" i="40"/>
  <c r="LX144" i="40"/>
  <c r="LU144" i="40"/>
  <c r="LT144" i="40"/>
  <c r="LS144" i="40"/>
  <c r="LR144" i="40"/>
  <c r="LQ144" i="40"/>
  <c r="LP144" i="40"/>
  <c r="LO144" i="40"/>
  <c r="LN144" i="40"/>
  <c r="LJ144" i="40"/>
  <c r="MD144" i="40" s="1"/>
  <c r="MI143" i="40"/>
  <c r="MB143" i="40"/>
  <c r="LX143" i="40"/>
  <c r="LT143" i="40"/>
  <c r="LS143" i="40"/>
  <c r="LR143" i="40"/>
  <c r="LQ143" i="40"/>
  <c r="LP143" i="40"/>
  <c r="LO143" i="40"/>
  <c r="LN143" i="40"/>
  <c r="LJ143" i="40"/>
  <c r="MC143" i="40" s="1"/>
  <c r="MI142" i="40"/>
  <c r="LT142" i="40"/>
  <c r="LS142" i="40"/>
  <c r="LR142" i="40"/>
  <c r="LQ142" i="40"/>
  <c r="LP142" i="40"/>
  <c r="LO142" i="40"/>
  <c r="LN142" i="40"/>
  <c r="LJ142" i="40"/>
  <c r="MF142" i="40" s="1"/>
  <c r="MI141" i="40"/>
  <c r="LT141" i="40"/>
  <c r="LS141" i="40"/>
  <c r="LR141" i="40"/>
  <c r="LQ141" i="40"/>
  <c r="LP141" i="40"/>
  <c r="LO141" i="40"/>
  <c r="LN141" i="40"/>
  <c r="LJ141" i="40"/>
  <c r="LV141" i="40" s="1"/>
  <c r="MI140" i="40"/>
  <c r="LS140" i="40"/>
  <c r="LR140" i="40"/>
  <c r="LQ140" i="40"/>
  <c r="LP140" i="40"/>
  <c r="LO140" i="40"/>
  <c r="LN140" i="40"/>
  <c r="LJ140" i="40"/>
  <c r="MC140" i="40" s="1"/>
  <c r="MI139" i="40"/>
  <c r="LS139" i="40"/>
  <c r="LR139" i="40"/>
  <c r="LQ139" i="40"/>
  <c r="LP139" i="40"/>
  <c r="LO139" i="40"/>
  <c r="LN139" i="40"/>
  <c r="LJ139" i="40"/>
  <c r="MC139" i="40" s="1"/>
  <c r="MI138" i="40"/>
  <c r="MB138" i="40"/>
  <c r="LS138" i="40"/>
  <c r="LR138" i="40"/>
  <c r="LQ138" i="40"/>
  <c r="LP138" i="40"/>
  <c r="LO138" i="40"/>
  <c r="LN138" i="40"/>
  <c r="LJ138" i="40"/>
  <c r="MG138" i="40" s="1"/>
  <c r="MI137" i="40"/>
  <c r="MF137" i="40"/>
  <c r="MA137" i="40"/>
  <c r="LT137" i="40"/>
  <c r="LR137" i="40"/>
  <c r="LQ137" i="40"/>
  <c r="LP137" i="40"/>
  <c r="LO137" i="40"/>
  <c r="LN137" i="40"/>
  <c r="LJ137" i="40"/>
  <c r="ME137" i="40" s="1"/>
  <c r="MI136" i="40"/>
  <c r="ME136" i="40"/>
  <c r="LW136" i="40"/>
  <c r="LR136" i="40"/>
  <c r="LQ136" i="40"/>
  <c r="LP136" i="40"/>
  <c r="LO136" i="40"/>
  <c r="LN136" i="40"/>
  <c r="LJ136" i="40"/>
  <c r="MD136" i="40" s="1"/>
  <c r="MI135" i="40"/>
  <c r="MF135" i="40"/>
  <c r="ME135" i="40"/>
  <c r="MD135" i="40"/>
  <c r="MB135" i="40"/>
  <c r="LZ135" i="40"/>
  <c r="LY135" i="40"/>
  <c r="LX135" i="40"/>
  <c r="LV135" i="40"/>
  <c r="LT135" i="40"/>
  <c r="LR135" i="40"/>
  <c r="LQ135" i="40"/>
  <c r="LP135" i="40"/>
  <c r="LO135" i="40"/>
  <c r="LN135" i="40"/>
  <c r="LJ135" i="40"/>
  <c r="MC135" i="40" s="1"/>
  <c r="MI134" i="40"/>
  <c r="LQ134" i="40"/>
  <c r="LP134" i="40"/>
  <c r="LO134" i="40"/>
  <c r="LN134" i="40"/>
  <c r="LJ134" i="40"/>
  <c r="MF134" i="40" s="1"/>
  <c r="MI133" i="40"/>
  <c r="MC133" i="40"/>
  <c r="LV133" i="40"/>
  <c r="LR133" i="40"/>
  <c r="LP133" i="40"/>
  <c r="LO133" i="40"/>
  <c r="LN133" i="40"/>
  <c r="LJ133" i="40"/>
  <c r="LU133" i="40" s="1"/>
  <c r="MI132" i="40"/>
  <c r="LU132" i="40"/>
  <c r="LO132" i="40"/>
  <c r="LN132" i="40"/>
  <c r="LJ132" i="40"/>
  <c r="LY132" i="40" s="1"/>
  <c r="MI119" i="40"/>
  <c r="LV119" i="40"/>
  <c r="LJ119" i="40"/>
  <c r="MC119" i="40" s="1"/>
  <c r="MI118" i="40"/>
  <c r="ME118" i="40"/>
  <c r="LZ118" i="40"/>
  <c r="LW118" i="40"/>
  <c r="LT118" i="40"/>
  <c r="LO118" i="40"/>
  <c r="LJ118" i="40"/>
  <c r="MF118" i="40" s="1"/>
  <c r="MI117" i="40"/>
  <c r="MG117" i="40"/>
  <c r="ME117" i="40"/>
  <c r="MD117" i="40"/>
  <c r="LZ117" i="40"/>
  <c r="LY117" i="40"/>
  <c r="LV117" i="40"/>
  <c r="LT117" i="40"/>
  <c r="LS117" i="40"/>
  <c r="LO117" i="40"/>
  <c r="LN117" i="40"/>
  <c r="LJ117" i="40"/>
  <c r="MF117" i="40" s="1"/>
  <c r="MI116" i="40"/>
  <c r="LX116" i="40"/>
  <c r="LR116" i="40"/>
  <c r="LP116" i="40"/>
  <c r="LJ116" i="40"/>
  <c r="ME116" i="40" s="1"/>
  <c r="MI115" i="40"/>
  <c r="ME115" i="40"/>
  <c r="LX115" i="40"/>
  <c r="LO115" i="40"/>
  <c r="LJ115" i="40"/>
  <c r="MD115" i="40" s="1"/>
  <c r="MI114" i="40"/>
  <c r="LW114" i="40"/>
  <c r="LJ114" i="40"/>
  <c r="MC114" i="40" s="1"/>
  <c r="MI113" i="40"/>
  <c r="LJ113" i="40"/>
  <c r="MB113" i="40" s="1"/>
  <c r="MI112" i="40"/>
  <c r="LT112" i="40"/>
  <c r="LJ112" i="40"/>
  <c r="MA112" i="40" s="1"/>
  <c r="MI111" i="40"/>
  <c r="MB111" i="40"/>
  <c r="LJ111" i="40"/>
  <c r="LZ111" i="40" s="1"/>
  <c r="MI110" i="40"/>
  <c r="ME110" i="40"/>
  <c r="MA110" i="40"/>
  <c r="LW110" i="40"/>
  <c r="LT110" i="40"/>
  <c r="LR110" i="40"/>
  <c r="LO110" i="40"/>
  <c r="LJ110" i="40"/>
  <c r="MG110" i="40" s="1"/>
  <c r="MI109" i="40"/>
  <c r="MD109" i="40"/>
  <c r="LS109" i="40"/>
  <c r="LJ109" i="40"/>
  <c r="MF109" i="40" s="1"/>
  <c r="MI108" i="40"/>
  <c r="MF108" i="40"/>
  <c r="LY108" i="40"/>
  <c r="LQ108" i="40"/>
  <c r="LP108" i="40"/>
  <c r="LJ108" i="40"/>
  <c r="ME108" i="40" s="1"/>
  <c r="MI107" i="40"/>
  <c r="MF107" i="40"/>
  <c r="LY107" i="40"/>
  <c r="LX107" i="40"/>
  <c r="LW107" i="40"/>
  <c r="LT107" i="40"/>
  <c r="LP107" i="40"/>
  <c r="LO107" i="40"/>
  <c r="LJ107" i="40"/>
  <c r="MD107" i="40" s="1"/>
  <c r="MI106" i="40"/>
  <c r="ME106" i="40"/>
  <c r="LX106" i="40"/>
  <c r="LT106" i="40"/>
  <c r="LN106" i="40"/>
  <c r="LJ106" i="40"/>
  <c r="MC106" i="40" s="1"/>
  <c r="MI105" i="40"/>
  <c r="LJ105" i="40"/>
  <c r="MB105" i="40" s="1"/>
  <c r="MI104" i="40"/>
  <c r="MB104" i="40"/>
  <c r="LJ104" i="40"/>
  <c r="MA104" i="40" s="1"/>
  <c r="MK94" i="40"/>
  <c r="MI94" i="40"/>
  <c r="MG94" i="40"/>
  <c r="MF94" i="40"/>
  <c r="ME94" i="40"/>
  <c r="MD94" i="40"/>
  <c r="MC94" i="40"/>
  <c r="MB94" i="40"/>
  <c r="MA94" i="40"/>
  <c r="LZ94" i="40"/>
  <c r="LY94" i="40"/>
  <c r="LX94" i="40"/>
  <c r="LW94" i="40"/>
  <c r="LV94" i="40"/>
  <c r="LU94" i="40"/>
  <c r="LT94" i="40"/>
  <c r="LS94" i="40"/>
  <c r="LR94" i="40"/>
  <c r="LQ94" i="40"/>
  <c r="LP94" i="40"/>
  <c r="LO94" i="40"/>
  <c r="LN94" i="40"/>
  <c r="MI93" i="40"/>
  <c r="MG93" i="40"/>
  <c r="MF93" i="40"/>
  <c r="ME93" i="40"/>
  <c r="MD93" i="40"/>
  <c r="MC93" i="40"/>
  <c r="MB93" i="40"/>
  <c r="MA93" i="40"/>
  <c r="MK93" i="40" s="1"/>
  <c r="LZ93" i="40"/>
  <c r="LY93" i="40"/>
  <c r="LX93" i="40"/>
  <c r="LW93" i="40"/>
  <c r="LV93" i="40"/>
  <c r="LU93" i="40"/>
  <c r="LT93" i="40"/>
  <c r="LS93" i="40"/>
  <c r="LR93" i="40"/>
  <c r="LQ93" i="40"/>
  <c r="LP93" i="40"/>
  <c r="LO93" i="40"/>
  <c r="LN93" i="40"/>
  <c r="MI92" i="40"/>
  <c r="MG92" i="40"/>
  <c r="MF92" i="40"/>
  <c r="ME92" i="40"/>
  <c r="MD92" i="40"/>
  <c r="MC92" i="40"/>
  <c r="MB92" i="40"/>
  <c r="MA92" i="40"/>
  <c r="LZ92" i="40"/>
  <c r="MK92" i="40" s="1"/>
  <c r="LY92" i="40"/>
  <c r="LX92" i="40"/>
  <c r="LW92" i="40"/>
  <c r="LV92" i="40"/>
  <c r="LU92" i="40"/>
  <c r="LT92" i="40"/>
  <c r="LS92" i="40"/>
  <c r="LR92" i="40"/>
  <c r="LQ92" i="40"/>
  <c r="LP92" i="40"/>
  <c r="LO92" i="40"/>
  <c r="LN92" i="40"/>
  <c r="MI91" i="40"/>
  <c r="MG91" i="40"/>
  <c r="MF91" i="40"/>
  <c r="ME91" i="40"/>
  <c r="MD91" i="40"/>
  <c r="MC91" i="40"/>
  <c r="MB91" i="40"/>
  <c r="MA91" i="40"/>
  <c r="LZ91" i="40"/>
  <c r="MK91" i="40" s="1"/>
  <c r="LY91" i="40"/>
  <c r="LX91" i="40"/>
  <c r="LW91" i="40"/>
  <c r="LV91" i="40"/>
  <c r="LU91" i="40"/>
  <c r="LT91" i="40"/>
  <c r="LS91" i="40"/>
  <c r="LR91" i="40"/>
  <c r="LQ91" i="40"/>
  <c r="LP91" i="40"/>
  <c r="LO91" i="40"/>
  <c r="LN91" i="40"/>
  <c r="MK90" i="40"/>
  <c r="MI90" i="40"/>
  <c r="MG90" i="40"/>
  <c r="MF90" i="40"/>
  <c r="ME90" i="40"/>
  <c r="MD90" i="40"/>
  <c r="MC90" i="40"/>
  <c r="MB90" i="40"/>
  <c r="MA90" i="40"/>
  <c r="LZ90" i="40"/>
  <c r="LY90" i="40"/>
  <c r="LX90" i="40"/>
  <c r="LW90" i="40"/>
  <c r="LV90" i="40"/>
  <c r="LU90" i="40"/>
  <c r="LT90" i="40"/>
  <c r="LS90" i="40"/>
  <c r="LR90" i="40"/>
  <c r="LQ90" i="40"/>
  <c r="LP90" i="40"/>
  <c r="LO90" i="40"/>
  <c r="LN90" i="40"/>
  <c r="MI89" i="40"/>
  <c r="MG89" i="40"/>
  <c r="MF89" i="40"/>
  <c r="ME89" i="40"/>
  <c r="MD89" i="40"/>
  <c r="MC89" i="40"/>
  <c r="MB89" i="40"/>
  <c r="MA89" i="40"/>
  <c r="LZ89" i="40"/>
  <c r="LY89" i="40"/>
  <c r="LX89" i="40"/>
  <c r="LW89" i="40"/>
  <c r="LV89" i="40"/>
  <c r="LU89" i="40"/>
  <c r="LT89" i="40"/>
  <c r="LS89" i="40"/>
  <c r="LR89" i="40"/>
  <c r="LQ89" i="40"/>
  <c r="LP89" i="40"/>
  <c r="LO89" i="40"/>
  <c r="LN89" i="40"/>
  <c r="MI88" i="40"/>
  <c r="MG88" i="40"/>
  <c r="MF88" i="40"/>
  <c r="ME88" i="40"/>
  <c r="MD88" i="40"/>
  <c r="MC88" i="40"/>
  <c r="MB88" i="40"/>
  <c r="MA88" i="40"/>
  <c r="LZ88" i="40"/>
  <c r="LY88" i="40"/>
  <c r="LX88" i="40"/>
  <c r="LW88" i="40"/>
  <c r="LV88" i="40"/>
  <c r="LU88" i="40"/>
  <c r="LT88" i="40"/>
  <c r="LS88" i="40"/>
  <c r="LR88" i="40"/>
  <c r="LQ88" i="40"/>
  <c r="LP88" i="40"/>
  <c r="LO88" i="40"/>
  <c r="LN88" i="40"/>
  <c r="MI87" i="40"/>
  <c r="MG87" i="40"/>
  <c r="MF87" i="40"/>
  <c r="ME87" i="40"/>
  <c r="MD87" i="40"/>
  <c r="MC87" i="40"/>
  <c r="MB87" i="40"/>
  <c r="MA87" i="40"/>
  <c r="LZ87" i="40"/>
  <c r="LY87" i="40"/>
  <c r="LX87" i="40"/>
  <c r="LW87" i="40"/>
  <c r="MK87" i="40" s="1"/>
  <c r="LV87" i="40"/>
  <c r="LU87" i="40"/>
  <c r="LT87" i="40"/>
  <c r="LS87" i="40"/>
  <c r="LR87" i="40"/>
  <c r="LQ87" i="40"/>
  <c r="LP87" i="40"/>
  <c r="LO87" i="40"/>
  <c r="LN87" i="40"/>
  <c r="MI86" i="40"/>
  <c r="MG86" i="40"/>
  <c r="MF86" i="40"/>
  <c r="ME86" i="40"/>
  <c r="MD86" i="40"/>
  <c r="MC86" i="40"/>
  <c r="MB86" i="40"/>
  <c r="MA86" i="40"/>
  <c r="LZ86" i="40"/>
  <c r="LY86" i="40"/>
  <c r="LX86" i="40"/>
  <c r="MK86" i="40" s="1"/>
  <c r="LW86" i="40"/>
  <c r="LV86" i="40"/>
  <c r="LU86" i="40"/>
  <c r="LT86" i="40"/>
  <c r="LS86" i="40"/>
  <c r="LR86" i="40"/>
  <c r="LQ86" i="40"/>
  <c r="LP86" i="40"/>
  <c r="LO86" i="40"/>
  <c r="LN86" i="40"/>
  <c r="MK85" i="40"/>
  <c r="MI85" i="40"/>
  <c r="MG85" i="40"/>
  <c r="MF85" i="40"/>
  <c r="ME85" i="40"/>
  <c r="MD85" i="40"/>
  <c r="MC85" i="40"/>
  <c r="MB85" i="40"/>
  <c r="MA85" i="40"/>
  <c r="LZ85" i="40"/>
  <c r="LY85" i="40"/>
  <c r="LX85" i="40"/>
  <c r="LW85" i="40"/>
  <c r="LV85" i="40"/>
  <c r="LU85" i="40"/>
  <c r="LT85" i="40"/>
  <c r="LS85" i="40"/>
  <c r="LR85" i="40"/>
  <c r="LQ85" i="40"/>
  <c r="LP85" i="40"/>
  <c r="LO85" i="40"/>
  <c r="LN85" i="40"/>
  <c r="MI84" i="40"/>
  <c r="MG84" i="40"/>
  <c r="MF84" i="40"/>
  <c r="ME84" i="40"/>
  <c r="MD84" i="40"/>
  <c r="MC84" i="40"/>
  <c r="MB84" i="40"/>
  <c r="MA84" i="40"/>
  <c r="LZ84" i="40"/>
  <c r="LY84" i="40"/>
  <c r="LX84" i="40"/>
  <c r="LW84" i="40"/>
  <c r="LV84" i="40"/>
  <c r="LU84" i="40"/>
  <c r="LT84" i="40"/>
  <c r="LS84" i="40"/>
  <c r="LR84" i="40"/>
  <c r="LQ84" i="40"/>
  <c r="LP84" i="40"/>
  <c r="LO84" i="40"/>
  <c r="LN84" i="40"/>
  <c r="MI83" i="40"/>
  <c r="MG83" i="40"/>
  <c r="MF83" i="40"/>
  <c r="ME83" i="40"/>
  <c r="MD83" i="40"/>
  <c r="MC83" i="40"/>
  <c r="MB83" i="40"/>
  <c r="MA83" i="40"/>
  <c r="LZ83" i="40"/>
  <c r="LY83" i="40"/>
  <c r="LX83" i="40"/>
  <c r="LW83" i="40"/>
  <c r="LV83" i="40"/>
  <c r="LU83" i="40"/>
  <c r="MK83" i="40" s="1"/>
  <c r="LT83" i="40"/>
  <c r="LS83" i="40"/>
  <c r="LR83" i="40"/>
  <c r="LQ83" i="40"/>
  <c r="LP83" i="40"/>
  <c r="LO83" i="40"/>
  <c r="LN83" i="40"/>
  <c r="MK82" i="40"/>
  <c r="MI82" i="40"/>
  <c r="MG82" i="40"/>
  <c r="MF82" i="40"/>
  <c r="ME82" i="40"/>
  <c r="MD82" i="40"/>
  <c r="MC82" i="40"/>
  <c r="MB82" i="40"/>
  <c r="MA82" i="40"/>
  <c r="LZ82" i="40"/>
  <c r="LY82" i="40"/>
  <c r="LX82" i="40"/>
  <c r="LW82" i="40"/>
  <c r="LV82" i="40"/>
  <c r="LU82" i="40"/>
  <c r="LT82" i="40"/>
  <c r="LS82" i="40"/>
  <c r="LR82" i="40"/>
  <c r="LQ82" i="40"/>
  <c r="LP82" i="40"/>
  <c r="LO82" i="40"/>
  <c r="LN82" i="40"/>
  <c r="MI81" i="40"/>
  <c r="MG81" i="40"/>
  <c r="MF81" i="40"/>
  <c r="ME81" i="40"/>
  <c r="MD81" i="40"/>
  <c r="MC81" i="40"/>
  <c r="MB81" i="40"/>
  <c r="MA81" i="40"/>
  <c r="LZ81" i="40"/>
  <c r="LY81" i="40"/>
  <c r="LX81" i="40"/>
  <c r="LW81" i="40"/>
  <c r="LV81" i="40"/>
  <c r="LU81" i="40"/>
  <c r="LT81" i="40"/>
  <c r="MK81" i="40" s="1"/>
  <c r="LS81" i="40"/>
  <c r="LR81" i="40"/>
  <c r="LQ81" i="40"/>
  <c r="LP81" i="40"/>
  <c r="LO81" i="40"/>
  <c r="LN81" i="40"/>
  <c r="MI80" i="40"/>
  <c r="MG80" i="40"/>
  <c r="MF80" i="40"/>
  <c r="ME80" i="40"/>
  <c r="MD80" i="40"/>
  <c r="MC80" i="40"/>
  <c r="MB80" i="40"/>
  <c r="MA80" i="40"/>
  <c r="LZ80" i="40"/>
  <c r="LY80" i="40"/>
  <c r="LX80" i="40"/>
  <c r="LW80" i="40"/>
  <c r="LV80" i="40"/>
  <c r="LU80" i="40"/>
  <c r="LT80" i="40"/>
  <c r="LS80" i="40"/>
  <c r="MK80" i="40" s="1"/>
  <c r="LR80" i="40"/>
  <c r="LQ80" i="40"/>
  <c r="LP80" i="40"/>
  <c r="LO80" i="40"/>
  <c r="LN80" i="40"/>
  <c r="MI79" i="40"/>
  <c r="MG79" i="40"/>
  <c r="MF79" i="40"/>
  <c r="ME79" i="40"/>
  <c r="MD79" i="40"/>
  <c r="MC79" i="40"/>
  <c r="MB79" i="40"/>
  <c r="MA79" i="40"/>
  <c r="LZ79" i="40"/>
  <c r="LY79" i="40"/>
  <c r="LX79" i="40"/>
  <c r="LW79" i="40"/>
  <c r="LV79" i="40"/>
  <c r="LU79" i="40"/>
  <c r="LT79" i="40"/>
  <c r="LS79" i="40"/>
  <c r="MK79" i="40" s="1"/>
  <c r="LR79" i="40"/>
  <c r="LQ79" i="40"/>
  <c r="LP79" i="40"/>
  <c r="LO79" i="40"/>
  <c r="LN79" i="40"/>
  <c r="MI69" i="40"/>
  <c r="MG69" i="40"/>
  <c r="MF69" i="40"/>
  <c r="ME69" i="40"/>
  <c r="MD69" i="40"/>
  <c r="MC69" i="40"/>
  <c r="MB69" i="40"/>
  <c r="MK69" i="40" s="1"/>
  <c r="MA69" i="40"/>
  <c r="LZ69" i="40"/>
  <c r="LY69" i="40"/>
  <c r="LX69" i="40"/>
  <c r="LW69" i="40"/>
  <c r="LV69" i="40"/>
  <c r="LU69" i="40"/>
  <c r="LT69" i="40"/>
  <c r="LS69" i="40"/>
  <c r="LR69" i="40"/>
  <c r="LQ69" i="40"/>
  <c r="LP69" i="40"/>
  <c r="LO69" i="40"/>
  <c r="LN69" i="40"/>
  <c r="MI68" i="40"/>
  <c r="MG68" i="40"/>
  <c r="MF68" i="40"/>
  <c r="ME68" i="40"/>
  <c r="MD68" i="40"/>
  <c r="MC68" i="40"/>
  <c r="MB68" i="40"/>
  <c r="MA68" i="40"/>
  <c r="MK68" i="40" s="1"/>
  <c r="LZ68" i="40"/>
  <c r="LY68" i="40"/>
  <c r="LX68" i="40"/>
  <c r="LW68" i="40"/>
  <c r="LV68" i="40"/>
  <c r="LU68" i="40"/>
  <c r="LT68" i="40"/>
  <c r="LS68" i="40"/>
  <c r="LR68" i="40"/>
  <c r="LQ68" i="40"/>
  <c r="LP68" i="40"/>
  <c r="LO68" i="40"/>
  <c r="LN68" i="40"/>
  <c r="MI67" i="40"/>
  <c r="MG67" i="40"/>
  <c r="MF67" i="40"/>
  <c r="ME67" i="40"/>
  <c r="MD67" i="40"/>
  <c r="MC67" i="40"/>
  <c r="MB67" i="40"/>
  <c r="MA67" i="40"/>
  <c r="LZ67" i="40"/>
  <c r="LY67" i="40"/>
  <c r="LX67" i="40"/>
  <c r="LW67" i="40"/>
  <c r="LV67" i="40"/>
  <c r="LU67" i="40"/>
  <c r="LT67" i="40"/>
  <c r="LS67" i="40"/>
  <c r="LR67" i="40"/>
  <c r="LQ67" i="40"/>
  <c r="LP67" i="40"/>
  <c r="LO67" i="40"/>
  <c r="LN67" i="40"/>
  <c r="MI66" i="40"/>
  <c r="MG66" i="40"/>
  <c r="MF66" i="40"/>
  <c r="ME66" i="40"/>
  <c r="MD66" i="40"/>
  <c r="MC66" i="40"/>
  <c r="MB66" i="40"/>
  <c r="MA66" i="40"/>
  <c r="LZ66" i="40"/>
  <c r="LY66" i="40"/>
  <c r="LX66" i="40"/>
  <c r="LW66" i="40"/>
  <c r="LV66" i="40"/>
  <c r="LU66" i="40"/>
  <c r="LT66" i="40"/>
  <c r="LS66" i="40"/>
  <c r="LR66" i="40"/>
  <c r="LQ66" i="40"/>
  <c r="LP66" i="40"/>
  <c r="LO66" i="40"/>
  <c r="LN66" i="40"/>
  <c r="MK65" i="40"/>
  <c r="MI65" i="40"/>
  <c r="MG65" i="40"/>
  <c r="MF65" i="40"/>
  <c r="ME65" i="40"/>
  <c r="MD65" i="40"/>
  <c r="MC65" i="40"/>
  <c r="MB65" i="40"/>
  <c r="MA65" i="40"/>
  <c r="LZ65" i="40"/>
  <c r="LY65" i="40"/>
  <c r="LX65" i="40"/>
  <c r="LW65" i="40"/>
  <c r="LV65" i="40"/>
  <c r="LU65" i="40"/>
  <c r="LT65" i="40"/>
  <c r="LS65" i="40"/>
  <c r="LR65" i="40"/>
  <c r="LQ65" i="40"/>
  <c r="LP65" i="40"/>
  <c r="LO65" i="40"/>
  <c r="LN65" i="40"/>
  <c r="MI64" i="40"/>
  <c r="MG64" i="40"/>
  <c r="MF64" i="40"/>
  <c r="ME64" i="40"/>
  <c r="MD64" i="40"/>
  <c r="MC64" i="40"/>
  <c r="MB64" i="40"/>
  <c r="MA64" i="40"/>
  <c r="LZ64" i="40"/>
  <c r="LY64" i="40"/>
  <c r="LX64" i="40"/>
  <c r="LW64" i="40"/>
  <c r="LV64" i="40"/>
  <c r="LU64" i="40"/>
  <c r="LT64" i="40"/>
  <c r="LS64" i="40"/>
  <c r="LR64" i="40"/>
  <c r="LQ64" i="40"/>
  <c r="LP64" i="40"/>
  <c r="LO64" i="40"/>
  <c r="LN64" i="40"/>
  <c r="MI63" i="40"/>
  <c r="MG63" i="40"/>
  <c r="MF63" i="40"/>
  <c r="ME63" i="40"/>
  <c r="MD63" i="40"/>
  <c r="MC63" i="40"/>
  <c r="MB63" i="40"/>
  <c r="MA63" i="40"/>
  <c r="LZ63" i="40"/>
  <c r="LY63" i="40"/>
  <c r="LX63" i="40"/>
  <c r="MK63" i="40" s="1"/>
  <c r="LW63" i="40"/>
  <c r="LV63" i="40"/>
  <c r="LU63" i="40"/>
  <c r="LT63" i="40"/>
  <c r="LS63" i="40"/>
  <c r="LR63" i="40"/>
  <c r="LQ63" i="40"/>
  <c r="LP63" i="40"/>
  <c r="LO63" i="40"/>
  <c r="LN63" i="40"/>
  <c r="MI62" i="40"/>
  <c r="MG62" i="40"/>
  <c r="MF62" i="40"/>
  <c r="ME62" i="40"/>
  <c r="MD62" i="40"/>
  <c r="MC62" i="40"/>
  <c r="MB62" i="40"/>
  <c r="MA62" i="40"/>
  <c r="LZ62" i="40"/>
  <c r="LY62" i="40"/>
  <c r="LX62" i="40"/>
  <c r="LW62" i="40"/>
  <c r="LV62" i="40"/>
  <c r="LU62" i="40"/>
  <c r="LT62" i="40"/>
  <c r="LS62" i="40"/>
  <c r="LR62" i="40"/>
  <c r="LQ62" i="40"/>
  <c r="LP62" i="40"/>
  <c r="LO62" i="40"/>
  <c r="LN62" i="40"/>
  <c r="MI61" i="40"/>
  <c r="MG61" i="40"/>
  <c r="MF61" i="40"/>
  <c r="ME61" i="40"/>
  <c r="MD61" i="40"/>
  <c r="MC61" i="40"/>
  <c r="MB61" i="40"/>
  <c r="MA61" i="40"/>
  <c r="LZ61" i="40"/>
  <c r="LY61" i="40"/>
  <c r="LX61" i="40"/>
  <c r="MK61" i="40" s="1"/>
  <c r="LW61" i="40"/>
  <c r="LV61" i="40"/>
  <c r="LU61" i="40"/>
  <c r="LT61" i="40"/>
  <c r="LS61" i="40"/>
  <c r="LR61" i="40"/>
  <c r="LQ61" i="40"/>
  <c r="LP61" i="40"/>
  <c r="LO61" i="40"/>
  <c r="LN61" i="40"/>
  <c r="MI60" i="40"/>
  <c r="MG60" i="40"/>
  <c r="MF60" i="40"/>
  <c r="ME60" i="40"/>
  <c r="MD60" i="40"/>
  <c r="MC60" i="40"/>
  <c r="MB60" i="40"/>
  <c r="MA60" i="40"/>
  <c r="LZ60" i="40"/>
  <c r="LY60" i="40"/>
  <c r="LX60" i="40"/>
  <c r="LW60" i="40"/>
  <c r="LV60" i="40"/>
  <c r="MK60" i="40" s="1"/>
  <c r="LU60" i="40"/>
  <c r="LT60" i="40"/>
  <c r="LS60" i="40"/>
  <c r="LR60" i="40"/>
  <c r="LQ60" i="40"/>
  <c r="LP60" i="40"/>
  <c r="LO60" i="40"/>
  <c r="LN60" i="40"/>
  <c r="MI59" i="40"/>
  <c r="MG59" i="40"/>
  <c r="MF59" i="40"/>
  <c r="ME59" i="40"/>
  <c r="MD59" i="40"/>
  <c r="MC59" i="40"/>
  <c r="MB59" i="40"/>
  <c r="MA59" i="40"/>
  <c r="LZ59" i="40"/>
  <c r="LY59" i="40"/>
  <c r="LX59" i="40"/>
  <c r="LW59" i="40"/>
  <c r="LV59" i="40"/>
  <c r="MK59" i="40" s="1"/>
  <c r="LU59" i="40"/>
  <c r="LT59" i="40"/>
  <c r="LS59" i="40"/>
  <c r="LR59" i="40"/>
  <c r="LQ59" i="40"/>
  <c r="LP59" i="40"/>
  <c r="LO59" i="40"/>
  <c r="LN59" i="40"/>
  <c r="MI58" i="40"/>
  <c r="MG58" i="40"/>
  <c r="MF58" i="40"/>
  <c r="ME58" i="40"/>
  <c r="MD58" i="40"/>
  <c r="MC58" i="40"/>
  <c r="MB58" i="40"/>
  <c r="MA58" i="40"/>
  <c r="LZ58" i="40"/>
  <c r="LY58" i="40"/>
  <c r="LX58" i="40"/>
  <c r="LW58" i="40"/>
  <c r="LV58" i="40"/>
  <c r="LU58" i="40"/>
  <c r="MK58" i="40" s="1"/>
  <c r="LT58" i="40"/>
  <c r="LS58" i="40"/>
  <c r="LR58" i="40"/>
  <c r="LQ58" i="40"/>
  <c r="LP58" i="40"/>
  <c r="LO58" i="40"/>
  <c r="LN58" i="40"/>
  <c r="MI57" i="40"/>
  <c r="MG57" i="40"/>
  <c r="MF57" i="40"/>
  <c r="ME57" i="40"/>
  <c r="MD57" i="40"/>
  <c r="MC57" i="40"/>
  <c r="MB57" i="40"/>
  <c r="MA57" i="40"/>
  <c r="LZ57" i="40"/>
  <c r="LY57" i="40"/>
  <c r="LX57" i="40"/>
  <c r="LW57" i="40"/>
  <c r="LV57" i="40"/>
  <c r="MK57" i="40" s="1"/>
  <c r="LU57" i="40"/>
  <c r="LT57" i="40"/>
  <c r="LS57" i="40"/>
  <c r="LR57" i="40"/>
  <c r="LQ57" i="40"/>
  <c r="LP57" i="40"/>
  <c r="LO57" i="40"/>
  <c r="LN57" i="40"/>
  <c r="MI56" i="40"/>
  <c r="MG56" i="40"/>
  <c r="MF56" i="40"/>
  <c r="ME56" i="40"/>
  <c r="MD56" i="40"/>
  <c r="MC56" i="40"/>
  <c r="MB56" i="40"/>
  <c r="MA56" i="40"/>
  <c r="LZ56" i="40"/>
  <c r="LY56" i="40"/>
  <c r="LX56" i="40"/>
  <c r="LW56" i="40"/>
  <c r="LV56" i="40"/>
  <c r="LU56" i="40"/>
  <c r="LT56" i="40"/>
  <c r="MK56" i="40" s="1"/>
  <c r="LS56" i="40"/>
  <c r="LR56" i="40"/>
  <c r="LQ56" i="40"/>
  <c r="LP56" i="40"/>
  <c r="LO56" i="40"/>
  <c r="LN56" i="40"/>
  <c r="MI55" i="40"/>
  <c r="MG55" i="40"/>
  <c r="MF55" i="40"/>
  <c r="ME55" i="40"/>
  <c r="MD55" i="40"/>
  <c r="MC55" i="40"/>
  <c r="MB55" i="40"/>
  <c r="MA55" i="40"/>
  <c r="LZ55" i="40"/>
  <c r="LY55" i="40"/>
  <c r="LX55" i="40"/>
  <c r="LW55" i="40"/>
  <c r="LV55" i="40"/>
  <c r="LU55" i="40"/>
  <c r="LT55" i="40"/>
  <c r="LS55" i="40"/>
  <c r="LR55" i="40"/>
  <c r="LQ55" i="40"/>
  <c r="LP55" i="40"/>
  <c r="LO55" i="40"/>
  <c r="LN55" i="40"/>
  <c r="MI54" i="40"/>
  <c r="MG54" i="40"/>
  <c r="MF54" i="40"/>
  <c r="ME54" i="40"/>
  <c r="MD54" i="40"/>
  <c r="MC54" i="40"/>
  <c r="MB54" i="40"/>
  <c r="MA54" i="40"/>
  <c r="LZ54" i="40"/>
  <c r="LY54" i="40"/>
  <c r="LX54" i="40"/>
  <c r="LW54" i="40"/>
  <c r="LV54" i="40"/>
  <c r="LU54" i="40"/>
  <c r="LT54" i="40"/>
  <c r="LS54" i="40"/>
  <c r="MK54" i="40" s="1"/>
  <c r="LR54" i="40"/>
  <c r="LQ54" i="40"/>
  <c r="LP54" i="40"/>
  <c r="LO54" i="40"/>
  <c r="LN54" i="40"/>
  <c r="MI43" i="40"/>
  <c r="MG43" i="40"/>
  <c r="MF43" i="40"/>
  <c r="ME43" i="40"/>
  <c r="MD43" i="40"/>
  <c r="MC43" i="40"/>
  <c r="MB43" i="40"/>
  <c r="MK43" i="40" s="1"/>
  <c r="MA43" i="40"/>
  <c r="LZ43" i="40"/>
  <c r="LY43" i="40"/>
  <c r="LX43" i="40"/>
  <c r="LW43" i="40"/>
  <c r="LV43" i="40"/>
  <c r="LU43" i="40"/>
  <c r="LT43" i="40"/>
  <c r="LS43" i="40"/>
  <c r="LR43" i="40"/>
  <c r="LQ43" i="40"/>
  <c r="LP43" i="40"/>
  <c r="LO43" i="40"/>
  <c r="LN43" i="40"/>
  <c r="MI42" i="40"/>
  <c r="MG42" i="40"/>
  <c r="MF42" i="40"/>
  <c r="ME42" i="40"/>
  <c r="MD42" i="40"/>
  <c r="MC42" i="40"/>
  <c r="MB42" i="40"/>
  <c r="MA42" i="40"/>
  <c r="LZ42" i="40"/>
  <c r="LY42" i="40"/>
  <c r="LX42" i="40"/>
  <c r="LW42" i="40"/>
  <c r="LV42" i="40"/>
  <c r="LU42" i="40"/>
  <c r="LT42" i="40"/>
  <c r="LS42" i="40"/>
  <c r="LR42" i="40"/>
  <c r="LQ42" i="40"/>
  <c r="LP42" i="40"/>
  <c r="LO42" i="40"/>
  <c r="LN42" i="40"/>
  <c r="MI41" i="40"/>
  <c r="MG41" i="40"/>
  <c r="MF41" i="40"/>
  <c r="ME41" i="40"/>
  <c r="MD41" i="40"/>
  <c r="MC41" i="40"/>
  <c r="MB41" i="40"/>
  <c r="MA41" i="40"/>
  <c r="LZ41" i="40"/>
  <c r="MK41" i="40" s="1"/>
  <c r="LY41" i="40"/>
  <c r="LX41" i="40"/>
  <c r="LW41" i="40"/>
  <c r="LV41" i="40"/>
  <c r="LU41" i="40"/>
  <c r="LT41" i="40"/>
  <c r="LS41" i="40"/>
  <c r="LR41" i="40"/>
  <c r="LQ41" i="40"/>
  <c r="LP41" i="40"/>
  <c r="LO41" i="40"/>
  <c r="LN41" i="40"/>
  <c r="MI40" i="40"/>
  <c r="MG40" i="40"/>
  <c r="MF40" i="40"/>
  <c r="ME40" i="40"/>
  <c r="MD40" i="40"/>
  <c r="MC40" i="40"/>
  <c r="MB40" i="40"/>
  <c r="MA40" i="40"/>
  <c r="LZ40" i="40"/>
  <c r="LY40" i="40"/>
  <c r="LX40" i="40"/>
  <c r="LW40" i="40"/>
  <c r="LV40" i="40"/>
  <c r="LU40" i="40"/>
  <c r="LT40" i="40"/>
  <c r="LS40" i="40"/>
  <c r="LR40" i="40"/>
  <c r="LQ40" i="40"/>
  <c r="LP40" i="40"/>
  <c r="LO40" i="40"/>
  <c r="LN40" i="40"/>
  <c r="MI39" i="40"/>
  <c r="MG39" i="40"/>
  <c r="MF39" i="40"/>
  <c r="ME39" i="40"/>
  <c r="MD39" i="40"/>
  <c r="MC39" i="40"/>
  <c r="MB39" i="40"/>
  <c r="MA39" i="40"/>
  <c r="LZ39" i="40"/>
  <c r="LY39" i="40"/>
  <c r="MK39" i="40" s="1"/>
  <c r="LX39" i="40"/>
  <c r="LW39" i="40"/>
  <c r="LV39" i="40"/>
  <c r="LU39" i="40"/>
  <c r="LT39" i="40"/>
  <c r="LS39" i="40"/>
  <c r="LR39" i="40"/>
  <c r="LQ39" i="40"/>
  <c r="LP39" i="40"/>
  <c r="LO39" i="40"/>
  <c r="LN39" i="40"/>
  <c r="MI38" i="40"/>
  <c r="MG38" i="40"/>
  <c r="MF38" i="40"/>
  <c r="ME38" i="40"/>
  <c r="MD38" i="40"/>
  <c r="MC38" i="40"/>
  <c r="MB38" i="40"/>
  <c r="MA38" i="40"/>
  <c r="LZ38" i="40"/>
  <c r="LY38" i="40"/>
  <c r="MK38" i="40" s="1"/>
  <c r="LX38" i="40"/>
  <c r="LW38" i="40"/>
  <c r="LV38" i="40"/>
  <c r="LU38" i="40"/>
  <c r="LT38" i="40"/>
  <c r="LS38" i="40"/>
  <c r="LR38" i="40"/>
  <c r="LQ38" i="40"/>
  <c r="LP38" i="40"/>
  <c r="LO38" i="40"/>
  <c r="LN38" i="40"/>
  <c r="MI37" i="40"/>
  <c r="MG37" i="40"/>
  <c r="MF37" i="40"/>
  <c r="ME37" i="40"/>
  <c r="MD37" i="40"/>
  <c r="MC37" i="40"/>
  <c r="MB37" i="40"/>
  <c r="MA37" i="40"/>
  <c r="LZ37" i="40"/>
  <c r="LY37" i="40"/>
  <c r="LX37" i="40"/>
  <c r="MK37" i="40" s="1"/>
  <c r="LW37" i="40"/>
  <c r="LV37" i="40"/>
  <c r="LU37" i="40"/>
  <c r="LT37" i="40"/>
  <c r="LS37" i="40"/>
  <c r="LR37" i="40"/>
  <c r="LQ37" i="40"/>
  <c r="LP37" i="40"/>
  <c r="LO37" i="40"/>
  <c r="LN37" i="40"/>
  <c r="MI36" i="40"/>
  <c r="MG36" i="40"/>
  <c r="MF36" i="40"/>
  <c r="ME36" i="40"/>
  <c r="MD36" i="40"/>
  <c r="MC36" i="40"/>
  <c r="MB36" i="40"/>
  <c r="MA36" i="40"/>
  <c r="LZ36" i="40"/>
  <c r="LY36" i="40"/>
  <c r="LX36" i="40"/>
  <c r="LW36" i="40"/>
  <c r="LV36" i="40"/>
  <c r="LU36" i="40"/>
  <c r="LT36" i="40"/>
  <c r="LS36" i="40"/>
  <c r="LR36" i="40"/>
  <c r="LQ36" i="40"/>
  <c r="LP36" i="40"/>
  <c r="LO36" i="40"/>
  <c r="LN36" i="40"/>
  <c r="MK35" i="40"/>
  <c r="MI35" i="40"/>
  <c r="MG35" i="40"/>
  <c r="MF35" i="40"/>
  <c r="ME35" i="40"/>
  <c r="MD35" i="40"/>
  <c r="MC35" i="40"/>
  <c r="MB35" i="40"/>
  <c r="MA35" i="40"/>
  <c r="LZ35" i="40"/>
  <c r="LY35" i="40"/>
  <c r="LX35" i="40"/>
  <c r="LW35" i="40"/>
  <c r="LV35" i="40"/>
  <c r="LU35" i="40"/>
  <c r="LT35" i="40"/>
  <c r="LS35" i="40"/>
  <c r="LR35" i="40"/>
  <c r="LQ35" i="40"/>
  <c r="LP35" i="40"/>
  <c r="LO35" i="40"/>
  <c r="LN35" i="40"/>
  <c r="MI34" i="40"/>
  <c r="MG34" i="40"/>
  <c r="MF34" i="40"/>
  <c r="ME34" i="40"/>
  <c r="MD34" i="40"/>
  <c r="MC34" i="40"/>
  <c r="MB34" i="40"/>
  <c r="MA34" i="40"/>
  <c r="LZ34" i="40"/>
  <c r="LY34" i="40"/>
  <c r="LX34" i="40"/>
  <c r="LW34" i="40"/>
  <c r="MK34" i="40" s="1"/>
  <c r="LV34" i="40"/>
  <c r="LU34" i="40"/>
  <c r="LT34" i="40"/>
  <c r="LS34" i="40"/>
  <c r="LR34" i="40"/>
  <c r="LQ34" i="40"/>
  <c r="LP34" i="40"/>
  <c r="LO34" i="40"/>
  <c r="LN34" i="40"/>
  <c r="MI33" i="40"/>
  <c r="MG33" i="40"/>
  <c r="MF33" i="40"/>
  <c r="ME33" i="40"/>
  <c r="MD33" i="40"/>
  <c r="MC33" i="40"/>
  <c r="MB33" i="40"/>
  <c r="MA33" i="40"/>
  <c r="LZ33" i="40"/>
  <c r="LY33" i="40"/>
  <c r="LX33" i="40"/>
  <c r="LW33" i="40"/>
  <c r="LV33" i="40"/>
  <c r="MK33" i="40" s="1"/>
  <c r="LU33" i="40"/>
  <c r="LT33" i="40"/>
  <c r="LS33" i="40"/>
  <c r="LR33" i="40"/>
  <c r="LQ33" i="40"/>
  <c r="LP33" i="40"/>
  <c r="LO33" i="40"/>
  <c r="LN33" i="40"/>
  <c r="MI32" i="40"/>
  <c r="MG32" i="40"/>
  <c r="MF32" i="40"/>
  <c r="ME32" i="40"/>
  <c r="MD32" i="40"/>
  <c r="MC32" i="40"/>
  <c r="MB32" i="40"/>
  <c r="MA32" i="40"/>
  <c r="LZ32" i="40"/>
  <c r="LY32" i="40"/>
  <c r="LX32" i="40"/>
  <c r="LW32" i="40"/>
  <c r="LV32" i="40"/>
  <c r="LU32" i="40"/>
  <c r="LT32" i="40"/>
  <c r="LS32" i="40"/>
  <c r="LR32" i="40"/>
  <c r="LQ32" i="40"/>
  <c r="LP32" i="40"/>
  <c r="LO32" i="40"/>
  <c r="LN32" i="40"/>
  <c r="MK31" i="40"/>
  <c r="MI31" i="40"/>
  <c r="MG31" i="40"/>
  <c r="MF31" i="40"/>
  <c r="ME31" i="40"/>
  <c r="MD31" i="40"/>
  <c r="MC31" i="40"/>
  <c r="MB31" i="40"/>
  <c r="MA31" i="40"/>
  <c r="LZ31" i="40"/>
  <c r="LY31" i="40"/>
  <c r="LX31" i="40"/>
  <c r="LW31" i="40"/>
  <c r="LV31" i="40"/>
  <c r="LU31" i="40"/>
  <c r="LT31" i="40"/>
  <c r="LS31" i="40"/>
  <c r="LR31" i="40"/>
  <c r="LQ31" i="40"/>
  <c r="LP31" i="40"/>
  <c r="LO31" i="40"/>
  <c r="LN31" i="40"/>
  <c r="MI30" i="40"/>
  <c r="MG30" i="40"/>
  <c r="MF30" i="40"/>
  <c r="ME30" i="40"/>
  <c r="MD30" i="40"/>
  <c r="MC30" i="40"/>
  <c r="MB30" i="40"/>
  <c r="MA30" i="40"/>
  <c r="LZ30" i="40"/>
  <c r="LY30" i="40"/>
  <c r="LX30" i="40"/>
  <c r="LW30" i="40"/>
  <c r="LV30" i="40"/>
  <c r="LU30" i="40"/>
  <c r="MK30" i="40" s="1"/>
  <c r="LT30" i="40"/>
  <c r="LS30" i="40"/>
  <c r="LR30" i="40"/>
  <c r="LQ30" i="40"/>
  <c r="LP30" i="40"/>
  <c r="LO30" i="40"/>
  <c r="LN30" i="40"/>
  <c r="MI29" i="40"/>
  <c r="MG29" i="40"/>
  <c r="MF29" i="40"/>
  <c r="ME29" i="40"/>
  <c r="MD29" i="40"/>
  <c r="MC29" i="40"/>
  <c r="MB29" i="40"/>
  <c r="MA29" i="40"/>
  <c r="LZ29" i="40"/>
  <c r="LY29" i="40"/>
  <c r="LX29" i="40"/>
  <c r="LW29" i="40"/>
  <c r="LV29" i="40"/>
  <c r="LU29" i="40"/>
  <c r="LT29" i="40"/>
  <c r="LS29" i="40"/>
  <c r="LR29" i="40"/>
  <c r="LQ29" i="40"/>
  <c r="LP29" i="40"/>
  <c r="LO29" i="40"/>
  <c r="LN29" i="40"/>
  <c r="MI28" i="40"/>
  <c r="MG28" i="40"/>
  <c r="MF28" i="40"/>
  <c r="ME28" i="40"/>
  <c r="MD28" i="40"/>
  <c r="MC28" i="40"/>
  <c r="MB28" i="40"/>
  <c r="MA28" i="40"/>
  <c r="LZ28" i="40"/>
  <c r="LY28" i="40"/>
  <c r="LX28" i="40"/>
  <c r="LW28" i="40"/>
  <c r="LV28" i="40"/>
  <c r="LU28" i="40"/>
  <c r="LT28" i="40"/>
  <c r="LS28" i="40"/>
  <c r="LR28" i="40"/>
  <c r="LQ28" i="40"/>
  <c r="LP28" i="40"/>
  <c r="LO28" i="40"/>
  <c r="LN28" i="40"/>
  <c r="MI18" i="40"/>
  <c r="MG18" i="40"/>
  <c r="MF18" i="40"/>
  <c r="ME18" i="40"/>
  <c r="MD18" i="40"/>
  <c r="MC18" i="40"/>
  <c r="MB18" i="40"/>
  <c r="MK18" i="40" s="1"/>
  <c r="MA18" i="40"/>
  <c r="LZ18" i="40"/>
  <c r="LY18" i="40"/>
  <c r="LX18" i="40"/>
  <c r="LW18" i="40"/>
  <c r="LV18" i="40"/>
  <c r="LU18" i="40"/>
  <c r="LT18" i="40"/>
  <c r="LS18" i="40"/>
  <c r="LR18" i="40"/>
  <c r="LQ18" i="40"/>
  <c r="LP18" i="40"/>
  <c r="LO18" i="40"/>
  <c r="LN18" i="40"/>
  <c r="MI17" i="40"/>
  <c r="MG17" i="40"/>
  <c r="MF17" i="40"/>
  <c r="ME17" i="40"/>
  <c r="MD17" i="40"/>
  <c r="MC17" i="40"/>
  <c r="MB17" i="40"/>
  <c r="MA17" i="40"/>
  <c r="LZ17" i="40"/>
  <c r="LY17" i="40"/>
  <c r="LX17" i="40"/>
  <c r="LW17" i="40"/>
  <c r="LV17" i="40"/>
  <c r="LU17" i="40"/>
  <c r="LT17" i="40"/>
  <c r="LS17" i="40"/>
  <c r="LR17" i="40"/>
  <c r="LQ17" i="40"/>
  <c r="LP17" i="40"/>
  <c r="LO17" i="40"/>
  <c r="LN17" i="40"/>
  <c r="MI16" i="40"/>
  <c r="MG16" i="40"/>
  <c r="MF16" i="40"/>
  <c r="ME16" i="40"/>
  <c r="MD16" i="40"/>
  <c r="MC16" i="40"/>
  <c r="MB16" i="40"/>
  <c r="MA16" i="40"/>
  <c r="LZ16" i="40"/>
  <c r="LY16" i="40"/>
  <c r="LX16" i="40"/>
  <c r="LW16" i="40"/>
  <c r="LV16" i="40"/>
  <c r="LU16" i="40"/>
  <c r="LT16" i="40"/>
  <c r="LS16" i="40"/>
  <c r="LR16" i="40"/>
  <c r="LQ16" i="40"/>
  <c r="LP16" i="40"/>
  <c r="LO16" i="40"/>
  <c r="LN16" i="40"/>
  <c r="MI15" i="40"/>
  <c r="MG15" i="40"/>
  <c r="MF15" i="40"/>
  <c r="ME15" i="40"/>
  <c r="MD15" i="40"/>
  <c r="MC15" i="40"/>
  <c r="MB15" i="40"/>
  <c r="MA15" i="40"/>
  <c r="LZ15" i="40"/>
  <c r="MK15" i="40" s="1"/>
  <c r="LY15" i="40"/>
  <c r="LX15" i="40"/>
  <c r="LW15" i="40"/>
  <c r="LV15" i="40"/>
  <c r="LU15" i="40"/>
  <c r="LT15" i="40"/>
  <c r="LS15" i="40"/>
  <c r="LR15" i="40"/>
  <c r="LQ15" i="40"/>
  <c r="LP15" i="40"/>
  <c r="LO15" i="40"/>
  <c r="LN15" i="40"/>
  <c r="MI14" i="40"/>
  <c r="MG14" i="40"/>
  <c r="MF14" i="40"/>
  <c r="ME14" i="40"/>
  <c r="MD14" i="40"/>
  <c r="MC14" i="40"/>
  <c r="MB14" i="40"/>
  <c r="MA14" i="40"/>
  <c r="LZ14" i="40"/>
  <c r="MK14" i="40" s="1"/>
  <c r="LY14" i="40"/>
  <c r="LX14" i="40"/>
  <c r="LW14" i="40"/>
  <c r="LV14" i="40"/>
  <c r="LU14" i="40"/>
  <c r="LT14" i="40"/>
  <c r="LS14" i="40"/>
  <c r="LR14" i="40"/>
  <c r="LQ14" i="40"/>
  <c r="LP14" i="40"/>
  <c r="LO14" i="40"/>
  <c r="LN14" i="40"/>
  <c r="MI13" i="40"/>
  <c r="MG13" i="40"/>
  <c r="MF13" i="40"/>
  <c r="ME13" i="40"/>
  <c r="MD13" i="40"/>
  <c r="MC13" i="40"/>
  <c r="MB13" i="40"/>
  <c r="MA13" i="40"/>
  <c r="LZ13" i="40"/>
  <c r="LY13" i="40"/>
  <c r="LX13" i="40"/>
  <c r="LW13" i="40"/>
  <c r="LV13" i="40"/>
  <c r="LU13" i="40"/>
  <c r="LT13" i="40"/>
  <c r="LS13" i="40"/>
  <c r="LR13" i="40"/>
  <c r="LQ13" i="40"/>
  <c r="LP13" i="40"/>
  <c r="LO13" i="40"/>
  <c r="LN13" i="40"/>
  <c r="MI12" i="40"/>
  <c r="MG12" i="40"/>
  <c r="MF12" i="40"/>
  <c r="ME12" i="40"/>
  <c r="MD12" i="40"/>
  <c r="MC12" i="40"/>
  <c r="MB12" i="40"/>
  <c r="MA12" i="40"/>
  <c r="LZ12" i="40"/>
  <c r="LY12" i="40"/>
  <c r="LX12" i="40"/>
  <c r="LW12" i="40"/>
  <c r="LV12" i="40"/>
  <c r="LU12" i="40"/>
  <c r="LT12" i="40"/>
  <c r="LS12" i="40"/>
  <c r="LR12" i="40"/>
  <c r="LQ12" i="40"/>
  <c r="LP12" i="40"/>
  <c r="LO12" i="40"/>
  <c r="LN12" i="40"/>
  <c r="MI11" i="40"/>
  <c r="MG11" i="40"/>
  <c r="MF11" i="40"/>
  <c r="ME11" i="40"/>
  <c r="MD11" i="40"/>
  <c r="MC11" i="40"/>
  <c r="MB11" i="40"/>
  <c r="MA11" i="40"/>
  <c r="LZ11" i="40"/>
  <c r="LY11" i="40"/>
  <c r="LX11" i="40"/>
  <c r="LW11" i="40"/>
  <c r="MK11" i="40" s="1"/>
  <c r="LV11" i="40"/>
  <c r="LU11" i="40"/>
  <c r="LT11" i="40"/>
  <c r="LS11" i="40"/>
  <c r="LR11" i="40"/>
  <c r="LQ11" i="40"/>
  <c r="LP11" i="40"/>
  <c r="LO11" i="40"/>
  <c r="LN11" i="40"/>
  <c r="MI10" i="40"/>
  <c r="MG10" i="40"/>
  <c r="MF10" i="40"/>
  <c r="ME10" i="40"/>
  <c r="MD10" i="40"/>
  <c r="MC10" i="40"/>
  <c r="MB10" i="40"/>
  <c r="MA10" i="40"/>
  <c r="LZ10" i="40"/>
  <c r="LY10" i="40"/>
  <c r="LX10" i="40"/>
  <c r="LW10" i="40"/>
  <c r="MK10" i="40" s="1"/>
  <c r="LV10" i="40"/>
  <c r="LU10" i="40"/>
  <c r="LT10" i="40"/>
  <c r="LS10" i="40"/>
  <c r="LR10" i="40"/>
  <c r="LQ10" i="40"/>
  <c r="LP10" i="40"/>
  <c r="LO10" i="40"/>
  <c r="LN10" i="40"/>
  <c r="MI9" i="40"/>
  <c r="MG9" i="40"/>
  <c r="MF9" i="40"/>
  <c r="ME9" i="40"/>
  <c r="MD9" i="40"/>
  <c r="MC9" i="40"/>
  <c r="MB9" i="40"/>
  <c r="MA9" i="40"/>
  <c r="LZ9" i="40"/>
  <c r="LY9" i="40"/>
  <c r="LX9" i="40"/>
  <c r="LW9" i="40"/>
  <c r="LV9" i="40"/>
  <c r="MK9" i="40" s="1"/>
  <c r="LU9" i="40"/>
  <c r="LT9" i="40"/>
  <c r="LS9" i="40"/>
  <c r="LR9" i="40"/>
  <c r="LQ9" i="40"/>
  <c r="LP9" i="40"/>
  <c r="LO9" i="40"/>
  <c r="LN9" i="40"/>
  <c r="MI8" i="40"/>
  <c r="MG8" i="40"/>
  <c r="MF8" i="40"/>
  <c r="ME8" i="40"/>
  <c r="MD8" i="40"/>
  <c r="MC8" i="40"/>
  <c r="MB8" i="40"/>
  <c r="MA8" i="40"/>
  <c r="LZ8" i="40"/>
  <c r="LY8" i="40"/>
  <c r="LX8" i="40"/>
  <c r="LW8" i="40"/>
  <c r="LV8" i="40"/>
  <c r="LU8" i="40"/>
  <c r="LT8" i="40"/>
  <c r="LS8" i="40"/>
  <c r="LR8" i="40"/>
  <c r="LQ8" i="40"/>
  <c r="LP8" i="40"/>
  <c r="LO8" i="40"/>
  <c r="LN8" i="40"/>
  <c r="MI7" i="40"/>
  <c r="MG7" i="40"/>
  <c r="MF7" i="40"/>
  <c r="ME7" i="40"/>
  <c r="MD7" i="40"/>
  <c r="MC7" i="40"/>
  <c r="MB7" i="40"/>
  <c r="MA7" i="40"/>
  <c r="LZ7" i="40"/>
  <c r="LY7" i="40"/>
  <c r="LX7" i="40"/>
  <c r="LW7" i="40"/>
  <c r="LV7" i="40"/>
  <c r="LU7" i="40"/>
  <c r="MK7" i="40" s="1"/>
  <c r="LT7" i="40"/>
  <c r="LS7" i="40"/>
  <c r="LR7" i="40"/>
  <c r="LQ7" i="40"/>
  <c r="LP7" i="40"/>
  <c r="LO7" i="40"/>
  <c r="LN7" i="40"/>
  <c r="MI6" i="40"/>
  <c r="MG6" i="40"/>
  <c r="MF6" i="40"/>
  <c r="ME6" i="40"/>
  <c r="MD6" i="40"/>
  <c r="MC6" i="40"/>
  <c r="MB6" i="40"/>
  <c r="MA6" i="40"/>
  <c r="LZ6" i="40"/>
  <c r="LY6" i="40"/>
  <c r="LX6" i="40"/>
  <c r="LW6" i="40"/>
  <c r="LV6" i="40"/>
  <c r="LU6" i="40"/>
  <c r="MK6" i="40" s="1"/>
  <c r="LT6" i="40"/>
  <c r="LS6" i="40"/>
  <c r="LR6" i="40"/>
  <c r="LQ6" i="40"/>
  <c r="LP6" i="40"/>
  <c r="LO6" i="40"/>
  <c r="LN6" i="40"/>
  <c r="MK5" i="40"/>
  <c r="MI5" i="40"/>
  <c r="MG5" i="40"/>
  <c r="MF5" i="40"/>
  <c r="ME5" i="40"/>
  <c r="MD5" i="40"/>
  <c r="MC5" i="40"/>
  <c r="MB5" i="40"/>
  <c r="MA5" i="40"/>
  <c r="LZ5" i="40"/>
  <c r="LY5" i="40"/>
  <c r="LX5" i="40"/>
  <c r="LW5" i="40"/>
  <c r="LV5" i="40"/>
  <c r="LU5" i="40"/>
  <c r="LT5" i="40"/>
  <c r="LS5" i="40"/>
  <c r="LR5" i="40"/>
  <c r="LQ5" i="40"/>
  <c r="LP5" i="40"/>
  <c r="LO5" i="40"/>
  <c r="LN5" i="40"/>
  <c r="MI4" i="40"/>
  <c r="MG4" i="40"/>
  <c r="MF4" i="40"/>
  <c r="ME4" i="40"/>
  <c r="MD4" i="40"/>
  <c r="MC4" i="40"/>
  <c r="MB4" i="40"/>
  <c r="MA4" i="40"/>
  <c r="LZ4" i="40"/>
  <c r="LY4" i="40"/>
  <c r="LX4" i="40"/>
  <c r="LW4" i="40"/>
  <c r="LV4" i="40"/>
  <c r="LU4" i="40"/>
  <c r="LT4" i="40"/>
  <c r="LS4" i="40"/>
  <c r="MK4" i="40" s="1"/>
  <c r="LR4" i="40"/>
  <c r="LQ4" i="40"/>
  <c r="LP4" i="40"/>
  <c r="LO4" i="40"/>
  <c r="LN4" i="40"/>
  <c r="MI3" i="40"/>
  <c r="MG3" i="40"/>
  <c r="MF3" i="40"/>
  <c r="ME3" i="40"/>
  <c r="MD3" i="40"/>
  <c r="MC3" i="40"/>
  <c r="MB3" i="40"/>
  <c r="MA3" i="40"/>
  <c r="LZ3" i="40"/>
  <c r="LY3" i="40"/>
  <c r="LX3" i="40"/>
  <c r="LW3" i="40"/>
  <c r="LV3" i="40"/>
  <c r="LU3" i="40"/>
  <c r="LT3" i="40"/>
  <c r="LS3" i="40"/>
  <c r="MK3" i="40" s="1"/>
  <c r="LR3" i="40"/>
  <c r="LQ3" i="40"/>
  <c r="LP3" i="40"/>
  <c r="LO3" i="40"/>
  <c r="LN3" i="40"/>
  <c r="RR314" i="39"/>
  <c r="RR313" i="39"/>
  <c r="RR312" i="39"/>
  <c r="RR311" i="39"/>
  <c r="RR310" i="39"/>
  <c r="RR309" i="39"/>
  <c r="RR308" i="39"/>
  <c r="RR307" i="39"/>
  <c r="RR306" i="39"/>
  <c r="RR305" i="39"/>
  <c r="RR304" i="39"/>
  <c r="RR303" i="39"/>
  <c r="RR302" i="39"/>
  <c r="RR301" i="39"/>
  <c r="RR300" i="39"/>
  <c r="RR299" i="39"/>
  <c r="RR298" i="39"/>
  <c r="RR297" i="39"/>
  <c r="RR296" i="39"/>
  <c r="RR295" i="39"/>
  <c r="RR294" i="39"/>
  <c r="RR293" i="39"/>
  <c r="RR292" i="39"/>
  <c r="RR210" i="39"/>
  <c r="RP210" i="39"/>
  <c r="RO210" i="39"/>
  <c r="RN210" i="39"/>
  <c r="RM210" i="39"/>
  <c r="RL210" i="39"/>
  <c r="RT210" i="39" s="1"/>
  <c r="RK210" i="39"/>
  <c r="RJ210" i="39"/>
  <c r="RI210" i="39"/>
  <c r="RH210" i="39"/>
  <c r="RG210" i="39"/>
  <c r="RF210" i="39"/>
  <c r="RE210" i="39"/>
  <c r="RD210" i="39"/>
  <c r="RC210" i="39"/>
  <c r="RB210" i="39"/>
  <c r="RA210" i="39"/>
  <c r="QZ210" i="39"/>
  <c r="QY210" i="39"/>
  <c r="QX210" i="39"/>
  <c r="QW210" i="39"/>
  <c r="RR209" i="39"/>
  <c r="RP209" i="39"/>
  <c r="RO209" i="39"/>
  <c r="RN209" i="39"/>
  <c r="RM209" i="39"/>
  <c r="RL209" i="39"/>
  <c r="RK209" i="39"/>
  <c r="RT209" i="39" s="1"/>
  <c r="RJ209" i="39"/>
  <c r="RI209" i="39"/>
  <c r="RH209" i="39"/>
  <c r="RG209" i="39"/>
  <c r="RF209" i="39"/>
  <c r="RE209" i="39"/>
  <c r="RD209" i="39"/>
  <c r="RC209" i="39"/>
  <c r="RB209" i="39"/>
  <c r="RA209" i="39"/>
  <c r="QZ209" i="39"/>
  <c r="QY209" i="39"/>
  <c r="QX209" i="39"/>
  <c r="QW209" i="39"/>
  <c r="RR208" i="39"/>
  <c r="RP208" i="39"/>
  <c r="RO208" i="39"/>
  <c r="RN208" i="39"/>
  <c r="RM208" i="39"/>
  <c r="RL208" i="39"/>
  <c r="RK208" i="39"/>
  <c r="RT208" i="39" s="1"/>
  <c r="RJ208" i="39"/>
  <c r="RI208" i="39"/>
  <c r="RH208" i="39"/>
  <c r="RG208" i="39"/>
  <c r="RF208" i="39"/>
  <c r="RE208" i="39"/>
  <c r="RD208" i="39"/>
  <c r="RC208" i="39"/>
  <c r="RB208" i="39"/>
  <c r="RA208" i="39"/>
  <c r="QZ208" i="39"/>
  <c r="QY208" i="39"/>
  <c r="QX208" i="39"/>
  <c r="QW208" i="39"/>
  <c r="RR207" i="39"/>
  <c r="RP207" i="39"/>
  <c r="RO207" i="39"/>
  <c r="RN207" i="39"/>
  <c r="RM207" i="39"/>
  <c r="RL207" i="39"/>
  <c r="RT207" i="39" s="1"/>
  <c r="RK207" i="39"/>
  <c r="RJ207" i="39"/>
  <c r="RI207" i="39"/>
  <c r="RH207" i="39"/>
  <c r="RG207" i="39"/>
  <c r="RF207" i="39"/>
  <c r="RE207" i="39"/>
  <c r="RD207" i="39"/>
  <c r="RC207" i="39"/>
  <c r="RB207" i="39"/>
  <c r="RA207" i="39"/>
  <c r="QZ207" i="39"/>
  <c r="QY207" i="39"/>
  <c r="QX207" i="39"/>
  <c r="QW207" i="39"/>
  <c r="RR206" i="39"/>
  <c r="RP206" i="39"/>
  <c r="RO206" i="39"/>
  <c r="RN206" i="39"/>
  <c r="RM206" i="39"/>
  <c r="RL206" i="39"/>
  <c r="RK206" i="39"/>
  <c r="RJ206" i="39"/>
  <c r="RT206" i="39" s="1"/>
  <c r="RI206" i="39"/>
  <c r="RH206" i="39"/>
  <c r="RG206" i="39"/>
  <c r="RF206" i="39"/>
  <c r="RE206" i="39"/>
  <c r="RD206" i="39"/>
  <c r="RC206" i="39"/>
  <c r="RB206" i="39"/>
  <c r="RA206" i="39"/>
  <c r="QZ206" i="39"/>
  <c r="QY206" i="39"/>
  <c r="QX206" i="39"/>
  <c r="QW206" i="39"/>
  <c r="RR205" i="39"/>
  <c r="RP205" i="39"/>
  <c r="RO205" i="39"/>
  <c r="RN205" i="39"/>
  <c r="RM205" i="39"/>
  <c r="RL205" i="39"/>
  <c r="RK205" i="39"/>
  <c r="RJ205" i="39"/>
  <c r="RT205" i="39" s="1"/>
  <c r="RI205" i="39"/>
  <c r="RH205" i="39"/>
  <c r="RG205" i="39"/>
  <c r="RF205" i="39"/>
  <c r="RE205" i="39"/>
  <c r="RD205" i="39"/>
  <c r="RC205" i="39"/>
  <c r="RB205" i="39"/>
  <c r="RA205" i="39"/>
  <c r="QZ205" i="39"/>
  <c r="QY205" i="39"/>
  <c r="QX205" i="39"/>
  <c r="QW205" i="39"/>
  <c r="RR204" i="39"/>
  <c r="RP204" i="39"/>
  <c r="RO204" i="39"/>
  <c r="RN204" i="39"/>
  <c r="RM204" i="39"/>
  <c r="RL204" i="39"/>
  <c r="RK204" i="39"/>
  <c r="RJ204" i="39"/>
  <c r="RI204" i="39"/>
  <c r="RT204" i="39" s="1"/>
  <c r="RH204" i="39"/>
  <c r="RG204" i="39"/>
  <c r="RF204" i="39"/>
  <c r="RE204" i="39"/>
  <c r="RD204" i="39"/>
  <c r="RC204" i="39"/>
  <c r="RB204" i="39"/>
  <c r="RA204" i="39"/>
  <c r="QZ204" i="39"/>
  <c r="QY204" i="39"/>
  <c r="QX204" i="39"/>
  <c r="QW204" i="39"/>
  <c r="RR203" i="39"/>
  <c r="RP203" i="39"/>
  <c r="RO203" i="39"/>
  <c r="RN203" i="39"/>
  <c r="RM203" i="39"/>
  <c r="RL203" i="39"/>
  <c r="RK203" i="39"/>
  <c r="RJ203" i="39"/>
  <c r="RI203" i="39"/>
  <c r="RH203" i="39"/>
  <c r="RG203" i="39"/>
  <c r="RF203" i="39"/>
  <c r="RE203" i="39"/>
  <c r="RD203" i="39"/>
  <c r="RC203" i="39"/>
  <c r="RB203" i="39"/>
  <c r="RA203" i="39"/>
  <c r="QZ203" i="39"/>
  <c r="QY203" i="39"/>
  <c r="QX203" i="39"/>
  <c r="QW203" i="39"/>
  <c r="RR202" i="39"/>
  <c r="RP202" i="39"/>
  <c r="RO202" i="39"/>
  <c r="RN202" i="39"/>
  <c r="RM202" i="39"/>
  <c r="RL202" i="39"/>
  <c r="RK202" i="39"/>
  <c r="RJ202" i="39"/>
  <c r="RI202" i="39"/>
  <c r="RH202" i="39"/>
  <c r="RG202" i="39"/>
  <c r="RF202" i="39"/>
  <c r="RE202" i="39"/>
  <c r="RD202" i="39"/>
  <c r="RC202" i="39"/>
  <c r="RB202" i="39"/>
  <c r="RA202" i="39"/>
  <c r="QZ202" i="39"/>
  <c r="QY202" i="39"/>
  <c r="QX202" i="39"/>
  <c r="QW202" i="39"/>
  <c r="RR201" i="39"/>
  <c r="RP201" i="39"/>
  <c r="RO201" i="39"/>
  <c r="RN201" i="39"/>
  <c r="RM201" i="39"/>
  <c r="RL201" i="39"/>
  <c r="RK201" i="39"/>
  <c r="RJ201" i="39"/>
  <c r="RI201" i="39"/>
  <c r="RH201" i="39"/>
  <c r="RG201" i="39"/>
  <c r="RF201" i="39"/>
  <c r="RE201" i="39"/>
  <c r="RD201" i="39"/>
  <c r="RC201" i="39"/>
  <c r="RB201" i="39"/>
  <c r="RA201" i="39"/>
  <c r="QZ201" i="39"/>
  <c r="QY201" i="39"/>
  <c r="QX201" i="39"/>
  <c r="QW201" i="39"/>
  <c r="RR200" i="39"/>
  <c r="RP200" i="39"/>
  <c r="RO200" i="39"/>
  <c r="RN200" i="39"/>
  <c r="RM200" i="39"/>
  <c r="RL200" i="39"/>
  <c r="RK200" i="39"/>
  <c r="RJ200" i="39"/>
  <c r="RI200" i="39"/>
  <c r="RH200" i="39"/>
  <c r="RG200" i="39"/>
  <c r="RF200" i="39"/>
  <c r="RE200" i="39"/>
  <c r="RD200" i="39"/>
  <c r="RC200" i="39"/>
  <c r="RB200" i="39"/>
  <c r="RA200" i="39"/>
  <c r="QZ200" i="39"/>
  <c r="QY200" i="39"/>
  <c r="QX200" i="39"/>
  <c r="QW200" i="39"/>
  <c r="RR199" i="39"/>
  <c r="RP199" i="39"/>
  <c r="RO199" i="39"/>
  <c r="RN199" i="39"/>
  <c r="RM199" i="39"/>
  <c r="RL199" i="39"/>
  <c r="RK199" i="39"/>
  <c r="RJ199" i="39"/>
  <c r="RI199" i="39"/>
  <c r="RH199" i="39"/>
  <c r="RG199" i="39"/>
  <c r="RT199" i="39" s="1"/>
  <c r="RF199" i="39"/>
  <c r="RE199" i="39"/>
  <c r="RD199" i="39"/>
  <c r="RC199" i="39"/>
  <c r="RB199" i="39"/>
  <c r="RA199" i="39"/>
  <c r="QZ199" i="39"/>
  <c r="QY199" i="39"/>
  <c r="QX199" i="39"/>
  <c r="QW199" i="39"/>
  <c r="RT198" i="39"/>
  <c r="RR198" i="39"/>
  <c r="RP198" i="39"/>
  <c r="RO198" i="39"/>
  <c r="RN198" i="39"/>
  <c r="RM198" i="39"/>
  <c r="RL198" i="39"/>
  <c r="RK198" i="39"/>
  <c r="RJ198" i="39"/>
  <c r="RI198" i="39"/>
  <c r="RH198" i="39"/>
  <c r="RG198" i="39"/>
  <c r="RF198" i="39"/>
  <c r="RE198" i="39"/>
  <c r="RD198" i="39"/>
  <c r="RC198" i="39"/>
  <c r="RB198" i="39"/>
  <c r="RA198" i="39"/>
  <c r="QZ198" i="39"/>
  <c r="QY198" i="39"/>
  <c r="QX198" i="39"/>
  <c r="QW198" i="39"/>
  <c r="RR197" i="39"/>
  <c r="RP197" i="39"/>
  <c r="RO197" i="39"/>
  <c r="RN197" i="39"/>
  <c r="RM197" i="39"/>
  <c r="RL197" i="39"/>
  <c r="RK197" i="39"/>
  <c r="RJ197" i="39"/>
  <c r="RI197" i="39"/>
  <c r="RH197" i="39"/>
  <c r="RG197" i="39"/>
  <c r="RF197" i="39"/>
  <c r="RE197" i="39"/>
  <c r="RD197" i="39"/>
  <c r="RC197" i="39"/>
  <c r="RB197" i="39"/>
  <c r="RA197" i="39"/>
  <c r="QZ197" i="39"/>
  <c r="QY197" i="39"/>
  <c r="QX197" i="39"/>
  <c r="QW197" i="39"/>
  <c r="RR196" i="39"/>
  <c r="RP196" i="39"/>
  <c r="RO196" i="39"/>
  <c r="RN196" i="39"/>
  <c r="RM196" i="39"/>
  <c r="RL196" i="39"/>
  <c r="RK196" i="39"/>
  <c r="RJ196" i="39"/>
  <c r="RI196" i="39"/>
  <c r="RH196" i="39"/>
  <c r="RG196" i="39"/>
  <c r="RF196" i="39"/>
  <c r="RE196" i="39"/>
  <c r="RD196" i="39"/>
  <c r="RC196" i="39"/>
  <c r="RB196" i="39"/>
  <c r="RA196" i="39"/>
  <c r="QZ196" i="39"/>
  <c r="QY196" i="39"/>
  <c r="QX196" i="39"/>
  <c r="QW196" i="39"/>
  <c r="RR195" i="39"/>
  <c r="RP195" i="39"/>
  <c r="RO195" i="39"/>
  <c r="RN195" i="39"/>
  <c r="RM195" i="39"/>
  <c r="RL195" i="39"/>
  <c r="RK195" i="39"/>
  <c r="RJ195" i="39"/>
  <c r="RI195" i="39"/>
  <c r="RH195" i="39"/>
  <c r="RG195" i="39"/>
  <c r="RT195" i="39" s="1"/>
  <c r="RF195" i="39"/>
  <c r="RE195" i="39"/>
  <c r="RD195" i="39"/>
  <c r="RC195" i="39"/>
  <c r="RB195" i="39"/>
  <c r="RA195" i="39"/>
  <c r="QZ195" i="39"/>
  <c r="QY195" i="39"/>
  <c r="QX195" i="39"/>
  <c r="QW195" i="39"/>
  <c r="RT194" i="39"/>
  <c r="RR194" i="39"/>
  <c r="RP194" i="39"/>
  <c r="RO194" i="39"/>
  <c r="RN194" i="39"/>
  <c r="RM194" i="39"/>
  <c r="RL194" i="39"/>
  <c r="RK194" i="39"/>
  <c r="RJ194" i="39"/>
  <c r="RI194" i="39"/>
  <c r="RH194" i="39"/>
  <c r="RG194" i="39"/>
  <c r="RF194" i="39"/>
  <c r="RE194" i="39"/>
  <c r="RD194" i="39"/>
  <c r="RC194" i="39"/>
  <c r="RB194" i="39"/>
  <c r="RA194" i="39"/>
  <c r="QZ194" i="39"/>
  <c r="QY194" i="39"/>
  <c r="QX194" i="39"/>
  <c r="QW194" i="39"/>
  <c r="RR193" i="39"/>
  <c r="RP193" i="39"/>
  <c r="RO193" i="39"/>
  <c r="RN193" i="39"/>
  <c r="RM193" i="39"/>
  <c r="RL193" i="39"/>
  <c r="RK193" i="39"/>
  <c r="RJ193" i="39"/>
  <c r="RI193" i="39"/>
  <c r="RH193" i="39"/>
  <c r="RG193" i="39"/>
  <c r="RF193" i="39"/>
  <c r="RE193" i="39"/>
  <c r="RT193" i="39" s="1"/>
  <c r="RD193" i="39"/>
  <c r="RC193" i="39"/>
  <c r="RB193" i="39"/>
  <c r="RA193" i="39"/>
  <c r="QZ193" i="39"/>
  <c r="QY193" i="39"/>
  <c r="QX193" i="39"/>
  <c r="QW193" i="39"/>
  <c r="RR192" i="39"/>
  <c r="RP192" i="39"/>
  <c r="RO192" i="39"/>
  <c r="RN192" i="39"/>
  <c r="RM192" i="39"/>
  <c r="RL192" i="39"/>
  <c r="RK192" i="39"/>
  <c r="RJ192" i="39"/>
  <c r="RI192" i="39"/>
  <c r="RH192" i="39"/>
  <c r="RG192" i="39"/>
  <c r="RF192" i="39"/>
  <c r="RE192" i="39"/>
  <c r="RD192" i="39"/>
  <c r="RC192" i="39"/>
  <c r="RB192" i="39"/>
  <c r="RA192" i="39"/>
  <c r="QZ192" i="39"/>
  <c r="QY192" i="39"/>
  <c r="QX192" i="39"/>
  <c r="QW192" i="39"/>
  <c r="RR191" i="39"/>
  <c r="RP191" i="39"/>
  <c r="RO191" i="39"/>
  <c r="RN191" i="39"/>
  <c r="RM191" i="39"/>
  <c r="RL191" i="39"/>
  <c r="RK191" i="39"/>
  <c r="RJ191" i="39"/>
  <c r="RI191" i="39"/>
  <c r="RH191" i="39"/>
  <c r="RG191" i="39"/>
  <c r="RF191" i="39"/>
  <c r="RE191" i="39"/>
  <c r="RD191" i="39"/>
  <c r="RC191" i="39"/>
  <c r="RB191" i="39"/>
  <c r="RA191" i="39"/>
  <c r="QZ191" i="39"/>
  <c r="QY191" i="39"/>
  <c r="QX191" i="39"/>
  <c r="QW191" i="39"/>
  <c r="RR190" i="39"/>
  <c r="RP190" i="39"/>
  <c r="RO190" i="39"/>
  <c r="RN190" i="39"/>
  <c r="RM190" i="39"/>
  <c r="RL190" i="39"/>
  <c r="RK190" i="39"/>
  <c r="RJ190" i="39"/>
  <c r="RI190" i="39"/>
  <c r="RH190" i="39"/>
  <c r="RG190" i="39"/>
  <c r="RF190" i="39"/>
  <c r="RE190" i="39"/>
  <c r="RD190" i="39"/>
  <c r="RT190" i="39" s="1"/>
  <c r="RC190" i="39"/>
  <c r="RB190" i="39"/>
  <c r="RA190" i="39"/>
  <c r="QZ190" i="39"/>
  <c r="QY190" i="39"/>
  <c r="QX190" i="39"/>
  <c r="QW190" i="39"/>
  <c r="RR189" i="39"/>
  <c r="RP189" i="39"/>
  <c r="RO189" i="39"/>
  <c r="RN189" i="39"/>
  <c r="RM189" i="39"/>
  <c r="RL189" i="39"/>
  <c r="RK189" i="39"/>
  <c r="RJ189" i="39"/>
  <c r="RI189" i="39"/>
  <c r="RH189" i="39"/>
  <c r="RG189" i="39"/>
  <c r="RF189" i="39"/>
  <c r="RE189" i="39"/>
  <c r="RD189" i="39"/>
  <c r="RC189" i="39"/>
  <c r="RB189" i="39"/>
  <c r="RA189" i="39"/>
  <c r="QZ189" i="39"/>
  <c r="QY189" i="39"/>
  <c r="QX189" i="39"/>
  <c r="QW189" i="39"/>
  <c r="RR188" i="39"/>
  <c r="RP188" i="39"/>
  <c r="RO188" i="39"/>
  <c r="RN188" i="39"/>
  <c r="RM188" i="39"/>
  <c r="RL188" i="39"/>
  <c r="RK188" i="39"/>
  <c r="RJ188" i="39"/>
  <c r="RI188" i="39"/>
  <c r="RH188" i="39"/>
  <c r="RG188" i="39"/>
  <c r="RF188" i="39"/>
  <c r="RE188" i="39"/>
  <c r="RD188" i="39"/>
  <c r="RC188" i="39"/>
  <c r="RB188" i="39"/>
  <c r="RT188" i="39" s="1"/>
  <c r="RA188" i="39"/>
  <c r="QZ188" i="39"/>
  <c r="QY188" i="39"/>
  <c r="QX188" i="39"/>
  <c r="QW188" i="39"/>
  <c r="RR182" i="39"/>
  <c r="RM182" i="39"/>
  <c r="RL182" i="39"/>
  <c r="QW182" i="39"/>
  <c r="QS182" i="39"/>
  <c r="RR181" i="39"/>
  <c r="RL181" i="39"/>
  <c r="QS181" i="39"/>
  <c r="RD181" i="39" s="1"/>
  <c r="RR180" i="39"/>
  <c r="RP180" i="39"/>
  <c r="RO180" i="39"/>
  <c r="RF180" i="39"/>
  <c r="RE180" i="39"/>
  <c r="QS180" i="39"/>
  <c r="RL180" i="39" s="1"/>
  <c r="RR179" i="39"/>
  <c r="QS179" i="39"/>
  <c r="RO179" i="39" s="1"/>
  <c r="RR178" i="39"/>
  <c r="RP178" i="39"/>
  <c r="RK178" i="39"/>
  <c r="RH178" i="39"/>
  <c r="RC178" i="39"/>
  <c r="RA178" i="39"/>
  <c r="QZ178" i="39"/>
  <c r="QS178" i="39"/>
  <c r="RN178" i="39" s="1"/>
  <c r="RR177" i="39"/>
  <c r="RP177" i="39"/>
  <c r="RE177" i="39"/>
  <c r="RC177" i="39"/>
  <c r="QS177" i="39"/>
  <c r="RL177" i="39" s="1"/>
  <c r="RR176" i="39"/>
  <c r="RN176" i="39"/>
  <c r="QS176" i="39"/>
  <c r="RL176" i="39" s="1"/>
  <c r="RR175" i="39"/>
  <c r="QS175" i="39"/>
  <c r="RO175" i="39" s="1"/>
  <c r="RR174" i="39"/>
  <c r="RM174" i="39"/>
  <c r="RE174" i="39"/>
  <c r="RD174" i="39"/>
  <c r="QW174" i="39"/>
  <c r="QS174" i="39"/>
  <c r="RR173" i="39"/>
  <c r="RL173" i="39"/>
  <c r="QS173" i="39"/>
  <c r="RR172" i="39"/>
  <c r="RO172" i="39"/>
  <c r="RN172" i="39"/>
  <c r="RK172" i="39"/>
  <c r="RJ172" i="39"/>
  <c r="RE172" i="39"/>
  <c r="RC172" i="39"/>
  <c r="QZ172" i="39"/>
  <c r="QY172" i="39"/>
  <c r="QS172" i="39"/>
  <c r="RL172" i="39" s="1"/>
  <c r="RR171" i="39"/>
  <c r="RJ171" i="39"/>
  <c r="RB171" i="39"/>
  <c r="RA171" i="39"/>
  <c r="QS171" i="39"/>
  <c r="RO171" i="39" s="1"/>
  <c r="RR170" i="39"/>
  <c r="RK170" i="39"/>
  <c r="RI170" i="39"/>
  <c r="RC170" i="39"/>
  <c r="RA170" i="39"/>
  <c r="QS170" i="39"/>
  <c r="RN170" i="39" s="1"/>
  <c r="RR169" i="39"/>
  <c r="RP169" i="39"/>
  <c r="RO169" i="39"/>
  <c r="RK169" i="39"/>
  <c r="RJ169" i="39"/>
  <c r="RG169" i="39"/>
  <c r="RE169" i="39"/>
  <c r="RC169" i="39"/>
  <c r="RB169" i="39"/>
  <c r="QY169" i="39"/>
  <c r="QW169" i="39"/>
  <c r="QS169" i="39"/>
  <c r="RL169" i="39" s="1"/>
  <c r="RR168" i="39"/>
  <c r="RN168" i="39"/>
  <c r="RI168" i="39"/>
  <c r="RF168" i="39"/>
  <c r="RA168" i="39"/>
  <c r="QX168" i="39"/>
  <c r="QS168" i="39"/>
  <c r="RL168" i="39" s="1"/>
  <c r="RR167" i="39"/>
  <c r="RP167" i="39"/>
  <c r="RM167" i="39"/>
  <c r="RK167" i="39"/>
  <c r="RE167" i="39"/>
  <c r="RB167" i="39"/>
  <c r="RA167" i="39"/>
  <c r="QS167" i="39"/>
  <c r="RO167" i="39" s="1"/>
  <c r="RR166" i="39"/>
  <c r="QS166" i="39"/>
  <c r="RM166" i="39" s="1"/>
  <c r="RR165" i="39"/>
  <c r="QS165" i="39"/>
  <c r="RN165" i="39" s="1"/>
  <c r="RR164" i="39"/>
  <c r="RO164" i="39"/>
  <c r="RN164" i="39"/>
  <c r="RM164" i="39"/>
  <c r="RK164" i="39"/>
  <c r="RH164" i="39"/>
  <c r="RG164" i="39"/>
  <c r="RE164" i="39"/>
  <c r="RC164" i="39"/>
  <c r="RB164" i="39"/>
  <c r="QZ164" i="39"/>
  <c r="QX164" i="39"/>
  <c r="QW164" i="39"/>
  <c r="QS164" i="39"/>
  <c r="RL164" i="39" s="1"/>
  <c r="RR163" i="39"/>
  <c r="QS163" i="39"/>
  <c r="RI163" i="39" s="1"/>
  <c r="RR162" i="39"/>
  <c r="QS162" i="39"/>
  <c r="RN162" i="39" s="1"/>
  <c r="RR161" i="39"/>
  <c r="RG161" i="39"/>
  <c r="QS161" i="39"/>
  <c r="RL161" i="39" s="1"/>
  <c r="RR160" i="39"/>
  <c r="RF160" i="39"/>
  <c r="RD160" i="39"/>
  <c r="RA160" i="39"/>
  <c r="QY160" i="39"/>
  <c r="QS160" i="39"/>
  <c r="RN160" i="39" s="1"/>
  <c r="RR154" i="39"/>
  <c r="RP154" i="39"/>
  <c r="RN154" i="39"/>
  <c r="RK154" i="39"/>
  <c r="RJ154" i="39"/>
  <c r="RI154" i="39"/>
  <c r="RH154" i="39"/>
  <c r="RG154" i="39"/>
  <c r="RF154" i="39"/>
  <c r="RE154" i="39"/>
  <c r="RD154" i="39"/>
  <c r="RC154" i="39"/>
  <c r="RB154" i="39"/>
  <c r="RA154" i="39"/>
  <c r="QZ154" i="39"/>
  <c r="QY154" i="39"/>
  <c r="QX154" i="39"/>
  <c r="QW154" i="39"/>
  <c r="QS154" i="39"/>
  <c r="RO154" i="39" s="1"/>
  <c r="RR153" i="39"/>
  <c r="RI153" i="39"/>
  <c r="RH153" i="39"/>
  <c r="RG153" i="39"/>
  <c r="RF153" i="39"/>
  <c r="RE153" i="39"/>
  <c r="RD153" i="39"/>
  <c r="RC153" i="39"/>
  <c r="RB153" i="39"/>
  <c r="RA153" i="39"/>
  <c r="QZ153" i="39"/>
  <c r="QY153" i="39"/>
  <c r="QX153" i="39"/>
  <c r="QW153" i="39"/>
  <c r="QS153" i="39"/>
  <c r="RM153" i="39" s="1"/>
  <c r="RR152" i="39"/>
  <c r="RL152" i="39"/>
  <c r="RH152" i="39"/>
  <c r="RG152" i="39"/>
  <c r="RF152" i="39"/>
  <c r="RE152" i="39"/>
  <c r="RD152" i="39"/>
  <c r="RC152" i="39"/>
  <c r="RB152" i="39"/>
  <c r="RA152" i="39"/>
  <c r="QZ152" i="39"/>
  <c r="QY152" i="39"/>
  <c r="QX152" i="39"/>
  <c r="QW152" i="39"/>
  <c r="QS152" i="39"/>
  <c r="RI152" i="39" s="1"/>
  <c r="RR151" i="39"/>
  <c r="RM151" i="39"/>
  <c r="RK151" i="39"/>
  <c r="RH151" i="39"/>
  <c r="RG151" i="39"/>
  <c r="RF151" i="39"/>
  <c r="RE151" i="39"/>
  <c r="RD151" i="39"/>
  <c r="RC151" i="39"/>
  <c r="RB151" i="39"/>
  <c r="RA151" i="39"/>
  <c r="QZ151" i="39"/>
  <c r="QY151" i="39"/>
  <c r="QX151" i="39"/>
  <c r="QW151" i="39"/>
  <c r="QS151" i="39"/>
  <c r="RL151" i="39" s="1"/>
  <c r="RR150" i="39"/>
  <c r="RI150" i="39"/>
  <c r="RG150" i="39"/>
  <c r="RF150" i="39"/>
  <c r="RE150" i="39"/>
  <c r="RD150" i="39"/>
  <c r="RC150" i="39"/>
  <c r="RB150" i="39"/>
  <c r="RA150" i="39"/>
  <c r="QZ150" i="39"/>
  <c r="QY150" i="39"/>
  <c r="QX150" i="39"/>
  <c r="QW150" i="39"/>
  <c r="QS150" i="39"/>
  <c r="RM150" i="39" s="1"/>
  <c r="RR149" i="39"/>
  <c r="RM149" i="39"/>
  <c r="RL149" i="39"/>
  <c r="RH149" i="39"/>
  <c r="RF149" i="39"/>
  <c r="RE149" i="39"/>
  <c r="RD149" i="39"/>
  <c r="RC149" i="39"/>
  <c r="RB149" i="39"/>
  <c r="RA149" i="39"/>
  <c r="QZ149" i="39"/>
  <c r="QY149" i="39"/>
  <c r="QX149" i="39"/>
  <c r="QW149" i="39"/>
  <c r="QS149" i="39"/>
  <c r="RP149" i="39" s="1"/>
  <c r="RR148" i="39"/>
  <c r="RP148" i="39"/>
  <c r="RM148" i="39"/>
  <c r="RK148" i="39"/>
  <c r="RH148" i="39"/>
  <c r="RE148" i="39"/>
  <c r="RD148" i="39"/>
  <c r="RC148" i="39"/>
  <c r="RB148" i="39"/>
  <c r="RA148" i="39"/>
  <c r="QZ148" i="39"/>
  <c r="QY148" i="39"/>
  <c r="QX148" i="39"/>
  <c r="QW148" i="39"/>
  <c r="QS148" i="39"/>
  <c r="RJ148" i="39" s="1"/>
  <c r="RR147" i="39"/>
  <c r="RO147" i="39"/>
  <c r="RK147" i="39"/>
  <c r="RJ147" i="39"/>
  <c r="RE147" i="39"/>
  <c r="RD147" i="39"/>
  <c r="RC147" i="39"/>
  <c r="RB147" i="39"/>
  <c r="RA147" i="39"/>
  <c r="QZ147" i="39"/>
  <c r="QY147" i="39"/>
  <c r="QX147" i="39"/>
  <c r="QW147" i="39"/>
  <c r="QS147" i="39"/>
  <c r="RF147" i="39" s="1"/>
  <c r="RR146" i="39"/>
  <c r="RD146" i="39"/>
  <c r="RC146" i="39"/>
  <c r="RB146" i="39"/>
  <c r="RA146" i="39"/>
  <c r="QZ146" i="39"/>
  <c r="QY146" i="39"/>
  <c r="QX146" i="39"/>
  <c r="QW146" i="39"/>
  <c r="QS146" i="39"/>
  <c r="RO146" i="39" s="1"/>
  <c r="RR145" i="39"/>
  <c r="RD145" i="39"/>
  <c r="RC145" i="39"/>
  <c r="RB145" i="39"/>
  <c r="RA145" i="39"/>
  <c r="QZ145" i="39"/>
  <c r="QY145" i="39"/>
  <c r="QX145" i="39"/>
  <c r="QW145" i="39"/>
  <c r="QS145" i="39"/>
  <c r="RM145" i="39" s="1"/>
  <c r="RR144" i="39"/>
  <c r="RD144" i="39"/>
  <c r="RC144" i="39"/>
  <c r="RB144" i="39"/>
  <c r="RA144" i="39"/>
  <c r="QZ144" i="39"/>
  <c r="QY144" i="39"/>
  <c r="QX144" i="39"/>
  <c r="QW144" i="39"/>
  <c r="QS144" i="39"/>
  <c r="RL144" i="39" s="1"/>
  <c r="RR143" i="39"/>
  <c r="RN143" i="39"/>
  <c r="RM143" i="39"/>
  <c r="RK143" i="39"/>
  <c r="RJ143" i="39"/>
  <c r="RG143" i="39"/>
  <c r="RF143" i="39"/>
  <c r="RC143" i="39"/>
  <c r="RB143" i="39"/>
  <c r="RA143" i="39"/>
  <c r="QZ143" i="39"/>
  <c r="QY143" i="39"/>
  <c r="QX143" i="39"/>
  <c r="QW143" i="39"/>
  <c r="QS143" i="39"/>
  <c r="RP143" i="39" s="1"/>
  <c r="RR142" i="39"/>
  <c r="RN142" i="39"/>
  <c r="RM142" i="39"/>
  <c r="RI142" i="39"/>
  <c r="RH142" i="39"/>
  <c r="RC142" i="39"/>
  <c r="RB142" i="39"/>
  <c r="RA142" i="39"/>
  <c r="QZ142" i="39"/>
  <c r="QY142" i="39"/>
  <c r="QX142" i="39"/>
  <c r="QW142" i="39"/>
  <c r="QS142" i="39"/>
  <c r="RO142" i="39" s="1"/>
  <c r="RR141" i="39"/>
  <c r="RC141" i="39"/>
  <c r="RB141" i="39"/>
  <c r="RA141" i="39"/>
  <c r="QZ141" i="39"/>
  <c r="QY141" i="39"/>
  <c r="QX141" i="39"/>
  <c r="QW141" i="39"/>
  <c r="QS141" i="39"/>
  <c r="RP141" i="39" s="1"/>
  <c r="RR140" i="39"/>
  <c r="RG140" i="39"/>
  <c r="RB140" i="39"/>
  <c r="RA140" i="39"/>
  <c r="QZ140" i="39"/>
  <c r="QY140" i="39"/>
  <c r="QX140" i="39"/>
  <c r="QW140" i="39"/>
  <c r="QS140" i="39"/>
  <c r="RO140" i="39" s="1"/>
  <c r="RR139" i="39"/>
  <c r="RN139" i="39"/>
  <c r="RM139" i="39"/>
  <c r="RK139" i="39"/>
  <c r="RJ139" i="39"/>
  <c r="RG139" i="39"/>
  <c r="RF139" i="39"/>
  <c r="RT139" i="39" s="1"/>
  <c r="RC139" i="39"/>
  <c r="RB139" i="39"/>
  <c r="RA139" i="39"/>
  <c r="QZ139" i="39"/>
  <c r="QY139" i="39"/>
  <c r="QX139" i="39"/>
  <c r="QW139" i="39"/>
  <c r="QS139" i="39"/>
  <c r="RL139" i="39" s="1"/>
  <c r="RR138" i="39"/>
  <c r="RB138" i="39"/>
  <c r="RA138" i="39"/>
  <c r="QZ138" i="39"/>
  <c r="QY138" i="39"/>
  <c r="QX138" i="39"/>
  <c r="QW138" i="39"/>
  <c r="QS138" i="39"/>
  <c r="RD138" i="39" s="1"/>
  <c r="RR137" i="39"/>
  <c r="RI137" i="39"/>
  <c r="RA137" i="39"/>
  <c r="QZ137" i="39"/>
  <c r="QY137" i="39"/>
  <c r="QX137" i="39"/>
  <c r="QW137" i="39"/>
  <c r="QS137" i="39"/>
  <c r="RD137" i="39" s="1"/>
  <c r="RR136" i="39"/>
  <c r="RK136" i="39"/>
  <c r="RA136" i="39"/>
  <c r="QZ136" i="39"/>
  <c r="QY136" i="39"/>
  <c r="QX136" i="39"/>
  <c r="QW136" i="39"/>
  <c r="QS136" i="39"/>
  <c r="RP136" i="39" s="1"/>
  <c r="RR135" i="39"/>
  <c r="RN135" i="39"/>
  <c r="RK135" i="39"/>
  <c r="RJ135" i="39"/>
  <c r="RC135" i="39"/>
  <c r="RA135" i="39"/>
  <c r="QZ135" i="39"/>
  <c r="QY135" i="39"/>
  <c r="QX135" i="39"/>
  <c r="QW135" i="39"/>
  <c r="QS135" i="39"/>
  <c r="RP135" i="39" s="1"/>
  <c r="RR134" i="39"/>
  <c r="RN134" i="39"/>
  <c r="RM134" i="39"/>
  <c r="RE134" i="39"/>
  <c r="RA134" i="39"/>
  <c r="QZ134" i="39"/>
  <c r="QY134" i="39"/>
  <c r="QX134" i="39"/>
  <c r="QW134" i="39"/>
  <c r="QS134" i="39"/>
  <c r="RO134" i="39" s="1"/>
  <c r="RR133" i="39"/>
  <c r="QY133" i="39"/>
  <c r="QX133" i="39"/>
  <c r="QW133" i="39"/>
  <c r="QS133" i="39"/>
  <c r="RO133" i="39" s="1"/>
  <c r="RR132" i="39"/>
  <c r="QX132" i="39"/>
  <c r="QW132" i="39"/>
  <c r="QS132" i="39"/>
  <c r="RR126" i="39"/>
  <c r="RO126" i="39"/>
  <c r="RN126" i="39"/>
  <c r="RK126" i="39"/>
  <c r="RJ126" i="39"/>
  <c r="RI126" i="39"/>
  <c r="RG126" i="39"/>
  <c r="RE126" i="39"/>
  <c r="RC126" i="39"/>
  <c r="RA126" i="39"/>
  <c r="QY126" i="39"/>
  <c r="QX126" i="39"/>
  <c r="QW126" i="39"/>
  <c r="QS126" i="39"/>
  <c r="RL126" i="39" s="1"/>
  <c r="RR125" i="39"/>
  <c r="RJ125" i="39"/>
  <c r="QS125" i="39"/>
  <c r="RE125" i="39" s="1"/>
  <c r="RR124" i="39"/>
  <c r="RK124" i="39"/>
  <c r="RH124" i="39"/>
  <c r="RD124" i="39"/>
  <c r="RA124" i="39"/>
  <c r="QZ124" i="39"/>
  <c r="QW124" i="39"/>
  <c r="QS124" i="39"/>
  <c r="RM124" i="39" s="1"/>
  <c r="RR123" i="39"/>
  <c r="QS123" i="39"/>
  <c r="RH123" i="39" s="1"/>
  <c r="RR122" i="39"/>
  <c r="RO122" i="39"/>
  <c r="RN122" i="39"/>
  <c r="RM122" i="39"/>
  <c r="RK122" i="39"/>
  <c r="RI122" i="39"/>
  <c r="RG122" i="39"/>
  <c r="RE122" i="39"/>
  <c r="RC122" i="39"/>
  <c r="RB122" i="39"/>
  <c r="RA122" i="39"/>
  <c r="QY122" i="39"/>
  <c r="QX122" i="39"/>
  <c r="QW122" i="39"/>
  <c r="QS122" i="39"/>
  <c r="RP122" i="39" s="1"/>
  <c r="RR121" i="39"/>
  <c r="QS121" i="39"/>
  <c r="RP121" i="39" s="1"/>
  <c r="RR120" i="39"/>
  <c r="RP120" i="39"/>
  <c r="RM120" i="39"/>
  <c r="RK120" i="39"/>
  <c r="RH120" i="39"/>
  <c r="RE120" i="39"/>
  <c r="RC120" i="39"/>
  <c r="QZ120" i="39"/>
  <c r="QW120" i="39"/>
  <c r="QS120" i="39"/>
  <c r="RO120" i="39" s="1"/>
  <c r="RR119" i="39"/>
  <c r="RH119" i="39"/>
  <c r="QS119" i="39"/>
  <c r="RD119" i="39" s="1"/>
  <c r="RR118" i="39"/>
  <c r="RO118" i="39"/>
  <c r="RN118" i="39"/>
  <c r="RM118" i="39"/>
  <c r="RK118" i="39"/>
  <c r="RI118" i="39"/>
  <c r="RG118" i="39"/>
  <c r="RE118" i="39"/>
  <c r="RC118" i="39"/>
  <c r="RB118" i="39"/>
  <c r="RA118" i="39"/>
  <c r="QX118" i="39"/>
  <c r="QW118" i="39"/>
  <c r="QS118" i="39"/>
  <c r="RL118" i="39" s="1"/>
  <c r="RR117" i="39"/>
  <c r="RP117" i="39"/>
  <c r="RN117" i="39"/>
  <c r="RM117" i="39"/>
  <c r="RJ117" i="39"/>
  <c r="RI117" i="39"/>
  <c r="RE117" i="39"/>
  <c r="RD117" i="39"/>
  <c r="RB117" i="39"/>
  <c r="RA117" i="39"/>
  <c r="QX117" i="39"/>
  <c r="QW117" i="39"/>
  <c r="QS117" i="39"/>
  <c r="RL117" i="39" s="1"/>
  <c r="RR116" i="39"/>
  <c r="QS116" i="39"/>
  <c r="RP116" i="39" s="1"/>
  <c r="RR115" i="39"/>
  <c r="RO115" i="39"/>
  <c r="RJ115" i="39"/>
  <c r="QS115" i="39"/>
  <c r="RP115" i="39" s="1"/>
  <c r="RR114" i="39"/>
  <c r="RN114" i="39"/>
  <c r="RM114" i="39"/>
  <c r="RC114" i="39"/>
  <c r="RB114" i="39"/>
  <c r="QS114" i="39"/>
  <c r="RP114" i="39" s="1"/>
  <c r="RR113" i="39"/>
  <c r="RI113" i="39"/>
  <c r="RD113" i="39"/>
  <c r="QS113" i="39"/>
  <c r="RP113" i="39" s="1"/>
  <c r="RR112" i="39"/>
  <c r="RP112" i="39"/>
  <c r="RO112" i="39"/>
  <c r="RL112" i="39"/>
  <c r="RK112" i="39"/>
  <c r="RD112" i="39"/>
  <c r="RC112" i="39"/>
  <c r="QZ112" i="39"/>
  <c r="QY112" i="39"/>
  <c r="QS112" i="39"/>
  <c r="RH112" i="39" s="1"/>
  <c r="RR111" i="39"/>
  <c r="RP111" i="39"/>
  <c r="RN111" i="39"/>
  <c r="RK111" i="39"/>
  <c r="RH111" i="39"/>
  <c r="RC111" i="39"/>
  <c r="RB111" i="39"/>
  <c r="QZ111" i="39"/>
  <c r="QX111" i="39"/>
  <c r="QS111" i="39"/>
  <c r="RO111" i="39" s="1"/>
  <c r="RR110" i="39"/>
  <c r="RO110" i="39"/>
  <c r="QW110" i="39"/>
  <c r="QS110" i="39"/>
  <c r="RM110" i="39" s="1"/>
  <c r="RR109" i="39"/>
  <c r="QS109" i="39"/>
  <c r="RK109" i="39" s="1"/>
  <c r="RR108" i="39"/>
  <c r="RO108" i="39"/>
  <c r="RN108" i="39"/>
  <c r="RK108" i="39"/>
  <c r="RJ108" i="39"/>
  <c r="RI108" i="39"/>
  <c r="RG108" i="39"/>
  <c r="RE108" i="39"/>
  <c r="RC108" i="39"/>
  <c r="RA108" i="39"/>
  <c r="QY108" i="39"/>
  <c r="QX108" i="39"/>
  <c r="QW108" i="39"/>
  <c r="QS108" i="39"/>
  <c r="RP108" i="39" s="1"/>
  <c r="RR107" i="39"/>
  <c r="RJ107" i="39"/>
  <c r="QS107" i="39"/>
  <c r="RI107" i="39" s="1"/>
  <c r="RR106" i="39"/>
  <c r="RP106" i="39"/>
  <c r="RO106" i="39"/>
  <c r="RK106" i="39"/>
  <c r="RI106" i="39"/>
  <c r="RG106" i="39"/>
  <c r="RE106" i="39"/>
  <c r="RC106" i="39"/>
  <c r="RA106" i="39"/>
  <c r="QY106" i="39"/>
  <c r="QW106" i="39"/>
  <c r="QS106" i="39"/>
  <c r="RN106" i="39" s="1"/>
  <c r="RR105" i="39"/>
  <c r="RO105" i="39"/>
  <c r="RJ105" i="39"/>
  <c r="RG105" i="39"/>
  <c r="RB105" i="39"/>
  <c r="QY105" i="39"/>
  <c r="QS105" i="39"/>
  <c r="RN105" i="39" s="1"/>
  <c r="RR104" i="39"/>
  <c r="RO104" i="39"/>
  <c r="RM104" i="39"/>
  <c r="RK104" i="39"/>
  <c r="RE104" i="39"/>
  <c r="RB104" i="39"/>
  <c r="RA104" i="39"/>
  <c r="QS104" i="39"/>
  <c r="RL104" i="39" s="1"/>
  <c r="RR101" i="39"/>
  <c r="RP101" i="39"/>
  <c r="RO101" i="39"/>
  <c r="RN101" i="39"/>
  <c r="RM101" i="39"/>
  <c r="RL101" i="39"/>
  <c r="RT101" i="39" s="1"/>
  <c r="RK101" i="39"/>
  <c r="RJ101" i="39"/>
  <c r="RI101" i="39"/>
  <c r="RH101" i="39"/>
  <c r="RG101" i="39"/>
  <c r="RF101" i="39"/>
  <c r="RE101" i="39"/>
  <c r="RD101" i="39"/>
  <c r="RC101" i="39"/>
  <c r="RB101" i="39"/>
  <c r="RA101" i="39"/>
  <c r="QZ101" i="39"/>
  <c r="QY101" i="39"/>
  <c r="QX101" i="39"/>
  <c r="QW101" i="39"/>
  <c r="RR100" i="39"/>
  <c r="RP100" i="39"/>
  <c r="RO100" i="39"/>
  <c r="RN100" i="39"/>
  <c r="RM100" i="39"/>
  <c r="RL100" i="39"/>
  <c r="RK100" i="39"/>
  <c r="RT100" i="39" s="1"/>
  <c r="RJ100" i="39"/>
  <c r="RI100" i="39"/>
  <c r="RH100" i="39"/>
  <c r="RG100" i="39"/>
  <c r="RF100" i="39"/>
  <c r="RE100" i="39"/>
  <c r="RD100" i="39"/>
  <c r="RC100" i="39"/>
  <c r="RB100" i="39"/>
  <c r="RA100" i="39"/>
  <c r="QZ100" i="39"/>
  <c r="QY100" i="39"/>
  <c r="QX100" i="39"/>
  <c r="QW100" i="39"/>
  <c r="RT99" i="39"/>
  <c r="RR99" i="39"/>
  <c r="RP99" i="39"/>
  <c r="RO99" i="39"/>
  <c r="RN99" i="39"/>
  <c r="RM99" i="39"/>
  <c r="RL99" i="39"/>
  <c r="RK99" i="39"/>
  <c r="RJ99" i="39"/>
  <c r="RI99" i="39"/>
  <c r="RH99" i="39"/>
  <c r="RG99" i="39"/>
  <c r="RF99" i="39"/>
  <c r="RE99" i="39"/>
  <c r="RD99" i="39"/>
  <c r="RC99" i="39"/>
  <c r="RB99" i="39"/>
  <c r="RA99" i="39"/>
  <c r="QZ99" i="39"/>
  <c r="QY99" i="39"/>
  <c r="QX99" i="39"/>
  <c r="QW99" i="39"/>
  <c r="RT98" i="39"/>
  <c r="RR98" i="39"/>
  <c r="RP98" i="39"/>
  <c r="RO98" i="39"/>
  <c r="RN98" i="39"/>
  <c r="RM98" i="39"/>
  <c r="RL98" i="39"/>
  <c r="RK98" i="39"/>
  <c r="RJ98" i="39"/>
  <c r="RI98" i="39"/>
  <c r="RH98" i="39"/>
  <c r="RG98" i="39"/>
  <c r="RF98" i="39"/>
  <c r="RE98" i="39"/>
  <c r="RD98" i="39"/>
  <c r="RC98" i="39"/>
  <c r="RB98" i="39"/>
  <c r="RA98" i="39"/>
  <c r="QZ98" i="39"/>
  <c r="QY98" i="39"/>
  <c r="QX98" i="39"/>
  <c r="QW98" i="39"/>
  <c r="RR97" i="39"/>
  <c r="RP97" i="39"/>
  <c r="RO97" i="39"/>
  <c r="RN97" i="39"/>
  <c r="RM97" i="39"/>
  <c r="RL97" i="39"/>
  <c r="RK97" i="39"/>
  <c r="RJ97" i="39"/>
  <c r="RT97" i="39" s="1"/>
  <c r="RI97" i="39"/>
  <c r="RH97" i="39"/>
  <c r="RG97" i="39"/>
  <c r="RF97" i="39"/>
  <c r="RE97" i="39"/>
  <c r="RD97" i="39"/>
  <c r="RC97" i="39"/>
  <c r="RB97" i="39"/>
  <c r="RA97" i="39"/>
  <c r="QZ97" i="39"/>
  <c r="QY97" i="39"/>
  <c r="QX97" i="39"/>
  <c r="QW97" i="39"/>
  <c r="RR96" i="39"/>
  <c r="RP96" i="39"/>
  <c r="RO96" i="39"/>
  <c r="RN96" i="39"/>
  <c r="RM96" i="39"/>
  <c r="RL96" i="39"/>
  <c r="RK96" i="39"/>
  <c r="RJ96" i="39"/>
  <c r="RT96" i="39" s="1"/>
  <c r="RI96" i="39"/>
  <c r="RH96" i="39"/>
  <c r="RG96" i="39"/>
  <c r="RF96" i="39"/>
  <c r="RE96" i="39"/>
  <c r="RD96" i="39"/>
  <c r="RC96" i="39"/>
  <c r="RB96" i="39"/>
  <c r="RA96" i="39"/>
  <c r="QZ96" i="39"/>
  <c r="QY96" i="39"/>
  <c r="QX96" i="39"/>
  <c r="QW96" i="39"/>
  <c r="RR95" i="39"/>
  <c r="RP95" i="39"/>
  <c r="RO95" i="39"/>
  <c r="RN95" i="39"/>
  <c r="RM95" i="39"/>
  <c r="RL95" i="39"/>
  <c r="RK95" i="39"/>
  <c r="RJ95" i="39"/>
  <c r="RI95" i="39"/>
  <c r="RH95" i="39"/>
  <c r="RG95" i="39"/>
  <c r="RF95" i="39"/>
  <c r="RE95" i="39"/>
  <c r="RD95" i="39"/>
  <c r="RC95" i="39"/>
  <c r="RB95" i="39"/>
  <c r="RA95" i="39"/>
  <c r="QZ95" i="39"/>
  <c r="QY95" i="39"/>
  <c r="QX95" i="39"/>
  <c r="QW95" i="39"/>
  <c r="RR94" i="39"/>
  <c r="RP94" i="39"/>
  <c r="RO94" i="39"/>
  <c r="RN94" i="39"/>
  <c r="RM94" i="39"/>
  <c r="RL94" i="39"/>
  <c r="RK94" i="39"/>
  <c r="RJ94" i="39"/>
  <c r="RI94" i="39"/>
  <c r="RH94" i="39"/>
  <c r="RG94" i="39"/>
  <c r="RF94" i="39"/>
  <c r="RE94" i="39"/>
  <c r="RD94" i="39"/>
  <c r="RC94" i="39"/>
  <c r="RB94" i="39"/>
  <c r="RA94" i="39"/>
  <c r="QZ94" i="39"/>
  <c r="QY94" i="39"/>
  <c r="QX94" i="39"/>
  <c r="QW94" i="39"/>
  <c r="RR93" i="39"/>
  <c r="RP93" i="39"/>
  <c r="RO93" i="39"/>
  <c r="RN93" i="39"/>
  <c r="RM93" i="39"/>
  <c r="RL93" i="39"/>
  <c r="RK93" i="39"/>
  <c r="RJ93" i="39"/>
  <c r="RI93" i="39"/>
  <c r="RH93" i="39"/>
  <c r="RG93" i="39"/>
  <c r="RF93" i="39"/>
  <c r="RE93" i="39"/>
  <c r="RD93" i="39"/>
  <c r="RC93" i="39"/>
  <c r="RB93" i="39"/>
  <c r="RA93" i="39"/>
  <c r="QZ93" i="39"/>
  <c r="QY93" i="39"/>
  <c r="QX93" i="39"/>
  <c r="QW93" i="39"/>
  <c r="RR92" i="39"/>
  <c r="RP92" i="39"/>
  <c r="RO92" i="39"/>
  <c r="RN92" i="39"/>
  <c r="RM92" i="39"/>
  <c r="RL92" i="39"/>
  <c r="RK92" i="39"/>
  <c r="RJ92" i="39"/>
  <c r="RI92" i="39"/>
  <c r="RH92" i="39"/>
  <c r="RT92" i="39" s="1"/>
  <c r="RG92" i="39"/>
  <c r="RF92" i="39"/>
  <c r="RE92" i="39"/>
  <c r="RD92" i="39"/>
  <c r="RC92" i="39"/>
  <c r="RB92" i="39"/>
  <c r="RA92" i="39"/>
  <c r="QZ92" i="39"/>
  <c r="QY92" i="39"/>
  <c r="QX92" i="39"/>
  <c r="QW92" i="39"/>
  <c r="RR91" i="39"/>
  <c r="RP91" i="39"/>
  <c r="RO91" i="39"/>
  <c r="RN91" i="39"/>
  <c r="RM91" i="39"/>
  <c r="RL91" i="39"/>
  <c r="RK91" i="39"/>
  <c r="RJ91" i="39"/>
  <c r="RI91" i="39"/>
  <c r="RH91" i="39"/>
  <c r="RT91" i="39" s="1"/>
  <c r="RG91" i="39"/>
  <c r="RF91" i="39"/>
  <c r="RE91" i="39"/>
  <c r="RD91" i="39"/>
  <c r="RC91" i="39"/>
  <c r="RB91" i="39"/>
  <c r="RA91" i="39"/>
  <c r="QZ91" i="39"/>
  <c r="QY91" i="39"/>
  <c r="QX91" i="39"/>
  <c r="QW91" i="39"/>
  <c r="RR90" i="39"/>
  <c r="RP90" i="39"/>
  <c r="RO90" i="39"/>
  <c r="RN90" i="39"/>
  <c r="RM90" i="39"/>
  <c r="RL90" i="39"/>
  <c r="RK90" i="39"/>
  <c r="RJ90" i="39"/>
  <c r="RI90" i="39"/>
  <c r="RH90" i="39"/>
  <c r="RG90" i="39"/>
  <c r="RF90" i="39"/>
  <c r="RE90" i="39"/>
  <c r="RD90" i="39"/>
  <c r="RC90" i="39"/>
  <c r="RB90" i="39"/>
  <c r="RA90" i="39"/>
  <c r="QZ90" i="39"/>
  <c r="QY90" i="39"/>
  <c r="QX90" i="39"/>
  <c r="QW90" i="39"/>
  <c r="RR89" i="39"/>
  <c r="RP89" i="39"/>
  <c r="RO89" i="39"/>
  <c r="RN89" i="39"/>
  <c r="RM89" i="39"/>
  <c r="RL89" i="39"/>
  <c r="RK89" i="39"/>
  <c r="RJ89" i="39"/>
  <c r="RI89" i="39"/>
  <c r="RH89" i="39"/>
  <c r="RT89" i="39" s="1"/>
  <c r="RG89" i="39"/>
  <c r="RF89" i="39"/>
  <c r="RE89" i="39"/>
  <c r="RD89" i="39"/>
  <c r="RC89" i="39"/>
  <c r="RB89" i="39"/>
  <c r="RA89" i="39"/>
  <c r="QZ89" i="39"/>
  <c r="QY89" i="39"/>
  <c r="QX89" i="39"/>
  <c r="QW89" i="39"/>
  <c r="RR88" i="39"/>
  <c r="RP88" i="39"/>
  <c r="RO88" i="39"/>
  <c r="RN88" i="39"/>
  <c r="RM88" i="39"/>
  <c r="RL88" i="39"/>
  <c r="RK88" i="39"/>
  <c r="RJ88" i="39"/>
  <c r="RI88" i="39"/>
  <c r="RH88" i="39"/>
  <c r="RT88" i="39" s="1"/>
  <c r="RG88" i="39"/>
  <c r="RF88" i="39"/>
  <c r="RE88" i="39"/>
  <c r="RD88" i="39"/>
  <c r="RC88" i="39"/>
  <c r="RB88" i="39"/>
  <c r="RA88" i="39"/>
  <c r="QZ88" i="39"/>
  <c r="QY88" i="39"/>
  <c r="QX88" i="39"/>
  <c r="QW88" i="39"/>
  <c r="RR87" i="39"/>
  <c r="RP87" i="39"/>
  <c r="RO87" i="39"/>
  <c r="RN87" i="39"/>
  <c r="RM87" i="39"/>
  <c r="RL87" i="39"/>
  <c r="RK87" i="39"/>
  <c r="RJ87" i="39"/>
  <c r="RI87" i="39"/>
  <c r="RH87" i="39"/>
  <c r="RG87" i="39"/>
  <c r="RF87" i="39"/>
  <c r="RT87" i="39" s="1"/>
  <c r="RE87" i="39"/>
  <c r="RD87" i="39"/>
  <c r="RC87" i="39"/>
  <c r="RB87" i="39"/>
  <c r="RA87" i="39"/>
  <c r="QZ87" i="39"/>
  <c r="QY87" i="39"/>
  <c r="QX87" i="39"/>
  <c r="QW87" i="39"/>
  <c r="RR86" i="39"/>
  <c r="RP86" i="39"/>
  <c r="RO86" i="39"/>
  <c r="RN86" i="39"/>
  <c r="RM86" i="39"/>
  <c r="RL86" i="39"/>
  <c r="RK86" i="39"/>
  <c r="RJ86" i="39"/>
  <c r="RI86" i="39"/>
  <c r="RH86" i="39"/>
  <c r="RG86" i="39"/>
  <c r="RF86" i="39"/>
  <c r="RE86" i="39"/>
  <c r="RD86" i="39"/>
  <c r="RC86" i="39"/>
  <c r="RB86" i="39"/>
  <c r="RA86" i="39"/>
  <c r="QZ86" i="39"/>
  <c r="QY86" i="39"/>
  <c r="QX86" i="39"/>
  <c r="QW86" i="39"/>
  <c r="RR85" i="39"/>
  <c r="RP85" i="39"/>
  <c r="RO85" i="39"/>
  <c r="RN85" i="39"/>
  <c r="RM85" i="39"/>
  <c r="RL85" i="39"/>
  <c r="RK85" i="39"/>
  <c r="RJ85" i="39"/>
  <c r="RI85" i="39"/>
  <c r="RH85" i="39"/>
  <c r="RG85" i="39"/>
  <c r="RF85" i="39"/>
  <c r="RE85" i="39"/>
  <c r="RT85" i="39" s="1"/>
  <c r="RD85" i="39"/>
  <c r="RC85" i="39"/>
  <c r="RB85" i="39"/>
  <c r="RA85" i="39"/>
  <c r="QZ85" i="39"/>
  <c r="QY85" i="39"/>
  <c r="QX85" i="39"/>
  <c r="QW85" i="39"/>
  <c r="RR84" i="39"/>
  <c r="RP84" i="39"/>
  <c r="RO84" i="39"/>
  <c r="RN84" i="39"/>
  <c r="RM84" i="39"/>
  <c r="RL84" i="39"/>
  <c r="RK84" i="39"/>
  <c r="RJ84" i="39"/>
  <c r="RI84" i="39"/>
  <c r="RH84" i="39"/>
  <c r="RG84" i="39"/>
  <c r="RF84" i="39"/>
  <c r="RE84" i="39"/>
  <c r="RD84" i="39"/>
  <c r="RC84" i="39"/>
  <c r="RB84" i="39"/>
  <c r="RA84" i="39"/>
  <c r="QZ84" i="39"/>
  <c r="QY84" i="39"/>
  <c r="QX84" i="39"/>
  <c r="QW84" i="39"/>
  <c r="RR83" i="39"/>
  <c r="RP83" i="39"/>
  <c r="RO83" i="39"/>
  <c r="RN83" i="39"/>
  <c r="RM83" i="39"/>
  <c r="RL83" i="39"/>
  <c r="RK83" i="39"/>
  <c r="RJ83" i="39"/>
  <c r="RI83" i="39"/>
  <c r="RH83" i="39"/>
  <c r="RG83" i="39"/>
  <c r="RF83" i="39"/>
  <c r="RE83" i="39"/>
  <c r="RT83" i="39" s="1"/>
  <c r="RD83" i="39"/>
  <c r="RC83" i="39"/>
  <c r="RB83" i="39"/>
  <c r="RA83" i="39"/>
  <c r="QZ83" i="39"/>
  <c r="QY83" i="39"/>
  <c r="QX83" i="39"/>
  <c r="QW83" i="39"/>
  <c r="RR82" i="39"/>
  <c r="RP82" i="39"/>
  <c r="RO82" i="39"/>
  <c r="RN82" i="39"/>
  <c r="RM82" i="39"/>
  <c r="RL82" i="39"/>
  <c r="RK82" i="39"/>
  <c r="RJ82" i="39"/>
  <c r="RI82" i="39"/>
  <c r="RH82" i="39"/>
  <c r="RG82" i="39"/>
  <c r="RF82" i="39"/>
  <c r="RE82" i="39"/>
  <c r="RD82" i="39"/>
  <c r="RT82" i="39" s="1"/>
  <c r="RC82" i="39"/>
  <c r="RB82" i="39"/>
  <c r="RA82" i="39"/>
  <c r="QZ82" i="39"/>
  <c r="QY82" i="39"/>
  <c r="QX82" i="39"/>
  <c r="QW82" i="39"/>
  <c r="RR81" i="39"/>
  <c r="RP81" i="39"/>
  <c r="RO81" i="39"/>
  <c r="RN81" i="39"/>
  <c r="RM81" i="39"/>
  <c r="RL81" i="39"/>
  <c r="RK81" i="39"/>
  <c r="RJ81" i="39"/>
  <c r="RI81" i="39"/>
  <c r="RH81" i="39"/>
  <c r="RG81" i="39"/>
  <c r="RF81" i="39"/>
  <c r="RE81" i="39"/>
  <c r="RD81" i="39"/>
  <c r="RT81" i="39" s="1"/>
  <c r="RC81" i="39"/>
  <c r="RB81" i="39"/>
  <c r="RA81" i="39"/>
  <c r="QZ81" i="39"/>
  <c r="QY81" i="39"/>
  <c r="QX81" i="39"/>
  <c r="QW81" i="39"/>
  <c r="RR80" i="39"/>
  <c r="RP80" i="39"/>
  <c r="RO80" i="39"/>
  <c r="RN80" i="39"/>
  <c r="RM80" i="39"/>
  <c r="RL80" i="39"/>
  <c r="RK80" i="39"/>
  <c r="RJ80" i="39"/>
  <c r="RI80" i="39"/>
  <c r="RH80" i="39"/>
  <c r="RG80" i="39"/>
  <c r="RF80" i="39"/>
  <c r="RE80" i="39"/>
  <c r="RD80" i="39"/>
  <c r="RC80" i="39"/>
  <c r="RT80" i="39" s="1"/>
  <c r="RB80" i="39"/>
  <c r="RA80" i="39"/>
  <c r="QZ80" i="39"/>
  <c r="QY80" i="39"/>
  <c r="QX80" i="39"/>
  <c r="QW80" i="39"/>
  <c r="RR79" i="39"/>
  <c r="RP79" i="39"/>
  <c r="RO79" i="39"/>
  <c r="RN79" i="39"/>
  <c r="RM79" i="39"/>
  <c r="RL79" i="39"/>
  <c r="RK79" i="39"/>
  <c r="RJ79" i="39"/>
  <c r="RI79" i="39"/>
  <c r="RT79" i="39" s="1"/>
  <c r="RH79" i="39"/>
  <c r="RG79" i="39"/>
  <c r="RF79" i="39"/>
  <c r="RE79" i="39"/>
  <c r="RD79" i="39"/>
  <c r="RC79" i="39"/>
  <c r="RB79" i="39"/>
  <c r="RA79" i="39"/>
  <c r="QZ79" i="39"/>
  <c r="QY79" i="39"/>
  <c r="QX79" i="39"/>
  <c r="QW79" i="39"/>
  <c r="RT76" i="39"/>
  <c r="RR76" i="39"/>
  <c r="RP76" i="39"/>
  <c r="RO76" i="39"/>
  <c r="RN76" i="39"/>
  <c r="RM76" i="39"/>
  <c r="RL76" i="39"/>
  <c r="RK76" i="39"/>
  <c r="RJ76" i="39"/>
  <c r="RI76" i="39"/>
  <c r="RH76" i="39"/>
  <c r="RG76" i="39"/>
  <c r="RF76" i="39"/>
  <c r="RE76" i="39"/>
  <c r="RD76" i="39"/>
  <c r="RC76" i="39"/>
  <c r="RB76" i="39"/>
  <c r="RA76" i="39"/>
  <c r="QZ76" i="39"/>
  <c r="QY76" i="39"/>
  <c r="QX76" i="39"/>
  <c r="QW76" i="39"/>
  <c r="RR75" i="39"/>
  <c r="RP75" i="39"/>
  <c r="RO75" i="39"/>
  <c r="RN75" i="39"/>
  <c r="RM75" i="39"/>
  <c r="RL75" i="39"/>
  <c r="RT75" i="39" s="1"/>
  <c r="RK75" i="39"/>
  <c r="RJ75" i="39"/>
  <c r="RI75" i="39"/>
  <c r="RH75" i="39"/>
  <c r="RG75" i="39"/>
  <c r="RF75" i="39"/>
  <c r="RE75" i="39"/>
  <c r="RD75" i="39"/>
  <c r="RC75" i="39"/>
  <c r="RB75" i="39"/>
  <c r="RA75" i="39"/>
  <c r="QZ75" i="39"/>
  <c r="QY75" i="39"/>
  <c r="QX75" i="39"/>
  <c r="QW75" i="39"/>
  <c r="RR74" i="39"/>
  <c r="RP74" i="39"/>
  <c r="RO74" i="39"/>
  <c r="RN74" i="39"/>
  <c r="RM74" i="39"/>
  <c r="RL74" i="39"/>
  <c r="RK74" i="39"/>
  <c r="RT74" i="39" s="1"/>
  <c r="RJ74" i="39"/>
  <c r="RI74" i="39"/>
  <c r="RH74" i="39"/>
  <c r="RG74" i="39"/>
  <c r="RF74" i="39"/>
  <c r="RE74" i="39"/>
  <c r="RD74" i="39"/>
  <c r="RC74" i="39"/>
  <c r="RB74" i="39"/>
  <c r="RA74" i="39"/>
  <c r="QZ74" i="39"/>
  <c r="QY74" i="39"/>
  <c r="QX74" i="39"/>
  <c r="QW74" i="39"/>
  <c r="RT73" i="39"/>
  <c r="RR73" i="39"/>
  <c r="RP73" i="39"/>
  <c r="RO73" i="39"/>
  <c r="RN73" i="39"/>
  <c r="RM73" i="39"/>
  <c r="RL73" i="39"/>
  <c r="RK73" i="39"/>
  <c r="RJ73" i="39"/>
  <c r="RI73" i="39"/>
  <c r="RH73" i="39"/>
  <c r="RG73" i="39"/>
  <c r="RF73" i="39"/>
  <c r="RE73" i="39"/>
  <c r="RD73" i="39"/>
  <c r="RC73" i="39"/>
  <c r="RB73" i="39"/>
  <c r="RA73" i="39"/>
  <c r="QZ73" i="39"/>
  <c r="QY73" i="39"/>
  <c r="QX73" i="39"/>
  <c r="QW73" i="39"/>
  <c r="RR72" i="39"/>
  <c r="RP72" i="39"/>
  <c r="RO72" i="39"/>
  <c r="RN72" i="39"/>
  <c r="RM72" i="39"/>
  <c r="RL72" i="39"/>
  <c r="RK72" i="39"/>
  <c r="RJ72" i="39"/>
  <c r="RT72" i="39" s="1"/>
  <c r="RI72" i="39"/>
  <c r="RH72" i="39"/>
  <c r="RG72" i="39"/>
  <c r="RF72" i="39"/>
  <c r="RE72" i="39"/>
  <c r="RD72" i="39"/>
  <c r="RC72" i="39"/>
  <c r="RB72" i="39"/>
  <c r="RA72" i="39"/>
  <c r="QZ72" i="39"/>
  <c r="QY72" i="39"/>
  <c r="QX72" i="39"/>
  <c r="QW72" i="39"/>
  <c r="RR71" i="39"/>
  <c r="RP71" i="39"/>
  <c r="RO71" i="39"/>
  <c r="RN71" i="39"/>
  <c r="RM71" i="39"/>
  <c r="RL71" i="39"/>
  <c r="RK71" i="39"/>
  <c r="RJ71" i="39"/>
  <c r="RI71" i="39"/>
  <c r="RH71" i="39"/>
  <c r="RG71" i="39"/>
  <c r="RF71" i="39"/>
  <c r="RE71" i="39"/>
  <c r="RD71" i="39"/>
  <c r="RC71" i="39"/>
  <c r="RB71" i="39"/>
  <c r="RA71" i="39"/>
  <c r="QZ71" i="39"/>
  <c r="QY71" i="39"/>
  <c r="QX71" i="39"/>
  <c r="QW71" i="39"/>
  <c r="RR70" i="39"/>
  <c r="RP70" i="39"/>
  <c r="RO70" i="39"/>
  <c r="RN70" i="39"/>
  <c r="RM70" i="39"/>
  <c r="RL70" i="39"/>
  <c r="RK70" i="39"/>
  <c r="RJ70" i="39"/>
  <c r="RI70" i="39"/>
  <c r="RH70" i="39"/>
  <c r="RG70" i="39"/>
  <c r="RF70" i="39"/>
  <c r="RE70" i="39"/>
  <c r="RD70" i="39"/>
  <c r="RC70" i="39"/>
  <c r="RB70" i="39"/>
  <c r="RA70" i="39"/>
  <c r="QZ70" i="39"/>
  <c r="QY70" i="39"/>
  <c r="QX70" i="39"/>
  <c r="QW70" i="39"/>
  <c r="RR69" i="39"/>
  <c r="RP69" i="39"/>
  <c r="RO69" i="39"/>
  <c r="RN69" i="39"/>
  <c r="RM69" i="39"/>
  <c r="RL69" i="39"/>
  <c r="RK69" i="39"/>
  <c r="RJ69" i="39"/>
  <c r="RI69" i="39"/>
  <c r="RH69" i="39"/>
  <c r="RG69" i="39"/>
  <c r="RF69" i="39"/>
  <c r="RE69" i="39"/>
  <c r="RD69" i="39"/>
  <c r="RC69" i="39"/>
  <c r="RB69" i="39"/>
  <c r="RA69" i="39"/>
  <c r="QZ69" i="39"/>
  <c r="QY69" i="39"/>
  <c r="QX69" i="39"/>
  <c r="QW69" i="39"/>
  <c r="RR68" i="39"/>
  <c r="RP68" i="39"/>
  <c r="RO68" i="39"/>
  <c r="RN68" i="39"/>
  <c r="RM68" i="39"/>
  <c r="RL68" i="39"/>
  <c r="RK68" i="39"/>
  <c r="RJ68" i="39"/>
  <c r="RT68" i="39" s="1"/>
  <c r="RI68" i="39"/>
  <c r="RH68" i="39"/>
  <c r="RG68" i="39"/>
  <c r="RF68" i="39"/>
  <c r="RE68" i="39"/>
  <c r="RD68" i="39"/>
  <c r="RC68" i="39"/>
  <c r="RB68" i="39"/>
  <c r="RA68" i="39"/>
  <c r="QZ68" i="39"/>
  <c r="QY68" i="39"/>
  <c r="QX68" i="39"/>
  <c r="QW68" i="39"/>
  <c r="RR67" i="39"/>
  <c r="RP67" i="39"/>
  <c r="RO67" i="39"/>
  <c r="RN67" i="39"/>
  <c r="RM67" i="39"/>
  <c r="RL67" i="39"/>
  <c r="RK67" i="39"/>
  <c r="RJ67" i="39"/>
  <c r="RI67" i="39"/>
  <c r="RH67" i="39"/>
  <c r="RT67" i="39" s="1"/>
  <c r="RG67" i="39"/>
  <c r="RF67" i="39"/>
  <c r="RE67" i="39"/>
  <c r="RD67" i="39"/>
  <c r="RC67" i="39"/>
  <c r="RB67" i="39"/>
  <c r="RA67" i="39"/>
  <c r="QZ67" i="39"/>
  <c r="QY67" i="39"/>
  <c r="QX67" i="39"/>
  <c r="QW67" i="39"/>
  <c r="RR66" i="39"/>
  <c r="RP66" i="39"/>
  <c r="RO66" i="39"/>
  <c r="RN66" i="39"/>
  <c r="RM66" i="39"/>
  <c r="RL66" i="39"/>
  <c r="RK66" i="39"/>
  <c r="RJ66" i="39"/>
  <c r="RI66" i="39"/>
  <c r="RH66" i="39"/>
  <c r="RT66" i="39" s="1"/>
  <c r="RG66" i="39"/>
  <c r="RF66" i="39"/>
  <c r="RE66" i="39"/>
  <c r="RD66" i="39"/>
  <c r="RC66" i="39"/>
  <c r="RB66" i="39"/>
  <c r="RA66" i="39"/>
  <c r="QZ66" i="39"/>
  <c r="QY66" i="39"/>
  <c r="QX66" i="39"/>
  <c r="QW66" i="39"/>
  <c r="RT65" i="39"/>
  <c r="RR65" i="39"/>
  <c r="RP65" i="39"/>
  <c r="RO65" i="39"/>
  <c r="RN65" i="39"/>
  <c r="RM65" i="39"/>
  <c r="RL65" i="39"/>
  <c r="RK65" i="39"/>
  <c r="RJ65" i="39"/>
  <c r="RI65" i="39"/>
  <c r="RH65" i="39"/>
  <c r="RG65" i="39"/>
  <c r="RF65" i="39"/>
  <c r="RE65" i="39"/>
  <c r="RD65" i="39"/>
  <c r="RC65" i="39"/>
  <c r="RB65" i="39"/>
  <c r="RA65" i="39"/>
  <c r="QZ65" i="39"/>
  <c r="QY65" i="39"/>
  <c r="QX65" i="39"/>
  <c r="QW65" i="39"/>
  <c r="RR64" i="39"/>
  <c r="RP64" i="39"/>
  <c r="RO64" i="39"/>
  <c r="RN64" i="39"/>
  <c r="RM64" i="39"/>
  <c r="RL64" i="39"/>
  <c r="RK64" i="39"/>
  <c r="RJ64" i="39"/>
  <c r="RI64" i="39"/>
  <c r="RH64" i="39"/>
  <c r="RG64" i="39"/>
  <c r="RT64" i="39" s="1"/>
  <c r="RF64" i="39"/>
  <c r="RE64" i="39"/>
  <c r="RD64" i="39"/>
  <c r="RC64" i="39"/>
  <c r="RB64" i="39"/>
  <c r="RA64" i="39"/>
  <c r="QZ64" i="39"/>
  <c r="QY64" i="39"/>
  <c r="QX64" i="39"/>
  <c r="QW64" i="39"/>
  <c r="RR63" i="39"/>
  <c r="RP63" i="39"/>
  <c r="RO63" i="39"/>
  <c r="RN63" i="39"/>
  <c r="RM63" i="39"/>
  <c r="RL63" i="39"/>
  <c r="RK63" i="39"/>
  <c r="RJ63" i="39"/>
  <c r="RI63" i="39"/>
  <c r="RH63" i="39"/>
  <c r="RG63" i="39"/>
  <c r="RF63" i="39"/>
  <c r="RE63" i="39"/>
  <c r="RD63" i="39"/>
  <c r="RC63" i="39"/>
  <c r="RB63" i="39"/>
  <c r="RA63" i="39"/>
  <c r="QZ63" i="39"/>
  <c r="QY63" i="39"/>
  <c r="QX63" i="39"/>
  <c r="QW63" i="39"/>
  <c r="RR62" i="39"/>
  <c r="RP62" i="39"/>
  <c r="RO62" i="39"/>
  <c r="RN62" i="39"/>
  <c r="RM62" i="39"/>
  <c r="RL62" i="39"/>
  <c r="RK62" i="39"/>
  <c r="RJ62" i="39"/>
  <c r="RI62" i="39"/>
  <c r="RH62" i="39"/>
  <c r="RG62" i="39"/>
  <c r="RF62" i="39"/>
  <c r="RT62" i="39" s="1"/>
  <c r="RE62" i="39"/>
  <c r="RD62" i="39"/>
  <c r="RC62" i="39"/>
  <c r="RB62" i="39"/>
  <c r="RA62" i="39"/>
  <c r="QZ62" i="39"/>
  <c r="QY62" i="39"/>
  <c r="QX62" i="39"/>
  <c r="QW62" i="39"/>
  <c r="RR61" i="39"/>
  <c r="RP61" i="39"/>
  <c r="RO61" i="39"/>
  <c r="RN61" i="39"/>
  <c r="RM61" i="39"/>
  <c r="RL61" i="39"/>
  <c r="RK61" i="39"/>
  <c r="RJ61" i="39"/>
  <c r="RI61" i="39"/>
  <c r="RH61" i="39"/>
  <c r="RG61" i="39"/>
  <c r="RT61" i="39" s="1"/>
  <c r="RF61" i="39"/>
  <c r="RE61" i="39"/>
  <c r="RD61" i="39"/>
  <c r="RC61" i="39"/>
  <c r="RB61" i="39"/>
  <c r="RA61" i="39"/>
  <c r="QZ61" i="39"/>
  <c r="QY61" i="39"/>
  <c r="QX61" i="39"/>
  <c r="QW61" i="39"/>
  <c r="RR60" i="39"/>
  <c r="RP60" i="39"/>
  <c r="RO60" i="39"/>
  <c r="RN60" i="39"/>
  <c r="RM60" i="39"/>
  <c r="RL60" i="39"/>
  <c r="RK60" i="39"/>
  <c r="RJ60" i="39"/>
  <c r="RI60" i="39"/>
  <c r="RH60" i="39"/>
  <c r="RG60" i="39"/>
  <c r="RF60" i="39"/>
  <c r="RE60" i="39"/>
  <c r="RT60" i="39" s="1"/>
  <c r="RD60" i="39"/>
  <c r="RC60" i="39"/>
  <c r="RB60" i="39"/>
  <c r="RA60" i="39"/>
  <c r="QZ60" i="39"/>
  <c r="QY60" i="39"/>
  <c r="QX60" i="39"/>
  <c r="QW60" i="39"/>
  <c r="RR59" i="39"/>
  <c r="RP59" i="39"/>
  <c r="RO59" i="39"/>
  <c r="RN59" i="39"/>
  <c r="RM59" i="39"/>
  <c r="RL59" i="39"/>
  <c r="RK59" i="39"/>
  <c r="RJ59" i="39"/>
  <c r="RI59" i="39"/>
  <c r="RH59" i="39"/>
  <c r="RG59" i="39"/>
  <c r="RF59" i="39"/>
  <c r="RE59" i="39"/>
  <c r="RT59" i="39" s="1"/>
  <c r="RD59" i="39"/>
  <c r="RC59" i="39"/>
  <c r="RB59" i="39"/>
  <c r="RA59" i="39"/>
  <c r="QZ59" i="39"/>
  <c r="QY59" i="39"/>
  <c r="QX59" i="39"/>
  <c r="QW59" i="39"/>
  <c r="RR58" i="39"/>
  <c r="RP58" i="39"/>
  <c r="RO58" i="39"/>
  <c r="RN58" i="39"/>
  <c r="RM58" i="39"/>
  <c r="RL58" i="39"/>
  <c r="RK58" i="39"/>
  <c r="RJ58" i="39"/>
  <c r="RI58" i="39"/>
  <c r="RH58" i="39"/>
  <c r="RG58" i="39"/>
  <c r="RF58" i="39"/>
  <c r="RE58" i="39"/>
  <c r="RD58" i="39"/>
  <c r="RC58" i="39"/>
  <c r="RB58" i="39"/>
  <c r="RA58" i="39"/>
  <c r="QZ58" i="39"/>
  <c r="QY58" i="39"/>
  <c r="QX58" i="39"/>
  <c r="QW58" i="39"/>
  <c r="RR57" i="39"/>
  <c r="RP57" i="39"/>
  <c r="RO57" i="39"/>
  <c r="RN57" i="39"/>
  <c r="RM57" i="39"/>
  <c r="RL57" i="39"/>
  <c r="RK57" i="39"/>
  <c r="RJ57" i="39"/>
  <c r="RI57" i="39"/>
  <c r="RH57" i="39"/>
  <c r="RG57" i="39"/>
  <c r="RF57" i="39"/>
  <c r="RE57" i="39"/>
  <c r="RT57" i="39" s="1"/>
  <c r="RD57" i="39"/>
  <c r="RC57" i="39"/>
  <c r="RB57" i="39"/>
  <c r="RA57" i="39"/>
  <c r="QZ57" i="39"/>
  <c r="QY57" i="39"/>
  <c r="QX57" i="39"/>
  <c r="QW57" i="39"/>
  <c r="RR56" i="39"/>
  <c r="RP56" i="39"/>
  <c r="RO56" i="39"/>
  <c r="RN56" i="39"/>
  <c r="RM56" i="39"/>
  <c r="RL56" i="39"/>
  <c r="RK56" i="39"/>
  <c r="RJ56" i="39"/>
  <c r="RI56" i="39"/>
  <c r="RH56" i="39"/>
  <c r="RG56" i="39"/>
  <c r="RF56" i="39"/>
  <c r="RE56" i="39"/>
  <c r="RD56" i="39"/>
  <c r="RT56" i="39" s="1"/>
  <c r="RC56" i="39"/>
  <c r="RB56" i="39"/>
  <c r="RA56" i="39"/>
  <c r="QZ56" i="39"/>
  <c r="QY56" i="39"/>
  <c r="QX56" i="39"/>
  <c r="QW56" i="39"/>
  <c r="RR55" i="39"/>
  <c r="RP55" i="39"/>
  <c r="RO55" i="39"/>
  <c r="RN55" i="39"/>
  <c r="RM55" i="39"/>
  <c r="RL55" i="39"/>
  <c r="RK55" i="39"/>
  <c r="RJ55" i="39"/>
  <c r="RI55" i="39"/>
  <c r="RH55" i="39"/>
  <c r="RG55" i="39"/>
  <c r="RF55" i="39"/>
  <c r="RE55" i="39"/>
  <c r="RD55" i="39"/>
  <c r="RC55" i="39"/>
  <c r="RB55" i="39"/>
  <c r="RA55" i="39"/>
  <c r="QZ55" i="39"/>
  <c r="QY55" i="39"/>
  <c r="QX55" i="39"/>
  <c r="QW55" i="39"/>
  <c r="RR54" i="39"/>
  <c r="RP54" i="39"/>
  <c r="RO54" i="39"/>
  <c r="RN54" i="39"/>
  <c r="RM54" i="39"/>
  <c r="RL54" i="39"/>
  <c r="RK54" i="39"/>
  <c r="RJ54" i="39"/>
  <c r="RI54" i="39"/>
  <c r="RH54" i="39"/>
  <c r="RG54" i="39"/>
  <c r="RF54" i="39"/>
  <c r="RE54" i="39"/>
  <c r="RD54" i="39"/>
  <c r="RC54" i="39"/>
  <c r="RB54" i="39"/>
  <c r="RA54" i="39"/>
  <c r="QZ54" i="39"/>
  <c r="QY54" i="39"/>
  <c r="QX54" i="39"/>
  <c r="QW54" i="39"/>
  <c r="RR50" i="39"/>
  <c r="RP50" i="39"/>
  <c r="RO50" i="39"/>
  <c r="RN50" i="39"/>
  <c r="RM50" i="39"/>
  <c r="RL50" i="39"/>
  <c r="RT50" i="39" s="1"/>
  <c r="RK50" i="39"/>
  <c r="RJ50" i="39"/>
  <c r="RI50" i="39"/>
  <c r="RH50" i="39"/>
  <c r="RG50" i="39"/>
  <c r="RF50" i="39"/>
  <c r="RE50" i="39"/>
  <c r="RD50" i="39"/>
  <c r="RC50" i="39"/>
  <c r="RB50" i="39"/>
  <c r="RA50" i="39"/>
  <c r="QZ50" i="39"/>
  <c r="QY50" i="39"/>
  <c r="QX50" i="39"/>
  <c r="QW50" i="39"/>
  <c r="RT49" i="39"/>
  <c r="RR49" i="39"/>
  <c r="RP49" i="39"/>
  <c r="RO49" i="39"/>
  <c r="RN49" i="39"/>
  <c r="RM49" i="39"/>
  <c r="RL49" i="39"/>
  <c r="RK49" i="39"/>
  <c r="RJ49" i="39"/>
  <c r="RI49" i="39"/>
  <c r="RH49" i="39"/>
  <c r="RG49" i="39"/>
  <c r="RF49" i="39"/>
  <c r="RE49" i="39"/>
  <c r="RD49" i="39"/>
  <c r="RC49" i="39"/>
  <c r="RB49" i="39"/>
  <c r="RA49" i="39"/>
  <c r="QZ49" i="39"/>
  <c r="QY49" i="39"/>
  <c r="QX49" i="39"/>
  <c r="QW49" i="39"/>
  <c r="RR48" i="39"/>
  <c r="RP48" i="39"/>
  <c r="RO48" i="39"/>
  <c r="RN48" i="39"/>
  <c r="RM48" i="39"/>
  <c r="RL48" i="39"/>
  <c r="RK48" i="39"/>
  <c r="RJ48" i="39"/>
  <c r="RI48" i="39"/>
  <c r="RH48" i="39"/>
  <c r="RG48" i="39"/>
  <c r="RF48" i="39"/>
  <c r="RE48" i="39"/>
  <c r="RD48" i="39"/>
  <c r="RC48" i="39"/>
  <c r="RB48" i="39"/>
  <c r="RA48" i="39"/>
  <c r="QZ48" i="39"/>
  <c r="QY48" i="39"/>
  <c r="QX48" i="39"/>
  <c r="QW48" i="39"/>
  <c r="RR47" i="39"/>
  <c r="RP47" i="39"/>
  <c r="RO47" i="39"/>
  <c r="RN47" i="39"/>
  <c r="RM47" i="39"/>
  <c r="RL47" i="39"/>
  <c r="RK47" i="39"/>
  <c r="RT47" i="39" s="1"/>
  <c r="RJ47" i="39"/>
  <c r="RI47" i="39"/>
  <c r="RH47" i="39"/>
  <c r="RG47" i="39"/>
  <c r="RF47" i="39"/>
  <c r="RE47" i="39"/>
  <c r="RD47" i="39"/>
  <c r="RC47" i="39"/>
  <c r="RB47" i="39"/>
  <c r="RA47" i="39"/>
  <c r="QZ47" i="39"/>
  <c r="QY47" i="39"/>
  <c r="QX47" i="39"/>
  <c r="QW47" i="39"/>
  <c r="RR46" i="39"/>
  <c r="RP46" i="39"/>
  <c r="RO46" i="39"/>
  <c r="RN46" i="39"/>
  <c r="RM46" i="39"/>
  <c r="RL46" i="39"/>
  <c r="RK46" i="39"/>
  <c r="RJ46" i="39"/>
  <c r="RI46" i="39"/>
  <c r="RH46" i="39"/>
  <c r="RG46" i="39"/>
  <c r="RF46" i="39"/>
  <c r="RE46" i="39"/>
  <c r="RD46" i="39"/>
  <c r="RC46" i="39"/>
  <c r="RB46" i="39"/>
  <c r="RA46" i="39"/>
  <c r="QZ46" i="39"/>
  <c r="QY46" i="39"/>
  <c r="QX46" i="39"/>
  <c r="QW46" i="39"/>
  <c r="RR45" i="39"/>
  <c r="RP45" i="39"/>
  <c r="RO45" i="39"/>
  <c r="RN45" i="39"/>
  <c r="RM45" i="39"/>
  <c r="RL45" i="39"/>
  <c r="RK45" i="39"/>
  <c r="RJ45" i="39"/>
  <c r="RT45" i="39" s="1"/>
  <c r="RI45" i="39"/>
  <c r="RH45" i="39"/>
  <c r="RG45" i="39"/>
  <c r="RF45" i="39"/>
  <c r="RE45" i="39"/>
  <c r="RD45" i="39"/>
  <c r="RC45" i="39"/>
  <c r="RB45" i="39"/>
  <c r="RA45" i="39"/>
  <c r="QZ45" i="39"/>
  <c r="QY45" i="39"/>
  <c r="QX45" i="39"/>
  <c r="QW45" i="39"/>
  <c r="RR44" i="39"/>
  <c r="RP44" i="39"/>
  <c r="RO44" i="39"/>
  <c r="RN44" i="39"/>
  <c r="RM44" i="39"/>
  <c r="RL44" i="39"/>
  <c r="RK44" i="39"/>
  <c r="RJ44" i="39"/>
  <c r="RT44" i="39" s="1"/>
  <c r="RI44" i="39"/>
  <c r="RH44" i="39"/>
  <c r="RG44" i="39"/>
  <c r="RF44" i="39"/>
  <c r="RE44" i="39"/>
  <c r="RD44" i="39"/>
  <c r="RC44" i="39"/>
  <c r="RB44" i="39"/>
  <c r="RA44" i="39"/>
  <c r="QZ44" i="39"/>
  <c r="QY44" i="39"/>
  <c r="QX44" i="39"/>
  <c r="QW44" i="39"/>
  <c r="RR43" i="39"/>
  <c r="RP43" i="39"/>
  <c r="RO43" i="39"/>
  <c r="RN43" i="39"/>
  <c r="RM43" i="39"/>
  <c r="RL43" i="39"/>
  <c r="RK43" i="39"/>
  <c r="RJ43" i="39"/>
  <c r="RT43" i="39" s="1"/>
  <c r="RI43" i="39"/>
  <c r="RH43" i="39"/>
  <c r="RG43" i="39"/>
  <c r="RF43" i="39"/>
  <c r="RE43" i="39"/>
  <c r="RD43" i="39"/>
  <c r="RC43" i="39"/>
  <c r="RB43" i="39"/>
  <c r="RA43" i="39"/>
  <c r="QZ43" i="39"/>
  <c r="QY43" i="39"/>
  <c r="QX43" i="39"/>
  <c r="QW43" i="39"/>
  <c r="RR42" i="39"/>
  <c r="RP42" i="39"/>
  <c r="RO42" i="39"/>
  <c r="RN42" i="39"/>
  <c r="RM42" i="39"/>
  <c r="RL42" i="39"/>
  <c r="RK42" i="39"/>
  <c r="RJ42" i="39"/>
  <c r="RI42" i="39"/>
  <c r="RH42" i="39"/>
  <c r="RG42" i="39"/>
  <c r="RF42" i="39"/>
  <c r="RE42" i="39"/>
  <c r="RD42" i="39"/>
  <c r="RC42" i="39"/>
  <c r="RB42" i="39"/>
  <c r="RA42" i="39"/>
  <c r="QZ42" i="39"/>
  <c r="QY42" i="39"/>
  <c r="QX42" i="39"/>
  <c r="QW42" i="39"/>
  <c r="RR41" i="39"/>
  <c r="RP41" i="39"/>
  <c r="RO41" i="39"/>
  <c r="RN41" i="39"/>
  <c r="RM41" i="39"/>
  <c r="RL41" i="39"/>
  <c r="RK41" i="39"/>
  <c r="RJ41" i="39"/>
  <c r="RI41" i="39"/>
  <c r="RH41" i="39"/>
  <c r="RG41" i="39"/>
  <c r="RF41" i="39"/>
  <c r="RE41" i="39"/>
  <c r="RD41" i="39"/>
  <c r="RC41" i="39"/>
  <c r="RB41" i="39"/>
  <c r="RA41" i="39"/>
  <c r="QZ41" i="39"/>
  <c r="QY41" i="39"/>
  <c r="QX41" i="39"/>
  <c r="QW41" i="39"/>
  <c r="RR40" i="39"/>
  <c r="RP40" i="39"/>
  <c r="RO40" i="39"/>
  <c r="RN40" i="39"/>
  <c r="RM40" i="39"/>
  <c r="RL40" i="39"/>
  <c r="RK40" i="39"/>
  <c r="RJ40" i="39"/>
  <c r="RI40" i="39"/>
  <c r="RH40" i="39"/>
  <c r="RG40" i="39"/>
  <c r="RF40" i="39"/>
  <c r="RE40" i="39"/>
  <c r="RD40" i="39"/>
  <c r="RC40" i="39"/>
  <c r="RB40" i="39"/>
  <c r="RA40" i="39"/>
  <c r="QZ40" i="39"/>
  <c r="QY40" i="39"/>
  <c r="QX40" i="39"/>
  <c r="QW40" i="39"/>
  <c r="RR39" i="39"/>
  <c r="RP39" i="39"/>
  <c r="RO39" i="39"/>
  <c r="RN39" i="39"/>
  <c r="RM39" i="39"/>
  <c r="RL39" i="39"/>
  <c r="RK39" i="39"/>
  <c r="RJ39" i="39"/>
  <c r="RI39" i="39"/>
  <c r="RH39" i="39"/>
  <c r="RG39" i="39"/>
  <c r="RF39" i="39"/>
  <c r="RE39" i="39"/>
  <c r="RD39" i="39"/>
  <c r="RC39" i="39"/>
  <c r="RB39" i="39"/>
  <c r="RA39" i="39"/>
  <c r="QZ39" i="39"/>
  <c r="QY39" i="39"/>
  <c r="QX39" i="39"/>
  <c r="QW39" i="39"/>
  <c r="RT38" i="39"/>
  <c r="RR38" i="39"/>
  <c r="RP38" i="39"/>
  <c r="RO38" i="39"/>
  <c r="RN38" i="39"/>
  <c r="RM38" i="39"/>
  <c r="RL38" i="39"/>
  <c r="RK38" i="39"/>
  <c r="RJ38" i="39"/>
  <c r="RI38" i="39"/>
  <c r="RH38" i="39"/>
  <c r="RG38" i="39"/>
  <c r="RF38" i="39"/>
  <c r="RE38" i="39"/>
  <c r="RD38" i="39"/>
  <c r="RC38" i="39"/>
  <c r="RB38" i="39"/>
  <c r="RA38" i="39"/>
  <c r="QZ38" i="39"/>
  <c r="QY38" i="39"/>
  <c r="QX38" i="39"/>
  <c r="QW38" i="39"/>
  <c r="RR37" i="39"/>
  <c r="RP37" i="39"/>
  <c r="RO37" i="39"/>
  <c r="RN37" i="39"/>
  <c r="RM37" i="39"/>
  <c r="RL37" i="39"/>
  <c r="RK37" i="39"/>
  <c r="RJ37" i="39"/>
  <c r="RI37" i="39"/>
  <c r="RH37" i="39"/>
  <c r="RG37" i="39"/>
  <c r="RT37" i="39" s="1"/>
  <c r="RF37" i="39"/>
  <c r="RE37" i="39"/>
  <c r="RD37" i="39"/>
  <c r="RC37" i="39"/>
  <c r="RB37" i="39"/>
  <c r="RA37" i="39"/>
  <c r="QZ37" i="39"/>
  <c r="QY37" i="39"/>
  <c r="QX37" i="39"/>
  <c r="QW37" i="39"/>
  <c r="RR36" i="39"/>
  <c r="RP36" i="39"/>
  <c r="RO36" i="39"/>
  <c r="RN36" i="39"/>
  <c r="RM36" i="39"/>
  <c r="RL36" i="39"/>
  <c r="RK36" i="39"/>
  <c r="RJ36" i="39"/>
  <c r="RI36" i="39"/>
  <c r="RH36" i="39"/>
  <c r="RG36" i="39"/>
  <c r="RF36" i="39"/>
  <c r="RT36" i="39" s="1"/>
  <c r="RE36" i="39"/>
  <c r="RD36" i="39"/>
  <c r="RC36" i="39"/>
  <c r="RB36" i="39"/>
  <c r="RA36" i="39"/>
  <c r="QZ36" i="39"/>
  <c r="QY36" i="39"/>
  <c r="QX36" i="39"/>
  <c r="QW36" i="39"/>
  <c r="RR35" i="39"/>
  <c r="RP35" i="39"/>
  <c r="RO35" i="39"/>
  <c r="RN35" i="39"/>
  <c r="RM35" i="39"/>
  <c r="RL35" i="39"/>
  <c r="RK35" i="39"/>
  <c r="RJ35" i="39"/>
  <c r="RI35" i="39"/>
  <c r="RH35" i="39"/>
  <c r="RG35" i="39"/>
  <c r="RF35" i="39"/>
  <c r="RT35" i="39" s="1"/>
  <c r="RE35" i="39"/>
  <c r="RD35" i="39"/>
  <c r="RC35" i="39"/>
  <c r="RB35" i="39"/>
  <c r="RA35" i="39"/>
  <c r="QZ35" i="39"/>
  <c r="QY35" i="39"/>
  <c r="QX35" i="39"/>
  <c r="QW35" i="39"/>
  <c r="RR34" i="39"/>
  <c r="RP34" i="39"/>
  <c r="RO34" i="39"/>
  <c r="RN34" i="39"/>
  <c r="RM34" i="39"/>
  <c r="RL34" i="39"/>
  <c r="RK34" i="39"/>
  <c r="RJ34" i="39"/>
  <c r="RI34" i="39"/>
  <c r="RH34" i="39"/>
  <c r="RG34" i="39"/>
  <c r="RF34" i="39"/>
  <c r="RT34" i="39" s="1"/>
  <c r="RE34" i="39"/>
  <c r="RD34" i="39"/>
  <c r="RC34" i="39"/>
  <c r="RB34" i="39"/>
  <c r="RA34" i="39"/>
  <c r="QZ34" i="39"/>
  <c r="QY34" i="39"/>
  <c r="QX34" i="39"/>
  <c r="QW34" i="39"/>
  <c r="RR33" i="39"/>
  <c r="RP33" i="39"/>
  <c r="RO33" i="39"/>
  <c r="RN33" i="39"/>
  <c r="RM33" i="39"/>
  <c r="RL33" i="39"/>
  <c r="RK33" i="39"/>
  <c r="RJ33" i="39"/>
  <c r="RI33" i="39"/>
  <c r="RH33" i="39"/>
  <c r="RG33" i="39"/>
  <c r="RF33" i="39"/>
  <c r="RE33" i="39"/>
  <c r="RT33" i="39" s="1"/>
  <c r="RD33" i="39"/>
  <c r="RC33" i="39"/>
  <c r="RB33" i="39"/>
  <c r="RA33" i="39"/>
  <c r="QZ33" i="39"/>
  <c r="QY33" i="39"/>
  <c r="QX33" i="39"/>
  <c r="QW33" i="39"/>
  <c r="RR32" i="39"/>
  <c r="RP32" i="39"/>
  <c r="RO32" i="39"/>
  <c r="RN32" i="39"/>
  <c r="RM32" i="39"/>
  <c r="RL32" i="39"/>
  <c r="RK32" i="39"/>
  <c r="RJ32" i="39"/>
  <c r="RI32" i="39"/>
  <c r="RH32" i="39"/>
  <c r="RG32" i="39"/>
  <c r="RF32" i="39"/>
  <c r="RE32" i="39"/>
  <c r="RT32" i="39" s="1"/>
  <c r="RD32" i="39"/>
  <c r="RC32" i="39"/>
  <c r="RB32" i="39"/>
  <c r="RA32" i="39"/>
  <c r="QZ32" i="39"/>
  <c r="QY32" i="39"/>
  <c r="QX32" i="39"/>
  <c r="QW32" i="39"/>
  <c r="RR31" i="39"/>
  <c r="RP31" i="39"/>
  <c r="RO31" i="39"/>
  <c r="RN31" i="39"/>
  <c r="RM31" i="39"/>
  <c r="RL31" i="39"/>
  <c r="RK31" i="39"/>
  <c r="RJ31" i="39"/>
  <c r="RI31" i="39"/>
  <c r="RH31" i="39"/>
  <c r="RG31" i="39"/>
  <c r="RF31" i="39"/>
  <c r="RE31" i="39"/>
  <c r="RD31" i="39"/>
  <c r="RT31" i="39" s="1"/>
  <c r="RC31" i="39"/>
  <c r="RB31" i="39"/>
  <c r="RA31" i="39"/>
  <c r="QZ31" i="39"/>
  <c r="QY31" i="39"/>
  <c r="QX31" i="39"/>
  <c r="QW31" i="39"/>
  <c r="RR30" i="39"/>
  <c r="RP30" i="39"/>
  <c r="RO30" i="39"/>
  <c r="RN30" i="39"/>
  <c r="RM30" i="39"/>
  <c r="RL30" i="39"/>
  <c r="RK30" i="39"/>
  <c r="RJ30" i="39"/>
  <c r="RI30" i="39"/>
  <c r="RH30" i="39"/>
  <c r="RG30" i="39"/>
  <c r="RF30" i="39"/>
  <c r="RE30" i="39"/>
  <c r="RD30" i="39"/>
  <c r="RT30" i="39" s="1"/>
  <c r="RC30" i="39"/>
  <c r="RB30" i="39"/>
  <c r="RA30" i="39"/>
  <c r="QZ30" i="39"/>
  <c r="QY30" i="39"/>
  <c r="QX30" i="39"/>
  <c r="QW30" i="39"/>
  <c r="RT29" i="39"/>
  <c r="RR29" i="39"/>
  <c r="RP29" i="39"/>
  <c r="RO29" i="39"/>
  <c r="RN29" i="39"/>
  <c r="RM29" i="39"/>
  <c r="RL29" i="39"/>
  <c r="RK29" i="39"/>
  <c r="RJ29" i="39"/>
  <c r="RI29" i="39"/>
  <c r="RH29" i="39"/>
  <c r="RG29" i="39"/>
  <c r="RF29" i="39"/>
  <c r="RE29" i="39"/>
  <c r="RD29" i="39"/>
  <c r="RC29" i="39"/>
  <c r="RB29" i="39"/>
  <c r="RA29" i="39"/>
  <c r="QZ29" i="39"/>
  <c r="QY29" i="39"/>
  <c r="QX29" i="39"/>
  <c r="QW29" i="39"/>
  <c r="RR28" i="39"/>
  <c r="RP28" i="39"/>
  <c r="RO28" i="39"/>
  <c r="RN28" i="39"/>
  <c r="RM28" i="39"/>
  <c r="RL28" i="39"/>
  <c r="RK28" i="39"/>
  <c r="RJ28" i="39"/>
  <c r="RI28" i="39"/>
  <c r="RH28" i="39"/>
  <c r="RG28" i="39"/>
  <c r="RF28" i="39"/>
  <c r="RE28" i="39"/>
  <c r="RD28" i="39"/>
  <c r="RC28" i="39"/>
  <c r="RB28" i="39"/>
  <c r="RT28" i="39" s="1"/>
  <c r="RA28" i="39"/>
  <c r="QZ28" i="39"/>
  <c r="QY28" i="39"/>
  <c r="QX28" i="39"/>
  <c r="QW28" i="39"/>
  <c r="RR25" i="39"/>
  <c r="RP25" i="39"/>
  <c r="RO25" i="39"/>
  <c r="RN25" i="39"/>
  <c r="RM25" i="39"/>
  <c r="RL25" i="39"/>
  <c r="RT25" i="39" s="1"/>
  <c r="RK25" i="39"/>
  <c r="RJ25" i="39"/>
  <c r="RI25" i="39"/>
  <c r="RH25" i="39"/>
  <c r="RG25" i="39"/>
  <c r="RF25" i="39"/>
  <c r="RE25" i="39"/>
  <c r="RD25" i="39"/>
  <c r="RC25" i="39"/>
  <c r="RB25" i="39"/>
  <c r="RA25" i="39"/>
  <c r="QZ25" i="39"/>
  <c r="QY25" i="39"/>
  <c r="QX25" i="39"/>
  <c r="QW25" i="39"/>
  <c r="RT24" i="39"/>
  <c r="RR24" i="39"/>
  <c r="RP24" i="39"/>
  <c r="RO24" i="39"/>
  <c r="RN24" i="39"/>
  <c r="RM24" i="39"/>
  <c r="RL24" i="39"/>
  <c r="RK24" i="39"/>
  <c r="RJ24" i="39"/>
  <c r="RI24" i="39"/>
  <c r="RH24" i="39"/>
  <c r="RG24" i="39"/>
  <c r="RF24" i="39"/>
  <c r="RE24" i="39"/>
  <c r="RD24" i="39"/>
  <c r="RC24" i="39"/>
  <c r="RB24" i="39"/>
  <c r="RA24" i="39"/>
  <c r="QZ24" i="39"/>
  <c r="QY24" i="39"/>
  <c r="QX24" i="39"/>
  <c r="QW24" i="39"/>
  <c r="RR23" i="39"/>
  <c r="RP23" i="39"/>
  <c r="RO23" i="39"/>
  <c r="RN23" i="39"/>
  <c r="RM23" i="39"/>
  <c r="RL23" i="39"/>
  <c r="RK23" i="39"/>
  <c r="RT23" i="39" s="1"/>
  <c r="RJ23" i="39"/>
  <c r="RI23" i="39"/>
  <c r="RH23" i="39"/>
  <c r="RG23" i="39"/>
  <c r="RF23" i="39"/>
  <c r="RE23" i="39"/>
  <c r="RD23" i="39"/>
  <c r="RC23" i="39"/>
  <c r="RB23" i="39"/>
  <c r="RA23" i="39"/>
  <c r="QZ23" i="39"/>
  <c r="QY23" i="39"/>
  <c r="QX23" i="39"/>
  <c r="QW23" i="39"/>
  <c r="RT22" i="39"/>
  <c r="RR22" i="39"/>
  <c r="RP22" i="39"/>
  <c r="RO22" i="39"/>
  <c r="RN22" i="39"/>
  <c r="RM22" i="39"/>
  <c r="RL22" i="39"/>
  <c r="RK22" i="39"/>
  <c r="RJ22" i="39"/>
  <c r="RI22" i="39"/>
  <c r="RH22" i="39"/>
  <c r="RG22" i="39"/>
  <c r="RF22" i="39"/>
  <c r="RE22" i="39"/>
  <c r="RD22" i="39"/>
  <c r="RC22" i="39"/>
  <c r="RB22" i="39"/>
  <c r="RA22" i="39"/>
  <c r="QZ22" i="39"/>
  <c r="QY22" i="39"/>
  <c r="QX22" i="39"/>
  <c r="QW22" i="39"/>
  <c r="RR21" i="39"/>
  <c r="RP21" i="39"/>
  <c r="RO21" i="39"/>
  <c r="RN21" i="39"/>
  <c r="RM21" i="39"/>
  <c r="RL21" i="39"/>
  <c r="RK21" i="39"/>
  <c r="RJ21" i="39"/>
  <c r="RI21" i="39"/>
  <c r="RH21" i="39"/>
  <c r="RG21" i="39"/>
  <c r="RF21" i="39"/>
  <c r="RE21" i="39"/>
  <c r="RD21" i="39"/>
  <c r="RC21" i="39"/>
  <c r="RB21" i="39"/>
  <c r="RA21" i="39"/>
  <c r="QZ21" i="39"/>
  <c r="QY21" i="39"/>
  <c r="QX21" i="39"/>
  <c r="QW21" i="39"/>
  <c r="RR20" i="39"/>
  <c r="RP20" i="39"/>
  <c r="RO20" i="39"/>
  <c r="RN20" i="39"/>
  <c r="RM20" i="39"/>
  <c r="RL20" i="39"/>
  <c r="RK20" i="39"/>
  <c r="RJ20" i="39"/>
  <c r="RI20" i="39"/>
  <c r="RH20" i="39"/>
  <c r="RG20" i="39"/>
  <c r="RF20" i="39"/>
  <c r="RE20" i="39"/>
  <c r="RD20" i="39"/>
  <c r="RC20" i="39"/>
  <c r="RB20" i="39"/>
  <c r="RA20" i="39"/>
  <c r="QZ20" i="39"/>
  <c r="QY20" i="39"/>
  <c r="QX20" i="39"/>
  <c r="QW20" i="39"/>
  <c r="RR19" i="39"/>
  <c r="RP19" i="39"/>
  <c r="RO19" i="39"/>
  <c r="RN19" i="39"/>
  <c r="RM19" i="39"/>
  <c r="RL19" i="39"/>
  <c r="RK19" i="39"/>
  <c r="RJ19" i="39"/>
  <c r="RI19" i="39"/>
  <c r="RH19" i="39"/>
  <c r="RG19" i="39"/>
  <c r="RF19" i="39"/>
  <c r="RE19" i="39"/>
  <c r="RD19" i="39"/>
  <c r="RC19" i="39"/>
  <c r="RB19" i="39"/>
  <c r="RA19" i="39"/>
  <c r="QZ19" i="39"/>
  <c r="QY19" i="39"/>
  <c r="QX19" i="39"/>
  <c r="QW19" i="39"/>
  <c r="RR18" i="39"/>
  <c r="RP18" i="39"/>
  <c r="RO18" i="39"/>
  <c r="RN18" i="39"/>
  <c r="RM18" i="39"/>
  <c r="RL18" i="39"/>
  <c r="RK18" i="39"/>
  <c r="RJ18" i="39"/>
  <c r="RI18" i="39"/>
  <c r="RH18" i="39"/>
  <c r="RG18" i="39"/>
  <c r="RF18" i="39"/>
  <c r="RE18" i="39"/>
  <c r="RD18" i="39"/>
  <c r="RC18" i="39"/>
  <c r="RB18" i="39"/>
  <c r="RA18" i="39"/>
  <c r="QZ18" i="39"/>
  <c r="QY18" i="39"/>
  <c r="QX18" i="39"/>
  <c r="QW18" i="39"/>
  <c r="RR17" i="39"/>
  <c r="RP17" i="39"/>
  <c r="RO17" i="39"/>
  <c r="RN17" i="39"/>
  <c r="RM17" i="39"/>
  <c r="RL17" i="39"/>
  <c r="RK17" i="39"/>
  <c r="RJ17" i="39"/>
  <c r="RT17" i="39" s="1"/>
  <c r="RI17" i="39"/>
  <c r="RH17" i="39"/>
  <c r="RG17" i="39"/>
  <c r="RF17" i="39"/>
  <c r="RE17" i="39"/>
  <c r="RD17" i="39"/>
  <c r="RC17" i="39"/>
  <c r="RB17" i="39"/>
  <c r="RA17" i="39"/>
  <c r="QZ17" i="39"/>
  <c r="QY17" i="39"/>
  <c r="QX17" i="39"/>
  <c r="QW17" i="39"/>
  <c r="RR16" i="39"/>
  <c r="RP16" i="39"/>
  <c r="RO16" i="39"/>
  <c r="RN16" i="39"/>
  <c r="RM16" i="39"/>
  <c r="RL16" i="39"/>
  <c r="RK16" i="39"/>
  <c r="RJ16" i="39"/>
  <c r="RI16" i="39"/>
  <c r="RH16" i="39"/>
  <c r="RT16" i="39" s="1"/>
  <c r="RG16" i="39"/>
  <c r="RF16" i="39"/>
  <c r="RE16" i="39"/>
  <c r="RD16" i="39"/>
  <c r="RC16" i="39"/>
  <c r="RB16" i="39"/>
  <c r="RA16" i="39"/>
  <c r="QZ16" i="39"/>
  <c r="QY16" i="39"/>
  <c r="QX16" i="39"/>
  <c r="QW16" i="39"/>
  <c r="RR15" i="39"/>
  <c r="RP15" i="39"/>
  <c r="RO15" i="39"/>
  <c r="RN15" i="39"/>
  <c r="RM15" i="39"/>
  <c r="RL15" i="39"/>
  <c r="RK15" i="39"/>
  <c r="RJ15" i="39"/>
  <c r="RI15" i="39"/>
  <c r="RH15" i="39"/>
  <c r="RT15" i="39" s="1"/>
  <c r="RG15" i="39"/>
  <c r="RF15" i="39"/>
  <c r="RE15" i="39"/>
  <c r="RD15" i="39"/>
  <c r="RC15" i="39"/>
  <c r="RB15" i="39"/>
  <c r="RA15" i="39"/>
  <c r="QZ15" i="39"/>
  <c r="QY15" i="39"/>
  <c r="QX15" i="39"/>
  <c r="QW15" i="39"/>
  <c r="RR14" i="39"/>
  <c r="RP14" i="39"/>
  <c r="RO14" i="39"/>
  <c r="RN14" i="39"/>
  <c r="RM14" i="39"/>
  <c r="RL14" i="39"/>
  <c r="RK14" i="39"/>
  <c r="RJ14" i="39"/>
  <c r="RI14" i="39"/>
  <c r="RH14" i="39"/>
  <c r="RG14" i="39"/>
  <c r="RF14" i="39"/>
  <c r="RE14" i="39"/>
  <c r="RD14" i="39"/>
  <c r="RC14" i="39"/>
  <c r="RB14" i="39"/>
  <c r="RA14" i="39"/>
  <c r="QZ14" i="39"/>
  <c r="QY14" i="39"/>
  <c r="QX14" i="39"/>
  <c r="QW14" i="39"/>
  <c r="RR13" i="39"/>
  <c r="RP13" i="39"/>
  <c r="RO13" i="39"/>
  <c r="RN13" i="39"/>
  <c r="RM13" i="39"/>
  <c r="RL13" i="39"/>
  <c r="RK13" i="39"/>
  <c r="RJ13" i="39"/>
  <c r="RI13" i="39"/>
  <c r="RH13" i="39"/>
  <c r="RG13" i="39"/>
  <c r="RT13" i="39" s="1"/>
  <c r="RF13" i="39"/>
  <c r="RE13" i="39"/>
  <c r="RD13" i="39"/>
  <c r="RC13" i="39"/>
  <c r="RB13" i="39"/>
  <c r="RA13" i="39"/>
  <c r="QZ13" i="39"/>
  <c r="QY13" i="39"/>
  <c r="QX13" i="39"/>
  <c r="QW13" i="39"/>
  <c r="RT12" i="39"/>
  <c r="RR12" i="39"/>
  <c r="RP12" i="39"/>
  <c r="RO12" i="39"/>
  <c r="RN12" i="39"/>
  <c r="RM12" i="39"/>
  <c r="RL12" i="39"/>
  <c r="RK12" i="39"/>
  <c r="RJ12" i="39"/>
  <c r="RI12" i="39"/>
  <c r="RH12" i="39"/>
  <c r="RG12" i="39"/>
  <c r="RF12" i="39"/>
  <c r="RE12" i="39"/>
  <c r="RD12" i="39"/>
  <c r="RC12" i="39"/>
  <c r="RB12" i="39"/>
  <c r="RA12" i="39"/>
  <c r="QZ12" i="39"/>
  <c r="QY12" i="39"/>
  <c r="QX12" i="39"/>
  <c r="QW12" i="39"/>
  <c r="RR11" i="39"/>
  <c r="RP11" i="39"/>
  <c r="RO11" i="39"/>
  <c r="RN11" i="39"/>
  <c r="RM11" i="39"/>
  <c r="RL11" i="39"/>
  <c r="RK11" i="39"/>
  <c r="RJ11" i="39"/>
  <c r="RI11" i="39"/>
  <c r="RH11" i="39"/>
  <c r="RG11" i="39"/>
  <c r="RT11" i="39" s="1"/>
  <c r="RF11" i="39"/>
  <c r="RE11" i="39"/>
  <c r="RD11" i="39"/>
  <c r="RC11" i="39"/>
  <c r="RB11" i="39"/>
  <c r="RA11" i="39"/>
  <c r="QZ11" i="39"/>
  <c r="QY11" i="39"/>
  <c r="QX11" i="39"/>
  <c r="QW11" i="39"/>
  <c r="RR10" i="39"/>
  <c r="RP10" i="39"/>
  <c r="RO10" i="39"/>
  <c r="RN10" i="39"/>
  <c r="RM10" i="39"/>
  <c r="RL10" i="39"/>
  <c r="RK10" i="39"/>
  <c r="RJ10" i="39"/>
  <c r="RI10" i="39"/>
  <c r="RH10" i="39"/>
  <c r="RG10" i="39"/>
  <c r="RF10" i="39"/>
  <c r="RE10" i="39"/>
  <c r="RD10" i="39"/>
  <c r="RC10" i="39"/>
  <c r="RB10" i="39"/>
  <c r="RA10" i="39"/>
  <c r="QZ10" i="39"/>
  <c r="QY10" i="39"/>
  <c r="QX10" i="39"/>
  <c r="QW10" i="39"/>
  <c r="RR9" i="39"/>
  <c r="RP9" i="39"/>
  <c r="RO9" i="39"/>
  <c r="RN9" i="39"/>
  <c r="RM9" i="39"/>
  <c r="RL9" i="39"/>
  <c r="RK9" i="39"/>
  <c r="RJ9" i="39"/>
  <c r="RI9" i="39"/>
  <c r="RH9" i="39"/>
  <c r="RG9" i="39"/>
  <c r="RF9" i="39"/>
  <c r="RE9" i="39"/>
  <c r="RD9" i="39"/>
  <c r="RC9" i="39"/>
  <c r="RB9" i="39"/>
  <c r="RA9" i="39"/>
  <c r="QZ9" i="39"/>
  <c r="QY9" i="39"/>
  <c r="QX9" i="39"/>
  <c r="QW9" i="39"/>
  <c r="RT8" i="39"/>
  <c r="RR8" i="39"/>
  <c r="RP8" i="39"/>
  <c r="RO8" i="39"/>
  <c r="RN8" i="39"/>
  <c r="RM8" i="39"/>
  <c r="RL8" i="39"/>
  <c r="RK8" i="39"/>
  <c r="RJ8" i="39"/>
  <c r="RI8" i="39"/>
  <c r="RH8" i="39"/>
  <c r="RG8" i="39"/>
  <c r="RF8" i="39"/>
  <c r="RE8" i="39"/>
  <c r="RD8" i="39"/>
  <c r="RC8" i="39"/>
  <c r="RB8" i="39"/>
  <c r="RA8" i="39"/>
  <c r="QZ8" i="39"/>
  <c r="QY8" i="39"/>
  <c r="QX8" i="39"/>
  <c r="QW8" i="39"/>
  <c r="RR7" i="39"/>
  <c r="RP7" i="39"/>
  <c r="RO7" i="39"/>
  <c r="RN7" i="39"/>
  <c r="RM7" i="39"/>
  <c r="RL7" i="39"/>
  <c r="RK7" i="39"/>
  <c r="RJ7" i="39"/>
  <c r="RI7" i="39"/>
  <c r="RH7" i="39"/>
  <c r="RG7" i="39"/>
  <c r="RF7" i="39"/>
  <c r="RE7" i="39"/>
  <c r="RT7" i="39" s="1"/>
  <c r="RD7" i="39"/>
  <c r="RC7" i="39"/>
  <c r="RB7" i="39"/>
  <c r="RA7" i="39"/>
  <c r="QZ7" i="39"/>
  <c r="QY7" i="39"/>
  <c r="QX7" i="39"/>
  <c r="QW7" i="39"/>
  <c r="RR6" i="39"/>
  <c r="RP6" i="39"/>
  <c r="RO6" i="39"/>
  <c r="RN6" i="39"/>
  <c r="RM6" i="39"/>
  <c r="RL6" i="39"/>
  <c r="RK6" i="39"/>
  <c r="RJ6" i="39"/>
  <c r="RI6" i="39"/>
  <c r="RH6" i="39"/>
  <c r="RG6" i="39"/>
  <c r="RF6" i="39"/>
  <c r="RE6" i="39"/>
  <c r="RD6" i="39"/>
  <c r="RC6" i="39"/>
  <c r="RB6" i="39"/>
  <c r="RA6" i="39"/>
  <c r="QZ6" i="39"/>
  <c r="QY6" i="39"/>
  <c r="QX6" i="39"/>
  <c r="QW6" i="39"/>
  <c r="RR5" i="39"/>
  <c r="RP5" i="39"/>
  <c r="RO5" i="39"/>
  <c r="RN5" i="39"/>
  <c r="RM5" i="39"/>
  <c r="RL5" i="39"/>
  <c r="RK5" i="39"/>
  <c r="RJ5" i="39"/>
  <c r="RI5" i="39"/>
  <c r="RH5" i="39"/>
  <c r="RG5" i="39"/>
  <c r="RF5" i="39"/>
  <c r="RE5" i="39"/>
  <c r="RD5" i="39"/>
  <c r="RT5" i="39" s="1"/>
  <c r="RC5" i="39"/>
  <c r="RB5" i="39"/>
  <c r="RA5" i="39"/>
  <c r="QZ5" i="39"/>
  <c r="QY5" i="39"/>
  <c r="QX5" i="39"/>
  <c r="QW5" i="39"/>
  <c r="RT4" i="39"/>
  <c r="RR4" i="39"/>
  <c r="RP4" i="39"/>
  <c r="RO4" i="39"/>
  <c r="RN4" i="39"/>
  <c r="RM4" i="39"/>
  <c r="RL4" i="39"/>
  <c r="RK4" i="39"/>
  <c r="RJ4" i="39"/>
  <c r="RI4" i="39"/>
  <c r="RH4" i="39"/>
  <c r="RG4" i="39"/>
  <c r="RF4" i="39"/>
  <c r="RE4" i="39"/>
  <c r="RD4" i="39"/>
  <c r="RC4" i="39"/>
  <c r="RB4" i="39"/>
  <c r="RA4" i="39"/>
  <c r="QZ4" i="39"/>
  <c r="QY4" i="39"/>
  <c r="QX4" i="39"/>
  <c r="QW4" i="39"/>
  <c r="RR3" i="39"/>
  <c r="RP3" i="39"/>
  <c r="RO3" i="39"/>
  <c r="RN3" i="39"/>
  <c r="RM3" i="39"/>
  <c r="RL3" i="39"/>
  <c r="RK3" i="39"/>
  <c r="RJ3" i="39"/>
  <c r="RI3" i="39"/>
  <c r="RH3" i="39"/>
  <c r="RG3" i="39"/>
  <c r="RF3" i="39"/>
  <c r="RE3" i="39"/>
  <c r="RD3" i="39"/>
  <c r="RC3" i="39"/>
  <c r="RB3" i="39"/>
  <c r="RT3" i="39" s="1"/>
  <c r="RA3" i="39"/>
  <c r="QZ3" i="39"/>
  <c r="QY3" i="39"/>
  <c r="QX3" i="39"/>
  <c r="QW3" i="39"/>
  <c r="RN146" i="39" l="1"/>
  <c r="RP146" i="39"/>
  <c r="RO152" i="39"/>
  <c r="RE166" i="39"/>
  <c r="RT42" i="39"/>
  <c r="RT48" i="39"/>
  <c r="RT18" i="39"/>
  <c r="RT21" i="39"/>
  <c r="RT41" i="39"/>
  <c r="RT58" i="39"/>
  <c r="RT71" i="39"/>
  <c r="RT84" i="39"/>
  <c r="RT90" i="39"/>
  <c r="RT94" i="39"/>
  <c r="QY104" i="39"/>
  <c r="RJ104" i="39"/>
  <c r="QZ105" i="39"/>
  <c r="RH106" i="39"/>
  <c r="RB107" i="39"/>
  <c r="RB108" i="39"/>
  <c r="RM108" i="39"/>
  <c r="RF110" i="39"/>
  <c r="RF111" i="39"/>
  <c r="QW112" i="39"/>
  <c r="RI112" i="39"/>
  <c r="QX113" i="39"/>
  <c r="RA114" i="39"/>
  <c r="RK114" i="39"/>
  <c r="RD115" i="39"/>
  <c r="RH117" i="39"/>
  <c r="RT117" i="39" s="1"/>
  <c r="RF118" i="39"/>
  <c r="RF119" i="39"/>
  <c r="RL120" i="39"/>
  <c r="RF122" i="39"/>
  <c r="RE124" i="39"/>
  <c r="RF125" i="39"/>
  <c r="RB126" i="39"/>
  <c r="RM126" i="39"/>
  <c r="RT126" i="39" s="1"/>
  <c r="RJ134" i="39"/>
  <c r="RI135" i="39"/>
  <c r="RE139" i="39"/>
  <c r="RO139" i="39"/>
  <c r="RF142" i="39"/>
  <c r="RE143" i="39"/>
  <c r="RO143" i="39"/>
  <c r="RM146" i="39"/>
  <c r="RG147" i="39"/>
  <c r="RG148" i="39"/>
  <c r="RP151" i="39"/>
  <c r="RK152" i="39"/>
  <c r="QX160" i="39"/>
  <c r="RO160" i="39"/>
  <c r="RE161" i="39"/>
  <c r="RP162" i="39"/>
  <c r="RF164" i="39"/>
  <c r="RT164" i="39" s="1"/>
  <c r="RP164" i="39"/>
  <c r="QZ167" i="39"/>
  <c r="RJ167" i="39"/>
  <c r="QY168" i="39"/>
  <c r="RH169" i="39"/>
  <c r="QZ170" i="39"/>
  <c r="QX172" i="39"/>
  <c r="RH172" i="39"/>
  <c r="RE175" i="39"/>
  <c r="RP175" i="39"/>
  <c r="RI176" i="39"/>
  <c r="RB177" i="39"/>
  <c r="RO177" i="39"/>
  <c r="RI178" i="39"/>
  <c r="RJ179" i="39"/>
  <c r="RC180" i="39"/>
  <c r="RN180" i="39"/>
  <c r="RK181" i="39"/>
  <c r="RT181" i="39" s="1"/>
  <c r="RF175" i="39"/>
  <c r="RE146" i="39"/>
  <c r="RH161" i="39"/>
  <c r="RO176" i="39"/>
  <c r="RT6" i="39"/>
  <c r="RT10" i="39"/>
  <c r="RT20" i="39"/>
  <c r="RT40" i="39"/>
  <c r="RT46" i="39"/>
  <c r="RT70" i="39"/>
  <c r="RT86" i="39"/>
  <c r="RT93" i="39"/>
  <c r="RC104" i="39"/>
  <c r="RT104" i="39" s="1"/>
  <c r="RN104" i="39"/>
  <c r="RH105" i="39"/>
  <c r="QZ106" i="39"/>
  <c r="RM106" i="39"/>
  <c r="RF108" i="39"/>
  <c r="RT108" i="39" s="1"/>
  <c r="RL111" i="39"/>
  <c r="RA112" i="39"/>
  <c r="RM112" i="39"/>
  <c r="RE114" i="39"/>
  <c r="RO114" i="39"/>
  <c r="QZ117" i="39"/>
  <c r="QY118" i="39"/>
  <c r="RJ118" i="39"/>
  <c r="RT118" i="39" s="1"/>
  <c r="QX119" i="39"/>
  <c r="RK119" i="39"/>
  <c r="RA120" i="39"/>
  <c r="RJ122" i="39"/>
  <c r="RF126" i="39"/>
  <c r="RB134" i="39"/>
  <c r="RP134" i="39"/>
  <c r="RB135" i="39"/>
  <c r="RM135" i="39"/>
  <c r="RI139" i="39"/>
  <c r="RN140" i="39"/>
  <c r="RJ142" i="39"/>
  <c r="RI143" i="39"/>
  <c r="RK144" i="39"/>
  <c r="RF146" i="39"/>
  <c r="RL147" i="39"/>
  <c r="RL148" i="39"/>
  <c r="RK149" i="39"/>
  <c r="RJ151" i="39"/>
  <c r="RM154" i="39"/>
  <c r="RB160" i="39"/>
  <c r="QW161" i="39"/>
  <c r="RJ161" i="39"/>
  <c r="RA162" i="39"/>
  <c r="RA163" i="39"/>
  <c r="QY164" i="39"/>
  <c r="RJ164" i="39"/>
  <c r="QX165" i="39"/>
  <c r="RG166" i="39"/>
  <c r="RC167" i="39"/>
  <c r="RN167" i="39"/>
  <c r="RG168" i="39"/>
  <c r="QZ169" i="39"/>
  <c r="RM169" i="39"/>
  <c r="RH170" i="39"/>
  <c r="RI171" i="39"/>
  <c r="RB172" i="39"/>
  <c r="RM172" i="39"/>
  <c r="QX175" i="39"/>
  <c r="RI175" i="39"/>
  <c r="QX176" i="39"/>
  <c r="RG177" i="39"/>
  <c r="QW180" i="39"/>
  <c r="RG180" i="39"/>
  <c r="RT189" i="39"/>
  <c r="RT200" i="39"/>
  <c r="RT203" i="39"/>
  <c r="RF114" i="39"/>
  <c r="QY119" i="39"/>
  <c r="RN119" i="39"/>
  <c r="RT122" i="39"/>
  <c r="RH146" i="39"/>
  <c r="QY161" i="39"/>
  <c r="RK161" i="39"/>
  <c r="RC162" i="39"/>
  <c r="RB163" i="39"/>
  <c r="RC165" i="39"/>
  <c r="QZ175" i="39"/>
  <c r="RJ175" i="39"/>
  <c r="QY176" i="39"/>
  <c r="RH177" i="39"/>
  <c r="QX180" i="39"/>
  <c r="RH180" i="39"/>
  <c r="RJ119" i="39"/>
  <c r="RT55" i="39"/>
  <c r="RT63" i="39"/>
  <c r="RT95" i="39"/>
  <c r="RF104" i="39"/>
  <c r="QW114" i="39"/>
  <c r="RG114" i="39"/>
  <c r="RA116" i="39"/>
  <c r="QZ119" i="39"/>
  <c r="RO119" i="39"/>
  <c r="RA121" i="39"/>
  <c r="RF134" i="39"/>
  <c r="RE135" i="39"/>
  <c r="RO135" i="39"/>
  <c r="RI146" i="39"/>
  <c r="RT146" i="39" s="1"/>
  <c r="QZ161" i="39"/>
  <c r="RM161" i="39"/>
  <c r="RH162" i="39"/>
  <c r="RJ163" i="39"/>
  <c r="RF165" i="39"/>
  <c r="RF167" i="39"/>
  <c r="RA175" i="39"/>
  <c r="RK175" i="39"/>
  <c r="RA176" i="39"/>
  <c r="QW177" i="39"/>
  <c r="RJ177" i="39"/>
  <c r="RA179" i="39"/>
  <c r="QY180" i="39"/>
  <c r="RJ180" i="39"/>
  <c r="RK140" i="39"/>
  <c r="QW175" i="39"/>
  <c r="RT9" i="39"/>
  <c r="RT19" i="39"/>
  <c r="RT39" i="39"/>
  <c r="RT54" i="39"/>
  <c r="RT69" i="39"/>
  <c r="QW104" i="39"/>
  <c r="RG104" i="39"/>
  <c r="RP105" i="39"/>
  <c r="RE112" i="39"/>
  <c r="QX114" i="39"/>
  <c r="RI114" i="39"/>
  <c r="QY115" i="39"/>
  <c r="RL116" i="39"/>
  <c r="RC119" i="39"/>
  <c r="RP119" i="39"/>
  <c r="RL121" i="39"/>
  <c r="QW125" i="39"/>
  <c r="RH134" i="39"/>
  <c r="RF135" i="39"/>
  <c r="RI138" i="39"/>
  <c r="RP142" i="39"/>
  <c r="RE145" i="39"/>
  <c r="RJ146" i="39"/>
  <c r="RT151" i="39"/>
  <c r="RN151" i="39"/>
  <c r="RG160" i="39"/>
  <c r="RB161" i="39"/>
  <c r="RO161" i="39"/>
  <c r="RI162" i="39"/>
  <c r="RL163" i="39"/>
  <c r="RK165" i="39"/>
  <c r="QW167" i="39"/>
  <c r="RH167" i="39"/>
  <c r="RO168" i="39"/>
  <c r="RP170" i="39"/>
  <c r="RF172" i="39"/>
  <c r="RP172" i="39"/>
  <c r="RB175" i="39"/>
  <c r="RM175" i="39"/>
  <c r="RF176" i="39"/>
  <c r="QY177" i="39"/>
  <c r="RK177" i="39"/>
  <c r="RB179" i="39"/>
  <c r="QZ180" i="39"/>
  <c r="RK180" i="39"/>
  <c r="RT180" i="39" s="1"/>
  <c r="RC181" i="39"/>
  <c r="RT192" i="39"/>
  <c r="RT202" i="39"/>
  <c r="RT14" i="39"/>
  <c r="QZ162" i="39"/>
  <c r="RH175" i="39"/>
  <c r="QX104" i="39"/>
  <c r="RI104" i="39"/>
  <c r="QY114" i="39"/>
  <c r="RJ114" i="39"/>
  <c r="RB115" i="39"/>
  <c r="RD125" i="39"/>
  <c r="RI134" i="39"/>
  <c r="RG135" i="39"/>
  <c r="RE142" i="39"/>
  <c r="RK146" i="39"/>
  <c r="RO151" i="39"/>
  <c r="RC161" i="39"/>
  <c r="RP161" i="39"/>
  <c r="RK162" i="39"/>
  <c r="RL165" i="39"/>
  <c r="QX167" i="39"/>
  <c r="RI167" i="39"/>
  <c r="RT169" i="39"/>
  <c r="QW172" i="39"/>
  <c r="RG172" i="39"/>
  <c r="RC175" i="39"/>
  <c r="RN175" i="39"/>
  <c r="RG176" i="39"/>
  <c r="QZ177" i="39"/>
  <c r="RM177" i="39"/>
  <c r="RI179" i="39"/>
  <c r="RB180" i="39"/>
  <c r="RM180" i="39"/>
  <c r="MG114" i="40"/>
  <c r="LX173" i="40"/>
  <c r="MK64" i="40"/>
  <c r="MK84" i="40"/>
  <c r="MK88" i="40"/>
  <c r="LV106" i="40"/>
  <c r="MF106" i="40"/>
  <c r="MG108" i="40"/>
  <c r="LT109" i="40"/>
  <c r="ME109" i="40"/>
  <c r="LS110" i="40"/>
  <c r="MF110" i="40"/>
  <c r="LN114" i="40"/>
  <c r="LX114" i="40"/>
  <c r="LY115" i="40"/>
  <c r="LQ116" i="40"/>
  <c r="LW117" i="40"/>
  <c r="MA118" i="40"/>
  <c r="MK118" i="40" s="1"/>
  <c r="LX133" i="40"/>
  <c r="MF136" i="40"/>
  <c r="MB137" i="40"/>
  <c r="MC138" i="40"/>
  <c r="ME141" i="40"/>
  <c r="LY143" i="40"/>
  <c r="MK143" i="40" s="1"/>
  <c r="MG144" i="40"/>
  <c r="MB145" i="40"/>
  <c r="MA146" i="40"/>
  <c r="LY164" i="40"/>
  <c r="LN165" i="40"/>
  <c r="LY165" i="40"/>
  <c r="MB166" i="40"/>
  <c r="LY171" i="40"/>
  <c r="MK171" i="40" s="1"/>
  <c r="LY172" i="40"/>
  <c r="LN173" i="40"/>
  <c r="LY173" i="40"/>
  <c r="MA174" i="40"/>
  <c r="MK174" i="40" s="1"/>
  <c r="MD134" i="40"/>
  <c r="MK42" i="40"/>
  <c r="MK55" i="40"/>
  <c r="MK67" i="40"/>
  <c r="LW106" i="40"/>
  <c r="MG106" i="40"/>
  <c r="LV109" i="40"/>
  <c r="MK109" i="40" s="1"/>
  <c r="MG109" i="40"/>
  <c r="LO114" i="40"/>
  <c r="LY114" i="40"/>
  <c r="MB115" i="40"/>
  <c r="MB118" i="40"/>
  <c r="LZ133" i="40"/>
  <c r="LW135" i="40"/>
  <c r="MG135" i="40"/>
  <c r="LS136" i="40"/>
  <c r="MG136" i="40"/>
  <c r="LS137" i="40"/>
  <c r="MD137" i="40"/>
  <c r="LT139" i="40"/>
  <c r="LZ143" i="40"/>
  <c r="LW144" i="40"/>
  <c r="MD145" i="40"/>
  <c r="MB146" i="40"/>
  <c r="LN160" i="40"/>
  <c r="LP163" i="40"/>
  <c r="LZ163" i="40"/>
  <c r="LO164" i="40"/>
  <c r="LZ164" i="40"/>
  <c r="LP165" i="40"/>
  <c r="LZ165" i="40"/>
  <c r="LQ166" i="40"/>
  <c r="MG166" i="40"/>
  <c r="LZ171" i="40"/>
  <c r="LZ172" i="40"/>
  <c r="MK172" i="40" s="1"/>
  <c r="LP173" i="40"/>
  <c r="LZ173" i="40"/>
  <c r="MK173" i="40" s="1"/>
  <c r="MB174" i="40"/>
  <c r="MK200" i="40"/>
  <c r="LW109" i="40"/>
  <c r="LP114" i="40"/>
  <c r="MA114" i="40"/>
  <c r="MK117" i="40"/>
  <c r="LV139" i="40"/>
  <c r="ME142" i="40"/>
  <c r="MF145" i="40"/>
  <c r="LQ165" i="40"/>
  <c r="MA165" i="40"/>
  <c r="LQ173" i="40"/>
  <c r="MA173" i="40"/>
  <c r="MK17" i="40"/>
  <c r="MK29" i="40"/>
  <c r="LO106" i="40"/>
  <c r="LY106" i="40"/>
  <c r="MB107" i="40"/>
  <c r="LR108" i="40"/>
  <c r="LN109" i="40"/>
  <c r="LY109" i="40"/>
  <c r="LX110" i="40"/>
  <c r="LS111" i="40"/>
  <c r="MB112" i="40"/>
  <c r="LQ114" i="40"/>
  <c r="MB114" i="40"/>
  <c r="LP115" i="40"/>
  <c r="MF115" i="40"/>
  <c r="LY116" i="40"/>
  <c r="LQ117" i="40"/>
  <c r="MA117" i="40"/>
  <c r="LR118" i="40"/>
  <c r="MD133" i="40"/>
  <c r="LX136" i="40"/>
  <c r="LV137" i="40"/>
  <c r="MG137" i="40"/>
  <c r="LZ139" i="40"/>
  <c r="MD143" i="40"/>
  <c r="LY144" i="40"/>
  <c r="LV145" i="40"/>
  <c r="MG145" i="40"/>
  <c r="LT160" i="40"/>
  <c r="MK160" i="40" s="1"/>
  <c r="LU161" i="40"/>
  <c r="LV162" i="40"/>
  <c r="LR163" i="40"/>
  <c r="MD163" i="40"/>
  <c r="LQ164" i="40"/>
  <c r="ME164" i="40"/>
  <c r="LR165" i="40"/>
  <c r="MB165" i="40"/>
  <c r="LS166" i="40"/>
  <c r="LT168" i="40"/>
  <c r="LR171" i="40"/>
  <c r="MD171" i="40"/>
  <c r="LQ172" i="40"/>
  <c r="ME172" i="40"/>
  <c r="LR173" i="40"/>
  <c r="MB173" i="40"/>
  <c r="LR174" i="40"/>
  <c r="MK13" i="40"/>
  <c r="MK62" i="40"/>
  <c r="MK66" i="40"/>
  <c r="LT104" i="40"/>
  <c r="LP106" i="40"/>
  <c r="MA106" i="40"/>
  <c r="ME107" i="40"/>
  <c r="LX108" i="40"/>
  <c r="LO109" i="40"/>
  <c r="LZ109" i="40"/>
  <c r="LZ110" i="40"/>
  <c r="LT111" i="40"/>
  <c r="LS114" i="40"/>
  <c r="MD114" i="40"/>
  <c r="LQ115" i="40"/>
  <c r="MG115" i="40"/>
  <c r="LZ116" i="40"/>
  <c r="LR117" i="40"/>
  <c r="MB117" i="40"/>
  <c r="LS118" i="40"/>
  <c r="LV132" i="40"/>
  <c r="ME133" i="40"/>
  <c r="LS134" i="40"/>
  <c r="LY136" i="40"/>
  <c r="LX137" i="40"/>
  <c r="LT138" i="40"/>
  <c r="MA139" i="40"/>
  <c r="ME143" i="40"/>
  <c r="LZ144" i="40"/>
  <c r="LX145" i="40"/>
  <c r="LV160" i="40"/>
  <c r="LW161" i="40"/>
  <c r="LX162" i="40"/>
  <c r="LT163" i="40"/>
  <c r="ME163" i="40"/>
  <c r="LR164" i="40"/>
  <c r="MF164" i="40"/>
  <c r="LS165" i="40"/>
  <c r="MD165" i="40"/>
  <c r="LT166" i="40"/>
  <c r="LU167" i="40"/>
  <c r="LV168" i="40"/>
  <c r="MD170" i="40"/>
  <c r="LT171" i="40"/>
  <c r="ME171" i="40"/>
  <c r="LR172" i="40"/>
  <c r="MF172" i="40"/>
  <c r="LS173" i="40"/>
  <c r="MD173" i="40"/>
  <c r="LS174" i="40"/>
  <c r="MK16" i="40"/>
  <c r="LQ106" i="40"/>
  <c r="MB106" i="40"/>
  <c r="LQ109" i="40"/>
  <c r="MA109" i="40"/>
  <c r="LU111" i="40"/>
  <c r="LT114" i="40"/>
  <c r="ME114" i="40"/>
  <c r="LT115" i="40"/>
  <c r="MF116" i="40"/>
  <c r="ME132" i="40"/>
  <c r="LT133" i="40"/>
  <c r="MF133" i="40"/>
  <c r="MA134" i="40"/>
  <c r="LZ136" i="40"/>
  <c r="LY137" i="40"/>
  <c r="LZ138" i="40"/>
  <c r="MB139" i="40"/>
  <c r="LV143" i="40"/>
  <c r="MF143" i="40"/>
  <c r="MA144" i="40"/>
  <c r="LY145" i="40"/>
  <c r="MA160" i="40"/>
  <c r="MB161" i="40"/>
  <c r="LV163" i="40"/>
  <c r="MF163" i="40"/>
  <c r="LS164" i="40"/>
  <c r="MG164" i="40"/>
  <c r="LT165" i="40"/>
  <c r="MF165" i="40"/>
  <c r="LY166" i="40"/>
  <c r="LZ167" i="40"/>
  <c r="MA168" i="40"/>
  <c r="LV171" i="40"/>
  <c r="MF171" i="40"/>
  <c r="LS172" i="40"/>
  <c r="MG172" i="40"/>
  <c r="LT173" i="40"/>
  <c r="MF173" i="40"/>
  <c r="LT174" i="40"/>
  <c r="MK8" i="40"/>
  <c r="MK12" i="40"/>
  <c r="MK28" i="40"/>
  <c r="MK32" i="40"/>
  <c r="MK36" i="40"/>
  <c r="MK40" i="40"/>
  <c r="MK89" i="40"/>
  <c r="LS106" i="40"/>
  <c r="MD106" i="40"/>
  <c r="LQ107" i="40"/>
  <c r="MG107" i="40"/>
  <c r="LZ108" i="40"/>
  <c r="LR109" i="40"/>
  <c r="MB109" i="40"/>
  <c r="LP110" i="40"/>
  <c r="MB110" i="40"/>
  <c r="MA111" i="40"/>
  <c r="LV114" i="40"/>
  <c r="MF114" i="40"/>
  <c r="LW115" i="40"/>
  <c r="MG116" i="40"/>
  <c r="MG132" i="40"/>
  <c r="MC134" i="40"/>
  <c r="MA136" i="40"/>
  <c r="LZ137" i="40"/>
  <c r="MA138" i="40"/>
  <c r="MD139" i="40"/>
  <c r="LW143" i="40"/>
  <c r="MG143" i="40"/>
  <c r="ME144" i="40"/>
  <c r="LZ145" i="40"/>
  <c r="MK145" i="40" s="1"/>
  <c r="LY146" i="40"/>
  <c r="MB160" i="40"/>
  <c r="LW163" i="40"/>
  <c r="MG163" i="40"/>
  <c r="LW164" i="40"/>
  <c r="LV165" i="40"/>
  <c r="MG165" i="40"/>
  <c r="LZ166" i="40"/>
  <c r="MA167" i="40"/>
  <c r="MB168" i="40"/>
  <c r="LW171" i="40"/>
  <c r="MG171" i="40"/>
  <c r="LW172" i="40"/>
  <c r="LV173" i="40"/>
  <c r="MG173" i="40"/>
  <c r="LY174" i="40"/>
  <c r="MK198" i="40"/>
  <c r="MK201" i="40"/>
  <c r="MK229" i="40" s="1"/>
  <c r="ML28" i="41"/>
  <c r="ML32" i="41"/>
  <c r="ML79" i="41"/>
  <c r="ML83" i="41"/>
  <c r="LW109" i="41"/>
  <c r="ML109" i="41" s="1"/>
  <c r="MG109" i="41"/>
  <c r="LX110" i="41"/>
  <c r="LX112" i="41"/>
  <c r="MD118" i="41"/>
  <c r="LZ134" i="41"/>
  <c r="ME142" i="41"/>
  <c r="ME143" i="41"/>
  <c r="LT160" i="41"/>
  <c r="ML160" i="41" s="1"/>
  <c r="MF160" i="41"/>
  <c r="LS168" i="41"/>
  <c r="MC168" i="41"/>
  <c r="MH170" i="41"/>
  <c r="MB172" i="41"/>
  <c r="ML190" i="41"/>
  <c r="ML197" i="41"/>
  <c r="ML201" i="41"/>
  <c r="ML8" i="41"/>
  <c r="ML15" i="41"/>
  <c r="ML59" i="41"/>
  <c r="ML66" i="41"/>
  <c r="LQ104" i="41"/>
  <c r="MA104" i="41"/>
  <c r="LU105" i="41"/>
  <c r="LZ107" i="41"/>
  <c r="LP108" i="41"/>
  <c r="LO109" i="41"/>
  <c r="LY109" i="41"/>
  <c r="MA110" i="41"/>
  <c r="LT111" i="41"/>
  <c r="LP112" i="41"/>
  <c r="MA112" i="41"/>
  <c r="LU113" i="41"/>
  <c r="LR115" i="41"/>
  <c r="ME115" i="41"/>
  <c r="LR118" i="41"/>
  <c r="MD134" i="41"/>
  <c r="MC135" i="41"/>
  <c r="LW137" i="41"/>
  <c r="ML137" i="41" s="1"/>
  <c r="MG137" i="41"/>
  <c r="MC140" i="41"/>
  <c r="MG141" i="41"/>
  <c r="MH143" i="41"/>
  <c r="LZ145" i="41"/>
  <c r="LZ146" i="41"/>
  <c r="MG147" i="41"/>
  <c r="LW160" i="41"/>
  <c r="LT162" i="41"/>
  <c r="LZ163" i="41"/>
  <c r="LQ164" i="41"/>
  <c r="LQ165" i="41"/>
  <c r="MC165" i="41"/>
  <c r="MD166" i="41"/>
  <c r="MG167" i="41"/>
  <c r="LU168" i="41"/>
  <c r="MF168" i="41"/>
  <c r="LX169" i="41"/>
  <c r="LO170" i="41"/>
  <c r="LZ171" i="41"/>
  <c r="ML171" i="41" s="1"/>
  <c r="ML227" i="41" s="1"/>
  <c r="LP172" i="41"/>
  <c r="MG172" i="41"/>
  <c r="LW173" i="41"/>
  <c r="LV175" i="41"/>
  <c r="ML189" i="41"/>
  <c r="LV105" i="41"/>
  <c r="LQ108" i="41"/>
  <c r="LP109" i="41"/>
  <c r="LZ109" i="41"/>
  <c r="MC110" i="41"/>
  <c r="MC113" i="41"/>
  <c r="LW143" i="41"/>
  <c r="MA146" i="41"/>
  <c r="LS164" i="41"/>
  <c r="LR170" i="41"/>
  <c r="LQ172" i="41"/>
  <c r="MC105" i="41"/>
  <c r="LX108" i="41"/>
  <c r="LQ109" i="41"/>
  <c r="MB109" i="41"/>
  <c r="LP110" i="41"/>
  <c r="MF110" i="41"/>
  <c r="LS112" i="41"/>
  <c r="MC112" i="41"/>
  <c r="LU118" i="41"/>
  <c r="LW119" i="41"/>
  <c r="MG134" i="41"/>
  <c r="LW142" i="41"/>
  <c r="LX143" i="41"/>
  <c r="LZ160" i="41"/>
  <c r="MD164" i="41"/>
  <c r="LX168" i="41"/>
  <c r="LV170" i="41"/>
  <c r="LT172" i="41"/>
  <c r="LZ173" i="41"/>
  <c r="LZ174" i="41"/>
  <c r="ML14" i="41"/>
  <c r="ML65" i="41"/>
  <c r="LT104" i="41"/>
  <c r="ME104" i="41"/>
  <c r="MD105" i="41"/>
  <c r="LR107" i="41"/>
  <c r="ME107" i="41"/>
  <c r="LY108" i="41"/>
  <c r="LR109" i="41"/>
  <c r="MC109" i="41"/>
  <c r="LR110" i="41"/>
  <c r="MH110" i="41"/>
  <c r="MB111" i="41"/>
  <c r="LT112" i="41"/>
  <c r="ME112" i="41"/>
  <c r="LW115" i="41"/>
  <c r="LW117" i="41"/>
  <c r="MG117" i="41"/>
  <c r="LX118" i="41"/>
  <c r="LW132" i="41"/>
  <c r="MH132" i="41"/>
  <c r="MD133" i="41"/>
  <c r="LT134" i="41"/>
  <c r="MH134" i="41"/>
  <c r="LU135" i="41"/>
  <c r="MH135" i="41"/>
  <c r="LT136" i="41"/>
  <c r="LZ137" i="41"/>
  <c r="LU140" i="41"/>
  <c r="MH140" i="41"/>
  <c r="LY142" i="41"/>
  <c r="LZ143" i="41"/>
  <c r="MG144" i="41"/>
  <c r="ME145" i="41"/>
  <c r="LO160" i="41"/>
  <c r="MB160" i="41"/>
  <c r="LY161" i="41"/>
  <c r="MB162" i="41"/>
  <c r="MF164" i="41"/>
  <c r="MH165" i="41"/>
  <c r="LO168" i="41"/>
  <c r="LZ168" i="41"/>
  <c r="MD169" i="41"/>
  <c r="LW170" i="41"/>
  <c r="LR171" i="41"/>
  <c r="ME171" i="41"/>
  <c r="LV172" i="41"/>
  <c r="LO173" i="41"/>
  <c r="MB173" i="41"/>
  <c r="MD175" i="41"/>
  <c r="MD172" i="41"/>
  <c r="ML84" i="41"/>
  <c r="ML91" i="41"/>
  <c r="LU104" i="41"/>
  <c r="MF104" i="41"/>
  <c r="LS107" i="41"/>
  <c r="MF107" i="41"/>
  <c r="MF108" i="41"/>
  <c r="LT109" i="41"/>
  <c r="ME109" i="41"/>
  <c r="LS110" i="41"/>
  <c r="MG111" i="41"/>
  <c r="LU112" i="41"/>
  <c r="MF112" i="41"/>
  <c r="LX115" i="41"/>
  <c r="LX117" i="41"/>
  <c r="MH117" i="41"/>
  <c r="LZ118" i="41"/>
  <c r="LX132" i="41"/>
  <c r="MG133" i="41"/>
  <c r="LV134" i="41"/>
  <c r="LW135" i="41"/>
  <c r="MB136" i="41"/>
  <c r="MB137" i="41"/>
  <c r="LW140" i="41"/>
  <c r="LZ142" i="41"/>
  <c r="MA143" i="41"/>
  <c r="MG145" i="41"/>
  <c r="LP160" i="41"/>
  <c r="MC160" i="41"/>
  <c r="MD162" i="41"/>
  <c r="LS163" i="41"/>
  <c r="MF163" i="41"/>
  <c r="LW165" i="41"/>
  <c r="LQ167" i="41"/>
  <c r="LP168" i="41"/>
  <c r="MA168" i="41"/>
  <c r="LP169" i="41"/>
  <c r="MF169" i="41"/>
  <c r="MB170" i="41"/>
  <c r="LS171" i="41"/>
  <c r="MF171" i="41"/>
  <c r="LX172" i="41"/>
  <c r="LQ173" i="41"/>
  <c r="MC173" i="41"/>
  <c r="MG175" i="41"/>
  <c r="ML9" i="41"/>
  <c r="ML13" i="41"/>
  <c r="ML16" i="41"/>
  <c r="ML36" i="41"/>
  <c r="ML60" i="41"/>
  <c r="ML64" i="41"/>
  <c r="ML67" i="41"/>
  <c r="ML87" i="41"/>
  <c r="LW104" i="41"/>
  <c r="MH104" i="41"/>
  <c r="LU107" i="41"/>
  <c r="MH107" i="41"/>
  <c r="MG108" i="41"/>
  <c r="LU109" i="41"/>
  <c r="MF109" i="41"/>
  <c r="LU110" i="41"/>
  <c r="LW112" i="41"/>
  <c r="MH112" i="41"/>
  <c r="LZ115" i="41"/>
  <c r="ML115" i="41" s="1"/>
  <c r="MA118" i="41"/>
  <c r="LX135" i="41"/>
  <c r="MF136" i="41"/>
  <c r="MC137" i="41"/>
  <c r="LX140" i="41"/>
  <c r="LY141" i="41"/>
  <c r="MB142" i="41"/>
  <c r="MC143" i="41"/>
  <c r="MH145" i="41"/>
  <c r="LY147" i="41"/>
  <c r="LR160" i="41"/>
  <c r="ME160" i="41"/>
  <c r="MG162" i="41"/>
  <c r="MH163" i="41"/>
  <c r="LY165" i="41"/>
  <c r="LT167" i="41"/>
  <c r="LR168" i="41"/>
  <c r="MB168" i="41"/>
  <c r="LQ169" i="41"/>
  <c r="MG169" i="41"/>
  <c r="ME170" i="41"/>
  <c r="LU171" i="41"/>
  <c r="MH171" i="41"/>
  <c r="LR173" i="41"/>
  <c r="ME173" i="41"/>
  <c r="LO175" i="41"/>
  <c r="ML191" i="41"/>
  <c r="LV114" i="41"/>
  <c r="MG138" i="41"/>
  <c r="LY138" i="41"/>
  <c r="ME138" i="41"/>
  <c r="LW138" i="41"/>
  <c r="ML138" i="41" s="1"/>
  <c r="MB138" i="41"/>
  <c r="LV113" i="41"/>
  <c r="LX138" i="41"/>
  <c r="MA161" i="41"/>
  <c r="LV104" i="41"/>
  <c r="MD104" i="41"/>
  <c r="LO105" i="41"/>
  <c r="LW105" i="41"/>
  <c r="ME105" i="41"/>
  <c r="LP106" i="41"/>
  <c r="LX106" i="41"/>
  <c r="MF106" i="41"/>
  <c r="LQ107" i="41"/>
  <c r="LY107" i="41"/>
  <c r="MG107" i="41"/>
  <c r="LR108" i="41"/>
  <c r="LZ108" i="41"/>
  <c r="MH108" i="41"/>
  <c r="LS109" i="41"/>
  <c r="MA109" i="41"/>
  <c r="LT110" i="41"/>
  <c r="MB110" i="41"/>
  <c r="LU111" i="41"/>
  <c r="MC111" i="41"/>
  <c r="LV112" i="41"/>
  <c r="MD112" i="41"/>
  <c r="LO113" i="41"/>
  <c r="LW113" i="41"/>
  <c r="ME113" i="41"/>
  <c r="LP114" i="41"/>
  <c r="LX114" i="41"/>
  <c r="MF114" i="41"/>
  <c r="LQ115" i="41"/>
  <c r="LY115" i="41"/>
  <c r="MG115" i="41"/>
  <c r="LR116" i="41"/>
  <c r="LZ116" i="41"/>
  <c r="MH116" i="41"/>
  <c r="LS117" i="41"/>
  <c r="MA117" i="41"/>
  <c r="ML117" i="41" s="1"/>
  <c r="LT118" i="41"/>
  <c r="MC118" i="41"/>
  <c r="LO119" i="41"/>
  <c r="MC134" i="41"/>
  <c r="LU134" i="41"/>
  <c r="ML134" i="41" s="1"/>
  <c r="MA134" i="41"/>
  <c r="LS134" i="41"/>
  <c r="MF134" i="41"/>
  <c r="LX134" i="41"/>
  <c r="LY134" i="41"/>
  <c r="LZ138" i="41"/>
  <c r="LY139" i="41"/>
  <c r="ML143" i="41"/>
  <c r="LX144" i="41"/>
  <c r="MC146" i="41"/>
  <c r="MA147" i="41"/>
  <c r="LP161" i="41"/>
  <c r="MC161" i="41"/>
  <c r="LR162" i="41"/>
  <c r="ME162" i="41"/>
  <c r="LT164" i="41"/>
  <c r="MG164" i="41"/>
  <c r="LU166" i="41"/>
  <c r="MH166" i="41"/>
  <c r="LW167" i="41"/>
  <c r="ME172" i="41"/>
  <c r="LW172" i="41"/>
  <c r="LO172" i="41"/>
  <c r="MC172" i="41"/>
  <c r="LU172" i="41"/>
  <c r="MH172" i="41"/>
  <c r="LZ172" i="41"/>
  <c r="LR172" i="41"/>
  <c r="MA172" i="41"/>
  <c r="ML172" i="41" s="1"/>
  <c r="LP174" i="41"/>
  <c r="MC174" i="41"/>
  <c r="LS175" i="41"/>
  <c r="ME175" i="41"/>
  <c r="LO106" i="41"/>
  <c r="MH119" i="41"/>
  <c r="LZ119" i="41"/>
  <c r="MF119" i="41"/>
  <c r="LX119" i="41"/>
  <c r="LP119" i="41"/>
  <c r="MC119" i="41"/>
  <c r="LU119" i="41"/>
  <c r="MA174" i="41"/>
  <c r="LP105" i="41"/>
  <c r="LX105" i="41"/>
  <c r="MF105" i="41"/>
  <c r="LQ106" i="41"/>
  <c r="LY106" i="41"/>
  <c r="MG106" i="41"/>
  <c r="LS108" i="41"/>
  <c r="MA108" i="41"/>
  <c r="LV111" i="41"/>
  <c r="MD111" i="41"/>
  <c r="LP113" i="41"/>
  <c r="LX113" i="41"/>
  <c r="MF113" i="41"/>
  <c r="LQ114" i="41"/>
  <c r="LY114" i="41"/>
  <c r="MG114" i="41"/>
  <c r="LS116" i="41"/>
  <c r="MA116" i="41"/>
  <c r="ML116" i="41" s="1"/>
  <c r="LQ119" i="41"/>
  <c r="MB119" i="41"/>
  <c r="MB133" i="41"/>
  <c r="LT133" i="41"/>
  <c r="ML133" i="41" s="1"/>
  <c r="MH133" i="41"/>
  <c r="LZ133" i="41"/>
  <c r="LR133" i="41"/>
  <c r="ME133" i="41"/>
  <c r="LW133" i="41"/>
  <c r="LY133" i="41"/>
  <c r="ME136" i="41"/>
  <c r="LW136" i="41"/>
  <c r="ML136" i="41" s="1"/>
  <c r="MC136" i="41"/>
  <c r="LU136" i="41"/>
  <c r="MH136" i="41"/>
  <c r="LZ136" i="41"/>
  <c r="LX136" i="41"/>
  <c r="MA138" i="41"/>
  <c r="LY144" i="41"/>
  <c r="MD146" i="41"/>
  <c r="LQ161" i="41"/>
  <c r="MD161" i="41"/>
  <c r="LV164" i="41"/>
  <c r="LV166" i="41"/>
  <c r="MC170" i="41"/>
  <c r="LU170" i="41"/>
  <c r="MA170" i="41"/>
  <c r="LS170" i="41"/>
  <c r="MF170" i="41"/>
  <c r="LX170" i="41"/>
  <c r="LP170" i="41"/>
  <c r="LZ170" i="41"/>
  <c r="ML170" i="41" s="1"/>
  <c r="LR174" i="41"/>
  <c r="ML188" i="41"/>
  <c r="ML196" i="41"/>
  <c r="LW106" i="41"/>
  <c r="LW114" i="41"/>
  <c r="LY119" i="41"/>
  <c r="MH139" i="41"/>
  <c r="LZ139" i="41"/>
  <c r="MF139" i="41"/>
  <c r="LX139" i="41"/>
  <c r="ML139" i="41" s="1"/>
  <c r="MC139" i="41"/>
  <c r="LU139" i="41"/>
  <c r="MG174" i="41"/>
  <c r="LY174" i="41"/>
  <c r="LQ174" i="41"/>
  <c r="ME174" i="41"/>
  <c r="LW174" i="41"/>
  <c r="LO174" i="41"/>
  <c r="MB174" i="41"/>
  <c r="ML174" i="41" s="1"/>
  <c r="LT174" i="41"/>
  <c r="LQ105" i="41"/>
  <c r="LY105" i="41"/>
  <c r="MG105" i="41"/>
  <c r="LR106" i="41"/>
  <c r="LZ106" i="41"/>
  <c r="MH106" i="41"/>
  <c r="LT108" i="41"/>
  <c r="MB108" i="41"/>
  <c r="LV110" i="41"/>
  <c r="MD110" i="41"/>
  <c r="LO111" i="41"/>
  <c r="LW111" i="41"/>
  <c r="ME111" i="41"/>
  <c r="LQ113" i="41"/>
  <c r="LY113" i="41"/>
  <c r="MG113" i="41"/>
  <c r="LR114" i="41"/>
  <c r="LZ114" i="41"/>
  <c r="MH114" i="41"/>
  <c r="LT116" i="41"/>
  <c r="MB116" i="41"/>
  <c r="ML118" i="41"/>
  <c r="LV118" i="41"/>
  <c r="ME118" i="41"/>
  <c r="LR119" i="41"/>
  <c r="MD119" i="41"/>
  <c r="MA133" i="41"/>
  <c r="LY136" i="41"/>
  <c r="MC138" i="41"/>
  <c r="MB139" i="41"/>
  <c r="MB141" i="41"/>
  <c r="MH141" i="41"/>
  <c r="LZ141" i="41"/>
  <c r="ML141" i="41" s="1"/>
  <c r="ME141" i="41"/>
  <c r="LW141" i="41"/>
  <c r="LV141" i="41"/>
  <c r="MF146" i="41"/>
  <c r="LS161" i="41"/>
  <c r="LX164" i="41"/>
  <c r="LX166" i="41"/>
  <c r="MH167" i="41"/>
  <c r="LZ167" i="41"/>
  <c r="LR167" i="41"/>
  <c r="MF167" i="41"/>
  <c r="LX167" i="41"/>
  <c r="ML167" i="41" s="1"/>
  <c r="LP167" i="41"/>
  <c r="MC167" i="41"/>
  <c r="LU167" i="41"/>
  <c r="MA167" i="41"/>
  <c r="LS174" i="41"/>
  <c r="MF174" i="41"/>
  <c r="MD106" i="41"/>
  <c r="MD114" i="41"/>
  <c r="LV138" i="41"/>
  <c r="MD113" i="41"/>
  <c r="ME114" i="41"/>
  <c r="LW139" i="41"/>
  <c r="ME144" i="41"/>
  <c r="LW144" i="41"/>
  <c r="MC144" i="41"/>
  <c r="MH144" i="41"/>
  <c r="LZ144" i="41"/>
  <c r="MB161" i="41"/>
  <c r="LT161" i="41"/>
  <c r="ML161" i="41" s="1"/>
  <c r="MH161" i="41"/>
  <c r="LZ161" i="41"/>
  <c r="LR161" i="41"/>
  <c r="ME161" i="41"/>
  <c r="LW161" i="41"/>
  <c r="LO161" i="41"/>
  <c r="LY104" i="41"/>
  <c r="LR105" i="41"/>
  <c r="LZ105" i="41"/>
  <c r="MH105" i="41"/>
  <c r="LS106" i="41"/>
  <c r="MA106" i="41"/>
  <c r="LT107" i="41"/>
  <c r="MB107" i="41"/>
  <c r="LU108" i="41"/>
  <c r="MC108" i="41"/>
  <c r="LV109" i="41"/>
  <c r="LO110" i="41"/>
  <c r="LW110" i="41"/>
  <c r="ML110" i="41" s="1"/>
  <c r="ME110" i="41"/>
  <c r="LP111" i="41"/>
  <c r="LX111" i="41"/>
  <c r="ML111" i="41" s="1"/>
  <c r="MF111" i="41"/>
  <c r="LQ112" i="41"/>
  <c r="LY112" i="41"/>
  <c r="ML112" i="41" s="1"/>
  <c r="LR113" i="41"/>
  <c r="LZ113" i="41"/>
  <c r="MH113" i="41"/>
  <c r="LS114" i="41"/>
  <c r="MA114" i="41"/>
  <c r="LT115" i="41"/>
  <c r="MB115" i="41"/>
  <c r="LU116" i="41"/>
  <c r="MC116" i="41"/>
  <c r="LV117" i="41"/>
  <c r="LO118" i="41"/>
  <c r="LW118" i="41"/>
  <c r="MF118" i="41"/>
  <c r="LS119" i="41"/>
  <c r="ME119" i="41"/>
  <c r="MC133" i="41"/>
  <c r="MA136" i="41"/>
  <c r="MD138" i="41"/>
  <c r="MD139" i="41"/>
  <c r="LX141" i="41"/>
  <c r="MC142" i="41"/>
  <c r="MA142" i="41"/>
  <c r="MF142" i="41"/>
  <c r="LX142" i="41"/>
  <c r="LV142" i="41"/>
  <c r="MH142" i="41"/>
  <c r="MB144" i="41"/>
  <c r="ML144" i="41" s="1"/>
  <c r="LU161" i="41"/>
  <c r="MG161" i="41"/>
  <c r="LO167" i="41"/>
  <c r="MB167" i="41"/>
  <c r="MB169" i="41"/>
  <c r="LT169" i="41"/>
  <c r="MH169" i="41"/>
  <c r="LZ169" i="41"/>
  <c r="ML169" i="41" s="1"/>
  <c r="LR169" i="41"/>
  <c r="ME169" i="41"/>
  <c r="LW169" i="41"/>
  <c r="LO169" i="41"/>
  <c r="MA169" i="41"/>
  <c r="LQ170" i="41"/>
  <c r="MD170" i="41"/>
  <c r="LS172" i="41"/>
  <c r="MF172" i="41"/>
  <c r="LU174" i="41"/>
  <c r="MH174" i="41"/>
  <c r="ME106" i="41"/>
  <c r="LO114" i="41"/>
  <c r="LS105" i="41"/>
  <c r="MA105" i="41"/>
  <c r="LT106" i="41"/>
  <c r="MB106" i="41"/>
  <c r="LV108" i="41"/>
  <c r="MD108" i="41"/>
  <c r="LS113" i="41"/>
  <c r="MA113" i="41"/>
  <c r="LT114" i="41"/>
  <c r="MB114" i="41"/>
  <c r="LV116" i="41"/>
  <c r="MD116" i="41"/>
  <c r="LT119" i="41"/>
  <c r="MG119" i="41"/>
  <c r="MF138" i="41"/>
  <c r="ME139" i="41"/>
  <c r="MD144" i="41"/>
  <c r="MG146" i="41"/>
  <c r="LY146" i="41"/>
  <c r="ME146" i="41"/>
  <c r="LW146" i="41"/>
  <c r="MB146" i="41"/>
  <c r="LV161" i="41"/>
  <c r="ME164" i="41"/>
  <c r="LW164" i="41"/>
  <c r="LO164" i="41"/>
  <c r="MC164" i="41"/>
  <c r="LU164" i="41"/>
  <c r="MH164" i="41"/>
  <c r="LZ164" i="41"/>
  <c r="LR164" i="41"/>
  <c r="MA164" i="41"/>
  <c r="MG166" i="41"/>
  <c r="LY166" i="41"/>
  <c r="LQ166" i="41"/>
  <c r="ME166" i="41"/>
  <c r="LW166" i="41"/>
  <c r="ML166" i="41" s="1"/>
  <c r="LO166" i="41"/>
  <c r="MB166" i="41"/>
  <c r="LT166" i="41"/>
  <c r="MA166" i="41"/>
  <c r="LV174" i="41"/>
  <c r="LT105" i="41"/>
  <c r="ML105" i="41" s="1"/>
  <c r="LU106" i="41"/>
  <c r="ML106" i="41" s="1"/>
  <c r="LV107" i="41"/>
  <c r="ML107" i="41" s="1"/>
  <c r="LO108" i="41"/>
  <c r="LW108" i="41"/>
  <c r="LQ110" i="41"/>
  <c r="LY110" i="41"/>
  <c r="LR111" i="41"/>
  <c r="LZ111" i="41"/>
  <c r="LT113" i="41"/>
  <c r="LU114" i="41"/>
  <c r="LV115" i="41"/>
  <c r="LO116" i="41"/>
  <c r="LW116" i="41"/>
  <c r="LQ118" i="41"/>
  <c r="LY118" i="41"/>
  <c r="MH118" i="41"/>
  <c r="LV119" i="41"/>
  <c r="LS133" i="41"/>
  <c r="MF133" i="41"/>
  <c r="MD136" i="41"/>
  <c r="LU138" i="41"/>
  <c r="MH138" i="41"/>
  <c r="MG139" i="41"/>
  <c r="MA141" i="41"/>
  <c r="MF144" i="41"/>
  <c r="LX146" i="41"/>
  <c r="MH147" i="41"/>
  <c r="LZ147" i="41"/>
  <c r="MF147" i="41"/>
  <c r="LX147" i="41"/>
  <c r="MC147" i="41"/>
  <c r="ML147" i="41" s="1"/>
  <c r="LX161" i="41"/>
  <c r="MC162" i="41"/>
  <c r="LU162" i="41"/>
  <c r="ML162" i="41" s="1"/>
  <c r="ML218" i="41" s="1"/>
  <c r="MA162" i="41"/>
  <c r="LS162" i="41"/>
  <c r="MF162" i="41"/>
  <c r="LX162" i="41"/>
  <c r="LP162" i="41"/>
  <c r="LZ162" i="41"/>
  <c r="LP164" i="41"/>
  <c r="MB164" i="41"/>
  <c r="LP166" i="41"/>
  <c r="MC166" i="41"/>
  <c r="LS167" i="41"/>
  <c r="ME167" i="41"/>
  <c r="LT170" i="41"/>
  <c r="MG170" i="41"/>
  <c r="LX174" i="41"/>
  <c r="MH175" i="41"/>
  <c r="LZ175" i="41"/>
  <c r="LR175" i="41"/>
  <c r="MF175" i="41"/>
  <c r="LX175" i="41"/>
  <c r="LP175" i="41"/>
  <c r="MC175" i="41"/>
  <c r="ML175" i="41" s="1"/>
  <c r="LU175" i="41"/>
  <c r="MA175" i="41"/>
  <c r="LV132" i="41"/>
  <c r="MD132" i="41"/>
  <c r="LY135" i="41"/>
  <c r="MG135" i="41"/>
  <c r="MA137" i="41"/>
  <c r="LV140" i="41"/>
  <c r="MD140" i="41"/>
  <c r="LY143" i="41"/>
  <c r="MG143" i="41"/>
  <c r="MA145" i="41"/>
  <c r="ML145" i="41" s="1"/>
  <c r="LV160" i="41"/>
  <c r="MD160" i="41"/>
  <c r="LQ163" i="41"/>
  <c r="LY163" i="41"/>
  <c r="MG163" i="41"/>
  <c r="LS165" i="41"/>
  <c r="MA165" i="41"/>
  <c r="LV168" i="41"/>
  <c r="MD168" i="41"/>
  <c r="LQ171" i="41"/>
  <c r="LY171" i="41"/>
  <c r="MG171" i="41"/>
  <c r="LS173" i="41"/>
  <c r="MA173" i="41"/>
  <c r="ML173" i="41" s="1"/>
  <c r="LQ132" i="41"/>
  <c r="LY132" i="41"/>
  <c r="LT135" i="41"/>
  <c r="MB135" i="41"/>
  <c r="LV137" i="41"/>
  <c r="LY140" i="41"/>
  <c r="ML140" i="41" s="1"/>
  <c r="MG140" i="41"/>
  <c r="MB143" i="41"/>
  <c r="MD145" i="41"/>
  <c r="LQ160" i="41"/>
  <c r="LY160" i="41"/>
  <c r="MG160" i="41"/>
  <c r="LT163" i="41"/>
  <c r="MB163" i="41"/>
  <c r="LV165" i="41"/>
  <c r="MD165" i="41"/>
  <c r="LQ168" i="41"/>
  <c r="LY168" i="41"/>
  <c r="ML168" i="41" s="1"/>
  <c r="LT171" i="41"/>
  <c r="MB171" i="41"/>
  <c r="LV173" i="41"/>
  <c r="MD173" i="41"/>
  <c r="LV135" i="41"/>
  <c r="ML135" i="41" s="1"/>
  <c r="LV143" i="41"/>
  <c r="LX145" i="41"/>
  <c r="LS160" i="41"/>
  <c r="LV163" i="41"/>
  <c r="ML163" i="41" s="1"/>
  <c r="LX165" i="41"/>
  <c r="ML165" i="41" s="1"/>
  <c r="ML221" i="41" s="1"/>
  <c r="LV171" i="41"/>
  <c r="LP173" i="41"/>
  <c r="LX173" i="41"/>
  <c r="MC113" i="40"/>
  <c r="LU112" i="40"/>
  <c r="MD113" i="40"/>
  <c r="LX119" i="40"/>
  <c r="LV140" i="40"/>
  <c r="LN104" i="40"/>
  <c r="LO105" i="40"/>
  <c r="ME105" i="40"/>
  <c r="LN112" i="40"/>
  <c r="MD112" i="40"/>
  <c r="ME113" i="40"/>
  <c r="LZ119" i="40"/>
  <c r="LW132" i="40"/>
  <c r="MB142" i="40"/>
  <c r="MA142" i="40"/>
  <c r="LZ142" i="40"/>
  <c r="MG142" i="40"/>
  <c r="LY142" i="40"/>
  <c r="MK142" i="40" s="1"/>
  <c r="LT169" i="40"/>
  <c r="LO104" i="40"/>
  <c r="LW104" i="40"/>
  <c r="ME104" i="40"/>
  <c r="LP105" i="40"/>
  <c r="LX105" i="40"/>
  <c r="MF105" i="40"/>
  <c r="LR107" i="40"/>
  <c r="LZ107" i="40"/>
  <c r="LS108" i="40"/>
  <c r="MA108" i="40"/>
  <c r="LU110" i="40"/>
  <c r="MC110" i="40"/>
  <c r="LN111" i="40"/>
  <c r="LV111" i="40"/>
  <c r="MD111" i="40"/>
  <c r="LO112" i="40"/>
  <c r="LW112" i="40"/>
  <c r="ME112" i="40"/>
  <c r="LP113" i="40"/>
  <c r="LX113" i="40"/>
  <c r="MK113" i="40" s="1"/>
  <c r="MF113" i="40"/>
  <c r="LR115" i="40"/>
  <c r="LZ115" i="40"/>
  <c r="MK115" i="40" s="1"/>
  <c r="LS116" i="40"/>
  <c r="MA116" i="40"/>
  <c r="MK116" i="40" s="1"/>
  <c r="LU118" i="40"/>
  <c r="MC118" i="40"/>
  <c r="LP119" i="40"/>
  <c r="MA119" i="40"/>
  <c r="LU134" i="40"/>
  <c r="ME134" i="40"/>
  <c r="MA140" i="40"/>
  <c r="LV142" i="40"/>
  <c r="MG147" i="40"/>
  <c r="LY147" i="40"/>
  <c r="MF147" i="40"/>
  <c r="LX147" i="40"/>
  <c r="ME147" i="40"/>
  <c r="LW147" i="40"/>
  <c r="MD147" i="40"/>
  <c r="MB147" i="40"/>
  <c r="MC162" i="40"/>
  <c r="LS175" i="40"/>
  <c r="LU105" i="40"/>
  <c r="LU113" i="40"/>
  <c r="MA169" i="40"/>
  <c r="LS169" i="40"/>
  <c r="LZ169" i="40"/>
  <c r="LR169" i="40"/>
  <c r="MG169" i="40"/>
  <c r="LY169" i="40"/>
  <c r="LQ169" i="40"/>
  <c r="MF169" i="40"/>
  <c r="LX169" i="40"/>
  <c r="LP169" i="40"/>
  <c r="MD169" i="40"/>
  <c r="LV169" i="40"/>
  <c r="LN169" i="40"/>
  <c r="LU104" i="40"/>
  <c r="LV105" i="40"/>
  <c r="LN113" i="40"/>
  <c r="MB170" i="40"/>
  <c r="LT170" i="40"/>
  <c r="MA170" i="40"/>
  <c r="LS170" i="40"/>
  <c r="LZ170" i="40"/>
  <c r="LR170" i="40"/>
  <c r="MG170" i="40"/>
  <c r="LY170" i="40"/>
  <c r="LQ170" i="40"/>
  <c r="ME170" i="40"/>
  <c r="LW170" i="40"/>
  <c r="LO170" i="40"/>
  <c r="LZ132" i="40"/>
  <c r="LR132" i="40"/>
  <c r="MF132" i="40"/>
  <c r="LX132" i="40"/>
  <c r="LP132" i="40"/>
  <c r="MA141" i="40"/>
  <c r="LZ141" i="40"/>
  <c r="MG141" i="40"/>
  <c r="LY141" i="40"/>
  <c r="MF141" i="40"/>
  <c r="LX141" i="40"/>
  <c r="MK141" i="40" s="1"/>
  <c r="LU142" i="40"/>
  <c r="LP104" i="40"/>
  <c r="LX104" i="40"/>
  <c r="MF104" i="40"/>
  <c r="LQ105" i="40"/>
  <c r="LY105" i="40"/>
  <c r="MG105" i="40"/>
  <c r="LR106" i="40"/>
  <c r="LZ106" i="40"/>
  <c r="LS107" i="40"/>
  <c r="MA107" i="40"/>
  <c r="LT108" i="40"/>
  <c r="MB108" i="40"/>
  <c r="LU109" i="40"/>
  <c r="MC109" i="40"/>
  <c r="LN110" i="40"/>
  <c r="LV110" i="40"/>
  <c r="MK110" i="40" s="1"/>
  <c r="MD110" i="40"/>
  <c r="LO111" i="40"/>
  <c r="LW111" i="40"/>
  <c r="ME111" i="40"/>
  <c r="LP112" i="40"/>
  <c r="LX112" i="40"/>
  <c r="MF112" i="40"/>
  <c r="LQ113" i="40"/>
  <c r="LY113" i="40"/>
  <c r="MG113" i="40"/>
  <c r="LR114" i="40"/>
  <c r="LZ114" i="40"/>
  <c r="MK114" i="40" s="1"/>
  <c r="LS115" i="40"/>
  <c r="MA115" i="40"/>
  <c r="LT116" i="40"/>
  <c r="MB116" i="40"/>
  <c r="LU117" i="40"/>
  <c r="MC117" i="40"/>
  <c r="LN118" i="40"/>
  <c r="LV118" i="40"/>
  <c r="MD118" i="40"/>
  <c r="LR119" i="40"/>
  <c r="MB119" i="40"/>
  <c r="MK119" i="40" s="1"/>
  <c r="MA132" i="40"/>
  <c r="MA133" i="40"/>
  <c r="LS133" i="40"/>
  <c r="MK133" i="40" s="1"/>
  <c r="MG133" i="40"/>
  <c r="LY133" i="40"/>
  <c r="LQ133" i="40"/>
  <c r="LW133" i="40"/>
  <c r="LV134" i="40"/>
  <c r="MB140" i="40"/>
  <c r="LW141" i="40"/>
  <c r="LW142" i="40"/>
  <c r="MA161" i="40"/>
  <c r="LS161" i="40"/>
  <c r="MK161" i="40" s="1"/>
  <c r="LZ161" i="40"/>
  <c r="LR161" i="40"/>
  <c r="MG161" i="40"/>
  <c r="LY161" i="40"/>
  <c r="LQ161" i="40"/>
  <c r="MF161" i="40"/>
  <c r="LX161" i="40"/>
  <c r="LP161" i="40"/>
  <c r="MD161" i="40"/>
  <c r="LV161" i="40"/>
  <c r="LN161" i="40"/>
  <c r="LW169" i="40"/>
  <c r="LU170" i="40"/>
  <c r="LU175" i="40"/>
  <c r="MC104" i="40"/>
  <c r="MD105" i="40"/>
  <c r="LV113" i="40"/>
  <c r="MF170" i="40"/>
  <c r="LV104" i="40"/>
  <c r="LW105" i="40"/>
  <c r="MC111" i="40"/>
  <c r="LO113" i="40"/>
  <c r="LU141" i="40"/>
  <c r="LQ104" i="40"/>
  <c r="LY104" i="40"/>
  <c r="MG104" i="40"/>
  <c r="LR105" i="40"/>
  <c r="LZ105" i="40"/>
  <c r="LU108" i="40"/>
  <c r="MC108" i="40"/>
  <c r="LP111" i="40"/>
  <c r="LX111" i="40"/>
  <c r="MF111" i="40"/>
  <c r="LQ112" i="40"/>
  <c r="LY112" i="40"/>
  <c r="MG112" i="40"/>
  <c r="LR113" i="40"/>
  <c r="LZ113" i="40"/>
  <c r="LU116" i="40"/>
  <c r="MC116" i="40"/>
  <c r="LS119" i="40"/>
  <c r="LQ132" i="40"/>
  <c r="MB132" i="40"/>
  <c r="MB134" i="40"/>
  <c r="LT134" i="40"/>
  <c r="MK134" i="40" s="1"/>
  <c r="LZ134" i="40"/>
  <c r="LR134" i="40"/>
  <c r="LW134" i="40"/>
  <c r="MG134" i="40"/>
  <c r="MB141" i="40"/>
  <c r="LX142" i="40"/>
  <c r="MB162" i="40"/>
  <c r="LT162" i="40"/>
  <c r="MK162" i="40" s="1"/>
  <c r="MA162" i="40"/>
  <c r="LS162" i="40"/>
  <c r="LZ162" i="40"/>
  <c r="LR162" i="40"/>
  <c r="MG162" i="40"/>
  <c r="LY162" i="40"/>
  <c r="LQ162" i="40"/>
  <c r="ME162" i="40"/>
  <c r="LW162" i="40"/>
  <c r="LO162" i="40"/>
  <c r="MF162" i="40"/>
  <c r="MG167" i="40"/>
  <c r="LY167" i="40"/>
  <c r="LQ167" i="40"/>
  <c r="MF167" i="40"/>
  <c r="LX167" i="40"/>
  <c r="LP167" i="40"/>
  <c r="ME167" i="40"/>
  <c r="LW167" i="40"/>
  <c r="LO167" i="40"/>
  <c r="MD167" i="40"/>
  <c r="LV167" i="40"/>
  <c r="LN167" i="40"/>
  <c r="MB167" i="40"/>
  <c r="LT167" i="40"/>
  <c r="MB169" i="40"/>
  <c r="LV170" i="40"/>
  <c r="LZ140" i="40"/>
  <c r="MG140" i="40"/>
  <c r="LY140" i="40"/>
  <c r="MF140" i="40"/>
  <c r="LX140" i="40"/>
  <c r="MG119" i="40"/>
  <c r="LY119" i="40"/>
  <c r="LQ119" i="40"/>
  <c r="ME119" i="40"/>
  <c r="LW119" i="40"/>
  <c r="LO119" i="40"/>
  <c r="LO169" i="40"/>
  <c r="MG175" i="40"/>
  <c r="LY175" i="40"/>
  <c r="LQ175" i="40"/>
  <c r="MF175" i="40"/>
  <c r="LX175" i="40"/>
  <c r="LP175" i="40"/>
  <c r="ME175" i="40"/>
  <c r="LW175" i="40"/>
  <c r="LO175" i="40"/>
  <c r="MD175" i="40"/>
  <c r="LV175" i="40"/>
  <c r="LN175" i="40"/>
  <c r="MB175" i="40"/>
  <c r="LT175" i="40"/>
  <c r="MD104" i="40"/>
  <c r="LV112" i="40"/>
  <c r="LW113" i="40"/>
  <c r="LN119" i="40"/>
  <c r="LR175" i="40"/>
  <c r="LR104" i="40"/>
  <c r="LZ104" i="40"/>
  <c r="LS105" i="40"/>
  <c r="MA105" i="40"/>
  <c r="LU107" i="40"/>
  <c r="MK107" i="40" s="1"/>
  <c r="MC107" i="40"/>
  <c r="LN108" i="40"/>
  <c r="LV108" i="40"/>
  <c r="MD108" i="40"/>
  <c r="LQ111" i="40"/>
  <c r="LY111" i="40"/>
  <c r="MG111" i="40"/>
  <c r="LR112" i="40"/>
  <c r="LZ112" i="40"/>
  <c r="LS113" i="40"/>
  <c r="MA113" i="40"/>
  <c r="LU115" i="40"/>
  <c r="MC115" i="40"/>
  <c r="LN116" i="40"/>
  <c r="LV116" i="40"/>
  <c r="MD116" i="40"/>
  <c r="LP118" i="40"/>
  <c r="LX118" i="40"/>
  <c r="MG118" i="40"/>
  <c r="LT119" i="40"/>
  <c r="MD119" i="40"/>
  <c r="LS132" i="40"/>
  <c r="MC132" i="40"/>
  <c r="LX134" i="40"/>
  <c r="MF138" i="40"/>
  <c r="LX138" i="40"/>
  <c r="ME138" i="40"/>
  <c r="LW138" i="40"/>
  <c r="MD138" i="40"/>
  <c r="LV138" i="40"/>
  <c r="MK138" i="40" s="1"/>
  <c r="LU138" i="40"/>
  <c r="MD140" i="40"/>
  <c r="MC141" i="40"/>
  <c r="MC142" i="40"/>
  <c r="MA147" i="40"/>
  <c r="LT161" i="40"/>
  <c r="LN162" i="40"/>
  <c r="LR167" i="40"/>
  <c r="MC169" i="40"/>
  <c r="LX170" i="40"/>
  <c r="MA175" i="40"/>
  <c r="MC105" i="40"/>
  <c r="LU140" i="40"/>
  <c r="LN105" i="40"/>
  <c r="MC112" i="40"/>
  <c r="LW140" i="40"/>
  <c r="LN170" i="40"/>
  <c r="LS104" i="40"/>
  <c r="MK104" i="40" s="1"/>
  <c r="LT105" i="40"/>
  <c r="LU106" i="40"/>
  <c r="MK106" i="40" s="1"/>
  <c r="LN107" i="40"/>
  <c r="LV107" i="40"/>
  <c r="LO108" i="40"/>
  <c r="LW108" i="40"/>
  <c r="LP109" i="40"/>
  <c r="LX109" i="40"/>
  <c r="LQ110" i="40"/>
  <c r="LY110" i="40"/>
  <c r="LR111" i="40"/>
  <c r="LS112" i="40"/>
  <c r="LT113" i="40"/>
  <c r="LU114" i="40"/>
  <c r="LN115" i="40"/>
  <c r="LV115" i="40"/>
  <c r="LO116" i="40"/>
  <c r="LW116" i="40"/>
  <c r="LP117" i="40"/>
  <c r="LX117" i="40"/>
  <c r="LQ118" i="40"/>
  <c r="LY118" i="40"/>
  <c r="LU119" i="40"/>
  <c r="MF119" i="40"/>
  <c r="LT132" i="40"/>
  <c r="MD132" i="40"/>
  <c r="MB133" i="40"/>
  <c r="LY134" i="40"/>
  <c r="LY138" i="40"/>
  <c r="MG139" i="40"/>
  <c r="LY139" i="40"/>
  <c r="MF139" i="40"/>
  <c r="LX139" i="40"/>
  <c r="ME139" i="40"/>
  <c r="LW139" i="40"/>
  <c r="LU139" i="40"/>
  <c r="LT140" i="40"/>
  <c r="ME140" i="40"/>
  <c r="MD141" i="40"/>
  <c r="MD142" i="40"/>
  <c r="MK146" i="40"/>
  <c r="MK230" i="40" s="1"/>
  <c r="MC147" i="40"/>
  <c r="LP162" i="40"/>
  <c r="LS167" i="40"/>
  <c r="ME169" i="40"/>
  <c r="MC170" i="40"/>
  <c r="MC175" i="40"/>
  <c r="MK188" i="40"/>
  <c r="LU160" i="40"/>
  <c r="MC160" i="40"/>
  <c r="LU168" i="40"/>
  <c r="MC168" i="40"/>
  <c r="MC146" i="40"/>
  <c r="LO160" i="40"/>
  <c r="LW160" i="40"/>
  <c r="ME160" i="40"/>
  <c r="LU166" i="40"/>
  <c r="MC166" i="40"/>
  <c r="LO168" i="40"/>
  <c r="LW168" i="40"/>
  <c r="ME168" i="40"/>
  <c r="LU174" i="40"/>
  <c r="MC174" i="40"/>
  <c r="LS135" i="40"/>
  <c r="MA135" i="40"/>
  <c r="LT136" i="40"/>
  <c r="MB136" i="40"/>
  <c r="LU137" i="40"/>
  <c r="MC137" i="40"/>
  <c r="MA143" i="40"/>
  <c r="MB144" i="40"/>
  <c r="MC145" i="40"/>
  <c r="LV146" i="40"/>
  <c r="MD146" i="40"/>
  <c r="LP160" i="40"/>
  <c r="LX160" i="40"/>
  <c r="MF160" i="40"/>
  <c r="LS163" i="40"/>
  <c r="MA163" i="40"/>
  <c r="LT164" i="40"/>
  <c r="MB164" i="40"/>
  <c r="LU165" i="40"/>
  <c r="MC165" i="40"/>
  <c r="LN166" i="40"/>
  <c r="LV166" i="40"/>
  <c r="MD166" i="40"/>
  <c r="LP168" i="40"/>
  <c r="LX168" i="40"/>
  <c r="MF168" i="40"/>
  <c r="LS171" i="40"/>
  <c r="MA171" i="40"/>
  <c r="LT172" i="40"/>
  <c r="MB172" i="40"/>
  <c r="LU173" i="40"/>
  <c r="MC173" i="40"/>
  <c r="LN174" i="40"/>
  <c r="LV174" i="40"/>
  <c r="MD174" i="40"/>
  <c r="LU136" i="40"/>
  <c r="MC136" i="40"/>
  <c r="MC144" i="40"/>
  <c r="LW146" i="40"/>
  <c r="ME146" i="40"/>
  <c r="LQ160" i="40"/>
  <c r="LY160" i="40"/>
  <c r="MG160" i="40"/>
  <c r="LU164" i="40"/>
  <c r="MC164" i="40"/>
  <c r="LO166" i="40"/>
  <c r="LW166" i="40"/>
  <c r="ME166" i="40"/>
  <c r="LQ168" i="40"/>
  <c r="LY168" i="40"/>
  <c r="MG168" i="40"/>
  <c r="LU172" i="40"/>
  <c r="MC172" i="40"/>
  <c r="LO174" i="40"/>
  <c r="LW174" i="40"/>
  <c r="ME174" i="40"/>
  <c r="LU135" i="40"/>
  <c r="MK135" i="40" s="1"/>
  <c r="LV136" i="40"/>
  <c r="LW137" i="40"/>
  <c r="MK137" i="40" s="1"/>
  <c r="LU143" i="40"/>
  <c r="LV144" i="40"/>
  <c r="LW145" i="40"/>
  <c r="LX146" i="40"/>
  <c r="LR160" i="40"/>
  <c r="LU163" i="40"/>
  <c r="LN164" i="40"/>
  <c r="LV164" i="40"/>
  <c r="LO165" i="40"/>
  <c r="LW165" i="40"/>
  <c r="MK165" i="40" s="1"/>
  <c r="MK221" i="40" s="1"/>
  <c r="LP166" i="40"/>
  <c r="LX166" i="40"/>
  <c r="LR168" i="40"/>
  <c r="LU171" i="40"/>
  <c r="LN172" i="40"/>
  <c r="LV172" i="40"/>
  <c r="LO173" i="40"/>
  <c r="LW173" i="40"/>
  <c r="LP174" i="40"/>
  <c r="LX174" i="40"/>
  <c r="RG123" i="39"/>
  <c r="RM132" i="39"/>
  <c r="RE132" i="39"/>
  <c r="RJ132" i="39"/>
  <c r="RB132" i="39"/>
  <c r="RT132" i="39" s="1"/>
  <c r="RI132" i="39"/>
  <c r="RA132" i="39"/>
  <c r="QZ104" i="39"/>
  <c r="RH104" i="39"/>
  <c r="RP104" i="39"/>
  <c r="RA105" i="39"/>
  <c r="RI105" i="39"/>
  <c r="RB106" i="39"/>
  <c r="RJ106" i="39"/>
  <c r="RC107" i="39"/>
  <c r="RK107" i="39"/>
  <c r="RD108" i="39"/>
  <c r="RL108" i="39"/>
  <c r="QW109" i="39"/>
  <c r="RE109" i="39"/>
  <c r="RM109" i="39"/>
  <c r="QX110" i="39"/>
  <c r="RG110" i="39"/>
  <c r="RD111" i="39"/>
  <c r="QZ113" i="39"/>
  <c r="RJ113" i="39"/>
  <c r="RF115" i="39"/>
  <c r="RC116" i="39"/>
  <c r="RM116" i="39"/>
  <c r="RM119" i="39"/>
  <c r="RE119" i="39"/>
  <c r="QW119" i="39"/>
  <c r="RI119" i="39"/>
  <c r="RT119" i="39" s="1"/>
  <c r="RA119" i="39"/>
  <c r="RG119" i="39"/>
  <c r="RD120" i="39"/>
  <c r="RB121" i="39"/>
  <c r="RM121" i="39"/>
  <c r="QX123" i="39"/>
  <c r="RJ124" i="39"/>
  <c r="RB124" i="39"/>
  <c r="RO124" i="39"/>
  <c r="RG124" i="39"/>
  <c r="QY124" i="39"/>
  <c r="RN124" i="39"/>
  <c r="RF124" i="39"/>
  <c r="QX124" i="39"/>
  <c r="RI124" i="39"/>
  <c r="QX125" i="39"/>
  <c r="RL125" i="39"/>
  <c r="RH132" i="39"/>
  <c r="RH133" i="39"/>
  <c r="RL136" i="39"/>
  <c r="RK137" i="39"/>
  <c r="RJ138" i="39"/>
  <c r="RC140" i="39"/>
  <c r="RD109" i="39"/>
  <c r="RI123" i="39"/>
  <c r="RA123" i="39"/>
  <c r="RN123" i="39"/>
  <c r="RM123" i="39"/>
  <c r="RE123" i="39"/>
  <c r="QW123" i="39"/>
  <c r="RD107" i="39"/>
  <c r="RL107" i="39"/>
  <c r="QX109" i="39"/>
  <c r="RF109" i="39"/>
  <c r="RN109" i="39"/>
  <c r="QY110" i="39"/>
  <c r="RH110" i="39"/>
  <c r="RA113" i="39"/>
  <c r="RL113" i="39"/>
  <c r="RI115" i="39"/>
  <c r="RA115" i="39"/>
  <c r="RM115" i="39"/>
  <c r="RE115" i="39"/>
  <c r="QW115" i="39"/>
  <c r="RG115" i="39"/>
  <c r="RD116" i="39"/>
  <c r="RO116" i="39"/>
  <c r="RD121" i="39"/>
  <c r="RN121" i="39"/>
  <c r="QY123" i="39"/>
  <c r="RJ123" i="39"/>
  <c r="RA125" i="39"/>
  <c r="RM125" i="39"/>
  <c r="RK132" i="39"/>
  <c r="RI133" i="39"/>
  <c r="RB136" i="39"/>
  <c r="RO136" i="39"/>
  <c r="RL137" i="39"/>
  <c r="RL138" i="39"/>
  <c r="RM140" i="39"/>
  <c r="RE140" i="39"/>
  <c r="RJ140" i="39"/>
  <c r="RI140" i="39"/>
  <c r="RD140" i="39"/>
  <c r="RP140" i="39"/>
  <c r="RL109" i="39"/>
  <c r="RC105" i="39"/>
  <c r="RT105" i="39" s="1"/>
  <c r="RK105" i="39"/>
  <c r="RD106" i="39"/>
  <c r="RT106" i="39" s="1"/>
  <c r="RL106" i="39"/>
  <c r="QW107" i="39"/>
  <c r="RE107" i="39"/>
  <c r="RM107" i="39"/>
  <c r="QY109" i="39"/>
  <c r="RG109" i="39"/>
  <c r="RO109" i="39"/>
  <c r="QZ110" i="39"/>
  <c r="RI110" i="39"/>
  <c r="RM111" i="39"/>
  <c r="RE111" i="39"/>
  <c r="QW111" i="39"/>
  <c r="RI111" i="39"/>
  <c r="RA111" i="39"/>
  <c r="RG111" i="39"/>
  <c r="RB113" i="39"/>
  <c r="RM113" i="39"/>
  <c r="QX115" i="39"/>
  <c r="RH115" i="39"/>
  <c r="RE116" i="39"/>
  <c r="RN120" i="39"/>
  <c r="RF120" i="39"/>
  <c r="QX120" i="39"/>
  <c r="RJ120" i="39"/>
  <c r="RB120" i="39"/>
  <c r="RG120" i="39"/>
  <c r="RE121" i="39"/>
  <c r="QZ123" i="39"/>
  <c r="RK123" i="39"/>
  <c r="RT123" i="39" s="1"/>
  <c r="RL124" i="39"/>
  <c r="RT124" i="39" s="1"/>
  <c r="RB125" i="39"/>
  <c r="RN125" i="39"/>
  <c r="QY132" i="39"/>
  <c r="RL132" i="39"/>
  <c r="RL133" i="39"/>
  <c r="RC136" i="39"/>
  <c r="RM137" i="39"/>
  <c r="RM138" i="39"/>
  <c r="RF140" i="39"/>
  <c r="RT140" i="39" s="1"/>
  <c r="RN145" i="39"/>
  <c r="RK145" i="39"/>
  <c r="RJ145" i="39"/>
  <c r="RI145" i="39"/>
  <c r="RH145" i="39"/>
  <c r="RP145" i="39"/>
  <c r="RG145" i="39"/>
  <c r="RO145" i="39"/>
  <c r="RF145" i="39"/>
  <c r="RG132" i="39"/>
  <c r="RD105" i="39"/>
  <c r="RL105" i="39"/>
  <c r="QX107" i="39"/>
  <c r="RF107" i="39"/>
  <c r="RN107" i="39"/>
  <c r="QZ109" i="39"/>
  <c r="RH109" i="39"/>
  <c r="RP109" i="39"/>
  <c r="RA110" i="39"/>
  <c r="RJ110" i="39"/>
  <c r="RN113" i="39"/>
  <c r="RJ116" i="39"/>
  <c r="RB116" i="39"/>
  <c r="RN116" i="39"/>
  <c r="RF116" i="39"/>
  <c r="QX116" i="39"/>
  <c r="RG116" i="39"/>
  <c r="RO121" i="39"/>
  <c r="RG121" i="39"/>
  <c r="QY121" i="39"/>
  <c r="RK121" i="39"/>
  <c r="RC121" i="39"/>
  <c r="RF121" i="39"/>
  <c r="RB123" i="39"/>
  <c r="RL123" i="39"/>
  <c r="QZ132" i="39"/>
  <c r="RN132" i="39"/>
  <c r="QZ133" i="39"/>
  <c r="RM133" i="39"/>
  <c r="RI136" i="39"/>
  <c r="RN136" i="39"/>
  <c r="RF136" i="39"/>
  <c r="RM136" i="39"/>
  <c r="RE136" i="39"/>
  <c r="RD136" i="39"/>
  <c r="RC137" i="39"/>
  <c r="RP137" i="39"/>
  <c r="RN138" i="39"/>
  <c r="RO141" i="39"/>
  <c r="RG141" i="39"/>
  <c r="RN141" i="39"/>
  <c r="RF141" i="39"/>
  <c r="RM141" i="39"/>
  <c r="RE141" i="39"/>
  <c r="RK141" i="39"/>
  <c r="RJ141" i="39"/>
  <c r="RD141" i="39"/>
  <c r="RN153" i="39"/>
  <c r="RK153" i="39"/>
  <c r="RJ153" i="39"/>
  <c r="RP153" i="39"/>
  <c r="RO153" i="39"/>
  <c r="RL153" i="39"/>
  <c r="RG133" i="39"/>
  <c r="RD104" i="39"/>
  <c r="QW105" i="39"/>
  <c r="RE105" i="39"/>
  <c r="RM105" i="39"/>
  <c r="QX106" i="39"/>
  <c r="RF106" i="39"/>
  <c r="QY107" i="39"/>
  <c r="RG107" i="39"/>
  <c r="RO107" i="39"/>
  <c r="QZ108" i="39"/>
  <c r="RH108" i="39"/>
  <c r="RA109" i="39"/>
  <c r="RI109" i="39"/>
  <c r="RB110" i="39"/>
  <c r="RK110" i="39"/>
  <c r="QY111" i="39"/>
  <c r="RJ111" i="39"/>
  <c r="RN112" i="39"/>
  <c r="RF112" i="39"/>
  <c r="QX112" i="39"/>
  <c r="RJ112" i="39"/>
  <c r="RB112" i="39"/>
  <c r="RG112" i="39"/>
  <c r="RE113" i="39"/>
  <c r="QZ115" i="39"/>
  <c r="RK115" i="39"/>
  <c r="QW116" i="39"/>
  <c r="RH116" i="39"/>
  <c r="RK117" i="39"/>
  <c r="RC117" i="39"/>
  <c r="RO117" i="39"/>
  <c r="RG117" i="39"/>
  <c r="QY117" i="39"/>
  <c r="RF117" i="39"/>
  <c r="RB119" i="39"/>
  <c r="RL119" i="39"/>
  <c r="QY120" i="39"/>
  <c r="RI120" i="39"/>
  <c r="QW121" i="39"/>
  <c r="RH121" i="39"/>
  <c r="RC123" i="39"/>
  <c r="RO123" i="39"/>
  <c r="RC124" i="39"/>
  <c r="RP124" i="39"/>
  <c r="RC132" i="39"/>
  <c r="RO132" i="39"/>
  <c r="RA133" i="39"/>
  <c r="RG136" i="39"/>
  <c r="RH140" i="39"/>
  <c r="RH141" i="39"/>
  <c r="RL145" i="39"/>
  <c r="RN133" i="39"/>
  <c r="RF133" i="39"/>
  <c r="RK133" i="39"/>
  <c r="RC133" i="39"/>
  <c r="RJ133" i="39"/>
  <c r="RB133" i="39"/>
  <c r="QX105" i="39"/>
  <c r="RF105" i="39"/>
  <c r="QZ107" i="39"/>
  <c r="RH107" i="39"/>
  <c r="RP107" i="39"/>
  <c r="RB109" i="39"/>
  <c r="RJ109" i="39"/>
  <c r="RC110" i="39"/>
  <c r="RO113" i="39"/>
  <c r="RG113" i="39"/>
  <c r="QY113" i="39"/>
  <c r="RK113" i="39"/>
  <c r="RC113" i="39"/>
  <c r="RF113" i="39"/>
  <c r="RL115" i="39"/>
  <c r="QY116" i="39"/>
  <c r="RI116" i="39"/>
  <c r="QX121" i="39"/>
  <c r="RI121" i="39"/>
  <c r="RD123" i="39"/>
  <c r="RP123" i="39"/>
  <c r="RD132" i="39"/>
  <c r="RP132" i="39"/>
  <c r="RD133" i="39"/>
  <c r="RP133" i="39"/>
  <c r="RH136" i="39"/>
  <c r="RJ137" i="39"/>
  <c r="RB137" i="39"/>
  <c r="RO137" i="39"/>
  <c r="RG137" i="39"/>
  <c r="RN137" i="39"/>
  <c r="RF137" i="39"/>
  <c r="RE137" i="39"/>
  <c r="RK138" i="39"/>
  <c r="RC138" i="39"/>
  <c r="RP138" i="39"/>
  <c r="RH138" i="39"/>
  <c r="RO138" i="39"/>
  <c r="RG138" i="39"/>
  <c r="RE138" i="39"/>
  <c r="RT138" i="39" s="1"/>
  <c r="RI141" i="39"/>
  <c r="RA107" i="39"/>
  <c r="RC109" i="39"/>
  <c r="RL110" i="39"/>
  <c r="RD110" i="39"/>
  <c r="RP110" i="39"/>
  <c r="RE110" i="39"/>
  <c r="RT110" i="39" s="1"/>
  <c r="RN110" i="39"/>
  <c r="QW113" i="39"/>
  <c r="RH113" i="39"/>
  <c r="RC115" i="39"/>
  <c r="RN115" i="39"/>
  <c r="QZ116" i="39"/>
  <c r="RK116" i="39"/>
  <c r="QZ121" i="39"/>
  <c r="RJ121" i="39"/>
  <c r="RF123" i="39"/>
  <c r="RK125" i="39"/>
  <c r="RT125" i="39" s="1"/>
  <c r="RC125" i="39"/>
  <c r="RP125" i="39"/>
  <c r="RH125" i="39"/>
  <c r="QZ125" i="39"/>
  <c r="RO125" i="39"/>
  <c r="RG125" i="39"/>
  <c r="QY125" i="39"/>
  <c r="RI125" i="39"/>
  <c r="RF132" i="39"/>
  <c r="RE133" i="39"/>
  <c r="RJ136" i="39"/>
  <c r="RH137" i="39"/>
  <c r="RF138" i="39"/>
  <c r="RL140" i="39"/>
  <c r="RL141" i="39"/>
  <c r="RJ144" i="39"/>
  <c r="RI144" i="39"/>
  <c r="RP144" i="39"/>
  <c r="RH144" i="39"/>
  <c r="RT144" i="39" s="1"/>
  <c r="RO144" i="39"/>
  <c r="RG144" i="39"/>
  <c r="RN144" i="39"/>
  <c r="RF144" i="39"/>
  <c r="RM144" i="39"/>
  <c r="RE144" i="39"/>
  <c r="RT182" i="39"/>
  <c r="RD114" i="39"/>
  <c r="RL114" i="39"/>
  <c r="QZ118" i="39"/>
  <c r="RH118" i="39"/>
  <c r="RP118" i="39"/>
  <c r="RD122" i="39"/>
  <c r="RL122" i="39"/>
  <c r="QZ126" i="39"/>
  <c r="RH126" i="39"/>
  <c r="RP126" i="39"/>
  <c r="RC134" i="39"/>
  <c r="RK134" i="39"/>
  <c r="RD135" i="39"/>
  <c r="RT135" i="39" s="1"/>
  <c r="RL135" i="39"/>
  <c r="RH139" i="39"/>
  <c r="RP139" i="39"/>
  <c r="RK142" i="39"/>
  <c r="RD143" i="39"/>
  <c r="RL143" i="39"/>
  <c r="RP147" i="39"/>
  <c r="RH147" i="39"/>
  <c r="RM147" i="39"/>
  <c r="RN147" i="39"/>
  <c r="RJ149" i="39"/>
  <c r="RO149" i="39"/>
  <c r="RG149" i="39"/>
  <c r="RN149" i="39"/>
  <c r="RJ150" i="39"/>
  <c r="RL160" i="39"/>
  <c r="RK160" i="39"/>
  <c r="RC160" i="39"/>
  <c r="RT160" i="39" s="1"/>
  <c r="RJ160" i="39"/>
  <c r="RP160" i="39"/>
  <c r="RH160" i="39"/>
  <c r="QZ160" i="39"/>
  <c r="RM160" i="39"/>
  <c r="RE160" i="39"/>
  <c r="QW160" i="39"/>
  <c r="RI160" i="39"/>
  <c r="RD163" i="39"/>
  <c r="RL166" i="39"/>
  <c r="RJ174" i="39"/>
  <c r="RB174" i="39"/>
  <c r="RI174" i="39"/>
  <c r="RA174" i="39"/>
  <c r="RP174" i="39"/>
  <c r="RH174" i="39"/>
  <c r="QZ174" i="39"/>
  <c r="RO174" i="39"/>
  <c r="RG174" i="39"/>
  <c r="QY174" i="39"/>
  <c r="RN174" i="39"/>
  <c r="RF174" i="39"/>
  <c r="QX174" i="39"/>
  <c r="RK174" i="39"/>
  <c r="RC174" i="39"/>
  <c r="RT191" i="39"/>
  <c r="RT201" i="39"/>
  <c r="RD134" i="39"/>
  <c r="RT134" i="39" s="1"/>
  <c r="RL134" i="39"/>
  <c r="RD142" i="39"/>
  <c r="RL142" i="39"/>
  <c r="RL150" i="39"/>
  <c r="RI165" i="39"/>
  <c r="RA165" i="39"/>
  <c r="RP165" i="39"/>
  <c r="RH165" i="39"/>
  <c r="QZ165" i="39"/>
  <c r="RO165" i="39"/>
  <c r="RG165" i="39"/>
  <c r="QY165" i="39"/>
  <c r="RM165" i="39"/>
  <c r="RE165" i="39"/>
  <c r="QW165" i="39"/>
  <c r="RJ165" i="39"/>
  <c r="RB165" i="39"/>
  <c r="RT168" i="39"/>
  <c r="RT152" i="39"/>
  <c r="RJ166" i="39"/>
  <c r="RB166" i="39"/>
  <c r="RI166" i="39"/>
  <c r="RA166" i="39"/>
  <c r="RP166" i="39"/>
  <c r="RH166" i="39"/>
  <c r="QZ166" i="39"/>
  <c r="RN166" i="39"/>
  <c r="RF166" i="39"/>
  <c r="RT166" i="39" s="1"/>
  <c r="QX166" i="39"/>
  <c r="RK166" i="39"/>
  <c r="RC166" i="39"/>
  <c r="RO166" i="39"/>
  <c r="RI173" i="39"/>
  <c r="RA173" i="39"/>
  <c r="RP173" i="39"/>
  <c r="RH173" i="39"/>
  <c r="QZ173" i="39"/>
  <c r="RO173" i="39"/>
  <c r="RG173" i="39"/>
  <c r="QY173" i="39"/>
  <c r="RN173" i="39"/>
  <c r="RF173" i="39"/>
  <c r="QX173" i="39"/>
  <c r="RM173" i="39"/>
  <c r="RE173" i="39"/>
  <c r="QW173" i="39"/>
  <c r="RJ173" i="39"/>
  <c r="RB173" i="39"/>
  <c r="RJ182" i="39"/>
  <c r="RB182" i="39"/>
  <c r="RI182" i="39"/>
  <c r="RA182" i="39"/>
  <c r="RP182" i="39"/>
  <c r="RH182" i="39"/>
  <c r="QZ182" i="39"/>
  <c r="RO182" i="39"/>
  <c r="RG182" i="39"/>
  <c r="QY182" i="39"/>
  <c r="RN182" i="39"/>
  <c r="RF182" i="39"/>
  <c r="QX182" i="39"/>
  <c r="RK182" i="39"/>
  <c r="RC182" i="39"/>
  <c r="RT197" i="39"/>
  <c r="RK150" i="39"/>
  <c r="RP150" i="39"/>
  <c r="RH150" i="39"/>
  <c r="RN150" i="39"/>
  <c r="QW166" i="39"/>
  <c r="RC173" i="39"/>
  <c r="QZ114" i="39"/>
  <c r="RH114" i="39"/>
  <c r="RT114" i="39" s="1"/>
  <c r="RD118" i="39"/>
  <c r="QZ122" i="39"/>
  <c r="RH122" i="39"/>
  <c r="RD126" i="39"/>
  <c r="RG134" i="39"/>
  <c r="RH135" i="39"/>
  <c r="RD139" i="39"/>
  <c r="RG142" i="39"/>
  <c r="RT142" i="39" s="1"/>
  <c r="RH143" i="39"/>
  <c r="RT143" i="39" s="1"/>
  <c r="RI147" i="39"/>
  <c r="RT147" i="39" s="1"/>
  <c r="RI148" i="39"/>
  <c r="RT148" i="39" s="1"/>
  <c r="RN148" i="39"/>
  <c r="RF148" i="39"/>
  <c r="RO148" i="39"/>
  <c r="RI149" i="39"/>
  <c r="RO150" i="39"/>
  <c r="RP152" i="39"/>
  <c r="RM152" i="39"/>
  <c r="RJ152" i="39"/>
  <c r="RN152" i="39"/>
  <c r="RD165" i="39"/>
  <c r="QY166" i="39"/>
  <c r="RD173" i="39"/>
  <c r="RL174" i="39"/>
  <c r="RI181" i="39"/>
  <c r="RA181" i="39"/>
  <c r="RP181" i="39"/>
  <c r="RH181" i="39"/>
  <c r="QZ181" i="39"/>
  <c r="RO181" i="39"/>
  <c r="RG181" i="39"/>
  <c r="QY181" i="39"/>
  <c r="RN181" i="39"/>
  <c r="RF181" i="39"/>
  <c r="QX181" i="39"/>
  <c r="RM181" i="39"/>
  <c r="RE181" i="39"/>
  <c r="QW181" i="39"/>
  <c r="RJ181" i="39"/>
  <c r="RB181" i="39"/>
  <c r="RD182" i="39"/>
  <c r="RT196" i="39"/>
  <c r="RO163" i="39"/>
  <c r="RG163" i="39"/>
  <c r="QY163" i="39"/>
  <c r="RN163" i="39"/>
  <c r="RF163" i="39"/>
  <c r="QX163" i="39"/>
  <c r="RM163" i="39"/>
  <c r="RE163" i="39"/>
  <c r="QW163" i="39"/>
  <c r="RK163" i="39"/>
  <c r="RC163" i="39"/>
  <c r="RP163" i="39"/>
  <c r="RH163" i="39"/>
  <c r="QZ163" i="39"/>
  <c r="RD166" i="39"/>
  <c r="RK173" i="39"/>
  <c r="RE182" i="39"/>
  <c r="RL146" i="39"/>
  <c r="RI151" i="39"/>
  <c r="RL154" i="39"/>
  <c r="RT154" i="39" s="1"/>
  <c r="QX161" i="39"/>
  <c r="RF161" i="39"/>
  <c r="RN161" i="39"/>
  <c r="QY162" i="39"/>
  <c r="RG162" i="39"/>
  <c r="RO162" i="39"/>
  <c r="RA164" i="39"/>
  <c r="RI164" i="39"/>
  <c r="RD167" i="39"/>
  <c r="RL167" i="39"/>
  <c r="QW168" i="39"/>
  <c r="RE168" i="39"/>
  <c r="RM168" i="39"/>
  <c r="QX169" i="39"/>
  <c r="RF169" i="39"/>
  <c r="RN169" i="39"/>
  <c r="QY170" i="39"/>
  <c r="RG170" i="39"/>
  <c r="RT170" i="39" s="1"/>
  <c r="RO170" i="39"/>
  <c r="QZ171" i="39"/>
  <c r="RH171" i="39"/>
  <c r="RP171" i="39"/>
  <c r="RA172" i="39"/>
  <c r="RI172" i="39"/>
  <c r="RD175" i="39"/>
  <c r="RL175" i="39"/>
  <c r="QW176" i="39"/>
  <c r="RE176" i="39"/>
  <c r="RM176" i="39"/>
  <c r="QX177" i="39"/>
  <c r="RF177" i="39"/>
  <c r="RN177" i="39"/>
  <c r="QY178" i="39"/>
  <c r="RG178" i="39"/>
  <c r="RO178" i="39"/>
  <c r="QZ179" i="39"/>
  <c r="RH179" i="39"/>
  <c r="RP179" i="39"/>
  <c r="RA180" i="39"/>
  <c r="RI180" i="39"/>
  <c r="RG146" i="39"/>
  <c r="RA161" i="39"/>
  <c r="RI161" i="39"/>
  <c r="RB162" i="39"/>
  <c r="RJ162" i="39"/>
  <c r="RD164" i="39"/>
  <c r="QY167" i="39"/>
  <c r="RG167" i="39"/>
  <c r="RT167" i="39" s="1"/>
  <c r="QZ168" i="39"/>
  <c r="RH168" i="39"/>
  <c r="RP168" i="39"/>
  <c r="RA169" i="39"/>
  <c r="RI169" i="39"/>
  <c r="RB170" i="39"/>
  <c r="RJ170" i="39"/>
  <c r="RC171" i="39"/>
  <c r="RK171" i="39"/>
  <c r="RD172" i="39"/>
  <c r="QY175" i="39"/>
  <c r="RG175" i="39"/>
  <c r="QZ176" i="39"/>
  <c r="RH176" i="39"/>
  <c r="RP176" i="39"/>
  <c r="RA177" i="39"/>
  <c r="RI177" i="39"/>
  <c r="RB178" i="39"/>
  <c r="RJ178" i="39"/>
  <c r="RT178" i="39" s="1"/>
  <c r="RC179" i="39"/>
  <c r="RK179" i="39"/>
  <c r="RD180" i="39"/>
  <c r="RD171" i="39"/>
  <c r="RL171" i="39"/>
  <c r="RD179" i="39"/>
  <c r="RL179" i="39"/>
  <c r="RD162" i="39"/>
  <c r="RL162" i="39"/>
  <c r="RB168" i="39"/>
  <c r="RJ168" i="39"/>
  <c r="RD170" i="39"/>
  <c r="RL170" i="39"/>
  <c r="QW171" i="39"/>
  <c r="RE171" i="39"/>
  <c r="RM171" i="39"/>
  <c r="RB176" i="39"/>
  <c r="RJ176" i="39"/>
  <c r="RT176" i="39" s="1"/>
  <c r="RD178" i="39"/>
  <c r="RL178" i="39"/>
  <c r="QW179" i="39"/>
  <c r="RE179" i="39"/>
  <c r="RM179" i="39"/>
  <c r="RD161" i="39"/>
  <c r="RT161" i="39" s="1"/>
  <c r="QW162" i="39"/>
  <c r="RE162" i="39"/>
  <c r="RM162" i="39"/>
  <c r="RC168" i="39"/>
  <c r="RK168" i="39"/>
  <c r="RD169" i="39"/>
  <c r="QW170" i="39"/>
  <c r="RE170" i="39"/>
  <c r="RM170" i="39"/>
  <c r="QX171" i="39"/>
  <c r="RF171" i="39"/>
  <c r="RN171" i="39"/>
  <c r="RC176" i="39"/>
  <c r="RK176" i="39"/>
  <c r="RD177" i="39"/>
  <c r="QW178" i="39"/>
  <c r="RE178" i="39"/>
  <c r="RM178" i="39"/>
  <c r="QX179" i="39"/>
  <c r="RF179" i="39"/>
  <c r="RN179" i="39"/>
  <c r="QX162" i="39"/>
  <c r="RF162" i="39"/>
  <c r="RD168" i="39"/>
  <c r="QX170" i="39"/>
  <c r="RF170" i="39"/>
  <c r="QY171" i="39"/>
  <c r="RG171" i="39"/>
  <c r="RD176" i="39"/>
  <c r="QX178" i="39"/>
  <c r="RF178" i="39"/>
  <c r="QY179" i="39"/>
  <c r="RG179" i="39"/>
  <c r="RT172" i="39" l="1"/>
  <c r="RT314" i="39"/>
  <c r="RT133" i="39"/>
  <c r="RT312" i="39"/>
  <c r="RT177" i="39"/>
  <c r="RT175" i="39"/>
  <c r="RT111" i="39"/>
  <c r="RT165" i="39"/>
  <c r="RT163" i="39"/>
  <c r="RT149" i="39"/>
  <c r="RT145" i="39"/>
  <c r="RT179" i="39"/>
  <c r="RT173" i="39"/>
  <c r="RT302" i="39"/>
  <c r="RT107" i="39"/>
  <c r="RT292" i="39"/>
  <c r="RT137" i="39"/>
  <c r="MK164" i="40"/>
  <c r="MK218" i="40"/>
  <c r="MK167" i="40"/>
  <c r="MK228" i="40"/>
  <c r="MK163" i="40"/>
  <c r="MK219" i="40" s="1"/>
  <c r="MK227" i="40"/>
  <c r="MK144" i="40"/>
  <c r="ML219" i="41"/>
  <c r="ML217" i="41"/>
  <c r="ML104" i="41"/>
  <c r="ML222" i="41"/>
  <c r="ML142" i="41"/>
  <c r="ML224" i="41"/>
  <c r="ML216" i="41"/>
  <c r="ML223" i="41"/>
  <c r="ML229" i="41"/>
  <c r="ML228" i="41"/>
  <c r="ML230" i="41"/>
  <c r="ML113" i="41"/>
  <c r="ML225" i="41" s="1"/>
  <c r="ML146" i="41"/>
  <c r="ML119" i="41"/>
  <c r="ML231" i="41" s="1"/>
  <c r="ML108" i="41"/>
  <c r="ML114" i="41"/>
  <c r="ML226" i="41" s="1"/>
  <c r="ML164" i="41"/>
  <c r="ML220" i="41" s="1"/>
  <c r="MK147" i="40"/>
  <c r="MK112" i="40"/>
  <c r="MK166" i="40"/>
  <c r="MK222" i="40" s="1"/>
  <c r="MK140" i="40"/>
  <c r="MK111" i="40"/>
  <c r="MK168" i="40"/>
  <c r="MK224" i="40" s="1"/>
  <c r="MK132" i="40"/>
  <c r="MK216" i="40" s="1"/>
  <c r="MK105" i="40"/>
  <c r="MK217" i="40" s="1"/>
  <c r="MK108" i="40"/>
  <c r="MK136" i="40"/>
  <c r="MK175" i="40"/>
  <c r="MK231" i="40" s="1"/>
  <c r="MK169" i="40"/>
  <c r="MK225" i="40" s="1"/>
  <c r="MK139" i="40"/>
  <c r="MK223" i="40" s="1"/>
  <c r="MK170" i="40"/>
  <c r="MK226" i="40" s="1"/>
  <c r="RT299" i="39"/>
  <c r="RT141" i="39"/>
  <c r="RT171" i="39"/>
  <c r="RT121" i="39"/>
  <c r="RT309" i="39" s="1"/>
  <c r="RT298" i="39"/>
  <c r="RT115" i="39"/>
  <c r="RT293" i="39"/>
  <c r="RT120" i="39"/>
  <c r="RT308" i="39" s="1"/>
  <c r="RT311" i="39"/>
  <c r="RT109" i="39"/>
  <c r="RT162" i="39"/>
  <c r="RT294" i="39" s="1"/>
  <c r="RT116" i="39"/>
  <c r="RT136" i="39"/>
  <c r="RT296" i="39" s="1"/>
  <c r="RT174" i="39"/>
  <c r="RT306" i="39" s="1"/>
  <c r="RT150" i="39"/>
  <c r="RT310" i="39" s="1"/>
  <c r="RT113" i="39"/>
  <c r="RT301" i="39" s="1"/>
  <c r="RT112" i="39"/>
  <c r="RT300" i="39" s="1"/>
  <c r="RT153" i="39"/>
  <c r="RT313" i="39" s="1"/>
  <c r="RT307" i="39"/>
  <c r="RT295" i="39" l="1"/>
  <c r="RT297" i="39"/>
  <c r="RT304" i="39"/>
  <c r="RT305" i="39"/>
  <c r="MK220" i="40"/>
  <c r="RT303" i="39"/>
  <c r="QW3" i="37" l="1"/>
  <c r="QX3" i="37"/>
  <c r="QY3" i="37"/>
  <c r="QZ3" i="37"/>
  <c r="RA3" i="37"/>
  <c r="RB3" i="37"/>
  <c r="RC3" i="37"/>
  <c r="RD3" i="37"/>
  <c r="RE3" i="37"/>
  <c r="RF3" i="37"/>
  <c r="RG3" i="37"/>
  <c r="RH3" i="37"/>
  <c r="RI3" i="37"/>
  <c r="RJ3" i="37"/>
  <c r="RK3" i="37"/>
  <c r="RL3" i="37"/>
  <c r="RM3" i="37"/>
  <c r="RN3" i="37"/>
  <c r="RO3" i="37"/>
  <c r="RP3" i="37"/>
  <c r="RR3" i="37"/>
  <c r="QW4" i="37"/>
  <c r="QX4" i="37"/>
  <c r="QY4" i="37"/>
  <c r="QZ4" i="37"/>
  <c r="RA4" i="37"/>
  <c r="RB4" i="37"/>
  <c r="RC4" i="37"/>
  <c r="RD4" i="37"/>
  <c r="RE4" i="37"/>
  <c r="RF4" i="37"/>
  <c r="RG4" i="37"/>
  <c r="RH4" i="37"/>
  <c r="RI4" i="37"/>
  <c r="RJ4" i="37"/>
  <c r="RK4" i="37"/>
  <c r="RL4" i="37"/>
  <c r="RM4" i="37"/>
  <c r="RN4" i="37"/>
  <c r="RO4" i="37"/>
  <c r="RP4" i="37"/>
  <c r="RR4" i="37"/>
  <c r="QW5" i="37"/>
  <c r="QX5" i="37"/>
  <c r="QY5" i="37"/>
  <c r="QZ5" i="37"/>
  <c r="RA5" i="37"/>
  <c r="RB5" i="37"/>
  <c r="RC5" i="37"/>
  <c r="RD5" i="37"/>
  <c r="RE5" i="37"/>
  <c r="RF5" i="37"/>
  <c r="RG5" i="37"/>
  <c r="RH5" i="37"/>
  <c r="RI5" i="37"/>
  <c r="RJ5" i="37"/>
  <c r="RK5" i="37"/>
  <c r="RL5" i="37"/>
  <c r="RM5" i="37"/>
  <c r="RN5" i="37"/>
  <c r="RO5" i="37"/>
  <c r="RP5" i="37"/>
  <c r="RR5" i="37"/>
  <c r="QW6" i="37"/>
  <c r="QX6" i="37"/>
  <c r="QY6" i="37"/>
  <c r="QZ6" i="37"/>
  <c r="RA6" i="37"/>
  <c r="RB6" i="37"/>
  <c r="RC6" i="37"/>
  <c r="RD6" i="37"/>
  <c r="RE6" i="37"/>
  <c r="RF6" i="37"/>
  <c r="RG6" i="37"/>
  <c r="RH6" i="37"/>
  <c r="RI6" i="37"/>
  <c r="RJ6" i="37"/>
  <c r="RK6" i="37"/>
  <c r="RL6" i="37"/>
  <c r="RM6" i="37"/>
  <c r="RN6" i="37"/>
  <c r="RO6" i="37"/>
  <c r="RP6" i="37"/>
  <c r="RR6" i="37"/>
  <c r="QW7" i="37"/>
  <c r="QX7" i="37"/>
  <c r="QY7" i="37"/>
  <c r="QZ7" i="37"/>
  <c r="RA7" i="37"/>
  <c r="RB7" i="37"/>
  <c r="RC7" i="37"/>
  <c r="RD7" i="37"/>
  <c r="RE7" i="37"/>
  <c r="RF7" i="37"/>
  <c r="RG7" i="37"/>
  <c r="RH7" i="37"/>
  <c r="RI7" i="37"/>
  <c r="RJ7" i="37"/>
  <c r="RK7" i="37"/>
  <c r="RL7" i="37"/>
  <c r="RM7" i="37"/>
  <c r="RN7" i="37"/>
  <c r="RO7" i="37"/>
  <c r="RP7" i="37"/>
  <c r="RR7" i="37"/>
  <c r="QW8" i="37"/>
  <c r="QX8" i="37"/>
  <c r="QY8" i="37"/>
  <c r="QZ8" i="37"/>
  <c r="RA8" i="37"/>
  <c r="RB8" i="37"/>
  <c r="RC8" i="37"/>
  <c r="RD8" i="37"/>
  <c r="RE8" i="37"/>
  <c r="RF8" i="37"/>
  <c r="RG8" i="37"/>
  <c r="RH8" i="37"/>
  <c r="RI8" i="37"/>
  <c r="RJ8" i="37"/>
  <c r="RK8" i="37"/>
  <c r="RL8" i="37"/>
  <c r="RM8" i="37"/>
  <c r="RN8" i="37"/>
  <c r="RO8" i="37"/>
  <c r="RP8" i="37"/>
  <c r="RR8" i="37"/>
  <c r="QW9" i="37"/>
  <c r="QX9" i="37"/>
  <c r="QY9" i="37"/>
  <c r="QZ9" i="37"/>
  <c r="RA9" i="37"/>
  <c r="RB9" i="37"/>
  <c r="RC9" i="37"/>
  <c r="RD9" i="37"/>
  <c r="RE9" i="37"/>
  <c r="RF9" i="37"/>
  <c r="RG9" i="37"/>
  <c r="RH9" i="37"/>
  <c r="RI9" i="37"/>
  <c r="RJ9" i="37"/>
  <c r="RK9" i="37"/>
  <c r="RL9" i="37"/>
  <c r="RM9" i="37"/>
  <c r="RN9" i="37"/>
  <c r="RO9" i="37"/>
  <c r="RP9" i="37"/>
  <c r="RR9" i="37"/>
  <c r="QW10" i="37"/>
  <c r="QX10" i="37"/>
  <c r="QY10" i="37"/>
  <c r="QZ10" i="37"/>
  <c r="RA10" i="37"/>
  <c r="RB10" i="37"/>
  <c r="RC10" i="37"/>
  <c r="RD10" i="37"/>
  <c r="RE10" i="37"/>
  <c r="RF10" i="37"/>
  <c r="RG10" i="37"/>
  <c r="RH10" i="37"/>
  <c r="RI10" i="37"/>
  <c r="RJ10" i="37"/>
  <c r="RK10" i="37"/>
  <c r="RL10" i="37"/>
  <c r="RM10" i="37"/>
  <c r="RN10" i="37"/>
  <c r="RO10" i="37"/>
  <c r="RP10" i="37"/>
  <c r="RR10" i="37"/>
  <c r="QW11" i="37"/>
  <c r="QX11" i="37"/>
  <c r="QY11" i="37"/>
  <c r="QZ11" i="37"/>
  <c r="RA11" i="37"/>
  <c r="RB11" i="37"/>
  <c r="RC11" i="37"/>
  <c r="RD11" i="37"/>
  <c r="RE11" i="37"/>
  <c r="RF11" i="37"/>
  <c r="RG11" i="37"/>
  <c r="RH11" i="37"/>
  <c r="RI11" i="37"/>
  <c r="RJ11" i="37"/>
  <c r="RK11" i="37"/>
  <c r="RL11" i="37"/>
  <c r="RM11" i="37"/>
  <c r="RN11" i="37"/>
  <c r="RO11" i="37"/>
  <c r="RP11" i="37"/>
  <c r="RR11" i="37"/>
  <c r="QW12" i="37"/>
  <c r="QX12" i="37"/>
  <c r="QY12" i="37"/>
  <c r="QZ12" i="37"/>
  <c r="RA12" i="37"/>
  <c r="RB12" i="37"/>
  <c r="RC12" i="37"/>
  <c r="RD12" i="37"/>
  <c r="RE12" i="37"/>
  <c r="RF12" i="37"/>
  <c r="RG12" i="37"/>
  <c r="RH12" i="37"/>
  <c r="RI12" i="37"/>
  <c r="RJ12" i="37"/>
  <c r="RK12" i="37"/>
  <c r="RL12" i="37"/>
  <c r="RM12" i="37"/>
  <c r="RN12" i="37"/>
  <c r="RO12" i="37"/>
  <c r="RP12" i="37"/>
  <c r="RR12" i="37"/>
  <c r="QW13" i="37"/>
  <c r="QX13" i="37"/>
  <c r="QY13" i="37"/>
  <c r="QZ13" i="37"/>
  <c r="RA13" i="37"/>
  <c r="RB13" i="37"/>
  <c r="RC13" i="37"/>
  <c r="RD13" i="37"/>
  <c r="RE13" i="37"/>
  <c r="RF13" i="37"/>
  <c r="RG13" i="37"/>
  <c r="RH13" i="37"/>
  <c r="RI13" i="37"/>
  <c r="RJ13" i="37"/>
  <c r="RK13" i="37"/>
  <c r="RL13" i="37"/>
  <c r="RM13" i="37"/>
  <c r="RN13" i="37"/>
  <c r="RO13" i="37"/>
  <c r="RP13" i="37"/>
  <c r="RR13" i="37"/>
  <c r="QW14" i="37"/>
  <c r="QX14" i="37"/>
  <c r="QY14" i="37"/>
  <c r="QZ14" i="37"/>
  <c r="RA14" i="37"/>
  <c r="RB14" i="37"/>
  <c r="RC14" i="37"/>
  <c r="RD14" i="37"/>
  <c r="RE14" i="37"/>
  <c r="RF14" i="37"/>
  <c r="RG14" i="37"/>
  <c r="RH14" i="37"/>
  <c r="RI14" i="37"/>
  <c r="RJ14" i="37"/>
  <c r="RK14" i="37"/>
  <c r="RL14" i="37"/>
  <c r="RM14" i="37"/>
  <c r="RN14" i="37"/>
  <c r="RO14" i="37"/>
  <c r="RP14" i="37"/>
  <c r="RR14" i="37"/>
  <c r="QW15" i="37"/>
  <c r="QX15" i="37"/>
  <c r="QY15" i="37"/>
  <c r="QZ15" i="37"/>
  <c r="RA15" i="37"/>
  <c r="RB15" i="37"/>
  <c r="RC15" i="37"/>
  <c r="RD15" i="37"/>
  <c r="RE15" i="37"/>
  <c r="RF15" i="37"/>
  <c r="RG15" i="37"/>
  <c r="RH15" i="37"/>
  <c r="RI15" i="37"/>
  <c r="RJ15" i="37"/>
  <c r="RK15" i="37"/>
  <c r="RL15" i="37"/>
  <c r="RM15" i="37"/>
  <c r="RN15" i="37"/>
  <c r="RO15" i="37"/>
  <c r="RP15" i="37"/>
  <c r="RR15" i="37"/>
  <c r="RT15" i="37"/>
  <c r="QW16" i="37"/>
  <c r="QX16" i="37"/>
  <c r="QY16" i="37"/>
  <c r="QZ16" i="37"/>
  <c r="RA16" i="37"/>
  <c r="RB16" i="37"/>
  <c r="RC16" i="37"/>
  <c r="RD16" i="37"/>
  <c r="RE16" i="37"/>
  <c r="RF16" i="37"/>
  <c r="RG16" i="37"/>
  <c r="RH16" i="37"/>
  <c r="RI16" i="37"/>
  <c r="RJ16" i="37"/>
  <c r="RK16" i="37"/>
  <c r="RL16" i="37"/>
  <c r="RM16" i="37"/>
  <c r="RN16" i="37"/>
  <c r="RO16" i="37"/>
  <c r="RP16" i="37"/>
  <c r="RR16" i="37"/>
  <c r="QW17" i="37"/>
  <c r="QX17" i="37"/>
  <c r="QY17" i="37"/>
  <c r="QZ17" i="37"/>
  <c r="RA17" i="37"/>
  <c r="RB17" i="37"/>
  <c r="RC17" i="37"/>
  <c r="RD17" i="37"/>
  <c r="RE17" i="37"/>
  <c r="RF17" i="37"/>
  <c r="RG17" i="37"/>
  <c r="RH17" i="37"/>
  <c r="RI17" i="37"/>
  <c r="RT17" i="37" s="1"/>
  <c r="RJ17" i="37"/>
  <c r="RK17" i="37"/>
  <c r="RL17" i="37"/>
  <c r="RM17" i="37"/>
  <c r="RN17" i="37"/>
  <c r="RO17" i="37"/>
  <c r="RP17" i="37"/>
  <c r="RR17" i="37"/>
  <c r="QW18" i="37"/>
  <c r="QX18" i="37"/>
  <c r="QY18" i="37"/>
  <c r="QZ18" i="37"/>
  <c r="RA18" i="37"/>
  <c r="RB18" i="37"/>
  <c r="RC18" i="37"/>
  <c r="RD18" i="37"/>
  <c r="RE18" i="37"/>
  <c r="RF18" i="37"/>
  <c r="RG18" i="37"/>
  <c r="RH18" i="37"/>
  <c r="RI18" i="37"/>
  <c r="RJ18" i="37"/>
  <c r="RK18" i="37"/>
  <c r="RL18" i="37"/>
  <c r="RM18" i="37"/>
  <c r="RN18" i="37"/>
  <c r="RO18" i="37"/>
  <c r="RP18" i="37"/>
  <c r="RR18" i="37"/>
  <c r="QW19" i="37"/>
  <c r="QX19" i="37"/>
  <c r="QY19" i="37"/>
  <c r="QZ19" i="37"/>
  <c r="RA19" i="37"/>
  <c r="RB19" i="37"/>
  <c r="RC19" i="37"/>
  <c r="RD19" i="37"/>
  <c r="RE19" i="37"/>
  <c r="RF19" i="37"/>
  <c r="RG19" i="37"/>
  <c r="RH19" i="37"/>
  <c r="RI19" i="37"/>
  <c r="RT19" i="37" s="1"/>
  <c r="RJ19" i="37"/>
  <c r="RK19" i="37"/>
  <c r="RL19" i="37"/>
  <c r="RM19" i="37"/>
  <c r="RN19" i="37"/>
  <c r="RO19" i="37"/>
  <c r="RP19" i="37"/>
  <c r="RR19" i="37"/>
  <c r="QW20" i="37"/>
  <c r="QX20" i="37"/>
  <c r="QY20" i="37"/>
  <c r="QZ20" i="37"/>
  <c r="RA20" i="37"/>
  <c r="RB20" i="37"/>
  <c r="RC20" i="37"/>
  <c r="RD20" i="37"/>
  <c r="RE20" i="37"/>
  <c r="RF20" i="37"/>
  <c r="RG20" i="37"/>
  <c r="RH20" i="37"/>
  <c r="RI20" i="37"/>
  <c r="RJ20" i="37"/>
  <c r="RK20" i="37"/>
  <c r="RL20" i="37"/>
  <c r="RM20" i="37"/>
  <c r="RN20" i="37"/>
  <c r="RO20" i="37"/>
  <c r="RP20" i="37"/>
  <c r="RR20" i="37"/>
  <c r="QW21" i="37"/>
  <c r="QX21" i="37"/>
  <c r="QY21" i="37"/>
  <c r="QZ21" i="37"/>
  <c r="RA21" i="37"/>
  <c r="RB21" i="37"/>
  <c r="RC21" i="37"/>
  <c r="RD21" i="37"/>
  <c r="RE21" i="37"/>
  <c r="RF21" i="37"/>
  <c r="RG21" i="37"/>
  <c r="RH21" i="37"/>
  <c r="RI21" i="37"/>
  <c r="RJ21" i="37"/>
  <c r="RK21" i="37"/>
  <c r="RL21" i="37"/>
  <c r="RM21" i="37"/>
  <c r="RN21" i="37"/>
  <c r="RO21" i="37"/>
  <c r="RP21" i="37"/>
  <c r="RR21" i="37"/>
  <c r="QW22" i="37"/>
  <c r="QX22" i="37"/>
  <c r="QY22" i="37"/>
  <c r="QZ22" i="37"/>
  <c r="RA22" i="37"/>
  <c r="RB22" i="37"/>
  <c r="RC22" i="37"/>
  <c r="RD22" i="37"/>
  <c r="RE22" i="37"/>
  <c r="RF22" i="37"/>
  <c r="RG22" i="37"/>
  <c r="RH22" i="37"/>
  <c r="RI22" i="37"/>
  <c r="RJ22" i="37"/>
  <c r="RK22" i="37"/>
  <c r="RL22" i="37"/>
  <c r="RM22" i="37"/>
  <c r="RN22" i="37"/>
  <c r="RO22" i="37"/>
  <c r="RP22" i="37"/>
  <c r="RR22" i="37"/>
  <c r="QW23" i="37"/>
  <c r="QX23" i="37"/>
  <c r="QY23" i="37"/>
  <c r="QZ23" i="37"/>
  <c r="RA23" i="37"/>
  <c r="RB23" i="37"/>
  <c r="RC23" i="37"/>
  <c r="RD23" i="37"/>
  <c r="RE23" i="37"/>
  <c r="RF23" i="37"/>
  <c r="RG23" i="37"/>
  <c r="RH23" i="37"/>
  <c r="RI23" i="37"/>
  <c r="RJ23" i="37"/>
  <c r="RK23" i="37"/>
  <c r="RL23" i="37"/>
  <c r="RM23" i="37"/>
  <c r="RN23" i="37"/>
  <c r="RO23" i="37"/>
  <c r="RP23" i="37"/>
  <c r="RR23" i="37"/>
  <c r="QW24" i="37"/>
  <c r="QX24" i="37"/>
  <c r="QY24" i="37"/>
  <c r="QZ24" i="37"/>
  <c r="RA24" i="37"/>
  <c r="RB24" i="37"/>
  <c r="RC24" i="37"/>
  <c r="RD24" i="37"/>
  <c r="RE24" i="37"/>
  <c r="RF24" i="37"/>
  <c r="RG24" i="37"/>
  <c r="RH24" i="37"/>
  <c r="RI24" i="37"/>
  <c r="RJ24" i="37"/>
  <c r="RK24" i="37"/>
  <c r="RL24" i="37"/>
  <c r="RM24" i="37"/>
  <c r="RN24" i="37"/>
  <c r="RO24" i="37"/>
  <c r="RP24" i="37"/>
  <c r="RR24" i="37"/>
  <c r="QW25" i="37"/>
  <c r="QX25" i="37"/>
  <c r="QY25" i="37"/>
  <c r="QZ25" i="37"/>
  <c r="RA25" i="37"/>
  <c r="RB25" i="37"/>
  <c r="RC25" i="37"/>
  <c r="RD25" i="37"/>
  <c r="RE25" i="37"/>
  <c r="RF25" i="37"/>
  <c r="RG25" i="37"/>
  <c r="RH25" i="37"/>
  <c r="RI25" i="37"/>
  <c r="RJ25" i="37"/>
  <c r="RK25" i="37"/>
  <c r="RL25" i="37"/>
  <c r="RM25" i="37"/>
  <c r="RN25" i="37"/>
  <c r="RO25" i="37"/>
  <c r="RP25" i="37"/>
  <c r="RR25" i="37"/>
  <c r="QW28" i="37"/>
  <c r="QX28" i="37"/>
  <c r="QY28" i="37"/>
  <c r="QZ28" i="37"/>
  <c r="RA28" i="37"/>
  <c r="RB28" i="37"/>
  <c r="RC28" i="37"/>
  <c r="RD28" i="37"/>
  <c r="RE28" i="37"/>
  <c r="RF28" i="37"/>
  <c r="RG28" i="37"/>
  <c r="RH28" i="37"/>
  <c r="RI28" i="37"/>
  <c r="RJ28" i="37"/>
  <c r="RK28" i="37"/>
  <c r="RL28" i="37"/>
  <c r="RM28" i="37"/>
  <c r="RN28" i="37"/>
  <c r="RO28" i="37"/>
  <c r="RP28" i="37"/>
  <c r="RR28" i="37"/>
  <c r="SL28" i="37"/>
  <c r="QW29" i="37"/>
  <c r="QX29" i="37"/>
  <c r="QY29" i="37"/>
  <c r="QZ29" i="37"/>
  <c r="RA29" i="37"/>
  <c r="RB29" i="37"/>
  <c r="RC29" i="37"/>
  <c r="RD29" i="37"/>
  <c r="RE29" i="37"/>
  <c r="RF29" i="37"/>
  <c r="RG29" i="37"/>
  <c r="RH29" i="37"/>
  <c r="RI29" i="37"/>
  <c r="RJ29" i="37"/>
  <c r="RK29" i="37"/>
  <c r="RL29" i="37"/>
  <c r="RM29" i="37"/>
  <c r="RN29" i="37"/>
  <c r="RO29" i="37"/>
  <c r="RP29" i="37"/>
  <c r="RR29" i="37"/>
  <c r="QW30" i="37"/>
  <c r="QX30" i="37"/>
  <c r="QY30" i="37"/>
  <c r="QZ30" i="37"/>
  <c r="RA30" i="37"/>
  <c r="RB30" i="37"/>
  <c r="RC30" i="37"/>
  <c r="RD30" i="37"/>
  <c r="RE30" i="37"/>
  <c r="RF30" i="37"/>
  <c r="RG30" i="37"/>
  <c r="RH30" i="37"/>
  <c r="RI30" i="37"/>
  <c r="RJ30" i="37"/>
  <c r="RK30" i="37"/>
  <c r="RL30" i="37"/>
  <c r="RM30" i="37"/>
  <c r="RN30" i="37"/>
  <c r="RO30" i="37"/>
  <c r="RP30" i="37"/>
  <c r="RR30" i="37"/>
  <c r="QW31" i="37"/>
  <c r="QX31" i="37"/>
  <c r="QY31" i="37"/>
  <c r="QZ31" i="37"/>
  <c r="RA31" i="37"/>
  <c r="RB31" i="37"/>
  <c r="RC31" i="37"/>
  <c r="RD31" i="37"/>
  <c r="RE31" i="37"/>
  <c r="RF31" i="37"/>
  <c r="RG31" i="37"/>
  <c r="RH31" i="37"/>
  <c r="RI31" i="37"/>
  <c r="RJ31" i="37"/>
  <c r="RK31" i="37"/>
  <c r="RL31" i="37"/>
  <c r="RM31" i="37"/>
  <c r="RN31" i="37"/>
  <c r="RO31" i="37"/>
  <c r="RP31" i="37"/>
  <c r="RR31" i="37"/>
  <c r="QW32" i="37"/>
  <c r="QX32" i="37"/>
  <c r="QY32" i="37"/>
  <c r="QZ32" i="37"/>
  <c r="RA32" i="37"/>
  <c r="RB32" i="37"/>
  <c r="RC32" i="37"/>
  <c r="RD32" i="37"/>
  <c r="RE32" i="37"/>
  <c r="RF32" i="37"/>
  <c r="RG32" i="37"/>
  <c r="RH32" i="37"/>
  <c r="RI32" i="37"/>
  <c r="RJ32" i="37"/>
  <c r="RK32" i="37"/>
  <c r="RL32" i="37"/>
  <c r="RM32" i="37"/>
  <c r="RN32" i="37"/>
  <c r="RO32" i="37"/>
  <c r="RP32" i="37"/>
  <c r="RR32" i="37"/>
  <c r="QW33" i="37"/>
  <c r="QX33" i="37"/>
  <c r="QY33" i="37"/>
  <c r="QZ33" i="37"/>
  <c r="RA33" i="37"/>
  <c r="RB33" i="37"/>
  <c r="RC33" i="37"/>
  <c r="RD33" i="37"/>
  <c r="RE33" i="37"/>
  <c r="RF33" i="37"/>
  <c r="RG33" i="37"/>
  <c r="RH33" i="37"/>
  <c r="RI33" i="37"/>
  <c r="RJ33" i="37"/>
  <c r="RK33" i="37"/>
  <c r="RL33" i="37"/>
  <c r="RM33" i="37"/>
  <c r="RN33" i="37"/>
  <c r="RO33" i="37"/>
  <c r="RP33" i="37"/>
  <c r="RR33" i="37"/>
  <c r="ST33" i="37"/>
  <c r="QW34" i="37"/>
  <c r="QX34" i="37"/>
  <c r="QY34" i="37"/>
  <c r="QZ34" i="37"/>
  <c r="RA34" i="37"/>
  <c r="RB34" i="37"/>
  <c r="RC34" i="37"/>
  <c r="RD34" i="37"/>
  <c r="RE34" i="37"/>
  <c r="RF34" i="37"/>
  <c r="RG34" i="37"/>
  <c r="RH34" i="37"/>
  <c r="RI34" i="37"/>
  <c r="RJ34" i="37"/>
  <c r="RK34" i="37"/>
  <c r="RL34" i="37"/>
  <c r="RM34" i="37"/>
  <c r="RN34" i="37"/>
  <c r="RO34" i="37"/>
  <c r="RP34" i="37"/>
  <c r="RR34" i="37"/>
  <c r="QW35" i="37"/>
  <c r="QX35" i="37"/>
  <c r="QY35" i="37"/>
  <c r="QZ35" i="37"/>
  <c r="RA35" i="37"/>
  <c r="RB35" i="37"/>
  <c r="RC35" i="37"/>
  <c r="RD35" i="37"/>
  <c r="RE35" i="37"/>
  <c r="RF35" i="37"/>
  <c r="RG35" i="37"/>
  <c r="RH35" i="37"/>
  <c r="RI35" i="37"/>
  <c r="RJ35" i="37"/>
  <c r="RK35" i="37"/>
  <c r="RL35" i="37"/>
  <c r="RM35" i="37"/>
  <c r="RN35" i="37"/>
  <c r="RO35" i="37"/>
  <c r="RP35" i="37"/>
  <c r="RR35" i="37"/>
  <c r="QW36" i="37"/>
  <c r="QX36" i="37"/>
  <c r="QY36" i="37"/>
  <c r="QZ36" i="37"/>
  <c r="RA36" i="37"/>
  <c r="RB36" i="37"/>
  <c r="RC36" i="37"/>
  <c r="RD36" i="37"/>
  <c r="RE36" i="37"/>
  <c r="RF36" i="37"/>
  <c r="RG36" i="37"/>
  <c r="RH36" i="37"/>
  <c r="RI36" i="37"/>
  <c r="RJ36" i="37"/>
  <c r="RK36" i="37"/>
  <c r="RL36" i="37"/>
  <c r="RM36" i="37"/>
  <c r="RN36" i="37"/>
  <c r="RO36" i="37"/>
  <c r="RP36" i="37"/>
  <c r="RR36" i="37"/>
  <c r="QW37" i="37"/>
  <c r="QX37" i="37"/>
  <c r="QY37" i="37"/>
  <c r="QZ37" i="37"/>
  <c r="RA37" i="37"/>
  <c r="RB37" i="37"/>
  <c r="RC37" i="37"/>
  <c r="RD37" i="37"/>
  <c r="RE37" i="37"/>
  <c r="RF37" i="37"/>
  <c r="RG37" i="37"/>
  <c r="RH37" i="37"/>
  <c r="RI37" i="37"/>
  <c r="RJ37" i="37"/>
  <c r="RK37" i="37"/>
  <c r="RL37" i="37"/>
  <c r="RM37" i="37"/>
  <c r="RN37" i="37"/>
  <c r="RO37" i="37"/>
  <c r="RP37" i="37"/>
  <c r="RR37" i="37"/>
  <c r="TD37" i="37"/>
  <c r="QW38" i="37"/>
  <c r="QX38" i="37"/>
  <c r="QY38" i="37"/>
  <c r="QZ38" i="37"/>
  <c r="RA38" i="37"/>
  <c r="RB38" i="37"/>
  <c r="RC38" i="37"/>
  <c r="RD38" i="37"/>
  <c r="RE38" i="37"/>
  <c r="RF38" i="37"/>
  <c r="RG38" i="37"/>
  <c r="RH38" i="37"/>
  <c r="RI38" i="37"/>
  <c r="RJ38" i="37"/>
  <c r="RK38" i="37"/>
  <c r="RL38" i="37"/>
  <c r="RM38" i="37"/>
  <c r="RN38" i="37"/>
  <c r="RO38" i="37"/>
  <c r="RP38" i="37"/>
  <c r="RR38" i="37"/>
  <c r="QW39" i="37"/>
  <c r="QX39" i="37"/>
  <c r="QY39" i="37"/>
  <c r="QZ39" i="37"/>
  <c r="RA39" i="37"/>
  <c r="RB39" i="37"/>
  <c r="RC39" i="37"/>
  <c r="RD39" i="37"/>
  <c r="RE39" i="37"/>
  <c r="RF39" i="37"/>
  <c r="RG39" i="37"/>
  <c r="RH39" i="37"/>
  <c r="RI39" i="37"/>
  <c r="RJ39" i="37"/>
  <c r="RK39" i="37"/>
  <c r="RL39" i="37"/>
  <c r="RM39" i="37"/>
  <c r="RN39" i="37"/>
  <c r="RO39" i="37"/>
  <c r="RP39" i="37"/>
  <c r="RR39" i="37"/>
  <c r="QW40" i="37"/>
  <c r="QX40" i="37"/>
  <c r="QY40" i="37"/>
  <c r="QZ40" i="37"/>
  <c r="RA40" i="37"/>
  <c r="RB40" i="37"/>
  <c r="RC40" i="37"/>
  <c r="RD40" i="37"/>
  <c r="RE40" i="37"/>
  <c r="RF40" i="37"/>
  <c r="RG40" i="37"/>
  <c r="RH40" i="37"/>
  <c r="RI40" i="37"/>
  <c r="RJ40" i="37"/>
  <c r="RK40" i="37"/>
  <c r="RL40" i="37"/>
  <c r="RM40" i="37"/>
  <c r="RN40" i="37"/>
  <c r="RO40" i="37"/>
  <c r="RP40" i="37"/>
  <c r="RR40" i="37"/>
  <c r="QW41" i="37"/>
  <c r="QX41" i="37"/>
  <c r="QY41" i="37"/>
  <c r="QZ41" i="37"/>
  <c r="RA41" i="37"/>
  <c r="RB41" i="37"/>
  <c r="RC41" i="37"/>
  <c r="RD41" i="37"/>
  <c r="RE41" i="37"/>
  <c r="RF41" i="37"/>
  <c r="RG41" i="37"/>
  <c r="RH41" i="37"/>
  <c r="RI41" i="37"/>
  <c r="RJ41" i="37"/>
  <c r="RK41" i="37"/>
  <c r="RL41" i="37"/>
  <c r="RM41" i="37"/>
  <c r="RN41" i="37"/>
  <c r="RO41" i="37"/>
  <c r="RP41" i="37"/>
  <c r="RR41" i="37"/>
  <c r="TH41" i="37"/>
  <c r="QW42" i="37"/>
  <c r="QX42" i="37"/>
  <c r="QY42" i="37"/>
  <c r="QZ42" i="37"/>
  <c r="RA42" i="37"/>
  <c r="RB42" i="37"/>
  <c r="RC42" i="37"/>
  <c r="RD42" i="37"/>
  <c r="RE42" i="37"/>
  <c r="RF42" i="37"/>
  <c r="RG42" i="37"/>
  <c r="RH42" i="37"/>
  <c r="RI42" i="37"/>
  <c r="RT42" i="37" s="1"/>
  <c r="RJ42" i="37"/>
  <c r="RK42" i="37"/>
  <c r="RL42" i="37"/>
  <c r="RM42" i="37"/>
  <c r="RN42" i="37"/>
  <c r="RO42" i="37"/>
  <c r="RP42" i="37"/>
  <c r="RR42" i="37"/>
  <c r="QW43" i="37"/>
  <c r="QX43" i="37"/>
  <c r="QY43" i="37"/>
  <c r="QZ43" i="37"/>
  <c r="RA43" i="37"/>
  <c r="RB43" i="37"/>
  <c r="RC43" i="37"/>
  <c r="RD43" i="37"/>
  <c r="RE43" i="37"/>
  <c r="RF43" i="37"/>
  <c r="RG43" i="37"/>
  <c r="RH43" i="37"/>
  <c r="RI43" i="37"/>
  <c r="RJ43" i="37"/>
  <c r="RK43" i="37"/>
  <c r="RL43" i="37"/>
  <c r="RM43" i="37"/>
  <c r="RN43" i="37"/>
  <c r="RO43" i="37"/>
  <c r="RP43" i="37"/>
  <c r="RR43" i="37"/>
  <c r="SQ43" i="37"/>
  <c r="QW44" i="37"/>
  <c r="QX44" i="37"/>
  <c r="QY44" i="37"/>
  <c r="QZ44" i="37"/>
  <c r="RA44" i="37"/>
  <c r="RB44" i="37"/>
  <c r="RC44" i="37"/>
  <c r="RD44" i="37"/>
  <c r="RE44" i="37"/>
  <c r="RF44" i="37"/>
  <c r="RG44" i="37"/>
  <c r="RH44" i="37"/>
  <c r="RI44" i="37"/>
  <c r="RT44" i="37" s="1"/>
  <c r="RJ44" i="37"/>
  <c r="RK44" i="37"/>
  <c r="RL44" i="37"/>
  <c r="RM44" i="37"/>
  <c r="RN44" i="37"/>
  <c r="RO44" i="37"/>
  <c r="RP44" i="37"/>
  <c r="RR44" i="37"/>
  <c r="QW45" i="37"/>
  <c r="QX45" i="37"/>
  <c r="QY45" i="37"/>
  <c r="QZ45" i="37"/>
  <c r="RA45" i="37"/>
  <c r="RB45" i="37"/>
  <c r="RC45" i="37"/>
  <c r="RD45" i="37"/>
  <c r="RE45" i="37"/>
  <c r="RF45" i="37"/>
  <c r="RG45" i="37"/>
  <c r="RH45" i="37"/>
  <c r="RI45" i="37"/>
  <c r="RJ45" i="37"/>
  <c r="RK45" i="37"/>
  <c r="RL45" i="37"/>
  <c r="RM45" i="37"/>
  <c r="RN45" i="37"/>
  <c r="RO45" i="37"/>
  <c r="RP45" i="37"/>
  <c r="RR45" i="37"/>
  <c r="QW46" i="37"/>
  <c r="QX46" i="37"/>
  <c r="QY46" i="37"/>
  <c r="QZ46" i="37"/>
  <c r="RA46" i="37"/>
  <c r="RB46" i="37"/>
  <c r="RC46" i="37"/>
  <c r="RD46" i="37"/>
  <c r="RE46" i="37"/>
  <c r="RF46" i="37"/>
  <c r="RG46" i="37"/>
  <c r="RH46" i="37"/>
  <c r="RI46" i="37"/>
  <c r="RJ46" i="37"/>
  <c r="RK46" i="37"/>
  <c r="RT46" i="37" s="1"/>
  <c r="RL46" i="37"/>
  <c r="RM46" i="37"/>
  <c r="RN46" i="37"/>
  <c r="RO46" i="37"/>
  <c r="RP46" i="37"/>
  <c r="RR46" i="37"/>
  <c r="SO46" i="37"/>
  <c r="QW47" i="37"/>
  <c r="QX47" i="37"/>
  <c r="QY47" i="37"/>
  <c r="QZ47" i="37"/>
  <c r="RA47" i="37"/>
  <c r="RB47" i="37"/>
  <c r="RC47" i="37"/>
  <c r="RD47" i="37"/>
  <c r="RE47" i="37"/>
  <c r="RF47" i="37"/>
  <c r="RG47" i="37"/>
  <c r="RH47" i="37"/>
  <c r="RI47" i="37"/>
  <c r="RJ47" i="37"/>
  <c r="RK47" i="37"/>
  <c r="RL47" i="37"/>
  <c r="RM47" i="37"/>
  <c r="RN47" i="37"/>
  <c r="RO47" i="37"/>
  <c r="RP47" i="37"/>
  <c r="RR47" i="37"/>
  <c r="QW48" i="37"/>
  <c r="QX48" i="37"/>
  <c r="QY48" i="37"/>
  <c r="QZ48" i="37"/>
  <c r="RA48" i="37"/>
  <c r="RB48" i="37"/>
  <c r="RC48" i="37"/>
  <c r="RD48" i="37"/>
  <c r="RE48" i="37"/>
  <c r="RF48" i="37"/>
  <c r="RG48" i="37"/>
  <c r="RH48" i="37"/>
  <c r="RI48" i="37"/>
  <c r="RJ48" i="37"/>
  <c r="RK48" i="37"/>
  <c r="RL48" i="37"/>
  <c r="RM48" i="37"/>
  <c r="RN48" i="37"/>
  <c r="RO48" i="37"/>
  <c r="RP48" i="37"/>
  <c r="RR48" i="37"/>
  <c r="QW49" i="37"/>
  <c r="QX49" i="37"/>
  <c r="QY49" i="37"/>
  <c r="QZ49" i="37"/>
  <c r="RA49" i="37"/>
  <c r="RB49" i="37"/>
  <c r="RC49" i="37"/>
  <c r="RD49" i="37"/>
  <c r="RE49" i="37"/>
  <c r="RF49" i="37"/>
  <c r="RG49" i="37"/>
  <c r="RH49" i="37"/>
  <c r="RI49" i="37"/>
  <c r="RJ49" i="37"/>
  <c r="RK49" i="37"/>
  <c r="RL49" i="37"/>
  <c r="RM49" i="37"/>
  <c r="RN49" i="37"/>
  <c r="RO49" i="37"/>
  <c r="RP49" i="37"/>
  <c r="RR49" i="37"/>
  <c r="QW50" i="37"/>
  <c r="QX50" i="37"/>
  <c r="QY50" i="37"/>
  <c r="QZ50" i="37"/>
  <c r="RA50" i="37"/>
  <c r="RB50" i="37"/>
  <c r="RC50" i="37"/>
  <c r="RD50" i="37"/>
  <c r="RE50" i="37"/>
  <c r="RF50" i="37"/>
  <c r="RG50" i="37"/>
  <c r="RH50" i="37"/>
  <c r="RI50" i="37"/>
  <c r="RJ50" i="37"/>
  <c r="RK50" i="37"/>
  <c r="RL50" i="37"/>
  <c r="RM50" i="37"/>
  <c r="RN50" i="37"/>
  <c r="RO50" i="37"/>
  <c r="RP50" i="37"/>
  <c r="RR50" i="37"/>
  <c r="QW54" i="37"/>
  <c r="QX54" i="37"/>
  <c r="QY54" i="37"/>
  <c r="QZ54" i="37"/>
  <c r="RA54" i="37"/>
  <c r="RB54" i="37"/>
  <c r="RC54" i="37"/>
  <c r="RD54" i="37"/>
  <c r="RE54" i="37"/>
  <c r="RF54" i="37"/>
  <c r="RG54" i="37"/>
  <c r="RH54" i="37"/>
  <c r="RI54" i="37"/>
  <c r="RJ54" i="37"/>
  <c r="RK54" i="37"/>
  <c r="RL54" i="37"/>
  <c r="RM54" i="37"/>
  <c r="RN54" i="37"/>
  <c r="RO54" i="37"/>
  <c r="RP54" i="37"/>
  <c r="RR54" i="37"/>
  <c r="QW55" i="37"/>
  <c r="QX55" i="37"/>
  <c r="QY55" i="37"/>
  <c r="QZ55" i="37"/>
  <c r="RA55" i="37"/>
  <c r="RB55" i="37"/>
  <c r="RC55" i="37"/>
  <c r="RD55" i="37"/>
  <c r="RE55" i="37"/>
  <c r="RF55" i="37"/>
  <c r="RG55" i="37"/>
  <c r="RH55" i="37"/>
  <c r="RI55" i="37"/>
  <c r="RJ55" i="37"/>
  <c r="RK55" i="37"/>
  <c r="RL55" i="37"/>
  <c r="RM55" i="37"/>
  <c r="RN55" i="37"/>
  <c r="RO55" i="37"/>
  <c r="RP55" i="37"/>
  <c r="RR55" i="37"/>
  <c r="QW56" i="37"/>
  <c r="QX56" i="37"/>
  <c r="QY56" i="37"/>
  <c r="QZ56" i="37"/>
  <c r="RA56" i="37"/>
  <c r="RB56" i="37"/>
  <c r="RC56" i="37"/>
  <c r="RD56" i="37"/>
  <c r="RE56" i="37"/>
  <c r="RF56" i="37"/>
  <c r="RG56" i="37"/>
  <c r="RH56" i="37"/>
  <c r="RI56" i="37"/>
  <c r="RJ56" i="37"/>
  <c r="RK56" i="37"/>
  <c r="RL56" i="37"/>
  <c r="RM56" i="37"/>
  <c r="RN56" i="37"/>
  <c r="RO56" i="37"/>
  <c r="RP56" i="37"/>
  <c r="RR56" i="37"/>
  <c r="QW57" i="37"/>
  <c r="QX57" i="37"/>
  <c r="QY57" i="37"/>
  <c r="QZ57" i="37"/>
  <c r="RA57" i="37"/>
  <c r="RB57" i="37"/>
  <c r="RC57" i="37"/>
  <c r="RD57" i="37"/>
  <c r="RE57" i="37"/>
  <c r="RF57" i="37"/>
  <c r="RG57" i="37"/>
  <c r="RH57" i="37"/>
  <c r="RI57" i="37"/>
  <c r="RJ57" i="37"/>
  <c r="RK57" i="37"/>
  <c r="RL57" i="37"/>
  <c r="RM57" i="37"/>
  <c r="RN57" i="37"/>
  <c r="RO57" i="37"/>
  <c r="RP57" i="37"/>
  <c r="RR57" i="37"/>
  <c r="QW58" i="37"/>
  <c r="QX58" i="37"/>
  <c r="QY58" i="37"/>
  <c r="QZ58" i="37"/>
  <c r="RA58" i="37"/>
  <c r="RB58" i="37"/>
  <c r="RC58" i="37"/>
  <c r="RD58" i="37"/>
  <c r="RE58" i="37"/>
  <c r="RF58" i="37"/>
  <c r="RG58" i="37"/>
  <c r="RH58" i="37"/>
  <c r="RI58" i="37"/>
  <c r="RJ58" i="37"/>
  <c r="RK58" i="37"/>
  <c r="RL58" i="37"/>
  <c r="RM58" i="37"/>
  <c r="RN58" i="37"/>
  <c r="RO58" i="37"/>
  <c r="RP58" i="37"/>
  <c r="RR58" i="37"/>
  <c r="QW59" i="37"/>
  <c r="QX59" i="37"/>
  <c r="QY59" i="37"/>
  <c r="QZ59" i="37"/>
  <c r="RA59" i="37"/>
  <c r="RB59" i="37"/>
  <c r="RC59" i="37"/>
  <c r="RD59" i="37"/>
  <c r="RE59" i="37"/>
  <c r="RF59" i="37"/>
  <c r="RG59" i="37"/>
  <c r="RH59" i="37"/>
  <c r="RI59" i="37"/>
  <c r="RJ59" i="37"/>
  <c r="RK59" i="37"/>
  <c r="RL59" i="37"/>
  <c r="RM59" i="37"/>
  <c r="RN59" i="37"/>
  <c r="RO59" i="37"/>
  <c r="RP59" i="37"/>
  <c r="RR59" i="37"/>
  <c r="QW60" i="37"/>
  <c r="QX60" i="37"/>
  <c r="QY60" i="37"/>
  <c r="QZ60" i="37"/>
  <c r="RA60" i="37"/>
  <c r="RB60" i="37"/>
  <c r="RC60" i="37"/>
  <c r="RD60" i="37"/>
  <c r="RE60" i="37"/>
  <c r="RF60" i="37"/>
  <c r="RG60" i="37"/>
  <c r="RH60" i="37"/>
  <c r="RI60" i="37"/>
  <c r="RJ60" i="37"/>
  <c r="RK60" i="37"/>
  <c r="RL60" i="37"/>
  <c r="RM60" i="37"/>
  <c r="RN60" i="37"/>
  <c r="RO60" i="37"/>
  <c r="RP60" i="37"/>
  <c r="RR60" i="37"/>
  <c r="QW61" i="37"/>
  <c r="QX61" i="37"/>
  <c r="QY61" i="37"/>
  <c r="QZ61" i="37"/>
  <c r="RA61" i="37"/>
  <c r="RB61" i="37"/>
  <c r="RC61" i="37"/>
  <c r="RD61" i="37"/>
  <c r="RE61" i="37"/>
  <c r="RF61" i="37"/>
  <c r="RG61" i="37"/>
  <c r="RH61" i="37"/>
  <c r="RI61" i="37"/>
  <c r="RJ61" i="37"/>
  <c r="RK61" i="37"/>
  <c r="RL61" i="37"/>
  <c r="RM61" i="37"/>
  <c r="RN61" i="37"/>
  <c r="RO61" i="37"/>
  <c r="RP61" i="37"/>
  <c r="RR61" i="37"/>
  <c r="QW62" i="37"/>
  <c r="QX62" i="37"/>
  <c r="QY62" i="37"/>
  <c r="QZ62" i="37"/>
  <c r="RA62" i="37"/>
  <c r="RB62" i="37"/>
  <c r="RC62" i="37"/>
  <c r="RD62" i="37"/>
  <c r="RE62" i="37"/>
  <c r="RF62" i="37"/>
  <c r="RG62" i="37"/>
  <c r="RH62" i="37"/>
  <c r="RI62" i="37"/>
  <c r="RJ62" i="37"/>
  <c r="RK62" i="37"/>
  <c r="RL62" i="37"/>
  <c r="RM62" i="37"/>
  <c r="RN62" i="37"/>
  <c r="RO62" i="37"/>
  <c r="RP62" i="37"/>
  <c r="RR62" i="37"/>
  <c r="QW63" i="37"/>
  <c r="QX63" i="37"/>
  <c r="QY63" i="37"/>
  <c r="QZ63" i="37"/>
  <c r="RA63" i="37"/>
  <c r="RB63" i="37"/>
  <c r="RC63" i="37"/>
  <c r="RD63" i="37"/>
  <c r="RE63" i="37"/>
  <c r="RF63" i="37"/>
  <c r="RG63" i="37"/>
  <c r="RH63" i="37"/>
  <c r="RI63" i="37"/>
  <c r="RJ63" i="37"/>
  <c r="RK63" i="37"/>
  <c r="RL63" i="37"/>
  <c r="RM63" i="37"/>
  <c r="RN63" i="37"/>
  <c r="RO63" i="37"/>
  <c r="RP63" i="37"/>
  <c r="RR63" i="37"/>
  <c r="QW64" i="37"/>
  <c r="QX64" i="37"/>
  <c r="QY64" i="37"/>
  <c r="QZ64" i="37"/>
  <c r="RA64" i="37"/>
  <c r="RB64" i="37"/>
  <c r="RC64" i="37"/>
  <c r="RD64" i="37"/>
  <c r="RE64" i="37"/>
  <c r="RF64" i="37"/>
  <c r="RG64" i="37"/>
  <c r="RH64" i="37"/>
  <c r="RI64" i="37"/>
  <c r="RJ64" i="37"/>
  <c r="RK64" i="37"/>
  <c r="RL64" i="37"/>
  <c r="RM64" i="37"/>
  <c r="RN64" i="37"/>
  <c r="RO64" i="37"/>
  <c r="RP64" i="37"/>
  <c r="RR64" i="37"/>
  <c r="QW65" i="37"/>
  <c r="QX65" i="37"/>
  <c r="QY65" i="37"/>
  <c r="QZ65" i="37"/>
  <c r="RA65" i="37"/>
  <c r="RB65" i="37"/>
  <c r="RC65" i="37"/>
  <c r="RD65" i="37"/>
  <c r="RE65" i="37"/>
  <c r="RF65" i="37"/>
  <c r="RG65" i="37"/>
  <c r="RH65" i="37"/>
  <c r="RI65" i="37"/>
  <c r="RJ65" i="37"/>
  <c r="RK65" i="37"/>
  <c r="RL65" i="37"/>
  <c r="RM65" i="37"/>
  <c r="RN65" i="37"/>
  <c r="RO65" i="37"/>
  <c r="RP65" i="37"/>
  <c r="RR65" i="37"/>
  <c r="QW66" i="37"/>
  <c r="QX66" i="37"/>
  <c r="QY66" i="37"/>
  <c r="QZ66" i="37"/>
  <c r="RA66" i="37"/>
  <c r="RB66" i="37"/>
  <c r="RC66" i="37"/>
  <c r="RD66" i="37"/>
  <c r="RE66" i="37"/>
  <c r="RF66" i="37"/>
  <c r="RG66" i="37"/>
  <c r="RH66" i="37"/>
  <c r="RI66" i="37"/>
  <c r="RJ66" i="37"/>
  <c r="RK66" i="37"/>
  <c r="RL66" i="37"/>
  <c r="RM66" i="37"/>
  <c r="RN66" i="37"/>
  <c r="RO66" i="37"/>
  <c r="RP66" i="37"/>
  <c r="RR66" i="37"/>
  <c r="QW67" i="37"/>
  <c r="QX67" i="37"/>
  <c r="QY67" i="37"/>
  <c r="QZ67" i="37"/>
  <c r="RA67" i="37"/>
  <c r="RB67" i="37"/>
  <c r="RC67" i="37"/>
  <c r="RD67" i="37"/>
  <c r="RE67" i="37"/>
  <c r="RF67" i="37"/>
  <c r="RG67" i="37"/>
  <c r="RH67" i="37"/>
  <c r="RI67" i="37"/>
  <c r="RJ67" i="37"/>
  <c r="RK67" i="37"/>
  <c r="RL67" i="37"/>
  <c r="RM67" i="37"/>
  <c r="RN67" i="37"/>
  <c r="RO67" i="37"/>
  <c r="RP67" i="37"/>
  <c r="RR67" i="37"/>
  <c r="QW68" i="37"/>
  <c r="QX68" i="37"/>
  <c r="QY68" i="37"/>
  <c r="QZ68" i="37"/>
  <c r="RA68" i="37"/>
  <c r="RB68" i="37"/>
  <c r="RC68" i="37"/>
  <c r="RD68" i="37"/>
  <c r="RE68" i="37"/>
  <c r="RF68" i="37"/>
  <c r="RG68" i="37"/>
  <c r="RH68" i="37"/>
  <c r="RI68" i="37"/>
  <c r="RJ68" i="37"/>
  <c r="RK68" i="37"/>
  <c r="RL68" i="37"/>
  <c r="RM68" i="37"/>
  <c r="RN68" i="37"/>
  <c r="RO68" i="37"/>
  <c r="RP68" i="37"/>
  <c r="RR68" i="37"/>
  <c r="QW69" i="37"/>
  <c r="QX69" i="37"/>
  <c r="QY69" i="37"/>
  <c r="QZ69" i="37"/>
  <c r="RA69" i="37"/>
  <c r="RB69" i="37"/>
  <c r="RC69" i="37"/>
  <c r="RD69" i="37"/>
  <c r="RE69" i="37"/>
  <c r="RF69" i="37"/>
  <c r="RG69" i="37"/>
  <c r="RH69" i="37"/>
  <c r="RI69" i="37"/>
  <c r="RJ69" i="37"/>
  <c r="RK69" i="37"/>
  <c r="RL69" i="37"/>
  <c r="RM69" i="37"/>
  <c r="RN69" i="37"/>
  <c r="RO69" i="37"/>
  <c r="RP69" i="37"/>
  <c r="RR69" i="37"/>
  <c r="QW70" i="37"/>
  <c r="QX70" i="37"/>
  <c r="QY70" i="37"/>
  <c r="QZ70" i="37"/>
  <c r="RA70" i="37"/>
  <c r="RB70" i="37"/>
  <c r="RC70" i="37"/>
  <c r="RD70" i="37"/>
  <c r="RE70" i="37"/>
  <c r="RF70" i="37"/>
  <c r="RG70" i="37"/>
  <c r="RH70" i="37"/>
  <c r="RI70" i="37"/>
  <c r="RJ70" i="37"/>
  <c r="RK70" i="37"/>
  <c r="RL70" i="37"/>
  <c r="RM70" i="37"/>
  <c r="RN70" i="37"/>
  <c r="RO70" i="37"/>
  <c r="RP70" i="37"/>
  <c r="RR70" i="37"/>
  <c r="QW71" i="37"/>
  <c r="QX71" i="37"/>
  <c r="QY71" i="37"/>
  <c r="QZ71" i="37"/>
  <c r="RA71" i="37"/>
  <c r="RB71" i="37"/>
  <c r="RC71" i="37"/>
  <c r="RD71" i="37"/>
  <c r="RE71" i="37"/>
  <c r="RF71" i="37"/>
  <c r="RG71" i="37"/>
  <c r="RH71" i="37"/>
  <c r="RI71" i="37"/>
  <c r="RJ71" i="37"/>
  <c r="RK71" i="37"/>
  <c r="RL71" i="37"/>
  <c r="RM71" i="37"/>
  <c r="RN71" i="37"/>
  <c r="RO71" i="37"/>
  <c r="RP71" i="37"/>
  <c r="RR71" i="37"/>
  <c r="QW72" i="37"/>
  <c r="QX72" i="37"/>
  <c r="QY72" i="37"/>
  <c r="QZ72" i="37"/>
  <c r="RA72" i="37"/>
  <c r="RB72" i="37"/>
  <c r="RC72" i="37"/>
  <c r="RD72" i="37"/>
  <c r="RE72" i="37"/>
  <c r="RF72" i="37"/>
  <c r="RG72" i="37"/>
  <c r="RH72" i="37"/>
  <c r="RI72" i="37"/>
  <c r="RJ72" i="37"/>
  <c r="RK72" i="37"/>
  <c r="RL72" i="37"/>
  <c r="RM72" i="37"/>
  <c r="RN72" i="37"/>
  <c r="RO72" i="37"/>
  <c r="RP72" i="37"/>
  <c r="RR72" i="37"/>
  <c r="QW73" i="37"/>
  <c r="QX73" i="37"/>
  <c r="QY73" i="37"/>
  <c r="QZ73" i="37"/>
  <c r="RA73" i="37"/>
  <c r="RB73" i="37"/>
  <c r="RC73" i="37"/>
  <c r="RD73" i="37"/>
  <c r="RE73" i="37"/>
  <c r="RF73" i="37"/>
  <c r="RG73" i="37"/>
  <c r="RH73" i="37"/>
  <c r="RI73" i="37"/>
  <c r="RJ73" i="37"/>
  <c r="RK73" i="37"/>
  <c r="RL73" i="37"/>
  <c r="RM73" i="37"/>
  <c r="RN73" i="37"/>
  <c r="RO73" i="37"/>
  <c r="RP73" i="37"/>
  <c r="RR73" i="37"/>
  <c r="QW74" i="37"/>
  <c r="QX74" i="37"/>
  <c r="QY74" i="37"/>
  <c r="QZ74" i="37"/>
  <c r="RA74" i="37"/>
  <c r="RB74" i="37"/>
  <c r="RC74" i="37"/>
  <c r="RD74" i="37"/>
  <c r="RE74" i="37"/>
  <c r="RF74" i="37"/>
  <c r="RG74" i="37"/>
  <c r="RH74" i="37"/>
  <c r="RI74" i="37"/>
  <c r="RJ74" i="37"/>
  <c r="RK74" i="37"/>
  <c r="RL74" i="37"/>
  <c r="RM74" i="37"/>
  <c r="RN74" i="37"/>
  <c r="RO74" i="37"/>
  <c r="RP74" i="37"/>
  <c r="RR74" i="37"/>
  <c r="QW75" i="37"/>
  <c r="QX75" i="37"/>
  <c r="QY75" i="37"/>
  <c r="QZ75" i="37"/>
  <c r="RA75" i="37"/>
  <c r="RB75" i="37"/>
  <c r="RC75" i="37"/>
  <c r="RD75" i="37"/>
  <c r="RE75" i="37"/>
  <c r="RF75" i="37"/>
  <c r="RG75" i="37"/>
  <c r="RH75" i="37"/>
  <c r="RI75" i="37"/>
  <c r="RJ75" i="37"/>
  <c r="RK75" i="37"/>
  <c r="RT75" i="37" s="1"/>
  <c r="RL75" i="37"/>
  <c r="RM75" i="37"/>
  <c r="RN75" i="37"/>
  <c r="RO75" i="37"/>
  <c r="RP75" i="37"/>
  <c r="RR75" i="37"/>
  <c r="QW76" i="37"/>
  <c r="QX76" i="37"/>
  <c r="QY76" i="37"/>
  <c r="QZ76" i="37"/>
  <c r="RA76" i="37"/>
  <c r="RB76" i="37"/>
  <c r="RC76" i="37"/>
  <c r="RD76" i="37"/>
  <c r="RE76" i="37"/>
  <c r="RF76" i="37"/>
  <c r="RG76" i="37"/>
  <c r="RH76" i="37"/>
  <c r="RI76" i="37"/>
  <c r="RJ76" i="37"/>
  <c r="RK76" i="37"/>
  <c r="RL76" i="37"/>
  <c r="RM76" i="37"/>
  <c r="RN76" i="37"/>
  <c r="RO76" i="37"/>
  <c r="RP76" i="37"/>
  <c r="RR76" i="37"/>
  <c r="QW79" i="37"/>
  <c r="QX79" i="37"/>
  <c r="QY79" i="37"/>
  <c r="QZ79" i="37"/>
  <c r="RA79" i="37"/>
  <c r="RB79" i="37"/>
  <c r="RC79" i="37"/>
  <c r="RD79" i="37"/>
  <c r="RE79" i="37"/>
  <c r="RF79" i="37"/>
  <c r="RG79" i="37"/>
  <c r="RH79" i="37"/>
  <c r="RI79" i="37"/>
  <c r="RT79" i="37" s="1"/>
  <c r="RJ79" i="37"/>
  <c r="RK79" i="37"/>
  <c r="RL79" i="37"/>
  <c r="RM79" i="37"/>
  <c r="RN79" i="37"/>
  <c r="RO79" i="37"/>
  <c r="RP79" i="37"/>
  <c r="RR79" i="37"/>
  <c r="QW80" i="37"/>
  <c r="QX80" i="37"/>
  <c r="QY80" i="37"/>
  <c r="QZ80" i="37"/>
  <c r="RA80" i="37"/>
  <c r="RB80" i="37"/>
  <c r="RC80" i="37"/>
  <c r="RD80" i="37"/>
  <c r="RE80" i="37"/>
  <c r="RF80" i="37"/>
  <c r="RG80" i="37"/>
  <c r="RH80" i="37"/>
  <c r="RI80" i="37"/>
  <c r="RJ80" i="37"/>
  <c r="RK80" i="37"/>
  <c r="RL80" i="37"/>
  <c r="RM80" i="37"/>
  <c r="RN80" i="37"/>
  <c r="RO80" i="37"/>
  <c r="RP80" i="37"/>
  <c r="RR80" i="37"/>
  <c r="QW81" i="37"/>
  <c r="QX81" i="37"/>
  <c r="QY81" i="37"/>
  <c r="QZ81" i="37"/>
  <c r="RA81" i="37"/>
  <c r="RB81" i="37"/>
  <c r="RC81" i="37"/>
  <c r="RD81" i="37"/>
  <c r="RE81" i="37"/>
  <c r="RF81" i="37"/>
  <c r="RG81" i="37"/>
  <c r="RH81" i="37"/>
  <c r="RI81" i="37"/>
  <c r="RJ81" i="37"/>
  <c r="RK81" i="37"/>
  <c r="RL81" i="37"/>
  <c r="RM81" i="37"/>
  <c r="RN81" i="37"/>
  <c r="RO81" i="37"/>
  <c r="RP81" i="37"/>
  <c r="RR81" i="37"/>
  <c r="QW82" i="37"/>
  <c r="QX82" i="37"/>
  <c r="QY82" i="37"/>
  <c r="QZ82" i="37"/>
  <c r="RA82" i="37"/>
  <c r="RB82" i="37"/>
  <c r="RC82" i="37"/>
  <c r="RD82" i="37"/>
  <c r="RE82" i="37"/>
  <c r="RF82" i="37"/>
  <c r="RG82" i="37"/>
  <c r="RH82" i="37"/>
  <c r="RI82" i="37"/>
  <c r="RJ82" i="37"/>
  <c r="RK82" i="37"/>
  <c r="RL82" i="37"/>
  <c r="RM82" i="37"/>
  <c r="RN82" i="37"/>
  <c r="RO82" i="37"/>
  <c r="RP82" i="37"/>
  <c r="RR82" i="37"/>
  <c r="QW83" i="37"/>
  <c r="QX83" i="37"/>
  <c r="QY83" i="37"/>
  <c r="QZ83" i="37"/>
  <c r="RA83" i="37"/>
  <c r="RB83" i="37"/>
  <c r="RC83" i="37"/>
  <c r="RD83" i="37"/>
  <c r="RE83" i="37"/>
  <c r="RF83" i="37"/>
  <c r="RG83" i="37"/>
  <c r="RH83" i="37"/>
  <c r="RI83" i="37"/>
  <c r="RJ83" i="37"/>
  <c r="RK83" i="37"/>
  <c r="RL83" i="37"/>
  <c r="RM83" i="37"/>
  <c r="RN83" i="37"/>
  <c r="RO83" i="37"/>
  <c r="RP83" i="37"/>
  <c r="RR83" i="37"/>
  <c r="QW84" i="37"/>
  <c r="QX84" i="37"/>
  <c r="QY84" i="37"/>
  <c r="QZ84" i="37"/>
  <c r="RA84" i="37"/>
  <c r="RB84" i="37"/>
  <c r="RC84" i="37"/>
  <c r="RD84" i="37"/>
  <c r="RE84" i="37"/>
  <c r="RF84" i="37"/>
  <c r="RG84" i="37"/>
  <c r="RH84" i="37"/>
  <c r="RI84" i="37"/>
  <c r="RJ84" i="37"/>
  <c r="RK84" i="37"/>
  <c r="RL84" i="37"/>
  <c r="RM84" i="37"/>
  <c r="RN84" i="37"/>
  <c r="RO84" i="37"/>
  <c r="RP84" i="37"/>
  <c r="RR84" i="37"/>
  <c r="QW85" i="37"/>
  <c r="QX85" i="37"/>
  <c r="QY85" i="37"/>
  <c r="QZ85" i="37"/>
  <c r="RA85" i="37"/>
  <c r="RB85" i="37"/>
  <c r="RC85" i="37"/>
  <c r="RD85" i="37"/>
  <c r="RE85" i="37"/>
  <c r="RF85" i="37"/>
  <c r="RG85" i="37"/>
  <c r="RH85" i="37"/>
  <c r="RI85" i="37"/>
  <c r="RJ85" i="37"/>
  <c r="RK85" i="37"/>
  <c r="RL85" i="37"/>
  <c r="RM85" i="37"/>
  <c r="RN85" i="37"/>
  <c r="RO85" i="37"/>
  <c r="RP85" i="37"/>
  <c r="RR85" i="37"/>
  <c r="QW86" i="37"/>
  <c r="QX86" i="37"/>
  <c r="QY86" i="37"/>
  <c r="QZ86" i="37"/>
  <c r="RA86" i="37"/>
  <c r="RB86" i="37"/>
  <c r="RC86" i="37"/>
  <c r="RD86" i="37"/>
  <c r="RE86" i="37"/>
  <c r="RF86" i="37"/>
  <c r="RG86" i="37"/>
  <c r="RH86" i="37"/>
  <c r="RI86" i="37"/>
  <c r="RJ86" i="37"/>
  <c r="RK86" i="37"/>
  <c r="RL86" i="37"/>
  <c r="RM86" i="37"/>
  <c r="RN86" i="37"/>
  <c r="RO86" i="37"/>
  <c r="RP86" i="37"/>
  <c r="RR86" i="37"/>
  <c r="QW87" i="37"/>
  <c r="QX87" i="37"/>
  <c r="QY87" i="37"/>
  <c r="QZ87" i="37"/>
  <c r="RA87" i="37"/>
  <c r="RB87" i="37"/>
  <c r="RC87" i="37"/>
  <c r="RD87" i="37"/>
  <c r="RE87" i="37"/>
  <c r="RF87" i="37"/>
  <c r="RG87" i="37"/>
  <c r="RH87" i="37"/>
  <c r="RI87" i="37"/>
  <c r="RJ87" i="37"/>
  <c r="RK87" i="37"/>
  <c r="RL87" i="37"/>
  <c r="RM87" i="37"/>
  <c r="RN87" i="37"/>
  <c r="RO87" i="37"/>
  <c r="RP87" i="37"/>
  <c r="RR87" i="37"/>
  <c r="QW88" i="37"/>
  <c r="QX88" i="37"/>
  <c r="QY88" i="37"/>
  <c r="QZ88" i="37"/>
  <c r="RA88" i="37"/>
  <c r="RB88" i="37"/>
  <c r="RC88" i="37"/>
  <c r="RD88" i="37"/>
  <c r="RE88" i="37"/>
  <c r="RF88" i="37"/>
  <c r="RG88" i="37"/>
  <c r="RH88" i="37"/>
  <c r="RI88" i="37"/>
  <c r="RJ88" i="37"/>
  <c r="RK88" i="37"/>
  <c r="RL88" i="37"/>
  <c r="RM88" i="37"/>
  <c r="RN88" i="37"/>
  <c r="RO88" i="37"/>
  <c r="RP88" i="37"/>
  <c r="RR88" i="37"/>
  <c r="QW89" i="37"/>
  <c r="QX89" i="37"/>
  <c r="QY89" i="37"/>
  <c r="QZ89" i="37"/>
  <c r="RA89" i="37"/>
  <c r="RB89" i="37"/>
  <c r="RC89" i="37"/>
  <c r="RD89" i="37"/>
  <c r="RE89" i="37"/>
  <c r="RF89" i="37"/>
  <c r="RG89" i="37"/>
  <c r="RT89" i="37" s="1"/>
  <c r="RH89" i="37"/>
  <c r="RI89" i="37"/>
  <c r="RJ89" i="37"/>
  <c r="RK89" i="37"/>
  <c r="RL89" i="37"/>
  <c r="RM89" i="37"/>
  <c r="RN89" i="37"/>
  <c r="RO89" i="37"/>
  <c r="RP89" i="37"/>
  <c r="RR89" i="37"/>
  <c r="QW90" i="37"/>
  <c r="QX90" i="37"/>
  <c r="QY90" i="37"/>
  <c r="QZ90" i="37"/>
  <c r="RA90" i="37"/>
  <c r="RB90" i="37"/>
  <c r="RC90" i="37"/>
  <c r="RD90" i="37"/>
  <c r="RE90" i="37"/>
  <c r="RF90" i="37"/>
  <c r="RG90" i="37"/>
  <c r="RH90" i="37"/>
  <c r="RI90" i="37"/>
  <c r="RJ90" i="37"/>
  <c r="RK90" i="37"/>
  <c r="RL90" i="37"/>
  <c r="RM90" i="37"/>
  <c r="RN90" i="37"/>
  <c r="RO90" i="37"/>
  <c r="RP90" i="37"/>
  <c r="RR90" i="37"/>
  <c r="QW91" i="37"/>
  <c r="QX91" i="37"/>
  <c r="QY91" i="37"/>
  <c r="QZ91" i="37"/>
  <c r="RA91" i="37"/>
  <c r="RB91" i="37"/>
  <c r="RC91" i="37"/>
  <c r="RD91" i="37"/>
  <c r="RE91" i="37"/>
  <c r="RF91" i="37"/>
  <c r="RG91" i="37"/>
  <c r="RH91" i="37"/>
  <c r="RI91" i="37"/>
  <c r="RJ91" i="37"/>
  <c r="RK91" i="37"/>
  <c r="RL91" i="37"/>
  <c r="RM91" i="37"/>
  <c r="RN91" i="37"/>
  <c r="RO91" i="37"/>
  <c r="RP91" i="37"/>
  <c r="RR91" i="37"/>
  <c r="QW92" i="37"/>
  <c r="QX92" i="37"/>
  <c r="QY92" i="37"/>
  <c r="QZ92" i="37"/>
  <c r="RA92" i="37"/>
  <c r="RB92" i="37"/>
  <c r="RC92" i="37"/>
  <c r="RD92" i="37"/>
  <c r="RE92" i="37"/>
  <c r="RF92" i="37"/>
  <c r="RG92" i="37"/>
  <c r="RH92" i="37"/>
  <c r="RI92" i="37"/>
  <c r="RJ92" i="37"/>
  <c r="RK92" i="37"/>
  <c r="RL92" i="37"/>
  <c r="RM92" i="37"/>
  <c r="RN92" i="37"/>
  <c r="RO92" i="37"/>
  <c r="RP92" i="37"/>
  <c r="RR92" i="37"/>
  <c r="QW93" i="37"/>
  <c r="QX93" i="37"/>
  <c r="QY93" i="37"/>
  <c r="QZ93" i="37"/>
  <c r="RA93" i="37"/>
  <c r="RB93" i="37"/>
  <c r="RC93" i="37"/>
  <c r="RD93" i="37"/>
  <c r="RE93" i="37"/>
  <c r="RF93" i="37"/>
  <c r="RG93" i="37"/>
  <c r="RH93" i="37"/>
  <c r="RI93" i="37"/>
  <c r="RT93" i="37" s="1"/>
  <c r="RJ93" i="37"/>
  <c r="RK93" i="37"/>
  <c r="RL93" i="37"/>
  <c r="RM93" i="37"/>
  <c r="RN93" i="37"/>
  <c r="RO93" i="37"/>
  <c r="RP93" i="37"/>
  <c r="RR93" i="37"/>
  <c r="QW94" i="37"/>
  <c r="QX94" i="37"/>
  <c r="QY94" i="37"/>
  <c r="QZ94" i="37"/>
  <c r="RA94" i="37"/>
  <c r="RB94" i="37"/>
  <c r="RC94" i="37"/>
  <c r="RD94" i="37"/>
  <c r="RE94" i="37"/>
  <c r="RF94" i="37"/>
  <c r="RG94" i="37"/>
  <c r="RH94" i="37"/>
  <c r="RI94" i="37"/>
  <c r="RJ94" i="37"/>
  <c r="RK94" i="37"/>
  <c r="RL94" i="37"/>
  <c r="RM94" i="37"/>
  <c r="RN94" i="37"/>
  <c r="RO94" i="37"/>
  <c r="RP94" i="37"/>
  <c r="RR94" i="37"/>
  <c r="QW95" i="37"/>
  <c r="QX95" i="37"/>
  <c r="QY95" i="37"/>
  <c r="QZ95" i="37"/>
  <c r="RA95" i="37"/>
  <c r="RB95" i="37"/>
  <c r="RC95" i="37"/>
  <c r="RD95" i="37"/>
  <c r="RE95" i="37"/>
  <c r="RF95" i="37"/>
  <c r="RG95" i="37"/>
  <c r="RH95" i="37"/>
  <c r="RI95" i="37"/>
  <c r="RJ95" i="37"/>
  <c r="RK95" i="37"/>
  <c r="RL95" i="37"/>
  <c r="RM95" i="37"/>
  <c r="RN95" i="37"/>
  <c r="RO95" i="37"/>
  <c r="RP95" i="37"/>
  <c r="RR95" i="37"/>
  <c r="QW96" i="37"/>
  <c r="QX96" i="37"/>
  <c r="QY96" i="37"/>
  <c r="QZ96" i="37"/>
  <c r="RA96" i="37"/>
  <c r="RB96" i="37"/>
  <c r="RC96" i="37"/>
  <c r="RD96" i="37"/>
  <c r="RE96" i="37"/>
  <c r="RF96" i="37"/>
  <c r="RG96" i="37"/>
  <c r="RH96" i="37"/>
  <c r="RI96" i="37"/>
  <c r="RJ96" i="37"/>
  <c r="RK96" i="37"/>
  <c r="RL96" i="37"/>
  <c r="RM96" i="37"/>
  <c r="RN96" i="37"/>
  <c r="RO96" i="37"/>
  <c r="RP96" i="37"/>
  <c r="RR96" i="37"/>
  <c r="QW97" i="37"/>
  <c r="QX97" i="37"/>
  <c r="QY97" i="37"/>
  <c r="QZ97" i="37"/>
  <c r="RA97" i="37"/>
  <c r="RB97" i="37"/>
  <c r="RC97" i="37"/>
  <c r="RD97" i="37"/>
  <c r="RE97" i="37"/>
  <c r="RF97" i="37"/>
  <c r="RG97" i="37"/>
  <c r="RH97" i="37"/>
  <c r="RI97" i="37"/>
  <c r="RJ97" i="37"/>
  <c r="RK97" i="37"/>
  <c r="RL97" i="37"/>
  <c r="RM97" i="37"/>
  <c r="RN97" i="37"/>
  <c r="RO97" i="37"/>
  <c r="RP97" i="37"/>
  <c r="RR97" i="37"/>
  <c r="QW98" i="37"/>
  <c r="QX98" i="37"/>
  <c r="QY98" i="37"/>
  <c r="QZ98" i="37"/>
  <c r="RA98" i="37"/>
  <c r="RB98" i="37"/>
  <c r="RC98" i="37"/>
  <c r="RD98" i="37"/>
  <c r="RE98" i="37"/>
  <c r="RF98" i="37"/>
  <c r="RG98" i="37"/>
  <c r="RH98" i="37"/>
  <c r="RI98" i="37"/>
  <c r="RJ98" i="37"/>
  <c r="RK98" i="37"/>
  <c r="RL98" i="37"/>
  <c r="RM98" i="37"/>
  <c r="RN98" i="37"/>
  <c r="RO98" i="37"/>
  <c r="RP98" i="37"/>
  <c r="RR98" i="37"/>
  <c r="QW99" i="37"/>
  <c r="QX99" i="37"/>
  <c r="QY99" i="37"/>
  <c r="QZ99" i="37"/>
  <c r="RA99" i="37"/>
  <c r="RB99" i="37"/>
  <c r="RC99" i="37"/>
  <c r="RD99" i="37"/>
  <c r="RE99" i="37"/>
  <c r="RF99" i="37"/>
  <c r="RG99" i="37"/>
  <c r="RH99" i="37"/>
  <c r="RI99" i="37"/>
  <c r="RJ99" i="37"/>
  <c r="RK99" i="37"/>
  <c r="RL99" i="37"/>
  <c r="RM99" i="37"/>
  <c r="RN99" i="37"/>
  <c r="RO99" i="37"/>
  <c r="RP99" i="37"/>
  <c r="RR99" i="37"/>
  <c r="QW100" i="37"/>
  <c r="QX100" i="37"/>
  <c r="QY100" i="37"/>
  <c r="QZ100" i="37"/>
  <c r="RA100" i="37"/>
  <c r="RB100" i="37"/>
  <c r="RC100" i="37"/>
  <c r="RD100" i="37"/>
  <c r="RE100" i="37"/>
  <c r="RF100" i="37"/>
  <c r="RG100" i="37"/>
  <c r="RH100" i="37"/>
  <c r="RI100" i="37"/>
  <c r="RJ100" i="37"/>
  <c r="RK100" i="37"/>
  <c r="RL100" i="37"/>
  <c r="RM100" i="37"/>
  <c r="RN100" i="37"/>
  <c r="RO100" i="37"/>
  <c r="RP100" i="37"/>
  <c r="RR100" i="37"/>
  <c r="QW101" i="37"/>
  <c r="QX101" i="37"/>
  <c r="QY101" i="37"/>
  <c r="QZ101" i="37"/>
  <c r="RA101" i="37"/>
  <c r="RB101" i="37"/>
  <c r="RC101" i="37"/>
  <c r="RD101" i="37"/>
  <c r="RE101" i="37"/>
  <c r="RF101" i="37"/>
  <c r="RG101" i="37"/>
  <c r="RH101" i="37"/>
  <c r="RI101" i="37"/>
  <c r="RJ101" i="37"/>
  <c r="RK101" i="37"/>
  <c r="RL101" i="37"/>
  <c r="RM101" i="37"/>
  <c r="RN101" i="37"/>
  <c r="RO101" i="37"/>
  <c r="RP101" i="37"/>
  <c r="RR101" i="37"/>
  <c r="QS104" i="37"/>
  <c r="RE104" i="37" s="1"/>
  <c r="QW104" i="37"/>
  <c r="RR104" i="37"/>
  <c r="QS105" i="37"/>
  <c r="RN105" i="37" s="1"/>
  <c r="RE105" i="37"/>
  <c r="RR105" i="37"/>
  <c r="QS106" i="37"/>
  <c r="RE106" i="37" s="1"/>
  <c r="RR106" i="37"/>
  <c r="QS107" i="37"/>
  <c r="QZ107" i="37" s="1"/>
  <c r="RR107" i="37"/>
  <c r="QS108" i="37"/>
  <c r="RB108" i="37" s="1"/>
  <c r="RR108" i="37"/>
  <c r="QS109" i="37"/>
  <c r="RC109" i="37" s="1"/>
  <c r="RR109" i="37"/>
  <c r="QS110" i="37"/>
  <c r="QY110" i="37" s="1"/>
  <c r="QW110" i="37"/>
  <c r="QX110" i="37"/>
  <c r="RD110" i="37"/>
  <c r="RF110" i="37"/>
  <c r="RL110" i="37"/>
  <c r="RM110" i="37"/>
  <c r="RN110" i="37"/>
  <c r="RR110" i="37"/>
  <c r="QS111" i="37"/>
  <c r="RJ111" i="37" s="1"/>
  <c r="RR111" i="37"/>
  <c r="QS112" i="37"/>
  <c r="RD112" i="37" s="1"/>
  <c r="RR112" i="37"/>
  <c r="QS113" i="37"/>
  <c r="QX113" i="37" s="1"/>
  <c r="RR113" i="37"/>
  <c r="QS114" i="37"/>
  <c r="RB114" i="37" s="1"/>
  <c r="RR114" i="37"/>
  <c r="QS115" i="37"/>
  <c r="RA115" i="37" s="1"/>
  <c r="RN115" i="37"/>
  <c r="RR115" i="37"/>
  <c r="QS116" i="37"/>
  <c r="RB116" i="37" s="1"/>
  <c r="RR116" i="37"/>
  <c r="QS117" i="37"/>
  <c r="RC117" i="37" s="1"/>
  <c r="RR117" i="37"/>
  <c r="QS118" i="37"/>
  <c r="RC118" i="37" s="1"/>
  <c r="RE118" i="37"/>
  <c r="RR118" i="37"/>
  <c r="QS119" i="37"/>
  <c r="RL119" i="37" s="1"/>
  <c r="RD119" i="37"/>
  <c r="RR119" i="37"/>
  <c r="QS120" i="37"/>
  <c r="QW120" i="37" s="1"/>
  <c r="RR120" i="37"/>
  <c r="QS121" i="37"/>
  <c r="QX121" i="37" s="1"/>
  <c r="RR121" i="37"/>
  <c r="QS122" i="37"/>
  <c r="QZ122" i="37" s="1"/>
  <c r="QW122" i="37"/>
  <c r="RR122" i="37"/>
  <c r="QS123" i="37"/>
  <c r="RD123" i="37" s="1"/>
  <c r="RR123" i="37"/>
  <c r="QS124" i="37"/>
  <c r="RM124" i="37" s="1"/>
  <c r="QY124" i="37"/>
  <c r="RR124" i="37"/>
  <c r="QS125" i="37"/>
  <c r="RC125" i="37" s="1"/>
  <c r="QW125" i="37"/>
  <c r="QX125" i="37"/>
  <c r="QZ125" i="37"/>
  <c r="RA125" i="37"/>
  <c r="RF125" i="37"/>
  <c r="RH125" i="37"/>
  <c r="RI125" i="37"/>
  <c r="RJ125" i="37"/>
  <c r="RL125" i="37"/>
  <c r="RR125" i="37"/>
  <c r="QS126" i="37"/>
  <c r="QX126" i="37" s="1"/>
  <c r="RF126" i="37"/>
  <c r="RO126" i="37"/>
  <c r="RR126" i="37"/>
  <c r="QS132" i="37"/>
  <c r="RJ132" i="37" s="1"/>
  <c r="QW132" i="37"/>
  <c r="QX132" i="37"/>
  <c r="RR132" i="37"/>
  <c r="QS133" i="37"/>
  <c r="RE133" i="37" s="1"/>
  <c r="QW133" i="37"/>
  <c r="QX133" i="37"/>
  <c r="QY133" i="37"/>
  <c r="RR133" i="37"/>
  <c r="QS134" i="37"/>
  <c r="QW134" i="37"/>
  <c r="QX134" i="37"/>
  <c r="QY134" i="37"/>
  <c r="QZ134" i="37"/>
  <c r="RR134" i="37"/>
  <c r="QS135" i="37"/>
  <c r="RA135" i="37" s="1"/>
  <c r="QW135" i="37"/>
  <c r="QX135" i="37"/>
  <c r="QY135" i="37"/>
  <c r="QZ135" i="37"/>
  <c r="RD135" i="37"/>
  <c r="RF135" i="37"/>
  <c r="RG135" i="37"/>
  <c r="RH135" i="37"/>
  <c r="RR135" i="37"/>
  <c r="QS136" i="37"/>
  <c r="RI136" i="37" s="1"/>
  <c r="QW136" i="37"/>
  <c r="QX136" i="37"/>
  <c r="QY136" i="37"/>
  <c r="QZ136" i="37"/>
  <c r="RA136" i="37"/>
  <c r="RK136" i="37"/>
  <c r="RR136" i="37"/>
  <c r="QS137" i="37"/>
  <c r="RB137" i="37" s="1"/>
  <c r="QW137" i="37"/>
  <c r="QX137" i="37"/>
  <c r="QY137" i="37"/>
  <c r="QZ137" i="37"/>
  <c r="RA137" i="37"/>
  <c r="RM137" i="37"/>
  <c r="RR137" i="37"/>
  <c r="QS138" i="37"/>
  <c r="RC138" i="37" s="1"/>
  <c r="QW138" i="37"/>
  <c r="QX138" i="37"/>
  <c r="QY138" i="37"/>
  <c r="QZ138" i="37"/>
  <c r="RA138" i="37"/>
  <c r="RB138" i="37"/>
  <c r="RL138" i="37"/>
  <c r="RR138" i="37"/>
  <c r="QS139" i="37"/>
  <c r="RM139" i="37" s="1"/>
  <c r="QW139" i="37"/>
  <c r="QX139" i="37"/>
  <c r="QY139" i="37"/>
  <c r="QZ139" i="37"/>
  <c r="RA139" i="37"/>
  <c r="RB139" i="37"/>
  <c r="RR139" i="37"/>
  <c r="QS140" i="37"/>
  <c r="RC140" i="37" s="1"/>
  <c r="QW140" i="37"/>
  <c r="QX140" i="37"/>
  <c r="QY140" i="37"/>
  <c r="QZ140" i="37"/>
  <c r="RA140" i="37"/>
  <c r="RB140" i="37"/>
  <c r="RJ140" i="37"/>
  <c r="RO140" i="37"/>
  <c r="RR140" i="37"/>
  <c r="QS141" i="37"/>
  <c r="RI141" i="37" s="1"/>
  <c r="QW141" i="37"/>
  <c r="QX141" i="37"/>
  <c r="QY141" i="37"/>
  <c r="QZ141" i="37"/>
  <c r="RA141" i="37"/>
  <c r="RB141" i="37"/>
  <c r="RC141" i="37"/>
  <c r="RD141" i="37"/>
  <c r="RL141" i="37"/>
  <c r="RM141" i="37"/>
  <c r="RR141" i="37"/>
  <c r="QS142" i="37"/>
  <c r="RI142" i="37" s="1"/>
  <c r="QW142" i="37"/>
  <c r="QX142" i="37"/>
  <c r="QY142" i="37"/>
  <c r="QZ142" i="37"/>
  <c r="RA142" i="37"/>
  <c r="RB142" i="37"/>
  <c r="RC142" i="37"/>
  <c r="RD142" i="37"/>
  <c r="RR142" i="37"/>
  <c r="QS143" i="37"/>
  <c r="RI143" i="37" s="1"/>
  <c r="QW143" i="37"/>
  <c r="QX143" i="37"/>
  <c r="QY143" i="37"/>
  <c r="QZ143" i="37"/>
  <c r="RA143" i="37"/>
  <c r="RB143" i="37"/>
  <c r="RC143" i="37"/>
  <c r="RM143" i="37"/>
  <c r="RP143" i="37"/>
  <c r="RR143" i="37"/>
  <c r="QS144" i="37"/>
  <c r="RF144" i="37" s="1"/>
  <c r="QW144" i="37"/>
  <c r="QX144" i="37"/>
  <c r="QY144" i="37"/>
  <c r="QZ144" i="37"/>
  <c r="RA144" i="37"/>
  <c r="RB144" i="37"/>
  <c r="RC144" i="37"/>
  <c r="RD144" i="37"/>
  <c r="RL144" i="37"/>
  <c r="RR144" i="37"/>
  <c r="QS145" i="37"/>
  <c r="RE145" i="37" s="1"/>
  <c r="QW145" i="37"/>
  <c r="QX145" i="37"/>
  <c r="QY145" i="37"/>
  <c r="QZ145" i="37"/>
  <c r="RA145" i="37"/>
  <c r="RB145" i="37"/>
  <c r="RC145" i="37"/>
  <c r="RD145" i="37"/>
  <c r="RR145" i="37"/>
  <c r="QS146" i="37"/>
  <c r="RE146" i="37" s="1"/>
  <c r="QW146" i="37"/>
  <c r="QX146" i="37"/>
  <c r="QY146" i="37"/>
  <c r="QZ146" i="37"/>
  <c r="RA146" i="37"/>
  <c r="RB146" i="37"/>
  <c r="RC146" i="37"/>
  <c r="RD146" i="37"/>
  <c r="RR146" i="37"/>
  <c r="QS147" i="37"/>
  <c r="RF147" i="37" s="1"/>
  <c r="QW147" i="37"/>
  <c r="QX147" i="37"/>
  <c r="QY147" i="37"/>
  <c r="QZ147" i="37"/>
  <c r="RA147" i="37"/>
  <c r="RB147" i="37"/>
  <c r="RC147" i="37"/>
  <c r="RD147" i="37"/>
  <c r="RE147" i="37"/>
  <c r="RG147" i="37"/>
  <c r="RI147" i="37"/>
  <c r="RJ147" i="37"/>
  <c r="RK147" i="37"/>
  <c r="RM147" i="37"/>
  <c r="RO147" i="37"/>
  <c r="RR147" i="37"/>
  <c r="QS148" i="37"/>
  <c r="RG148" i="37" s="1"/>
  <c r="QW148" i="37"/>
  <c r="QX148" i="37"/>
  <c r="QY148" i="37"/>
  <c r="QZ148" i="37"/>
  <c r="RA148" i="37"/>
  <c r="RB148" i="37"/>
  <c r="RC148" i="37"/>
  <c r="RD148" i="37"/>
  <c r="RE148" i="37"/>
  <c r="RR148" i="37"/>
  <c r="QS149" i="37"/>
  <c r="RM149" i="37" s="1"/>
  <c r="QW149" i="37"/>
  <c r="QX149" i="37"/>
  <c r="QY149" i="37"/>
  <c r="QZ149" i="37"/>
  <c r="RA149" i="37"/>
  <c r="RB149" i="37"/>
  <c r="RC149" i="37"/>
  <c r="RD149" i="37"/>
  <c r="RE149" i="37"/>
  <c r="RF149" i="37"/>
  <c r="RR149" i="37"/>
  <c r="QS150" i="37"/>
  <c r="RM150" i="37" s="1"/>
  <c r="QW150" i="37"/>
  <c r="QX150" i="37"/>
  <c r="QY150" i="37"/>
  <c r="QZ150" i="37"/>
  <c r="RA150" i="37"/>
  <c r="RB150" i="37"/>
  <c r="RC150" i="37"/>
  <c r="RD150" i="37"/>
  <c r="RE150" i="37"/>
  <c r="RF150" i="37"/>
  <c r="RG150" i="37"/>
  <c r="RR150" i="37"/>
  <c r="QS151" i="37"/>
  <c r="RI151" i="37" s="1"/>
  <c r="QW151" i="37"/>
  <c r="QX151" i="37"/>
  <c r="QY151" i="37"/>
  <c r="QZ151" i="37"/>
  <c r="RA151" i="37"/>
  <c r="RB151" i="37"/>
  <c r="RC151" i="37"/>
  <c r="RD151" i="37"/>
  <c r="RE151" i="37"/>
  <c r="RF151" i="37"/>
  <c r="RG151" i="37"/>
  <c r="RR151" i="37"/>
  <c r="QS152" i="37"/>
  <c r="RK152" i="37" s="1"/>
  <c r="QW152" i="37"/>
  <c r="QX152" i="37"/>
  <c r="QY152" i="37"/>
  <c r="QZ152" i="37"/>
  <c r="RA152" i="37"/>
  <c r="RB152" i="37"/>
  <c r="RC152" i="37"/>
  <c r="RD152" i="37"/>
  <c r="RE152" i="37"/>
  <c r="RF152" i="37"/>
  <c r="RG152" i="37"/>
  <c r="RH152" i="37"/>
  <c r="RN152" i="37"/>
  <c r="RR152" i="37"/>
  <c r="QS153" i="37"/>
  <c r="RM153" i="37" s="1"/>
  <c r="QW153" i="37"/>
  <c r="QX153" i="37"/>
  <c r="QY153" i="37"/>
  <c r="QZ153" i="37"/>
  <c r="RA153" i="37"/>
  <c r="RB153" i="37"/>
  <c r="RC153" i="37"/>
  <c r="RD153" i="37"/>
  <c r="RE153" i="37"/>
  <c r="RF153" i="37"/>
  <c r="RG153" i="37"/>
  <c r="RH153" i="37"/>
  <c r="RI153" i="37"/>
  <c r="RR153" i="37"/>
  <c r="QS154" i="37"/>
  <c r="RM154" i="37" s="1"/>
  <c r="QW154" i="37"/>
  <c r="QX154" i="37"/>
  <c r="QY154" i="37"/>
  <c r="QZ154" i="37"/>
  <c r="RA154" i="37"/>
  <c r="RB154" i="37"/>
  <c r="RC154" i="37"/>
  <c r="RD154" i="37"/>
  <c r="RE154" i="37"/>
  <c r="RF154" i="37"/>
  <c r="RG154" i="37"/>
  <c r="RH154" i="37"/>
  <c r="RI154" i="37"/>
  <c r="RJ154" i="37"/>
  <c r="RR154" i="37"/>
  <c r="QS160" i="37"/>
  <c r="RA160" i="37" s="1"/>
  <c r="QW160" i="37"/>
  <c r="RE160" i="37"/>
  <c r="RR160" i="37"/>
  <c r="QS161" i="37"/>
  <c r="RD161" i="37" s="1"/>
  <c r="RR161" i="37"/>
  <c r="QS162" i="37"/>
  <c r="QW162" i="37" s="1"/>
  <c r="RR162" i="37"/>
  <c r="QS163" i="37"/>
  <c r="RB163" i="37" s="1"/>
  <c r="RR163" i="37"/>
  <c r="QS164" i="37"/>
  <c r="RK164" i="37" s="1"/>
  <c r="RR164" i="37"/>
  <c r="QS165" i="37"/>
  <c r="RD165" i="37" s="1"/>
  <c r="RR165" i="37"/>
  <c r="QS166" i="37"/>
  <c r="RB166" i="37" s="1"/>
  <c r="RR166" i="37"/>
  <c r="QS167" i="37"/>
  <c r="RG167" i="37" s="1"/>
  <c r="RC167" i="37"/>
  <c r="RK167" i="37"/>
  <c r="RR167" i="37"/>
  <c r="QS168" i="37"/>
  <c r="QZ168" i="37" s="1"/>
  <c r="RD168" i="37"/>
  <c r="RR168" i="37"/>
  <c r="QS169" i="37"/>
  <c r="RE169" i="37" s="1"/>
  <c r="RD169" i="37"/>
  <c r="RF169" i="37"/>
  <c r="RI169" i="37"/>
  <c r="RR169" i="37"/>
  <c r="QS170" i="37"/>
  <c r="RB170" i="37" s="1"/>
  <c r="RC170" i="37"/>
  <c r="RJ170" i="37"/>
  <c r="RR170" i="37"/>
  <c r="QS171" i="37"/>
  <c r="QY171" i="37" s="1"/>
  <c r="RB171" i="37"/>
  <c r="RR171" i="37"/>
  <c r="QS172" i="37"/>
  <c r="RK172" i="37" s="1"/>
  <c r="RR172" i="37"/>
  <c r="QS173" i="37"/>
  <c r="RD173" i="37" s="1"/>
  <c r="RR173" i="37"/>
  <c r="QS174" i="37"/>
  <c r="RB174" i="37" s="1"/>
  <c r="RR174" i="37"/>
  <c r="QS175" i="37"/>
  <c r="RG175" i="37" s="1"/>
  <c r="RR175" i="37"/>
  <c r="QS176" i="37"/>
  <c r="RO176" i="37" s="1"/>
  <c r="RR176" i="37"/>
  <c r="QS177" i="37"/>
  <c r="QY177" i="37" s="1"/>
  <c r="RE177" i="37"/>
  <c r="RJ177" i="37"/>
  <c r="RN177" i="37"/>
  <c r="RR177" i="37"/>
  <c r="QS178" i="37"/>
  <c r="QW178" i="37" s="1"/>
  <c r="RR178" i="37"/>
  <c r="QS179" i="37"/>
  <c r="QW179" i="37" s="1"/>
  <c r="RR179" i="37"/>
  <c r="QS180" i="37"/>
  <c r="QZ180" i="37" s="1"/>
  <c r="RR180" i="37"/>
  <c r="QS181" i="37"/>
  <c r="RM181" i="37" s="1"/>
  <c r="RR181" i="37"/>
  <c r="QS182" i="37"/>
  <c r="QZ182" i="37" s="1"/>
  <c r="RR182" i="37"/>
  <c r="QW188" i="37"/>
  <c r="QX188" i="37"/>
  <c r="QY188" i="37"/>
  <c r="QZ188" i="37"/>
  <c r="RA188" i="37"/>
  <c r="RB188" i="37"/>
  <c r="RC188" i="37"/>
  <c r="RD188" i="37"/>
  <c r="RE188" i="37"/>
  <c r="RF188" i="37"/>
  <c r="RG188" i="37"/>
  <c r="RH188" i="37"/>
  <c r="RI188" i="37"/>
  <c r="RJ188" i="37"/>
  <c r="RK188" i="37"/>
  <c r="RL188" i="37"/>
  <c r="RM188" i="37"/>
  <c r="RN188" i="37"/>
  <c r="RO188" i="37"/>
  <c r="RP188" i="37"/>
  <c r="RR188" i="37"/>
  <c r="RT188" i="37"/>
  <c r="QW189" i="37"/>
  <c r="QX189" i="37"/>
  <c r="QY189" i="37"/>
  <c r="QZ189" i="37"/>
  <c r="RA189" i="37"/>
  <c r="RB189" i="37"/>
  <c r="RC189" i="37"/>
  <c r="RD189" i="37"/>
  <c r="RE189" i="37"/>
  <c r="RF189" i="37"/>
  <c r="RG189" i="37"/>
  <c r="RH189" i="37"/>
  <c r="RI189" i="37"/>
  <c r="RJ189" i="37"/>
  <c r="RK189" i="37"/>
  <c r="RL189" i="37"/>
  <c r="RM189" i="37"/>
  <c r="RN189" i="37"/>
  <c r="RO189" i="37"/>
  <c r="RP189" i="37"/>
  <c r="RR189" i="37"/>
  <c r="QW190" i="37"/>
  <c r="QX190" i="37"/>
  <c r="QY190" i="37"/>
  <c r="QZ190" i="37"/>
  <c r="RA190" i="37"/>
  <c r="RB190" i="37"/>
  <c r="RC190" i="37"/>
  <c r="RD190" i="37"/>
  <c r="RE190" i="37"/>
  <c r="RF190" i="37"/>
  <c r="RG190" i="37"/>
  <c r="RH190" i="37"/>
  <c r="RI190" i="37"/>
  <c r="RJ190" i="37"/>
  <c r="RK190" i="37"/>
  <c r="RL190" i="37"/>
  <c r="RM190" i="37"/>
  <c r="RN190" i="37"/>
  <c r="RO190" i="37"/>
  <c r="RP190" i="37"/>
  <c r="RR190" i="37"/>
  <c r="QW191" i="37"/>
  <c r="QX191" i="37"/>
  <c r="QY191" i="37"/>
  <c r="QZ191" i="37"/>
  <c r="RA191" i="37"/>
  <c r="RB191" i="37"/>
  <c r="RC191" i="37"/>
  <c r="RD191" i="37"/>
  <c r="RE191" i="37"/>
  <c r="RF191" i="37"/>
  <c r="RG191" i="37"/>
  <c r="RH191" i="37"/>
  <c r="RI191" i="37"/>
  <c r="RJ191" i="37"/>
  <c r="RK191" i="37"/>
  <c r="RL191" i="37"/>
  <c r="RM191" i="37"/>
  <c r="RN191" i="37"/>
  <c r="RO191" i="37"/>
  <c r="RP191" i="37"/>
  <c r="RR191" i="37"/>
  <c r="QW192" i="37"/>
  <c r="QX192" i="37"/>
  <c r="QY192" i="37"/>
  <c r="QZ192" i="37"/>
  <c r="RA192" i="37"/>
  <c r="RB192" i="37"/>
  <c r="RC192" i="37"/>
  <c r="RD192" i="37"/>
  <c r="RE192" i="37"/>
  <c r="RT192" i="37" s="1"/>
  <c r="RF192" i="37"/>
  <c r="RG192" i="37"/>
  <c r="RH192" i="37"/>
  <c r="RI192" i="37"/>
  <c r="RJ192" i="37"/>
  <c r="RK192" i="37"/>
  <c r="RL192" i="37"/>
  <c r="RM192" i="37"/>
  <c r="RN192" i="37"/>
  <c r="RO192" i="37"/>
  <c r="RP192" i="37"/>
  <c r="RR192" i="37"/>
  <c r="QW193" i="37"/>
  <c r="QX193" i="37"/>
  <c r="QY193" i="37"/>
  <c r="QZ193" i="37"/>
  <c r="RA193" i="37"/>
  <c r="RB193" i="37"/>
  <c r="RC193" i="37"/>
  <c r="RD193" i="37"/>
  <c r="RE193" i="37"/>
  <c r="RF193" i="37"/>
  <c r="RG193" i="37"/>
  <c r="RH193" i="37"/>
  <c r="RI193" i="37"/>
  <c r="RJ193" i="37"/>
  <c r="RK193" i="37"/>
  <c r="RL193" i="37"/>
  <c r="RM193" i="37"/>
  <c r="RN193" i="37"/>
  <c r="RO193" i="37"/>
  <c r="RP193" i="37"/>
  <c r="RR193" i="37"/>
  <c r="QW194" i="37"/>
  <c r="QX194" i="37"/>
  <c r="QY194" i="37"/>
  <c r="QZ194" i="37"/>
  <c r="RA194" i="37"/>
  <c r="RB194" i="37"/>
  <c r="RC194" i="37"/>
  <c r="RD194" i="37"/>
  <c r="RE194" i="37"/>
  <c r="RF194" i="37"/>
  <c r="RG194" i="37"/>
  <c r="RH194" i="37"/>
  <c r="RI194" i="37"/>
  <c r="RJ194" i="37"/>
  <c r="RK194" i="37"/>
  <c r="RL194" i="37"/>
  <c r="RM194" i="37"/>
  <c r="RN194" i="37"/>
  <c r="RO194" i="37"/>
  <c r="RP194" i="37"/>
  <c r="RR194" i="37"/>
  <c r="QW195" i="37"/>
  <c r="QX195" i="37"/>
  <c r="QY195" i="37"/>
  <c r="QZ195" i="37"/>
  <c r="RA195" i="37"/>
  <c r="RB195" i="37"/>
  <c r="RC195" i="37"/>
  <c r="RD195" i="37"/>
  <c r="RE195" i="37"/>
  <c r="RF195" i="37"/>
  <c r="RG195" i="37"/>
  <c r="RH195" i="37"/>
  <c r="RI195" i="37"/>
  <c r="RJ195" i="37"/>
  <c r="RK195" i="37"/>
  <c r="RL195" i="37"/>
  <c r="RM195" i="37"/>
  <c r="RN195" i="37"/>
  <c r="RO195" i="37"/>
  <c r="RP195" i="37"/>
  <c r="RR195" i="37"/>
  <c r="QW196" i="37"/>
  <c r="QX196" i="37"/>
  <c r="QY196" i="37"/>
  <c r="QZ196" i="37"/>
  <c r="RA196" i="37"/>
  <c r="RB196" i="37"/>
  <c r="RC196" i="37"/>
  <c r="RD196" i="37"/>
  <c r="RE196" i="37"/>
  <c r="RF196" i="37"/>
  <c r="RG196" i="37"/>
  <c r="RH196" i="37"/>
  <c r="RI196" i="37"/>
  <c r="RJ196" i="37"/>
  <c r="RK196" i="37"/>
  <c r="RL196" i="37"/>
  <c r="RM196" i="37"/>
  <c r="RN196" i="37"/>
  <c r="RO196" i="37"/>
  <c r="RP196" i="37"/>
  <c r="RR196" i="37"/>
  <c r="QW197" i="37"/>
  <c r="QX197" i="37"/>
  <c r="QY197" i="37"/>
  <c r="QZ197" i="37"/>
  <c r="RA197" i="37"/>
  <c r="RB197" i="37"/>
  <c r="RC197" i="37"/>
  <c r="RD197" i="37"/>
  <c r="RE197" i="37"/>
  <c r="RF197" i="37"/>
  <c r="RG197" i="37"/>
  <c r="RT197" i="37" s="1"/>
  <c r="RH197" i="37"/>
  <c r="RI197" i="37"/>
  <c r="RJ197" i="37"/>
  <c r="RK197" i="37"/>
  <c r="RL197" i="37"/>
  <c r="RM197" i="37"/>
  <c r="RN197" i="37"/>
  <c r="RO197" i="37"/>
  <c r="RP197" i="37"/>
  <c r="RR197" i="37"/>
  <c r="QW198" i="37"/>
  <c r="QX198" i="37"/>
  <c r="QY198" i="37"/>
  <c r="QZ198" i="37"/>
  <c r="RA198" i="37"/>
  <c r="RB198" i="37"/>
  <c r="RC198" i="37"/>
  <c r="RD198" i="37"/>
  <c r="RE198" i="37"/>
  <c r="RF198" i="37"/>
  <c r="RG198" i="37"/>
  <c r="RH198" i="37"/>
  <c r="RI198" i="37"/>
  <c r="RJ198" i="37"/>
  <c r="RK198" i="37"/>
  <c r="RL198" i="37"/>
  <c r="RM198" i="37"/>
  <c r="RN198" i="37"/>
  <c r="RO198" i="37"/>
  <c r="RP198" i="37"/>
  <c r="RR198" i="37"/>
  <c r="QW199" i="37"/>
  <c r="QX199" i="37"/>
  <c r="QY199" i="37"/>
  <c r="QZ199" i="37"/>
  <c r="RA199" i="37"/>
  <c r="RB199" i="37"/>
  <c r="RC199" i="37"/>
  <c r="RD199" i="37"/>
  <c r="RE199" i="37"/>
  <c r="RF199" i="37"/>
  <c r="RG199" i="37"/>
  <c r="RH199" i="37"/>
  <c r="RI199" i="37"/>
  <c r="RJ199" i="37"/>
  <c r="RK199" i="37"/>
  <c r="RL199" i="37"/>
  <c r="RM199" i="37"/>
  <c r="RN199" i="37"/>
  <c r="RO199" i="37"/>
  <c r="RP199" i="37"/>
  <c r="RR199" i="37"/>
  <c r="QW200" i="37"/>
  <c r="QX200" i="37"/>
  <c r="QY200" i="37"/>
  <c r="QZ200" i="37"/>
  <c r="RA200" i="37"/>
  <c r="RB200" i="37"/>
  <c r="RC200" i="37"/>
  <c r="RD200" i="37"/>
  <c r="RE200" i="37"/>
  <c r="RF200" i="37"/>
  <c r="RG200" i="37"/>
  <c r="RH200" i="37"/>
  <c r="RI200" i="37"/>
  <c r="RJ200" i="37"/>
  <c r="RK200" i="37"/>
  <c r="RL200" i="37"/>
  <c r="RM200" i="37"/>
  <c r="RN200" i="37"/>
  <c r="RO200" i="37"/>
  <c r="RP200" i="37"/>
  <c r="RR200" i="37"/>
  <c r="QW201" i="37"/>
  <c r="QX201" i="37"/>
  <c r="QY201" i="37"/>
  <c r="QZ201" i="37"/>
  <c r="RA201" i="37"/>
  <c r="RB201" i="37"/>
  <c r="RC201" i="37"/>
  <c r="RD201" i="37"/>
  <c r="RE201" i="37"/>
  <c r="RF201" i="37"/>
  <c r="RG201" i="37"/>
  <c r="RH201" i="37"/>
  <c r="RI201" i="37"/>
  <c r="RJ201" i="37"/>
  <c r="RK201" i="37"/>
  <c r="RL201" i="37"/>
  <c r="RM201" i="37"/>
  <c r="RN201" i="37"/>
  <c r="RO201" i="37"/>
  <c r="RP201" i="37"/>
  <c r="RR201" i="37"/>
  <c r="QW202" i="37"/>
  <c r="QX202" i="37"/>
  <c r="QY202" i="37"/>
  <c r="QZ202" i="37"/>
  <c r="RA202" i="37"/>
  <c r="RB202" i="37"/>
  <c r="RC202" i="37"/>
  <c r="RD202" i="37"/>
  <c r="RE202" i="37"/>
  <c r="RF202" i="37"/>
  <c r="RG202" i="37"/>
  <c r="RH202" i="37"/>
  <c r="RI202" i="37"/>
  <c r="RJ202" i="37"/>
  <c r="RK202" i="37"/>
  <c r="RL202" i="37"/>
  <c r="RM202" i="37"/>
  <c r="RN202" i="37"/>
  <c r="RO202" i="37"/>
  <c r="RP202" i="37"/>
  <c r="RR202" i="37"/>
  <c r="QW203" i="37"/>
  <c r="QX203" i="37"/>
  <c r="QY203" i="37"/>
  <c r="QZ203" i="37"/>
  <c r="RA203" i="37"/>
  <c r="RB203" i="37"/>
  <c r="RC203" i="37"/>
  <c r="RD203" i="37"/>
  <c r="RE203" i="37"/>
  <c r="RF203" i="37"/>
  <c r="RG203" i="37"/>
  <c r="RH203" i="37"/>
  <c r="RI203" i="37"/>
  <c r="RT203" i="37" s="1"/>
  <c r="RJ203" i="37"/>
  <c r="RK203" i="37"/>
  <c r="RL203" i="37"/>
  <c r="RM203" i="37"/>
  <c r="RN203" i="37"/>
  <c r="RO203" i="37"/>
  <c r="RP203" i="37"/>
  <c r="RR203" i="37"/>
  <c r="QW204" i="37"/>
  <c r="QX204" i="37"/>
  <c r="QY204" i="37"/>
  <c r="QZ204" i="37"/>
  <c r="RA204" i="37"/>
  <c r="RB204" i="37"/>
  <c r="RC204" i="37"/>
  <c r="RD204" i="37"/>
  <c r="RE204" i="37"/>
  <c r="RF204" i="37"/>
  <c r="RG204" i="37"/>
  <c r="RH204" i="37"/>
  <c r="RI204" i="37"/>
  <c r="RJ204" i="37"/>
  <c r="RK204" i="37"/>
  <c r="RL204" i="37"/>
  <c r="RM204" i="37"/>
  <c r="RN204" i="37"/>
  <c r="RO204" i="37"/>
  <c r="RP204" i="37"/>
  <c r="RR204" i="37"/>
  <c r="QW205" i="37"/>
  <c r="QX205" i="37"/>
  <c r="QY205" i="37"/>
  <c r="QZ205" i="37"/>
  <c r="RA205" i="37"/>
  <c r="RB205" i="37"/>
  <c r="RC205" i="37"/>
  <c r="RD205" i="37"/>
  <c r="RE205" i="37"/>
  <c r="RF205" i="37"/>
  <c r="RG205" i="37"/>
  <c r="RH205" i="37"/>
  <c r="RI205" i="37"/>
  <c r="RJ205" i="37"/>
  <c r="RK205" i="37"/>
  <c r="RL205" i="37"/>
  <c r="RM205" i="37"/>
  <c r="RN205" i="37"/>
  <c r="RO205" i="37"/>
  <c r="RP205" i="37"/>
  <c r="RR205" i="37"/>
  <c r="QW206" i="37"/>
  <c r="QX206" i="37"/>
  <c r="QY206" i="37"/>
  <c r="QZ206" i="37"/>
  <c r="RA206" i="37"/>
  <c r="RB206" i="37"/>
  <c r="RC206" i="37"/>
  <c r="RD206" i="37"/>
  <c r="RE206" i="37"/>
  <c r="RF206" i="37"/>
  <c r="RG206" i="37"/>
  <c r="RH206" i="37"/>
  <c r="RI206" i="37"/>
  <c r="RJ206" i="37"/>
  <c r="RK206" i="37"/>
  <c r="RL206" i="37"/>
  <c r="RM206" i="37"/>
  <c r="RN206" i="37"/>
  <c r="RO206" i="37"/>
  <c r="RP206" i="37"/>
  <c r="RR206" i="37"/>
  <c r="QW207" i="37"/>
  <c r="QX207" i="37"/>
  <c r="QY207" i="37"/>
  <c r="QZ207" i="37"/>
  <c r="RA207" i="37"/>
  <c r="RB207" i="37"/>
  <c r="RC207" i="37"/>
  <c r="RD207" i="37"/>
  <c r="RE207" i="37"/>
  <c r="RF207" i="37"/>
  <c r="RG207" i="37"/>
  <c r="RH207" i="37"/>
  <c r="RI207" i="37"/>
  <c r="RJ207" i="37"/>
  <c r="RK207" i="37"/>
  <c r="RL207" i="37"/>
  <c r="RM207" i="37"/>
  <c r="RN207" i="37"/>
  <c r="RO207" i="37"/>
  <c r="RP207" i="37"/>
  <c r="RR207" i="37"/>
  <c r="QW208" i="37"/>
  <c r="QX208" i="37"/>
  <c r="QY208" i="37"/>
  <c r="QZ208" i="37"/>
  <c r="RA208" i="37"/>
  <c r="RB208" i="37"/>
  <c r="RC208" i="37"/>
  <c r="RD208" i="37"/>
  <c r="RE208" i="37"/>
  <c r="RF208" i="37"/>
  <c r="RG208" i="37"/>
  <c r="RH208" i="37"/>
  <c r="RI208" i="37"/>
  <c r="RJ208" i="37"/>
  <c r="RK208" i="37"/>
  <c r="RL208" i="37"/>
  <c r="RM208" i="37"/>
  <c r="RN208" i="37"/>
  <c r="RO208" i="37"/>
  <c r="RP208" i="37"/>
  <c r="RR208" i="37"/>
  <c r="QW209" i="37"/>
  <c r="QX209" i="37"/>
  <c r="QY209" i="37"/>
  <c r="QZ209" i="37"/>
  <c r="RA209" i="37"/>
  <c r="RB209" i="37"/>
  <c r="RC209" i="37"/>
  <c r="RD209" i="37"/>
  <c r="RE209" i="37"/>
  <c r="RF209" i="37"/>
  <c r="RG209" i="37"/>
  <c r="RH209" i="37"/>
  <c r="RI209" i="37"/>
  <c r="RJ209" i="37"/>
  <c r="RK209" i="37"/>
  <c r="RL209" i="37"/>
  <c r="RM209" i="37"/>
  <c r="RN209" i="37"/>
  <c r="RO209" i="37"/>
  <c r="RP209" i="37"/>
  <c r="RR209" i="37"/>
  <c r="QW210" i="37"/>
  <c r="QX210" i="37"/>
  <c r="QY210" i="37"/>
  <c r="QZ210" i="37"/>
  <c r="RA210" i="37"/>
  <c r="RB210" i="37"/>
  <c r="RC210" i="37"/>
  <c r="RD210" i="37"/>
  <c r="RE210" i="37"/>
  <c r="RF210" i="37"/>
  <c r="RG210" i="37"/>
  <c r="RH210" i="37"/>
  <c r="RI210" i="37"/>
  <c r="RJ210" i="37"/>
  <c r="RK210" i="37"/>
  <c r="RL210" i="37"/>
  <c r="RM210" i="37"/>
  <c r="RN210" i="37"/>
  <c r="RO210" i="37"/>
  <c r="RP210" i="37"/>
  <c r="RR210" i="37"/>
  <c r="QW214" i="37"/>
  <c r="QX214" i="37"/>
  <c r="QY214" i="37"/>
  <c r="QZ214" i="37"/>
  <c r="RA214" i="37"/>
  <c r="RB214" i="37"/>
  <c r="RC214" i="37"/>
  <c r="RT214" i="37" s="1"/>
  <c r="RD214" i="37"/>
  <c r="RE214" i="37"/>
  <c r="RF214" i="37"/>
  <c r="RG214" i="37"/>
  <c r="RH214" i="37"/>
  <c r="RI214" i="37"/>
  <c r="RJ214" i="37"/>
  <c r="RK214" i="37"/>
  <c r="RL214" i="37"/>
  <c r="RM214" i="37"/>
  <c r="RN214" i="37"/>
  <c r="RO214" i="37"/>
  <c r="RP214" i="37"/>
  <c r="RR214" i="37"/>
  <c r="QW215" i="37"/>
  <c r="QX215" i="37"/>
  <c r="QY215" i="37"/>
  <c r="QZ215" i="37"/>
  <c r="RA215" i="37"/>
  <c r="RB215" i="37"/>
  <c r="RC215" i="37"/>
  <c r="RD215" i="37"/>
  <c r="RE215" i="37"/>
  <c r="RF215" i="37"/>
  <c r="RG215" i="37"/>
  <c r="RH215" i="37"/>
  <c r="RI215" i="37"/>
  <c r="RJ215" i="37"/>
  <c r="RK215" i="37"/>
  <c r="RL215" i="37"/>
  <c r="RM215" i="37"/>
  <c r="RN215" i="37"/>
  <c r="RO215" i="37"/>
  <c r="RP215" i="37"/>
  <c r="RR215" i="37"/>
  <c r="QW216" i="37"/>
  <c r="QX216" i="37"/>
  <c r="QY216" i="37"/>
  <c r="QZ216" i="37"/>
  <c r="RA216" i="37"/>
  <c r="RB216" i="37"/>
  <c r="RC216" i="37"/>
  <c r="RD216" i="37"/>
  <c r="RE216" i="37"/>
  <c r="RF216" i="37"/>
  <c r="RG216" i="37"/>
  <c r="RH216" i="37"/>
  <c r="RI216" i="37"/>
  <c r="RJ216" i="37"/>
  <c r="RK216" i="37"/>
  <c r="RL216" i="37"/>
  <c r="RM216" i="37"/>
  <c r="RN216" i="37"/>
  <c r="RO216" i="37"/>
  <c r="RP216" i="37"/>
  <c r="RR216" i="37"/>
  <c r="QW217" i="37"/>
  <c r="QX217" i="37"/>
  <c r="QY217" i="37"/>
  <c r="QZ217" i="37"/>
  <c r="RA217" i="37"/>
  <c r="RB217" i="37"/>
  <c r="RC217" i="37"/>
  <c r="RD217" i="37"/>
  <c r="RE217" i="37"/>
  <c r="RF217" i="37"/>
  <c r="RG217" i="37"/>
  <c r="RH217" i="37"/>
  <c r="RI217" i="37"/>
  <c r="RJ217" i="37"/>
  <c r="RK217" i="37"/>
  <c r="RL217" i="37"/>
  <c r="RM217" i="37"/>
  <c r="RN217" i="37"/>
  <c r="RO217" i="37"/>
  <c r="RP217" i="37"/>
  <c r="RR217" i="37"/>
  <c r="QW218" i="37"/>
  <c r="QX218" i="37"/>
  <c r="QY218" i="37"/>
  <c r="QZ218" i="37"/>
  <c r="RA218" i="37"/>
  <c r="RC218" i="37"/>
  <c r="RD218" i="37"/>
  <c r="RE218" i="37"/>
  <c r="RF218" i="37"/>
  <c r="RG218" i="37"/>
  <c r="RH218" i="37"/>
  <c r="RI218" i="37"/>
  <c r="RJ218" i="37"/>
  <c r="RK218" i="37"/>
  <c r="RL218" i="37"/>
  <c r="RM218" i="37"/>
  <c r="RN218" i="37"/>
  <c r="RO218" i="37"/>
  <c r="RP218" i="37"/>
  <c r="RR218" i="37"/>
  <c r="QW219" i="37"/>
  <c r="QX219" i="37"/>
  <c r="QY219" i="37"/>
  <c r="QZ219" i="37"/>
  <c r="RA219" i="37"/>
  <c r="RC219" i="37"/>
  <c r="RD219" i="37"/>
  <c r="RE219" i="37"/>
  <c r="RF219" i="37"/>
  <c r="RG219" i="37"/>
  <c r="RH219" i="37"/>
  <c r="RI219" i="37"/>
  <c r="RJ219" i="37"/>
  <c r="RK219" i="37"/>
  <c r="RL219" i="37"/>
  <c r="RM219" i="37"/>
  <c r="RN219" i="37"/>
  <c r="RO219" i="37"/>
  <c r="RP219" i="37"/>
  <c r="RR219" i="37"/>
  <c r="QW220" i="37"/>
  <c r="QX220" i="37"/>
  <c r="QY220" i="37"/>
  <c r="QZ220" i="37"/>
  <c r="RA220" i="37"/>
  <c r="RB220" i="37"/>
  <c r="RD220" i="37"/>
  <c r="RE220" i="37"/>
  <c r="RF220" i="37"/>
  <c r="RG220" i="37"/>
  <c r="RH220" i="37"/>
  <c r="RI220" i="37"/>
  <c r="RJ220" i="37"/>
  <c r="RK220" i="37"/>
  <c r="RL220" i="37"/>
  <c r="RM220" i="37"/>
  <c r="RN220" i="37"/>
  <c r="RO220" i="37"/>
  <c r="RP220" i="37"/>
  <c r="RR220" i="37"/>
  <c r="QW221" i="37"/>
  <c r="QX221" i="37"/>
  <c r="QY221" i="37"/>
  <c r="QZ221" i="37"/>
  <c r="RA221" i="37"/>
  <c r="RB221" i="37"/>
  <c r="RC221" i="37"/>
  <c r="RD221" i="37"/>
  <c r="RE221" i="37"/>
  <c r="RF221" i="37"/>
  <c r="RG221" i="37"/>
  <c r="RH221" i="37"/>
  <c r="RI221" i="37"/>
  <c r="RJ221" i="37"/>
  <c r="RK221" i="37"/>
  <c r="RL221" i="37"/>
  <c r="RM221" i="37"/>
  <c r="RN221" i="37"/>
  <c r="RO221" i="37"/>
  <c r="RP221" i="37"/>
  <c r="RR221" i="37"/>
  <c r="QW222" i="37"/>
  <c r="QX222" i="37"/>
  <c r="QY222" i="37"/>
  <c r="QZ222" i="37"/>
  <c r="RA222" i="37"/>
  <c r="RB222" i="37"/>
  <c r="RC222" i="37"/>
  <c r="RD222" i="37"/>
  <c r="RE222" i="37"/>
  <c r="RF222" i="37"/>
  <c r="RG222" i="37"/>
  <c r="RH222" i="37"/>
  <c r="RI222" i="37"/>
  <c r="RJ222" i="37"/>
  <c r="RK222" i="37"/>
  <c r="RL222" i="37"/>
  <c r="RM222" i="37"/>
  <c r="RN222" i="37"/>
  <c r="RO222" i="37"/>
  <c r="RP222" i="37"/>
  <c r="RR222" i="37"/>
  <c r="QW223" i="37"/>
  <c r="QX223" i="37"/>
  <c r="QY223" i="37"/>
  <c r="QZ223" i="37"/>
  <c r="RA223" i="37"/>
  <c r="RB223" i="37"/>
  <c r="RC223" i="37"/>
  <c r="RD223" i="37"/>
  <c r="RE223" i="37"/>
  <c r="RF223" i="37"/>
  <c r="RG223" i="37"/>
  <c r="RH223" i="37"/>
  <c r="RI223" i="37"/>
  <c r="RJ223" i="37"/>
  <c r="RK223" i="37"/>
  <c r="RL223" i="37"/>
  <c r="RM223" i="37"/>
  <c r="RN223" i="37"/>
  <c r="RO223" i="37"/>
  <c r="RP223" i="37"/>
  <c r="RR223" i="37"/>
  <c r="QW224" i="37"/>
  <c r="QX224" i="37"/>
  <c r="QY224" i="37"/>
  <c r="QZ224" i="37"/>
  <c r="RA224" i="37"/>
  <c r="RB224" i="37"/>
  <c r="RC224" i="37"/>
  <c r="RD224" i="37"/>
  <c r="RE224" i="37"/>
  <c r="RF224" i="37"/>
  <c r="RG224" i="37"/>
  <c r="RH224" i="37"/>
  <c r="RI224" i="37"/>
  <c r="RJ224" i="37"/>
  <c r="RK224" i="37"/>
  <c r="RL224" i="37"/>
  <c r="RM224" i="37"/>
  <c r="RN224" i="37"/>
  <c r="RO224" i="37"/>
  <c r="RP224" i="37"/>
  <c r="RR224" i="37"/>
  <c r="QW225" i="37"/>
  <c r="QX225" i="37"/>
  <c r="QY225" i="37"/>
  <c r="QZ225" i="37"/>
  <c r="RA225" i="37"/>
  <c r="RB225" i="37"/>
  <c r="RC225" i="37"/>
  <c r="RD225" i="37"/>
  <c r="RE225" i="37"/>
  <c r="RF225" i="37"/>
  <c r="RG225" i="37"/>
  <c r="RH225" i="37"/>
  <c r="RI225" i="37"/>
  <c r="RJ225" i="37"/>
  <c r="RK225" i="37"/>
  <c r="RL225" i="37"/>
  <c r="RM225" i="37"/>
  <c r="RN225" i="37"/>
  <c r="RO225" i="37"/>
  <c r="RP225" i="37"/>
  <c r="RR225" i="37"/>
  <c r="QW226" i="37"/>
  <c r="QX226" i="37"/>
  <c r="QY226" i="37"/>
  <c r="QZ226" i="37"/>
  <c r="RA226" i="37"/>
  <c r="RB226" i="37"/>
  <c r="RC226" i="37"/>
  <c r="RD226" i="37"/>
  <c r="RE226" i="37"/>
  <c r="RF226" i="37"/>
  <c r="RG226" i="37"/>
  <c r="RH226" i="37"/>
  <c r="RI226" i="37"/>
  <c r="RJ226" i="37"/>
  <c r="RK226" i="37"/>
  <c r="RL226" i="37"/>
  <c r="RM226" i="37"/>
  <c r="RN226" i="37"/>
  <c r="RO226" i="37"/>
  <c r="RP226" i="37"/>
  <c r="RR226" i="37"/>
  <c r="QW227" i="37"/>
  <c r="QX227" i="37"/>
  <c r="QY227" i="37"/>
  <c r="QZ227" i="37"/>
  <c r="RA227" i="37"/>
  <c r="RB227" i="37"/>
  <c r="RC227" i="37"/>
  <c r="RD227" i="37"/>
  <c r="RE227" i="37"/>
  <c r="RG227" i="37"/>
  <c r="RH227" i="37"/>
  <c r="RI227" i="37"/>
  <c r="RJ227" i="37"/>
  <c r="RK227" i="37"/>
  <c r="RL227" i="37"/>
  <c r="RM227" i="37"/>
  <c r="RN227" i="37"/>
  <c r="RO227" i="37"/>
  <c r="RP227" i="37"/>
  <c r="RR227" i="37"/>
  <c r="QW228" i="37"/>
  <c r="QX228" i="37"/>
  <c r="QY228" i="37"/>
  <c r="QZ228" i="37"/>
  <c r="RA228" i="37"/>
  <c r="RB228" i="37"/>
  <c r="RC228" i="37"/>
  <c r="RD228" i="37"/>
  <c r="RE228" i="37"/>
  <c r="RF228" i="37"/>
  <c r="RG228" i="37"/>
  <c r="RH228" i="37"/>
  <c r="RI228" i="37"/>
  <c r="RJ228" i="37"/>
  <c r="RK228" i="37"/>
  <c r="RL228" i="37"/>
  <c r="RM228" i="37"/>
  <c r="RN228" i="37"/>
  <c r="RO228" i="37"/>
  <c r="RP228" i="37"/>
  <c r="RR228" i="37"/>
  <c r="QW229" i="37"/>
  <c r="QX229" i="37"/>
  <c r="QY229" i="37"/>
  <c r="QZ229" i="37"/>
  <c r="RA229" i="37"/>
  <c r="RB229" i="37"/>
  <c r="RC229" i="37"/>
  <c r="RD229" i="37"/>
  <c r="RE229" i="37"/>
  <c r="RF229" i="37"/>
  <c r="RH229" i="37"/>
  <c r="RI229" i="37"/>
  <c r="RJ229" i="37"/>
  <c r="RK229" i="37"/>
  <c r="RL229" i="37"/>
  <c r="RM229" i="37"/>
  <c r="RN229" i="37"/>
  <c r="RO229" i="37"/>
  <c r="RP229" i="37"/>
  <c r="RR229" i="37"/>
  <c r="QW230" i="37"/>
  <c r="QX230" i="37"/>
  <c r="QY230" i="37"/>
  <c r="QZ230" i="37"/>
  <c r="RA230" i="37"/>
  <c r="RB230" i="37"/>
  <c r="RC230" i="37"/>
  <c r="RD230" i="37"/>
  <c r="RE230" i="37"/>
  <c r="RF230" i="37"/>
  <c r="RG230" i="37"/>
  <c r="RH230" i="37"/>
  <c r="RI230" i="37"/>
  <c r="RJ230" i="37"/>
  <c r="RK230" i="37"/>
  <c r="RL230" i="37"/>
  <c r="RM230" i="37"/>
  <c r="RN230" i="37"/>
  <c r="RO230" i="37"/>
  <c r="RP230" i="37"/>
  <c r="RR230" i="37"/>
  <c r="QW231" i="37"/>
  <c r="QX231" i="37"/>
  <c r="QY231" i="37"/>
  <c r="QZ231" i="37"/>
  <c r="RA231" i="37"/>
  <c r="RB231" i="37"/>
  <c r="RC231" i="37"/>
  <c r="RD231" i="37"/>
  <c r="RE231" i="37"/>
  <c r="RF231" i="37"/>
  <c r="RG231" i="37"/>
  <c r="RH231" i="37"/>
  <c r="RI231" i="37"/>
  <c r="RJ231" i="37"/>
  <c r="RK231" i="37"/>
  <c r="RL231" i="37"/>
  <c r="RM231" i="37"/>
  <c r="RN231" i="37"/>
  <c r="RO231" i="37"/>
  <c r="RP231" i="37"/>
  <c r="RR231" i="37"/>
  <c r="QW232" i="37"/>
  <c r="QX232" i="37"/>
  <c r="QY232" i="37"/>
  <c r="QZ232" i="37"/>
  <c r="RA232" i="37"/>
  <c r="RB232" i="37"/>
  <c r="RC232" i="37"/>
  <c r="RD232" i="37"/>
  <c r="RE232" i="37"/>
  <c r="RF232" i="37"/>
  <c r="RG232" i="37"/>
  <c r="RH232" i="37"/>
  <c r="RI232" i="37"/>
  <c r="RJ232" i="37"/>
  <c r="RK232" i="37"/>
  <c r="RL232" i="37"/>
  <c r="RM232" i="37"/>
  <c r="RN232" i="37"/>
  <c r="RO232" i="37"/>
  <c r="RP232" i="37"/>
  <c r="RR232" i="37"/>
  <c r="QW233" i="37"/>
  <c r="QX233" i="37"/>
  <c r="QY233" i="37"/>
  <c r="QZ233" i="37"/>
  <c r="RA233" i="37"/>
  <c r="RB233" i="37"/>
  <c r="RC233" i="37"/>
  <c r="RD233" i="37"/>
  <c r="RE233" i="37"/>
  <c r="RF233" i="37"/>
  <c r="RG233" i="37"/>
  <c r="RH233" i="37"/>
  <c r="RI233" i="37"/>
  <c r="RJ233" i="37"/>
  <c r="RK233" i="37"/>
  <c r="RL233" i="37"/>
  <c r="RM233" i="37"/>
  <c r="RN233" i="37"/>
  <c r="RO233" i="37"/>
  <c r="RP233" i="37"/>
  <c r="RR233" i="37"/>
  <c r="QW234" i="37"/>
  <c r="QX234" i="37"/>
  <c r="QY234" i="37"/>
  <c r="QZ234" i="37"/>
  <c r="RA234" i="37"/>
  <c r="RB234" i="37"/>
  <c r="RC234" i="37"/>
  <c r="RD234" i="37"/>
  <c r="RE234" i="37"/>
  <c r="RF234" i="37"/>
  <c r="RG234" i="37"/>
  <c r="RH234" i="37"/>
  <c r="RI234" i="37"/>
  <c r="RJ234" i="37"/>
  <c r="RL234" i="37"/>
  <c r="RT234" i="37" s="1"/>
  <c r="RM234" i="37"/>
  <c r="RN234" i="37"/>
  <c r="RO234" i="37"/>
  <c r="RP234" i="37"/>
  <c r="RR234" i="37"/>
  <c r="QW235" i="37"/>
  <c r="QX235" i="37"/>
  <c r="QY235" i="37"/>
  <c r="QZ235" i="37"/>
  <c r="RA235" i="37"/>
  <c r="RB235" i="37"/>
  <c r="RC235" i="37"/>
  <c r="RD235" i="37"/>
  <c r="RE235" i="37"/>
  <c r="RF235" i="37"/>
  <c r="RG235" i="37"/>
  <c r="RH235" i="37"/>
  <c r="RI235" i="37"/>
  <c r="RJ235" i="37"/>
  <c r="RK235" i="37"/>
  <c r="RL235" i="37"/>
  <c r="RM235" i="37"/>
  <c r="RN235" i="37"/>
  <c r="RO235" i="37"/>
  <c r="RP235" i="37"/>
  <c r="RR235" i="37"/>
  <c r="QW236" i="37"/>
  <c r="QX236" i="37"/>
  <c r="QY236" i="37"/>
  <c r="QZ236" i="37"/>
  <c r="RA236" i="37"/>
  <c r="RB236" i="37"/>
  <c r="RC236" i="37"/>
  <c r="RD236" i="37"/>
  <c r="RE236" i="37"/>
  <c r="RF236" i="37"/>
  <c r="RG236" i="37"/>
  <c r="RH236" i="37"/>
  <c r="RI236" i="37"/>
  <c r="RJ236" i="37"/>
  <c r="RK236" i="37"/>
  <c r="RL236" i="37"/>
  <c r="RM236" i="37"/>
  <c r="RN236" i="37"/>
  <c r="RO236" i="37"/>
  <c r="RP236" i="37"/>
  <c r="RR236" i="37"/>
  <c r="QW240" i="37"/>
  <c r="QX240" i="37"/>
  <c r="QY240" i="37"/>
  <c r="QZ240" i="37"/>
  <c r="RA240" i="37"/>
  <c r="RB240" i="37"/>
  <c r="RC240" i="37"/>
  <c r="RT240" i="37" s="1"/>
  <c r="RD240" i="37"/>
  <c r="RE240" i="37"/>
  <c r="RF240" i="37"/>
  <c r="RG240" i="37"/>
  <c r="RH240" i="37"/>
  <c r="RI240" i="37"/>
  <c r="RJ240" i="37"/>
  <c r="RK240" i="37"/>
  <c r="RL240" i="37"/>
  <c r="RM240" i="37"/>
  <c r="RN240" i="37"/>
  <c r="RO240" i="37"/>
  <c r="RP240" i="37"/>
  <c r="RR240" i="37"/>
  <c r="QW241" i="37"/>
  <c r="QX241" i="37"/>
  <c r="QY241" i="37"/>
  <c r="QZ241" i="37"/>
  <c r="RA241" i="37"/>
  <c r="RB241" i="37"/>
  <c r="RC241" i="37"/>
  <c r="RT241" i="37" s="1"/>
  <c r="RD241" i="37"/>
  <c r="RE241" i="37"/>
  <c r="RF241" i="37"/>
  <c r="RG241" i="37"/>
  <c r="RH241" i="37"/>
  <c r="RI241" i="37"/>
  <c r="RJ241" i="37"/>
  <c r="RK241" i="37"/>
  <c r="RL241" i="37"/>
  <c r="RM241" i="37"/>
  <c r="RN241" i="37"/>
  <c r="RO241" i="37"/>
  <c r="RP241" i="37"/>
  <c r="RR241" i="37"/>
  <c r="QW242" i="37"/>
  <c r="QX242" i="37"/>
  <c r="QY242" i="37"/>
  <c r="QZ242" i="37"/>
  <c r="RA242" i="37"/>
  <c r="RB242" i="37"/>
  <c r="RC242" i="37"/>
  <c r="RD242" i="37"/>
  <c r="RE242" i="37"/>
  <c r="RF242" i="37"/>
  <c r="RG242" i="37"/>
  <c r="RH242" i="37"/>
  <c r="RI242" i="37"/>
  <c r="RJ242" i="37"/>
  <c r="RK242" i="37"/>
  <c r="RL242" i="37"/>
  <c r="RM242" i="37"/>
  <c r="RN242" i="37"/>
  <c r="RO242" i="37"/>
  <c r="RP242" i="37"/>
  <c r="RR242" i="37"/>
  <c r="QW243" i="37"/>
  <c r="QX243" i="37"/>
  <c r="QY243" i="37"/>
  <c r="QZ243" i="37"/>
  <c r="RA243" i="37"/>
  <c r="RB243" i="37"/>
  <c r="RC243" i="37"/>
  <c r="RD243" i="37"/>
  <c r="RE243" i="37"/>
  <c r="RF243" i="37"/>
  <c r="RG243" i="37"/>
  <c r="RH243" i="37"/>
  <c r="RI243" i="37"/>
  <c r="RJ243" i="37"/>
  <c r="RK243" i="37"/>
  <c r="RL243" i="37"/>
  <c r="RM243" i="37"/>
  <c r="RN243" i="37"/>
  <c r="RO243" i="37"/>
  <c r="RP243" i="37"/>
  <c r="RR243" i="37"/>
  <c r="QW244" i="37"/>
  <c r="QX244" i="37"/>
  <c r="QY244" i="37"/>
  <c r="QZ244" i="37"/>
  <c r="RA244" i="37"/>
  <c r="RB244" i="37"/>
  <c r="RC244" i="37"/>
  <c r="RD244" i="37"/>
  <c r="RE244" i="37"/>
  <c r="RF244" i="37"/>
  <c r="RG244" i="37"/>
  <c r="RH244" i="37"/>
  <c r="RI244" i="37"/>
  <c r="RJ244" i="37"/>
  <c r="RK244" i="37"/>
  <c r="RL244" i="37"/>
  <c r="RM244" i="37"/>
  <c r="RN244" i="37"/>
  <c r="RO244" i="37"/>
  <c r="RP244" i="37"/>
  <c r="RR244" i="37"/>
  <c r="QW245" i="37"/>
  <c r="QX245" i="37"/>
  <c r="QY245" i="37"/>
  <c r="QZ245" i="37"/>
  <c r="RA245" i="37"/>
  <c r="RB245" i="37"/>
  <c r="RC245" i="37"/>
  <c r="RD245" i="37"/>
  <c r="RE245" i="37"/>
  <c r="RF245" i="37"/>
  <c r="RG245" i="37"/>
  <c r="RH245" i="37"/>
  <c r="RI245" i="37"/>
  <c r="RJ245" i="37"/>
  <c r="RK245" i="37"/>
  <c r="RL245" i="37"/>
  <c r="RM245" i="37"/>
  <c r="RN245" i="37"/>
  <c r="RO245" i="37"/>
  <c r="RP245" i="37"/>
  <c r="RR245" i="37"/>
  <c r="QW246" i="37"/>
  <c r="QX246" i="37"/>
  <c r="QY246" i="37"/>
  <c r="QZ246" i="37"/>
  <c r="RA246" i="37"/>
  <c r="RB246" i="37"/>
  <c r="RC246" i="37"/>
  <c r="RD246" i="37"/>
  <c r="RE246" i="37"/>
  <c r="RT246" i="37" s="1"/>
  <c r="RF246" i="37"/>
  <c r="RG246" i="37"/>
  <c r="RH246" i="37"/>
  <c r="RI246" i="37"/>
  <c r="RJ246" i="37"/>
  <c r="RK246" i="37"/>
  <c r="RL246" i="37"/>
  <c r="RM246" i="37"/>
  <c r="RN246" i="37"/>
  <c r="RO246" i="37"/>
  <c r="RP246" i="37"/>
  <c r="RR246" i="37"/>
  <c r="QW247" i="37"/>
  <c r="QX247" i="37"/>
  <c r="QY247" i="37"/>
  <c r="QZ247" i="37"/>
  <c r="RA247" i="37"/>
  <c r="RB247" i="37"/>
  <c r="RC247" i="37"/>
  <c r="RD247" i="37"/>
  <c r="RE247" i="37"/>
  <c r="RF247" i="37"/>
  <c r="RG247" i="37"/>
  <c r="RH247" i="37"/>
  <c r="RI247" i="37"/>
  <c r="RJ247" i="37"/>
  <c r="RK247" i="37"/>
  <c r="RL247" i="37"/>
  <c r="RM247" i="37"/>
  <c r="RN247" i="37"/>
  <c r="RO247" i="37"/>
  <c r="RP247" i="37"/>
  <c r="RR247" i="37"/>
  <c r="QW248" i="37"/>
  <c r="QX248" i="37"/>
  <c r="QY248" i="37"/>
  <c r="QZ248" i="37"/>
  <c r="RA248" i="37"/>
  <c r="RB248" i="37"/>
  <c r="RC248" i="37"/>
  <c r="RD248" i="37"/>
  <c r="RE248" i="37"/>
  <c r="RF248" i="37"/>
  <c r="RG248" i="37"/>
  <c r="RH248" i="37"/>
  <c r="RI248" i="37"/>
  <c r="RJ248" i="37"/>
  <c r="RK248" i="37"/>
  <c r="RL248" i="37"/>
  <c r="RM248" i="37"/>
  <c r="RN248" i="37"/>
  <c r="RO248" i="37"/>
  <c r="RP248" i="37"/>
  <c r="RR248" i="37"/>
  <c r="QW249" i="37"/>
  <c r="QX249" i="37"/>
  <c r="QY249" i="37"/>
  <c r="QZ249" i="37"/>
  <c r="RA249" i="37"/>
  <c r="RB249" i="37"/>
  <c r="RC249" i="37"/>
  <c r="RD249" i="37"/>
  <c r="RE249" i="37"/>
  <c r="RF249" i="37"/>
  <c r="RG249" i="37"/>
  <c r="RH249" i="37"/>
  <c r="RI249" i="37"/>
  <c r="RJ249" i="37"/>
  <c r="RK249" i="37"/>
  <c r="RL249" i="37"/>
  <c r="RM249" i="37"/>
  <c r="RN249" i="37"/>
  <c r="RO249" i="37"/>
  <c r="RP249" i="37"/>
  <c r="RR249" i="37"/>
  <c r="QW250" i="37"/>
  <c r="QX250" i="37"/>
  <c r="QY250" i="37"/>
  <c r="QZ250" i="37"/>
  <c r="RA250" i="37"/>
  <c r="RB250" i="37"/>
  <c r="RC250" i="37"/>
  <c r="RD250" i="37"/>
  <c r="RE250" i="37"/>
  <c r="RF250" i="37"/>
  <c r="RG250" i="37"/>
  <c r="RH250" i="37"/>
  <c r="RI250" i="37"/>
  <c r="RJ250" i="37"/>
  <c r="RK250" i="37"/>
  <c r="RL250" i="37"/>
  <c r="RM250" i="37"/>
  <c r="RN250" i="37"/>
  <c r="RO250" i="37"/>
  <c r="RP250" i="37"/>
  <c r="RR250" i="37"/>
  <c r="QW251" i="37"/>
  <c r="QX251" i="37"/>
  <c r="QY251" i="37"/>
  <c r="QZ251" i="37"/>
  <c r="RA251" i="37"/>
  <c r="RB251" i="37"/>
  <c r="RC251" i="37"/>
  <c r="RD251" i="37"/>
  <c r="RE251" i="37"/>
  <c r="RF251" i="37"/>
  <c r="RG251" i="37"/>
  <c r="RH251" i="37"/>
  <c r="RI251" i="37"/>
  <c r="RJ251" i="37"/>
  <c r="RK251" i="37"/>
  <c r="RL251" i="37"/>
  <c r="RM251" i="37"/>
  <c r="RN251" i="37"/>
  <c r="RO251" i="37"/>
  <c r="RP251" i="37"/>
  <c r="RR251" i="37"/>
  <c r="QW252" i="37"/>
  <c r="QX252" i="37"/>
  <c r="QY252" i="37"/>
  <c r="QZ252" i="37"/>
  <c r="RA252" i="37"/>
  <c r="RB252" i="37"/>
  <c r="RC252" i="37"/>
  <c r="RD252" i="37"/>
  <c r="RE252" i="37"/>
  <c r="RF252" i="37"/>
  <c r="RG252" i="37"/>
  <c r="RH252" i="37"/>
  <c r="RI252" i="37"/>
  <c r="RJ252" i="37"/>
  <c r="RK252" i="37"/>
  <c r="RL252" i="37"/>
  <c r="RM252" i="37"/>
  <c r="RN252" i="37"/>
  <c r="RO252" i="37"/>
  <c r="RP252" i="37"/>
  <c r="RR252" i="37"/>
  <c r="QW253" i="37"/>
  <c r="QX253" i="37"/>
  <c r="QY253" i="37"/>
  <c r="QZ253" i="37"/>
  <c r="RA253" i="37"/>
  <c r="RB253" i="37"/>
  <c r="RC253" i="37"/>
  <c r="RD253" i="37"/>
  <c r="RE253" i="37"/>
  <c r="RF253" i="37"/>
  <c r="RG253" i="37"/>
  <c r="RH253" i="37"/>
  <c r="RI253" i="37"/>
  <c r="RT253" i="37" s="1"/>
  <c r="RJ253" i="37"/>
  <c r="RK253" i="37"/>
  <c r="RL253" i="37"/>
  <c r="RM253" i="37"/>
  <c r="RN253" i="37"/>
  <c r="RO253" i="37"/>
  <c r="RP253" i="37"/>
  <c r="RR253" i="37"/>
  <c r="QW254" i="37"/>
  <c r="QX254" i="37"/>
  <c r="QY254" i="37"/>
  <c r="QZ254" i="37"/>
  <c r="RA254" i="37"/>
  <c r="RB254" i="37"/>
  <c r="RC254" i="37"/>
  <c r="RD254" i="37"/>
  <c r="RE254" i="37"/>
  <c r="RF254" i="37"/>
  <c r="RG254" i="37"/>
  <c r="RH254" i="37"/>
  <c r="RI254" i="37"/>
  <c r="RJ254" i="37"/>
  <c r="RK254" i="37"/>
  <c r="RL254" i="37"/>
  <c r="RM254" i="37"/>
  <c r="RN254" i="37"/>
  <c r="RO254" i="37"/>
  <c r="RP254" i="37"/>
  <c r="RR254" i="37"/>
  <c r="QW255" i="37"/>
  <c r="QX255" i="37"/>
  <c r="QY255" i="37"/>
  <c r="QZ255" i="37"/>
  <c r="RA255" i="37"/>
  <c r="RB255" i="37"/>
  <c r="RC255" i="37"/>
  <c r="RD255" i="37"/>
  <c r="RE255" i="37"/>
  <c r="RF255" i="37"/>
  <c r="RG255" i="37"/>
  <c r="RH255" i="37"/>
  <c r="RI255" i="37"/>
  <c r="RJ255" i="37"/>
  <c r="RK255" i="37"/>
  <c r="RL255" i="37"/>
  <c r="RM255" i="37"/>
  <c r="RN255" i="37"/>
  <c r="RO255" i="37"/>
  <c r="RP255" i="37"/>
  <c r="RR255" i="37"/>
  <c r="QW256" i="37"/>
  <c r="QX256" i="37"/>
  <c r="QY256" i="37"/>
  <c r="QZ256" i="37"/>
  <c r="RA256" i="37"/>
  <c r="RB256" i="37"/>
  <c r="RC256" i="37"/>
  <c r="RD256" i="37"/>
  <c r="RE256" i="37"/>
  <c r="RF256" i="37"/>
  <c r="RG256" i="37"/>
  <c r="RH256" i="37"/>
  <c r="RI256" i="37"/>
  <c r="RJ256" i="37"/>
  <c r="RK256" i="37"/>
  <c r="RL256" i="37"/>
  <c r="RM256" i="37"/>
  <c r="RN256" i="37"/>
  <c r="RO256" i="37"/>
  <c r="RP256" i="37"/>
  <c r="RR256" i="37"/>
  <c r="QW257" i="37"/>
  <c r="QX257" i="37"/>
  <c r="QY257" i="37"/>
  <c r="QZ257" i="37"/>
  <c r="RA257" i="37"/>
  <c r="RB257" i="37"/>
  <c r="RC257" i="37"/>
  <c r="RD257" i="37"/>
  <c r="RE257" i="37"/>
  <c r="RF257" i="37"/>
  <c r="RG257" i="37"/>
  <c r="RH257" i="37"/>
  <c r="RI257" i="37"/>
  <c r="RJ257" i="37"/>
  <c r="RK257" i="37"/>
  <c r="RL257" i="37"/>
  <c r="RM257" i="37"/>
  <c r="RN257" i="37"/>
  <c r="RO257" i="37"/>
  <c r="RP257" i="37"/>
  <c r="RR257" i="37"/>
  <c r="RT257" i="37"/>
  <c r="QW258" i="37"/>
  <c r="QX258" i="37"/>
  <c r="QY258" i="37"/>
  <c r="QZ258" i="37"/>
  <c r="RA258" i="37"/>
  <c r="RB258" i="37"/>
  <c r="RC258" i="37"/>
  <c r="RD258" i="37"/>
  <c r="RE258" i="37"/>
  <c r="RF258" i="37"/>
  <c r="RG258" i="37"/>
  <c r="RH258" i="37"/>
  <c r="RI258" i="37"/>
  <c r="RJ258" i="37"/>
  <c r="RK258" i="37"/>
  <c r="RL258" i="37"/>
  <c r="RM258" i="37"/>
  <c r="RN258" i="37"/>
  <c r="RO258" i="37"/>
  <c r="RP258" i="37"/>
  <c r="RR258" i="37"/>
  <c r="QW259" i="37"/>
  <c r="QX259" i="37"/>
  <c r="QY259" i="37"/>
  <c r="QZ259" i="37"/>
  <c r="RA259" i="37"/>
  <c r="RB259" i="37"/>
  <c r="RC259" i="37"/>
  <c r="RD259" i="37"/>
  <c r="RE259" i="37"/>
  <c r="RF259" i="37"/>
  <c r="RG259" i="37"/>
  <c r="RH259" i="37"/>
  <c r="RI259" i="37"/>
  <c r="RJ259" i="37"/>
  <c r="RK259" i="37"/>
  <c r="RL259" i="37"/>
  <c r="RM259" i="37"/>
  <c r="RN259" i="37"/>
  <c r="RO259" i="37"/>
  <c r="RP259" i="37"/>
  <c r="RR259" i="37"/>
  <c r="QW260" i="37"/>
  <c r="QX260" i="37"/>
  <c r="QY260" i="37"/>
  <c r="QZ260" i="37"/>
  <c r="RA260" i="37"/>
  <c r="RB260" i="37"/>
  <c r="RC260" i="37"/>
  <c r="RD260" i="37"/>
  <c r="RE260" i="37"/>
  <c r="RF260" i="37"/>
  <c r="RG260" i="37"/>
  <c r="RH260" i="37"/>
  <c r="RI260" i="37"/>
  <c r="RJ260" i="37"/>
  <c r="RK260" i="37"/>
  <c r="RL260" i="37"/>
  <c r="RM260" i="37"/>
  <c r="RN260" i="37"/>
  <c r="RO260" i="37"/>
  <c r="RP260" i="37"/>
  <c r="RR260" i="37"/>
  <c r="QW261" i="37"/>
  <c r="QX261" i="37"/>
  <c r="QY261" i="37"/>
  <c r="QZ261" i="37"/>
  <c r="RA261" i="37"/>
  <c r="RB261" i="37"/>
  <c r="RC261" i="37"/>
  <c r="RD261" i="37"/>
  <c r="RE261" i="37"/>
  <c r="RF261" i="37"/>
  <c r="RG261" i="37"/>
  <c r="RH261" i="37"/>
  <c r="RI261" i="37"/>
  <c r="RJ261" i="37"/>
  <c r="RK261" i="37"/>
  <c r="RL261" i="37"/>
  <c r="RM261" i="37"/>
  <c r="RN261" i="37"/>
  <c r="RO261" i="37"/>
  <c r="RP261" i="37"/>
  <c r="RR261" i="37"/>
  <c r="QW262" i="37"/>
  <c r="QX262" i="37"/>
  <c r="QY262" i="37"/>
  <c r="QZ262" i="37"/>
  <c r="RA262" i="37"/>
  <c r="RB262" i="37"/>
  <c r="RC262" i="37"/>
  <c r="RD262" i="37"/>
  <c r="RE262" i="37"/>
  <c r="RF262" i="37"/>
  <c r="RG262" i="37"/>
  <c r="RH262" i="37"/>
  <c r="RI262" i="37"/>
  <c r="RJ262" i="37"/>
  <c r="RK262" i="37"/>
  <c r="RL262" i="37"/>
  <c r="RM262" i="37"/>
  <c r="RN262" i="37"/>
  <c r="RO262" i="37"/>
  <c r="RP262" i="37"/>
  <c r="RR262" i="37"/>
  <c r="QW266" i="37"/>
  <c r="QX266" i="37"/>
  <c r="QY266" i="37"/>
  <c r="QZ266" i="37"/>
  <c r="RA266" i="37"/>
  <c r="RB266" i="37"/>
  <c r="RC266" i="37"/>
  <c r="RD266" i="37"/>
  <c r="RE266" i="37"/>
  <c r="RF266" i="37"/>
  <c r="RG266" i="37"/>
  <c r="RH266" i="37"/>
  <c r="RI266" i="37"/>
  <c r="RJ266" i="37"/>
  <c r="RK266" i="37"/>
  <c r="RL266" i="37"/>
  <c r="RM266" i="37"/>
  <c r="RN266" i="37"/>
  <c r="RO266" i="37"/>
  <c r="RP266" i="37"/>
  <c r="RR266" i="37"/>
  <c r="QW267" i="37"/>
  <c r="QX267" i="37"/>
  <c r="QY267" i="37"/>
  <c r="QZ267" i="37"/>
  <c r="RA267" i="37"/>
  <c r="RB267" i="37"/>
  <c r="RC267" i="37"/>
  <c r="RD267" i="37"/>
  <c r="RE267" i="37"/>
  <c r="RF267" i="37"/>
  <c r="RG267" i="37"/>
  <c r="RH267" i="37"/>
  <c r="RI267" i="37"/>
  <c r="RJ267" i="37"/>
  <c r="RK267" i="37"/>
  <c r="RL267" i="37"/>
  <c r="RM267" i="37"/>
  <c r="RN267" i="37"/>
  <c r="RO267" i="37"/>
  <c r="RP267" i="37"/>
  <c r="RR267" i="37"/>
  <c r="QW268" i="37"/>
  <c r="QX268" i="37"/>
  <c r="QY268" i="37"/>
  <c r="QZ268" i="37"/>
  <c r="RA268" i="37"/>
  <c r="RB268" i="37"/>
  <c r="RC268" i="37"/>
  <c r="RD268" i="37"/>
  <c r="RE268" i="37"/>
  <c r="RF268" i="37"/>
  <c r="RG268" i="37"/>
  <c r="RH268" i="37"/>
  <c r="RI268" i="37"/>
  <c r="RJ268" i="37"/>
  <c r="RK268" i="37"/>
  <c r="RL268" i="37"/>
  <c r="RM268" i="37"/>
  <c r="RN268" i="37"/>
  <c r="RO268" i="37"/>
  <c r="RP268" i="37"/>
  <c r="RR268" i="37"/>
  <c r="QW269" i="37"/>
  <c r="QX269" i="37"/>
  <c r="QY269" i="37"/>
  <c r="QZ269" i="37"/>
  <c r="RA269" i="37"/>
  <c r="RB269" i="37"/>
  <c r="RC269" i="37"/>
  <c r="RD269" i="37"/>
  <c r="RE269" i="37"/>
  <c r="RF269" i="37"/>
  <c r="RG269" i="37"/>
  <c r="RH269" i="37"/>
  <c r="RI269" i="37"/>
  <c r="RJ269" i="37"/>
  <c r="RK269" i="37"/>
  <c r="RL269" i="37"/>
  <c r="RM269" i="37"/>
  <c r="RN269" i="37"/>
  <c r="RO269" i="37"/>
  <c r="RP269" i="37"/>
  <c r="RR269" i="37"/>
  <c r="QW270" i="37"/>
  <c r="QX270" i="37"/>
  <c r="QY270" i="37"/>
  <c r="QZ270" i="37"/>
  <c r="RA270" i="37"/>
  <c r="RB270" i="37"/>
  <c r="RC270" i="37"/>
  <c r="RD270" i="37"/>
  <c r="RE270" i="37"/>
  <c r="RF270" i="37"/>
  <c r="RG270" i="37"/>
  <c r="RH270" i="37"/>
  <c r="RI270" i="37"/>
  <c r="RJ270" i="37"/>
  <c r="RK270" i="37"/>
  <c r="RL270" i="37"/>
  <c r="RM270" i="37"/>
  <c r="RN270" i="37"/>
  <c r="RO270" i="37"/>
  <c r="RP270" i="37"/>
  <c r="RR270" i="37"/>
  <c r="QW271" i="37"/>
  <c r="QX271" i="37"/>
  <c r="QY271" i="37"/>
  <c r="QZ271" i="37"/>
  <c r="RA271" i="37"/>
  <c r="RB271" i="37"/>
  <c r="RC271" i="37"/>
  <c r="RD271" i="37"/>
  <c r="RE271" i="37"/>
  <c r="RF271" i="37"/>
  <c r="RG271" i="37"/>
  <c r="RH271" i="37"/>
  <c r="RI271" i="37"/>
  <c r="RJ271" i="37"/>
  <c r="RK271" i="37"/>
  <c r="RL271" i="37"/>
  <c r="RM271" i="37"/>
  <c r="RN271" i="37"/>
  <c r="RO271" i="37"/>
  <c r="RP271" i="37"/>
  <c r="RR271" i="37"/>
  <c r="QW272" i="37"/>
  <c r="QX272" i="37"/>
  <c r="QY272" i="37"/>
  <c r="QZ272" i="37"/>
  <c r="RA272" i="37"/>
  <c r="RB272" i="37"/>
  <c r="RC272" i="37"/>
  <c r="RD272" i="37"/>
  <c r="RE272" i="37"/>
  <c r="RT272" i="37" s="1"/>
  <c r="RF272" i="37"/>
  <c r="RG272" i="37"/>
  <c r="RH272" i="37"/>
  <c r="RI272" i="37"/>
  <c r="RJ272" i="37"/>
  <c r="RK272" i="37"/>
  <c r="RL272" i="37"/>
  <c r="RM272" i="37"/>
  <c r="RN272" i="37"/>
  <c r="RO272" i="37"/>
  <c r="RP272" i="37"/>
  <c r="RR272" i="37"/>
  <c r="QW273" i="37"/>
  <c r="QX273" i="37"/>
  <c r="QY273" i="37"/>
  <c r="QZ273" i="37"/>
  <c r="RA273" i="37"/>
  <c r="RB273" i="37"/>
  <c r="RC273" i="37"/>
  <c r="RD273" i="37"/>
  <c r="RE273" i="37"/>
  <c r="RF273" i="37"/>
  <c r="RG273" i="37"/>
  <c r="RH273" i="37"/>
  <c r="RI273" i="37"/>
  <c r="RJ273" i="37"/>
  <c r="RK273" i="37"/>
  <c r="RL273" i="37"/>
  <c r="RM273" i="37"/>
  <c r="RN273" i="37"/>
  <c r="RO273" i="37"/>
  <c r="RP273" i="37"/>
  <c r="RR273" i="37"/>
  <c r="QW274" i="37"/>
  <c r="QX274" i="37"/>
  <c r="QY274" i="37"/>
  <c r="QZ274" i="37"/>
  <c r="RA274" i="37"/>
  <c r="RB274" i="37"/>
  <c r="RC274" i="37"/>
  <c r="RD274" i="37"/>
  <c r="RE274" i="37"/>
  <c r="RF274" i="37"/>
  <c r="RG274" i="37"/>
  <c r="RH274" i="37"/>
  <c r="RI274" i="37"/>
  <c r="RJ274" i="37"/>
  <c r="RK274" i="37"/>
  <c r="RL274" i="37"/>
  <c r="RM274" i="37"/>
  <c r="RN274" i="37"/>
  <c r="RO274" i="37"/>
  <c r="RP274" i="37"/>
  <c r="RR274" i="37"/>
  <c r="QW275" i="37"/>
  <c r="QX275" i="37"/>
  <c r="QY275" i="37"/>
  <c r="QZ275" i="37"/>
  <c r="RA275" i="37"/>
  <c r="RB275" i="37"/>
  <c r="RC275" i="37"/>
  <c r="RD275" i="37"/>
  <c r="RE275" i="37"/>
  <c r="RF275" i="37"/>
  <c r="RG275" i="37"/>
  <c r="RH275" i="37"/>
  <c r="RI275" i="37"/>
  <c r="RJ275" i="37"/>
  <c r="RK275" i="37"/>
  <c r="RL275" i="37"/>
  <c r="RM275" i="37"/>
  <c r="RN275" i="37"/>
  <c r="RO275" i="37"/>
  <c r="RP275" i="37"/>
  <c r="RR275" i="37"/>
  <c r="QW276" i="37"/>
  <c r="QX276" i="37"/>
  <c r="QY276" i="37"/>
  <c r="QZ276" i="37"/>
  <c r="RA276" i="37"/>
  <c r="RB276" i="37"/>
  <c r="RC276" i="37"/>
  <c r="RD276" i="37"/>
  <c r="RE276" i="37"/>
  <c r="RF276" i="37"/>
  <c r="RG276" i="37"/>
  <c r="RH276" i="37"/>
  <c r="RI276" i="37"/>
  <c r="RJ276" i="37"/>
  <c r="RK276" i="37"/>
  <c r="RL276" i="37"/>
  <c r="RM276" i="37"/>
  <c r="RN276" i="37"/>
  <c r="RO276" i="37"/>
  <c r="RP276" i="37"/>
  <c r="RR276" i="37"/>
  <c r="QW277" i="37"/>
  <c r="QX277" i="37"/>
  <c r="QY277" i="37"/>
  <c r="QZ277" i="37"/>
  <c r="RA277" i="37"/>
  <c r="RB277" i="37"/>
  <c r="RC277" i="37"/>
  <c r="RD277" i="37"/>
  <c r="RE277" i="37"/>
  <c r="RF277" i="37"/>
  <c r="RG277" i="37"/>
  <c r="RT277" i="37" s="1"/>
  <c r="RH277" i="37"/>
  <c r="RI277" i="37"/>
  <c r="RJ277" i="37"/>
  <c r="RK277" i="37"/>
  <c r="RL277" i="37"/>
  <c r="RM277" i="37"/>
  <c r="RN277" i="37"/>
  <c r="RO277" i="37"/>
  <c r="RP277" i="37"/>
  <c r="RR277" i="37"/>
  <c r="QW278" i="37"/>
  <c r="QX278" i="37"/>
  <c r="QY278" i="37"/>
  <c r="QZ278" i="37"/>
  <c r="RA278" i="37"/>
  <c r="RB278" i="37"/>
  <c r="RC278" i="37"/>
  <c r="RD278" i="37"/>
  <c r="RE278" i="37"/>
  <c r="RF278" i="37"/>
  <c r="RG278" i="37"/>
  <c r="RH278" i="37"/>
  <c r="RI278" i="37"/>
  <c r="RJ278" i="37"/>
  <c r="RK278" i="37"/>
  <c r="RL278" i="37"/>
  <c r="RM278" i="37"/>
  <c r="RN278" i="37"/>
  <c r="RO278" i="37"/>
  <c r="RP278" i="37"/>
  <c r="RR278" i="37"/>
  <c r="QW279" i="37"/>
  <c r="QX279" i="37"/>
  <c r="QY279" i="37"/>
  <c r="QZ279" i="37"/>
  <c r="RA279" i="37"/>
  <c r="RB279" i="37"/>
  <c r="RC279" i="37"/>
  <c r="RD279" i="37"/>
  <c r="RE279" i="37"/>
  <c r="RF279" i="37"/>
  <c r="RG279" i="37"/>
  <c r="RH279" i="37"/>
  <c r="RI279" i="37"/>
  <c r="RJ279" i="37"/>
  <c r="RK279" i="37"/>
  <c r="RL279" i="37"/>
  <c r="RM279" i="37"/>
  <c r="RN279" i="37"/>
  <c r="RO279" i="37"/>
  <c r="RP279" i="37"/>
  <c r="RR279" i="37"/>
  <c r="QW280" i="37"/>
  <c r="QX280" i="37"/>
  <c r="QY280" i="37"/>
  <c r="QZ280" i="37"/>
  <c r="RA280" i="37"/>
  <c r="RB280" i="37"/>
  <c r="RC280" i="37"/>
  <c r="RD280" i="37"/>
  <c r="RE280" i="37"/>
  <c r="RF280" i="37"/>
  <c r="RG280" i="37"/>
  <c r="RH280" i="37"/>
  <c r="RI280" i="37"/>
  <c r="RJ280" i="37"/>
  <c r="RK280" i="37"/>
  <c r="RL280" i="37"/>
  <c r="RM280" i="37"/>
  <c r="RN280" i="37"/>
  <c r="RO280" i="37"/>
  <c r="RP280" i="37"/>
  <c r="RR280" i="37"/>
  <c r="RT280" i="37"/>
  <c r="QW281" i="37"/>
  <c r="QX281" i="37"/>
  <c r="QY281" i="37"/>
  <c r="QZ281" i="37"/>
  <c r="RA281" i="37"/>
  <c r="RB281" i="37"/>
  <c r="RC281" i="37"/>
  <c r="RD281" i="37"/>
  <c r="RE281" i="37"/>
  <c r="RF281" i="37"/>
  <c r="RG281" i="37"/>
  <c r="RH281" i="37"/>
  <c r="RI281" i="37"/>
  <c r="RJ281" i="37"/>
  <c r="RK281" i="37"/>
  <c r="RL281" i="37"/>
  <c r="RM281" i="37"/>
  <c r="RN281" i="37"/>
  <c r="RO281" i="37"/>
  <c r="RP281" i="37"/>
  <c r="RR281" i="37"/>
  <c r="QW282" i="37"/>
  <c r="QX282" i="37"/>
  <c r="QY282" i="37"/>
  <c r="QZ282" i="37"/>
  <c r="RA282" i="37"/>
  <c r="RB282" i="37"/>
  <c r="RC282" i="37"/>
  <c r="RD282" i="37"/>
  <c r="RE282" i="37"/>
  <c r="RF282" i="37"/>
  <c r="RG282" i="37"/>
  <c r="RH282" i="37"/>
  <c r="RI282" i="37"/>
  <c r="RJ282" i="37"/>
  <c r="RK282" i="37"/>
  <c r="RL282" i="37"/>
  <c r="RM282" i="37"/>
  <c r="RN282" i="37"/>
  <c r="RO282" i="37"/>
  <c r="RP282" i="37"/>
  <c r="RR282" i="37"/>
  <c r="QW283" i="37"/>
  <c r="QX283" i="37"/>
  <c r="QY283" i="37"/>
  <c r="QZ283" i="37"/>
  <c r="RA283" i="37"/>
  <c r="RB283" i="37"/>
  <c r="RC283" i="37"/>
  <c r="RD283" i="37"/>
  <c r="RE283" i="37"/>
  <c r="RF283" i="37"/>
  <c r="RG283" i="37"/>
  <c r="RH283" i="37"/>
  <c r="RI283" i="37"/>
  <c r="RJ283" i="37"/>
  <c r="RK283" i="37"/>
  <c r="RL283" i="37"/>
  <c r="RM283" i="37"/>
  <c r="RN283" i="37"/>
  <c r="RO283" i="37"/>
  <c r="RP283" i="37"/>
  <c r="RR283" i="37"/>
  <c r="QW284" i="37"/>
  <c r="QX284" i="37"/>
  <c r="QY284" i="37"/>
  <c r="QZ284" i="37"/>
  <c r="RA284" i="37"/>
  <c r="RB284" i="37"/>
  <c r="RC284" i="37"/>
  <c r="RD284" i="37"/>
  <c r="RE284" i="37"/>
  <c r="RF284" i="37"/>
  <c r="RG284" i="37"/>
  <c r="RH284" i="37"/>
  <c r="RI284" i="37"/>
  <c r="RJ284" i="37"/>
  <c r="RK284" i="37"/>
  <c r="RL284" i="37"/>
  <c r="RM284" i="37"/>
  <c r="RN284" i="37"/>
  <c r="RO284" i="37"/>
  <c r="RP284" i="37"/>
  <c r="RR284" i="37"/>
  <c r="QW285" i="37"/>
  <c r="QX285" i="37"/>
  <c r="QY285" i="37"/>
  <c r="QZ285" i="37"/>
  <c r="RA285" i="37"/>
  <c r="RB285" i="37"/>
  <c r="RC285" i="37"/>
  <c r="RD285" i="37"/>
  <c r="RE285" i="37"/>
  <c r="RF285" i="37"/>
  <c r="RG285" i="37"/>
  <c r="RH285" i="37"/>
  <c r="RI285" i="37"/>
  <c r="RJ285" i="37"/>
  <c r="RK285" i="37"/>
  <c r="RL285" i="37"/>
  <c r="RM285" i="37"/>
  <c r="RN285" i="37"/>
  <c r="RO285" i="37"/>
  <c r="RP285" i="37"/>
  <c r="RR285" i="37"/>
  <c r="QW286" i="37"/>
  <c r="QX286" i="37"/>
  <c r="QY286" i="37"/>
  <c r="QZ286" i="37"/>
  <c r="RA286" i="37"/>
  <c r="RB286" i="37"/>
  <c r="RC286" i="37"/>
  <c r="RD286" i="37"/>
  <c r="RE286" i="37"/>
  <c r="RF286" i="37"/>
  <c r="RG286" i="37"/>
  <c r="RH286" i="37"/>
  <c r="RI286" i="37"/>
  <c r="RJ286" i="37"/>
  <c r="RK286" i="37"/>
  <c r="RL286" i="37"/>
  <c r="RM286" i="37"/>
  <c r="RN286" i="37"/>
  <c r="RO286" i="37"/>
  <c r="RP286" i="37"/>
  <c r="RR286" i="37"/>
  <c r="QW287" i="37"/>
  <c r="QX287" i="37"/>
  <c r="QY287" i="37"/>
  <c r="QZ287" i="37"/>
  <c r="RA287" i="37"/>
  <c r="RB287" i="37"/>
  <c r="RC287" i="37"/>
  <c r="RD287" i="37"/>
  <c r="RE287" i="37"/>
  <c r="RF287" i="37"/>
  <c r="RG287" i="37"/>
  <c r="RH287" i="37"/>
  <c r="RI287" i="37"/>
  <c r="RJ287" i="37"/>
  <c r="RK287" i="37"/>
  <c r="RT287" i="37" s="1"/>
  <c r="RL287" i="37"/>
  <c r="RM287" i="37"/>
  <c r="RN287" i="37"/>
  <c r="RO287" i="37"/>
  <c r="RP287" i="37"/>
  <c r="RR287" i="37"/>
  <c r="QW288" i="37"/>
  <c r="QX288" i="37"/>
  <c r="QY288" i="37"/>
  <c r="QZ288" i="37"/>
  <c r="RA288" i="37"/>
  <c r="RB288" i="37"/>
  <c r="RC288" i="37"/>
  <c r="RD288" i="37"/>
  <c r="RE288" i="37"/>
  <c r="RF288" i="37"/>
  <c r="RG288" i="37"/>
  <c r="RH288" i="37"/>
  <c r="RI288" i="37"/>
  <c r="RJ288" i="37"/>
  <c r="RK288" i="37"/>
  <c r="RL288" i="37"/>
  <c r="RT288" i="37" s="1"/>
  <c r="RM288" i="37"/>
  <c r="RN288" i="37"/>
  <c r="RO288" i="37"/>
  <c r="RP288" i="37"/>
  <c r="RR288" i="37"/>
  <c r="RR292" i="37"/>
  <c r="RR293" i="37"/>
  <c r="RR294" i="37"/>
  <c r="RR295" i="37"/>
  <c r="RR296" i="37"/>
  <c r="RR297" i="37"/>
  <c r="RR298" i="37"/>
  <c r="RR299" i="37"/>
  <c r="RR300" i="37"/>
  <c r="RR301" i="37"/>
  <c r="RR302" i="37"/>
  <c r="RR303" i="37"/>
  <c r="RR304" i="37"/>
  <c r="RR305" i="37"/>
  <c r="RR306" i="37"/>
  <c r="RR307" i="37"/>
  <c r="RR308" i="37"/>
  <c r="RR309" i="37"/>
  <c r="RR310" i="37"/>
  <c r="RR311" i="37"/>
  <c r="RR312" i="37"/>
  <c r="RR313" i="37"/>
  <c r="RR314" i="37"/>
  <c r="K24" i="11"/>
  <c r="M24" i="11"/>
  <c r="M76" i="11"/>
  <c r="K76" i="11"/>
  <c r="J76" i="11"/>
  <c r="G76" i="11"/>
  <c r="E76" i="11"/>
  <c r="S76" i="11" s="1"/>
  <c r="M75" i="11"/>
  <c r="K75" i="11"/>
  <c r="J75" i="11"/>
  <c r="G75" i="11"/>
  <c r="E75" i="11"/>
  <c r="M74" i="11"/>
  <c r="K74" i="11"/>
  <c r="J74" i="11"/>
  <c r="G74" i="11"/>
  <c r="E74" i="11"/>
  <c r="S74" i="11" s="1"/>
  <c r="M73" i="11"/>
  <c r="K73" i="11"/>
  <c r="J73" i="11"/>
  <c r="G73" i="11"/>
  <c r="E73" i="11"/>
  <c r="S73" i="11" s="1"/>
  <c r="M72" i="11"/>
  <c r="K72" i="11"/>
  <c r="J72" i="11"/>
  <c r="G72" i="11"/>
  <c r="E72" i="11"/>
  <c r="M71" i="11"/>
  <c r="K71" i="11"/>
  <c r="J71" i="11"/>
  <c r="G71" i="11"/>
  <c r="E71" i="11"/>
  <c r="M70" i="11"/>
  <c r="K70" i="11"/>
  <c r="J70" i="11"/>
  <c r="G70" i="11"/>
  <c r="E70" i="11"/>
  <c r="S70" i="11" s="1"/>
  <c r="M69" i="11"/>
  <c r="K69" i="11"/>
  <c r="J69" i="11"/>
  <c r="G69" i="11"/>
  <c r="E69" i="11"/>
  <c r="M68" i="11"/>
  <c r="K68" i="11"/>
  <c r="J68" i="11"/>
  <c r="G68" i="11"/>
  <c r="E68" i="11"/>
  <c r="S68" i="11" s="1"/>
  <c r="M67" i="11"/>
  <c r="K67" i="11"/>
  <c r="J67" i="11"/>
  <c r="G67" i="11"/>
  <c r="E67" i="11"/>
  <c r="S67" i="11" s="1"/>
  <c r="M66" i="11"/>
  <c r="K66" i="11"/>
  <c r="J66" i="11"/>
  <c r="G66" i="11"/>
  <c r="E66" i="11"/>
  <c r="S66" i="11" s="1"/>
  <c r="M65" i="11"/>
  <c r="K65" i="11"/>
  <c r="J65" i="11"/>
  <c r="G65" i="11"/>
  <c r="E65" i="11"/>
  <c r="S65" i="11" s="1"/>
  <c r="M64" i="11"/>
  <c r="K64" i="11"/>
  <c r="J64" i="11"/>
  <c r="G64" i="11"/>
  <c r="E64" i="11"/>
  <c r="M63" i="11"/>
  <c r="K63" i="11"/>
  <c r="J63" i="11"/>
  <c r="G63" i="11"/>
  <c r="E63" i="11"/>
  <c r="S63" i="11" s="1"/>
  <c r="M62" i="11"/>
  <c r="K62" i="11"/>
  <c r="J62" i="11"/>
  <c r="G62" i="11"/>
  <c r="E62" i="11"/>
  <c r="S62" i="11" s="1"/>
  <c r="M61" i="11"/>
  <c r="K61" i="11"/>
  <c r="J61" i="11"/>
  <c r="G61" i="11"/>
  <c r="E61" i="11"/>
  <c r="RT32" i="37" l="1"/>
  <c r="RT268" i="37"/>
  <c r="RN170" i="37"/>
  <c r="RL167" i="37"/>
  <c r="QX167" i="37"/>
  <c r="RE143" i="37"/>
  <c r="RN136" i="37"/>
  <c r="RC132" i="37"/>
  <c r="QW121" i="37"/>
  <c r="RK111" i="37"/>
  <c r="RO118" i="37"/>
  <c r="RT250" i="37"/>
  <c r="RT207" i="37"/>
  <c r="RL172" i="37"/>
  <c r="RF170" i="37"/>
  <c r="RI167" i="37"/>
  <c r="QY163" i="37"/>
  <c r="RD160" i="37"/>
  <c r="RL150" i="37"/>
  <c r="RL147" i="37"/>
  <c r="RO143" i="37"/>
  <c r="RG136" i="37"/>
  <c r="RJ122" i="37"/>
  <c r="RM118" i="37"/>
  <c r="RE116" i="37"/>
  <c r="RT20" i="37"/>
  <c r="RD143" i="37"/>
  <c r="RD170" i="37"/>
  <c r="RH167" i="37"/>
  <c r="RC160" i="37"/>
  <c r="RN143" i="37"/>
  <c r="RF136" i="37"/>
  <c r="RI122" i="37"/>
  <c r="RC120" i="37"/>
  <c r="RG118" i="37"/>
  <c r="QY116" i="37"/>
  <c r="RM113" i="37"/>
  <c r="RB106" i="37"/>
  <c r="RT245" i="37"/>
  <c r="RT242" i="37"/>
  <c r="RA167" i="37"/>
  <c r="QZ167" i="37"/>
  <c r="RG143" i="37"/>
  <c r="RI137" i="37"/>
  <c r="RT88" i="37"/>
  <c r="RT50" i="37"/>
  <c r="RT18" i="37"/>
  <c r="RT11" i="37"/>
  <c r="RT5" i="37"/>
  <c r="RT147" i="37"/>
  <c r="RL143" i="37"/>
  <c r="RT276" i="37"/>
  <c r="RT273" i="37"/>
  <c r="RA177" i="37"/>
  <c r="RN167" i="37"/>
  <c r="QY167" i="37"/>
  <c r="RF143" i="37"/>
  <c r="RK141" i="37"/>
  <c r="RG137" i="37"/>
  <c r="RP136" i="37"/>
  <c r="RH123" i="37"/>
  <c r="RF121" i="37"/>
  <c r="RL117" i="37"/>
  <c r="RT98" i="37"/>
  <c r="RT85" i="37"/>
  <c r="RT82" i="37"/>
  <c r="RT56" i="37"/>
  <c r="RT282" i="37"/>
  <c r="RT235" i="37"/>
  <c r="RT233" i="37"/>
  <c r="RK178" i="37"/>
  <c r="RM173" i="37"/>
  <c r="RM169" i="37"/>
  <c r="RF162" i="37"/>
  <c r="RH148" i="37"/>
  <c r="RL145" i="37"/>
  <c r="RO122" i="37"/>
  <c r="QY122" i="37"/>
  <c r="RN117" i="37"/>
  <c r="RA117" i="37"/>
  <c r="RN114" i="37"/>
  <c r="RA109" i="37"/>
  <c r="RT48" i="37"/>
  <c r="RT283" i="37"/>
  <c r="RT208" i="37"/>
  <c r="RD181" i="37"/>
  <c r="RP176" i="37"/>
  <c r="RC162" i="37"/>
  <c r="RL124" i="37"/>
  <c r="RN122" i="37"/>
  <c r="QX122" i="37"/>
  <c r="RK120" i="37"/>
  <c r="RM117" i="37"/>
  <c r="QZ117" i="37"/>
  <c r="RA116" i="37"/>
  <c r="RD114" i="37"/>
  <c r="QZ109" i="37"/>
  <c r="RT96" i="37"/>
  <c r="RT80" i="37"/>
  <c r="RT193" i="37"/>
  <c r="RJ117" i="37"/>
  <c r="RT90" i="37"/>
  <c r="RT38" i="37"/>
  <c r="RT7" i="37"/>
  <c r="RT267" i="37"/>
  <c r="RT255" i="37"/>
  <c r="RT249" i="37"/>
  <c r="QX169" i="37"/>
  <c r="RL161" i="37"/>
  <c r="RH144" i="37"/>
  <c r="RH143" i="37"/>
  <c r="RT143" i="37" s="1"/>
  <c r="RP141" i="37"/>
  <c r="RD140" i="37"/>
  <c r="RG122" i="37"/>
  <c r="QX118" i="37"/>
  <c r="RF117" i="37"/>
  <c r="RO116" i="37"/>
  <c r="RK108" i="37"/>
  <c r="RT97" i="37"/>
  <c r="RV61" i="37"/>
  <c r="RT28" i="37"/>
  <c r="RF122" i="37"/>
  <c r="RE117" i="37"/>
  <c r="RL116" i="37"/>
  <c r="RH108" i="37"/>
  <c r="RM106" i="37"/>
  <c r="RT94" i="37"/>
  <c r="RT43" i="37"/>
  <c r="RT24" i="37"/>
  <c r="RT21" i="37"/>
  <c r="RT278" i="37"/>
  <c r="RT215" i="37"/>
  <c r="RL152" i="37"/>
  <c r="RL151" i="37"/>
  <c r="RI138" i="37"/>
  <c r="RD136" i="37"/>
  <c r="RO135" i="37"/>
  <c r="RE122" i="37"/>
  <c r="RD117" i="37"/>
  <c r="RI116" i="37"/>
  <c r="RT116" i="37" s="1"/>
  <c r="RL109" i="37"/>
  <c r="QZ108" i="37"/>
  <c r="RJ106" i="37"/>
  <c r="RK104" i="37"/>
  <c r="RT65" i="37"/>
  <c r="RT260" i="37"/>
  <c r="RT256" i="37"/>
  <c r="RT201" i="37"/>
  <c r="RJ160" i="37"/>
  <c r="RH151" i="37"/>
  <c r="RM135" i="37"/>
  <c r="RA122" i="37"/>
  <c r="RP117" i="37"/>
  <c r="RB117" i="37"/>
  <c r="RH116" i="37"/>
  <c r="RE112" i="37"/>
  <c r="RI109" i="37"/>
  <c r="QY108" i="37"/>
  <c r="RD104" i="37"/>
  <c r="RT95" i="37"/>
  <c r="RT6" i="37"/>
  <c r="RK115" i="37"/>
  <c r="RV62" i="37"/>
  <c r="RT62" i="37"/>
  <c r="RV59" i="37"/>
  <c r="RT59" i="37"/>
  <c r="RT284" i="37"/>
  <c r="RT261" i="37"/>
  <c r="RT258" i="37"/>
  <c r="RT251" i="37"/>
  <c r="RT247" i="37"/>
  <c r="RT243" i="37"/>
  <c r="RT223" i="37"/>
  <c r="RT206" i="37"/>
  <c r="RK182" i="37"/>
  <c r="RB182" i="37"/>
  <c r="RA181" i="37"/>
  <c r="RJ179" i="37"/>
  <c r="QX178" i="37"/>
  <c r="RB177" i="37"/>
  <c r="RH176" i="37"/>
  <c r="RO175" i="37"/>
  <c r="RD175" i="37"/>
  <c r="RP169" i="37"/>
  <c r="QZ169" i="37"/>
  <c r="RL165" i="37"/>
  <c r="RB162" i="37"/>
  <c r="RP151" i="37"/>
  <c r="RG144" i="37"/>
  <c r="RH138" i="37"/>
  <c r="RH137" i="37"/>
  <c r="RH136" i="37"/>
  <c r="RL135" i="37"/>
  <c r="RB132" i="37"/>
  <c r="RD126" i="37"/>
  <c r="RH124" i="37"/>
  <c r="RE121" i="37"/>
  <c r="RL118" i="37"/>
  <c r="RD118" i="37"/>
  <c r="RM116" i="37"/>
  <c r="QZ116" i="37"/>
  <c r="RH115" i="37"/>
  <c r="RE114" i="37"/>
  <c r="RC110" i="37"/>
  <c r="RH109" i="37"/>
  <c r="RG108" i="37"/>
  <c r="RD105" i="37"/>
  <c r="RC104" i="37"/>
  <c r="RT101" i="37"/>
  <c r="RT91" i="37"/>
  <c r="RV75" i="37"/>
  <c r="RV56" i="37"/>
  <c r="RT47" i="37"/>
  <c r="RT35" i="37"/>
  <c r="RT16" i="37"/>
  <c r="RT3" i="37"/>
  <c r="RN182" i="37"/>
  <c r="RL182" i="37"/>
  <c r="RC182" i="37"/>
  <c r="RK179" i="37"/>
  <c r="RK118" i="37"/>
  <c r="RB118" i="37"/>
  <c r="RC115" i="37"/>
  <c r="RT69" i="37"/>
  <c r="RV69" i="37"/>
  <c r="RT63" i="37"/>
  <c r="RV63" i="37"/>
  <c r="RT274" i="37"/>
  <c r="RT232" i="37"/>
  <c r="RT229" i="37"/>
  <c r="RT224" i="37"/>
  <c r="RI182" i="37"/>
  <c r="QY182" i="37"/>
  <c r="RC179" i="37"/>
  <c r="QZ177" i="37"/>
  <c r="RD176" i="37"/>
  <c r="RL175" i="37"/>
  <c r="QZ175" i="37"/>
  <c r="RA173" i="37"/>
  <c r="RL171" i="37"/>
  <c r="RL169" i="37"/>
  <c r="QW169" i="37"/>
  <c r="RN162" i="37"/>
  <c r="RK151" i="37"/>
  <c r="RT151" i="37" s="1"/>
  <c r="RP146" i="37"/>
  <c r="RE139" i="37"/>
  <c r="RE138" i="37"/>
  <c r="RE137" i="37"/>
  <c r="RJ118" i="37"/>
  <c r="RA118" i="37"/>
  <c r="QZ115" i="37"/>
  <c r="RT84" i="37"/>
  <c r="RT81" i="37"/>
  <c r="RV60" i="37"/>
  <c r="RT60" i="37"/>
  <c r="RV57" i="37"/>
  <c r="RT57" i="37"/>
  <c r="RT29" i="37"/>
  <c r="RT13" i="37"/>
  <c r="RA182" i="37"/>
  <c r="RG179" i="37"/>
  <c r="RG176" i="37"/>
  <c r="RO171" i="37"/>
  <c r="RT72" i="37"/>
  <c r="RV72" i="37"/>
  <c r="RG182" i="37"/>
  <c r="QX182" i="37"/>
  <c r="RB179" i="37"/>
  <c r="QZ176" i="37"/>
  <c r="RK175" i="37"/>
  <c r="QY175" i="37"/>
  <c r="RK171" i="37"/>
  <c r="RJ162" i="37"/>
  <c r="RJ151" i="37"/>
  <c r="RP150" i="37"/>
  <c r="RN146" i="37"/>
  <c r="RP144" i="37"/>
  <c r="RP138" i="37"/>
  <c r="RP137" i="37"/>
  <c r="RD137" i="37"/>
  <c r="RI118" i="37"/>
  <c r="RT118" i="37" s="1"/>
  <c r="QZ118" i="37"/>
  <c r="QY115" i="37"/>
  <c r="RM104" i="37"/>
  <c r="RT99" i="37"/>
  <c r="RT92" i="37"/>
  <c r="RT76" i="37"/>
  <c r="RV76" i="37"/>
  <c r="RV73" i="37"/>
  <c r="RT73" i="37"/>
  <c r="RV70" i="37"/>
  <c r="RV54" i="37"/>
  <c r="RE182" i="37"/>
  <c r="RO179" i="37"/>
  <c r="RH175" i="37"/>
  <c r="RL176" i="37"/>
  <c r="RP175" i="37"/>
  <c r="RF175" i="37"/>
  <c r="RJ182" i="37"/>
  <c r="RN175" i="37"/>
  <c r="RA175" i="37"/>
  <c r="RF138" i="37"/>
  <c r="RV66" i="37"/>
  <c r="RT66" i="37"/>
  <c r="RT219" i="37"/>
  <c r="RT198" i="37"/>
  <c r="RT195" i="37"/>
  <c r="RO182" i="37"/>
  <c r="RF182" i="37"/>
  <c r="QW182" i="37"/>
  <c r="QY179" i="37"/>
  <c r="RK177" i="37"/>
  <c r="RT177" i="37" s="1"/>
  <c r="QY176" i="37"/>
  <c r="RI175" i="37"/>
  <c r="QX175" i="37"/>
  <c r="RC171" i="37"/>
  <c r="RH169" i="37"/>
  <c r="RI162" i="37"/>
  <c r="RP147" i="37"/>
  <c r="RH147" i="37"/>
  <c r="RM146" i="37"/>
  <c r="RO144" i="37"/>
  <c r="RM138" i="37"/>
  <c r="RO137" i="37"/>
  <c r="RO136" i="37"/>
  <c r="RC136" i="37"/>
  <c r="RP135" i="37"/>
  <c r="RE135" i="37"/>
  <c r="RT135" i="37" s="1"/>
  <c r="RP123" i="37"/>
  <c r="RP118" i="37"/>
  <c r="RH118" i="37"/>
  <c r="QY118" i="37"/>
  <c r="RG116" i="37"/>
  <c r="RO115" i="37"/>
  <c r="QX115" i="37"/>
  <c r="RK110" i="37"/>
  <c r="RL104" i="37"/>
  <c r="RT70" i="37"/>
  <c r="RV67" i="37"/>
  <c r="RT67" i="37"/>
  <c r="RT64" i="37"/>
  <c r="RV64" i="37"/>
  <c r="RT61" i="37"/>
  <c r="RT58" i="37"/>
  <c r="RV58" i="37"/>
  <c r="RT54" i="37"/>
  <c r="RT45" i="37"/>
  <c r="RT40" i="37"/>
  <c r="RT22" i="37"/>
  <c r="RT55" i="37"/>
  <c r="RV55" i="37"/>
  <c r="RT286" i="37"/>
  <c r="RT231" i="37"/>
  <c r="RT228" i="37"/>
  <c r="RT225" i="37"/>
  <c r="RT202" i="37"/>
  <c r="RT199" i="37"/>
  <c r="RT189" i="37"/>
  <c r="RM182" i="37"/>
  <c r="RT182" i="37" s="1"/>
  <c r="RD182" i="37"/>
  <c r="RL179" i="37"/>
  <c r="RI177" i="37"/>
  <c r="RD162" i="37"/>
  <c r="RK160" i="37"/>
  <c r="RP154" i="37"/>
  <c r="RN147" i="37"/>
  <c r="RK144" i="37"/>
  <c r="RP140" i="37"/>
  <c r="RJ138" i="37"/>
  <c r="RL137" i="37"/>
  <c r="RL136" i="37"/>
  <c r="RN135" i="37"/>
  <c r="RG126" i="37"/>
  <c r="RG123" i="37"/>
  <c r="RL121" i="37"/>
  <c r="RN118" i="37"/>
  <c r="RF118" i="37"/>
  <c r="QW118" i="37"/>
  <c r="RP116" i="37"/>
  <c r="RD116" i="37"/>
  <c r="RL115" i="37"/>
  <c r="RE110" i="37"/>
  <c r="RJ109" i="37"/>
  <c r="RI108" i="37"/>
  <c r="RT100" i="37"/>
  <c r="RT86" i="37"/>
  <c r="RV74" i="37"/>
  <c r="RT74" i="37"/>
  <c r="RT71" i="37"/>
  <c r="RV71" i="37"/>
  <c r="RT68" i="37"/>
  <c r="RV68" i="37"/>
  <c r="RV65" i="37"/>
  <c r="RT34" i="37"/>
  <c r="RT31" i="37"/>
  <c r="RT12" i="37"/>
  <c r="N66" i="11"/>
  <c r="P66" i="11" s="1"/>
  <c r="O76" i="11"/>
  <c r="O67" i="11"/>
  <c r="O72" i="11"/>
  <c r="N63" i="11"/>
  <c r="P63" i="11" s="1"/>
  <c r="O71" i="11"/>
  <c r="R76" i="11"/>
  <c r="O61" i="11"/>
  <c r="O63" i="11"/>
  <c r="S71" i="11"/>
  <c r="N74" i="11"/>
  <c r="P74" i="11" s="1"/>
  <c r="O64" i="11"/>
  <c r="N75" i="11"/>
  <c r="P75" i="11" s="1"/>
  <c r="N67" i="11"/>
  <c r="P67" i="11" s="1"/>
  <c r="O75" i="11"/>
  <c r="Q75" i="11" s="1"/>
  <c r="N76" i="11"/>
  <c r="P76" i="11" s="1"/>
  <c r="N68" i="11"/>
  <c r="P68" i="11" s="1"/>
  <c r="O74" i="11"/>
  <c r="O66" i="11"/>
  <c r="O68" i="11"/>
  <c r="R68" i="11" s="1"/>
  <c r="N71" i="11"/>
  <c r="P71" i="11" s="1"/>
  <c r="S72" i="11"/>
  <c r="S64" i="11"/>
  <c r="O69" i="11"/>
  <c r="Q69" i="11" s="1"/>
  <c r="S75" i="11"/>
  <c r="RT204" i="37"/>
  <c r="RT190" i="37"/>
  <c r="RL180" i="37"/>
  <c r="RT180" i="37" s="1"/>
  <c r="RI178" i="37"/>
  <c r="RN174" i="37"/>
  <c r="RD174" i="37"/>
  <c r="QZ172" i="37"/>
  <c r="RD172" i="37"/>
  <c r="RH172" i="37"/>
  <c r="QY168" i="37"/>
  <c r="RL168" i="37"/>
  <c r="RO168" i="37"/>
  <c r="RN166" i="37"/>
  <c r="RD166" i="37"/>
  <c r="QW163" i="37"/>
  <c r="RD163" i="37"/>
  <c r="RG163" i="37"/>
  <c r="RG161" i="37"/>
  <c r="RO153" i="37"/>
  <c r="RP153" i="37"/>
  <c r="RO139" i="37"/>
  <c r="RT10" i="37"/>
  <c r="RJ178" i="37"/>
  <c r="RT178" i="37" s="1"/>
  <c r="RT226" i="37"/>
  <c r="RT222" i="37"/>
  <c r="RT281" i="37"/>
  <c r="RT270" i="37"/>
  <c r="RT266" i="37"/>
  <c r="RT252" i="37"/>
  <c r="RT248" i="37"/>
  <c r="RT205" i="37"/>
  <c r="RT194" i="37"/>
  <c r="RK180" i="37"/>
  <c r="RF178" i="37"/>
  <c r="RH177" i="37"/>
  <c r="QX177" i="37"/>
  <c r="RM174" i="37"/>
  <c r="RC174" i="37"/>
  <c r="RL173" i="37"/>
  <c r="QW171" i="37"/>
  <c r="RD171" i="37"/>
  <c r="RG171" i="37"/>
  <c r="QY169" i="37"/>
  <c r="RA169" i="37"/>
  <c r="RJ169" i="37"/>
  <c r="RB169" i="37"/>
  <c r="RK169" i="37"/>
  <c r="RM166" i="37"/>
  <c r="RC166" i="37"/>
  <c r="RO163" i="37"/>
  <c r="RF161" i="37"/>
  <c r="RM160" i="37"/>
  <c r="RB160" i="37"/>
  <c r="RT160" i="37" s="1"/>
  <c r="RL153" i="37"/>
  <c r="RL146" i="37"/>
  <c r="RN139" i="37"/>
  <c r="QY126" i="37"/>
  <c r="QZ114" i="37"/>
  <c r="QW114" i="37"/>
  <c r="RF114" i="37"/>
  <c r="RO114" i="37"/>
  <c r="QX114" i="37"/>
  <c r="RG114" i="37"/>
  <c r="RP114" i="37"/>
  <c r="QY114" i="37"/>
  <c r="RI114" i="37"/>
  <c r="RA114" i="37"/>
  <c r="RJ114" i="37"/>
  <c r="RC114" i="37"/>
  <c r="RL114" i="37"/>
  <c r="RE174" i="37"/>
  <c r="RH161" i="37"/>
  <c r="RT220" i="37"/>
  <c r="RT218" i="37"/>
  <c r="RT191" i="37"/>
  <c r="RH180" i="37"/>
  <c r="RD178" i="37"/>
  <c r="RP177" i="37"/>
  <c r="RF177" i="37"/>
  <c r="QW177" i="37"/>
  <c r="RL174" i="37"/>
  <c r="QW170" i="37"/>
  <c r="QX170" i="37"/>
  <c r="RK170" i="37"/>
  <c r="RA170" i="37"/>
  <c r="RL170" i="37"/>
  <c r="RL166" i="37"/>
  <c r="QW165" i="37"/>
  <c r="RE165" i="37"/>
  <c r="RI165" i="37"/>
  <c r="RL163" i="37"/>
  <c r="RL160" i="37"/>
  <c r="RK153" i="37"/>
  <c r="RG149" i="37"/>
  <c r="RK149" i="37"/>
  <c r="RL149" i="37"/>
  <c r="RA123" i="37"/>
  <c r="QX123" i="37"/>
  <c r="RK123" i="37"/>
  <c r="QY123" i="37"/>
  <c r="RL123" i="37"/>
  <c r="QZ123" i="37"/>
  <c r="RN123" i="37"/>
  <c r="RC123" i="37"/>
  <c r="RO123" i="37"/>
  <c r="RF123" i="37"/>
  <c r="RT33" i="37"/>
  <c r="QY174" i="37"/>
  <c r="RG174" i="37"/>
  <c r="RO174" i="37"/>
  <c r="QZ174" i="37"/>
  <c r="RH174" i="37"/>
  <c r="RP174" i="37"/>
  <c r="QZ166" i="37"/>
  <c r="RH166" i="37"/>
  <c r="RP166" i="37"/>
  <c r="RA166" i="37"/>
  <c r="RI166" i="37"/>
  <c r="QZ161" i="37"/>
  <c r="RI161" i="37"/>
  <c r="RA161" i="37"/>
  <c r="RJ161" i="37"/>
  <c r="RB161" i="37"/>
  <c r="RK161" i="37"/>
  <c r="RN154" i="37"/>
  <c r="RL154" i="37"/>
  <c r="RT154" i="37" s="1"/>
  <c r="RH139" i="37"/>
  <c r="RP139" i="37"/>
  <c r="RI139" i="37"/>
  <c r="RJ139" i="37"/>
  <c r="RC139" i="37"/>
  <c r="RK139" i="37"/>
  <c r="RT259" i="37"/>
  <c r="RC164" i="37"/>
  <c r="QZ164" i="37"/>
  <c r="RH164" i="37"/>
  <c r="RA107" i="37"/>
  <c r="RB107" i="37"/>
  <c r="RL107" i="37"/>
  <c r="RC107" i="37"/>
  <c r="RN107" i="37"/>
  <c r="RD107" i="37"/>
  <c r="RO107" i="37"/>
  <c r="RF107" i="37"/>
  <c r="RP107" i="37"/>
  <c r="QX107" i="37"/>
  <c r="RH107" i="37"/>
  <c r="QY107" i="37"/>
  <c r="RJ107" i="37"/>
  <c r="RT244" i="37"/>
  <c r="RD180" i="37"/>
  <c r="RC178" i="37"/>
  <c r="RK174" i="37"/>
  <c r="RA174" i="37"/>
  <c r="RP168" i="37"/>
  <c r="RK166" i="37"/>
  <c r="QY166" i="37"/>
  <c r="RK163" i="37"/>
  <c r="RP161" i="37"/>
  <c r="RC161" i="37"/>
  <c r="RT161" i="37" s="1"/>
  <c r="RK146" i="37"/>
  <c r="RF146" i="37"/>
  <c r="RH146" i="37"/>
  <c r="RI146" i="37"/>
  <c r="RJ146" i="37"/>
  <c r="RL139" i="37"/>
  <c r="QZ126" i="37"/>
  <c r="RH126" i="37"/>
  <c r="RP126" i="37"/>
  <c r="RA126" i="37"/>
  <c r="RI126" i="37"/>
  <c r="RB126" i="37"/>
  <c r="RJ126" i="37"/>
  <c r="RC126" i="37"/>
  <c r="RK126" i="37"/>
  <c r="QW126" i="37"/>
  <c r="RE126" i="37"/>
  <c r="RM126" i="37"/>
  <c r="RT25" i="37"/>
  <c r="RT14" i="37"/>
  <c r="RF166" i="37"/>
  <c r="RT269" i="37"/>
  <c r="RP180" i="37"/>
  <c r="RO166" i="37"/>
  <c r="RD139" i="37"/>
  <c r="RT285" i="37"/>
  <c r="RT236" i="37"/>
  <c r="RT209" i="37"/>
  <c r="RC180" i="37"/>
  <c r="RN178" i="37"/>
  <c r="RB178" i="37"/>
  <c r="RM177" i="37"/>
  <c r="RD177" i="37"/>
  <c r="RJ174" i="37"/>
  <c r="QX174" i="37"/>
  <c r="QW173" i="37"/>
  <c r="RE173" i="37"/>
  <c r="RI173" i="37"/>
  <c r="RH168" i="37"/>
  <c r="RJ166" i="37"/>
  <c r="QX166" i="37"/>
  <c r="RP164" i="37"/>
  <c r="RJ163" i="37"/>
  <c r="RO161" i="37"/>
  <c r="QY161" i="37"/>
  <c r="QX160" i="37"/>
  <c r="RF160" i="37"/>
  <c r="RN160" i="37"/>
  <c r="QY160" i="37"/>
  <c r="RG160" i="37"/>
  <c r="RO160" i="37"/>
  <c r="QZ160" i="37"/>
  <c r="RH160" i="37"/>
  <c r="RP160" i="37"/>
  <c r="RT152" i="37"/>
  <c r="RG139" i="37"/>
  <c r="RN126" i="37"/>
  <c r="RB124" i="37"/>
  <c r="QZ124" i="37"/>
  <c r="RO124" i="37"/>
  <c r="RA124" i="37"/>
  <c r="RP124" i="37"/>
  <c r="RD124" i="37"/>
  <c r="RG124" i="37"/>
  <c r="RI124" i="37"/>
  <c r="RM114" i="37"/>
  <c r="RT110" i="37"/>
  <c r="RK107" i="37"/>
  <c r="RF174" i="37"/>
  <c r="RE166" i="37"/>
  <c r="RT275" i="37"/>
  <c r="RT271" i="37"/>
  <c r="RT279" i="37"/>
  <c r="RT262" i="37"/>
  <c r="RT254" i="37"/>
  <c r="RT230" i="37"/>
  <c r="RT221" i="37"/>
  <c r="RT216" i="37"/>
  <c r="RT196" i="37"/>
  <c r="RP182" i="37"/>
  <c r="RH182" i="37"/>
  <c r="RD179" i="37"/>
  <c r="RL178" i="37"/>
  <c r="RA178" i="37"/>
  <c r="RL177" i="37"/>
  <c r="RC177" i="37"/>
  <c r="RB175" i="37"/>
  <c r="RC175" i="37"/>
  <c r="RI174" i="37"/>
  <c r="QW174" i="37"/>
  <c r="RJ171" i="37"/>
  <c r="RI170" i="37"/>
  <c r="RN169" i="37"/>
  <c r="RC169" i="37"/>
  <c r="RG168" i="37"/>
  <c r="RB167" i="37"/>
  <c r="RD167" i="37"/>
  <c r="RO167" i="37"/>
  <c r="RF167" i="37"/>
  <c r="RT167" i="37" s="1"/>
  <c r="RP167" i="37"/>
  <c r="RG166" i="37"/>
  <c r="QW166" i="37"/>
  <c r="RL164" i="37"/>
  <c r="RC163" i="37"/>
  <c r="RN161" i="37"/>
  <c r="QX161" i="37"/>
  <c r="RI160" i="37"/>
  <c r="RM151" i="37"/>
  <c r="RN151" i="37"/>
  <c r="RO151" i="37"/>
  <c r="RN150" i="37"/>
  <c r="RH150" i="37"/>
  <c r="RI150" i="37"/>
  <c r="RF139" i="37"/>
  <c r="RL126" i="37"/>
  <c r="RK114" i="37"/>
  <c r="QW113" i="37"/>
  <c r="RD113" i="37"/>
  <c r="RE113" i="37"/>
  <c r="RF113" i="37"/>
  <c r="RL113" i="37"/>
  <c r="RN113" i="37"/>
  <c r="RC111" i="37"/>
  <c r="RL111" i="37"/>
  <c r="RB111" i="37"/>
  <c r="RG107" i="37"/>
  <c r="QZ106" i="37"/>
  <c r="QW106" i="37"/>
  <c r="RF106" i="37"/>
  <c r="RN106" i="37"/>
  <c r="QX106" i="37"/>
  <c r="RG106" i="37"/>
  <c r="RO106" i="37"/>
  <c r="QY106" i="37"/>
  <c r="RH106" i="37"/>
  <c r="RP106" i="37"/>
  <c r="RA106" i="37"/>
  <c r="RI106" i="37"/>
  <c r="RC106" i="37"/>
  <c r="RK106" i="37"/>
  <c r="RD106" i="37"/>
  <c r="RT106" i="37" s="1"/>
  <c r="RL106" i="37"/>
  <c r="RT87" i="37"/>
  <c r="RT30" i="37"/>
  <c r="RL133" i="37"/>
  <c r="RJ110" i="37"/>
  <c r="RB110" i="37"/>
  <c r="RF109" i="37"/>
  <c r="RP108" i="37"/>
  <c r="RE108" i="37"/>
  <c r="RT49" i="37"/>
  <c r="RT39" i="37"/>
  <c r="RL162" i="37"/>
  <c r="RA162" i="37"/>
  <c r="RK143" i="37"/>
  <c r="RH141" i="37"/>
  <c r="RK135" i="37"/>
  <c r="RC135" i="37"/>
  <c r="RK133" i="37"/>
  <c r="RL132" i="37"/>
  <c r="RP125" i="37"/>
  <c r="RE125" i="37"/>
  <c r="RM122" i="37"/>
  <c r="RD122" i="37"/>
  <c r="RI117" i="37"/>
  <c r="QX117" i="37"/>
  <c r="RG115" i="37"/>
  <c r="RT115" i="37" s="1"/>
  <c r="RI110" i="37"/>
  <c r="RA110" i="37"/>
  <c r="RP109" i="37"/>
  <c r="RE109" i="37"/>
  <c r="RT109" i="37" s="1"/>
  <c r="RO108" i="37"/>
  <c r="RD108" i="37"/>
  <c r="RK162" i="37"/>
  <c r="QX162" i="37"/>
  <c r="RJ143" i="37"/>
  <c r="RJ142" i="37"/>
  <c r="RE141" i="37"/>
  <c r="RN138" i="37"/>
  <c r="RD138" i="37"/>
  <c r="RJ135" i="37"/>
  <c r="RB135" i="37"/>
  <c r="RK132" i="37"/>
  <c r="RN125" i="37"/>
  <c r="RD125" i="37"/>
  <c r="RL122" i="37"/>
  <c r="RC122" i="37"/>
  <c r="RN121" i="37"/>
  <c r="RM120" i="37"/>
  <c r="RH117" i="37"/>
  <c r="QW117" i="37"/>
  <c r="RF115" i="37"/>
  <c r="RP110" i="37"/>
  <c r="RH110" i="37"/>
  <c r="QZ110" i="37"/>
  <c r="RN109" i="37"/>
  <c r="RD109" i="37"/>
  <c r="RM108" i="37"/>
  <c r="RC108" i="37"/>
  <c r="RI135" i="37"/>
  <c r="RM125" i="37"/>
  <c r="RB125" i="37"/>
  <c r="RK122" i="37"/>
  <c r="RB122" i="37"/>
  <c r="RM121" i="37"/>
  <c r="RL120" i="37"/>
  <c r="RP115" i="37"/>
  <c r="RD115" i="37"/>
  <c r="RO110" i="37"/>
  <c r="RG110" i="37"/>
  <c r="RM109" i="37"/>
  <c r="RB109" i="37"/>
  <c r="RL108" i="37"/>
  <c r="RA108" i="37"/>
  <c r="RT83" i="37"/>
  <c r="RT37" i="37"/>
  <c r="RT217" i="37"/>
  <c r="QW181" i="37"/>
  <c r="RJ145" i="37"/>
  <c r="RK145" i="37"/>
  <c r="RF145" i="37"/>
  <c r="RN145" i="37"/>
  <c r="RH145" i="37"/>
  <c r="RI145" i="37"/>
  <c r="RM145" i="37"/>
  <c r="RO145" i="37"/>
  <c r="RG145" i="37"/>
  <c r="RM148" i="37"/>
  <c r="RI148" i="37"/>
  <c r="RK148" i="37"/>
  <c r="RL148" i="37"/>
  <c r="RO148" i="37"/>
  <c r="RF148" i="37"/>
  <c r="RP148" i="37"/>
  <c r="RJ148" i="37"/>
  <c r="RT227" i="37"/>
  <c r="RT210" i="37"/>
  <c r="RG134" i="37"/>
  <c r="RO134" i="37"/>
  <c r="RH134" i="37"/>
  <c r="RP134" i="37"/>
  <c r="RA134" i="37"/>
  <c r="RI134" i="37"/>
  <c r="RB134" i="37"/>
  <c r="RJ134" i="37"/>
  <c r="RC134" i="37"/>
  <c r="RK134" i="37"/>
  <c r="RE134" i="37"/>
  <c r="RF134" i="37"/>
  <c r="RM134" i="37"/>
  <c r="RN134" i="37"/>
  <c r="RD134" i="37"/>
  <c r="RT200" i="37"/>
  <c r="QX180" i="37"/>
  <c r="RF180" i="37"/>
  <c r="RN180" i="37"/>
  <c r="QY180" i="37"/>
  <c r="RG180" i="37"/>
  <c r="RO180" i="37"/>
  <c r="RA180" i="37"/>
  <c r="RI180" i="37"/>
  <c r="RB180" i="37"/>
  <c r="RJ180" i="37"/>
  <c r="QW180" i="37"/>
  <c r="RE180" i="37"/>
  <c r="RM180" i="37"/>
  <c r="RB176" i="37"/>
  <c r="RJ176" i="37"/>
  <c r="RC176" i="37"/>
  <c r="RK176" i="37"/>
  <c r="QW176" i="37"/>
  <c r="RE176" i="37"/>
  <c r="RM176" i="37"/>
  <c r="QX176" i="37"/>
  <c r="RF176" i="37"/>
  <c r="RN176" i="37"/>
  <c r="RA176" i="37"/>
  <c r="RI176" i="37"/>
  <c r="RC172" i="37"/>
  <c r="RA165" i="37"/>
  <c r="RD164" i="37"/>
  <c r="RL134" i="37"/>
  <c r="QX112" i="37"/>
  <c r="RF112" i="37"/>
  <c r="RN112" i="37"/>
  <c r="QY112" i="37"/>
  <c r="RG112" i="37"/>
  <c r="RO112" i="37"/>
  <c r="QZ112" i="37"/>
  <c r="RH112" i="37"/>
  <c r="RP112" i="37"/>
  <c r="RA112" i="37"/>
  <c r="RI112" i="37"/>
  <c r="RB112" i="37"/>
  <c r="RJ112" i="37"/>
  <c r="RL112" i="37"/>
  <c r="RM112" i="37"/>
  <c r="QW112" i="37"/>
  <c r="RC112" i="37"/>
  <c r="RK112" i="37"/>
  <c r="QY105" i="37"/>
  <c r="RG105" i="37"/>
  <c r="RO105" i="37"/>
  <c r="QZ105" i="37"/>
  <c r="RH105" i="37"/>
  <c r="RP105" i="37"/>
  <c r="RA105" i="37"/>
  <c r="RI105" i="37"/>
  <c r="RB105" i="37"/>
  <c r="RJ105" i="37"/>
  <c r="RC105" i="37"/>
  <c r="RK105" i="37"/>
  <c r="RL105" i="37"/>
  <c r="RM105" i="37"/>
  <c r="QW105" i="37"/>
  <c r="QX105" i="37"/>
  <c r="RF105" i="37"/>
  <c r="QY181" i="37"/>
  <c r="RG181" i="37"/>
  <c r="RO181" i="37"/>
  <c r="QZ181" i="37"/>
  <c r="RH181" i="37"/>
  <c r="RP181" i="37"/>
  <c r="RB181" i="37"/>
  <c r="RJ181" i="37"/>
  <c r="RC181" i="37"/>
  <c r="RK181" i="37"/>
  <c r="QX181" i="37"/>
  <c r="RF181" i="37"/>
  <c r="RN181" i="37"/>
  <c r="RL181" i="37"/>
  <c r="QY173" i="37"/>
  <c r="RG173" i="37"/>
  <c r="RO173" i="37"/>
  <c r="QZ173" i="37"/>
  <c r="RH173" i="37"/>
  <c r="RT173" i="37" s="1"/>
  <c r="RP173" i="37"/>
  <c r="RB173" i="37"/>
  <c r="RJ173" i="37"/>
  <c r="RC173" i="37"/>
  <c r="RK173" i="37"/>
  <c r="QX173" i="37"/>
  <c r="RF173" i="37"/>
  <c r="RN173" i="37"/>
  <c r="RB168" i="37"/>
  <c r="RJ168" i="37"/>
  <c r="RC168" i="37"/>
  <c r="RK168" i="37"/>
  <c r="QW168" i="37"/>
  <c r="RE168" i="37"/>
  <c r="RM168" i="37"/>
  <c r="QX168" i="37"/>
  <c r="RF168" i="37"/>
  <c r="RN168" i="37"/>
  <c r="RA168" i="37"/>
  <c r="RI168" i="37"/>
  <c r="RG142" i="37"/>
  <c r="RO142" i="37"/>
  <c r="RH142" i="37"/>
  <c r="RP142" i="37"/>
  <c r="RK142" i="37"/>
  <c r="RM142" i="37"/>
  <c r="RN142" i="37"/>
  <c r="RE142" i="37"/>
  <c r="RF142" i="37"/>
  <c r="RL142" i="37"/>
  <c r="RI181" i="37"/>
  <c r="QX172" i="37"/>
  <c r="RF172" i="37"/>
  <c r="RN172" i="37"/>
  <c r="QY172" i="37"/>
  <c r="RG172" i="37"/>
  <c r="RO172" i="37"/>
  <c r="RA172" i="37"/>
  <c r="RI172" i="37"/>
  <c r="RT172" i="37" s="1"/>
  <c r="RB172" i="37"/>
  <c r="RJ172" i="37"/>
  <c r="QW172" i="37"/>
  <c r="RE172" i="37"/>
  <c r="RM172" i="37"/>
  <c r="QY165" i="37"/>
  <c r="RG165" i="37"/>
  <c r="RO165" i="37"/>
  <c r="QZ165" i="37"/>
  <c r="RH165" i="37"/>
  <c r="RP165" i="37"/>
  <c r="RB165" i="37"/>
  <c r="RJ165" i="37"/>
  <c r="RC165" i="37"/>
  <c r="RK165" i="37"/>
  <c r="QX165" i="37"/>
  <c r="RF165" i="37"/>
  <c r="RN165" i="37"/>
  <c r="RT23" i="37"/>
  <c r="RE181" i="37"/>
  <c r="RP172" i="37"/>
  <c r="RM165" i="37"/>
  <c r="QX164" i="37"/>
  <c r="RF164" i="37"/>
  <c r="RN164" i="37"/>
  <c r="QY164" i="37"/>
  <c r="RG164" i="37"/>
  <c r="RO164" i="37"/>
  <c r="RA164" i="37"/>
  <c r="RI164" i="37"/>
  <c r="RB164" i="37"/>
  <c r="RJ164" i="37"/>
  <c r="QW164" i="37"/>
  <c r="RE164" i="37"/>
  <c r="RM164" i="37"/>
  <c r="RN148" i="37"/>
  <c r="RP145" i="37"/>
  <c r="RI152" i="37"/>
  <c r="RM152" i="37"/>
  <c r="RN149" i="37"/>
  <c r="RJ149" i="37"/>
  <c r="RE140" i="37"/>
  <c r="RM140" i="37"/>
  <c r="RF140" i="37"/>
  <c r="RN140" i="37"/>
  <c r="RI140" i="37"/>
  <c r="RF133" i="37"/>
  <c r="RN133" i="37"/>
  <c r="RG133" i="37"/>
  <c r="RO133" i="37"/>
  <c r="QZ133" i="37"/>
  <c r="RH133" i="37"/>
  <c r="RP133" i="37"/>
  <c r="RA133" i="37"/>
  <c r="RI133" i="37"/>
  <c r="RB133" i="37"/>
  <c r="RJ133" i="37"/>
  <c r="QW119" i="37"/>
  <c r="RE119" i="37"/>
  <c r="RM119" i="37"/>
  <c r="QX119" i="37"/>
  <c r="RF119" i="37"/>
  <c r="RN119" i="37"/>
  <c r="QY119" i="37"/>
  <c r="RG119" i="37"/>
  <c r="RO119" i="37"/>
  <c r="QZ119" i="37"/>
  <c r="RH119" i="37"/>
  <c r="RP119" i="37"/>
  <c r="RA119" i="37"/>
  <c r="RI119" i="37"/>
  <c r="RI179" i="37"/>
  <c r="RA179" i="37"/>
  <c r="RP178" i="37"/>
  <c r="RH178" i="37"/>
  <c r="QZ178" i="37"/>
  <c r="RO177" i="37"/>
  <c r="RG177" i="37"/>
  <c r="RM175" i="37"/>
  <c r="RE175" i="37"/>
  <c r="QW175" i="37"/>
  <c r="RI171" i="37"/>
  <c r="RA171" i="37"/>
  <c r="RP170" i="37"/>
  <c r="RH170" i="37"/>
  <c r="QZ170" i="37"/>
  <c r="RO169" i="37"/>
  <c r="RG169" i="37"/>
  <c r="RT169" i="37" s="1"/>
  <c r="RM167" i="37"/>
  <c r="RE167" i="37"/>
  <c r="QW167" i="37"/>
  <c r="RI163" i="37"/>
  <c r="RA163" i="37"/>
  <c r="RP162" i="37"/>
  <c r="RH162" i="37"/>
  <c r="QZ162" i="37"/>
  <c r="QW161" i="37"/>
  <c r="RE161" i="37"/>
  <c r="RM161" i="37"/>
  <c r="RJ153" i="37"/>
  <c r="RN153" i="37"/>
  <c r="RJ152" i="37"/>
  <c r="RI149" i="37"/>
  <c r="RL140" i="37"/>
  <c r="RD133" i="37"/>
  <c r="RE132" i="37"/>
  <c r="RM132" i="37"/>
  <c r="RF132" i="37"/>
  <c r="RN132" i="37"/>
  <c r="QY132" i="37"/>
  <c r="RG132" i="37"/>
  <c r="RO132" i="37"/>
  <c r="QZ132" i="37"/>
  <c r="RH132" i="37"/>
  <c r="RP132" i="37"/>
  <c r="RA132" i="37"/>
  <c r="RI132" i="37"/>
  <c r="RD121" i="37"/>
  <c r="RE120" i="37"/>
  <c r="RK119" i="37"/>
  <c r="RD111" i="37"/>
  <c r="RT8" i="37"/>
  <c r="RT4" i="37"/>
  <c r="RP179" i="37"/>
  <c r="RH179" i="37"/>
  <c r="QZ179" i="37"/>
  <c r="RO178" i="37"/>
  <c r="RG178" i="37"/>
  <c r="QY178" i="37"/>
  <c r="RP171" i="37"/>
  <c r="RH171" i="37"/>
  <c r="QZ171" i="37"/>
  <c r="RO170" i="37"/>
  <c r="RG170" i="37"/>
  <c r="QY170" i="37"/>
  <c r="RP163" i="37"/>
  <c r="RH163" i="37"/>
  <c r="QZ163" i="37"/>
  <c r="RO162" i="37"/>
  <c r="RG162" i="37"/>
  <c r="QY162" i="37"/>
  <c r="RO150" i="37"/>
  <c r="RK150" i="37"/>
  <c r="RH149" i="37"/>
  <c r="RI144" i="37"/>
  <c r="RT144" i="37" s="1"/>
  <c r="RJ144" i="37"/>
  <c r="RE144" i="37"/>
  <c r="RM144" i="37"/>
  <c r="RK140" i="37"/>
  <c r="RC133" i="37"/>
  <c r="RD120" i="37"/>
  <c r="RJ119" i="37"/>
  <c r="QY113" i="37"/>
  <c r="RG113" i="37"/>
  <c r="RO113" i="37"/>
  <c r="QZ113" i="37"/>
  <c r="RH113" i="37"/>
  <c r="RP113" i="37"/>
  <c r="RA113" i="37"/>
  <c r="RI113" i="37"/>
  <c r="RB113" i="37"/>
  <c r="RJ113" i="37"/>
  <c r="RC113" i="37"/>
  <c r="RK113" i="37"/>
  <c r="RT36" i="37"/>
  <c r="RN179" i="37"/>
  <c r="RF179" i="37"/>
  <c r="QX179" i="37"/>
  <c r="RM178" i="37"/>
  <c r="RE178" i="37"/>
  <c r="RJ175" i="37"/>
  <c r="RT175" i="37" s="1"/>
  <c r="RN171" i="37"/>
  <c r="RF171" i="37"/>
  <c r="QX171" i="37"/>
  <c r="RM170" i="37"/>
  <c r="RE170" i="37"/>
  <c r="RJ167" i="37"/>
  <c r="RN163" i="37"/>
  <c r="RF163" i="37"/>
  <c r="QX163" i="37"/>
  <c r="RM162" i="37"/>
  <c r="RE162" i="37"/>
  <c r="RT162" i="37" s="1"/>
  <c r="RP152" i="37"/>
  <c r="RJ150" i="37"/>
  <c r="RP149" i="37"/>
  <c r="RN144" i="37"/>
  <c r="RF141" i="37"/>
  <c r="RN141" i="37"/>
  <c r="RG141" i="37"/>
  <c r="RT141" i="37" s="1"/>
  <c r="RO141" i="37"/>
  <c r="RJ141" i="37"/>
  <c r="RH140" i="37"/>
  <c r="RD132" i="37"/>
  <c r="QY121" i="37"/>
  <c r="RG121" i="37"/>
  <c r="RO121" i="37"/>
  <c r="QZ121" i="37"/>
  <c r="RH121" i="37"/>
  <c r="RP121" i="37"/>
  <c r="RA121" i="37"/>
  <c r="RI121" i="37"/>
  <c r="RB121" i="37"/>
  <c r="RJ121" i="37"/>
  <c r="RC121" i="37"/>
  <c r="RK121" i="37"/>
  <c r="RC119" i="37"/>
  <c r="QW111" i="37"/>
  <c r="RE111" i="37"/>
  <c r="RM111" i="37"/>
  <c r="QX111" i="37"/>
  <c r="RF111" i="37"/>
  <c r="RN111" i="37"/>
  <c r="QY111" i="37"/>
  <c r="RG111" i="37"/>
  <c r="RO111" i="37"/>
  <c r="QZ111" i="37"/>
  <c r="RH111" i="37"/>
  <c r="RP111" i="37"/>
  <c r="RA111" i="37"/>
  <c r="RI111" i="37"/>
  <c r="QX104" i="37"/>
  <c r="RF104" i="37"/>
  <c r="RN104" i="37"/>
  <c r="QY104" i="37"/>
  <c r="RG104" i="37"/>
  <c r="RO104" i="37"/>
  <c r="QZ104" i="37"/>
  <c r="RH104" i="37"/>
  <c r="RP104" i="37"/>
  <c r="RA104" i="37"/>
  <c r="RI104" i="37"/>
  <c r="RB104" i="37"/>
  <c r="RJ104" i="37"/>
  <c r="RT41" i="37"/>
  <c r="RT9" i="37"/>
  <c r="RM179" i="37"/>
  <c r="RE179" i="37"/>
  <c r="RM171" i="37"/>
  <c r="RE171" i="37"/>
  <c r="RM163" i="37"/>
  <c r="RE163" i="37"/>
  <c r="RT163" i="37" s="1"/>
  <c r="RK154" i="37"/>
  <c r="RO154" i="37"/>
  <c r="RO152" i="37"/>
  <c r="RO149" i="37"/>
  <c r="RG140" i="37"/>
  <c r="RM133" i="37"/>
  <c r="QX120" i="37"/>
  <c r="RF120" i="37"/>
  <c r="RN120" i="37"/>
  <c r="QY120" i="37"/>
  <c r="RG120" i="37"/>
  <c r="RO120" i="37"/>
  <c r="QZ120" i="37"/>
  <c r="RH120" i="37"/>
  <c r="RP120" i="37"/>
  <c r="RA120" i="37"/>
  <c r="RI120" i="37"/>
  <c r="RB120" i="37"/>
  <c r="RJ120" i="37"/>
  <c r="RB119" i="37"/>
  <c r="RO146" i="37"/>
  <c r="RG146" i="37"/>
  <c r="RO138" i="37"/>
  <c r="RG138" i="37"/>
  <c r="RN137" i="37"/>
  <c r="RF137" i="37"/>
  <c r="RM136" i="37"/>
  <c r="RE136" i="37"/>
  <c r="RO125" i="37"/>
  <c r="RG125" i="37"/>
  <c r="QY125" i="37"/>
  <c r="RN124" i="37"/>
  <c r="RF124" i="37"/>
  <c r="QX124" i="37"/>
  <c r="RM123" i="37"/>
  <c r="RE123" i="37"/>
  <c r="QW123" i="37"/>
  <c r="RO117" i="37"/>
  <c r="RG117" i="37"/>
  <c r="QY117" i="37"/>
  <c r="RN116" i="37"/>
  <c r="RF116" i="37"/>
  <c r="QX116" i="37"/>
  <c r="RM115" i="37"/>
  <c r="RE115" i="37"/>
  <c r="QW115" i="37"/>
  <c r="RO109" i="37"/>
  <c r="RG109" i="37"/>
  <c r="QY109" i="37"/>
  <c r="RN108" i="37"/>
  <c r="RF108" i="37"/>
  <c r="QX108" i="37"/>
  <c r="RM107" i="37"/>
  <c r="RE107" i="37"/>
  <c r="QW107" i="37"/>
  <c r="RE124" i="37"/>
  <c r="QW124" i="37"/>
  <c r="QW116" i="37"/>
  <c r="QX109" i="37"/>
  <c r="QW108" i="37"/>
  <c r="QW109" i="37"/>
  <c r="RK137" i="37"/>
  <c r="RC137" i="37"/>
  <c r="RJ136" i="37"/>
  <c r="RB136" i="37"/>
  <c r="RK124" i="37"/>
  <c r="RC124" i="37"/>
  <c r="RJ123" i="37"/>
  <c r="RB123" i="37"/>
  <c r="RK116" i="37"/>
  <c r="RC116" i="37"/>
  <c r="RJ115" i="37"/>
  <c r="RB115" i="37"/>
  <c r="RK138" i="37"/>
  <c r="RJ137" i="37"/>
  <c r="RK125" i="37"/>
  <c r="RT125" i="37" s="1"/>
  <c r="RJ124" i="37"/>
  <c r="RI123" i="37"/>
  <c r="RP122" i="37"/>
  <c r="RH122" i="37"/>
  <c r="RK117" i="37"/>
  <c r="RJ116" i="37"/>
  <c r="RI115" i="37"/>
  <c r="RH114" i="37"/>
  <c r="RT114" i="37" s="1"/>
  <c r="RK109" i="37"/>
  <c r="RJ108" i="37"/>
  <c r="RI107" i="37"/>
  <c r="N24" i="11"/>
  <c r="Q61" i="11"/>
  <c r="Q72" i="11"/>
  <c r="Q66" i="11"/>
  <c r="R66" i="11"/>
  <c r="Q64" i="11"/>
  <c r="R67" i="11"/>
  <c r="Q67" i="11"/>
  <c r="Q74" i="11"/>
  <c r="R74" i="11"/>
  <c r="N70" i="11"/>
  <c r="P70" i="11" s="1"/>
  <c r="O62" i="11"/>
  <c r="N65" i="11"/>
  <c r="P65" i="11" s="1"/>
  <c r="O70" i="11"/>
  <c r="N73" i="11"/>
  <c r="P73" i="11" s="1"/>
  <c r="N62" i="11"/>
  <c r="P62" i="11" s="1"/>
  <c r="S61" i="11"/>
  <c r="O65" i="11"/>
  <c r="S69" i="11"/>
  <c r="O73" i="11"/>
  <c r="N61" i="11"/>
  <c r="P61" i="11" s="1"/>
  <c r="N69" i="11"/>
  <c r="P69" i="11" s="1"/>
  <c r="Q76" i="11"/>
  <c r="Q63" i="11"/>
  <c r="N64" i="11"/>
  <c r="P64" i="11" s="1"/>
  <c r="Q71" i="11"/>
  <c r="N72" i="11"/>
  <c r="P72" i="11" s="1"/>
  <c r="RT174" i="37" l="1"/>
  <c r="RT107" i="37"/>
  <c r="RT105" i="37"/>
  <c r="RT176" i="37"/>
  <c r="RT137" i="37"/>
  <c r="RT122" i="37"/>
  <c r="RT132" i="37"/>
  <c r="RT292" i="37" s="1"/>
  <c r="RT136" i="37"/>
  <c r="RT126" i="37"/>
  <c r="RT123" i="37"/>
  <c r="RT124" i="37"/>
  <c r="RT312" i="37" s="1"/>
  <c r="RT138" i="37"/>
  <c r="RT181" i="37"/>
  <c r="RT314" i="37"/>
  <c r="RT111" i="37"/>
  <c r="RT299" i="37" s="1"/>
  <c r="RT171" i="37"/>
  <c r="RT303" i="37" s="1"/>
  <c r="RT108" i="37"/>
  <c r="RT179" i="37"/>
  <c r="RT311" i="37" s="1"/>
  <c r="RT149" i="37"/>
  <c r="RT146" i="37"/>
  <c r="RT306" i="37" s="1"/>
  <c r="RT104" i="37"/>
  <c r="RT165" i="37"/>
  <c r="RT297" i="37" s="1"/>
  <c r="R63" i="11"/>
  <c r="Q68" i="11"/>
  <c r="R75" i="11"/>
  <c r="R61" i="11"/>
  <c r="R71" i="11"/>
  <c r="RT119" i="37"/>
  <c r="RT307" i="37" s="1"/>
  <c r="RT304" i="37"/>
  <c r="RT166" i="37"/>
  <c r="RT298" i="37" s="1"/>
  <c r="RT117" i="37"/>
  <c r="RT168" i="37"/>
  <c r="RT139" i="37"/>
  <c r="RT153" i="37"/>
  <c r="RT313" i="37" s="1"/>
  <c r="RT120" i="37"/>
  <c r="RT121" i="37"/>
  <c r="RT113" i="37"/>
  <c r="RT301" i="37" s="1"/>
  <c r="RT295" i="37"/>
  <c r="RT150" i="37"/>
  <c r="RT310" i="37" s="1"/>
  <c r="RT140" i="37"/>
  <c r="RT142" i="37"/>
  <c r="RT145" i="37"/>
  <c r="RT112" i="37"/>
  <c r="RT134" i="37"/>
  <c r="RT294" i="37" s="1"/>
  <c r="RT148" i="37"/>
  <c r="RT133" i="37"/>
  <c r="RT293" i="37" s="1"/>
  <c r="RT170" i="37"/>
  <c r="RT164" i="37"/>
  <c r="R65" i="11"/>
  <c r="Q65" i="11"/>
  <c r="R64" i="11"/>
  <c r="R70" i="11"/>
  <c r="Q70" i="11"/>
  <c r="R72" i="11"/>
  <c r="R73" i="11"/>
  <c r="Q73" i="11"/>
  <c r="R62" i="11"/>
  <c r="Q62" i="11"/>
  <c r="R69" i="11"/>
  <c r="RT305" i="37" l="1"/>
  <c r="RT309" i="37"/>
  <c r="RT302" i="37"/>
  <c r="RT296" i="37"/>
  <c r="RT300" i="37"/>
  <c r="RT308" i="37"/>
  <c r="T54" i="34" l="1"/>
  <c r="Q54" i="34"/>
  <c r="S54" i="34" s="1"/>
  <c r="P54" i="34"/>
  <c r="T53" i="34"/>
  <c r="Q53" i="34"/>
  <c r="P53" i="34"/>
  <c r="T52" i="34"/>
  <c r="Q52" i="34"/>
  <c r="S52" i="34" s="1"/>
  <c r="P52" i="34"/>
  <c r="T51" i="34"/>
  <c r="Q51" i="34"/>
  <c r="P51" i="34"/>
  <c r="T50" i="34"/>
  <c r="Q50" i="34"/>
  <c r="P50" i="34"/>
  <c r="T49" i="34"/>
  <c r="Q49" i="34"/>
  <c r="P49" i="34"/>
  <c r="T48" i="34"/>
  <c r="Q48" i="34"/>
  <c r="S48" i="34" s="1"/>
  <c r="P48" i="34"/>
  <c r="T47" i="34"/>
  <c r="Q47" i="34"/>
  <c r="P47" i="34"/>
  <c r="S47" i="34" s="1"/>
  <c r="T46" i="34"/>
  <c r="Q46" i="34"/>
  <c r="P46" i="34"/>
  <c r="T45" i="34"/>
  <c r="Q45" i="34"/>
  <c r="S45" i="34" s="1"/>
  <c r="P45" i="34"/>
  <c r="T44" i="34"/>
  <c r="Q44" i="34"/>
  <c r="S44" i="34" s="1"/>
  <c r="P44" i="34"/>
  <c r="T43" i="34"/>
  <c r="Q43" i="34"/>
  <c r="P43" i="34"/>
  <c r="T42" i="34"/>
  <c r="Q42" i="34"/>
  <c r="P42" i="34"/>
  <c r="T41" i="34"/>
  <c r="Q41" i="34"/>
  <c r="P41" i="34"/>
  <c r="T40" i="34"/>
  <c r="U40" i="34" s="1"/>
  <c r="Q40" i="34"/>
  <c r="S40" i="34" s="1"/>
  <c r="P40" i="34"/>
  <c r="T39" i="34"/>
  <c r="U39" i="34" s="1"/>
  <c r="Q39" i="34"/>
  <c r="P39" i="34"/>
  <c r="T38" i="34"/>
  <c r="U38" i="34" s="1"/>
  <c r="Q38" i="34"/>
  <c r="P38" i="34"/>
  <c r="S38" i="34" s="1"/>
  <c r="T37" i="34"/>
  <c r="U37" i="34" s="1"/>
  <c r="Q37" i="34"/>
  <c r="P37" i="34"/>
  <c r="T36" i="34"/>
  <c r="U36" i="34" s="1"/>
  <c r="Q36" i="34"/>
  <c r="P36" i="34"/>
  <c r="S36" i="34" s="1"/>
  <c r="T35" i="34"/>
  <c r="U35" i="34" s="1"/>
  <c r="Q35" i="34"/>
  <c r="P35" i="34"/>
  <c r="T34" i="34"/>
  <c r="Q34" i="34"/>
  <c r="P34" i="34"/>
  <c r="T33" i="34"/>
  <c r="U33" i="34" s="1"/>
  <c r="Q33" i="34"/>
  <c r="S33" i="34" s="1"/>
  <c r="P33" i="34"/>
  <c r="T32" i="34"/>
  <c r="U32" i="34" s="1"/>
  <c r="Q32" i="34"/>
  <c r="P32" i="34"/>
  <c r="T31" i="34"/>
  <c r="U31" i="34" s="1"/>
  <c r="Q31" i="34"/>
  <c r="P31" i="34"/>
  <c r="T30" i="34"/>
  <c r="U30" i="34" s="1"/>
  <c r="Q30" i="34"/>
  <c r="P30" i="34"/>
  <c r="T29" i="34"/>
  <c r="U29" i="34" s="1"/>
  <c r="Q29" i="34"/>
  <c r="P29" i="34"/>
  <c r="T28" i="34"/>
  <c r="Q28" i="34"/>
  <c r="P28" i="34"/>
  <c r="S34" i="34" l="1"/>
  <c r="S37" i="34"/>
  <c r="S30" i="34"/>
  <c r="S29" i="34"/>
  <c r="S43" i="34"/>
  <c r="S46" i="34"/>
  <c r="S49" i="34"/>
  <c r="S51" i="34"/>
  <c r="S53" i="34"/>
  <c r="S32" i="34"/>
  <c r="S39" i="34"/>
  <c r="S31" i="34"/>
  <c r="S35" i="34"/>
  <c r="S42" i="34"/>
  <c r="S50" i="34"/>
  <c r="S28" i="34"/>
  <c r="S41" i="34"/>
  <c r="F5" i="32" l="1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4" i="32"/>
  <c r="O7" i="11" l="1"/>
  <c r="Q7" i="11" s="1"/>
  <c r="P7" i="11"/>
  <c r="R7" i="11" s="1"/>
  <c r="O8" i="11"/>
  <c r="Q8" i="11" s="1"/>
  <c r="P8" i="11"/>
  <c r="R8" i="11" s="1"/>
  <c r="O9" i="11"/>
  <c r="Q9" i="11" s="1"/>
  <c r="P9" i="11"/>
  <c r="R9" i="11" s="1"/>
  <c r="O10" i="11"/>
  <c r="Q10" i="11" s="1"/>
  <c r="P10" i="11"/>
  <c r="R10" i="11" s="1"/>
  <c r="O11" i="11"/>
  <c r="Q11" i="11" s="1"/>
  <c r="P11" i="11"/>
  <c r="R11" i="11" s="1"/>
  <c r="O12" i="11"/>
  <c r="Q12" i="11" s="1"/>
  <c r="P12" i="11"/>
  <c r="R12" i="11" s="1"/>
  <c r="O13" i="11"/>
  <c r="Q13" i="11" s="1"/>
  <c r="P13" i="11"/>
  <c r="R13" i="11" s="1"/>
  <c r="O14" i="11"/>
  <c r="Q14" i="11" s="1"/>
  <c r="P14" i="11"/>
  <c r="R14" i="11" s="1"/>
  <c r="O15" i="11"/>
  <c r="Q15" i="11" s="1"/>
  <c r="P15" i="11"/>
  <c r="R15" i="11" s="1"/>
  <c r="P6" i="11"/>
  <c r="R6" i="11" s="1"/>
  <c r="O6" i="11"/>
  <c r="Q6" i="11" s="1"/>
  <c r="N15" i="11" l="1"/>
  <c r="C15" i="11"/>
  <c r="C7" i="11" l="1"/>
  <c r="N7" i="11"/>
  <c r="J11" i="15"/>
  <c r="E39" i="33" l="1"/>
  <c r="E40" i="33"/>
  <c r="E41" i="33"/>
  <c r="E42" i="33"/>
  <c r="E27" i="33"/>
  <c r="E38" i="33"/>
  <c r="E37" i="33"/>
  <c r="E36" i="33"/>
  <c r="E35" i="33"/>
  <c r="E34" i="33"/>
  <c r="E33" i="33"/>
  <c r="E32" i="33"/>
  <c r="E31" i="33"/>
  <c r="E30" i="33"/>
  <c r="E29" i="33"/>
  <c r="E28" i="33"/>
  <c r="J35" i="33"/>
  <c r="J34" i="33"/>
  <c r="J33" i="33"/>
  <c r="J32" i="33"/>
  <c r="J31" i="33"/>
  <c r="J30" i="33"/>
  <c r="J29" i="33"/>
  <c r="J28" i="33"/>
  <c r="J27" i="33"/>
  <c r="K11" i="33"/>
  <c r="M11" i="33" s="1"/>
  <c r="K12" i="33"/>
  <c r="M12" i="33" s="1"/>
  <c r="K13" i="33"/>
  <c r="L13" i="33" s="1"/>
  <c r="K14" i="33"/>
  <c r="L14" i="33" s="1"/>
  <c r="K15" i="33"/>
  <c r="M15" i="33" s="1"/>
  <c r="K16" i="33"/>
  <c r="L16" i="33" s="1"/>
  <c r="K17" i="33"/>
  <c r="L17" i="33" s="1"/>
  <c r="K10" i="33"/>
  <c r="L10" i="33" s="1"/>
  <c r="L11" i="33"/>
  <c r="E10" i="33"/>
  <c r="G10" i="33" s="1"/>
  <c r="E11" i="33"/>
  <c r="G11" i="33" s="1"/>
  <c r="E12" i="33"/>
  <c r="G12" i="33" s="1"/>
  <c r="E13" i="33"/>
  <c r="G13" i="33" s="1"/>
  <c r="E14" i="33"/>
  <c r="G14" i="33" s="1"/>
  <c r="E15" i="33"/>
  <c r="F15" i="33" s="1"/>
  <c r="E16" i="33"/>
  <c r="F16" i="33" s="1"/>
  <c r="E17" i="33"/>
  <c r="F17" i="33" s="1"/>
  <c r="E18" i="33"/>
  <c r="G18" i="33" s="1"/>
  <c r="E19" i="33"/>
  <c r="G19" i="33" s="1"/>
  <c r="E20" i="33"/>
  <c r="G20" i="33" s="1"/>
  <c r="E9" i="33"/>
  <c r="G9" i="33" s="1"/>
  <c r="F14" i="33"/>
  <c r="M17" i="33" l="1"/>
  <c r="F13" i="33"/>
  <c r="F10" i="33"/>
  <c r="F11" i="33"/>
  <c r="F12" i="33"/>
  <c r="L15" i="33"/>
  <c r="L12" i="33"/>
  <c r="F19" i="33"/>
  <c r="F18" i="33"/>
  <c r="M10" i="33"/>
  <c r="F9" i="33"/>
  <c r="F20" i="33"/>
  <c r="M16" i="33"/>
  <c r="M14" i="33"/>
  <c r="M13" i="33"/>
  <c r="G15" i="33"/>
  <c r="G16" i="33"/>
  <c r="G17" i="33"/>
  <c r="V6" i="32" l="1"/>
  <c r="V7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0" i="32"/>
  <c r="V21" i="32"/>
  <c r="V22" i="32"/>
  <c r="V23" i="32"/>
  <c r="V5" i="32"/>
  <c r="U6" i="32"/>
  <c r="U7" i="32"/>
  <c r="U8" i="32"/>
  <c r="U9" i="32"/>
  <c r="U10" i="32"/>
  <c r="U11" i="32"/>
  <c r="U12" i="32"/>
  <c r="U13" i="32"/>
  <c r="U14" i="32"/>
  <c r="U15" i="32"/>
  <c r="U16" i="32"/>
  <c r="U17" i="32"/>
  <c r="U18" i="32"/>
  <c r="U19" i="32"/>
  <c r="U20" i="32"/>
  <c r="U21" i="32"/>
  <c r="U22" i="32"/>
  <c r="U23" i="32"/>
  <c r="U5" i="32"/>
  <c r="T6" i="32"/>
  <c r="T7" i="32"/>
  <c r="T8" i="32"/>
  <c r="T9" i="32"/>
  <c r="T10" i="32"/>
  <c r="T11" i="32"/>
  <c r="T12" i="32"/>
  <c r="T13" i="32"/>
  <c r="T14" i="32"/>
  <c r="T15" i="32"/>
  <c r="T16" i="32"/>
  <c r="T17" i="32"/>
  <c r="T18" i="32"/>
  <c r="T19" i="32"/>
  <c r="T20" i="32"/>
  <c r="T21" i="32"/>
  <c r="T22" i="32"/>
  <c r="T23" i="32"/>
  <c r="T5" i="32"/>
  <c r="W5" i="32" s="1"/>
  <c r="W15" i="32" l="1"/>
  <c r="W13" i="32"/>
  <c r="F94" i="32"/>
  <c r="F95" i="32"/>
  <c r="F96" i="32"/>
  <c r="F97" i="32"/>
  <c r="F98" i="32"/>
  <c r="F99" i="32"/>
  <c r="F100" i="32"/>
  <c r="F101" i="32"/>
  <c r="F102" i="32"/>
  <c r="F103" i="32"/>
  <c r="F104" i="32"/>
  <c r="F105" i="32"/>
  <c r="F106" i="32"/>
  <c r="F107" i="32"/>
  <c r="F108" i="32"/>
  <c r="F109" i="32"/>
  <c r="F110" i="32"/>
  <c r="F111" i="32"/>
  <c r="F112" i="32"/>
  <c r="F113" i="32"/>
  <c r="F114" i="32"/>
  <c r="F115" i="32"/>
  <c r="F116" i="32"/>
  <c r="F117" i="32"/>
  <c r="F118" i="32"/>
  <c r="F119" i="32"/>
  <c r="F120" i="32"/>
  <c r="F121" i="32"/>
  <c r="F122" i="32"/>
  <c r="F123" i="32"/>
  <c r="F64" i="32"/>
  <c r="F65" i="32"/>
  <c r="F66" i="32"/>
  <c r="F67" i="32"/>
  <c r="F68" i="32"/>
  <c r="F69" i="32"/>
  <c r="F70" i="32"/>
  <c r="F71" i="32"/>
  <c r="F72" i="32"/>
  <c r="F73" i="32"/>
  <c r="F74" i="32"/>
  <c r="F75" i="32"/>
  <c r="F76" i="32"/>
  <c r="F77" i="32"/>
  <c r="F78" i="32"/>
  <c r="F79" i="32"/>
  <c r="F80" i="32"/>
  <c r="F81" i="32"/>
  <c r="F82" i="32"/>
  <c r="F83" i="32"/>
  <c r="F84" i="32"/>
  <c r="F85" i="32"/>
  <c r="F86" i="32"/>
  <c r="F87" i="32"/>
  <c r="F88" i="32"/>
  <c r="F89" i="32"/>
  <c r="F90" i="32"/>
  <c r="F91" i="32"/>
  <c r="F92" i="32"/>
  <c r="F63" i="32"/>
  <c r="F35" i="32" l="1"/>
  <c r="F36" i="32"/>
  <c r="F37" i="32"/>
  <c r="F40" i="32"/>
  <c r="F39" i="32"/>
  <c r="F41" i="32"/>
  <c r="F43" i="32"/>
  <c r="F45" i="32"/>
  <c r="F48" i="32"/>
  <c r="F50" i="32"/>
  <c r="F47" i="32"/>
  <c r="F38" i="32"/>
  <c r="F42" i="32"/>
  <c r="F44" i="32"/>
  <c r="F46" i="32"/>
  <c r="F51" i="32"/>
  <c r="F49" i="32"/>
  <c r="F52" i="32"/>
  <c r="F53" i="32"/>
  <c r="F54" i="32"/>
  <c r="F56" i="32"/>
  <c r="F55" i="32"/>
  <c r="F57" i="32"/>
  <c r="F58" i="32"/>
  <c r="F59" i="32"/>
  <c r="F60" i="32"/>
  <c r="F34" i="32"/>
  <c r="W17" i="32" l="1"/>
  <c r="W18" i="32" l="1"/>
  <c r="W10" i="32"/>
  <c r="W20" i="32"/>
  <c r="W12" i="32"/>
  <c r="W9" i="32"/>
  <c r="W16" i="32"/>
  <c r="W8" i="32"/>
  <c r="W22" i="32"/>
  <c r="W14" i="32"/>
  <c r="W23" i="32"/>
  <c r="W21" i="32"/>
  <c r="W19" i="32"/>
  <c r="W11" i="32"/>
  <c r="W7" i="32"/>
  <c r="W6" i="32"/>
  <c r="V75" i="11" l="1"/>
  <c r="V76" i="11"/>
  <c r="AB76" i="11"/>
  <c r="AE75" i="11"/>
  <c r="AE76" i="11"/>
  <c r="AB75" i="11"/>
  <c r="AC75" i="11"/>
  <c r="AC76" i="11"/>
  <c r="Y75" i="11"/>
  <c r="Y76" i="11"/>
  <c r="W75" i="11"/>
  <c r="W76" i="11" l="1"/>
  <c r="AO77" i="11" l="1"/>
  <c r="AP77" i="11" s="1"/>
  <c r="AO76" i="11"/>
  <c r="AP76" i="11" s="1"/>
  <c r="AO75" i="11"/>
  <c r="AP75" i="11" s="1"/>
  <c r="AO74" i="11"/>
  <c r="AP74" i="11" s="1"/>
  <c r="AO73" i="11"/>
  <c r="AP73" i="11" s="1"/>
  <c r="AO72" i="11"/>
  <c r="AP72" i="11" s="1"/>
  <c r="AO71" i="11"/>
  <c r="AP71" i="11" s="1"/>
  <c r="AO70" i="11"/>
  <c r="AP70" i="11" s="1"/>
  <c r="AO69" i="11"/>
  <c r="AP69" i="11" s="1"/>
  <c r="AO68" i="11"/>
  <c r="AP68" i="11" s="1"/>
  <c r="AO67" i="11"/>
  <c r="AP67" i="11" s="1"/>
  <c r="AO66" i="11"/>
  <c r="AP66" i="11" s="1"/>
  <c r="AO65" i="11"/>
  <c r="AP65" i="11" s="1"/>
  <c r="AO64" i="11"/>
  <c r="AP64" i="11" s="1"/>
  <c r="AO63" i="11"/>
  <c r="AP63" i="11" s="1"/>
  <c r="AO62" i="11"/>
  <c r="AP62" i="11" s="1"/>
  <c r="AO61" i="11"/>
  <c r="AP61" i="11" s="1"/>
  <c r="AO60" i="11"/>
  <c r="AP60" i="11" s="1"/>
  <c r="N62" i="21" l="1"/>
  <c r="N78" i="21"/>
  <c r="X78" i="21" s="1"/>
  <c r="H78" i="21"/>
  <c r="E78" i="21" s="1"/>
  <c r="N77" i="21"/>
  <c r="X77" i="21" s="1"/>
  <c r="H77" i="21"/>
  <c r="E77" i="21" s="1"/>
  <c r="N76" i="21"/>
  <c r="X76" i="21" s="1"/>
  <c r="H76" i="21"/>
  <c r="R76" i="21" s="1"/>
  <c r="N75" i="21"/>
  <c r="X75" i="21" s="1"/>
  <c r="H75" i="21"/>
  <c r="E75" i="21" s="1"/>
  <c r="N74" i="21"/>
  <c r="X74" i="21" s="1"/>
  <c r="H74" i="21"/>
  <c r="R74" i="21" s="1"/>
  <c r="AD73" i="21"/>
  <c r="AE73" i="21" s="1"/>
  <c r="N73" i="21"/>
  <c r="X73" i="21" s="1"/>
  <c r="H73" i="21"/>
  <c r="R73" i="21" s="1"/>
  <c r="AD72" i="21"/>
  <c r="AE72" i="21" s="1"/>
  <c r="N72" i="21"/>
  <c r="X72" i="21" s="1"/>
  <c r="H72" i="21"/>
  <c r="R72" i="21" s="1"/>
  <c r="AD71" i="21"/>
  <c r="AE71" i="21" s="1"/>
  <c r="N71" i="21"/>
  <c r="X71" i="21" s="1"/>
  <c r="H71" i="21"/>
  <c r="R71" i="21" s="1"/>
  <c r="AD70" i="21"/>
  <c r="AE70" i="21" s="1"/>
  <c r="N70" i="21"/>
  <c r="X70" i="21" s="1"/>
  <c r="H70" i="21"/>
  <c r="E70" i="21" s="1"/>
  <c r="AE69" i="21"/>
  <c r="AD69" i="21"/>
  <c r="N69" i="21"/>
  <c r="X69" i="21" s="1"/>
  <c r="H69" i="21"/>
  <c r="E69" i="21" s="1"/>
  <c r="AD68" i="21"/>
  <c r="AE68" i="21" s="1"/>
  <c r="N68" i="21"/>
  <c r="X68" i="21" s="1"/>
  <c r="H68" i="21"/>
  <c r="R68" i="21" s="1"/>
  <c r="E68" i="21"/>
  <c r="AD67" i="21"/>
  <c r="AE67" i="21" s="1"/>
  <c r="N67" i="21"/>
  <c r="X67" i="21" s="1"/>
  <c r="H67" i="21"/>
  <c r="R67" i="21" s="1"/>
  <c r="AE66" i="21"/>
  <c r="AD66" i="21"/>
  <c r="N66" i="21"/>
  <c r="X66" i="21" s="1"/>
  <c r="H66" i="21"/>
  <c r="R66" i="21" s="1"/>
  <c r="AD65" i="21"/>
  <c r="AE65" i="21" s="1"/>
  <c r="N65" i="21"/>
  <c r="X65" i="21" s="1"/>
  <c r="H65" i="21"/>
  <c r="R65" i="21" s="1"/>
  <c r="AD64" i="21"/>
  <c r="AE64" i="21" s="1"/>
  <c r="N64" i="21"/>
  <c r="X64" i="21" s="1"/>
  <c r="H64" i="21"/>
  <c r="R64" i="21" s="1"/>
  <c r="AD63" i="21"/>
  <c r="AE63" i="21" s="1"/>
  <c r="H63" i="21"/>
  <c r="E63" i="21" s="1"/>
  <c r="AE62" i="21"/>
  <c r="AD62" i="21"/>
  <c r="H62" i="21"/>
  <c r="R62" i="21" s="1"/>
  <c r="AD61" i="21"/>
  <c r="AE61" i="21" s="1"/>
  <c r="H61" i="21"/>
  <c r="R61" i="21" s="1"/>
  <c r="E61" i="21"/>
  <c r="AD60" i="21"/>
  <c r="AE60" i="21" s="1"/>
  <c r="H60" i="21"/>
  <c r="E60" i="21" s="1"/>
  <c r="AD59" i="21"/>
  <c r="AE59" i="21" s="1"/>
  <c r="H59" i="21"/>
  <c r="R59" i="21" s="1"/>
  <c r="E59" i="21"/>
  <c r="AD58" i="21"/>
  <c r="AE58" i="21" s="1"/>
  <c r="H58" i="21"/>
  <c r="AE57" i="21"/>
  <c r="AD57" i="21"/>
  <c r="H57" i="21"/>
  <c r="E57" i="21" s="1"/>
  <c r="AD56" i="21"/>
  <c r="AE56" i="21" s="1"/>
  <c r="H56" i="21"/>
  <c r="R56" i="21" s="1"/>
  <c r="E48" i="21"/>
  <c r="E47" i="21"/>
  <c r="E46" i="21"/>
  <c r="E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S27" i="21"/>
  <c r="G27" i="21"/>
  <c r="G26" i="21"/>
  <c r="G25" i="21"/>
  <c r="G24" i="21"/>
  <c r="G23" i="21"/>
  <c r="R77" i="21" l="1"/>
  <c r="E62" i="21"/>
  <c r="E51" i="21"/>
  <c r="E50" i="21"/>
  <c r="E71" i="21"/>
  <c r="E65" i="21"/>
  <c r="E67" i="21"/>
  <c r="E73" i="21"/>
  <c r="R63" i="21"/>
  <c r="R58" i="21"/>
  <c r="E58" i="21"/>
  <c r="R60" i="21"/>
  <c r="R70" i="21"/>
  <c r="R78" i="21"/>
  <c r="E56" i="21"/>
  <c r="E66" i="21"/>
  <c r="R69" i="21"/>
  <c r="E74" i="21"/>
  <c r="R75" i="21"/>
  <c r="R57" i="21"/>
  <c r="E64" i="21"/>
  <c r="E72" i="21"/>
  <c r="E76" i="21"/>
  <c r="V72" i="11" l="1"/>
  <c r="AB72" i="11"/>
  <c r="V73" i="11"/>
  <c r="V74" i="11"/>
  <c r="AC72" i="11"/>
  <c r="AE72" i="11"/>
  <c r="AB73" i="11"/>
  <c r="AC73" i="11"/>
  <c r="AE73" i="11"/>
  <c r="AB74" i="11"/>
  <c r="AC74" i="11"/>
  <c r="AE74" i="11"/>
  <c r="Y72" i="11"/>
  <c r="Y73" i="11"/>
  <c r="Y74" i="11"/>
  <c r="W74" i="11"/>
  <c r="AE63" i="11"/>
  <c r="AE64" i="11"/>
  <c r="AE65" i="11"/>
  <c r="AE66" i="11"/>
  <c r="AE67" i="11"/>
  <c r="AE68" i="11"/>
  <c r="AE69" i="11"/>
  <c r="AE71" i="11"/>
  <c r="AE61" i="11"/>
  <c r="AB62" i="11"/>
  <c r="AB63" i="11"/>
  <c r="AB64" i="11"/>
  <c r="AB65" i="11"/>
  <c r="AB66" i="11"/>
  <c r="AB67" i="11"/>
  <c r="AB69" i="11"/>
  <c r="AB70" i="11"/>
  <c r="AB71" i="11"/>
  <c r="V62" i="11"/>
  <c r="V63" i="11"/>
  <c r="V64" i="11"/>
  <c r="V65" i="11"/>
  <c r="V66" i="11"/>
  <c r="V67" i="11"/>
  <c r="V68" i="11"/>
  <c r="V69" i="11"/>
  <c r="V70" i="11"/>
  <c r="V71" i="11"/>
  <c r="V61" i="11"/>
  <c r="AC61" i="11"/>
  <c r="AE62" i="11"/>
  <c r="AE70" i="11"/>
  <c r="AB68" i="11"/>
  <c r="W73" i="11" l="1"/>
  <c r="W72" i="11"/>
  <c r="AB61" i="11"/>
  <c r="W62" i="11"/>
  <c r="Y62" i="11"/>
  <c r="AC62" i="11"/>
  <c r="W63" i="11"/>
  <c r="Y63" i="11"/>
  <c r="AC63" i="11"/>
  <c r="W64" i="11"/>
  <c r="Y64" i="11"/>
  <c r="AC64" i="11"/>
  <c r="W65" i="11"/>
  <c r="Y65" i="11"/>
  <c r="AC65" i="11"/>
  <c r="W66" i="11"/>
  <c r="Y66" i="11"/>
  <c r="AC66" i="11"/>
  <c r="W67" i="11"/>
  <c r="Y67" i="11"/>
  <c r="AC67" i="11"/>
  <c r="W68" i="11"/>
  <c r="Y68" i="11"/>
  <c r="AC68" i="11"/>
  <c r="W69" i="11"/>
  <c r="Y69" i="11"/>
  <c r="AC69" i="11"/>
  <c r="W70" i="11"/>
  <c r="Y70" i="11"/>
  <c r="AC70" i="11"/>
  <c r="W71" i="11"/>
  <c r="Y71" i="11"/>
  <c r="AC71" i="11"/>
  <c r="Y61" i="11"/>
  <c r="W61" i="11"/>
  <c r="M25" i="11"/>
  <c r="K25" i="11"/>
  <c r="C25" i="11"/>
  <c r="C24" i="11"/>
  <c r="C23" i="11"/>
  <c r="C22" i="11"/>
  <c r="M22" i="11"/>
  <c r="K22" i="11"/>
  <c r="N21" i="11"/>
  <c r="C21" i="11"/>
  <c r="C20" i="11"/>
  <c r="C19" i="11"/>
  <c r="C18" i="11"/>
  <c r="C17" i="11"/>
  <c r="C16" i="11"/>
  <c r="C14" i="11"/>
  <c r="C13" i="11"/>
  <c r="C12" i="11"/>
  <c r="C11" i="11"/>
  <c r="C10" i="11"/>
  <c r="C9" i="11"/>
  <c r="C8" i="11"/>
  <c r="C6" i="11"/>
  <c r="N20" i="11"/>
  <c r="C26" i="11" l="1"/>
  <c r="N25" i="11"/>
  <c r="N22" i="11"/>
  <c r="N8" i="11" l="1"/>
  <c r="N11" i="11" l="1"/>
  <c r="AG62" i="11"/>
  <c r="AI62" i="11" s="1"/>
  <c r="AJ62" i="11" s="1"/>
  <c r="AG63" i="11"/>
  <c r="AI63" i="11" s="1"/>
  <c r="AJ63" i="11" s="1"/>
  <c r="AG64" i="11"/>
  <c r="AI64" i="11" s="1"/>
  <c r="AJ64" i="11" s="1"/>
  <c r="AG65" i="11"/>
  <c r="AI65" i="11" s="1"/>
  <c r="AG66" i="11"/>
  <c r="AI66" i="11" s="1"/>
  <c r="AJ66" i="11" s="1"/>
  <c r="AG67" i="11"/>
  <c r="AI67" i="11" s="1"/>
  <c r="AG68" i="11"/>
  <c r="AI68" i="11" s="1"/>
  <c r="AG69" i="11"/>
  <c r="AI69" i="11" s="1"/>
  <c r="AG70" i="11"/>
  <c r="AG71" i="11"/>
  <c r="AG61" i="11"/>
  <c r="AI61" i="11" s="1"/>
  <c r="AJ68" i="11" l="1"/>
  <c r="AJ65" i="11"/>
  <c r="AJ69" i="11"/>
  <c r="AJ67" i="11"/>
  <c r="AJ61" i="11"/>
  <c r="N9" i="11" l="1"/>
  <c r="N10" i="11"/>
  <c r="N12" i="11"/>
  <c r="N13" i="11"/>
  <c r="N14" i="11"/>
  <c r="N6" i="11"/>
  <c r="T11" i="11"/>
  <c r="T12" i="11"/>
  <c r="T13" i="11"/>
  <c r="T14" i="11"/>
  <c r="U12" i="11"/>
  <c r="V12" i="11"/>
  <c r="W12" i="11"/>
  <c r="X12" i="11"/>
  <c r="Y12" i="11"/>
  <c r="Z12" i="11"/>
  <c r="AA12" i="11"/>
  <c r="AB12" i="11"/>
  <c r="AC12" i="11"/>
  <c r="U13" i="11"/>
  <c r="V13" i="11"/>
  <c r="W13" i="11"/>
  <c r="X13" i="11"/>
  <c r="Y13" i="11"/>
  <c r="Z13" i="11"/>
  <c r="AA13" i="11"/>
  <c r="AB13" i="11"/>
  <c r="AC13" i="11"/>
  <c r="U14" i="11"/>
  <c r="V14" i="11"/>
  <c r="W14" i="11"/>
  <c r="X14" i="11"/>
  <c r="Y14" i="11"/>
  <c r="Z14" i="11"/>
  <c r="AA14" i="11"/>
  <c r="AB14" i="11"/>
  <c r="AC14" i="11"/>
  <c r="V11" i="11"/>
  <c r="W11" i="11"/>
  <c r="X11" i="11"/>
  <c r="Y11" i="11"/>
  <c r="Z11" i="11"/>
  <c r="AA11" i="11"/>
  <c r="AB11" i="11"/>
  <c r="AC11" i="11"/>
  <c r="U11" i="11"/>
  <c r="DD334" i="2" l="1"/>
  <c r="DC334" i="2"/>
  <c r="DC333" i="2"/>
  <c r="DD333" i="2" s="1"/>
  <c r="DD332" i="2"/>
  <c r="DC332" i="2"/>
  <c r="DD331" i="2"/>
  <c r="DC331" i="2"/>
  <c r="DD330" i="2"/>
  <c r="DC330" i="2"/>
  <c r="DC329" i="2"/>
  <c r="DD329" i="2" s="1"/>
  <c r="DD328" i="2"/>
  <c r="DC328" i="2"/>
  <c r="DD327" i="2"/>
  <c r="DC327" i="2"/>
  <c r="DD326" i="2"/>
  <c r="DC326" i="2"/>
  <c r="DC325" i="2"/>
  <c r="DD325" i="2" s="1"/>
  <c r="CV100" i="2"/>
  <c r="DA100" i="2" s="1"/>
  <c r="CU100" i="2"/>
  <c r="DL99" i="2"/>
  <c r="DK99" i="2"/>
  <c r="DJ99" i="2"/>
  <c r="DI99" i="2"/>
  <c r="DH99" i="2"/>
  <c r="DG99" i="2"/>
  <c r="DF99" i="2"/>
  <c r="CZ99" i="2"/>
  <c r="CZ100" i="2" s="1"/>
  <c r="CY99" i="2"/>
  <c r="CY100" i="2" s="1"/>
  <c r="CX99" i="2"/>
  <c r="CX100" i="2" s="1"/>
  <c r="CW99" i="2"/>
  <c r="CW100" i="2" s="1"/>
  <c r="CV99" i="2"/>
  <c r="DL98" i="2"/>
  <c r="DK98" i="2"/>
  <c r="DJ98" i="2"/>
  <c r="DI98" i="2"/>
  <c r="DH98" i="2"/>
  <c r="DG98" i="2"/>
  <c r="DF98" i="2"/>
  <c r="DL97" i="2"/>
  <c r="DK97" i="2"/>
  <c r="DJ97" i="2"/>
  <c r="DI97" i="2"/>
  <c r="DH97" i="2"/>
  <c r="DG97" i="2"/>
  <c r="DF97" i="2"/>
  <c r="DL96" i="2"/>
  <c r="DK96" i="2"/>
  <c r="DJ96" i="2"/>
  <c r="DI96" i="2"/>
  <c r="DH96" i="2"/>
  <c r="DG96" i="2"/>
  <c r="DF96" i="2"/>
  <c r="DL95" i="2"/>
  <c r="DK95" i="2"/>
  <c r="DJ95" i="2"/>
  <c r="DI95" i="2"/>
  <c r="DH95" i="2"/>
  <c r="DG95" i="2"/>
  <c r="DF95" i="2"/>
  <c r="DL94" i="2"/>
  <c r="DK94" i="2"/>
  <c r="DJ94" i="2"/>
  <c r="DI94" i="2"/>
  <c r="DH94" i="2"/>
  <c r="DG94" i="2"/>
  <c r="DF94" i="2"/>
  <c r="DL93" i="2"/>
  <c r="DK93" i="2"/>
  <c r="DJ93" i="2"/>
  <c r="DI93" i="2"/>
  <c r="DH93" i="2"/>
  <c r="DG93" i="2"/>
  <c r="DF93" i="2"/>
  <c r="DL92" i="2"/>
  <c r="DK92" i="2"/>
  <c r="DJ92" i="2"/>
  <c r="DI92" i="2"/>
  <c r="DH92" i="2"/>
  <c r="DG92" i="2"/>
  <c r="DF92" i="2"/>
  <c r="DL91" i="2"/>
  <c r="DK91" i="2"/>
  <c r="DJ91" i="2"/>
  <c r="DI91" i="2"/>
  <c r="DH91" i="2"/>
  <c r="DG91" i="2"/>
  <c r="DF91" i="2"/>
  <c r="DL90" i="2"/>
  <c r="DK90" i="2"/>
  <c r="DJ90" i="2"/>
  <c r="DI90" i="2"/>
  <c r="DH90" i="2"/>
  <c r="DG90" i="2"/>
  <c r="DF90" i="2"/>
  <c r="DL89" i="2"/>
  <c r="DK89" i="2"/>
  <c r="DJ89" i="2"/>
  <c r="DI89" i="2"/>
  <c r="DH89" i="2"/>
  <c r="DG89" i="2"/>
  <c r="DF89" i="2"/>
  <c r="DL88" i="2"/>
  <c r="DK88" i="2"/>
  <c r="DJ88" i="2"/>
  <c r="DI88" i="2"/>
  <c r="DH88" i="2"/>
  <c r="DG88" i="2"/>
  <c r="DF88" i="2"/>
  <c r="DD88" i="2"/>
  <c r="DC88" i="2"/>
  <c r="DL87" i="2"/>
  <c r="DK87" i="2"/>
  <c r="DJ87" i="2"/>
  <c r="DI87" i="2"/>
  <c r="DH87" i="2"/>
  <c r="DG87" i="2"/>
  <c r="DF87" i="2"/>
  <c r="DD87" i="2"/>
  <c r="DC87" i="2"/>
  <c r="DL86" i="2"/>
  <c r="DK86" i="2"/>
  <c r="DJ86" i="2"/>
  <c r="DI86" i="2"/>
  <c r="DH86" i="2"/>
  <c r="DG86" i="2"/>
  <c r="DF86" i="2"/>
  <c r="DD86" i="2"/>
  <c r="DC86" i="2"/>
  <c r="DL85" i="2"/>
  <c r="DK85" i="2"/>
  <c r="DJ85" i="2"/>
  <c r="DI85" i="2"/>
  <c r="DH85" i="2"/>
  <c r="DG85" i="2"/>
  <c r="DF85" i="2"/>
  <c r="DC85" i="2"/>
  <c r="DD85" i="2" s="1"/>
  <c r="DL84" i="2"/>
  <c r="DK84" i="2"/>
  <c r="DJ84" i="2"/>
  <c r="DI84" i="2"/>
  <c r="DH84" i="2"/>
  <c r="DG84" i="2"/>
  <c r="DF84" i="2"/>
  <c r="DC84" i="2"/>
  <c r="DD84" i="2" s="1"/>
  <c r="DL83" i="2"/>
  <c r="DK83" i="2"/>
  <c r="DJ83" i="2"/>
  <c r="DI83" i="2"/>
  <c r="DH83" i="2"/>
  <c r="DG83" i="2"/>
  <c r="DF83" i="2"/>
  <c r="DD83" i="2"/>
  <c r="DC83" i="2"/>
  <c r="DL82" i="2"/>
  <c r="DK82" i="2"/>
  <c r="DJ82" i="2"/>
  <c r="DI82" i="2"/>
  <c r="DH82" i="2"/>
  <c r="DG82" i="2"/>
  <c r="DF82" i="2"/>
  <c r="DD82" i="2"/>
  <c r="DC82" i="2"/>
  <c r="DL81" i="2"/>
  <c r="DK81" i="2"/>
  <c r="DJ81" i="2"/>
  <c r="DI81" i="2"/>
  <c r="DH81" i="2"/>
  <c r="DG81" i="2"/>
  <c r="DF81" i="2"/>
  <c r="DC81" i="2"/>
  <c r="DD81" i="2" s="1"/>
  <c r="DL80" i="2"/>
  <c r="DK80" i="2"/>
  <c r="DJ80" i="2"/>
  <c r="DI80" i="2"/>
  <c r="DH80" i="2"/>
  <c r="DG80" i="2"/>
  <c r="DF80" i="2"/>
  <c r="DD80" i="2"/>
  <c r="DL79" i="2"/>
  <c r="DK79" i="2"/>
  <c r="DJ79" i="2"/>
  <c r="DI79" i="2"/>
  <c r="DH79" i="2"/>
  <c r="DG79" i="2"/>
  <c r="DF79" i="2"/>
  <c r="DD79" i="2"/>
  <c r="DC79" i="2"/>
  <c r="DL78" i="2"/>
  <c r="DK78" i="2"/>
  <c r="DJ78" i="2"/>
  <c r="DI78" i="2"/>
  <c r="DH78" i="2"/>
  <c r="DG78" i="2"/>
  <c r="DF78" i="2"/>
  <c r="DD78" i="2"/>
  <c r="DC78" i="2"/>
  <c r="DL77" i="2"/>
  <c r="DK77" i="2"/>
  <c r="DJ77" i="2"/>
  <c r="DI77" i="2"/>
  <c r="DH77" i="2"/>
  <c r="DG77" i="2"/>
  <c r="DF77" i="2"/>
  <c r="DD77" i="2"/>
  <c r="DC77" i="2"/>
  <c r="DL76" i="2"/>
  <c r="DK76" i="2"/>
  <c r="DJ76" i="2"/>
  <c r="DI76" i="2"/>
  <c r="DH76" i="2"/>
  <c r="DG76" i="2"/>
  <c r="DF76" i="2"/>
  <c r="DC76" i="2"/>
  <c r="DD76" i="2" s="1"/>
  <c r="DL75" i="2"/>
  <c r="DK75" i="2"/>
  <c r="DJ75" i="2"/>
  <c r="DI75" i="2"/>
  <c r="DH75" i="2"/>
  <c r="DG75" i="2"/>
  <c r="DF75" i="2"/>
  <c r="DC75" i="2"/>
  <c r="DD75" i="2" s="1"/>
  <c r="DL74" i="2"/>
  <c r="DK74" i="2"/>
  <c r="DJ74" i="2"/>
  <c r="DI74" i="2"/>
  <c r="DH74" i="2"/>
  <c r="DG74" i="2"/>
  <c r="DF74" i="2"/>
  <c r="DD74" i="2"/>
  <c r="DC74" i="2"/>
  <c r="DL73" i="2"/>
  <c r="DK73" i="2"/>
  <c r="DJ73" i="2"/>
  <c r="DI73" i="2"/>
  <c r="DH73" i="2"/>
  <c r="DG73" i="2"/>
  <c r="DF73" i="2"/>
  <c r="DD73" i="2"/>
  <c r="DC73" i="2"/>
  <c r="DL72" i="2"/>
  <c r="DK72" i="2"/>
  <c r="DJ72" i="2"/>
  <c r="DI72" i="2"/>
  <c r="DH72" i="2"/>
  <c r="DG72" i="2"/>
  <c r="DF72" i="2"/>
  <c r="DC72" i="2"/>
  <c r="DD72" i="2" s="1"/>
  <c r="DL71" i="2"/>
  <c r="DK71" i="2"/>
  <c r="DJ71" i="2"/>
  <c r="DI71" i="2"/>
  <c r="DH71" i="2"/>
  <c r="DG71" i="2"/>
  <c r="DF71" i="2"/>
  <c r="DD71" i="2"/>
  <c r="DC71" i="2"/>
  <c r="DL70" i="2"/>
  <c r="DK70" i="2"/>
  <c r="DJ70" i="2"/>
  <c r="DI70" i="2"/>
  <c r="DH70" i="2"/>
  <c r="DG70" i="2"/>
  <c r="DF70" i="2"/>
  <c r="DD70" i="2"/>
  <c r="DC70" i="2"/>
  <c r="DL69" i="2"/>
  <c r="DK69" i="2"/>
  <c r="DJ69" i="2"/>
  <c r="DI69" i="2"/>
  <c r="DH69" i="2"/>
  <c r="DG69" i="2"/>
  <c r="DF69" i="2"/>
  <c r="DD69" i="2"/>
  <c r="DC69" i="2"/>
  <c r="DL68" i="2"/>
  <c r="DK68" i="2"/>
  <c r="DJ68" i="2"/>
  <c r="DI68" i="2"/>
  <c r="DH68" i="2"/>
  <c r="DG68" i="2"/>
  <c r="DF68" i="2"/>
  <c r="DC68" i="2"/>
  <c r="DD68" i="2" s="1"/>
  <c r="DL67" i="2"/>
  <c r="DK67" i="2"/>
  <c r="DJ67" i="2"/>
  <c r="DI67" i="2"/>
  <c r="DH67" i="2"/>
  <c r="DG67" i="2"/>
  <c r="DF67" i="2"/>
  <c r="DC67" i="2"/>
  <c r="DD67" i="2" s="1"/>
  <c r="DL66" i="2"/>
  <c r="DK66" i="2"/>
  <c r="DJ66" i="2"/>
  <c r="DI66" i="2"/>
  <c r="DH66" i="2"/>
  <c r="DG66" i="2"/>
  <c r="DF66" i="2"/>
  <c r="DD66" i="2"/>
  <c r="DC66" i="2"/>
  <c r="DL65" i="2"/>
  <c r="DK65" i="2"/>
  <c r="DJ65" i="2"/>
  <c r="DI65" i="2"/>
  <c r="DH65" i="2"/>
  <c r="DG65" i="2"/>
  <c r="DF65" i="2"/>
  <c r="DD65" i="2"/>
  <c r="DC65" i="2"/>
  <c r="DL64" i="2"/>
  <c r="DK64" i="2"/>
  <c r="DJ64" i="2"/>
  <c r="DI64" i="2"/>
  <c r="DH64" i="2"/>
  <c r="DG64" i="2"/>
  <c r="DF64" i="2"/>
  <c r="DC64" i="2"/>
  <c r="DD64" i="2" s="1"/>
  <c r="DL63" i="2"/>
  <c r="DK63" i="2"/>
  <c r="DJ63" i="2"/>
  <c r="DI63" i="2"/>
  <c r="DH63" i="2"/>
  <c r="DG63" i="2"/>
  <c r="DF63" i="2"/>
  <c r="DD63" i="2"/>
  <c r="DC63" i="2"/>
  <c r="DL62" i="2"/>
  <c r="DK62" i="2"/>
  <c r="DJ62" i="2"/>
  <c r="DI62" i="2"/>
  <c r="DH62" i="2"/>
  <c r="DG62" i="2"/>
  <c r="DF62" i="2"/>
  <c r="DC62" i="2"/>
  <c r="DD62" i="2" s="1"/>
  <c r="DL61" i="2"/>
  <c r="DK61" i="2"/>
  <c r="DJ61" i="2"/>
  <c r="DI61" i="2"/>
  <c r="DH61" i="2"/>
  <c r="DG61" i="2"/>
  <c r="DF61" i="2"/>
  <c r="DD61" i="2"/>
  <c r="DC61" i="2"/>
  <c r="DL60" i="2"/>
  <c r="DK60" i="2"/>
  <c r="DJ60" i="2"/>
  <c r="DI60" i="2"/>
  <c r="DH60" i="2"/>
  <c r="DG60" i="2"/>
  <c r="DF60" i="2"/>
  <c r="DC60" i="2"/>
  <c r="DD60" i="2" s="1"/>
  <c r="DL59" i="2"/>
  <c r="DK59" i="2"/>
  <c r="DJ59" i="2"/>
  <c r="DI59" i="2"/>
  <c r="DH59" i="2"/>
  <c r="DG59" i="2"/>
  <c r="DF59" i="2"/>
  <c r="DC59" i="2"/>
  <c r="DD59" i="2" s="1"/>
  <c r="DL58" i="2"/>
  <c r="DK58" i="2"/>
  <c r="DJ58" i="2"/>
  <c r="DI58" i="2"/>
  <c r="DH58" i="2"/>
  <c r="DG58" i="2"/>
  <c r="DF58" i="2"/>
  <c r="DD58" i="2"/>
  <c r="DC58" i="2"/>
  <c r="DL57" i="2"/>
  <c r="DK57" i="2"/>
  <c r="DJ57" i="2"/>
  <c r="DI57" i="2"/>
  <c r="DH57" i="2"/>
  <c r="DG57" i="2"/>
  <c r="DF57" i="2"/>
  <c r="DD57" i="2"/>
  <c r="DC57" i="2"/>
  <c r="DL56" i="2"/>
  <c r="DK56" i="2"/>
  <c r="DJ56" i="2"/>
  <c r="DI56" i="2"/>
  <c r="DH56" i="2"/>
  <c r="DG56" i="2"/>
  <c r="DF56" i="2"/>
  <c r="DC56" i="2"/>
  <c r="DD56" i="2" s="1"/>
  <c r="DL55" i="2"/>
  <c r="DK55" i="2"/>
  <c r="DJ55" i="2"/>
  <c r="DI55" i="2"/>
  <c r="DH55" i="2"/>
  <c r="DG55" i="2"/>
  <c r="DF55" i="2"/>
  <c r="DD55" i="2"/>
  <c r="DC55" i="2"/>
  <c r="DL54" i="2"/>
  <c r="DK54" i="2"/>
  <c r="DJ54" i="2"/>
  <c r="DI54" i="2"/>
  <c r="DH54" i="2"/>
  <c r="DG54" i="2"/>
  <c r="DF54" i="2"/>
  <c r="DC54" i="2"/>
  <c r="DD54" i="2" s="1"/>
  <c r="DL53" i="2"/>
  <c r="DK53" i="2"/>
  <c r="DJ53" i="2"/>
  <c r="DI53" i="2"/>
  <c r="DH53" i="2"/>
  <c r="DG53" i="2"/>
  <c r="DF53" i="2"/>
  <c r="DD53" i="2"/>
  <c r="DC53" i="2"/>
  <c r="DL52" i="2"/>
  <c r="DK52" i="2"/>
  <c r="DJ52" i="2"/>
  <c r="DI52" i="2"/>
  <c r="DH52" i="2"/>
  <c r="DG52" i="2"/>
  <c r="DF52" i="2"/>
  <c r="DC52" i="2"/>
  <c r="DD52" i="2" s="1"/>
  <c r="DL51" i="2"/>
  <c r="DK51" i="2"/>
  <c r="DJ51" i="2"/>
  <c r="DI51" i="2"/>
  <c r="DH51" i="2"/>
  <c r="DG51" i="2"/>
  <c r="DF51" i="2"/>
  <c r="DC51" i="2"/>
  <c r="DD51" i="2" s="1"/>
  <c r="DL50" i="2"/>
  <c r="DK50" i="2"/>
  <c r="DJ50" i="2"/>
  <c r="DI50" i="2"/>
  <c r="DH50" i="2"/>
  <c r="DG50" i="2"/>
  <c r="DF50" i="2"/>
  <c r="DD50" i="2"/>
  <c r="DC50" i="2"/>
  <c r="DL49" i="2"/>
  <c r="DK49" i="2"/>
  <c r="DJ49" i="2"/>
  <c r="DI49" i="2"/>
  <c r="DH49" i="2"/>
  <c r="DG49" i="2"/>
  <c r="DF49" i="2"/>
  <c r="DD49" i="2"/>
  <c r="DC49" i="2"/>
  <c r="DL48" i="2"/>
  <c r="DK48" i="2"/>
  <c r="DJ48" i="2"/>
  <c r="DI48" i="2"/>
  <c r="DH48" i="2"/>
  <c r="DG48" i="2"/>
  <c r="DF48" i="2"/>
  <c r="DC48" i="2"/>
  <c r="DD48" i="2" s="1"/>
  <c r="DL47" i="2"/>
  <c r="DK47" i="2"/>
  <c r="DJ47" i="2"/>
  <c r="DI47" i="2"/>
  <c r="DH47" i="2"/>
  <c r="DG47" i="2"/>
  <c r="DF47" i="2"/>
  <c r="DD47" i="2"/>
  <c r="DC47" i="2"/>
  <c r="DL46" i="2"/>
  <c r="DK46" i="2"/>
  <c r="DJ46" i="2"/>
  <c r="DI46" i="2"/>
  <c r="DH46" i="2"/>
  <c r="DG46" i="2"/>
  <c r="DF46" i="2"/>
  <c r="DC46" i="2"/>
  <c r="DD46" i="2" s="1"/>
  <c r="DL45" i="2"/>
  <c r="DK45" i="2"/>
  <c r="DJ45" i="2"/>
  <c r="DI45" i="2"/>
  <c r="DH45" i="2"/>
  <c r="DG45" i="2"/>
  <c r="DF45" i="2"/>
  <c r="DD45" i="2"/>
  <c r="DC45" i="2"/>
  <c r="DL44" i="2"/>
  <c r="DK44" i="2"/>
  <c r="DJ44" i="2"/>
  <c r="DI44" i="2"/>
  <c r="DH44" i="2"/>
  <c r="DG44" i="2"/>
  <c r="DF44" i="2"/>
  <c r="DC44" i="2"/>
  <c r="DD44" i="2" s="1"/>
  <c r="DL43" i="2"/>
  <c r="DK43" i="2"/>
  <c r="DJ43" i="2"/>
  <c r="DI43" i="2"/>
  <c r="DH43" i="2"/>
  <c r="DG43" i="2"/>
  <c r="DF43" i="2"/>
  <c r="DC43" i="2"/>
  <c r="DD43" i="2" s="1"/>
  <c r="DL42" i="2"/>
  <c r="DK42" i="2"/>
  <c r="DJ42" i="2"/>
  <c r="DI42" i="2"/>
  <c r="DH42" i="2"/>
  <c r="DG42" i="2"/>
  <c r="DF42" i="2"/>
  <c r="DD42" i="2"/>
  <c r="DC42" i="2"/>
  <c r="DL41" i="2"/>
  <c r="DK41" i="2"/>
  <c r="DJ41" i="2"/>
  <c r="DI41" i="2"/>
  <c r="DH41" i="2"/>
  <c r="DG41" i="2"/>
  <c r="DF41" i="2"/>
  <c r="DD41" i="2"/>
  <c r="DC41" i="2"/>
  <c r="DL40" i="2"/>
  <c r="DK40" i="2"/>
  <c r="DJ40" i="2"/>
  <c r="DI40" i="2"/>
  <c r="DH40" i="2"/>
  <c r="DG40" i="2"/>
  <c r="DF40" i="2"/>
  <c r="DC40" i="2"/>
  <c r="DD40" i="2" s="1"/>
  <c r="DL39" i="2"/>
  <c r="DK39" i="2"/>
  <c r="DJ39" i="2"/>
  <c r="DI39" i="2"/>
  <c r="DH39" i="2"/>
  <c r="DG39" i="2"/>
  <c r="DF39" i="2"/>
  <c r="DD39" i="2"/>
  <c r="DC39" i="2"/>
  <c r="DL38" i="2"/>
  <c r="DK38" i="2"/>
  <c r="DJ38" i="2"/>
  <c r="DI38" i="2"/>
  <c r="DH38" i="2"/>
  <c r="DG38" i="2"/>
  <c r="DF38" i="2"/>
  <c r="DC38" i="2"/>
  <c r="DD38" i="2" s="1"/>
  <c r="DL37" i="2"/>
  <c r="DK37" i="2"/>
  <c r="DJ37" i="2"/>
  <c r="DI37" i="2"/>
  <c r="DH37" i="2"/>
  <c r="DG37" i="2"/>
  <c r="DF37" i="2"/>
  <c r="DD37" i="2"/>
  <c r="DC37" i="2"/>
  <c r="DL36" i="2"/>
  <c r="DK36" i="2"/>
  <c r="DJ36" i="2"/>
  <c r="DI36" i="2"/>
  <c r="DH36" i="2"/>
  <c r="DG36" i="2"/>
  <c r="DF36" i="2"/>
  <c r="DC36" i="2"/>
  <c r="DD36" i="2" s="1"/>
  <c r="DL35" i="2"/>
  <c r="DK35" i="2"/>
  <c r="DJ35" i="2"/>
  <c r="DI35" i="2"/>
  <c r="DH35" i="2"/>
  <c r="DG35" i="2"/>
  <c r="DF35" i="2"/>
  <c r="DC35" i="2"/>
  <c r="DD35" i="2" s="1"/>
  <c r="DL34" i="2"/>
  <c r="DK34" i="2"/>
  <c r="DJ34" i="2"/>
  <c r="DI34" i="2"/>
  <c r="DH34" i="2"/>
  <c r="DG34" i="2"/>
  <c r="DF34" i="2"/>
  <c r="DD34" i="2"/>
  <c r="DC34" i="2"/>
  <c r="DL33" i="2"/>
  <c r="DK33" i="2"/>
  <c r="DJ33" i="2"/>
  <c r="DI33" i="2"/>
  <c r="DH33" i="2"/>
  <c r="DG33" i="2"/>
  <c r="DF33" i="2"/>
  <c r="DD33" i="2"/>
  <c r="DC33" i="2"/>
  <c r="DL32" i="2"/>
  <c r="DK32" i="2"/>
  <c r="DJ32" i="2"/>
  <c r="DI32" i="2"/>
  <c r="DH32" i="2"/>
  <c r="DG32" i="2"/>
  <c r="DF32" i="2"/>
  <c r="DC32" i="2"/>
  <c r="DD32" i="2" s="1"/>
  <c r="DL31" i="2"/>
  <c r="DK31" i="2"/>
  <c r="DJ31" i="2"/>
  <c r="DI31" i="2"/>
  <c r="DH31" i="2"/>
  <c r="DG31" i="2"/>
  <c r="DF31" i="2"/>
  <c r="DD31" i="2"/>
  <c r="DC31" i="2"/>
  <c r="DL30" i="2"/>
  <c r="DK30" i="2"/>
  <c r="DJ30" i="2"/>
  <c r="DI30" i="2"/>
  <c r="DH30" i="2"/>
  <c r="DG30" i="2"/>
  <c r="DF30" i="2"/>
  <c r="DC30" i="2"/>
  <c r="DD30" i="2" s="1"/>
  <c r="DL29" i="2"/>
  <c r="DK29" i="2"/>
  <c r="DJ29" i="2"/>
  <c r="DI29" i="2"/>
  <c r="DH29" i="2"/>
  <c r="DG29" i="2"/>
  <c r="DF29" i="2"/>
  <c r="DD29" i="2"/>
  <c r="DC29" i="2"/>
  <c r="DL28" i="2"/>
  <c r="DK28" i="2"/>
  <c r="DJ28" i="2"/>
  <c r="DI28" i="2"/>
  <c r="DH28" i="2"/>
  <c r="DG28" i="2"/>
  <c r="DF28" i="2"/>
  <c r="DC28" i="2"/>
  <c r="DD28" i="2" s="1"/>
  <c r="DL27" i="2"/>
  <c r="DK27" i="2"/>
  <c r="DJ27" i="2"/>
  <c r="DI27" i="2"/>
  <c r="DH27" i="2"/>
  <c r="DG27" i="2"/>
  <c r="DF27" i="2"/>
  <c r="DC27" i="2"/>
  <c r="DD27" i="2" s="1"/>
  <c r="DL26" i="2"/>
  <c r="DK26" i="2"/>
  <c r="DJ26" i="2"/>
  <c r="DI26" i="2"/>
  <c r="DH26" i="2"/>
  <c r="DG26" i="2"/>
  <c r="DF26" i="2"/>
  <c r="DD26" i="2"/>
  <c r="DC26" i="2"/>
  <c r="DL25" i="2"/>
  <c r="DK25" i="2"/>
  <c r="DJ25" i="2"/>
  <c r="DI25" i="2"/>
  <c r="DH25" i="2"/>
  <c r="DG25" i="2"/>
  <c r="DF25" i="2"/>
  <c r="DD25" i="2"/>
  <c r="DC25" i="2"/>
  <c r="DL24" i="2"/>
  <c r="DK24" i="2"/>
  <c r="DJ24" i="2"/>
  <c r="DI24" i="2"/>
  <c r="DH24" i="2"/>
  <c r="DG24" i="2"/>
  <c r="DF24" i="2"/>
  <c r="DC24" i="2"/>
  <c r="DD24" i="2" s="1"/>
  <c r="DL23" i="2"/>
  <c r="DK23" i="2"/>
  <c r="DJ23" i="2"/>
  <c r="DI23" i="2"/>
  <c r="DH23" i="2"/>
  <c r="DG23" i="2"/>
  <c r="DF23" i="2"/>
  <c r="DD23" i="2"/>
  <c r="DC23" i="2"/>
  <c r="DL22" i="2"/>
  <c r="DK22" i="2"/>
  <c r="DJ22" i="2"/>
  <c r="DI22" i="2"/>
  <c r="DH22" i="2"/>
  <c r="DG22" i="2"/>
  <c r="DF22" i="2"/>
  <c r="DC22" i="2"/>
  <c r="DD22" i="2" s="1"/>
  <c r="DL21" i="2"/>
  <c r="DK21" i="2"/>
  <c r="DJ21" i="2"/>
  <c r="DI21" i="2"/>
  <c r="DH21" i="2"/>
  <c r="DG21" i="2"/>
  <c r="DF21" i="2"/>
  <c r="DD21" i="2"/>
  <c r="DC21" i="2"/>
  <c r="DL20" i="2"/>
  <c r="DK20" i="2"/>
  <c r="DJ20" i="2"/>
  <c r="DI20" i="2"/>
  <c r="DH20" i="2"/>
  <c r="DG20" i="2"/>
  <c r="DF20" i="2"/>
  <c r="DC20" i="2"/>
  <c r="DD20" i="2" s="1"/>
  <c r="DL19" i="2"/>
  <c r="DK19" i="2"/>
  <c r="DJ19" i="2"/>
  <c r="DI19" i="2"/>
  <c r="DH19" i="2"/>
  <c r="DG19" i="2"/>
  <c r="DF19" i="2"/>
  <c r="DC19" i="2"/>
  <c r="DD19" i="2" s="1"/>
  <c r="DL18" i="2"/>
  <c r="DK18" i="2"/>
  <c r="DJ18" i="2"/>
  <c r="DI18" i="2"/>
  <c r="DH18" i="2"/>
  <c r="DG18" i="2"/>
  <c r="DF18" i="2"/>
  <c r="DD18" i="2"/>
  <c r="DC18" i="2"/>
  <c r="DL17" i="2"/>
  <c r="DK17" i="2"/>
  <c r="DJ17" i="2"/>
  <c r="DI17" i="2"/>
  <c r="DH17" i="2"/>
  <c r="DG17" i="2"/>
  <c r="DF17" i="2"/>
  <c r="DD17" i="2"/>
  <c r="DC17" i="2"/>
  <c r="DL16" i="2"/>
  <c r="DK16" i="2"/>
  <c r="DJ16" i="2"/>
  <c r="DI16" i="2"/>
  <c r="DH16" i="2"/>
  <c r="DG16" i="2"/>
  <c r="DF16" i="2"/>
  <c r="DC16" i="2"/>
  <c r="DD16" i="2" s="1"/>
  <c r="DL15" i="2"/>
  <c r="DK15" i="2"/>
  <c r="DJ15" i="2"/>
  <c r="DI15" i="2"/>
  <c r="DH15" i="2"/>
  <c r="DG15" i="2"/>
  <c r="DF15" i="2"/>
  <c r="DD15" i="2"/>
  <c r="DC15" i="2"/>
  <c r="DL14" i="2"/>
  <c r="DL102" i="2" s="1"/>
  <c r="DK14" i="2"/>
  <c r="DK102" i="2" s="1"/>
  <c r="DJ14" i="2"/>
  <c r="DJ102" i="2" s="1"/>
  <c r="DI14" i="2"/>
  <c r="DI102" i="2" s="1"/>
  <c r="DH14" i="2"/>
  <c r="DH102" i="2" s="1"/>
  <c r="DG14" i="2"/>
  <c r="DG102" i="2" s="1"/>
  <c r="DF14" i="2"/>
  <c r="DF102" i="2" s="1"/>
  <c r="DC14" i="2"/>
  <c r="DD14" i="2" s="1"/>
  <c r="DL13" i="2"/>
  <c r="DK13" i="2"/>
  <c r="DJ13" i="2"/>
  <c r="DI13" i="2"/>
  <c r="DH13" i="2"/>
  <c r="DG13" i="2"/>
  <c r="DF13" i="2"/>
  <c r="DD13" i="2"/>
  <c r="DC13" i="2"/>
  <c r="DL12" i="2"/>
  <c r="DK12" i="2"/>
  <c r="DJ12" i="2"/>
  <c r="DI12" i="2"/>
  <c r="DH12" i="2"/>
  <c r="DG12" i="2"/>
  <c r="DF12" i="2"/>
  <c r="DC12" i="2"/>
  <c r="DD12" i="2" s="1"/>
  <c r="DL11" i="2"/>
  <c r="DK11" i="2"/>
  <c r="DJ11" i="2"/>
  <c r="DI11" i="2"/>
  <c r="DH11" i="2"/>
  <c r="DG11" i="2"/>
  <c r="DF11" i="2"/>
  <c r="DC11" i="2"/>
  <c r="DD11" i="2" s="1"/>
  <c r="DL10" i="2"/>
  <c r="DK10" i="2"/>
  <c r="DJ10" i="2"/>
  <c r="DI10" i="2"/>
  <c r="DH10" i="2"/>
  <c r="DG10" i="2"/>
  <c r="DF10" i="2"/>
  <c r="DD10" i="2"/>
  <c r="DC10" i="2"/>
  <c r="DL9" i="2"/>
  <c r="DK9" i="2"/>
  <c r="DJ9" i="2"/>
  <c r="DI9" i="2"/>
  <c r="DH9" i="2"/>
  <c r="DG9" i="2"/>
  <c r="DF9" i="2"/>
  <c r="DD9" i="2"/>
  <c r="DC9" i="2"/>
  <c r="DL8" i="2"/>
  <c r="DK8" i="2"/>
  <c r="DJ8" i="2"/>
  <c r="DI8" i="2"/>
  <c r="DH8" i="2"/>
  <c r="DG8" i="2"/>
  <c r="DF8" i="2"/>
  <c r="DC8" i="2"/>
  <c r="DD8" i="2" s="1"/>
  <c r="DL7" i="2"/>
  <c r="DK7" i="2"/>
  <c r="DJ7" i="2"/>
  <c r="DI7" i="2"/>
  <c r="DH7" i="2"/>
  <c r="DG7" i="2"/>
  <c r="DF7" i="2"/>
  <c r="DD7" i="2"/>
  <c r="DC7" i="2"/>
  <c r="DL6" i="2"/>
  <c r="DK6" i="2"/>
  <c r="DJ6" i="2"/>
  <c r="DI6" i="2"/>
  <c r="DH6" i="2"/>
  <c r="DG6" i="2"/>
  <c r="DF6" i="2"/>
  <c r="DC6" i="2"/>
  <c r="DD6" i="2" s="1"/>
  <c r="DL5" i="2"/>
  <c r="DK5" i="2"/>
  <c r="DJ5" i="2"/>
  <c r="DI5" i="2"/>
  <c r="DH5" i="2"/>
  <c r="DG5" i="2"/>
  <c r="DF5" i="2"/>
  <c r="DD5" i="2"/>
  <c r="DC5" i="2"/>
</calcChain>
</file>

<file path=xl/sharedStrings.xml><?xml version="1.0" encoding="utf-8"?>
<sst xmlns="http://schemas.openxmlformats.org/spreadsheetml/2006/main" count="6466" uniqueCount="1444">
  <si>
    <t xml:space="preserve"> x MRE costs</t>
  </si>
  <si>
    <t>Reaction 1:  G1 :</t>
  </si>
  <si>
    <t>Reaction 2:  G2a :</t>
  </si>
  <si>
    <t>Reaction 3:  G2b :</t>
  </si>
  <si>
    <t>ATP + D-glucose ==&gt; ADP + a-D-glucose_6-phosphate + H+_cyt</t>
  </si>
  <si>
    <t>Reaction 4:  G3r :</t>
  </si>
  <si>
    <t>a-D-glucose_6-phosphate &lt;==&gt; D-fructose-6-phosphate</t>
  </si>
  <si>
    <t>Reaction 5:  G4 :</t>
  </si>
  <si>
    <t>ATP + D-fructose-6-phosphate ==&gt; ADP + fructose-1,6-bisphosphate + H+_cyt</t>
  </si>
  <si>
    <t>Reaction 6:  G5 :</t>
  </si>
  <si>
    <t>fructose-1,6-bisphosphate + H2O ==&gt; D-fructose-6-phosphate + phosphate</t>
  </si>
  <si>
    <t>Reaction 7:  G6r :</t>
  </si>
  <si>
    <t>fructose-1,6-bisphosphate &lt;==&gt; dihydroxyacetone_phosphate + D-glyceraldehyde_3-phosphate</t>
  </si>
  <si>
    <t>Reaction 8:  G7r :</t>
  </si>
  <si>
    <t>D-glyceraldehyde_3-phosphate &lt;==&gt; dihydroxyacetone_phosphate</t>
  </si>
  <si>
    <t>Reaction 9:  G8r :</t>
  </si>
  <si>
    <t>D-glyceraldehyde_3-phosphate + NAD + phosphate &lt;==&gt; H+_cyt + NADH + 1,3-bisphospho-D-glycerate</t>
  </si>
  <si>
    <t>Reaction 10:  G9r :</t>
  </si>
  <si>
    <t>ATP + 3-phospho-D-glycerate &lt;==&gt; ADP + 1,3-bisphospho-D-glycerate</t>
  </si>
  <si>
    <t>Reaction 11:  G10r :</t>
  </si>
  <si>
    <t>3-phospho-D-glycerate &lt;==&gt; 2-phospho-D-glycerate</t>
  </si>
  <si>
    <t>Reaction 12:  G11r :</t>
  </si>
  <si>
    <t>2-phospho-D-glycerate &lt;==&gt; H2O + phosphoenolpyruvate</t>
  </si>
  <si>
    <t>Reaction 13:  G12r :</t>
  </si>
  <si>
    <t>ADP + H+_cyt + phosphoenolpyruvate &lt;==&gt; ATP + pyruvate</t>
  </si>
  <si>
    <t>Reaction 14:  PPP1r :</t>
  </si>
  <si>
    <t>a-D-glucose_6-phosphate + NADP &lt;==&gt; H+_cyt + NADPH + 6-phospho_D-glucono-1,5-lactone</t>
  </si>
  <si>
    <t>Reaction 15:  PPP2r :</t>
  </si>
  <si>
    <t>H2O + 6-phospho_D-glucono-1,5-lactone &lt;==&gt; D-gluconate_6-phosphate + H+_cyt</t>
  </si>
  <si>
    <t>Reaction 16:  PPP3 :</t>
  </si>
  <si>
    <t>D-gluconate_6-phosphate + NADP ==&gt; carbon_dioxide + NADPH + D-ribulose_5-phosphate</t>
  </si>
  <si>
    <t>Reaction 17:  PPP4 :</t>
  </si>
  <si>
    <t>D-gluconate_6-phosphate ==&gt; H2O + 2-dehydro-3-deoxy-D-gluconate_6-phosphate</t>
  </si>
  <si>
    <t>Reaction 18:  PPP5 :</t>
  </si>
  <si>
    <t>2-dehydro-3-deoxy-D-gluconate_6-phosphate ==&gt; D-glyceraldehyde_3-phosphate + pyruvate</t>
  </si>
  <si>
    <t>Reaction 19:  PPP6r :</t>
  </si>
  <si>
    <t>D-ribulose_5-phosphate &lt;==&gt; D-xylulose_5-phosphate</t>
  </si>
  <si>
    <t>Reaction 20:  PPP7r :</t>
  </si>
  <si>
    <t>D-ribulose_5-phosphate &lt;==&gt; D-ribose_5-phosphate</t>
  </si>
  <si>
    <t>Reaction 21:  PPP8r :</t>
  </si>
  <si>
    <t>D-ribose_5-phosphate + D-xylulose_5-phosphate &lt;==&gt; D-glyceraldehyde_3-phosphate + D-sedoheptulose_7-phosphate</t>
  </si>
  <si>
    <t>Reaction 22:  PPP9r :</t>
  </si>
  <si>
    <t>D-glyceraldehyde_3-phosphate + D-sedoheptulose_7-phosphate &lt;==&gt; D-erythrose_4-phosphate + D-fructose-6-phosphate</t>
  </si>
  <si>
    <t>Reaction 23:  PPP10r :</t>
  </si>
  <si>
    <t>D-erythrose_4-phosphate + D-xylulose_5-phosphate &lt;==&gt; D-fructose-6-phosphate + D-glyceraldehyde_3-phosphate</t>
  </si>
  <si>
    <t>Reaction 24:  TCA1 :</t>
  </si>
  <si>
    <t>acetyl_CoA + H2O + oxaloacetate ==&gt; citrate + coenzyme_A + H+_cyt</t>
  </si>
  <si>
    <t>Reaction 25:  TCA2r :</t>
  </si>
  <si>
    <t>citrate &lt;==&gt; isocitrate</t>
  </si>
  <si>
    <t>Reaction 26:  TCA3 :</t>
  </si>
  <si>
    <t>isocitrate + NADP ==&gt; 2-oxoglutarate + carbon_dioxide + NADPH</t>
  </si>
  <si>
    <t>Reaction 27:  TCA4 :</t>
  </si>
  <si>
    <t>2-oxoglutarate + coenzyme_A + NAD ==&gt; carbon_dioxide + NADH + succinate_CoA</t>
  </si>
  <si>
    <t>Reaction 28:  TCA5r :</t>
  </si>
  <si>
    <t>ADP + phosphate + succinate_CoA &lt;==&gt; ATP + coenzyme_A + succinate</t>
  </si>
  <si>
    <t>Reaction 29:  TCA6 :</t>
  </si>
  <si>
    <t>Reaction 30:  TCA7 :</t>
  </si>
  <si>
    <t>Reaction 31:  TCA8r :</t>
  </si>
  <si>
    <t>fumarate + H2O &lt;==&gt; malate</t>
  </si>
  <si>
    <t>Reaction 32:  TCA9r :</t>
  </si>
  <si>
    <t>malate + NAD &lt;==&gt; H+_cyt + NADH + oxaloacetate</t>
  </si>
  <si>
    <t>Reaction 33:  AP1 :</t>
  </si>
  <si>
    <t>carbon_dioxide + H2O + phosphoenolpyruvate ==&gt; H+_cyt + oxaloacetate + phosphate</t>
  </si>
  <si>
    <t>Reaction 34:  AP2 :</t>
  </si>
  <si>
    <t>malate + NADP ==&gt; carbon_dioxide + NADPH + pyruvate</t>
  </si>
  <si>
    <t>Reaction 35:  AP3 :</t>
  </si>
  <si>
    <t>ATP + oxaloacetate ==&gt; ADP + carbon_dioxide + phosphoenolpyruvate</t>
  </si>
  <si>
    <t>Reaction 36:  IM1 :</t>
  </si>
  <si>
    <t>coenzyme_A + pyruvate ==&gt; acetyl_CoA + formate</t>
  </si>
  <si>
    <t>Reaction 37:  IM2 :</t>
  </si>
  <si>
    <t>coenzyme_A + NAD + pyruvate ==&gt; acetyl_CoA + carbon_dioxide + NADH</t>
  </si>
  <si>
    <t>Reaction 38:  IM3 :</t>
  </si>
  <si>
    <t>H+_cyt + NADH + pyruvate ==&gt; lactate + NAD</t>
  </si>
  <si>
    <t>Reaction 39:  IM3b :</t>
  </si>
  <si>
    <t>Reaction 40:  IM4 :</t>
  </si>
  <si>
    <t>acetyl_CoA + 2 H+_cyt + 2 NADH ==&gt; coenzyme_A + ethanol + 2 NAD</t>
  </si>
  <si>
    <t>Reaction 41:  IM5r :</t>
  </si>
  <si>
    <t>acetyl_CoA + ADP + phosphate &lt;==&gt; acetate + ATP + coenzyme_A</t>
  </si>
  <si>
    <t>Reaction 42:  IM6 :</t>
  </si>
  <si>
    <t>Reaction 43:  IM7 :</t>
  </si>
  <si>
    <t>Reaction 44:  IM8 :</t>
  </si>
  <si>
    <t>acetate + ATP + coenzyme_A ==&gt; acetyl_CoA + AMP + diphosphate</t>
  </si>
  <si>
    <t>Reaction 45:  R1 :</t>
  </si>
  <si>
    <t>Reaction 46:  R2 :</t>
  </si>
  <si>
    <t>Reaction 47:  R3 :</t>
  </si>
  <si>
    <t>Reaction 48:  R4 :</t>
  </si>
  <si>
    <t>dioxygen + 2 QH2 ==&gt; 2 H2O + 2 Q</t>
  </si>
  <si>
    <t>Reaction 49:  R5 :</t>
  </si>
  <si>
    <t>Reaction 50:  R6r :</t>
  </si>
  <si>
    <t>Reaction 51:  R7 :</t>
  </si>
  <si>
    <t>NAD + NADPH ==&gt; NADH + NADP</t>
  </si>
  <si>
    <t>Reaction 52:  R8 :</t>
  </si>
  <si>
    <t>Reaction 53:  GS1r :</t>
  </si>
  <si>
    <t>isocitrate &lt;==&gt; glyoxylate + succinate</t>
  </si>
  <si>
    <t>Reaction 54:  GS2 :</t>
  </si>
  <si>
    <t>acetyl_CoA + glyoxylate + H2O ==&gt; coenzyme_A + H+_cyt + malate</t>
  </si>
  <si>
    <t>Reaction 55:  AA1 :</t>
  </si>
  <si>
    <t>ATP + L-glutamate + ammonia ==&gt; ADP + L-glutamine + phosphate</t>
  </si>
  <si>
    <t>Reaction 56:  AA2 :</t>
  </si>
  <si>
    <t>2-oxoglutarate + L-glutamine + H+_cyt + NADPH ==&gt; 2 L-glutamate + NADP</t>
  </si>
  <si>
    <t>Reaction 57:  AA3r :</t>
  </si>
  <si>
    <t>2-oxoglutarate + 2 H+_cyt + NADPH + ammonia &lt;==&gt; L-glutamate + H2O + NADP</t>
  </si>
  <si>
    <t>Reaction 58:  ATPm :</t>
  </si>
  <si>
    <t>ATP + H2O ==&gt; ADP + H+_cyt + phosphate</t>
  </si>
  <si>
    <t>Reaction 59:  ADK :</t>
  </si>
  <si>
    <t>AMP + ATP ==&gt; 2 ADP</t>
  </si>
  <si>
    <t>Reaction 60:  PYRO :</t>
  </si>
  <si>
    <t>H2O + diphosphate ==&gt; H+_cyt + 2 phosphate</t>
  </si>
  <si>
    <t>Reaction 61:  PH :</t>
  </si>
  <si>
    <t>H+_cyt ==&gt; H+_ext</t>
  </si>
  <si>
    <t>Reaction 62:  Phin :</t>
  </si>
  <si>
    <t>H+_ext ==&gt; H+_cyt</t>
  </si>
  <si>
    <t>Reaction 63:  BIOM :</t>
  </si>
  <si>
    <t>0.95 acetyl_CoA + 36.9 ATP + 0.41 D-erythrose_4-phosphate + 0.05 a-D-glucose_6-phosphate + 4.4 L-glutamate + 2.77 L-glutamine + 26.83 H2O + 3.26 NAD + 13.53 NADPH + 1.88 oxaloacetate + 2.1 phosphoenolpyruvate + 3.13 pyruvate + 0.69 D-ribose_5-phosphate + 0.5 S2H + 6.28 MRE ==&gt; 36.9 ADP + 6.04 2-oxoglutarate + biomass(1kgcdw) + 0.95 coenzyme_A + 22.88 H+_cyt + 3.26 NADH + 13.53 NADP + 38.93 phosphate</t>
  </si>
  <si>
    <t>Reaction 64:  T1 :</t>
  </si>
  <si>
    <t>ethanol ==&gt; ethanol_ext</t>
  </si>
  <si>
    <t>Reaction 65:  T2 :</t>
  </si>
  <si>
    <t>Reaction 66:  T2in :</t>
  </si>
  <si>
    <t>Reaction 67:  T3 :</t>
  </si>
  <si>
    <t>Reaction 68:  T4 :</t>
  </si>
  <si>
    <t>Reaction 69:  T4in :</t>
  </si>
  <si>
    <t>Reaction 70:  T5 :</t>
  </si>
  <si>
    <t>Reaction 71:  T6 :</t>
  </si>
  <si>
    <t>carbon_dioxide ==&gt; carbon_dioxide_ext</t>
  </si>
  <si>
    <t>Reaction 72:  T6in :</t>
  </si>
  <si>
    <t>carbon_dioxide_ext ==&gt; carbon_dioxide</t>
  </si>
  <si>
    <t>Reaction 73:  T7r :</t>
  </si>
  <si>
    <t>dioxygen_ext ==&gt; dioxygen</t>
  </si>
  <si>
    <t>Reaction 74:  T8 :</t>
  </si>
  <si>
    <t>Reaction 75:  T9 :</t>
  </si>
  <si>
    <t>H2O ==&gt; H2O_ext</t>
  </si>
  <si>
    <t>Reaction 76:  T9in :</t>
  </si>
  <si>
    <t>H2O_ext ==&gt; H2O</t>
  </si>
  <si>
    <t>Reaction 77:  T10 :</t>
  </si>
  <si>
    <t>Reaction 78:  T11 :</t>
  </si>
  <si>
    <t>Reaction 79:  T12 :</t>
  </si>
  <si>
    <t>Reaction 80:  T13 :</t>
  </si>
  <si>
    <t>Reaction 81:  T14 :</t>
  </si>
  <si>
    <t>ATP + Q + glycerol_ext + 3 Cmol + 14 Emol + Mol ==&gt; ADP + dihydroxyacetone_phosphate + H+_cyt + QH2</t>
  </si>
  <si>
    <t>Reaction 82:  T15 :</t>
  </si>
  <si>
    <t>Reaction 83:  T16 :</t>
  </si>
  <si>
    <t>Reaction 84:  T17 :</t>
  </si>
  <si>
    <t>Reaction 85:  T18 :</t>
  </si>
  <si>
    <t>Reaction 86:  T19 :</t>
  </si>
  <si>
    <t>Reaction 87:  T20 :</t>
  </si>
  <si>
    <t>Reaction 88:  T21 :</t>
  </si>
  <si>
    <t>Reaction 89:  T22 :</t>
  </si>
  <si>
    <t>Reaction 90:  T23 :</t>
  </si>
  <si>
    <t>Reaction 91:  T24 :</t>
  </si>
  <si>
    <t>Reaction 92:  T25 :</t>
  </si>
  <si>
    <t>MRE_ext ==&gt; MRE</t>
  </si>
  <si>
    <t>Reaction 93:  T26 :</t>
  </si>
  <si>
    <t>Emol_ext ==&gt; Emol</t>
  </si>
  <si>
    <t>Reaction 94:  T27 :</t>
  </si>
  <si>
    <t>Cmol_ext ==&gt; Cmol</t>
  </si>
  <si>
    <t>Reaction 95:  T28 :</t>
  </si>
  <si>
    <t>Mol_ext ==&gt; Mol</t>
  </si>
  <si>
    <t>Metabolites</t>
  </si>
  <si>
    <t>Balances</t>
  </si>
  <si>
    <t>formula</t>
  </si>
  <si>
    <t>C</t>
  </si>
  <si>
    <t>H</t>
  </si>
  <si>
    <t>O</t>
  </si>
  <si>
    <t>N</t>
  </si>
  <si>
    <t>P</t>
  </si>
  <si>
    <t>S</t>
  </si>
  <si>
    <t>charge</t>
  </si>
  <si>
    <t>γ (° of red., NH3 ref)</t>
  </si>
  <si>
    <t>e-(NH3.ref)</t>
  </si>
  <si>
    <t>electrons</t>
  </si>
  <si>
    <t>Metabolites::Reactions</t>
  </si>
  <si>
    <t>Reaction_Reversibilities</t>
  </si>
  <si>
    <t>D-gluconate_6-phosphate</t>
  </si>
  <si>
    <t>acetate</t>
  </si>
  <si>
    <t>acetate_ext</t>
  </si>
  <si>
    <t>acetyl_CoA</t>
  </si>
  <si>
    <t>ADP</t>
  </si>
  <si>
    <t>2-oxoglutarate</t>
  </si>
  <si>
    <t>AMP</t>
  </si>
  <si>
    <t>ATP</t>
  </si>
  <si>
    <t>biomass(1kgcdw)</t>
  </si>
  <si>
    <t>citrate</t>
  </si>
  <si>
    <t>carbon_dioxide</t>
  </si>
  <si>
    <t>carbon_dioxide_ext</t>
  </si>
  <si>
    <t>coenzyme_A</t>
  </si>
  <si>
    <t>dihydroxyacetone_phosphate</t>
  </si>
  <si>
    <t>D-erythrose_4-phosphate</t>
  </si>
  <si>
    <t>ethanol</t>
  </si>
  <si>
    <t>ethanol_ext</t>
  </si>
  <si>
    <t>formate</t>
  </si>
  <si>
    <t>formate_ext</t>
  </si>
  <si>
    <t>D-fructose-6-phosphate</t>
  </si>
  <si>
    <t>fructose-1,6-bisphosphate</t>
  </si>
  <si>
    <t>fumarate</t>
  </si>
  <si>
    <t>D-glyceraldehyde_3-phosphate</t>
  </si>
  <si>
    <t>D-glucose</t>
  </si>
  <si>
    <t>a-D-glucose_6-phosphate</t>
  </si>
  <si>
    <t>D-glucose_ext</t>
  </si>
  <si>
    <t>L-glutamate</t>
  </si>
  <si>
    <t>L-glutamine</t>
  </si>
  <si>
    <t>glyoxylate</t>
  </si>
  <si>
    <t>H+_ext</t>
  </si>
  <si>
    <t>H2O</t>
  </si>
  <si>
    <t>H2O_ext</t>
  </si>
  <si>
    <t>H+_cyt</t>
  </si>
  <si>
    <t>isocitrate</t>
  </si>
  <si>
    <t>lactate</t>
  </si>
  <si>
    <t>lactate_ext</t>
  </si>
  <si>
    <t>malate</t>
  </si>
  <si>
    <t>NAD</t>
  </si>
  <si>
    <t>NADH</t>
  </si>
  <si>
    <t>NADP</t>
  </si>
  <si>
    <t>NADPH</t>
  </si>
  <si>
    <t>ammonia</t>
  </si>
  <si>
    <t>ammonia_ext</t>
  </si>
  <si>
    <t>dioxygen</t>
  </si>
  <si>
    <t>dioxygen_ext</t>
  </si>
  <si>
    <t>oxaloacetate</t>
  </si>
  <si>
    <t>phosphoenolpyruvate</t>
  </si>
  <si>
    <t>2-phospho-D-glycerate</t>
  </si>
  <si>
    <t>phosphate</t>
  </si>
  <si>
    <t>phosphate_ext</t>
  </si>
  <si>
    <t>H+_pmf</t>
  </si>
  <si>
    <t>diphosphate</t>
  </si>
  <si>
    <t>pyruvate</t>
  </si>
  <si>
    <t>Q</t>
  </si>
  <si>
    <t>QH2</t>
  </si>
  <si>
    <t>D-ribose_5-phosphate</t>
  </si>
  <si>
    <t>D-ribulose_5-phosphate</t>
  </si>
  <si>
    <t>S2H</t>
  </si>
  <si>
    <t>D-sedoheptulose_7-phosphate</t>
  </si>
  <si>
    <t>sulfate_ext</t>
  </si>
  <si>
    <t>succinate</t>
  </si>
  <si>
    <t>succinate_CoA</t>
  </si>
  <si>
    <t>D-xylulose_5-phosphate</t>
  </si>
  <si>
    <t>pyruvate_ext</t>
  </si>
  <si>
    <t>1,3-bisphospho-D-glycerate</t>
  </si>
  <si>
    <t>3-phospho-D-glycerate</t>
  </si>
  <si>
    <t>6-phospho_D-glucono-1,5-lactone</t>
  </si>
  <si>
    <t>2-dehydro-3-deoxy-D-gluconate_6-phosphate</t>
  </si>
  <si>
    <t>succinate_ext</t>
  </si>
  <si>
    <t>oxaloacetate_ext</t>
  </si>
  <si>
    <t>D-mannose_ext</t>
  </si>
  <si>
    <t>D-maltose_ext</t>
  </si>
  <si>
    <t>D-xylose_ext</t>
  </si>
  <si>
    <t>glycerol_ext</t>
  </si>
  <si>
    <t>MRE</t>
  </si>
  <si>
    <t>MRE_ext</t>
  </si>
  <si>
    <t>fumarate_ext</t>
  </si>
  <si>
    <t>D-ribose_ext</t>
  </si>
  <si>
    <t>malate_ext</t>
  </si>
  <si>
    <t>2-oxoglutarate_ext</t>
  </si>
  <si>
    <t>D-fructose_ext</t>
  </si>
  <si>
    <t>D-galactose_ext</t>
  </si>
  <si>
    <t>D-mannitol_ext</t>
  </si>
  <si>
    <t>D-sorbitol_ext</t>
  </si>
  <si>
    <t>Cmol</t>
  </si>
  <si>
    <t>Cmol_ext</t>
  </si>
  <si>
    <t>Emol</t>
  </si>
  <si>
    <t>Emol_ext</t>
  </si>
  <si>
    <t>Mol</t>
  </si>
  <si>
    <t>Mol_ext</t>
  </si>
  <si>
    <t>G1</t>
  </si>
  <si>
    <r>
      <t>C</t>
    </r>
    <r>
      <rPr>
        <vertAlign val="subscript"/>
        <sz val="11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10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10</t>
    </r>
    <r>
      <rPr>
        <sz val="10"/>
        <rFont val="Trebuchet MS"/>
        <family val="2"/>
      </rPr>
      <t>P</t>
    </r>
  </si>
  <si>
    <t>D-glucose_ext + phosphoenolpyruvate + 0.267 MRE + 6 Cmol + 24 Emol + Mol ==&gt; a-D-glucose_6-phosphate + pyruvate</t>
  </si>
  <si>
    <t>Flux bounds: [0,1000]</t>
  </si>
  <si>
    <t>G2a</t>
  </si>
  <si>
    <r>
      <t>C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2</t>
    </r>
  </si>
  <si>
    <t>ATP + D-glucose_ext + H2O + 30 MRE ==&gt; ADP + D-glucose + H+_cyt + phosphate</t>
  </si>
  <si>
    <t>G2b</t>
  </si>
  <si>
    <t>Flux bounds: [0,0]</t>
  </si>
  <si>
    <t>G3r</t>
  </si>
  <si>
    <r>
      <t>C</t>
    </r>
    <r>
      <rPr>
        <vertAlign val="subscript"/>
        <sz val="10"/>
        <rFont val="Trebuchet MS"/>
        <family val="2"/>
      </rPr>
      <t>23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34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17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S</t>
    </r>
  </si>
  <si>
    <t>Flux bounds: [-1000,1000]</t>
  </si>
  <si>
    <t>G4</t>
  </si>
  <si>
    <r>
      <t>C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12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</si>
  <si>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G5</t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</si>
  <si>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5</t>
    </r>
  </si>
  <si>
    <t>G6r</t>
  </si>
  <si>
    <r>
      <t>C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12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P</t>
    </r>
  </si>
  <si>
    <t>G7r</t>
  </si>
  <si>
    <r>
      <t>C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12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13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</si>
  <si>
    <t>G8r</t>
  </si>
  <si>
    <r>
      <t>C</t>
    </r>
    <r>
      <rPr>
        <vertAlign val="subscript"/>
        <sz val="10"/>
        <rFont val="Trebuchet MS"/>
        <family val="2"/>
      </rPr>
      <t>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1.96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0.52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0.28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0.03</t>
    </r>
  </si>
  <si>
    <t>G9r</t>
  </si>
  <si>
    <r>
      <t>C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7</t>
    </r>
  </si>
  <si>
    <t>G10r</t>
  </si>
  <si>
    <t>CO2</t>
  </si>
  <si>
    <r>
      <t>CO</t>
    </r>
    <r>
      <rPr>
        <vertAlign val="subscript"/>
        <sz val="10"/>
        <rFont val="Trebuchet MS"/>
        <family val="2"/>
      </rPr>
      <t>2</t>
    </r>
  </si>
  <si>
    <t>G11r</t>
  </si>
  <si>
    <t>CO2_ext</t>
  </si>
  <si>
    <t>G12r</t>
  </si>
  <si>
    <t>CoA</t>
  </si>
  <si>
    <r>
      <t>C</t>
    </r>
    <r>
      <rPr>
        <vertAlign val="subscript"/>
        <sz val="10"/>
        <rFont val="Trebuchet MS"/>
        <family val="2"/>
      </rPr>
      <t>21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32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16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S</t>
    </r>
  </si>
  <si>
    <t>PPP1r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</si>
  <si>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P</t>
    </r>
  </si>
  <si>
    <t>PPP2r</t>
  </si>
  <si>
    <r>
      <t>C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P</t>
    </r>
  </si>
  <si>
    <t>PPP3</t>
  </si>
  <si>
    <r>
      <t>C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O</t>
    </r>
  </si>
  <si>
    <t>PPP4</t>
  </si>
  <si>
    <t>PPP5</t>
  </si>
  <si>
    <r>
      <t>CHO</t>
    </r>
    <r>
      <rPr>
        <vertAlign val="subscript"/>
        <sz val="10"/>
        <rFont val="Trebuchet MS"/>
        <family val="2"/>
      </rPr>
      <t>2</t>
    </r>
  </si>
  <si>
    <t>PPP6r</t>
  </si>
  <si>
    <t>PPP7r</t>
  </si>
  <si>
    <r>
      <t>C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11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9</t>
    </r>
    <r>
      <rPr>
        <sz val="10"/>
        <rFont val="Trebuchet MS"/>
        <family val="2"/>
      </rPr>
      <t>P</t>
    </r>
  </si>
  <si>
    <t>PPP8r</t>
  </si>
  <si>
    <r>
      <t>C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12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</si>
  <si>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PPP9r</t>
  </si>
  <si>
    <r>
      <t>C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4</t>
    </r>
  </si>
  <si>
    <t>PPP10r</t>
  </si>
  <si>
    <t>TCA1</t>
  </si>
  <si>
    <r>
      <t>C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12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6</t>
    </r>
  </si>
  <si>
    <t>TCA2r</t>
  </si>
  <si>
    <t>TCA3</t>
  </si>
  <si>
    <t>TCA4</t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</si>
  <si>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8</t>
    </r>
    <r>
      <rPr>
        <sz val="10"/>
        <rFont val="Trebuchet MS"/>
        <family val="2"/>
      </rPr>
      <t>NO</t>
    </r>
    <r>
      <rPr>
        <vertAlign val="subscript"/>
        <sz val="10"/>
        <rFont val="Trebuchet MS"/>
        <family val="2"/>
      </rPr>
      <t>4</t>
    </r>
  </si>
  <si>
    <t>TCA5r</t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</si>
  <si>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3</t>
    </r>
  </si>
  <si>
    <t>TCA6</t>
  </si>
  <si>
    <r>
      <t>C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HO</t>
    </r>
    <r>
      <rPr>
        <vertAlign val="subscript"/>
        <sz val="10"/>
        <rFont val="Trebuchet MS"/>
        <family val="2"/>
      </rPr>
      <t>3</t>
    </r>
  </si>
  <si>
    <t>Q + succinate + 0.046 MRE ==&gt; fumarate + QH2</t>
  </si>
  <si>
    <t>TCA7</t>
  </si>
  <si>
    <t>fumarate + QH2 + 0.046 MRE ==&gt; Q + succinate</t>
  </si>
  <si>
    <t>TCA8r</t>
  </si>
  <si>
    <r>
      <t>H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O</t>
    </r>
  </si>
  <si>
    <t>TCA9r</t>
  </si>
  <si>
    <t>AP1</t>
  </si>
  <si>
    <t>AP2</t>
  </si>
  <si>
    <t>AP3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</si>
  <si>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3</t>
    </r>
  </si>
  <si>
    <t>IM1</t>
  </si>
  <si>
    <t>IM2</t>
  </si>
  <si>
    <r>
      <t>C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5</t>
    </r>
  </si>
  <si>
    <t>IM3</t>
  </si>
  <si>
    <r>
      <t>C</t>
    </r>
    <r>
      <rPr>
        <vertAlign val="subscript"/>
        <sz val="10"/>
        <rFont val="Trebuchet MS"/>
        <family val="2"/>
      </rPr>
      <t>21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26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14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</si>
  <si>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IM3b</t>
  </si>
  <si>
    <r>
      <t>C</t>
    </r>
    <r>
      <rPr>
        <vertAlign val="subscript"/>
        <sz val="10"/>
        <rFont val="Trebuchet MS"/>
        <family val="2"/>
      </rPr>
      <t>21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27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14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</si>
  <si>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lactate + Q + 0.046 MRE ==&gt; pyruvate + QH2</t>
  </si>
  <si>
    <t>IM4</t>
  </si>
  <si>
    <r>
      <t>C</t>
    </r>
    <r>
      <rPr>
        <vertAlign val="subscript"/>
        <sz val="10"/>
        <rFont val="Trebuchet MS"/>
        <family val="2"/>
      </rPr>
      <t>21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25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17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</si>
  <si>
    <t>IM5r</t>
  </si>
  <si>
    <r>
      <t>C</t>
    </r>
    <r>
      <rPr>
        <vertAlign val="subscript"/>
        <sz val="10"/>
        <rFont val="Trebuchet MS"/>
        <family val="2"/>
      </rPr>
      <t>21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26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17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</si>
  <si>
    <t>IM6</t>
  </si>
  <si>
    <t>NH3</t>
  </si>
  <si>
    <r>
      <t>H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N</t>
    </r>
  </si>
  <si>
    <t>H2O + pyruvate + Q + 0.189 MRE ==&gt; acetate + carbon_dioxide + QH2</t>
  </si>
  <si>
    <t>IM7</t>
  </si>
  <si>
    <t>NH3_ext</t>
  </si>
  <si>
    <t>formate + 2 H+_cyt + Q + 0.3 MRE ==&gt; carbon_dioxide + H+_pmf + QH2</t>
  </si>
  <si>
    <t>IM8</t>
  </si>
  <si>
    <t>O2</t>
  </si>
  <si>
    <r>
      <t>O</t>
    </r>
    <r>
      <rPr>
        <vertAlign val="subscript"/>
        <sz val="11"/>
        <rFont val="Calibri"/>
        <family val="2"/>
      </rPr>
      <t>2</t>
    </r>
  </si>
  <si>
    <t>R1</t>
  </si>
  <si>
    <t>O2_ext</t>
  </si>
  <si>
    <t>5 H+_cyt + NADH + Q + 1.067 MRE ==&gt; NAD + 4 H+_pmf + QH2</t>
  </si>
  <si>
    <t>R2</t>
  </si>
  <si>
    <r>
      <t>C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5</t>
    </r>
  </si>
  <si>
    <t>H+_cyt + NADH + Q + 0.092 MRE ==&gt; NAD + QH2</t>
  </si>
  <si>
    <t>R3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</si>
  <si>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P</t>
    </r>
  </si>
  <si>
    <t>4 H+_cyt + dioxygen + 2 QH2 + 0.162 MRE ==&gt; 2 H2O + 4 H+_pmf + 2 Q</t>
  </si>
  <si>
    <t>R4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</si>
  <si>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P</t>
    </r>
  </si>
  <si>
    <t>R5</t>
  </si>
  <si>
    <t>Pi</t>
  </si>
  <si>
    <r>
      <t>HO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P</t>
    </r>
  </si>
  <si>
    <t>8 H+_cyt + dioxygen + 2 QH2 + 0.117 MRE ==&gt; 2 H2O + 8 H+_pmf + 2 Q</t>
  </si>
  <si>
    <t>R6r</t>
  </si>
  <si>
    <t>Pi_ext</t>
  </si>
  <si>
    <t>ADP + phosphate + 4 H+_pmf + 0.13 MRE &lt;==&gt; ATP + H2O + 3 H+_cyt</t>
  </si>
  <si>
    <t>R7</t>
  </si>
  <si>
    <t>PMF</t>
  </si>
  <si>
    <t>R8</t>
  </si>
  <si>
    <r>
      <t>HO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</si>
  <si>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NADH + NADP + H+_pmf + 0.092 MRE ==&gt; H+_cyt + NAD + NADPH</t>
  </si>
  <si>
    <t>GS1r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</si>
  <si>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3</t>
    </r>
  </si>
  <si>
    <t>GS2</t>
  </si>
  <si>
    <r>
      <t>C</t>
    </r>
    <r>
      <rPr>
        <vertAlign val="subscript"/>
        <sz val="11"/>
        <rFont val="Trebuchet MS"/>
        <family val="2"/>
      </rPr>
      <t>14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18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4</t>
    </r>
  </si>
  <si>
    <t>AA1</t>
  </si>
  <si>
    <r>
      <t>C</t>
    </r>
    <r>
      <rPr>
        <vertAlign val="subscript"/>
        <sz val="11"/>
        <rFont val="Trebuchet MS"/>
        <family val="2"/>
      </rPr>
      <t>14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20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4</t>
    </r>
  </si>
  <si>
    <t>AA2</t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</si>
  <si>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9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8</t>
    </r>
    <r>
      <rPr>
        <sz val="10"/>
        <rFont val="Trebuchet MS"/>
        <family val="2"/>
      </rPr>
      <t>P</t>
    </r>
  </si>
  <si>
    <t>AA3r</t>
  </si>
  <si>
    <t>ATPm</t>
  </si>
  <si>
    <r>
      <t>H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S</t>
    </r>
  </si>
  <si>
    <t>ADK</t>
  </si>
  <si>
    <r>
      <t>C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13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P</t>
    </r>
  </si>
  <si>
    <t>PYRO</t>
  </si>
  <si>
    <t>SO4_ext</t>
  </si>
  <si>
    <r>
      <t>O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S</t>
    </r>
  </si>
  <si>
    <t>PH</t>
  </si>
  <si>
    <r>
      <t>C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4</t>
    </r>
  </si>
  <si>
    <t>Phin</t>
  </si>
  <si>
    <r>
      <t>C</t>
    </r>
    <r>
      <rPr>
        <vertAlign val="subscript"/>
        <sz val="10"/>
        <rFont val="Trebuchet MS"/>
        <family val="2"/>
      </rPr>
      <t>25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35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19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S</t>
    </r>
  </si>
  <si>
    <t>BIOM</t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</si>
  <si>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H9O</t>
    </r>
    <r>
      <rPr>
        <vertAlign val="subscript"/>
        <sz val="10"/>
        <rFont val="Trebuchet MS"/>
        <family val="2"/>
      </rPr>
      <t>8</t>
    </r>
    <r>
      <rPr>
        <sz val="10"/>
        <rFont val="Trebuchet MS"/>
        <family val="2"/>
      </rPr>
      <t>P</t>
    </r>
  </si>
  <si>
    <t>T1</t>
  </si>
  <si>
    <t>T2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</si>
  <si>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</si>
  <si>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acetate + H+_cyt ==&gt; acetate_ext + H+_ext</t>
  </si>
  <si>
    <t>T2in</t>
  </si>
  <si>
    <t>acetate_ext + H+_ext + 0.18 MRE + 2 Cmol + 8 Emol + Mol ==&gt; acetate + H+_cyt</t>
  </si>
  <si>
    <t>T3</t>
  </si>
  <si>
    <r>
      <t>C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9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9</t>
    </r>
    <r>
      <rPr>
        <sz val="10"/>
        <rFont val="Trebuchet MS"/>
        <family val="2"/>
      </rPr>
      <t>P</t>
    </r>
  </si>
  <si>
    <t>ammonia_ext + 0.25 MRE ==&gt; ammonia</t>
  </si>
  <si>
    <t>T4</t>
  </si>
  <si>
    <r>
      <t>C</t>
    </r>
    <r>
      <rPr>
        <vertAlign val="subscript"/>
        <sz val="11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8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9</t>
    </r>
    <r>
      <rPr>
        <sz val="10"/>
        <rFont val="Trebuchet MS"/>
        <family val="2"/>
      </rPr>
      <t>P</t>
    </r>
  </si>
  <si>
    <t>H+_cyt + lactate ==&gt; H+_ext + lactate_ext</t>
  </si>
  <si>
    <t>T4in</t>
  </si>
  <si>
    <t>H+_ext + lactate_ext + 0.18 MRE + 3 Cmol + 12 Emol + Mol ==&gt; H+_cyt + lactate</t>
  </si>
  <si>
    <t>T5</t>
  </si>
  <si>
    <t>formate + H+_cyt  ==&gt; formate_ext + H+_ext</t>
  </si>
  <si>
    <t>T6</t>
  </si>
  <si>
    <t>T6in</t>
  </si>
  <si>
    <r>
      <t>C</t>
    </r>
    <r>
      <rPr>
        <vertAlign val="subscript"/>
        <sz val="11"/>
        <rFont val="Calibri"/>
        <family val="2"/>
        <scheme val="minor"/>
      </rPr>
      <t>12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22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11</t>
    </r>
  </si>
  <si>
    <t>T7r</t>
  </si>
  <si>
    <r>
      <t>C</t>
    </r>
    <r>
      <rPr>
        <vertAlign val="subscript"/>
        <sz val="11"/>
        <rFont val="Calibri"/>
        <family val="2"/>
        <scheme val="minor"/>
      </rPr>
      <t>5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10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5</t>
    </r>
  </si>
  <si>
    <t>T8</t>
  </si>
  <si>
    <r>
      <t>C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8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3</t>
    </r>
  </si>
  <si>
    <t>3 ATP + 3 H+_cyt + 4 NADPH + sulfate_ext + 0.22 MRE ==&gt; 2 ADP + AMP + H2O + 4 NADP + 2 phosphate + diphosphate + S2H</t>
  </si>
  <si>
    <t>T9</t>
  </si>
  <si>
    <t>T9in</t>
  </si>
  <si>
    <t>T10</t>
  </si>
  <si>
    <t>phosphate_ext + H+_pmf + 0.22 MRE ==&gt; H+_cyt + phosphate</t>
  </si>
  <si>
    <t>T11</t>
  </si>
  <si>
    <r>
      <t>C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5</t>
    </r>
  </si>
  <si>
    <t>H+_ext + pyruvate_ext + 0.27 MRE + 3 Cmol + 10 Emol + Mol ==&gt; H+_cyt + pyruvate</t>
  </si>
  <si>
    <t>T12</t>
  </si>
  <si>
    <t>ATP + H+_pmf + D-mannose_ext + 0.267 MRE + 6 Cmol + 24 Emol + Mol ==&gt; ADP + D-fructose-6-phosphate + 2 H+_cyt</t>
  </si>
  <si>
    <t>T13</t>
  </si>
  <si>
    <t xml:space="preserve"> </t>
  </si>
  <si>
    <t>ATP + H+_pmf + D-xylose_ext + 0.09 MRE + 5 Cmol + 20 Emol + Mol ==&gt; ADP + 2 H+_cyt + D-xylulose_5-phosphate</t>
  </si>
  <si>
    <t>T14</t>
  </si>
  <si>
    <t>T15</t>
  </si>
  <si>
    <t>2 H+_pmf + succinate_ext + 0.27 MRE + 4 Cmol + 14 Emol + Mol ==&gt; 2 H+_cyt + succinate</t>
  </si>
  <si>
    <t>T16</t>
  </si>
  <si>
    <r>
      <t>C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6</t>
    </r>
  </si>
  <si>
    <t>2 H+_pmf + oxaloacetate_ext + 0.27 MRE + 4 Cmol + 10 Emol + Mol ==&gt; 2 H+_cyt + oxaloacetate</t>
  </si>
  <si>
    <t>T17</t>
  </si>
  <si>
    <t>ATP + 2 H2O + D-maltose_ext + 0.267 MRE + 12 Cmol + 48 Emol + Mol ==&gt; ADP + 2 D-glucose + H+_cyt + phosphate</t>
  </si>
  <si>
    <t>T18</t>
  </si>
  <si>
    <t>none</t>
  </si>
  <si>
    <t>H+_pmf + 0.27 MRE + 2-oxoglutarate_ext + 5 Cmol + 16 Emol + Mol ==&gt; 2-oxoglutarate + H+_cyt</t>
  </si>
  <si>
    <t>T19</t>
  </si>
  <si>
    <t>phosphoenolpyruvate + 0.267 MRE + D-fructose_ext + 6 Cmol + 24 Emol + Mol ==&gt; D-fructose-6-phosphate + pyruvate</t>
  </si>
  <si>
    <t>T20</t>
  </si>
  <si>
    <t>2 H+_pmf + 0.27 MRE + fumarate_ext + 4 Cmol + 12 Emol + Mol ==&gt; fumarate + 2 H+_cyt</t>
  </si>
  <si>
    <t>T21</t>
  </si>
  <si>
    <t>2 ATP + H2O + 30 MRE + D-ribose_ext + 5 Cmol + 20 Emol + Mol ==&gt; 2 ADP + 2 H+_cyt + phosphate + D-ribose_5-phosphate</t>
  </si>
  <si>
    <t>T22</t>
  </si>
  <si>
    <t>2 H+_pmf + 0.27 MRE + malate_ext + 4 Cmol + 12 Emol + Mol ==&gt; 2 H+_cyt + malate</t>
  </si>
  <si>
    <t>T23</t>
  </si>
  <si>
    <t>NAD + phosphoenolpyruvate + 0.267 MRE + D-mannitol_ext + 6 Cmol + 26 Emol + Mol ==&gt; D-fructose-6-phosphate + H+_cyt + NADH + pyruvate</t>
  </si>
  <si>
    <t>T24</t>
  </si>
  <si>
    <t>Biomass formula</t>
  </si>
  <si>
    <t>NAD + phosphoenolpyruvate + 0.267 MRE + D-sorbitol_ext + 6 Cmol + 26 Emol + Mol ==&gt; D-fructose-6-phosphate + H+_cyt + NADH + pyruvate</t>
  </si>
  <si>
    <t>T25</t>
  </si>
  <si>
    <t>T26</t>
  </si>
  <si>
    <t>T27</t>
  </si>
  <si>
    <t>T28</t>
  </si>
  <si>
    <t>MW</t>
  </si>
  <si>
    <t>g/Cmol</t>
  </si>
  <si>
    <t>total</t>
  </si>
  <si>
    <r>
      <t>C</t>
    </r>
    <r>
      <rPr>
        <vertAlign val="subscript"/>
        <sz val="11"/>
        <rFont val="Calibri"/>
        <family val="2"/>
        <scheme val="minor"/>
      </rPr>
      <t>5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16</t>
    </r>
    <r>
      <rPr>
        <sz val="11"/>
        <rFont val="Calibri"/>
        <family val="2"/>
        <scheme val="minor"/>
      </rPr>
      <t>N</t>
    </r>
    <r>
      <rPr>
        <vertAlign val="subscript"/>
        <sz val="11"/>
        <rFont val="Calibri"/>
        <family val="2"/>
        <scheme val="minor"/>
      </rPr>
      <t>4</t>
    </r>
  </si>
  <si>
    <r>
      <t>C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5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2</t>
    </r>
  </si>
  <si>
    <r>
      <t>C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7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>P</t>
    </r>
  </si>
  <si>
    <r>
      <t>Si</t>
    </r>
    <r>
      <rPr>
        <vertAlign val="subscript"/>
        <sz val="10"/>
        <rFont val="Trebuchet MS"/>
        <family val="2"/>
      </rPr>
      <t>47</t>
    </r>
    <r>
      <rPr>
        <sz val="10"/>
        <rFont val="Trebuchet MS"/>
        <family val="2"/>
      </rPr>
      <t>Fe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Ca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Cl</t>
    </r>
    <r>
      <rPr>
        <vertAlign val="subscript"/>
        <sz val="10"/>
        <rFont val="Trebuchet MS"/>
        <family val="2"/>
      </rPr>
      <t>35</t>
    </r>
    <r>
      <rPr>
        <sz val="10"/>
        <rFont val="Trebuchet MS"/>
        <family val="2"/>
      </rPr>
      <t>Mg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K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Zn</t>
    </r>
  </si>
  <si>
    <r>
      <t>C</t>
    </r>
    <r>
      <rPr>
        <vertAlign val="subscript"/>
        <sz val="11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10</t>
    </r>
    <r>
      <rPr>
        <sz val="10"/>
        <rFont val="Trebuchet MS"/>
        <family val="2"/>
      </rPr>
      <t>N</t>
    </r>
    <r>
      <rPr>
        <vertAlign val="subscript"/>
        <sz val="11"/>
        <rFont val="Trebuchet MS"/>
        <family val="2"/>
      </rPr>
      <t>2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2</t>
    </r>
  </si>
  <si>
    <r>
      <t>C</t>
    </r>
    <r>
      <rPr>
        <vertAlign val="subscript"/>
        <sz val="11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2</t>
    </r>
  </si>
  <si>
    <r>
      <t> C</t>
    </r>
    <r>
      <rPr>
        <vertAlign val="subscript"/>
        <sz val="11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8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3</t>
    </r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</si>
  <si>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9</t>
    </r>
    <r>
      <rPr>
        <sz val="10"/>
        <rFont val="Trebuchet MS"/>
        <family val="2"/>
      </rPr>
      <t>NO</t>
    </r>
    <r>
      <rPr>
        <vertAlign val="subscript"/>
        <sz val="10"/>
        <rFont val="Trebuchet MS"/>
        <family val="2"/>
      </rPr>
      <t>2</t>
    </r>
  </si>
  <si>
    <t>Reaction</t>
  </si>
  <si>
    <t>AAs</t>
  </si>
  <si>
    <t>DNA</t>
  </si>
  <si>
    <t>Fe</t>
  </si>
  <si>
    <t>2 PtsG</t>
  </si>
  <si>
    <t>1 PtsH</t>
  </si>
  <si>
    <t>2 PtsI</t>
  </si>
  <si>
    <t>1 Crr</t>
  </si>
  <si>
    <t>2 MglA</t>
  </si>
  <si>
    <t>1 MglB</t>
  </si>
  <si>
    <t>2 MglC</t>
  </si>
  <si>
    <t>G6</t>
  </si>
  <si>
    <t>1 Glk</t>
  </si>
  <si>
    <t>2 Pgi</t>
  </si>
  <si>
    <t>4 PfkA</t>
  </si>
  <si>
    <t>4 Fbp</t>
  </si>
  <si>
    <t>2 FbaA</t>
  </si>
  <si>
    <t>2 TpiA</t>
  </si>
  <si>
    <t>4 GapA</t>
  </si>
  <si>
    <t>1 Pgk</t>
  </si>
  <si>
    <t>2 GpmA</t>
  </si>
  <si>
    <t xml:space="preserve">PPP3 </t>
  </si>
  <si>
    <t>2 Eno</t>
  </si>
  <si>
    <t xml:space="preserve">PPP4 </t>
  </si>
  <si>
    <t>4 PykF</t>
  </si>
  <si>
    <t>1 Zwf</t>
  </si>
  <si>
    <t>1 Pgl</t>
  </si>
  <si>
    <t>2 Gnd</t>
  </si>
  <si>
    <t>1 Edd</t>
  </si>
  <si>
    <t>3 Eda</t>
  </si>
  <si>
    <t>1 Rpe</t>
  </si>
  <si>
    <t>2 RpiA</t>
  </si>
  <si>
    <t>2 TktA</t>
  </si>
  <si>
    <t>2 TalB</t>
  </si>
  <si>
    <t>6 GltA</t>
  </si>
  <si>
    <t>2 AcnB</t>
  </si>
  <si>
    <t>2 IcdA</t>
  </si>
  <si>
    <t>12 SucA</t>
  </si>
  <si>
    <t>24 SucB</t>
  </si>
  <si>
    <t>2 LpdA</t>
  </si>
  <si>
    <t>2 SucC</t>
  </si>
  <si>
    <t>2 SucD</t>
  </si>
  <si>
    <t>3 SdhA</t>
  </si>
  <si>
    <t>3 SdhB</t>
  </si>
  <si>
    <t>3 SdhC</t>
  </si>
  <si>
    <t>3 SdhD</t>
  </si>
  <si>
    <t>1 FrdA</t>
  </si>
  <si>
    <t>1 FrdB</t>
  </si>
  <si>
    <t>1 FrdC</t>
  </si>
  <si>
    <t>1 FrdD</t>
  </si>
  <si>
    <t>4 FumC</t>
  </si>
  <si>
    <t>2 Mdh</t>
  </si>
  <si>
    <t>4 Ppc</t>
  </si>
  <si>
    <t>6 MaeB</t>
  </si>
  <si>
    <t>1 Pck A</t>
  </si>
  <si>
    <t>2 PflB</t>
  </si>
  <si>
    <t>24 AceE</t>
  </si>
  <si>
    <t>24 AceF</t>
  </si>
  <si>
    <t>12 LpdA</t>
  </si>
  <si>
    <t>1 LdhA</t>
  </si>
  <si>
    <t>1 Dld</t>
  </si>
  <si>
    <t>2 AdhE</t>
  </si>
  <si>
    <t>AA2a</t>
  </si>
  <si>
    <t>6 Pta</t>
  </si>
  <si>
    <t>1 AckA</t>
  </si>
  <si>
    <t>4 PoxB</t>
  </si>
  <si>
    <t>3 FdnG</t>
  </si>
  <si>
    <t>3 FdnH</t>
  </si>
  <si>
    <t>3 FdnI</t>
  </si>
  <si>
    <t>1 Acs</t>
  </si>
  <si>
    <t>1 NuoA</t>
  </si>
  <si>
    <t>T1(eto)</t>
  </si>
  <si>
    <t>1 NuoB</t>
  </si>
  <si>
    <t>T2(ace)</t>
  </si>
  <si>
    <t>1 NuoC</t>
  </si>
  <si>
    <t>T2in(ace)</t>
  </si>
  <si>
    <t>1 NuoE</t>
  </si>
  <si>
    <t>1 NuoF</t>
  </si>
  <si>
    <t>T4(lact)</t>
  </si>
  <si>
    <t>1 NuoG</t>
  </si>
  <si>
    <t>T4in(lact)</t>
  </si>
  <si>
    <t>1 NuoH</t>
  </si>
  <si>
    <t>T5(form)</t>
  </si>
  <si>
    <t>1 NuoI</t>
  </si>
  <si>
    <t>T6(CO2)</t>
  </si>
  <si>
    <t>1 NuoJ</t>
  </si>
  <si>
    <t>1 NuoK</t>
  </si>
  <si>
    <t>T7r(O2)</t>
  </si>
  <si>
    <t>1 NuoL</t>
  </si>
  <si>
    <t>1 NuoM</t>
  </si>
  <si>
    <t>1 NuoN</t>
  </si>
  <si>
    <t>1 Ndh</t>
  </si>
  <si>
    <t>1 CydA</t>
  </si>
  <si>
    <t>T11(pyr)</t>
  </si>
  <si>
    <t>1 CydB</t>
  </si>
  <si>
    <t>1 CydX</t>
  </si>
  <si>
    <t>1 CydH</t>
  </si>
  <si>
    <t>1 AppB</t>
  </si>
  <si>
    <t>T15(succ)</t>
  </si>
  <si>
    <t>1 AapC</t>
  </si>
  <si>
    <t>1 CyoA</t>
  </si>
  <si>
    <t>1 CyoB</t>
  </si>
  <si>
    <t>1 CyoC</t>
  </si>
  <si>
    <t>1 CyoD</t>
  </si>
  <si>
    <t>3 AtpA</t>
  </si>
  <si>
    <t>3 AtpD</t>
  </si>
  <si>
    <t>1 AtpG</t>
  </si>
  <si>
    <t>1 AtpC</t>
  </si>
  <si>
    <t>1 AtpH</t>
  </si>
  <si>
    <t>T25(MRE)</t>
  </si>
  <si>
    <t>10 AtpE</t>
  </si>
  <si>
    <t>T26(Emol)</t>
  </si>
  <si>
    <t>1 AtpB</t>
  </si>
  <si>
    <t>T27(Cmol)</t>
  </si>
  <si>
    <t>2 AtpF</t>
  </si>
  <si>
    <t>T28(Mol)</t>
  </si>
  <si>
    <t>8 SthA</t>
  </si>
  <si>
    <t>2 PntA</t>
  </si>
  <si>
    <t>2 PntB</t>
  </si>
  <si>
    <t>4 AceA</t>
  </si>
  <si>
    <t>1 AceB</t>
  </si>
  <si>
    <t>12 GlnA</t>
  </si>
  <si>
    <t>4 GltB</t>
  </si>
  <si>
    <t>4 GltD</t>
  </si>
  <si>
    <t>6 GdhA</t>
  </si>
  <si>
    <t>none, implicit processes</t>
  </si>
  <si>
    <t>1 Adk</t>
  </si>
  <si>
    <t>6 ppa</t>
  </si>
  <si>
    <t>aggregate reaction</t>
  </si>
  <si>
    <t>2 ActP</t>
  </si>
  <si>
    <t>3 AmtB</t>
  </si>
  <si>
    <t>1 LldP</t>
  </si>
  <si>
    <t>5 FocA</t>
  </si>
  <si>
    <t>aquaporin</t>
  </si>
  <si>
    <t>diffusion, none</t>
  </si>
  <si>
    <t>1 Sbp</t>
  </si>
  <si>
    <t>2 CysA</t>
  </si>
  <si>
    <t>1 CysU</t>
  </si>
  <si>
    <t>1 CysW</t>
  </si>
  <si>
    <t>1 CysD</t>
  </si>
  <si>
    <t>1 CysN</t>
  </si>
  <si>
    <t>2 CysC</t>
  </si>
  <si>
    <t>2 CysH</t>
  </si>
  <si>
    <t>8 CysJ</t>
  </si>
  <si>
    <t>4 CysI</t>
  </si>
  <si>
    <t>1 PitA</t>
  </si>
  <si>
    <t>1 BtsT</t>
  </si>
  <si>
    <t>1 DcuS</t>
  </si>
  <si>
    <t>1 DctA</t>
  </si>
  <si>
    <t>none, theoretical construct</t>
  </si>
  <si>
    <t>*** recent literature suggests this stoichiometry is like R3 with a higher affinity, turned off in simulations</t>
  </si>
  <si>
    <t>specific rate values</t>
  </si>
  <si>
    <t>q (mmol / (g cdw h)</t>
  </si>
  <si>
    <t>error q (mmol / (g cdw h)</t>
  </si>
  <si>
    <t>mu</t>
  </si>
  <si>
    <t>qglc</t>
  </si>
  <si>
    <t>qpyr</t>
  </si>
  <si>
    <t>qsuc</t>
  </si>
  <si>
    <t>qlacout</t>
  </si>
  <si>
    <t>qlacin</t>
  </si>
  <si>
    <t>qfor</t>
  </si>
  <si>
    <t>qaceout</t>
  </si>
  <si>
    <t>qacein</t>
  </si>
  <si>
    <t>Yx/s</t>
  </si>
  <si>
    <t>S (mM)</t>
  </si>
  <si>
    <t>sat'n</t>
  </si>
  <si>
    <t>MG1655</t>
  </si>
  <si>
    <t>W3110</t>
  </si>
  <si>
    <t>anaerobic</t>
  </si>
  <si>
    <t>Monk</t>
  </si>
  <si>
    <t>qetoh</t>
  </si>
  <si>
    <t>www.sciencedirect.com/science/article/pii/S2405471216302903</t>
  </si>
  <si>
    <t>www.embopress.org/doi/full/10.15252/msb.202110504</t>
  </si>
  <si>
    <t>MC4100</t>
  </si>
  <si>
    <t>Alexeeva</t>
  </si>
  <si>
    <t>https://journals.asm.org/doi/10.1128/jb.182.17.4934-4940.2000</t>
  </si>
  <si>
    <t>Sanchez</t>
  </si>
  <si>
    <t>https://doi.org/10.1016/j.jbiotec.2005.02.006</t>
  </si>
  <si>
    <t>K-12 wild-type EMG2</t>
  </si>
  <si>
    <t>https://journals.asm.org/doi/full/10.1128/jb.182.3.620-626.2000</t>
  </si>
  <si>
    <t>included maintenance calculations</t>
  </si>
  <si>
    <t>Riondet</t>
  </si>
  <si>
    <t>Stouthammer</t>
  </si>
  <si>
    <t>https://link.springer.com/article/10.1007/BF00492023</t>
  </si>
  <si>
    <t>qform*</t>
  </si>
  <si>
    <t>c-balance</t>
  </si>
  <si>
    <t>e-balance</t>
  </si>
  <si>
    <t>DoR</t>
  </si>
  <si>
    <t>Reaction 66:  T2cost :</t>
  </si>
  <si>
    <t>Reaction 67:  T2in :</t>
  </si>
  <si>
    <t>Reaction 68:  T3 :</t>
  </si>
  <si>
    <t>Reaction 69:  T4 :</t>
  </si>
  <si>
    <t>Reaction 70:  T4cost :</t>
  </si>
  <si>
    <t>Reaction 71:  T4in :</t>
  </si>
  <si>
    <t>Reaction 72:  T5 :</t>
  </si>
  <si>
    <t>Reaction 73:  T5cost :</t>
  </si>
  <si>
    <t>Reaction 74:  T6 :</t>
  </si>
  <si>
    <t>Reaction 75:  T6in :</t>
  </si>
  <si>
    <t>Reaction 76:  T7r :</t>
  </si>
  <si>
    <t>Reaction 77:  T8 :</t>
  </si>
  <si>
    <t>Reaction 78:  T9 :</t>
  </si>
  <si>
    <t>Reaction 79:  T9in :</t>
  </si>
  <si>
    <t>Reaction 80:  T10 :</t>
  </si>
  <si>
    <t>Reaction 81:  T11 :</t>
  </si>
  <si>
    <t>Reaction 82:  T11cost :</t>
  </si>
  <si>
    <t>Reaction 83:  T11in :</t>
  </si>
  <si>
    <t>Reaction 84:  T12 :</t>
  </si>
  <si>
    <t>Reaction 85:  T12cost :</t>
  </si>
  <si>
    <t>Reaction 86:  T12in :</t>
  </si>
  <si>
    <t>Reaction 87:  T25 :</t>
  </si>
  <si>
    <t>Reaction 88:  T26 :</t>
  </si>
  <si>
    <t>Reaction 89:  T27 :</t>
  </si>
  <si>
    <t>Reaction 90:  T28 :</t>
  </si>
  <si>
    <t>E. coli model input file</t>
  </si>
  <si>
    <t>Reaction mapping to protein(s) with subunit composition</t>
  </si>
  <si>
    <t>Investments required per enzyme complex</t>
  </si>
  <si>
    <t>D-glucose_ext + phosphoenolpyruvate + 0.097 MRE + 6 Cmol + 24 Emol + Mol ==&gt; a-D-glucose_6-phosphate + pyruvate</t>
  </si>
  <si>
    <t>ATP + D-glucose_ext + H2O + 3.04 MRE ==&gt; ADP + D-glucose + H+_cyt + phosphate</t>
  </si>
  <si>
    <t>Q + succinate + 0.028 MRE ==&gt; fumarate + QH2</t>
  </si>
  <si>
    <t>fumarate + QH2 + 0.028 MRE ==&gt; Q + succinate</t>
  </si>
  <si>
    <t>lactate + Q + 0.028 MRE ==&gt; pyruvate + QH2</t>
  </si>
  <si>
    <t>H2O + pyruvate + Q + 0.116 MRE ==&gt; acetate + carbon_dioxide + QH2</t>
  </si>
  <si>
    <t>5 H+_cyt + NADH + Q + 0.378 MRE ==&gt; NAD + 4 H+_pmf + QH2</t>
  </si>
  <si>
    <t>H+_cyt + NADH + Q + 0.01 MRE ==&gt; NAD + QH2</t>
  </si>
  <si>
    <t>4 H+_cyt + dioxygen + 2 QH2 + 0.077 MRE ==&gt; 2 H2O + 4 H+_pmf + 2 Q</t>
  </si>
  <si>
    <t>8 H+_cyt + dioxygen + 2 QH2 + 0.049 MRE ==&gt; 2 H2O + 8 H+_pmf + 2 Q</t>
  </si>
  <si>
    <t>NADH + NADP + H+_pmf + 0.057 MRE ==&gt; H+_cyt + NAD + NADPH</t>
  </si>
  <si>
    <t>acetate + H+_pmf + 0.065 MRE ==&gt; acetate_ext + H+_ext</t>
  </si>
  <si>
    <t>acetate_ext + H+_ext + H+_pmf + 0.065 MRE + 2 Cmol + 8 Emol + Mol ==&gt; acetate + 2 H+_cyt</t>
  </si>
  <si>
    <t>ammonia_ext + H+_pmf + 0.172 MRE ==&gt; H+_cyt + ammonia</t>
  </si>
  <si>
    <t>lactate + H+_pmf + 0.065 MRE ==&gt; H+_ext + lactate_ext</t>
  </si>
  <si>
    <t>H+_ext + lactate_ext + H+_pmf + 0.065 MRE + 3 Cmol + 12 Emol + Mol ==&gt; 2 H+_cyt + lactate</t>
  </si>
  <si>
    <t>formate + H+_pmf + 0.065 MRE ==&gt; formate_ext + H+_ext</t>
  </si>
  <si>
    <t>3 ATP + 3 H+_cyt + 4 NADPH + sulfate_ext + 0.151 MRE ==&gt; 2 ADP + AMP + H2O + 4 NADP + 2 phosphate + diphosphate + S2H</t>
  </si>
  <si>
    <t>phosphate_ext + H+_pmf + 0.151 MRE ==&gt; H+_cyt + phosphate</t>
  </si>
  <si>
    <t>H+_pmf + pyruvate + 0.065 MRE ==&gt; H+_cyt + pyruvate_ext</t>
  </si>
  <si>
    <t>H+_ext + pyruvate_ext + 0.065 MRE + 3 Cmol + 10 Emol + Mol ==&gt; H+_cyt + pyruvate</t>
  </si>
  <si>
    <t>2 H+_pmf + succinate + 0.065 MRE ==&gt; 2 H+_ext + succinate_ext</t>
  </si>
  <si>
    <t>2 H+_pmf + succinate_ext + 0.065 MRE + 4 Cmol + 14 Emol + Mol ==&gt; 2 H+_cyt + succinate</t>
  </si>
  <si>
    <t>formate + H+_cyt ==&gt; formate_ext + H+_ext</t>
  </si>
  <si>
    <t>H+_cyt + pyruvate ==&gt; H+_ext + pyruvate_ext</t>
  </si>
  <si>
    <t>2 H+_cyt + succinate ==&gt; 2 H+_ext + succinate_ext</t>
  </si>
  <si>
    <t xml:space="preserve">     biomass(1kgcdw)</t>
  </si>
  <si>
    <t xml:space="preserve">     carbon_dioxide_ext</t>
  </si>
  <si>
    <t xml:space="preserve">     ethanol_ext</t>
  </si>
  <si>
    <t xml:space="preserve">     formate_ext</t>
  </si>
  <si>
    <t xml:space="preserve">     D-glucose_ext</t>
  </si>
  <si>
    <t xml:space="preserve">     H+_ext</t>
  </si>
  <si>
    <t xml:space="preserve">     H2O_ext</t>
  </si>
  <si>
    <t xml:space="preserve">     lactate_ext</t>
  </si>
  <si>
    <t xml:space="preserve">     ammonia_ext</t>
  </si>
  <si>
    <t xml:space="preserve">     dioxygen_ext</t>
  </si>
  <si>
    <t xml:space="preserve">     phosphate_ext</t>
  </si>
  <si>
    <t xml:space="preserve">     sulfate_ext</t>
  </si>
  <si>
    <t xml:space="preserve">     pyruvate_ext</t>
  </si>
  <si>
    <t xml:space="preserve">     succinate_ext</t>
  </si>
  <si>
    <t xml:space="preserve">     oxaloacetate_ext</t>
  </si>
  <si>
    <t xml:space="preserve">     D-mannose_ext</t>
  </si>
  <si>
    <t xml:space="preserve">     D-maltose_ext</t>
  </si>
  <si>
    <t xml:space="preserve">     D-xylose_ext</t>
  </si>
  <si>
    <t xml:space="preserve">     glycerol_ext</t>
  </si>
  <si>
    <t xml:space="preserve">     MRE_ext</t>
  </si>
  <si>
    <t xml:space="preserve">     fumarate_ext</t>
  </si>
  <si>
    <t xml:space="preserve">     D-ribose_ext</t>
  </si>
  <si>
    <t xml:space="preserve">     malate_ext</t>
  </si>
  <si>
    <t xml:space="preserve">     2-oxoglutarate_ext</t>
  </si>
  <si>
    <t xml:space="preserve">     D-fructose_ext</t>
  </si>
  <si>
    <t xml:space="preserve">     D-galactose_ext</t>
  </si>
  <si>
    <t xml:space="preserve">     D-mannitol_ext</t>
  </si>
  <si>
    <t xml:space="preserve">     D-sorbitol_ext</t>
  </si>
  <si>
    <t xml:space="preserve">     Cmol_ext</t>
  </si>
  <si>
    <t xml:space="preserve">     Emol_ext</t>
  </si>
  <si>
    <t xml:space="preserve">     Mol_ext</t>
  </si>
  <si>
    <t>Membrane real estate parameters and sources</t>
  </si>
  <si>
    <t>reaction</t>
  </si>
  <si>
    <t>turnover number (s-1)</t>
  </si>
  <si>
    <t>surface area (nm^2)</t>
  </si>
  <si>
    <t>SA:tau</t>
  </si>
  <si>
    <t>source</t>
  </si>
  <si>
    <t>PtsG</t>
  </si>
  <si>
    <t xml:space="preserve">lit survey and from Szenk et al  </t>
  </si>
  <si>
    <t>Mgl</t>
  </si>
  <si>
    <t>median turnover number from lit survey, area: assumed 12 TM</t>
  </si>
  <si>
    <t>Sdh</t>
  </si>
  <si>
    <t>turnover number from lit survey, DOI: 10.1016/s0005-2728(01)00236-5 , area: Szenk et al.</t>
  </si>
  <si>
    <t>Frd</t>
  </si>
  <si>
    <t xml:space="preserve">median turnover number from lit survey, area: 6 transmembrane helices, biocyc  </t>
  </si>
  <si>
    <t>Ldh</t>
  </si>
  <si>
    <t>turnover number https://doi.org/10.1186/s13568-014-0076-1, area assumed the same as SDH</t>
  </si>
  <si>
    <t>Pox</t>
  </si>
  <si>
    <t>median turnover number from lit survey, area: https://doi.org/10.1073/pnas.0805027105</t>
  </si>
  <si>
    <t>Nuo</t>
  </si>
  <si>
    <t>median turnover number from lit survey, area: doi.org/10.1038/nature10330 55 TM domains, additional info: doi: 10.1074/jbc.M111.274571.</t>
  </si>
  <si>
    <t>Ndh</t>
  </si>
  <si>
    <t>median Ndh II turnover from lit review, area from Szenk et al</t>
  </si>
  <si>
    <t>Cyd</t>
  </si>
  <si>
    <t>median turnover number from lit review, area: CydA 9 transmembrane domains, CydB 8 transmembrane domains</t>
  </si>
  <si>
    <t>Cyo</t>
  </si>
  <si>
    <t xml:space="preserve">median turnover number from lit survey, area: CyoA 2 transmembrane domains, CyoB 15 transmembrane domains, CyoC 5 transmembrane domains,doi: 10.1016/0005-2728(93)90194-k. </t>
  </si>
  <si>
    <t>ATP synthase</t>
  </si>
  <si>
    <t>from Szenk et al  and literature survey</t>
  </si>
  <si>
    <t>Pnt</t>
  </si>
  <si>
    <t>assumed median turnover number, area: 13 transmembrane helices</t>
  </si>
  <si>
    <t xml:space="preserve">assumed same as lactate, area: SatP could be up to 36 transmembrane helices  </t>
  </si>
  <si>
    <t>Amt</t>
  </si>
  <si>
    <t>assmed median turnover number, area: www.pnas.org/doi/10.1073/pnas.0610348104</t>
  </si>
  <si>
    <t xml:space="preserve"> analysis of overflow and lactate catabolism, surface area based on SatP </t>
  </si>
  <si>
    <t xml:space="preserve"> assumed same as lactate, surface area based on SatP </t>
  </si>
  <si>
    <t>assumed same as glycerol aquaporin, bicarbonate, https://journals.asm.org/doi/epdf/10.1128/jb.144.1.274-278.1980</t>
  </si>
  <si>
    <t>SO4-2</t>
  </si>
  <si>
    <t>median turnover number, surface area https://elifesciences.org/articles/27829</t>
  </si>
  <si>
    <t>T9/T9in</t>
  </si>
  <si>
    <t>journals.asm.org/doi/epdf/10.1128/jb.144.1.274-278.1980, www.cell.com/biophysj/pdf/S0006-3495(14)02214-0.pdf</t>
  </si>
  <si>
    <t>PO4-2</t>
  </si>
  <si>
    <t>median turn over number, area assumed same as SO4 transport</t>
  </si>
  <si>
    <t xml:space="preserve"> median turnover number from lit survey, surface area based on SatP </t>
  </si>
  <si>
    <t>mu, gluc_fx, pyr_fx, lactout_fx, lactin_fx, form_fx, aceout_fx, acein_fx, succ_fx, etoh_fx, MREc, MREmu, satn</t>
  </si>
  <si>
    <t>func:</t>
  </si>
  <si>
    <t>RMtemp(i,1),RMtemp(i,2),RMtemp(i,3), RMtemp(i,5), RMtemp(i,6), RMtemp(i,7), RMtemp(i,8), RMtemp(i,9),MREc(z), MREmu(z), satn(i)</t>
  </si>
  <si>
    <t>job</t>
  </si>
  <si>
    <t>mu max = 0.5/h</t>
  </si>
  <si>
    <t>MREc</t>
  </si>
  <si>
    <t>MREmu</t>
  </si>
  <si>
    <t>de Graf</t>
  </si>
  <si>
    <t>https://journals.asm.org/doi/full/10.1128/jb.181.8.2351-2357.1999</t>
  </si>
  <si>
    <t>https://journals.asm.org/doi/full/10.1128/jb.185.1.204-209.2003</t>
  </si>
  <si>
    <t>https://www.sciencedirect.com/science/article/abs/pii/S1096717616302154</t>
  </si>
  <si>
    <t>Gonzalez</t>
  </si>
  <si>
    <t>BW21135</t>
  </si>
  <si>
    <t>K-12</t>
  </si>
  <si>
    <t>Muir</t>
  </si>
  <si>
    <t>https://journals.asm.org/doi/epdf/10.1128/jb.163.3.1237-1242.1985</t>
  </si>
  <si>
    <t>Kargeti</t>
  </si>
  <si>
    <t>BW25113</t>
  </si>
  <si>
    <t>https://pubs.rsc.org/en/content/articlepdf/2017/mb/c6mb00721j</t>
  </si>
  <si>
    <t>Varma</t>
  </si>
  <si>
    <t>https://journals.asm.org/doi/epdf/10.1128/aem.60.10.3724-3731.1994</t>
  </si>
  <si>
    <t>C-balance</t>
  </si>
  <si>
    <t>10% error assumed</t>
  </si>
  <si>
    <t>x</t>
  </si>
  <si>
    <t>ave</t>
  </si>
  <si>
    <t>Reaction 50:  R6f :</t>
  </si>
  <si>
    <t>Reaction 51:  R6r :</t>
  </si>
  <si>
    <t>Reaction 52:  R7 :</t>
  </si>
  <si>
    <t>Reaction 53:  R8 :</t>
  </si>
  <si>
    <t>Reaction 54:  GS1r :</t>
  </si>
  <si>
    <t>Reaction 55:  GS2 :</t>
  </si>
  <si>
    <t>Reaction 56:  AA1 :</t>
  </si>
  <si>
    <t>Reaction 57:  AA2 :</t>
  </si>
  <si>
    <t>Reaction 58:  AA3r :</t>
  </si>
  <si>
    <t>Reaction 59:  ATPm :</t>
  </si>
  <si>
    <t>Reaction 60:  ADK :</t>
  </si>
  <si>
    <t>Reaction 61:  PYRO :</t>
  </si>
  <si>
    <t>Reaction 62:  PH :</t>
  </si>
  <si>
    <t>Reaction 63:  Phin :</t>
  </si>
  <si>
    <t>Reaction 64:  BIOM :</t>
  </si>
  <si>
    <t>Reaction 65:  T1 :</t>
  </si>
  <si>
    <t>Reaction 66:  T2 :</t>
  </si>
  <si>
    <t>Reaction 67:  T2cost :</t>
  </si>
  <si>
    <t>Reaction 68:  T2in :</t>
  </si>
  <si>
    <t>Reaction 69:  T3 :</t>
  </si>
  <si>
    <t>Reaction 70:  T4 :</t>
  </si>
  <si>
    <t>Reaction 71:  T4cost :</t>
  </si>
  <si>
    <t>Reaction 72:  T4in :</t>
  </si>
  <si>
    <t>Reaction 73:  T5 :</t>
  </si>
  <si>
    <t>Reaction 74:  T5cost :</t>
  </si>
  <si>
    <t>Reaction 75:  T6 :</t>
  </si>
  <si>
    <t>Reaction 76:  T6in :</t>
  </si>
  <si>
    <t>Reaction 77:  T7r :</t>
  </si>
  <si>
    <t>Reaction 78:  T8 :</t>
  </si>
  <si>
    <t>Reaction 79:  T9 :</t>
  </si>
  <si>
    <t>Reaction 80:  T9in :</t>
  </si>
  <si>
    <t>Reaction 81:  T10 :</t>
  </si>
  <si>
    <t>Reaction 82:  T11 :</t>
  </si>
  <si>
    <t>Reaction 83:  T11cost :</t>
  </si>
  <si>
    <t>Reaction 84:  T11in :</t>
  </si>
  <si>
    <t>Reaction 85:  T12 :</t>
  </si>
  <si>
    <t>Reaction 86:  T12cost :</t>
  </si>
  <si>
    <t>Reaction 87:  T12in :</t>
  </si>
  <si>
    <t>Reaction 88:  T25 :</t>
  </si>
  <si>
    <t>Reaction 89:  T26 :</t>
  </si>
  <si>
    <t>Reaction 90:  T27 :</t>
  </si>
  <si>
    <t>Reaction 91:  T28 :</t>
  </si>
  <si>
    <t>Volume (um3)</t>
  </si>
  <si>
    <t>SA (um^2)</t>
  </si>
  <si>
    <t>SA:V</t>
  </si>
  <si>
    <t>batch</t>
  </si>
  <si>
    <t>glucose</t>
  </si>
  <si>
    <t>cstr</t>
  </si>
  <si>
    <t>MG1655, consensus flux data</t>
  </si>
  <si>
    <t>mu (h^-1)</t>
  </si>
  <si>
    <t>qace(mmol/(gcdw*h)</t>
  </si>
  <si>
    <t>cell color = point color</t>
  </si>
  <si>
    <t>Folsom,Ishii</t>
  </si>
  <si>
    <t>Folsom,Yao</t>
  </si>
  <si>
    <t>Folsom</t>
  </si>
  <si>
    <t>Nachen</t>
  </si>
  <si>
    <t>Valgepea</t>
  </si>
  <si>
    <t>Enjalbert</t>
  </si>
  <si>
    <t>references below</t>
  </si>
  <si>
    <t>Yx/s (g/g)</t>
  </si>
  <si>
    <t>ref</t>
  </si>
  <si>
    <t>qglc (mmol/(gcdw*h)</t>
  </si>
  <si>
    <t>biomass</t>
  </si>
  <si>
    <t>Nanchen</t>
  </si>
  <si>
    <t>first derivative</t>
  </si>
  <si>
    <t xml:space="preserve">Varma  </t>
  </si>
  <si>
    <t>MG1655, simulation fluxes based on consensus data</t>
  </si>
  <si>
    <t>mu max = 0.67/h</t>
  </si>
  <si>
    <t>PtsG saturation calculations</t>
  </si>
  <si>
    <t>index</t>
  </si>
  <si>
    <t>ADP + phosphate + 4 H+_pmf + 0.087 MRE ==&gt; ATP + H2O + 3 H+_cyt</t>
  </si>
  <si>
    <t>ATP + H2O + 3 H+_cyt + 0.087 MRE ==&gt; ADP + phosphate + 4 H+_pmf</t>
  </si>
  <si>
    <t>fMSA</t>
  </si>
  <si>
    <t>aerobic</t>
  </si>
  <si>
    <t>MG1655 aerobic</t>
  </si>
  <si>
    <t>Si et al 2017 data</t>
  </si>
  <si>
    <t>https://doi.org/10.1016/j.cub.2017.03.022</t>
  </si>
  <si>
    <t>experiment name</t>
  </si>
  <si>
    <t>type of perturbation</t>
  </si>
  <si>
    <t>strain type (background)</t>
  </si>
  <si>
    <t>growth media</t>
  </si>
  <si>
    <t>inducer or drug added</t>
  </si>
  <si>
    <t xml:space="preserve">concentration </t>
  </si>
  <si>
    <t>growth rate (1/hours)</t>
  </si>
  <si>
    <r>
      <t>cell size (μm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</si>
  <si>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t>cel length (μm)</t>
  </si>
  <si>
    <t>cel width (μm)</t>
  </si>
  <si>
    <t>aspect ratio</t>
  </si>
  <si>
    <r>
      <t>surface area (μm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</si>
  <si>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surface-to-volume ratio (μm</t>
    </r>
    <r>
      <rPr>
        <b/>
        <vertAlign val="superscript"/>
        <sz val="12"/>
        <color theme="1"/>
        <rFont val="Calibri"/>
        <family val="2"/>
        <scheme val="minor"/>
      </rPr>
      <t>-1</t>
    </r>
    <r>
      <rPr>
        <b/>
        <sz val="12"/>
        <color theme="1"/>
        <rFont val="Calibri"/>
        <family val="2"/>
        <scheme val="minor"/>
      </rPr>
      <t>)</t>
    </r>
  </si>
  <si>
    <t>MOPS glucose synthetic rich</t>
  </si>
  <si>
    <t>None</t>
  </si>
  <si>
    <t>N/A</t>
  </si>
  <si>
    <t>MOPS glucose + casamino acids</t>
  </si>
  <si>
    <t>MOPS glucose + 6 a. a.</t>
  </si>
  <si>
    <t>M9 glucose + 3 a. a.</t>
  </si>
  <si>
    <t>MOPS glucose</t>
  </si>
  <si>
    <t>MOPS glycerol</t>
  </si>
  <si>
    <t>MOPS glucose + 12 a. a.</t>
  </si>
  <si>
    <t>MOPS glycerol synthetic rich</t>
  </si>
  <si>
    <t>MOPS glucose + 12 a. a. + 0.2mM uracil</t>
  </si>
  <si>
    <t>MOPS glucose + 6 a. a. + 0.2mM uracil</t>
  </si>
  <si>
    <t>M9 glucose + 3 a. a. + 0.2mM uracil</t>
  </si>
  <si>
    <t>MOPS glucose + 0.2mM uracil</t>
  </si>
  <si>
    <t>MOPS glycerol + 0.2mM uracil</t>
  </si>
  <si>
    <t>MOPS mannose synthetic rich</t>
  </si>
  <si>
    <t>T =  37C, fixed in formaldehyde</t>
  </si>
  <si>
    <t>MG_20160314</t>
  </si>
  <si>
    <t>nutrient conditions</t>
  </si>
  <si>
    <t>MG_20160420</t>
  </si>
  <si>
    <t>MG_20160509</t>
  </si>
  <si>
    <t>MG_20160516</t>
  </si>
  <si>
    <t>folsom</t>
  </si>
  <si>
    <t>final</t>
  </si>
  <si>
    <t>Castano-Cerezo</t>
  </si>
  <si>
    <t>1/h</t>
  </si>
  <si>
    <t>g/L</t>
  </si>
  <si>
    <t>pKa</t>
  </si>
  <si>
    <t>ETC</t>
  </si>
  <si>
    <t>satn</t>
  </si>
  <si>
    <t>growth rate</t>
  </si>
  <si>
    <t>mmol/gcdw/h</t>
  </si>
  <si>
    <t>glucose in</t>
  </si>
  <si>
    <t>ATP syn</t>
  </si>
  <si>
    <t>other</t>
  </si>
  <si>
    <t>specific growth rate</t>
  </si>
  <si>
    <t>sum parts</t>
  </si>
  <si>
    <t>delta HA</t>
  </si>
  <si>
    <t>mol/cm3</t>
  </si>
  <si>
    <t>mol/L</t>
  </si>
  <si>
    <t>g/l</t>
  </si>
  <si>
    <t>pH</t>
  </si>
  <si>
    <t>doi: 10.1128/JB.00615-07</t>
  </si>
  <si>
    <t>mu = 0.7/h</t>
  </si>
  <si>
    <t>qace = 3.4 mmol/ g cdw/ h</t>
  </si>
  <si>
    <t>linear fits</t>
  </si>
  <si>
    <t>ori</t>
  </si>
  <si>
    <t>mu max 0.7/h</t>
  </si>
  <si>
    <t>mu max 0.5/h</t>
  </si>
  <si>
    <t>FHL</t>
  </si>
  <si>
    <t xml:space="preserve">literature survey, area:  doi: 10.1038/s41467-022-34914-1, biocyc  </t>
  </si>
  <si>
    <t xml:space="preserve">     H2_ext</t>
  </si>
  <si>
    <t>qform</t>
  </si>
  <si>
    <t>https://doi.org/10.1186/1475-2859-8-54</t>
  </si>
  <si>
    <t>g/wet cell</t>
  </si>
  <si>
    <t>cell/g</t>
  </si>
  <si>
    <t>aerobic, batch growth E. coli MG1655</t>
  </si>
  <si>
    <t>internal pH</t>
  </si>
  <si>
    <t>37C</t>
  </si>
  <si>
    <t>20-22C</t>
  </si>
  <si>
    <t>concentration gradient required for observed acetate flux</t>
  </si>
  <si>
    <t>Henderson Hasselbalch</t>
  </si>
  <si>
    <t>10.1073/pnas.0803720105, 10.1007/Bf01870127</t>
  </si>
  <si>
    <t>organic acid permeability  (cm/s)</t>
  </si>
  <si>
    <t xml:space="preserve"> 10.1021/acs.jpcb.3c04534</t>
  </si>
  <si>
    <t>* at  37C, assumed 4 fold increase in permeability based on Arrhenius and Wilke-Chang relationships</t>
  </si>
  <si>
    <t>int [HAtotal]</t>
  </si>
  <si>
    <t>ext [HAtotal]</t>
  </si>
  <si>
    <t>ext [HA only]</t>
  </si>
  <si>
    <t>int [HA only]</t>
  </si>
  <si>
    <t>HAtotal = A-  + HA</t>
  </si>
  <si>
    <t>SA:V = 5.8/um</t>
  </si>
  <si>
    <t>asumes only protonated form permeates</t>
  </si>
  <si>
    <t>calculations for acetate permeation across E. coli cell wall, does process require transporters?</t>
  </si>
  <si>
    <t>for qace permeation</t>
  </si>
  <si>
    <t>delta HA + ext HA</t>
  </si>
  <si>
    <t xml:space="preserve">HA + A- intracellular to </t>
  </si>
  <si>
    <t>enable qace flux</t>
  </si>
  <si>
    <t>qATP</t>
  </si>
  <si>
    <t>mmol/L</t>
  </si>
  <si>
    <t>*green cells indicate conditions where diffusion is sufficient to account for measured acetate flux (&lt;55mM)</t>
  </si>
  <si>
    <t>*orange cells indicate conditions that are likely diffusion sufficient (&lt;100 mM)</t>
  </si>
  <si>
    <t>*red cells indicate conditions where diffusion might be limiting (&gt;100 mM)</t>
  </si>
  <si>
    <t>anaerobic E. coli K-12 consensus data</t>
  </si>
  <si>
    <t>reference</t>
  </si>
  <si>
    <t>All protein</t>
  </si>
  <si>
    <t>NADPH PPP</t>
  </si>
  <si>
    <t>file</t>
  </si>
  <si>
    <t>NADPH PntAB</t>
  </si>
  <si>
    <t>glyc split</t>
  </si>
  <si>
    <t>other membrane enzymes (transport N, P, S)</t>
  </si>
  <si>
    <t>ATP syn PWF</t>
  </si>
  <si>
    <t>PtsG protein</t>
  </si>
  <si>
    <t>PtsG PWF</t>
  </si>
  <si>
    <t>fraction of area</t>
  </si>
  <si>
    <t>*fraction of used MRE</t>
  </si>
  <si>
    <t>ETC PWF</t>
  </si>
  <si>
    <t>NADPH Icd</t>
  </si>
  <si>
    <t>NADPH PntAT</t>
  </si>
  <si>
    <t>Glyc split</t>
  </si>
  <si>
    <t>ATPsyn/um2</t>
  </si>
  <si>
    <t>P/O</t>
  </si>
  <si>
    <t>qace</t>
  </si>
  <si>
    <t>fMSA calc</t>
  </si>
  <si>
    <t>enjalbert</t>
  </si>
  <si>
    <t>monk</t>
  </si>
  <si>
    <t>varma palsson</t>
  </si>
  <si>
    <t>valgepea</t>
  </si>
  <si>
    <t>nanchen</t>
  </si>
  <si>
    <t>beck</t>
  </si>
  <si>
    <t>mu (1/h)</t>
  </si>
  <si>
    <t>mu at maximum yield:</t>
  </si>
  <si>
    <r>
      <t>mu (h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</si>
  <si>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residual</t>
  </si>
  <si>
    <t>average of all experimental P/O values:</t>
  </si>
  <si>
    <t>average</t>
  </si>
  <si>
    <t>Peebo</t>
  </si>
  <si>
    <t>Schmidt</t>
  </si>
  <si>
    <t>experimental P/O numbers from proteomics data (supplementary data S7)</t>
  </si>
  <si>
    <t>P/O number inflection point</t>
  </si>
  <si>
    <t>ATP syn/nm2</t>
  </si>
  <si>
    <t>atpsyn/area</t>
  </si>
  <si>
    <t>etc</t>
  </si>
  <si>
    <t>ptsg</t>
  </si>
  <si>
    <t>sum all</t>
  </si>
  <si>
    <t>anaerobic, batch growth E. coli MG1655</t>
  </si>
  <si>
    <t>qace = 12 mmol/ g cdw/ h</t>
  </si>
  <si>
    <t>mu = 0.5/h</t>
  </si>
  <si>
    <t>SA:V = 6.1/um</t>
  </si>
  <si>
    <t>final extracellular concentration for Boeker et al was 0.9 g/L acetate (total)</t>
  </si>
  <si>
    <t>study</t>
  </si>
  <si>
    <t>strain</t>
  </si>
  <si>
    <t>condition</t>
  </si>
  <si>
    <t>specific rates</t>
  </si>
  <si>
    <t>model 2 input 251016</t>
  </si>
  <si>
    <t>formate + H+_cyt + 0.114 MRE ==&gt; carbon_dioxide + H2_ext (differs from model 1)</t>
  </si>
  <si>
    <t>file: 251004_5001aero</t>
  </si>
  <si>
    <t>file: 251016 5003anaero</t>
  </si>
  <si>
    <t>OLMRE5000</t>
  </si>
  <si>
    <t>functionEc5000</t>
  </si>
  <si>
    <t>sMSAFBAfunction5000</t>
  </si>
  <si>
    <t>sMSAjob5000</t>
  </si>
  <si>
    <t>FBAfunction5001</t>
  </si>
  <si>
    <t>FBAfunction5002</t>
  </si>
  <si>
    <t>FBAfunction5003</t>
  </si>
  <si>
    <t>FBAfunction5004</t>
  </si>
  <si>
    <t>EcMREpaper2</t>
  </si>
  <si>
    <t>ATPsyn/nm2</t>
  </si>
  <si>
    <t>corr</t>
  </si>
  <si>
    <t>surface area percentage: protein coverage of cell membrane</t>
  </si>
  <si>
    <t>percent</t>
  </si>
  <si>
    <t>estimate</t>
  </si>
  <si>
    <t>https://pubs.acs.org/doi/full/10.1021/jp8107446</t>
  </si>
  <si>
    <t>vesicles</t>
  </si>
  <si>
    <t>https://www.nature.com/articles/ncb2561</t>
  </si>
  <si>
    <t>synaptoc vesicle</t>
  </si>
  <si>
    <t>https://doi.org/10.1016/j.cell.2006.10.030</t>
  </si>
  <si>
    <t>red blood cell</t>
  </si>
  <si>
    <t>https://www.pnas.org/doi/abs/10.1073/pnas.0712379105</t>
  </si>
  <si>
    <t>statement</t>
  </si>
  <si>
    <t>https://doi.org/10.1038/s41598-017-16865-6</t>
  </si>
  <si>
    <t>https://pubs.acs.org/doi/full/10.1021/ja902853g</t>
  </si>
  <si>
    <t>cyanobacteria (m/m)</t>
  </si>
  <si>
    <t>https://doi.org/10.1016/S0005-2736(00)00323-0</t>
  </si>
  <si>
    <t>mitochondria rat</t>
  </si>
  <si>
    <t xml:space="preserve">DOI: 10.1083/jcb.102.1.97 </t>
  </si>
  <si>
    <t>mitochondria</t>
  </si>
  <si>
    <t>https://doi.org/10.1073/pnas.78.10.6246</t>
  </si>
  <si>
    <t>mitochondria bovine</t>
  </si>
  <si>
    <t>https://doi.org/10.1016/j.bbabio.2020.148305</t>
  </si>
  <si>
    <t>median</t>
  </si>
  <si>
    <t>water content cells</t>
  </si>
  <si>
    <t>mass percent</t>
  </si>
  <si>
    <t>*function of growth stage, medium osmolarity</t>
  </si>
  <si>
    <t>E. coli, early stationary</t>
  </si>
  <si>
    <t xml:space="preserve">DOI: 10.1371/journal.pone.0067590 </t>
  </si>
  <si>
    <t>doi.org/10.1271/bbb1961.51.407</t>
  </si>
  <si>
    <t>E. coli, general data</t>
  </si>
  <si>
    <t>Neidhardt F.C. Escherichia coli and Salmonella: Cellular and Molecular Biology. Vol 1, ASM Press 1996. chapter 3</t>
  </si>
  <si>
    <t>cell density, wet</t>
  </si>
  <si>
    <t>g/cm^3</t>
  </si>
  <si>
    <t>refernce</t>
  </si>
  <si>
    <t>E.coli</t>
  </si>
  <si>
    <t>cell density, dry</t>
  </si>
  <si>
    <t>late log</t>
  </si>
  <si>
    <t>stationary</t>
  </si>
  <si>
    <t>P/O number</t>
  </si>
  <si>
    <t>*</t>
  </si>
  <si>
    <t>various</t>
  </si>
  <si>
    <t>B/r</t>
  </si>
  <si>
    <t>numbers are all lower than most studies</t>
  </si>
  <si>
    <t>https://doi.org/10.1128/jb.144.1.114-123.1980</t>
  </si>
  <si>
    <t>B</t>
  </si>
  <si>
    <t>numbers determined from a series of dilution rates</t>
  </si>
  <si>
    <t>https://doi.org/10.1128/jb.123.3.1076-1087.1975</t>
  </si>
  <si>
    <t>galactose</t>
  </si>
  <si>
    <t>mannitol</t>
  </si>
  <si>
    <t>glycerol</t>
  </si>
  <si>
    <t>glycerol, implied for other substrates</t>
  </si>
  <si>
    <t>assumed value in review paper</t>
  </si>
  <si>
    <t>10.1128/mr.48.3.222-271.1984</t>
  </si>
  <si>
    <t>number determined from a series of dilution rates</t>
  </si>
  <si>
    <t>https://doi.org/10.1128/jb.126.1.251-256.1976</t>
  </si>
  <si>
    <t>1-1.5</t>
  </si>
  <si>
    <t>review of papers</t>
  </si>
  <si>
    <t>doi: 10.3389/fbioe.2019.00327</t>
  </si>
  <si>
    <t>glucose, acetate, glycerol</t>
  </si>
  <si>
    <t>cstr (D=0.025-0.314/h)</t>
  </si>
  <si>
    <t>determined from a series of dilution rates/substrates, assumed one value</t>
  </si>
  <si>
    <t>https://doi.org/10.1002/bit.22802</t>
  </si>
  <si>
    <t>cstr (D=0.14/h)</t>
  </si>
  <si>
    <t>W</t>
  </si>
  <si>
    <t>units are unclear in paper, assumed molH+/molO</t>
  </si>
  <si>
    <t>doi.org/10.1111/j.1432-1033.1976.tb10639.x</t>
  </si>
  <si>
    <t>fructose</t>
  </si>
  <si>
    <t>P31 NMR study</t>
  </si>
  <si>
    <t>https://doi.org/10.1093/jb/mvh147</t>
  </si>
  <si>
    <t>cstr (D=0.26/h)</t>
  </si>
  <si>
    <t>K12</t>
  </si>
  <si>
    <t>calculated from oxic  cstr experiments</t>
  </si>
  <si>
    <t>doi.org/10.1007/BF00492023</t>
  </si>
  <si>
    <t>cstr (D=0.38/h)</t>
  </si>
  <si>
    <t>also found in Carlson et al 2024</t>
  </si>
  <si>
    <t>prim sub</t>
  </si>
  <si>
    <t>all sub</t>
  </si>
  <si>
    <t>copies per cell</t>
  </si>
  <si>
    <t>copies per area</t>
  </si>
  <si>
    <t>copies per volume</t>
  </si>
  <si>
    <t>area/area</t>
  </si>
  <si>
    <t>area/vol</t>
  </si>
  <si>
    <t>gene_name</t>
  </si>
  <si>
    <t>b_number</t>
  </si>
  <si>
    <t>cog_category</t>
  </si>
  <si>
    <t>cog_letter</t>
  </si>
  <si>
    <t>growth_rate_hr</t>
  </si>
  <si>
    <t>max_number</t>
  </si>
  <si>
    <t>mean_number</t>
  </si>
  <si>
    <t>median_number</t>
  </si>
  <si>
    <t>dataset</t>
  </si>
  <si>
    <t>complex</t>
  </si>
  <si>
    <t>complex_annotation</t>
  </si>
  <si>
    <t>tot per area (#/um^2)</t>
  </si>
  <si>
    <t>MSA (nm^2/um^2)</t>
  </si>
  <si>
    <t>MSA (nm^2/um^3)</t>
  </si>
  <si>
    <t>complex_mass_kda</t>
  </si>
  <si>
    <t>area per area</t>
  </si>
  <si>
    <t>area per volume</t>
  </si>
  <si>
    <t>ptsG</t>
  </si>
  <si>
    <t>b1101</t>
  </si>
  <si>
    <t>chemostat_u0.12</t>
  </si>
  <si>
    <t>metabolism</t>
  </si>
  <si>
    <t>carbohydrate transport and metabolism</t>
  </si>
  <si>
    <t>G</t>
  </si>
  <si>
    <t>EIIBCglc - phosphorylated // "glucose-specific PTS enzyme IIBC component"</t>
  </si>
  <si>
    <t>schmidt_2016</t>
  </si>
  <si>
    <t>Schmidt et al. 2016</t>
  </si>
  <si>
    <t>CPLX0-8255</t>
  </si>
  <si>
    <t>Mlc-PtsG</t>
  </si>
  <si>
    <t>ATPSYN-CPLX</t>
  </si>
  <si>
    <t>CYT-D-UBIOX-CPLX</t>
  </si>
  <si>
    <t>cytochrome &lt;i&gt;bd&lt;/i&gt;-I ubiquinol oxidase</t>
  </si>
  <si>
    <t>w/trans</t>
  </si>
  <si>
    <t>chemostat_u0.2</t>
  </si>
  <si>
    <t>CYT-O-UBIOX-CPLX</t>
  </si>
  <si>
    <t>cytochrome &lt;i&gt;bo&lt;sub&gt;3&lt;/sub&gt;&lt;/i&gt; ubiquinol oxidase</t>
  </si>
  <si>
    <t>area per v</t>
  </si>
  <si>
    <t>none assigned</t>
  </si>
  <si>
    <t>chemostat_u0.35</t>
  </si>
  <si>
    <t>NADH-DHI-CPLX</t>
  </si>
  <si>
    <t>NADH:quinone oxidoreductase I</t>
  </si>
  <si>
    <t>PYRNUTRANSHYDROGEN-CPLX</t>
  </si>
  <si>
    <t>pyridine nucleotide transhydrogenase</t>
  </si>
  <si>
    <t>includes N,S,P</t>
  </si>
  <si>
    <t>chemostat_u0.5</t>
  </si>
  <si>
    <t>ndh</t>
  </si>
  <si>
    <t>b1109</t>
  </si>
  <si>
    <t>GO:0055070; GO:0005887; GO:0030964; GO:0009061; GO:0055114; GO:0016491; GO:0016020; GO:0003954; GO:0005886; GO:0050660; GO:0019646; GO:0008137; GO:0009060</t>
  </si>
  <si>
    <t>energy production and conversion</t>
  </si>
  <si>
    <t>NADH:quinone oxidoreductase II</t>
  </si>
  <si>
    <t>g</t>
  </si>
  <si>
    <t>glucosamine</t>
  </si>
  <si>
    <t>mannose</t>
  </si>
  <si>
    <t>glycerol_pAA</t>
  </si>
  <si>
    <t>lb_miller</t>
  </si>
  <si>
    <t>fg per cell</t>
  </si>
  <si>
    <t>copies per volu</t>
  </si>
  <si>
    <t>glucose_minimal</t>
  </si>
  <si>
    <t>peebo_2015</t>
  </si>
  <si>
    <t>Peebo et al. 2015</t>
  </si>
  <si>
    <t>purple data: Schmidt et al 2016</t>
  </si>
  <si>
    <t>orange data: Peebo et al 2015</t>
  </si>
  <si>
    <t>green data: Valgepea et al 2013</t>
  </si>
  <si>
    <t>(removed mu = 0.49/h)</t>
  </si>
  <si>
    <t>rich</t>
  </si>
  <si>
    <t>valgepea_2013</t>
  </si>
  <si>
    <t>Valgepea et al. 2013</t>
  </si>
  <si>
    <t>reactions associated with glucose catabolising metabolic model</t>
  </si>
  <si>
    <t>SDH area per area</t>
  </si>
  <si>
    <t>[pntB]_2[pntA]_2</t>
  </si>
  <si>
    <t>max</t>
  </si>
  <si>
    <t>[cydA]_1[cydB]_1</t>
  </si>
  <si>
    <t>[cyoD]_1[cyoB]_1[cyoA]_1</t>
  </si>
  <si>
    <t>[nuoJ]_1[nuoI]_1[nuoH]_1[nuoG]_1[nuoF]_1[nuoE]_1[nuoC]_1[nuoB]_1[nuoA]_1</t>
  </si>
  <si>
    <t>[cyoB]_1[cyoA]_1</t>
  </si>
  <si>
    <t>[nuoL]_1[nuoK]_1[nuoI]_1[nuoG]_1[nuoF]_1[nuoE]_1[nuoC]_1[nuoB]_1[nuoA]_1</t>
  </si>
  <si>
    <t>[nuoI]_1[nuoG]_1[nuoF]_1[nuoE]_1[nuoC]_1[nuoB]_1[nuoA]_1</t>
  </si>
  <si>
    <t>[nuoI]_1[nuoG]_1[nuoF]_1[nuoC]_1[nuoB]_1[nuoA]_1</t>
  </si>
  <si>
    <t>black data: simulations with protein weighting factors</t>
  </si>
  <si>
    <t>% area</t>
  </si>
  <si>
    <t>PtsG area from proteomics data</t>
  </si>
  <si>
    <t>ATP synthase area</t>
  </si>
  <si>
    <t xml:space="preserve">total area </t>
  </si>
  <si>
    <t>central metabolism</t>
  </si>
  <si>
    <t>area PtsG</t>
  </si>
  <si>
    <t>area ATP synthase</t>
  </si>
  <si>
    <t>area ETS</t>
  </si>
  <si>
    <t>Ks = 0.005 mM</t>
  </si>
  <si>
    <t>%area</t>
  </si>
  <si>
    <t>nm2/gcdw</t>
  </si>
  <si>
    <t>sum of PtsG, ATP syn, and ETS</t>
  </si>
  <si>
    <t>w/sdh</t>
  </si>
  <si>
    <t>ETS area</t>
  </si>
  <si>
    <t>area requirements for nitrogen, sulfur, and phosphate transporters based on simulation data, not sufficient proteomics data</t>
  </si>
  <si>
    <t>percent area</t>
  </si>
  <si>
    <t>sum of data (with N,S,P transporters)</t>
  </si>
  <si>
    <t>S1</t>
  </si>
  <si>
    <t>proteomics data</t>
  </si>
  <si>
    <t>enzyme properties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</si>
  <si>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</si>
  <si>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</si>
  <si>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</si>
  <si>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</si>
  <si>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</si>
  <si>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</si>
  <si>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</si>
  <si>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</si>
  <si>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</si>
  <si>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</si>
  <si>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</si>
  <si>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</si>
  <si>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</si>
  <si>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</si>
  <si>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</si>
  <si>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</si>
  <si>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biophysical parameters</t>
  </si>
  <si>
    <t>S18</t>
  </si>
  <si>
    <t>S19</t>
  </si>
  <si>
    <t>S20</t>
  </si>
  <si>
    <t>S21</t>
  </si>
  <si>
    <t>S22</t>
  </si>
  <si>
    <t>S23</t>
  </si>
  <si>
    <t>cell dimensions: SA, V, SA:V</t>
  </si>
  <si>
    <t>aerobic consensus fluxes</t>
  </si>
  <si>
    <t>anaerobic consensus fluxes</t>
  </si>
  <si>
    <t>PtsG saturation</t>
  </si>
  <si>
    <t>proteomics data key tab S1</t>
  </si>
  <si>
    <t>Permeability</t>
  </si>
  <si>
    <t>Diffusive flux</t>
  </si>
  <si>
    <t>Transport</t>
  </si>
  <si>
    <t>S24</t>
  </si>
  <si>
    <t>R6f</t>
  </si>
  <si>
    <t>T2cost(ace)</t>
  </si>
  <si>
    <t>T4cost(lact)</t>
  </si>
  <si>
    <t>T5cost(form)</t>
  </si>
  <si>
    <t>T11in(pyr)</t>
  </si>
  <si>
    <t>T11cost(pyr)</t>
  </si>
  <si>
    <t>T2cost/T2in</t>
  </si>
  <si>
    <t>T4cost/T4in</t>
  </si>
  <si>
    <t>T6cost/T6in</t>
  </si>
  <si>
    <t>T11cost</t>
  </si>
  <si>
    <t>T12cost</t>
  </si>
  <si>
    <t>50/51</t>
  </si>
  <si>
    <t>R6f/r</t>
  </si>
  <si>
    <t>T11in</t>
  </si>
  <si>
    <t>2 BtsT</t>
  </si>
  <si>
    <t>T12(succ)</t>
  </si>
  <si>
    <t>T12cost(succ)</t>
  </si>
  <si>
    <t>T12in(succ)</t>
  </si>
  <si>
    <t>model balance includes reactions from Carlson et al 2024, current model removes the extra substrate transport reactions</t>
  </si>
  <si>
    <t>fMSA(%)</t>
  </si>
  <si>
    <t>nm2/g cdw</t>
  </si>
  <si>
    <r>
      <t xml:space="preserve">0.95 acetyl_CoA + </t>
    </r>
    <r>
      <rPr>
        <sz val="11"/>
        <color theme="1"/>
        <rFont val="Calibri"/>
        <family val="2"/>
        <scheme val="minor"/>
      </rPr>
      <t>36.9 ATP + 0.41 D-erythrose_4-phosphate + 0.05 a-D-glucose_6-phosphate + 4.4 L-glutamate + 2.77 L-glutamine + 26.83 H2O + 3.26 NAD + 13.53 NADPH + 1.88 oxaloacetate + 2.1 phosphoenolpyruvate + 3.13 pyruvate + 0.69 D-ribose_5-phosphate + 0.5 S2H + 6.28 MRE ==&gt; 36.9 ADP + 6.04 2-oxoglutarate + biomass(1kgcdw) + 0.95 coenzyme_A + 22.88 H+_cyt + 3.26 NADH + 13.53 NADP + 38.93 phosphate</t>
    </r>
  </si>
  <si>
    <t>delG_c (kJ/mol)</t>
  </si>
  <si>
    <t>Acetate</t>
  </si>
  <si>
    <t>Ammonia</t>
  </si>
  <si>
    <t>Biomass</t>
  </si>
  <si>
    <t>Carbon dioxide</t>
  </si>
  <si>
    <t>Ethanol</t>
  </si>
  <si>
    <t>Formate</t>
  </si>
  <si>
    <t>Glucose</t>
  </si>
  <si>
    <t>Lactate</t>
  </si>
  <si>
    <t>Phosphate</t>
  </si>
  <si>
    <t>Pyruvate*</t>
  </si>
  <si>
    <t>Pyruvate</t>
  </si>
  <si>
    <t>Succinate</t>
  </si>
  <si>
    <t>sulfate</t>
  </si>
  <si>
    <t>Sulfate</t>
  </si>
  <si>
    <t>source:</t>
  </si>
  <si>
    <t>DoR calc, Doran</t>
  </si>
  <si>
    <t>delH_c (kJ/mol)</t>
  </si>
  <si>
    <t>combustion reference state</t>
  </si>
  <si>
    <t>formation reference state</t>
  </si>
  <si>
    <t>source delG:</t>
  </si>
  <si>
    <t>source delH:</t>
  </si>
  <si>
    <t>source TdelS:</t>
  </si>
  <si>
    <t>calc: G = H -TS</t>
  </si>
  <si>
    <t>delG_f (kJ/mol)</t>
  </si>
  <si>
    <t>delH_f (kJ/mol)</t>
  </si>
  <si>
    <t>Thermodynamic parameters</t>
  </si>
  <si>
    <t>enthaply (j/(g cdw h)</t>
  </si>
  <si>
    <t>sMSA</t>
  </si>
  <si>
    <t>LINE KEY</t>
  </si>
  <si>
    <t>blue: aerobic</t>
  </si>
  <si>
    <t>delG (j(g cdw h)</t>
  </si>
  <si>
    <t>pico</t>
  </si>
  <si>
    <t>10^-12</t>
  </si>
  <si>
    <t>femto</t>
  </si>
  <si>
    <t>10^-15</t>
  </si>
  <si>
    <t>atto</t>
  </si>
  <si>
    <t>10^-18</t>
  </si>
  <si>
    <t>TdelS (j /(g cdw h))</t>
  </si>
  <si>
    <t>H+</t>
  </si>
  <si>
    <t>enthalpic/entropic</t>
  </si>
  <si>
    <t>ratio Q/S</t>
  </si>
  <si>
    <t>sMSA (nm2/g cdw)</t>
  </si>
  <si>
    <t>fMSA (%)</t>
  </si>
  <si>
    <t>mu(1/h)</t>
  </si>
  <si>
    <t>delHc (kJ/(g cdw h)</t>
  </si>
  <si>
    <t>delHc (J/(g cdw h)</t>
  </si>
  <si>
    <t>qATP (mmol/( g cdw h)</t>
  </si>
  <si>
    <t>delGf (J/ gcdw h)</t>
  </si>
  <si>
    <t>delGf (kj/ gcdw h)</t>
  </si>
  <si>
    <t>delHc (kj/mol)</t>
  </si>
  <si>
    <t>delGf (kj/mol)</t>
  </si>
  <si>
    <t>delH (kj/mol)</t>
  </si>
  <si>
    <t>delG (kj/mol)</t>
  </si>
  <si>
    <t>delHc/sMSA (fj/ nm2 h)</t>
  </si>
  <si>
    <t>delGf/sMSA (fj/ nm2 h)</t>
  </si>
  <si>
    <t>NIST chemistry webook</t>
  </si>
  <si>
    <t>-TdelS_c (kJ/mol)</t>
  </si>
  <si>
    <t>-TdelS_f (kJ/mol)</t>
  </si>
  <si>
    <t>delHc/sMSA fJ/ nm2 h)</t>
  </si>
  <si>
    <t>delGf/sMSA (fJ/ nm2 h)</t>
  </si>
  <si>
    <t>delGf (kJ/ gcdw h)</t>
  </si>
  <si>
    <t>-TdelS (kJ/ gcdw h)</t>
  </si>
  <si>
    <t>-TdelS (J/ gcdw h)</t>
  </si>
  <si>
    <t>-TdelS/sMSA (fJ/ nm2 h)</t>
  </si>
  <si>
    <t>Yx/G</t>
  </si>
  <si>
    <t>ATP/G</t>
  </si>
  <si>
    <t>x/G</t>
  </si>
  <si>
    <t>-TdelS"/sMSA (fj/ nm2 h)</t>
  </si>
  <si>
    <t>gray: anaerobic</t>
  </si>
  <si>
    <t>stdev</t>
  </si>
  <si>
    <t>Roels, 1983</t>
  </si>
  <si>
    <t>equilibrator (1 mM, pH 7), Popovic 2019 biomass</t>
  </si>
  <si>
    <t>thermodynamics analysis of aerobic fluxes</t>
  </si>
  <si>
    <t>thermodynamics analysis of anaerobic fluxes</t>
  </si>
  <si>
    <t>Boecker</t>
  </si>
  <si>
    <t>in silico model reactions</t>
  </si>
  <si>
    <t>in silico model reaction assignment</t>
  </si>
  <si>
    <t>in silico model balance</t>
  </si>
  <si>
    <t>diffusion analysis, aerobic</t>
  </si>
  <si>
    <t>diffusion analysis, anaerobic</t>
  </si>
  <si>
    <t>aerobic acetate transporter, sMSAc-FBA output</t>
  </si>
  <si>
    <t>anaerobic sMSAc-FBA output</t>
  </si>
  <si>
    <t>anaerobic acetate transporter, sMSAc-FBA output</t>
  </si>
  <si>
    <t xml:space="preserve">biphasic metabolic strategies output  </t>
  </si>
  <si>
    <t>MATLAB/Python code summary</t>
  </si>
  <si>
    <t>aerobic sMSAc-FBA output, error</t>
  </si>
  <si>
    <t>anaerobic sMSAc-FBA output, error</t>
  </si>
  <si>
    <t>thermodynamics parameters, external metabolites</t>
  </si>
  <si>
    <t>%251019sMSA_5003Anaero  11%</t>
  </si>
  <si>
    <t>0.691658868408717];</t>
  </si>
  <si>
    <t>mu =</t>
  </si>
  <si>
    <t>[0.01</t>
  </si>
  <si>
    <t>0.68];</t>
  </si>
  <si>
    <t>yxs =</t>
  </si>
  <si>
    <t>[0.277777777777778</t>
  </si>
  <si>
    <t>0.236111111111111];</t>
  </si>
  <si>
    <t xml:space="preserve">%251006sMSA_5001aero  14%  </t>
  </si>
  <si>
    <t>0.784912355372512];</t>
  </si>
  <si>
    <t>0.980000000000001];</t>
  </si>
  <si>
    <t>0.453703703703704];</t>
  </si>
  <si>
    <t xml:space="preserve"> [0.000274999999999814</t>
  </si>
  <si>
    <t xml:space="preserve">mATP = </t>
  </si>
  <si>
    <t>[0.475259999999994</t>
  </si>
  <si>
    <t>[0.555555555555556</t>
  </si>
  <si>
    <t>sMSAc-FBA output data for generating plot in figure 8A</t>
  </si>
  <si>
    <t>sMSAc-FBA output data for generating plot in figure 8B</t>
  </si>
  <si>
    <t>sMSAplotGYA</t>
  </si>
  <si>
    <t>data and script for plotting rate/yield/maintenance energy plots (Figure 8)</t>
  </si>
  <si>
    <t>OLMRE5000pwf</t>
  </si>
  <si>
    <t>functionEc5000pwf</t>
  </si>
  <si>
    <t>aerobic E. coli metabolism, organic acids HAVE transport sMSA cost</t>
  </si>
  <si>
    <t>anaerobic E. coli metabolism, organic acids have NO transport sMSA cost</t>
  </si>
  <si>
    <t>aerobic E. coli metabolism, organic acids have NO transport sMSA cost</t>
  </si>
  <si>
    <t>anaerobic E. coli metabolism, organic acids HAVE transport sMSA cost</t>
  </si>
  <si>
    <t>code for generating 3D rate/yield/maintenance energy plots</t>
  </si>
  <si>
    <t>code for testing protein weighting factors on correlation of predicted protein abundance and experimental abundance</t>
  </si>
  <si>
    <t>overlord code for calling sMSAc-FBA functions</t>
  </si>
  <si>
    <t>sMSAc-FBA function assignment, experimental flux data, perturbation routines, calls specific models for analysis</t>
  </si>
  <si>
    <t>EcMREpaper1</t>
  </si>
  <si>
    <t>aerobic E. coli metabolic model</t>
  </si>
  <si>
    <t>anaerobic E. coli metabolic model</t>
  </si>
  <si>
    <t xml:space="preserve">aerobic sMSAc-FBA output </t>
  </si>
  <si>
    <t>experimental P/O numbers from  Carlson et al 2026</t>
  </si>
  <si>
    <t>S25</t>
  </si>
  <si>
    <t>figure-data mapping</t>
  </si>
  <si>
    <t>supplementary data</t>
  </si>
  <si>
    <t>Department of Chemical and Biological Engineering, Center for Biofilm Engineering, Montana State University, Bozeman, MT, USA</t>
  </si>
  <si>
    <t>Department of Biological and Environmental Sciences, Carroll College, Helena, MT, USA</t>
  </si>
  <si>
    <t>Institute for Systems Biology, Seattle, WA, US</t>
  </si>
  <si>
    <t>protein data from tab S1</t>
  </si>
  <si>
    <t xml:space="preserve">Figure </t>
  </si>
  <si>
    <t>Institute of Bio- and Geosciences, Forschungszentrum Jülich GmbH, Jülich, Germany</t>
  </si>
  <si>
    <t>experimental data found on tabs S1 and S3</t>
  </si>
  <si>
    <t>experimental data and enzyme abundance factors found on tabs S1 and S6</t>
  </si>
  <si>
    <t>anaerobic experimental data found on tab S10</t>
  </si>
  <si>
    <t>anaerobic simulation and aerobic proteome (tab S14)</t>
  </si>
  <si>
    <t>simulation data (aerobic tabs S8, S9 and anaerobic tabs S14, S15), experimental data (tab S8)</t>
  </si>
  <si>
    <t>thermodynamic fluxes (tabs S16, S17, S18)</t>
  </si>
  <si>
    <t>data and code found in folder 'code_iCH360'</t>
  </si>
  <si>
    <t>data found in matlab file 'code_sMSAmatlab/sMSAplotGYA'</t>
  </si>
  <si>
    <t>MATLAB sMSA code for use with cobratoolbox (code_sMSAc_matlab)</t>
  </si>
  <si>
    <t>Python code for sMSAc_FBA_kapp using cobrapy can be found in folder 'code_sMSAc_python'</t>
  </si>
  <si>
    <t>h-1</t>
  </si>
  <si>
    <t>PtsG saturation calculations (mu max  = 0.67 h-1)</t>
  </si>
  <si>
    <t>Code for additional biphasic analysis using model iCH360 can be found in 'code_iCH360"</t>
  </si>
  <si>
    <t>github:</t>
  </si>
  <si>
    <t>github.com/rosspcarlson/putnam2026_sMSAcFBA</t>
  </si>
  <si>
    <t>Institute of Quantitative and Theoretical Biology, Heinrich Heine University Düsseldorf, Universitaetsstrasse 1, 40225 Düsseldorf, Germany</t>
  </si>
  <si>
    <t>protein abundance correction factors</t>
  </si>
  <si>
    <t>area per area (nm^2/um^2)</t>
  </si>
  <si>
    <t>area per volume(nm^2/um^3)</t>
  </si>
  <si>
    <t>nm^2/um^2</t>
  </si>
  <si>
    <t>nm^2/um^3</t>
  </si>
  <si>
    <t>right axis:</t>
  </si>
  <si>
    <t>units</t>
  </si>
  <si>
    <t>Does specific membrane surface area constrain Escherichia coli energy spillage and therefore aerobic and anaerobic growth rates?</t>
  </si>
  <si>
    <t>Campbell B. Putnam, St. Elmo Wilken, Ashley E. Beck, Martin Beyß, Kristopher Hunt, Oliver Ebenhöh, Katharina Nöh, and Ross P. Carlson∗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</si>
</sst>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E+00"/>
  </numFmts>
  <fonts count="4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rebuchet MS"/>
      <family val="2"/>
    </font>
    <font>
      <vertAlign val="subscript"/>
      <sz val="11"/>
      <name val="Trebuchet MS"/>
      <family val="2"/>
    </font>
    <font>
      <vertAlign val="subscript"/>
      <sz val="10"/>
      <name val="Trebuchet MS"/>
      <family val="2"/>
    </font>
    <font>
      <vertAlign val="subscript"/>
      <sz val="11"/>
      <name val="Calibri"/>
      <family val="2"/>
    </font>
    <font>
      <vertAlign val="subscript"/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8"/>
      <name val="Trebuchet MS"/>
      <family val="2"/>
    </font>
    <font>
      <u/>
      <sz val="11"/>
      <color theme="1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6"/>
      <color theme="4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1"/>
      <name val="Arial"/>
      <family val="2"/>
    </font>
    <font>
      <b/>
      <sz val="11"/>
      <color rgb="FF7030A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i/>
      <sz val="1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68D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4" fillId="0" borderId="0"/>
    <xf numFmtId="0" fontId="15" fillId="0" borderId="0" applyNumberFormat="0" applyFill="0" applyBorder="0" applyAlignment="0" applyProtection="0"/>
    <xf numFmtId="0" fontId="19" fillId="0" borderId="0"/>
  </cellStyleXfs>
  <cellXfs count="180">
    <xf numFmtId="0" fontId="0" fillId="0" borderId="0" xfId="0"/>
    <xf numFmtId="0" fontId="3" fillId="0" borderId="0" xfId="0" applyFont="1"/>
    <xf numFmtId="0" fontId="5" fillId="0" borderId="0" xfId="1" applyFont="1" applyAlignment="1">
      <alignment horizontal="center"/>
    </xf>
    <xf numFmtId="0" fontId="4" fillId="0" borderId="0" xfId="1" applyAlignment="1">
      <alignment horizontal="center"/>
    </xf>
    <xf numFmtId="2" fontId="4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0" xfId="1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0" borderId="0" xfId="1" applyFont="1" applyAlignment="1">
      <alignment horizontal="center"/>
    </xf>
    <xf numFmtId="2" fontId="5" fillId="0" borderId="0" xfId="1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2" fontId="3" fillId="0" borderId="0" xfId="0" applyNumberFormat="1" applyFon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15" fillId="0" borderId="0" xfId="2" applyFill="1"/>
    <xf numFmtId="0" fontId="0" fillId="5" borderId="0" xfId="0" applyFill="1"/>
    <xf numFmtId="0" fontId="0" fillId="6" borderId="0" xfId="0" applyFill="1"/>
    <xf numFmtId="0" fontId="21" fillId="0" borderId="0" xfId="0" applyFont="1"/>
    <xf numFmtId="0" fontId="2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15" fillId="0" borderId="0" xfId="2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22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3" fillId="0" borderId="0" xfId="0" applyFont="1"/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14" borderId="0" xfId="0" applyNumberFormat="1" applyFill="1" applyAlignment="1">
      <alignment horizontal="center"/>
    </xf>
    <xf numFmtId="165" fontId="0" fillId="14" borderId="0" xfId="0" applyNumberFormat="1" applyFill="1" applyAlignment="1">
      <alignment horizontal="center"/>
    </xf>
    <xf numFmtId="2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2" fontId="0" fillId="16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/>
    <xf numFmtId="2" fontId="0" fillId="17" borderId="0" xfId="0" applyNumberFormat="1" applyFill="1" applyAlignment="1">
      <alignment horizontal="center"/>
    </xf>
    <xf numFmtId="0" fontId="0" fillId="16" borderId="0" xfId="0" applyFill="1"/>
    <xf numFmtId="0" fontId="0" fillId="14" borderId="0" xfId="0" applyFill="1"/>
    <xf numFmtId="0" fontId="25" fillId="0" borderId="0" xfId="0" applyFont="1"/>
    <xf numFmtId="0" fontId="26" fillId="0" borderId="1" xfId="3" applyFont="1" applyBorder="1" applyAlignment="1">
      <alignment horizontal="left"/>
    </xf>
    <xf numFmtId="11" fontId="26" fillId="0" borderId="1" xfId="3" applyNumberFormat="1" applyFont="1" applyBorder="1" applyAlignment="1">
      <alignment horizontal="left"/>
    </xf>
    <xf numFmtId="49" fontId="26" fillId="0" borderId="1" xfId="3" applyNumberFormat="1" applyFont="1" applyBorder="1" applyAlignment="1">
      <alignment horizontal="left"/>
    </xf>
    <xf numFmtId="11" fontId="26" fillId="0" borderId="0" xfId="3" applyNumberFormat="1" applyFont="1" applyAlignment="1">
      <alignment horizontal="left"/>
    </xf>
    <xf numFmtId="0" fontId="28" fillId="0" borderId="0" xfId="3" applyFont="1" applyAlignment="1">
      <alignment horizontal="left"/>
    </xf>
    <xf numFmtId="0" fontId="19" fillId="0" borderId="0" xfId="3" applyAlignment="1">
      <alignment horizontal="left"/>
    </xf>
    <xf numFmtId="49" fontId="19" fillId="0" borderId="0" xfId="3" applyNumberFormat="1" applyAlignment="1">
      <alignment horizontal="left"/>
    </xf>
    <xf numFmtId="0" fontId="19" fillId="0" borderId="0" xfId="0" applyFont="1"/>
    <xf numFmtId="0" fontId="19" fillId="0" borderId="0" xfId="3"/>
    <xf numFmtId="0" fontId="19" fillId="0" borderId="1" xfId="3" applyBorder="1" applyAlignment="1">
      <alignment horizontal="left"/>
    </xf>
    <xf numFmtId="0" fontId="28" fillId="0" borderId="1" xfId="3" applyFont="1" applyBorder="1" applyAlignment="1">
      <alignment horizontal="left"/>
    </xf>
    <xf numFmtId="49" fontId="19" fillId="0" borderId="1" xfId="3" applyNumberFormat="1" applyBorder="1" applyAlignment="1">
      <alignment horizontal="left"/>
    </xf>
    <xf numFmtId="0" fontId="24" fillId="19" borderId="0" xfId="0" applyFont="1" applyFill="1"/>
    <xf numFmtId="0" fontId="0" fillId="18" borderId="0" xfId="0" applyFill="1"/>
    <xf numFmtId="0" fontId="0" fillId="0" borderId="0" xfId="0" applyAlignment="1">
      <alignment horizontal="left"/>
    </xf>
    <xf numFmtId="11" fontId="0" fillId="0" borderId="0" xfId="0" applyNumberFormat="1"/>
    <xf numFmtId="2" fontId="24" fillId="19" borderId="0" xfId="0" applyNumberFormat="1" applyFont="1" applyFill="1" applyAlignment="1">
      <alignment horizontal="center"/>
    </xf>
    <xf numFmtId="0" fontId="29" fillId="0" borderId="0" xfId="0" applyFont="1"/>
    <xf numFmtId="0" fontId="30" fillId="0" borderId="0" xfId="0" applyFont="1"/>
    <xf numFmtId="0" fontId="24" fillId="20" borderId="0" xfId="0" applyFont="1" applyFill="1"/>
    <xf numFmtId="0" fontId="3" fillId="17" borderId="0" xfId="0" applyFont="1" applyFill="1"/>
    <xf numFmtId="0" fontId="31" fillId="20" borderId="0" xfId="0" applyFont="1" applyFill="1"/>
    <xf numFmtId="0" fontId="3" fillId="10" borderId="0" xfId="0" applyFont="1" applyFill="1"/>
    <xf numFmtId="2" fontId="0" fillId="2" borderId="0" xfId="0" applyNumberFormat="1" applyFill="1"/>
    <xf numFmtId="0" fontId="32" fillId="0" borderId="0" xfId="0" applyFont="1"/>
    <xf numFmtId="11" fontId="0" fillId="0" borderId="0" xfId="0" applyNumberFormat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17" borderId="0" xfId="0" applyNumberFormat="1" applyFill="1" applyAlignment="1">
      <alignment horizontal="center"/>
    </xf>
    <xf numFmtId="164" fontId="0" fillId="11" borderId="0" xfId="0" applyNumberFormat="1" applyFill="1" applyAlignment="1">
      <alignment horizontal="center"/>
    </xf>
    <xf numFmtId="11" fontId="26" fillId="0" borderId="0" xfId="0" applyNumberFormat="1" applyFont="1" applyAlignment="1">
      <alignment horizontal="left"/>
    </xf>
    <xf numFmtId="0" fontId="26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0" fontId="33" fillId="0" borderId="0" xfId="0" applyFont="1"/>
    <xf numFmtId="10" fontId="0" fillId="0" borderId="0" xfId="0" applyNumberFormat="1"/>
    <xf numFmtId="165" fontId="33" fillId="0" borderId="0" xfId="0" applyNumberFormat="1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2" fontId="2" fillId="4" borderId="0" xfId="0" applyNumberFormat="1" applyFont="1" applyFill="1" applyAlignment="1">
      <alignment horizontal="center"/>
    </xf>
    <xf numFmtId="11" fontId="26" fillId="0" borderId="0" xfId="3" applyNumberFormat="1" applyFont="1" applyAlignment="1">
      <alignment horizontal="center"/>
    </xf>
    <xf numFmtId="2" fontId="0" fillId="16" borderId="0" xfId="0" applyNumberFormat="1" applyFill="1"/>
    <xf numFmtId="0" fontId="7" fillId="0" borderId="0" xfId="0" applyFont="1"/>
    <xf numFmtId="165" fontId="3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6" fillId="0" borderId="0" xfId="0" applyFont="1"/>
    <xf numFmtId="0" fontId="15" fillId="0" borderId="0" xfId="2" applyFill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9" fillId="0" borderId="0" xfId="0" applyFont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24" fillId="9" borderId="0" xfId="0" applyFont="1" applyFill="1"/>
    <xf numFmtId="0" fontId="0" fillId="1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40" fillId="0" borderId="0" xfId="0" applyFont="1"/>
    <xf numFmtId="0" fontId="41" fillId="0" borderId="0" xfId="0" applyFont="1"/>
    <xf numFmtId="0" fontId="24" fillId="0" borderId="0" xfId="0" applyFont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24" fillId="33" borderId="0" xfId="0" applyFont="1" applyFill="1"/>
    <xf numFmtId="2" fontId="24" fillId="20" borderId="0" xfId="0" applyNumberFormat="1" applyFont="1" applyFill="1" applyAlignment="1">
      <alignment horizontal="center"/>
    </xf>
    <xf numFmtId="2" fontId="3" fillId="17" borderId="0" xfId="0" applyNumberFormat="1" applyFont="1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2" fillId="9" borderId="0" xfId="0" applyFont="1" applyFill="1"/>
    <xf numFmtId="0" fontId="0" fillId="9" borderId="0" xfId="0" applyFill="1" applyAlignment="1">
      <alignment horizontal="center"/>
    </xf>
    <xf numFmtId="2" fontId="2" fillId="9" borderId="0" xfId="0" applyNumberFormat="1" applyFont="1" applyFill="1" applyAlignment="1">
      <alignment horizontal="center"/>
    </xf>
    <xf numFmtId="2" fontId="0" fillId="9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33" fillId="16" borderId="0" xfId="0" applyFont="1" applyFill="1"/>
    <xf numFmtId="0" fontId="33" fillId="16" borderId="0" xfId="0" applyFont="1" applyFill="1" applyAlignment="1">
      <alignment horizontal="center"/>
    </xf>
    <xf numFmtId="0" fontId="38" fillId="2" borderId="0" xfId="0" applyFont="1" applyFill="1"/>
    <xf numFmtId="0" fontId="33" fillId="2" borderId="0" xfId="0" applyFont="1" applyFill="1"/>
    <xf numFmtId="0" fontId="42" fillId="0" borderId="0" xfId="0" applyFont="1"/>
    <xf numFmtId="0" fontId="43" fillId="0" borderId="0" xfId="0" applyFont="1"/>
    <xf numFmtId="0" fontId="3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16" borderId="0" xfId="0" quotePrefix="1" applyFill="1" applyAlignment="1">
      <alignment horizontal="center"/>
    </xf>
    <xf numFmtId="165" fontId="0" fillId="0" borderId="0" xfId="0" quotePrefix="1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2" fontId="3" fillId="0" borderId="0" xfId="0" quotePrefix="1" applyNumberFormat="1" applyFont="1" applyAlignment="1">
      <alignment horizontal="center"/>
    </xf>
    <xf numFmtId="0" fontId="44" fillId="0" borderId="0" xfId="0" applyFont="1"/>
    <xf numFmtId="14" fontId="0" fillId="0" borderId="0" xfId="0" applyNumberFormat="1"/>
    <xf numFmtId="0" fontId="45" fillId="0" borderId="0" xfId="0" applyFont="1"/>
    <xf numFmtId="0" fontId="46" fillId="0" borderId="0" xfId="0" applyFont="1"/>
    <xf numFmtId="165" fontId="0" fillId="7" borderId="0" xfId="0" applyNumberFormat="1" applyFill="1" applyAlignment="1">
      <alignment horizontal="center"/>
    </xf>
    <xf numFmtId="165" fontId="0" fillId="13" borderId="0" xfId="0" applyNumberFormat="1" applyFill="1" applyAlignment="1">
      <alignment horizontal="center"/>
    </xf>
    <xf numFmtId="165" fontId="0" fillId="10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165" fontId="0" fillId="12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13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16" fontId="0" fillId="0" borderId="0" xfId="0" applyNumberFormat="1"/>
  </cellXfs>
  <cellStyles count="4">
    <cellStyle name="Hyperlink" xfId="2" builtinId="8"/>
    <cellStyle name="Normal" xfId="0" builtinId="0"/>
    <cellStyle name="Normal 2" xfId="1" xr:uid="{250274F9-6332-4E0C-BE0E-572F4395F12D}"/>
    <cellStyle name="Normal 8" xfId="3" xr:uid="{F84A31A9-C02C-473C-9131-01D27FBC71F5}"/>
  </cellStyles>
  <dxfs count="10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ATP syn area per area</a:t>
            </a:r>
          </a:p>
        </c:rich>
      </c:tx>
      <c:layout>
        <c:manualLayout>
          <c:xMode val="edge"/>
          <c:yMode val="edge"/>
          <c:x val="0.30305243436198065"/>
          <c:y val="2.8629965563931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'S1 proteomics data'!$AP$3:$AP$7</c:f>
              <c:numCache>
                <c:formatCode>General</c:formatCode>
                <c:ptCount val="5"/>
                <c:pt idx="0">
                  <c:v>0.57999999999999996</c:v>
                </c:pt>
                <c:pt idx="1">
                  <c:v>0.12</c:v>
                </c:pt>
                <c:pt idx="2">
                  <c:v>0.2</c:v>
                </c:pt>
                <c:pt idx="3">
                  <c:v>0.35</c:v>
                </c:pt>
                <c:pt idx="4">
                  <c:v>0.5</c:v>
                </c:pt>
              </c:numCache>
            </c:numRef>
          </c:xVal>
          <c:yVal>
            <c:numRef>
              <c:f>'S1 proteomics data'!$AY$3:$AY$7</c:f>
              <c:numCache>
                <c:formatCode>0.00</c:formatCode>
                <c:ptCount val="5"/>
                <c:pt idx="0">
                  <c:v>2.7155922408358282</c:v>
                </c:pt>
                <c:pt idx="1">
                  <c:v>1.7593621289402388</c:v>
                </c:pt>
                <c:pt idx="2">
                  <c:v>2.1273466699590604</c:v>
                </c:pt>
                <c:pt idx="3">
                  <c:v>2.4957241921635798</c:v>
                </c:pt>
                <c:pt idx="4">
                  <c:v>2.7805610017081404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6-4AF3-8BE6-90B99EB4282E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'S1 proteomics data'!$AP$24:$AP$43</c:f>
              <c:numCache>
                <c:formatCode>General</c:formatCode>
                <c:ptCount val="20"/>
                <c:pt idx="0">
                  <c:v>0.21</c:v>
                </c:pt>
                <c:pt idx="1">
                  <c:v>0.22</c:v>
                </c:pt>
                <c:pt idx="2">
                  <c:v>0.26</c:v>
                </c:pt>
                <c:pt idx="3">
                  <c:v>0.31</c:v>
                </c:pt>
                <c:pt idx="4">
                  <c:v>0.36</c:v>
                </c:pt>
                <c:pt idx="5">
                  <c:v>0.41</c:v>
                </c:pt>
                <c:pt idx="6">
                  <c:v>0.46</c:v>
                </c:pt>
                <c:pt idx="7">
                  <c:v>0.51</c:v>
                </c:pt>
                <c:pt idx="8">
                  <c:v>0.25</c:v>
                </c:pt>
                <c:pt idx="9">
                  <c:v>0.35</c:v>
                </c:pt>
                <c:pt idx="10">
                  <c:v>0.42</c:v>
                </c:pt>
                <c:pt idx="11">
                  <c:v>0.45</c:v>
                </c:pt>
                <c:pt idx="12">
                  <c:v>0.53</c:v>
                </c:pt>
                <c:pt idx="13">
                  <c:v>0.55000000000000004</c:v>
                </c:pt>
                <c:pt idx="14">
                  <c:v>0.63</c:v>
                </c:pt>
                <c:pt idx="15">
                  <c:v>0.65</c:v>
                </c:pt>
                <c:pt idx="16">
                  <c:v>0.73</c:v>
                </c:pt>
                <c:pt idx="17">
                  <c:v>0.74</c:v>
                </c:pt>
                <c:pt idx="18">
                  <c:v>0.78</c:v>
                </c:pt>
                <c:pt idx="19">
                  <c:v>0.82</c:v>
                </c:pt>
              </c:numCache>
            </c:numRef>
          </c:xVal>
          <c:yVal>
            <c:numRef>
              <c:f>'S1 proteomics data'!$AY$24:$AY$43</c:f>
              <c:numCache>
                <c:formatCode>0.00</c:formatCode>
                <c:ptCount val="20"/>
                <c:pt idx="0">
                  <c:v>2.169572911076548</c:v>
                </c:pt>
                <c:pt idx="1">
                  <c:v>2.1811443175477634</c:v>
                </c:pt>
                <c:pt idx="2">
                  <c:v>2.2960831784611071</c:v>
                </c:pt>
                <c:pt idx="3">
                  <c:v>2.4460313317532023</c:v>
                </c:pt>
                <c:pt idx="4">
                  <c:v>2.5928694011324924</c:v>
                </c:pt>
                <c:pt idx="5">
                  <c:v>2.5530872951690675</c:v>
                </c:pt>
                <c:pt idx="6">
                  <c:v>2.650078130120578</c:v>
                </c:pt>
                <c:pt idx="7">
                  <c:v>2.583999978198801</c:v>
                </c:pt>
                <c:pt idx="8">
                  <c:v>2.7356333636724375</c:v>
                </c:pt>
                <c:pt idx="9">
                  <c:v>3.1084127466342539</c:v>
                </c:pt>
                <c:pt idx="10">
                  <c:v>3.1491910411395789</c:v>
                </c:pt>
                <c:pt idx="11">
                  <c:v>3.3395984640784993</c:v>
                </c:pt>
                <c:pt idx="12">
                  <c:v>3.3364745605238668</c:v>
                </c:pt>
                <c:pt idx="13">
                  <c:v>3.2903517392821429</c:v>
                </c:pt>
                <c:pt idx="14">
                  <c:v>3.3847162866872704</c:v>
                </c:pt>
                <c:pt idx="15">
                  <c:v>3.4567184521262679</c:v>
                </c:pt>
                <c:pt idx="16">
                  <c:v>3.28374049935573</c:v>
                </c:pt>
                <c:pt idx="17">
                  <c:v>3.5627781830295135</c:v>
                </c:pt>
                <c:pt idx="18">
                  <c:v>3.4441951470172105</c:v>
                </c:pt>
                <c:pt idx="19">
                  <c:v>3.3367713872292502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B6-4AF3-8BE6-90B99EB4282E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6">
                    <a:lumMod val="50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'S1 proteomics data'!$AP$48:$AP$52</c:f>
              <c:numCache>
                <c:formatCode>General</c:formatCode>
                <c:ptCount val="5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</c:v>
                </c:pt>
                <c:pt idx="4">
                  <c:v>0.49</c:v>
                </c:pt>
              </c:numCache>
            </c:numRef>
          </c:xVal>
          <c:yVal>
            <c:numRef>
              <c:f>'S1 proteomics data'!$AY$48:$AY$52</c:f>
              <c:numCache>
                <c:formatCode>0.00</c:formatCode>
                <c:ptCount val="5"/>
                <c:pt idx="0">
                  <c:v>2.3815272086934778</c:v>
                </c:pt>
                <c:pt idx="1">
                  <c:v>3.1041658692453935</c:v>
                </c:pt>
                <c:pt idx="2">
                  <c:v>3.4307410798411686</c:v>
                </c:pt>
                <c:pt idx="3">
                  <c:v>3.2475896721637318</c:v>
                </c:pt>
                <c:pt idx="4">
                  <c:v>3.0061712297264371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B6-4AF3-8BE6-90B99EB4282E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'[1]PWF new'!$AC$10:$AC$19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'[1]PWF new'!$AL$10:$AL$19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B6-4AF3-8BE6-90B99EB4282E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'[2]MG1655_251004_5001  (16)'!$RS$159:$RS$175</c:f>
              <c:numCache>
                <c:formatCode>General</c:formatCode>
                <c:ptCount val="17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</c:numCache>
            </c:numRef>
          </c:xVal>
          <c:yVal>
            <c:numRef>
              <c:f>'[2]MG1655_251004_5001  (16)'!$RT$159:$RT$175</c:f>
              <c:numCache>
                <c:formatCode>General</c:formatCode>
                <c:ptCount val="17"/>
                <c:pt idx="0">
                  <c:v>2.0320871141668286</c:v>
                </c:pt>
                <c:pt idx="1">
                  <c:v>2.2192010479248014</c:v>
                </c:pt>
                <c:pt idx="2">
                  <c:v>2.3615538658421404</c:v>
                </c:pt>
                <c:pt idx="3">
                  <c:v>2.4902755020985428</c:v>
                </c:pt>
                <c:pt idx="4">
                  <c:v>2.6219461854674657</c:v>
                </c:pt>
                <c:pt idx="5">
                  <c:v>2.7303975498773818</c:v>
                </c:pt>
                <c:pt idx="6">
                  <c:v>2.7447799030933946</c:v>
                </c:pt>
                <c:pt idx="7">
                  <c:v>2.7881456507874347</c:v>
                </c:pt>
                <c:pt idx="8">
                  <c:v>2.8265750938066354</c:v>
                </c:pt>
                <c:pt idx="9">
                  <c:v>2.8210644265909455</c:v>
                </c:pt>
                <c:pt idx="10">
                  <c:v>2.8939682027943334</c:v>
                </c:pt>
                <c:pt idx="11">
                  <c:v>2.9839215155152221</c:v>
                </c:pt>
                <c:pt idx="12">
                  <c:v>3.0287325655626258</c:v>
                </c:pt>
                <c:pt idx="13">
                  <c:v>3.1494253404590684</c:v>
                </c:pt>
                <c:pt idx="14">
                  <c:v>3.2946705434959918</c:v>
                </c:pt>
                <c:pt idx="15">
                  <c:v>3.3758010217365557</c:v>
                </c:pt>
                <c:pt idx="16">
                  <c:v>3.5542654743045055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B6-4AF3-8BE6-90B99EB42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60639"/>
        <c:axId val="818767839"/>
      </c:scatterChart>
      <c:valAx>
        <c:axId val="818760639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67839"/>
        <c:crosses val="autoZero"/>
        <c:crossBetween val="midCat"/>
        <c:minorUnit val="0.1"/>
      </c:valAx>
      <c:valAx>
        <c:axId val="818767839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 dirty="0">
                    <a:solidFill>
                      <a:prstClr val="black"/>
                    </a:solidFill>
                    <a:latin typeface="Aptos Display" panose="020B0004020202020204" pitchFamily="34" charset="0"/>
                  </a:rPr>
                  <a:t>% inner membrane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60639"/>
        <c:crosses val="autoZero"/>
        <c:crossBetween val="midCat"/>
        <c:majorUnit val="1"/>
        <c:minorUnit val="0.5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ETC area per area with trans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19050">
                <a:solidFill>
                  <a:srgbClr val="7030A0"/>
                </a:solidFill>
              </a:ln>
              <a:effectLst/>
            </c:spPr>
          </c:marker>
          <c:xVal>
            <c:numRef>
              <c:f>'S1 proteomics data'!$CP$5:$CP$9</c:f>
              <c:numCache>
                <c:formatCode>General</c:formatCode>
                <c:ptCount val="5"/>
                <c:pt idx="0">
                  <c:v>0.12</c:v>
                </c:pt>
                <c:pt idx="1">
                  <c:v>0.2</c:v>
                </c:pt>
                <c:pt idx="2">
                  <c:v>0.35</c:v>
                </c:pt>
                <c:pt idx="3">
                  <c:v>0.5</c:v>
                </c:pt>
                <c:pt idx="4">
                  <c:v>0.57999999999999996</c:v>
                </c:pt>
              </c:numCache>
            </c:numRef>
          </c:xVal>
          <c:yVal>
            <c:numRef>
              <c:f>'S1 proteomics data'!$CX$5:$CX$9</c:f>
              <c:numCache>
                <c:formatCode>0.00</c:formatCode>
                <c:ptCount val="5"/>
                <c:pt idx="0">
                  <c:v>2.1882440447655833</c:v>
                </c:pt>
                <c:pt idx="1">
                  <c:v>2.1416272078221232</c:v>
                </c:pt>
                <c:pt idx="2">
                  <c:v>2.033622871339666</c:v>
                </c:pt>
                <c:pt idx="3">
                  <c:v>2.6001003533718787</c:v>
                </c:pt>
                <c:pt idx="4">
                  <c:v>3.1018226474038673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E-4175-B1CE-06CBFCD9F225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'S1 proteomics data'!$CP$22:$CP$41</c:f>
              <c:numCache>
                <c:formatCode>General</c:formatCode>
                <c:ptCount val="20"/>
                <c:pt idx="0">
                  <c:v>0.21</c:v>
                </c:pt>
                <c:pt idx="1">
                  <c:v>0.22</c:v>
                </c:pt>
                <c:pt idx="2">
                  <c:v>0.31</c:v>
                </c:pt>
                <c:pt idx="3">
                  <c:v>0.36</c:v>
                </c:pt>
                <c:pt idx="4">
                  <c:v>0.41</c:v>
                </c:pt>
                <c:pt idx="5">
                  <c:v>0.46</c:v>
                </c:pt>
                <c:pt idx="6">
                  <c:v>0.51</c:v>
                </c:pt>
                <c:pt idx="7">
                  <c:v>0.25</c:v>
                </c:pt>
                <c:pt idx="8">
                  <c:v>0.26</c:v>
                </c:pt>
                <c:pt idx="9">
                  <c:v>0.35</c:v>
                </c:pt>
                <c:pt idx="10">
                  <c:v>0.42</c:v>
                </c:pt>
                <c:pt idx="11">
                  <c:v>0.45</c:v>
                </c:pt>
                <c:pt idx="12">
                  <c:v>0.53</c:v>
                </c:pt>
                <c:pt idx="13">
                  <c:v>0.55000000000000004</c:v>
                </c:pt>
                <c:pt idx="14">
                  <c:v>0.63</c:v>
                </c:pt>
                <c:pt idx="15">
                  <c:v>0.65</c:v>
                </c:pt>
                <c:pt idx="16">
                  <c:v>0.73</c:v>
                </c:pt>
                <c:pt idx="17">
                  <c:v>0.74</c:v>
                </c:pt>
                <c:pt idx="18">
                  <c:v>0.78</c:v>
                </c:pt>
                <c:pt idx="19">
                  <c:v>0.82</c:v>
                </c:pt>
              </c:numCache>
            </c:numRef>
          </c:xVal>
          <c:yVal>
            <c:numRef>
              <c:f>'S1 proteomics data'!$CX$22:$CX$41</c:f>
              <c:numCache>
                <c:formatCode>0.00</c:formatCode>
                <c:ptCount val="20"/>
                <c:pt idx="0">
                  <c:v>2.6551012687324356</c:v>
                </c:pt>
                <c:pt idx="1">
                  <c:v>2.7276520457511366</c:v>
                </c:pt>
                <c:pt idx="2">
                  <c:v>3.0932301430592597</c:v>
                </c:pt>
                <c:pt idx="3">
                  <c:v>3.8461121861058434</c:v>
                </c:pt>
                <c:pt idx="4">
                  <c:v>3.2779311134334623</c:v>
                </c:pt>
                <c:pt idx="5">
                  <c:v>3.7949989434404925</c:v>
                </c:pt>
                <c:pt idx="6">
                  <c:v>3.6505252101690413</c:v>
                </c:pt>
                <c:pt idx="7">
                  <c:v>3.8206935712667911</c:v>
                </c:pt>
                <c:pt idx="8">
                  <c:v>3.3577351245229314</c:v>
                </c:pt>
                <c:pt idx="9">
                  <c:v>3.849580801395414</c:v>
                </c:pt>
                <c:pt idx="10">
                  <c:v>3.1917419057813445</c:v>
                </c:pt>
                <c:pt idx="11">
                  <c:v>3.4763259938618858</c:v>
                </c:pt>
                <c:pt idx="12">
                  <c:v>4.371202620419516</c:v>
                </c:pt>
                <c:pt idx="13">
                  <c:v>4.5554267985527828</c:v>
                </c:pt>
                <c:pt idx="14">
                  <c:v>3.9809339395136143</c:v>
                </c:pt>
                <c:pt idx="15">
                  <c:v>4.949044901218282</c:v>
                </c:pt>
                <c:pt idx="16">
                  <c:v>4.0332832971445587</c:v>
                </c:pt>
                <c:pt idx="17">
                  <c:v>4.5868078060586601</c:v>
                </c:pt>
                <c:pt idx="18">
                  <c:v>4.3381928537693133</c:v>
                </c:pt>
                <c:pt idx="19">
                  <c:v>4.6481608979494045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E-4175-B1CE-06CBFCD9F225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'S1 proteomics data'!$CP$45:$CP$49</c:f>
              <c:numCache>
                <c:formatCode>General</c:formatCode>
                <c:ptCount val="5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</c:v>
                </c:pt>
                <c:pt idx="4">
                  <c:v>0.49</c:v>
                </c:pt>
              </c:numCache>
            </c:numRef>
          </c:xVal>
          <c:yVal>
            <c:numRef>
              <c:f>'S1 proteomics data'!$CX$45:$CX$49</c:f>
              <c:numCache>
                <c:formatCode>0.00</c:formatCode>
                <c:ptCount val="5"/>
                <c:pt idx="0">
                  <c:v>2.7064087598984408</c:v>
                </c:pt>
                <c:pt idx="1">
                  <c:v>3.3960134516759433</c:v>
                </c:pt>
                <c:pt idx="2">
                  <c:v>3.7653879933293521</c:v>
                </c:pt>
                <c:pt idx="3">
                  <c:v>3.818627705657363</c:v>
                </c:pt>
                <c:pt idx="4">
                  <c:v>4.3156793178184056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E-4175-B1CE-06CBFCD9F225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'[2]MG1655_251004_5001  (16)'!$RS$103:$RS$119</c:f>
              <c:numCache>
                <c:formatCode>General</c:formatCode>
                <c:ptCount val="17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</c:numCache>
            </c:numRef>
          </c:xVal>
          <c:yVal>
            <c:numRef>
              <c:f>'[2]MG1655_251004_5001  (16)'!$RT$103:$RT$119</c:f>
              <c:numCache>
                <c:formatCode>General</c:formatCode>
                <c:ptCount val="17"/>
                <c:pt idx="0">
                  <c:v>2.8060479618596323</c:v>
                </c:pt>
                <c:pt idx="1">
                  <c:v>2.8938332603385226</c:v>
                </c:pt>
                <c:pt idx="2">
                  <c:v>2.9076670107577733</c:v>
                </c:pt>
                <c:pt idx="3">
                  <c:v>2.8705946880905215</c:v>
                </c:pt>
                <c:pt idx="4">
                  <c:v>2.9276449137126841</c:v>
                </c:pt>
                <c:pt idx="5">
                  <c:v>2.9209592841567296</c:v>
                </c:pt>
                <c:pt idx="6">
                  <c:v>2.9577835042720126</c:v>
                </c:pt>
                <c:pt idx="7">
                  <c:v>3.0909638332020428</c:v>
                </c:pt>
                <c:pt idx="8">
                  <c:v>3.2140907179254818</c:v>
                </c:pt>
                <c:pt idx="9">
                  <c:v>3.288497339941248</c:v>
                </c:pt>
                <c:pt idx="10">
                  <c:v>3.4097230898368442</c:v>
                </c:pt>
                <c:pt idx="11">
                  <c:v>3.4945334238725176</c:v>
                </c:pt>
                <c:pt idx="12">
                  <c:v>3.4888539270312395</c:v>
                </c:pt>
                <c:pt idx="13">
                  <c:v>3.6242941341501784</c:v>
                </c:pt>
                <c:pt idx="14">
                  <c:v>3.6466797056738773</c:v>
                </c:pt>
                <c:pt idx="15">
                  <c:v>3.7017284039019875</c:v>
                </c:pt>
                <c:pt idx="16">
                  <c:v>3.5190283353507588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E-4175-B1CE-06CBFCD9F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446719"/>
        <c:axId val="822008656"/>
      </c:scatterChart>
      <c:valAx>
        <c:axId val="774446719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34227492596695691"/>
              <c:y val="0.89818818662959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22008656"/>
        <c:crosses val="autoZero"/>
        <c:crossBetween val="midCat"/>
        <c:minorUnit val="0.1"/>
      </c:valAx>
      <c:valAx>
        <c:axId val="822008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 dirty="0">
                    <a:solidFill>
                      <a:prstClr val="black"/>
                    </a:solidFill>
                    <a:latin typeface="Aptos Display" panose="020B0004020202020204" pitchFamily="34" charset="0"/>
                  </a:rPr>
                  <a:t>% inner membrane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74446719"/>
        <c:crosses val="autoZero"/>
        <c:crossBetween val="midCat"/>
        <c:minorUnit val="0.5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PtsG area per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'S1 proteomics data'!$H$22:$H$41</c:f>
              <c:numCache>
                <c:formatCode>General</c:formatCode>
                <c:ptCount val="20"/>
                <c:pt idx="0">
                  <c:v>0.21</c:v>
                </c:pt>
                <c:pt idx="1">
                  <c:v>0.22</c:v>
                </c:pt>
                <c:pt idx="2">
                  <c:v>0.26</c:v>
                </c:pt>
                <c:pt idx="3">
                  <c:v>0.31</c:v>
                </c:pt>
                <c:pt idx="4">
                  <c:v>0.36</c:v>
                </c:pt>
                <c:pt idx="5">
                  <c:v>0.41</c:v>
                </c:pt>
                <c:pt idx="6">
                  <c:v>0.46</c:v>
                </c:pt>
                <c:pt idx="7">
                  <c:v>0.51</c:v>
                </c:pt>
                <c:pt idx="8">
                  <c:v>0.25</c:v>
                </c:pt>
                <c:pt idx="9">
                  <c:v>0.35</c:v>
                </c:pt>
                <c:pt idx="10">
                  <c:v>0.42</c:v>
                </c:pt>
                <c:pt idx="11">
                  <c:v>0.45</c:v>
                </c:pt>
                <c:pt idx="12">
                  <c:v>0.53</c:v>
                </c:pt>
                <c:pt idx="13">
                  <c:v>0.55000000000000004</c:v>
                </c:pt>
                <c:pt idx="14">
                  <c:v>0.63</c:v>
                </c:pt>
                <c:pt idx="15">
                  <c:v>0.65</c:v>
                </c:pt>
                <c:pt idx="16">
                  <c:v>0.73</c:v>
                </c:pt>
                <c:pt idx="17">
                  <c:v>0.74</c:v>
                </c:pt>
                <c:pt idx="18">
                  <c:v>0.78</c:v>
                </c:pt>
                <c:pt idx="19">
                  <c:v>0.82</c:v>
                </c:pt>
              </c:numCache>
            </c:numRef>
          </c:xVal>
          <c:yVal>
            <c:numRef>
              <c:f>'S1 proteomics data'!$W$22:$W$41</c:f>
              <c:numCache>
                <c:formatCode>0.00</c:formatCode>
                <c:ptCount val="20"/>
                <c:pt idx="0">
                  <c:v>3.9857621730867088</c:v>
                </c:pt>
                <c:pt idx="1">
                  <c:v>3.6924142894997218</c:v>
                </c:pt>
                <c:pt idx="2">
                  <c:v>4.2563049947718525</c:v>
                </c:pt>
                <c:pt idx="3">
                  <c:v>5.047491586565501</c:v>
                </c:pt>
                <c:pt idx="4">
                  <c:v>5.3552996425134607</c:v>
                </c:pt>
                <c:pt idx="5">
                  <c:v>5.370870814364868</c:v>
                </c:pt>
                <c:pt idx="6">
                  <c:v>5.2270595985092445</c:v>
                </c:pt>
                <c:pt idx="7">
                  <c:v>4.8469569897768965</c:v>
                </c:pt>
                <c:pt idx="8">
                  <c:v>2.7519967085798074</c:v>
                </c:pt>
                <c:pt idx="9">
                  <c:v>4.4231735598529749</c:v>
                </c:pt>
                <c:pt idx="10">
                  <c:v>4.927207878466243</c:v>
                </c:pt>
                <c:pt idx="11">
                  <c:v>5.02445411621777</c:v>
                </c:pt>
                <c:pt idx="12">
                  <c:v>5.4163991248126599</c:v>
                </c:pt>
                <c:pt idx="13">
                  <c:v>4.8121067903206836</c:v>
                </c:pt>
                <c:pt idx="14">
                  <c:v>5.145027200214165</c:v>
                </c:pt>
                <c:pt idx="15">
                  <c:v>5.2426489256183775</c:v>
                </c:pt>
                <c:pt idx="16">
                  <c:v>5.4802087973654876</c:v>
                </c:pt>
                <c:pt idx="17">
                  <c:v>5.7931547117378042</c:v>
                </c:pt>
                <c:pt idx="18">
                  <c:v>5.4174442666130078</c:v>
                </c:pt>
                <c:pt idx="19">
                  <c:v>5.6160662471784288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A-45B6-8780-88810FC97E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'S1 proteomics data'!$H$45:$H$48</c:f>
              <c:numCache>
                <c:formatCode>General</c:formatCode>
                <c:ptCount val="4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</c:v>
                </c:pt>
              </c:numCache>
            </c:numRef>
          </c:xVal>
          <c:yVal>
            <c:numRef>
              <c:f>'S1 proteomics data'!$W$45:$W$48</c:f>
              <c:numCache>
                <c:formatCode>0.00</c:formatCode>
                <c:ptCount val="4"/>
                <c:pt idx="0">
                  <c:v>1.8869197507418782</c:v>
                </c:pt>
                <c:pt idx="1">
                  <c:v>3.0192987677823067</c:v>
                </c:pt>
                <c:pt idx="2">
                  <c:v>3.840970926893768</c:v>
                </c:pt>
                <c:pt idx="3">
                  <c:v>3.9413424579529832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5A-45B6-8780-88810FC97E3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'S1 proteomics data'!$H$3:$H$6</c:f>
              <c:numCache>
                <c:formatCode>General</c:formatCode>
                <c:ptCount val="4"/>
                <c:pt idx="0">
                  <c:v>0.12</c:v>
                </c:pt>
                <c:pt idx="1">
                  <c:v>0.2</c:v>
                </c:pt>
                <c:pt idx="2">
                  <c:v>0.35</c:v>
                </c:pt>
                <c:pt idx="3">
                  <c:v>0.5</c:v>
                </c:pt>
              </c:numCache>
            </c:numRef>
          </c:xVal>
          <c:yVal>
            <c:numRef>
              <c:f>'S1 proteomics data'!$W$3:$W$6</c:f>
              <c:numCache>
                <c:formatCode>0.00</c:formatCode>
                <c:ptCount val="4"/>
                <c:pt idx="0">
                  <c:v>1.3006524036952836</c:v>
                </c:pt>
                <c:pt idx="1">
                  <c:v>1.975448468994865</c:v>
                </c:pt>
                <c:pt idx="2">
                  <c:v>3.0060760639502382</c:v>
                </c:pt>
                <c:pt idx="3">
                  <c:v>3.7888061133895188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5A-45B6-8780-88810FC97E33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'[2]MG1655_251004_5001  (16)'!$RS$131:$RS$147</c:f>
              <c:numCache>
                <c:formatCode>General</c:formatCode>
                <c:ptCount val="17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</c:numCache>
            </c:numRef>
          </c:xVal>
          <c:yVal>
            <c:numRef>
              <c:f>'[2]MG1655_251004_5001  (16)'!$RT$131:$RT$147</c:f>
              <c:numCache>
                <c:formatCode>General</c:formatCode>
                <c:ptCount val="17"/>
                <c:pt idx="0">
                  <c:v>1.6430226373377803</c:v>
                </c:pt>
                <c:pt idx="1">
                  <c:v>2.051054223593253</c:v>
                </c:pt>
                <c:pt idx="2">
                  <c:v>2.4613262380368344</c:v>
                </c:pt>
                <c:pt idx="3">
                  <c:v>2.8597170053693817</c:v>
                </c:pt>
                <c:pt idx="4">
                  <c:v>3.2266057546480047</c:v>
                </c:pt>
                <c:pt idx="5">
                  <c:v>3.3124313544746213</c:v>
                </c:pt>
                <c:pt idx="6">
                  <c:v>3.40674654452555</c:v>
                </c:pt>
                <c:pt idx="7">
                  <c:v>3.7090157852709931</c:v>
                </c:pt>
                <c:pt idx="8">
                  <c:v>3.9861476806784975</c:v>
                </c:pt>
                <c:pt idx="9">
                  <c:v>4.2676509945706753</c:v>
                </c:pt>
                <c:pt idx="10">
                  <c:v>4.5349982499830466</c:v>
                </c:pt>
                <c:pt idx="11">
                  <c:v>4.7985261325365132</c:v>
                </c:pt>
                <c:pt idx="12">
                  <c:v>5.0487050980554837</c:v>
                </c:pt>
                <c:pt idx="13">
                  <c:v>5.2880166779991242</c:v>
                </c:pt>
                <c:pt idx="14">
                  <c:v>5.5085205513085107</c:v>
                </c:pt>
                <c:pt idx="15">
                  <c:v>5.708003739414047</c:v>
                </c:pt>
                <c:pt idx="16">
                  <c:v>5.9272749461814973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5A-45B6-8780-88810FC97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575648"/>
        <c:axId val="1186586688"/>
      </c:scatterChart>
      <c:valAx>
        <c:axId val="1186575648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</a:t>
                </a:r>
                <a:r>
                  <a:rPr lang="en-US" baseline="0"/>
                  <a:t> rate (h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86688"/>
        <c:crosses val="autoZero"/>
        <c:crossBetween val="midCat"/>
        <c:majorUnit val="0.2"/>
        <c:minorUnit val="0.1"/>
      </c:valAx>
      <c:valAx>
        <c:axId val="1186586688"/>
        <c:scaling>
          <c:orientation val="minMax"/>
          <c:max val="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 dirty="0">
                    <a:solidFill>
                      <a:prstClr val="black"/>
                    </a:solidFill>
                    <a:latin typeface="Aptos Display" panose="020B0004020202020204" pitchFamily="34" charset="0"/>
                  </a:rPr>
                  <a:t>% inner membrane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75648"/>
        <c:crosses val="autoZero"/>
        <c:crossBetween val="midCat"/>
        <c:minorUnit val="0.5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from simulations (N, S, P transporters)</a:t>
            </a:r>
          </a:p>
        </c:rich>
      </c:tx>
      <c:layout>
        <c:manualLayout>
          <c:xMode val="edge"/>
          <c:yMode val="edge"/>
          <c:x val="0.21967629078061385"/>
          <c:y val="2.7959811623521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897900262467193"/>
                  <c:y val="2.736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'S1 proteomics data'!$DI$44:$DI$53</c:f>
              <c:numCache>
                <c:formatCode>General</c:formatCode>
                <c:ptCount val="10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</c:numCache>
            </c:numRef>
          </c:xVal>
          <c:yVal>
            <c:numRef>
              <c:f>'S1 proteomics data'!$DJ$44:$DJ$53</c:f>
              <c:numCache>
                <c:formatCode>General</c:formatCode>
                <c:ptCount val="10"/>
                <c:pt idx="0">
                  <c:v>0.18</c:v>
                </c:pt>
                <c:pt idx="1">
                  <c:v>0.2</c:v>
                </c:pt>
                <c:pt idx="2">
                  <c:v>0.26</c:v>
                </c:pt>
                <c:pt idx="3">
                  <c:v>0.38</c:v>
                </c:pt>
                <c:pt idx="4">
                  <c:v>0.45</c:v>
                </c:pt>
                <c:pt idx="5">
                  <c:v>0.5</c:v>
                </c:pt>
                <c:pt idx="6">
                  <c:v>0.65</c:v>
                </c:pt>
                <c:pt idx="7">
                  <c:v>0.8</c:v>
                </c:pt>
                <c:pt idx="8">
                  <c:v>0.95</c:v>
                </c:pt>
                <c:pt idx="9">
                  <c:v>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5B-49EB-8A8C-42BA074BE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759263"/>
        <c:axId val="1368783743"/>
      </c:scatterChart>
      <c:valAx>
        <c:axId val="1368759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783743"/>
        <c:crosses val="autoZero"/>
        <c:crossBetween val="midCat"/>
      </c:valAx>
      <c:valAx>
        <c:axId val="1368783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inner membrane surface area</a:t>
                </a:r>
              </a:p>
            </c:rich>
          </c:tx>
          <c:layout>
            <c:manualLayout>
              <c:xMode val="edge"/>
              <c:yMode val="edge"/>
              <c:x val="1.9142573485375274E-2"/>
              <c:y val="0.20348028104013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759263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total central metabolism</a:t>
            </a:r>
            <a:r>
              <a:rPr lang="en-US" baseline="0"/>
              <a:t>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'S1 proteomics data'!$DO$12:$DO$31</c:f>
              <c:numCache>
                <c:formatCode>General</c:formatCode>
                <c:ptCount val="20"/>
                <c:pt idx="0">
                  <c:v>0.21</c:v>
                </c:pt>
                <c:pt idx="1">
                  <c:v>0.22</c:v>
                </c:pt>
                <c:pt idx="2">
                  <c:v>0.25</c:v>
                </c:pt>
                <c:pt idx="3">
                  <c:v>0.26</c:v>
                </c:pt>
                <c:pt idx="4">
                  <c:v>0.31</c:v>
                </c:pt>
                <c:pt idx="5">
                  <c:v>0.35</c:v>
                </c:pt>
                <c:pt idx="6">
                  <c:v>0.36</c:v>
                </c:pt>
                <c:pt idx="7">
                  <c:v>0.41</c:v>
                </c:pt>
                <c:pt idx="8">
                  <c:v>0.42</c:v>
                </c:pt>
                <c:pt idx="9">
                  <c:v>0.45</c:v>
                </c:pt>
                <c:pt idx="10">
                  <c:v>0.46</c:v>
                </c:pt>
                <c:pt idx="11">
                  <c:v>0.51</c:v>
                </c:pt>
                <c:pt idx="12">
                  <c:v>0.53</c:v>
                </c:pt>
                <c:pt idx="13">
                  <c:v>0.55000000000000004</c:v>
                </c:pt>
                <c:pt idx="14">
                  <c:v>0.63</c:v>
                </c:pt>
                <c:pt idx="15">
                  <c:v>0.63</c:v>
                </c:pt>
                <c:pt idx="16">
                  <c:v>0.65</c:v>
                </c:pt>
                <c:pt idx="17">
                  <c:v>0.73</c:v>
                </c:pt>
                <c:pt idx="18">
                  <c:v>0.74</c:v>
                </c:pt>
                <c:pt idx="19">
                  <c:v>0.78</c:v>
                </c:pt>
              </c:numCache>
            </c:numRef>
          </c:xVal>
          <c:yVal>
            <c:numRef>
              <c:f>'S1 proteomics data'!$DT$12:$DT$31</c:f>
              <c:numCache>
                <c:formatCode>General</c:formatCode>
                <c:ptCount val="20"/>
                <c:pt idx="0">
                  <c:v>2.3402276595987717E+18</c:v>
                </c:pt>
                <c:pt idx="1">
                  <c:v>2.2768747497649956E+18</c:v>
                </c:pt>
                <c:pt idx="2">
                  <c:v>2.4631852869933061E+18</c:v>
                </c:pt>
                <c:pt idx="3">
                  <c:v>2.8195892974814648E+18</c:v>
                </c:pt>
                <c:pt idx="4">
                  <c:v>2.88637427921843E+18</c:v>
                </c:pt>
                <c:pt idx="5">
                  <c:v>2.8962256412609853E+18</c:v>
                </c:pt>
                <c:pt idx="6">
                  <c:v>2.8983496539686799E+18</c:v>
                </c:pt>
                <c:pt idx="7">
                  <c:v>2.9159798960948204E+18</c:v>
                </c:pt>
                <c:pt idx="8">
                  <c:v>2.2568921714205988E+18</c:v>
                </c:pt>
                <c:pt idx="9">
                  <c:v>2.8530080679819085E+18</c:v>
                </c:pt>
                <c:pt idx="10">
                  <c:v>2.9039832774211195E+18</c:v>
                </c:pt>
                <c:pt idx="11">
                  <c:v>3.0624551211907174E+18</c:v>
                </c:pt>
                <c:pt idx="12">
                  <c:v>3.2341780352485432E+18</c:v>
                </c:pt>
                <c:pt idx="13">
                  <c:v>3.0125742586276316E+18</c:v>
                </c:pt>
                <c:pt idx="14">
                  <c:v>3.0884691433794852E+18</c:v>
                </c:pt>
                <c:pt idx="15">
                  <c:v>3.2229426603955123E+18</c:v>
                </c:pt>
                <c:pt idx="16">
                  <c:v>3.1635841419670748E+18</c:v>
                </c:pt>
                <c:pt idx="17">
                  <c:v>3.3825647796588836E+18</c:v>
                </c:pt>
                <c:pt idx="18">
                  <c:v>3.2315338509689052E+18</c:v>
                </c:pt>
                <c:pt idx="19">
                  <c:v>3.351080607962261E+18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E-48F5-88AA-920CC9707B3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'S1 proteomics data'!$DO$6:$DO$9</c:f>
              <c:numCache>
                <c:formatCode>General</c:formatCode>
                <c:ptCount val="4"/>
                <c:pt idx="0">
                  <c:v>0.12</c:v>
                </c:pt>
                <c:pt idx="1">
                  <c:v>0.2</c:v>
                </c:pt>
                <c:pt idx="2">
                  <c:v>0.35</c:v>
                </c:pt>
                <c:pt idx="3">
                  <c:v>0.5</c:v>
                </c:pt>
              </c:numCache>
            </c:numRef>
          </c:xVal>
          <c:yVal>
            <c:numRef>
              <c:f>'S1 proteomics data'!$DT$6:$DT$9</c:f>
              <c:numCache>
                <c:formatCode>General</c:formatCode>
                <c:ptCount val="4"/>
                <c:pt idx="0">
                  <c:v>1.795330722254729E+18</c:v>
                </c:pt>
                <c:pt idx="1">
                  <c:v>1.7068590858384059E+18</c:v>
                </c:pt>
                <c:pt idx="2">
                  <c:v>2.0613266827936353E+18</c:v>
                </c:pt>
                <c:pt idx="3">
                  <c:v>2.4046207734613412E+18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E-48F5-88AA-920CC9707B3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6">
                    <a:lumMod val="50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'S1 proteomics data'!$DO$34:$DO$38</c:f>
              <c:numCache>
                <c:formatCode>General</c:formatCode>
                <c:ptCount val="5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</c:v>
                </c:pt>
                <c:pt idx="4">
                  <c:v>0.49</c:v>
                </c:pt>
              </c:numCache>
            </c:numRef>
          </c:xVal>
          <c:yVal>
            <c:numRef>
              <c:f>'S1 proteomics data'!$DT$34:$DT$38</c:f>
              <c:numCache>
                <c:formatCode>General</c:formatCode>
                <c:ptCount val="5"/>
                <c:pt idx="0">
                  <c:v>2.0088740902878474E+18</c:v>
                </c:pt>
                <c:pt idx="1">
                  <c:v>2.6102385780284442E+18</c:v>
                </c:pt>
                <c:pt idx="2">
                  <c:v>2.9475074243255194E+18</c:v>
                </c:pt>
                <c:pt idx="3">
                  <c:v>2.9249108430176532E+18</c:v>
                </c:pt>
                <c:pt idx="4">
                  <c:v>2.485666133448386E+18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AE-48F5-88AA-920CC9707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760000"/>
        <c:axId val="1010778720"/>
      </c:scatter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'S1 proteomics data'!$DO$6:$DO$38</c:f>
              <c:numCache>
                <c:formatCode>General</c:formatCode>
                <c:ptCount val="33"/>
                <c:pt idx="0">
                  <c:v>0.12</c:v>
                </c:pt>
                <c:pt idx="1">
                  <c:v>0.2</c:v>
                </c:pt>
                <c:pt idx="2">
                  <c:v>0.35</c:v>
                </c:pt>
                <c:pt idx="3">
                  <c:v>0.5</c:v>
                </c:pt>
                <c:pt idx="6">
                  <c:v>0.21</c:v>
                </c:pt>
                <c:pt idx="7">
                  <c:v>0.22</c:v>
                </c:pt>
                <c:pt idx="8">
                  <c:v>0.25</c:v>
                </c:pt>
                <c:pt idx="9">
                  <c:v>0.26</c:v>
                </c:pt>
                <c:pt idx="10">
                  <c:v>0.31</c:v>
                </c:pt>
                <c:pt idx="11">
                  <c:v>0.35</c:v>
                </c:pt>
                <c:pt idx="12">
                  <c:v>0.36</c:v>
                </c:pt>
                <c:pt idx="13">
                  <c:v>0.41</c:v>
                </c:pt>
                <c:pt idx="14">
                  <c:v>0.42</c:v>
                </c:pt>
                <c:pt idx="15">
                  <c:v>0.45</c:v>
                </c:pt>
                <c:pt idx="16">
                  <c:v>0.46</c:v>
                </c:pt>
                <c:pt idx="17">
                  <c:v>0.51</c:v>
                </c:pt>
                <c:pt idx="18">
                  <c:v>0.53</c:v>
                </c:pt>
                <c:pt idx="19">
                  <c:v>0.55000000000000004</c:v>
                </c:pt>
                <c:pt idx="20">
                  <c:v>0.63</c:v>
                </c:pt>
                <c:pt idx="21">
                  <c:v>0.63</c:v>
                </c:pt>
                <c:pt idx="22">
                  <c:v>0.65</c:v>
                </c:pt>
                <c:pt idx="23">
                  <c:v>0.73</c:v>
                </c:pt>
                <c:pt idx="24">
                  <c:v>0.74</c:v>
                </c:pt>
                <c:pt idx="25">
                  <c:v>0.78</c:v>
                </c:pt>
                <c:pt idx="28">
                  <c:v>0.11</c:v>
                </c:pt>
                <c:pt idx="29">
                  <c:v>0.21</c:v>
                </c:pt>
                <c:pt idx="30">
                  <c:v>0.31</c:v>
                </c:pt>
                <c:pt idx="31">
                  <c:v>0.4</c:v>
                </c:pt>
                <c:pt idx="32">
                  <c:v>0.49</c:v>
                </c:pt>
              </c:numCache>
            </c:numRef>
          </c:xVal>
          <c:yVal>
            <c:numRef>
              <c:f>'S1 proteomics data'!$DR$6:$DR$38</c:f>
              <c:numCache>
                <c:formatCode>0.00</c:formatCode>
                <c:ptCount val="33"/>
                <c:pt idx="0">
                  <c:v>7.0074643850073564</c:v>
                </c:pt>
                <c:pt idx="1">
                  <c:v>6.781254765445528</c:v>
                </c:pt>
                <c:pt idx="2">
                  <c:v>8.4735882807631313</c:v>
                </c:pt>
                <c:pt idx="3">
                  <c:v>10.239955289409917</c:v>
                </c:pt>
                <c:pt idx="4">
                  <c:v>0</c:v>
                </c:pt>
                <c:pt idx="5">
                  <c:v>0</c:v>
                </c:pt>
                <c:pt idx="6">
                  <c:v>9.318417300100478</c:v>
                </c:pt>
                <c:pt idx="7">
                  <c:v>9.086508173922784</c:v>
                </c:pt>
                <c:pt idx="8">
                  <c:v>9.8966824179087389</c:v>
                </c:pt>
                <c:pt idx="9">
                  <c:v>11.354317990164349</c:v>
                </c:pt>
                <c:pt idx="10">
                  <c:v>11.756409671413717</c:v>
                </c:pt>
                <c:pt idx="11">
                  <c:v>11.905644969857342</c:v>
                </c:pt>
                <c:pt idx="12">
                  <c:v>11.941990083199343</c:v>
                </c:pt>
                <c:pt idx="13">
                  <c:v>12.155494869176714</c:v>
                </c:pt>
                <c:pt idx="14">
                  <c:v>9.4301475125383938</c:v>
                </c:pt>
                <c:pt idx="15">
                  <c:v>12.005597756345162</c:v>
                </c:pt>
                <c:pt idx="16">
                  <c:v>12.249098357648244</c:v>
                </c:pt>
                <c:pt idx="17">
                  <c:v>13.072623785386686</c:v>
                </c:pt>
                <c:pt idx="18">
                  <c:v>13.872272310081515</c:v>
                </c:pt>
                <c:pt idx="19">
                  <c:v>12.9844096279562</c:v>
                </c:pt>
                <c:pt idx="20">
                  <c:v>13.574814112743002</c:v>
                </c:pt>
                <c:pt idx="21">
                  <c:v>14.165868422122273</c:v>
                </c:pt>
                <c:pt idx="22">
                  <c:v>13.974067862742604</c:v>
                </c:pt>
                <c:pt idx="23">
                  <c:v>15.244361763684783</c:v>
                </c:pt>
                <c:pt idx="24">
                  <c:v>14.600717736950845</c:v>
                </c:pt>
                <c:pt idx="25">
                  <c:v>15.296358494258422</c:v>
                </c:pt>
                <c:pt idx="28">
                  <c:v>7.8237808678516112</c:v>
                </c:pt>
                <c:pt idx="29">
                  <c:v>10.393558175045291</c:v>
                </c:pt>
                <c:pt idx="30">
                  <c:v>12.005409360593161</c:v>
                </c:pt>
                <c:pt idx="31">
                  <c:v>12.164200837056436</c:v>
                </c:pt>
                <c:pt idx="32">
                  <c:v>10.55978774545255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AE-48F5-88AA-920CC9707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273824"/>
        <c:axId val="1165258464"/>
      </c:scatterChart>
      <c:valAx>
        <c:axId val="101076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10778720"/>
        <c:crosses val="autoZero"/>
        <c:crossBetween val="midCat"/>
      </c:valAx>
      <c:valAx>
        <c:axId val="1010778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/>
                  <a:t>nm</a:t>
                </a:r>
                <a:r>
                  <a:rPr lang="en-US" sz="1400" b="1" baseline="30000"/>
                  <a:t>2</a:t>
                </a:r>
                <a:r>
                  <a:rPr lang="en-US" sz="1400" b="1"/>
                  <a:t> (g cdw)</a:t>
                </a:r>
                <a:r>
                  <a:rPr lang="en-US" sz="1400" b="1" baseline="30000"/>
                  <a:t>-1</a:t>
                </a:r>
              </a:p>
            </c:rich>
          </c:tx>
          <c:layout>
            <c:manualLayout>
              <c:xMode val="edge"/>
              <c:yMode val="edge"/>
              <c:x val="8.8811934086160168E-3"/>
              <c:y val="0.347587653639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10760000"/>
        <c:crosses val="autoZero"/>
        <c:crossBetween val="midCat"/>
        <c:majorUnit val="1E+18"/>
        <c:minorUnit val="5E+17"/>
      </c:valAx>
      <c:valAx>
        <c:axId val="1165258464"/>
        <c:scaling>
          <c:orientation val="minMax"/>
          <c:max val="17"/>
          <c:min val="1"/>
        </c:scaling>
        <c:delete val="0"/>
        <c:axPos val="r"/>
        <c:numFmt formatCode="0" sourceLinked="0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65273824"/>
        <c:crosses val="max"/>
        <c:crossBetween val="midCat"/>
      </c:valAx>
      <c:valAx>
        <c:axId val="1165273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5258464"/>
        <c:crosses val="autoZero"/>
        <c:crossBetween val="midCat"/>
      </c:valAx>
      <c:spPr>
        <a:noFill/>
        <a:ln w="31750">
          <a:solidFill>
            <a:schemeClr val="accent6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SA:V, MG1655 </a:t>
            </a:r>
          </a:p>
        </c:rich>
      </c:tx>
      <c:layout>
        <c:manualLayout>
          <c:xMode val="edge"/>
          <c:yMode val="edge"/>
          <c:x val="0.17667896883438733"/>
          <c:y val="3.1537446371855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1"/>
                </a:fgClr>
                <a:bgClr>
                  <a:schemeClr val="bg1"/>
                </a:bgClr>
              </a:pattFill>
              <a:ln w="190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3305944254951891E-2"/>
                  <c:y val="0.188498002869505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'S3 cell dimensions'!$H$28:$H$54</c:f>
              <c:numCache>
                <c:formatCode>General</c:formatCode>
                <c:ptCount val="27"/>
                <c:pt idx="0">
                  <c:v>1.7854000000000001</c:v>
                </c:pt>
                <c:pt idx="1">
                  <c:v>1.0818000000000001</c:v>
                </c:pt>
                <c:pt idx="2">
                  <c:v>0.83287</c:v>
                </c:pt>
                <c:pt idx="3">
                  <c:v>0.73617999999999995</c:v>
                </c:pt>
                <c:pt idx="4">
                  <c:v>0.69244000000000006</c:v>
                </c:pt>
                <c:pt idx="5">
                  <c:v>0.31270999999999999</c:v>
                </c:pt>
                <c:pt idx="6">
                  <c:v>1.7662</c:v>
                </c:pt>
                <c:pt idx="7">
                  <c:v>1.0637000000000001</c:v>
                </c:pt>
                <c:pt idx="8">
                  <c:v>0.80027999999999999</c:v>
                </c:pt>
                <c:pt idx="9">
                  <c:v>0.82842000000000005</c:v>
                </c:pt>
                <c:pt idx="10">
                  <c:v>0.70977999999999997</c:v>
                </c:pt>
                <c:pt idx="11">
                  <c:v>0.66856000000000004</c:v>
                </c:pt>
                <c:pt idx="12">
                  <c:v>0.44990000000000002</c:v>
                </c:pt>
                <c:pt idx="13">
                  <c:v>1.6540999999999999</c:v>
                </c:pt>
                <c:pt idx="14">
                  <c:v>1.4993000000000001</c:v>
                </c:pt>
                <c:pt idx="15">
                  <c:v>0.72045000000000003</c:v>
                </c:pt>
                <c:pt idx="16">
                  <c:v>1.0653999999999999</c:v>
                </c:pt>
                <c:pt idx="17">
                  <c:v>0.82865999999999995</c:v>
                </c:pt>
                <c:pt idx="18">
                  <c:v>0.75346000000000002</c:v>
                </c:pt>
                <c:pt idx="19">
                  <c:v>0.41311999999999999</c:v>
                </c:pt>
                <c:pt idx="20">
                  <c:v>1.7479</c:v>
                </c:pt>
                <c:pt idx="21">
                  <c:v>1.4982</c:v>
                </c:pt>
                <c:pt idx="22">
                  <c:v>1.3374999999999999</c:v>
                </c:pt>
                <c:pt idx="23">
                  <c:v>1.0379</c:v>
                </c:pt>
                <c:pt idx="24">
                  <c:v>0.79254000000000002</c:v>
                </c:pt>
                <c:pt idx="25">
                  <c:v>0.75654999999999994</c:v>
                </c:pt>
                <c:pt idx="26">
                  <c:v>0.34006999999999998</c:v>
                </c:pt>
              </c:numCache>
            </c:numRef>
          </c:xVal>
          <c:yVal>
            <c:numRef>
              <c:f>'S3 cell dimensions'!$N$28:$N$54</c:f>
              <c:numCache>
                <c:formatCode>General</c:formatCode>
                <c:ptCount val="27"/>
                <c:pt idx="0">
                  <c:v>4.8178999999999998</c:v>
                </c:pt>
                <c:pt idx="1">
                  <c:v>5.7039999999999997</c:v>
                </c:pt>
                <c:pt idx="2">
                  <c:v>5.6989999999999998</c:v>
                </c:pt>
                <c:pt idx="3">
                  <c:v>6.2733999999999996</c:v>
                </c:pt>
                <c:pt idx="4">
                  <c:v>6.1439000000000004</c:v>
                </c:pt>
                <c:pt idx="5">
                  <c:v>6.9622999999999999</c:v>
                </c:pt>
                <c:pt idx="6">
                  <c:v>4.5366999999999997</c:v>
                </c:pt>
                <c:pt idx="7">
                  <c:v>5.1814999999999998</c:v>
                </c:pt>
                <c:pt idx="8">
                  <c:v>5.7352999999999996</c:v>
                </c:pt>
                <c:pt idx="9">
                  <c:v>5.2836999999999996</c:v>
                </c:pt>
                <c:pt idx="10">
                  <c:v>5.6867000000000001</c:v>
                </c:pt>
                <c:pt idx="11">
                  <c:v>5.5308999999999999</c:v>
                </c:pt>
                <c:pt idx="12">
                  <c:v>6.6417000000000002</c:v>
                </c:pt>
                <c:pt idx="13">
                  <c:v>4.4532999999999996</c:v>
                </c:pt>
                <c:pt idx="14">
                  <c:v>5.1715</c:v>
                </c:pt>
                <c:pt idx="15">
                  <c:v>6.3967000000000001</c:v>
                </c:pt>
                <c:pt idx="16">
                  <c:v>5.8106</c:v>
                </c:pt>
                <c:pt idx="17">
                  <c:v>5.9816000000000003</c:v>
                </c:pt>
                <c:pt idx="18">
                  <c:v>6.0967000000000002</c:v>
                </c:pt>
                <c:pt idx="19">
                  <c:v>7.1158999999999999</c:v>
                </c:pt>
                <c:pt idx="20">
                  <c:v>4.5221</c:v>
                </c:pt>
                <c:pt idx="21">
                  <c:v>5.0772000000000004</c:v>
                </c:pt>
                <c:pt idx="22">
                  <c:v>4.9406999999999996</c:v>
                </c:pt>
                <c:pt idx="23">
                  <c:v>5.8830999999999998</c:v>
                </c:pt>
                <c:pt idx="24">
                  <c:v>6.0576999999999996</c:v>
                </c:pt>
                <c:pt idx="25">
                  <c:v>6.0328999999999997</c:v>
                </c:pt>
                <c:pt idx="26">
                  <c:v>7.0194000000000001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C5-490B-9F21-63C7E8AE6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12431"/>
        <c:axId val="519036447"/>
      </c:scatterChart>
      <c:valAx>
        <c:axId val="39461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36447"/>
        <c:crosses val="autoZero"/>
        <c:crossBetween val="midCat"/>
      </c:valAx>
      <c:valAx>
        <c:axId val="519036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SA:V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12431"/>
        <c:crosses val="autoZero"/>
        <c:crossBetween val="midCat"/>
        <c:majorUnit val="3"/>
        <c:minorUnit val="1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volume(blue,left axis) SA (black, right axis), MG1655 </a:t>
            </a:r>
          </a:p>
        </c:rich>
      </c:tx>
      <c:layout>
        <c:manualLayout>
          <c:xMode val="edge"/>
          <c:yMode val="edge"/>
          <c:x val="0.15498942773657912"/>
          <c:y val="1.419237253541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1"/>
                </a:fgClr>
                <a:bgClr>
                  <a:schemeClr val="bg1"/>
                </a:bgClr>
              </a:pattFill>
              <a:ln w="190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'S3 cell dimensions'!$H$28:$H$54</c:f>
              <c:numCache>
                <c:formatCode>General</c:formatCode>
                <c:ptCount val="27"/>
                <c:pt idx="0">
                  <c:v>1.7854000000000001</c:v>
                </c:pt>
                <c:pt idx="1">
                  <c:v>1.0818000000000001</c:v>
                </c:pt>
                <c:pt idx="2">
                  <c:v>0.83287</c:v>
                </c:pt>
                <c:pt idx="3">
                  <c:v>0.73617999999999995</c:v>
                </c:pt>
                <c:pt idx="4">
                  <c:v>0.69244000000000006</c:v>
                </c:pt>
                <c:pt idx="5">
                  <c:v>0.31270999999999999</c:v>
                </c:pt>
                <c:pt idx="6">
                  <c:v>1.7662</c:v>
                </c:pt>
                <c:pt idx="7">
                  <c:v>1.0637000000000001</c:v>
                </c:pt>
                <c:pt idx="8">
                  <c:v>0.80027999999999999</c:v>
                </c:pt>
                <c:pt idx="9">
                  <c:v>0.82842000000000005</c:v>
                </c:pt>
                <c:pt idx="10">
                  <c:v>0.70977999999999997</c:v>
                </c:pt>
                <c:pt idx="11">
                  <c:v>0.66856000000000004</c:v>
                </c:pt>
                <c:pt idx="12">
                  <c:v>0.44990000000000002</c:v>
                </c:pt>
                <c:pt idx="13">
                  <c:v>1.6540999999999999</c:v>
                </c:pt>
                <c:pt idx="14">
                  <c:v>1.4993000000000001</c:v>
                </c:pt>
                <c:pt idx="15">
                  <c:v>0.72045000000000003</c:v>
                </c:pt>
                <c:pt idx="16">
                  <c:v>1.0653999999999999</c:v>
                </c:pt>
                <c:pt idx="17">
                  <c:v>0.82865999999999995</c:v>
                </c:pt>
                <c:pt idx="18">
                  <c:v>0.75346000000000002</c:v>
                </c:pt>
                <c:pt idx="19">
                  <c:v>0.41311999999999999</c:v>
                </c:pt>
                <c:pt idx="20">
                  <c:v>1.7479</c:v>
                </c:pt>
                <c:pt idx="21">
                  <c:v>1.4982</c:v>
                </c:pt>
                <c:pt idx="22">
                  <c:v>1.3374999999999999</c:v>
                </c:pt>
                <c:pt idx="23">
                  <c:v>1.0379</c:v>
                </c:pt>
                <c:pt idx="24">
                  <c:v>0.79254000000000002</c:v>
                </c:pt>
                <c:pt idx="25">
                  <c:v>0.75654999999999994</c:v>
                </c:pt>
                <c:pt idx="26">
                  <c:v>0.34006999999999998</c:v>
                </c:pt>
              </c:numCache>
            </c:numRef>
          </c:xVal>
          <c:yVal>
            <c:numRef>
              <c:f>'S3 cell dimensions'!$I$28:$I$54</c:f>
              <c:numCache>
                <c:formatCode>General</c:formatCode>
                <c:ptCount val="27"/>
                <c:pt idx="0">
                  <c:v>2.8416999999999999</c:v>
                </c:pt>
                <c:pt idx="1">
                  <c:v>1.1972</c:v>
                </c:pt>
                <c:pt idx="2">
                  <c:v>1.3070999999999999</c:v>
                </c:pt>
                <c:pt idx="3">
                  <c:v>0.94738</c:v>
                </c:pt>
                <c:pt idx="4">
                  <c:v>1.0629</c:v>
                </c:pt>
                <c:pt idx="5">
                  <c:v>0.68301999999999996</c:v>
                </c:pt>
                <c:pt idx="6">
                  <c:v>3.2759999999999998</c:v>
                </c:pt>
                <c:pt idx="7">
                  <c:v>1.5763</c:v>
                </c:pt>
                <c:pt idx="8">
                  <c:v>1.3393999999999999</c:v>
                </c:pt>
                <c:pt idx="9">
                  <c:v>1.5766</c:v>
                </c:pt>
                <c:pt idx="10">
                  <c:v>1.2677</c:v>
                </c:pt>
                <c:pt idx="11">
                  <c:v>1.3869</c:v>
                </c:pt>
                <c:pt idx="12">
                  <c:v>0.84411000000000003</c:v>
                </c:pt>
                <c:pt idx="13">
                  <c:v>3.6638000000000002</c:v>
                </c:pt>
                <c:pt idx="14">
                  <c:v>2.6674000000000002</c:v>
                </c:pt>
                <c:pt idx="15">
                  <c:v>0.98255999999999999</c:v>
                </c:pt>
                <c:pt idx="16">
                  <c:v>1.3865000000000001</c:v>
                </c:pt>
                <c:pt idx="17">
                  <c:v>1.1051</c:v>
                </c:pt>
                <c:pt idx="18">
                  <c:v>1.1649</c:v>
                </c:pt>
                <c:pt idx="19">
                  <c:v>0.71862999999999999</c:v>
                </c:pt>
                <c:pt idx="20">
                  <c:v>3.4662000000000002</c:v>
                </c:pt>
                <c:pt idx="21">
                  <c:v>2.7158000000000002</c:v>
                </c:pt>
                <c:pt idx="22">
                  <c:v>2.6566999999999998</c:v>
                </c:pt>
                <c:pt idx="23">
                  <c:v>1.3573</c:v>
                </c:pt>
                <c:pt idx="24">
                  <c:v>1.0871999999999999</c:v>
                </c:pt>
                <c:pt idx="25">
                  <c:v>1.1740999999999999</c:v>
                </c:pt>
                <c:pt idx="26">
                  <c:v>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2D-4195-BC88-51BB19A4F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22912"/>
        <c:axId val="1537805824"/>
      </c:scatterChart>
      <c:scatterChart>
        <c:scatterStyle val="lineMarker"/>
        <c:varyColors val="0"/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tx2"/>
                </a:fgClr>
                <a:bgClr>
                  <a:schemeClr val="bg1"/>
                </a:bgClr>
              </a:pattFill>
              <a:ln w="19050">
                <a:solidFill>
                  <a:schemeClr val="tx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'S3 cell dimensions'!$H$28:$H$54</c:f>
              <c:numCache>
                <c:formatCode>General</c:formatCode>
                <c:ptCount val="27"/>
                <c:pt idx="0">
                  <c:v>1.7854000000000001</c:v>
                </c:pt>
                <c:pt idx="1">
                  <c:v>1.0818000000000001</c:v>
                </c:pt>
                <c:pt idx="2">
                  <c:v>0.83287</c:v>
                </c:pt>
                <c:pt idx="3">
                  <c:v>0.73617999999999995</c:v>
                </c:pt>
                <c:pt idx="4">
                  <c:v>0.69244000000000006</c:v>
                </c:pt>
                <c:pt idx="5">
                  <c:v>0.31270999999999999</c:v>
                </c:pt>
                <c:pt idx="6">
                  <c:v>1.7662</c:v>
                </c:pt>
                <c:pt idx="7">
                  <c:v>1.0637000000000001</c:v>
                </c:pt>
                <c:pt idx="8">
                  <c:v>0.80027999999999999</c:v>
                </c:pt>
                <c:pt idx="9">
                  <c:v>0.82842000000000005</c:v>
                </c:pt>
                <c:pt idx="10">
                  <c:v>0.70977999999999997</c:v>
                </c:pt>
                <c:pt idx="11">
                  <c:v>0.66856000000000004</c:v>
                </c:pt>
                <c:pt idx="12">
                  <c:v>0.44990000000000002</c:v>
                </c:pt>
                <c:pt idx="13">
                  <c:v>1.6540999999999999</c:v>
                </c:pt>
                <c:pt idx="14">
                  <c:v>1.4993000000000001</c:v>
                </c:pt>
                <c:pt idx="15">
                  <c:v>0.72045000000000003</c:v>
                </c:pt>
                <c:pt idx="16">
                  <c:v>1.0653999999999999</c:v>
                </c:pt>
                <c:pt idx="17">
                  <c:v>0.82865999999999995</c:v>
                </c:pt>
                <c:pt idx="18">
                  <c:v>0.75346000000000002</c:v>
                </c:pt>
                <c:pt idx="19">
                  <c:v>0.41311999999999999</c:v>
                </c:pt>
                <c:pt idx="20">
                  <c:v>1.7479</c:v>
                </c:pt>
                <c:pt idx="21">
                  <c:v>1.4982</c:v>
                </c:pt>
                <c:pt idx="22">
                  <c:v>1.3374999999999999</c:v>
                </c:pt>
                <c:pt idx="23">
                  <c:v>1.0379</c:v>
                </c:pt>
                <c:pt idx="24">
                  <c:v>0.79254000000000002</c:v>
                </c:pt>
                <c:pt idx="25">
                  <c:v>0.75654999999999994</c:v>
                </c:pt>
                <c:pt idx="26">
                  <c:v>0.34006999999999998</c:v>
                </c:pt>
              </c:numCache>
            </c:numRef>
          </c:xVal>
          <c:yVal>
            <c:numRef>
              <c:f>'S3 cell dimensions'!$M$28:$M$54</c:f>
              <c:numCache>
                <c:formatCode>General</c:formatCode>
                <c:ptCount val="27"/>
                <c:pt idx="0">
                  <c:v>13.691000000000001</c:v>
                </c:pt>
                <c:pt idx="1">
                  <c:v>6.8288000000000002</c:v>
                </c:pt>
                <c:pt idx="2">
                  <c:v>7.4492000000000003</c:v>
                </c:pt>
                <c:pt idx="3">
                  <c:v>5.9432999999999998</c:v>
                </c:pt>
                <c:pt idx="4">
                  <c:v>6.5304000000000002</c:v>
                </c:pt>
                <c:pt idx="5">
                  <c:v>4.7553999999999998</c:v>
                </c:pt>
                <c:pt idx="6">
                  <c:v>14.862</c:v>
                </c:pt>
                <c:pt idx="7">
                  <c:v>8.1676000000000002</c:v>
                </c:pt>
                <c:pt idx="8">
                  <c:v>7.6818</c:v>
                </c:pt>
                <c:pt idx="9">
                  <c:v>8.3302999999999994</c:v>
                </c:pt>
                <c:pt idx="10">
                  <c:v>7.2089999999999996</c:v>
                </c:pt>
                <c:pt idx="11">
                  <c:v>7.6707999999999998</c:v>
                </c:pt>
                <c:pt idx="12">
                  <c:v>5.6063999999999998</c:v>
                </c:pt>
                <c:pt idx="13">
                  <c:v>16.175000000000001</c:v>
                </c:pt>
                <c:pt idx="14">
                  <c:v>13.641999999999999</c:v>
                </c:pt>
                <c:pt idx="15">
                  <c:v>6.2358000000000002</c:v>
                </c:pt>
                <c:pt idx="16">
                  <c:v>7.9821</c:v>
                </c:pt>
                <c:pt idx="17">
                  <c:v>6.5620000000000003</c:v>
                </c:pt>
                <c:pt idx="18">
                  <c:v>7.0529999999999999</c:v>
                </c:pt>
                <c:pt idx="19">
                  <c:v>5.0694999999999997</c:v>
                </c:pt>
                <c:pt idx="20">
                  <c:v>15.529</c:v>
                </c:pt>
                <c:pt idx="21">
                  <c:v>13.689</c:v>
                </c:pt>
                <c:pt idx="22">
                  <c:v>12.994</c:v>
                </c:pt>
                <c:pt idx="23">
                  <c:v>7.9154</c:v>
                </c:pt>
                <c:pt idx="24">
                  <c:v>6.5406000000000004</c:v>
                </c:pt>
                <c:pt idx="25">
                  <c:v>7.0350999999999999</c:v>
                </c:pt>
                <c:pt idx="26">
                  <c:v>5.4889999999999999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2D-4195-BC88-51BB19A4F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475615"/>
        <c:axId val="1858472255"/>
      </c:scatterChart>
      <c:valAx>
        <c:axId val="42462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805824"/>
        <c:crosses val="autoZero"/>
        <c:crossBetween val="midCat"/>
      </c:valAx>
      <c:valAx>
        <c:axId val="1537805824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volume (um^3)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22912"/>
        <c:crosses val="autoZero"/>
        <c:crossBetween val="midCat"/>
        <c:majorUnit val="1"/>
      </c:valAx>
      <c:valAx>
        <c:axId val="18584722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475615"/>
        <c:crosses val="max"/>
        <c:crossBetween val="midCat"/>
      </c:valAx>
      <c:valAx>
        <c:axId val="1858475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8472255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cell volume, blue, all data </a:t>
            </a:r>
          </a:p>
          <a:p>
            <a:pPr>
              <a:defRPr/>
            </a:pPr>
            <a:r>
              <a:rPr lang="en-US"/>
              <a:t>cell SA, black, all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1"/>
                </a:fgClr>
                <a:bgClr>
                  <a:schemeClr val="bg1"/>
                </a:bgClr>
              </a:pattFill>
              <a:ln w="190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840151132067624"/>
                  <c:y val="3.455698043230059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accent1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'S3 cell dimensions'!$H$28:$H$54</c:f>
              <c:numCache>
                <c:formatCode>General</c:formatCode>
                <c:ptCount val="27"/>
                <c:pt idx="0">
                  <c:v>1.7854000000000001</c:v>
                </c:pt>
                <c:pt idx="1">
                  <c:v>1.0818000000000001</c:v>
                </c:pt>
                <c:pt idx="2">
                  <c:v>0.83287</c:v>
                </c:pt>
                <c:pt idx="3">
                  <c:v>0.73617999999999995</c:v>
                </c:pt>
                <c:pt idx="4">
                  <c:v>0.69244000000000006</c:v>
                </c:pt>
                <c:pt idx="5">
                  <c:v>0.31270999999999999</c:v>
                </c:pt>
                <c:pt idx="6">
                  <c:v>1.7662</c:v>
                </c:pt>
                <c:pt idx="7">
                  <c:v>1.0637000000000001</c:v>
                </c:pt>
                <c:pt idx="8">
                  <c:v>0.80027999999999999</c:v>
                </c:pt>
                <c:pt idx="9">
                  <c:v>0.82842000000000005</c:v>
                </c:pt>
                <c:pt idx="10">
                  <c:v>0.70977999999999997</c:v>
                </c:pt>
                <c:pt idx="11">
                  <c:v>0.66856000000000004</c:v>
                </c:pt>
                <c:pt idx="12">
                  <c:v>0.44990000000000002</c:v>
                </c:pt>
                <c:pt idx="13">
                  <c:v>1.6540999999999999</c:v>
                </c:pt>
                <c:pt idx="14">
                  <c:v>1.4993000000000001</c:v>
                </c:pt>
                <c:pt idx="15">
                  <c:v>0.72045000000000003</c:v>
                </c:pt>
                <c:pt idx="16">
                  <c:v>1.0653999999999999</c:v>
                </c:pt>
                <c:pt idx="17">
                  <c:v>0.82865999999999995</c:v>
                </c:pt>
                <c:pt idx="18">
                  <c:v>0.75346000000000002</c:v>
                </c:pt>
                <c:pt idx="19">
                  <c:v>0.41311999999999999</c:v>
                </c:pt>
                <c:pt idx="20">
                  <c:v>1.7479</c:v>
                </c:pt>
                <c:pt idx="21">
                  <c:v>1.4982</c:v>
                </c:pt>
                <c:pt idx="22">
                  <c:v>1.3374999999999999</c:v>
                </c:pt>
                <c:pt idx="23">
                  <c:v>1.0379</c:v>
                </c:pt>
                <c:pt idx="24">
                  <c:v>0.79254000000000002</c:v>
                </c:pt>
                <c:pt idx="25">
                  <c:v>0.75654999999999994</c:v>
                </c:pt>
                <c:pt idx="26">
                  <c:v>0.34006999999999998</c:v>
                </c:pt>
              </c:numCache>
            </c:numRef>
          </c:xVal>
          <c:yVal>
            <c:numRef>
              <c:f>'S3 cell dimensions'!$I$28:$I$54</c:f>
              <c:numCache>
                <c:formatCode>General</c:formatCode>
                <c:ptCount val="27"/>
                <c:pt idx="0">
                  <c:v>2.8416999999999999</c:v>
                </c:pt>
                <c:pt idx="1">
                  <c:v>1.1972</c:v>
                </c:pt>
                <c:pt idx="2">
                  <c:v>1.3070999999999999</c:v>
                </c:pt>
                <c:pt idx="3">
                  <c:v>0.94738</c:v>
                </c:pt>
                <c:pt idx="4">
                  <c:v>1.0629</c:v>
                </c:pt>
                <c:pt idx="5">
                  <c:v>0.68301999999999996</c:v>
                </c:pt>
                <c:pt idx="6">
                  <c:v>3.2759999999999998</c:v>
                </c:pt>
                <c:pt idx="7">
                  <c:v>1.5763</c:v>
                </c:pt>
                <c:pt idx="8">
                  <c:v>1.3393999999999999</c:v>
                </c:pt>
                <c:pt idx="9">
                  <c:v>1.5766</c:v>
                </c:pt>
                <c:pt idx="10">
                  <c:v>1.2677</c:v>
                </c:pt>
                <c:pt idx="11">
                  <c:v>1.3869</c:v>
                </c:pt>
                <c:pt idx="12">
                  <c:v>0.84411000000000003</c:v>
                </c:pt>
                <c:pt idx="13">
                  <c:v>3.6638000000000002</c:v>
                </c:pt>
                <c:pt idx="14">
                  <c:v>2.6674000000000002</c:v>
                </c:pt>
                <c:pt idx="15">
                  <c:v>0.98255999999999999</c:v>
                </c:pt>
                <c:pt idx="16">
                  <c:v>1.3865000000000001</c:v>
                </c:pt>
                <c:pt idx="17">
                  <c:v>1.1051</c:v>
                </c:pt>
                <c:pt idx="18">
                  <c:v>1.1649</c:v>
                </c:pt>
                <c:pt idx="19">
                  <c:v>0.71862999999999999</c:v>
                </c:pt>
                <c:pt idx="20">
                  <c:v>3.4662000000000002</c:v>
                </c:pt>
                <c:pt idx="21">
                  <c:v>2.7158000000000002</c:v>
                </c:pt>
                <c:pt idx="22">
                  <c:v>2.6566999999999998</c:v>
                </c:pt>
                <c:pt idx="23">
                  <c:v>1.3573</c:v>
                </c:pt>
                <c:pt idx="24">
                  <c:v>1.0871999999999999</c:v>
                </c:pt>
                <c:pt idx="25">
                  <c:v>1.1740999999999999</c:v>
                </c:pt>
                <c:pt idx="26">
                  <c:v>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0-409A-9B33-D73D21377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45823"/>
        <c:axId val="513251215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8.4836226163973044E-2"/>
                  <c:y val="0.343889899116422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'S3 cell dimensions'!$H$28:$H$54</c:f>
              <c:numCache>
                <c:formatCode>General</c:formatCode>
                <c:ptCount val="27"/>
                <c:pt idx="0">
                  <c:v>1.7854000000000001</c:v>
                </c:pt>
                <c:pt idx="1">
                  <c:v>1.0818000000000001</c:v>
                </c:pt>
                <c:pt idx="2">
                  <c:v>0.83287</c:v>
                </c:pt>
                <c:pt idx="3">
                  <c:v>0.73617999999999995</c:v>
                </c:pt>
                <c:pt idx="4">
                  <c:v>0.69244000000000006</c:v>
                </c:pt>
                <c:pt idx="5">
                  <c:v>0.31270999999999999</c:v>
                </c:pt>
                <c:pt idx="6">
                  <c:v>1.7662</c:v>
                </c:pt>
                <c:pt idx="7">
                  <c:v>1.0637000000000001</c:v>
                </c:pt>
                <c:pt idx="8">
                  <c:v>0.80027999999999999</c:v>
                </c:pt>
                <c:pt idx="9">
                  <c:v>0.82842000000000005</c:v>
                </c:pt>
                <c:pt idx="10">
                  <c:v>0.70977999999999997</c:v>
                </c:pt>
                <c:pt idx="11">
                  <c:v>0.66856000000000004</c:v>
                </c:pt>
                <c:pt idx="12">
                  <c:v>0.44990000000000002</c:v>
                </c:pt>
                <c:pt idx="13">
                  <c:v>1.6540999999999999</c:v>
                </c:pt>
                <c:pt idx="14">
                  <c:v>1.4993000000000001</c:v>
                </c:pt>
                <c:pt idx="15">
                  <c:v>0.72045000000000003</c:v>
                </c:pt>
                <c:pt idx="16">
                  <c:v>1.0653999999999999</c:v>
                </c:pt>
                <c:pt idx="17">
                  <c:v>0.82865999999999995</c:v>
                </c:pt>
                <c:pt idx="18">
                  <c:v>0.75346000000000002</c:v>
                </c:pt>
                <c:pt idx="19">
                  <c:v>0.41311999999999999</c:v>
                </c:pt>
                <c:pt idx="20">
                  <c:v>1.7479</c:v>
                </c:pt>
                <c:pt idx="21">
                  <c:v>1.4982</c:v>
                </c:pt>
                <c:pt idx="22">
                  <c:v>1.3374999999999999</c:v>
                </c:pt>
                <c:pt idx="23">
                  <c:v>1.0379</c:v>
                </c:pt>
                <c:pt idx="24">
                  <c:v>0.79254000000000002</c:v>
                </c:pt>
                <c:pt idx="25">
                  <c:v>0.75654999999999994</c:v>
                </c:pt>
                <c:pt idx="26">
                  <c:v>0.34006999999999998</c:v>
                </c:pt>
              </c:numCache>
            </c:numRef>
          </c:xVal>
          <c:yVal>
            <c:numRef>
              <c:f>'S3 cell dimensions'!$M$28:$M$54</c:f>
              <c:numCache>
                <c:formatCode>General</c:formatCode>
                <c:ptCount val="27"/>
                <c:pt idx="0">
                  <c:v>13.691000000000001</c:v>
                </c:pt>
                <c:pt idx="1">
                  <c:v>6.8288000000000002</c:v>
                </c:pt>
                <c:pt idx="2">
                  <c:v>7.4492000000000003</c:v>
                </c:pt>
                <c:pt idx="3">
                  <c:v>5.9432999999999998</c:v>
                </c:pt>
                <c:pt idx="4">
                  <c:v>6.5304000000000002</c:v>
                </c:pt>
                <c:pt idx="5">
                  <c:v>4.7553999999999998</c:v>
                </c:pt>
                <c:pt idx="6">
                  <c:v>14.862</c:v>
                </c:pt>
                <c:pt idx="7">
                  <c:v>8.1676000000000002</c:v>
                </c:pt>
                <c:pt idx="8">
                  <c:v>7.6818</c:v>
                </c:pt>
                <c:pt idx="9">
                  <c:v>8.3302999999999994</c:v>
                </c:pt>
                <c:pt idx="10">
                  <c:v>7.2089999999999996</c:v>
                </c:pt>
                <c:pt idx="11">
                  <c:v>7.6707999999999998</c:v>
                </c:pt>
                <c:pt idx="12">
                  <c:v>5.6063999999999998</c:v>
                </c:pt>
                <c:pt idx="13">
                  <c:v>16.175000000000001</c:v>
                </c:pt>
                <c:pt idx="14">
                  <c:v>13.641999999999999</c:v>
                </c:pt>
                <c:pt idx="15">
                  <c:v>6.2358000000000002</c:v>
                </c:pt>
                <c:pt idx="16">
                  <c:v>7.9821</c:v>
                </c:pt>
                <c:pt idx="17">
                  <c:v>6.5620000000000003</c:v>
                </c:pt>
                <c:pt idx="18">
                  <c:v>7.0529999999999999</c:v>
                </c:pt>
                <c:pt idx="19">
                  <c:v>5.0694999999999997</c:v>
                </c:pt>
                <c:pt idx="20">
                  <c:v>15.529</c:v>
                </c:pt>
                <c:pt idx="21">
                  <c:v>13.689</c:v>
                </c:pt>
                <c:pt idx="22">
                  <c:v>12.994</c:v>
                </c:pt>
                <c:pt idx="23">
                  <c:v>7.9154</c:v>
                </c:pt>
                <c:pt idx="24">
                  <c:v>6.5406000000000004</c:v>
                </c:pt>
                <c:pt idx="25">
                  <c:v>7.0350999999999999</c:v>
                </c:pt>
                <c:pt idx="26">
                  <c:v>5.4889999999999999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60-409A-9B33-D73D21377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69135"/>
        <c:axId val="513175375"/>
      </c:scatterChart>
      <c:valAx>
        <c:axId val="944145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3251215"/>
        <c:crosses val="autoZero"/>
        <c:crossBetween val="midCat"/>
      </c:valAx>
      <c:valAx>
        <c:axId val="513251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cell</a:t>
                </a:r>
                <a:r>
                  <a:rPr lang="en-US" baseline="0"/>
                  <a:t> volume *um^3)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44145823"/>
        <c:crosses val="autoZero"/>
        <c:crossBetween val="midCat"/>
        <c:majorUnit val="1"/>
      </c:valAx>
      <c:valAx>
        <c:axId val="513175375"/>
        <c:scaling>
          <c:orientation val="minMax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3169135"/>
        <c:crosses val="max"/>
        <c:crossBetween val="midCat"/>
      </c:valAx>
      <c:valAx>
        <c:axId val="513169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3175375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MG1655 (</a:t>
            </a:r>
            <a:r>
              <a:rPr lang="en-US">
                <a:solidFill>
                  <a:schemeClr val="bg2">
                    <a:lumMod val="50000"/>
                  </a:schemeClr>
                </a:solidFill>
              </a:rPr>
              <a:t>Yx/s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12700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bg2">
                    <a:lumMod val="5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8953204221197627E-3"/>
                  <c:y val="0.15560629227819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'[3]consensus fluxes'!$C$45:$C$73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0.1</c:v>
                </c:pt>
                <c:pt idx="5">
                  <c:v>0.1</c:v>
                </c:pt>
                <c:pt idx="6">
                  <c:v>0.125</c:v>
                </c:pt>
                <c:pt idx="7">
                  <c:v>0.125</c:v>
                </c:pt>
                <c:pt idx="8">
                  <c:v>0.2</c:v>
                </c:pt>
                <c:pt idx="9">
                  <c:v>0.2</c:v>
                </c:pt>
                <c:pt idx="10">
                  <c:v>0.3</c:v>
                </c:pt>
                <c:pt idx="11">
                  <c:v>0.3</c:v>
                </c:pt>
                <c:pt idx="12">
                  <c:v>0.4</c:v>
                </c:pt>
                <c:pt idx="13">
                  <c:v>0.4</c:v>
                </c:pt>
                <c:pt idx="14">
                  <c:v>0.51</c:v>
                </c:pt>
                <c:pt idx="15">
                  <c:v>0.55000000000000004</c:v>
                </c:pt>
                <c:pt idx="16">
                  <c:v>0.57499999999999996</c:v>
                </c:pt>
                <c:pt idx="17">
                  <c:v>0.68</c:v>
                </c:pt>
                <c:pt idx="18">
                  <c:v>0.21</c:v>
                </c:pt>
                <c:pt idx="19">
                  <c:v>0.31</c:v>
                </c:pt>
                <c:pt idx="20">
                  <c:v>0.41</c:v>
                </c:pt>
                <c:pt idx="21">
                  <c:v>0.49</c:v>
                </c:pt>
                <c:pt idx="22">
                  <c:v>0.4</c:v>
                </c:pt>
                <c:pt idx="23">
                  <c:v>0.5</c:v>
                </c:pt>
                <c:pt idx="24">
                  <c:v>0.7</c:v>
                </c:pt>
                <c:pt idx="25">
                  <c:v>0.73</c:v>
                </c:pt>
                <c:pt idx="26">
                  <c:v>0.67</c:v>
                </c:pt>
              </c:numCache>
            </c:numRef>
          </c:xVal>
          <c:yVal>
            <c:numRef>
              <c:f>('[3]consensus fluxes'!$D$45:$D$73,'[3]consensus fluxes'!$P$56:$AH$56)</c:f>
              <c:numCache>
                <c:formatCode>General</c:formatCode>
                <c:ptCount val="48"/>
                <c:pt idx="0">
                  <c:v>0.35612535612535612</c:v>
                </c:pt>
                <c:pt idx="1">
                  <c:v>0.41386309107775149</c:v>
                </c:pt>
                <c:pt idx="2">
                  <c:v>0.41188514582438163</c:v>
                </c:pt>
                <c:pt idx="3">
                  <c:v>0.37537537537537541</c:v>
                </c:pt>
                <c:pt idx="4">
                  <c:v>0.315</c:v>
                </c:pt>
                <c:pt idx="5">
                  <c:v>0.35</c:v>
                </c:pt>
                <c:pt idx="6">
                  <c:v>0.35</c:v>
                </c:pt>
                <c:pt idx="7">
                  <c:v>0.32500000000000001</c:v>
                </c:pt>
                <c:pt idx="8">
                  <c:v>0.37</c:v>
                </c:pt>
                <c:pt idx="9">
                  <c:v>0.375</c:v>
                </c:pt>
                <c:pt idx="10">
                  <c:v>0.375</c:v>
                </c:pt>
                <c:pt idx="11">
                  <c:v>0.37</c:v>
                </c:pt>
                <c:pt idx="12">
                  <c:v>0.4</c:v>
                </c:pt>
                <c:pt idx="13">
                  <c:v>0.38</c:v>
                </c:pt>
                <c:pt idx="14">
                  <c:v>0.42</c:v>
                </c:pt>
                <c:pt idx="15">
                  <c:v>0.42</c:v>
                </c:pt>
                <c:pt idx="16">
                  <c:v>0.41499999999999998</c:v>
                </c:pt>
                <c:pt idx="17">
                  <c:v>0.37</c:v>
                </c:pt>
                <c:pt idx="18">
                  <c:v>0.43</c:v>
                </c:pt>
                <c:pt idx="19">
                  <c:v>0.45</c:v>
                </c:pt>
                <c:pt idx="20">
                  <c:v>0.435</c:v>
                </c:pt>
                <c:pt idx="21">
                  <c:v>0.42499999999999999</c:v>
                </c:pt>
                <c:pt idx="22">
                  <c:v>0.41152263374485598</c:v>
                </c:pt>
                <c:pt idx="23">
                  <c:v>0.44444444444444442</c:v>
                </c:pt>
                <c:pt idx="24">
                  <c:v>0.3888888888888889</c:v>
                </c:pt>
                <c:pt idx="25">
                  <c:v>0.4255567214643815</c:v>
                </c:pt>
                <c:pt idx="26">
                  <c:v>0.42399999999999999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6-4303-97B7-62592D9BE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99279"/>
        <c:axId val="159092079"/>
      </c:scatterChart>
      <c:valAx>
        <c:axId val="15909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92079"/>
        <c:crosses val="autoZero"/>
        <c:crossBetween val="midCat"/>
        <c:minorUnit val="0.1"/>
      </c:valAx>
      <c:valAx>
        <c:axId val="159092079"/>
        <c:scaling>
          <c:orientation val="minMax"/>
          <c:max val="0.60000000000000009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biomass yield (Yx/s, g/g)</a:t>
                </a:r>
              </a:p>
            </c:rich>
          </c:tx>
          <c:layout>
            <c:manualLayout>
              <c:xMode val="edge"/>
              <c:yMode val="edge"/>
              <c:x val="1.6559338826021109E-2"/>
              <c:y val="0.189857393981630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99279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MG1655 glucose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6"/>
            <c:marker>
              <c:symbol val="circle"/>
              <c:size val="8"/>
              <c:spPr>
                <a:solidFill>
                  <a:srgbClr val="7030A0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BB2-4F72-A0F0-25CEEFCB4299}"/>
              </c:ext>
            </c:extLst>
          </c:dPt>
          <c:trendline>
            <c:spPr>
              <a:ln w="22225" cap="rnd">
                <a:solidFill>
                  <a:schemeClr val="bg2">
                    <a:lumMod val="25000"/>
                  </a:schemeClr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5775508917194"/>
                  <c:y val="-1.50466608340624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'[3]consensus fluxes'!$C$45:$C$71</c:f>
              <c:numCache>
                <c:formatCode>General</c:formatCode>
                <c:ptCount val="2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0.1</c:v>
                </c:pt>
                <c:pt idx="5">
                  <c:v>0.1</c:v>
                </c:pt>
                <c:pt idx="6">
                  <c:v>0.125</c:v>
                </c:pt>
                <c:pt idx="7">
                  <c:v>0.125</c:v>
                </c:pt>
                <c:pt idx="8">
                  <c:v>0.2</c:v>
                </c:pt>
                <c:pt idx="9">
                  <c:v>0.2</c:v>
                </c:pt>
                <c:pt idx="10">
                  <c:v>0.3</c:v>
                </c:pt>
                <c:pt idx="11">
                  <c:v>0.3</c:v>
                </c:pt>
                <c:pt idx="12">
                  <c:v>0.4</c:v>
                </c:pt>
                <c:pt idx="13">
                  <c:v>0.4</c:v>
                </c:pt>
                <c:pt idx="14">
                  <c:v>0.51</c:v>
                </c:pt>
                <c:pt idx="15">
                  <c:v>0.55000000000000004</c:v>
                </c:pt>
                <c:pt idx="16">
                  <c:v>0.57499999999999996</c:v>
                </c:pt>
                <c:pt idx="17">
                  <c:v>0.68</c:v>
                </c:pt>
                <c:pt idx="18">
                  <c:v>0.21</c:v>
                </c:pt>
                <c:pt idx="19">
                  <c:v>0.31</c:v>
                </c:pt>
                <c:pt idx="20">
                  <c:v>0.41</c:v>
                </c:pt>
                <c:pt idx="21">
                  <c:v>0.49</c:v>
                </c:pt>
                <c:pt idx="22">
                  <c:v>0.4</c:v>
                </c:pt>
                <c:pt idx="23">
                  <c:v>0.5</c:v>
                </c:pt>
                <c:pt idx="24">
                  <c:v>0.7</c:v>
                </c:pt>
                <c:pt idx="25">
                  <c:v>0.73</c:v>
                </c:pt>
                <c:pt idx="26">
                  <c:v>0.67</c:v>
                </c:pt>
              </c:numCache>
            </c:numRef>
          </c:xVal>
          <c:yVal>
            <c:numRef>
              <c:f>'[3]consensus fluxes'!$F$45:$F$71</c:f>
              <c:numCache>
                <c:formatCode>General</c:formatCode>
                <c:ptCount val="27"/>
                <c:pt idx="0">
                  <c:v>1.5600000000000003</c:v>
                </c:pt>
                <c:pt idx="1">
                  <c:v>2.6847310984355679</c:v>
                </c:pt>
                <c:pt idx="2">
                  <c:v>4.0464354773728477</c:v>
                </c:pt>
                <c:pt idx="3">
                  <c:v>5.92</c:v>
                </c:pt>
                <c:pt idx="4">
                  <c:v>1.7636684303350971</c:v>
                </c:pt>
                <c:pt idx="5">
                  <c:v>1.5873015873015874</c:v>
                </c:pt>
                <c:pt idx="6">
                  <c:v>1.9841269841269842</c:v>
                </c:pt>
                <c:pt idx="7">
                  <c:v>2.1367521367521367</c:v>
                </c:pt>
                <c:pt idx="8">
                  <c:v>3.0030030030030037</c:v>
                </c:pt>
                <c:pt idx="9">
                  <c:v>2.9629629629629628</c:v>
                </c:pt>
                <c:pt idx="10">
                  <c:v>4.4444444444444438</c:v>
                </c:pt>
                <c:pt idx="11">
                  <c:v>4.5045045045045047</c:v>
                </c:pt>
                <c:pt idx="12">
                  <c:v>5.5555555555555562</c:v>
                </c:pt>
                <c:pt idx="13">
                  <c:v>5.8479532163742691</c:v>
                </c:pt>
                <c:pt idx="14">
                  <c:v>6.746031746031746</c:v>
                </c:pt>
                <c:pt idx="15">
                  <c:v>7.2751322751322753</c:v>
                </c:pt>
                <c:pt idx="16">
                  <c:v>7.6974564926372162</c:v>
                </c:pt>
                <c:pt idx="17">
                  <c:v>10.210210210210212</c:v>
                </c:pt>
                <c:pt idx="18">
                  <c:v>2.7131782945736433</c:v>
                </c:pt>
                <c:pt idx="19">
                  <c:v>3.8271604938271602</c:v>
                </c:pt>
                <c:pt idx="20">
                  <c:v>5.2362707535121329</c:v>
                </c:pt>
                <c:pt idx="21">
                  <c:v>6.405228758169935</c:v>
                </c:pt>
                <c:pt idx="22">
                  <c:v>5.4</c:v>
                </c:pt>
                <c:pt idx="23">
                  <c:v>6.25</c:v>
                </c:pt>
                <c:pt idx="24">
                  <c:v>10</c:v>
                </c:pt>
                <c:pt idx="25">
                  <c:v>9.5299999999999994</c:v>
                </c:pt>
                <c:pt idx="26">
                  <c:v>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B2-4F72-A0F0-25CEEFCB4299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'[3]consensus fluxes'!$C$49:$C$62</c:f>
              <c:numCache>
                <c:formatCode>General</c:formatCode>
                <c:ptCount val="14"/>
                <c:pt idx="0">
                  <c:v>0.1</c:v>
                </c:pt>
                <c:pt idx="1">
                  <c:v>0.1</c:v>
                </c:pt>
                <c:pt idx="2">
                  <c:v>0.125</c:v>
                </c:pt>
                <c:pt idx="3">
                  <c:v>0.125</c:v>
                </c:pt>
                <c:pt idx="4">
                  <c:v>0.2</c:v>
                </c:pt>
                <c:pt idx="5">
                  <c:v>0.2</c:v>
                </c:pt>
                <c:pt idx="6">
                  <c:v>0.3</c:v>
                </c:pt>
                <c:pt idx="7">
                  <c:v>0.3</c:v>
                </c:pt>
                <c:pt idx="8">
                  <c:v>0.4</c:v>
                </c:pt>
                <c:pt idx="9">
                  <c:v>0.4</c:v>
                </c:pt>
                <c:pt idx="10">
                  <c:v>0.51</c:v>
                </c:pt>
                <c:pt idx="11">
                  <c:v>0.55000000000000004</c:v>
                </c:pt>
                <c:pt idx="12">
                  <c:v>0.57499999999999996</c:v>
                </c:pt>
                <c:pt idx="13">
                  <c:v>0.68</c:v>
                </c:pt>
              </c:numCache>
            </c:numRef>
          </c:xVal>
          <c:yVal>
            <c:numRef>
              <c:f>'[3]consensus fluxes'!$F$49:$F$62</c:f>
              <c:numCache>
                <c:formatCode>General</c:formatCode>
                <c:ptCount val="14"/>
                <c:pt idx="0">
                  <c:v>1.7636684303350971</c:v>
                </c:pt>
                <c:pt idx="1">
                  <c:v>1.5873015873015874</c:v>
                </c:pt>
                <c:pt idx="2">
                  <c:v>1.9841269841269842</c:v>
                </c:pt>
                <c:pt idx="3">
                  <c:v>2.1367521367521367</c:v>
                </c:pt>
                <c:pt idx="4">
                  <c:v>3.0030030030030037</c:v>
                </c:pt>
                <c:pt idx="5">
                  <c:v>2.9629629629629628</c:v>
                </c:pt>
                <c:pt idx="6">
                  <c:v>4.4444444444444438</c:v>
                </c:pt>
                <c:pt idx="7">
                  <c:v>4.5045045045045047</c:v>
                </c:pt>
                <c:pt idx="8">
                  <c:v>5.5555555555555562</c:v>
                </c:pt>
                <c:pt idx="9">
                  <c:v>5.8479532163742691</c:v>
                </c:pt>
                <c:pt idx="10">
                  <c:v>6.746031746031746</c:v>
                </c:pt>
                <c:pt idx="11">
                  <c:v>7.2751322751322753</c:v>
                </c:pt>
                <c:pt idx="12">
                  <c:v>7.6974564926372162</c:v>
                </c:pt>
                <c:pt idx="13">
                  <c:v>10.210210210210212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B2-4F72-A0F0-25CEEFCB4299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'[3]consensus fluxes'!$C$63:$C$66</c:f>
              <c:numCache>
                <c:formatCode>General</c:formatCode>
                <c:ptCount val="4"/>
                <c:pt idx="0">
                  <c:v>0.21</c:v>
                </c:pt>
                <c:pt idx="1">
                  <c:v>0.31</c:v>
                </c:pt>
                <c:pt idx="2">
                  <c:v>0.41</c:v>
                </c:pt>
                <c:pt idx="3">
                  <c:v>0.49</c:v>
                </c:pt>
              </c:numCache>
            </c:numRef>
          </c:xVal>
          <c:yVal>
            <c:numRef>
              <c:f>'[3]consensus fluxes'!$F$63:$F$66</c:f>
              <c:numCache>
                <c:formatCode>General</c:formatCode>
                <c:ptCount val="4"/>
                <c:pt idx="0">
                  <c:v>2.7131782945736433</c:v>
                </c:pt>
                <c:pt idx="1">
                  <c:v>3.8271604938271602</c:v>
                </c:pt>
                <c:pt idx="2">
                  <c:v>5.2362707535121329</c:v>
                </c:pt>
                <c:pt idx="3">
                  <c:v>6.405228758169935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B2-4F72-A0F0-25CEEFCB4299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'[3]consensus fluxes'!$C$45:$C$48</c:f>
              <c:numCache>
                <c:formatCode>General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xVal>
          <c:yVal>
            <c:numRef>
              <c:f>'[3]consensus fluxes'!$F$45:$F$48</c:f>
              <c:numCache>
                <c:formatCode>General</c:formatCode>
                <c:ptCount val="4"/>
                <c:pt idx="0">
                  <c:v>1.5600000000000003</c:v>
                </c:pt>
                <c:pt idx="1">
                  <c:v>2.6847310984355679</c:v>
                </c:pt>
                <c:pt idx="2">
                  <c:v>4.0464354773728477</c:v>
                </c:pt>
                <c:pt idx="3">
                  <c:v>5.92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B2-4F72-A0F0-25CEEFCB4299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'[3]consensus fluxes'!$AF$71:$AF$75</c:f>
              <c:numCache>
                <c:formatCode>General</c:formatCode>
                <c:ptCount val="5"/>
              </c:numCache>
            </c:numRef>
          </c:xVal>
          <c:yVal>
            <c:numRef>
              <c:f>'[3]consensus fluxes'!$AI$71:$AI$75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B2-4F72-A0F0-25CEEFCB4299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'[3]consensus fluxes'!$C$73</c:f>
              <c:numCache>
                <c:formatCode>General</c:formatCode>
                <c:ptCount val="1"/>
              </c:numCache>
            </c:numRef>
          </c:xVal>
          <c:yVal>
            <c:numRef>
              <c:f>'[3]consensus fluxes'!$F$73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B2-4F72-A0F0-25CEEFCB4299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'[3]consensus fluxes'!$C$67:$C$70</c:f>
              <c:numCache>
                <c:formatCode>General</c:formatCode>
                <c:ptCount val="4"/>
                <c:pt idx="0">
                  <c:v>0.4</c:v>
                </c:pt>
                <c:pt idx="1">
                  <c:v>0.5</c:v>
                </c:pt>
                <c:pt idx="2">
                  <c:v>0.7</c:v>
                </c:pt>
                <c:pt idx="3">
                  <c:v>0.73</c:v>
                </c:pt>
              </c:numCache>
            </c:numRef>
          </c:xVal>
          <c:yVal>
            <c:numRef>
              <c:f>'[3]consensus fluxes'!$F$67:$F$70</c:f>
              <c:numCache>
                <c:formatCode>General</c:formatCode>
                <c:ptCount val="4"/>
                <c:pt idx="0">
                  <c:v>5.4</c:v>
                </c:pt>
                <c:pt idx="1">
                  <c:v>6.25</c:v>
                </c:pt>
                <c:pt idx="2">
                  <c:v>10</c:v>
                </c:pt>
                <c:pt idx="3">
                  <c:v>9.5299999999999994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BB2-4F72-A0F0-25CEEFCB4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78688"/>
        <c:axId val="223862368"/>
      </c:scatterChart>
      <c:valAx>
        <c:axId val="22387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</a:t>
                </a:r>
                <a:r>
                  <a:rPr lang="en-US" baseline="0"/>
                  <a:t> rate (h-1)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62368"/>
        <c:crosses val="autoZero"/>
        <c:crossBetween val="midCat"/>
        <c:minorUnit val="0.1"/>
      </c:valAx>
      <c:valAx>
        <c:axId val="223862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qgluc (mmol/(g cdw*h)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78688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MG1655 acetate secretion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1"/>
            <c:marker>
              <c:symbol val="circle"/>
              <c:size val="10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4C-49DC-B1B3-F97D9EF01EF7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-3.3"/>
            <c:dispRSqr val="1"/>
            <c:dispEq val="1"/>
            <c:trendlineLbl>
              <c:layout>
                <c:manualLayout>
                  <c:x val="-0.21527027381224967"/>
                  <c:y val="-3.95840393368550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'[3]consensus fluxes'!$C$30:$C$41</c:f>
              <c:numCache>
                <c:formatCode>General</c:formatCode>
                <c:ptCount val="12"/>
                <c:pt idx="0">
                  <c:v>0.4</c:v>
                </c:pt>
                <c:pt idx="1">
                  <c:v>0.73</c:v>
                </c:pt>
                <c:pt idx="2">
                  <c:v>0.55000000000000004</c:v>
                </c:pt>
                <c:pt idx="3">
                  <c:v>0.6</c:v>
                </c:pt>
                <c:pt idx="4">
                  <c:v>0.4</c:v>
                </c:pt>
                <c:pt idx="5">
                  <c:v>0.5</c:v>
                </c:pt>
                <c:pt idx="6">
                  <c:v>0.31</c:v>
                </c:pt>
                <c:pt idx="7">
                  <c:v>0.41</c:v>
                </c:pt>
                <c:pt idx="8">
                  <c:v>0.49</c:v>
                </c:pt>
                <c:pt idx="9">
                  <c:v>0.7</c:v>
                </c:pt>
                <c:pt idx="10">
                  <c:v>0.62</c:v>
                </c:pt>
                <c:pt idx="11">
                  <c:v>0.67</c:v>
                </c:pt>
              </c:numCache>
            </c:numRef>
          </c:xVal>
          <c:yVal>
            <c:numRef>
              <c:f>'[3]consensus fluxes'!$E$30:$E$41</c:f>
              <c:numCache>
                <c:formatCode>General</c:formatCode>
                <c:ptCount val="12"/>
                <c:pt idx="0">
                  <c:v>0</c:v>
                </c:pt>
                <c:pt idx="1">
                  <c:v>3.5</c:v>
                </c:pt>
                <c:pt idx="2">
                  <c:v>2.5</c:v>
                </c:pt>
                <c:pt idx="3">
                  <c:v>4</c:v>
                </c:pt>
                <c:pt idx="4">
                  <c:v>1.25</c:v>
                </c:pt>
                <c:pt idx="5">
                  <c:v>0.5</c:v>
                </c:pt>
                <c:pt idx="6">
                  <c:v>0.2</c:v>
                </c:pt>
                <c:pt idx="7">
                  <c:v>0.7</c:v>
                </c:pt>
                <c:pt idx="8">
                  <c:v>2</c:v>
                </c:pt>
                <c:pt idx="9">
                  <c:v>4</c:v>
                </c:pt>
                <c:pt idx="10">
                  <c:v>1.1000000000000001</c:v>
                </c:pt>
                <c:pt idx="11">
                  <c:v>2.14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4C-49DC-B1B3-F97D9EF01EF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0"/>
            <c:marker>
              <c:symbol val="circle"/>
              <c:size val="10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A4C-49DC-B1B3-F97D9EF01EF7}"/>
              </c:ext>
            </c:extLst>
          </c:dPt>
          <c:xVal>
            <c:numRef>
              <c:f>'[3]consensus fluxes'!$C$30:$C$40</c:f>
              <c:numCache>
                <c:formatCode>General</c:formatCode>
                <c:ptCount val="11"/>
                <c:pt idx="0">
                  <c:v>0.4</c:v>
                </c:pt>
                <c:pt idx="1">
                  <c:v>0.73</c:v>
                </c:pt>
                <c:pt idx="2">
                  <c:v>0.55000000000000004</c:v>
                </c:pt>
                <c:pt idx="3">
                  <c:v>0.6</c:v>
                </c:pt>
                <c:pt idx="4">
                  <c:v>0.4</c:v>
                </c:pt>
                <c:pt idx="5">
                  <c:v>0.5</c:v>
                </c:pt>
                <c:pt idx="6">
                  <c:v>0.31</c:v>
                </c:pt>
                <c:pt idx="7">
                  <c:v>0.41</c:v>
                </c:pt>
                <c:pt idx="8">
                  <c:v>0.49</c:v>
                </c:pt>
                <c:pt idx="9">
                  <c:v>0.7</c:v>
                </c:pt>
                <c:pt idx="10">
                  <c:v>0.62</c:v>
                </c:pt>
              </c:numCache>
            </c:numRef>
          </c:xVal>
          <c:yVal>
            <c:numRef>
              <c:f>'[3]consensus fluxes'!$E$30:$E$40</c:f>
              <c:numCache>
                <c:formatCode>General</c:formatCode>
                <c:ptCount val="11"/>
                <c:pt idx="0">
                  <c:v>0</c:v>
                </c:pt>
                <c:pt idx="1">
                  <c:v>3.5</c:v>
                </c:pt>
                <c:pt idx="2">
                  <c:v>2.5</c:v>
                </c:pt>
                <c:pt idx="3">
                  <c:v>4</c:v>
                </c:pt>
                <c:pt idx="4">
                  <c:v>1.25</c:v>
                </c:pt>
                <c:pt idx="5">
                  <c:v>0.5</c:v>
                </c:pt>
                <c:pt idx="6">
                  <c:v>0.2</c:v>
                </c:pt>
                <c:pt idx="7">
                  <c:v>0.7</c:v>
                </c:pt>
                <c:pt idx="8">
                  <c:v>2</c:v>
                </c:pt>
                <c:pt idx="9">
                  <c:v>4</c:v>
                </c:pt>
                <c:pt idx="10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4C-49DC-B1B3-F97D9EF01EF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'[3]consensus fluxes'!$C$27:$C$30</c:f>
              <c:numCache>
                <c:formatCode>General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xVal>
          <c:yVal>
            <c:numRef>
              <c:f>'[3]consensus fluxes'!$E$27:$E$30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4C-49DC-B1B3-F97D9EF01EF7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'[3]consensus fluxes'!$C$30</c:f>
              <c:numCache>
                <c:formatCode>General</c:formatCode>
                <c:ptCount val="1"/>
                <c:pt idx="0">
                  <c:v>0.4</c:v>
                </c:pt>
              </c:numCache>
            </c:numRef>
          </c:xVal>
          <c:yVal>
            <c:numRef>
              <c:f>'[3]consensus fluxes'!$E$30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4C-49DC-B1B3-F97D9EF01EF7}"/>
            </c:ext>
          </c:extLst>
        </c:ser>
        <c:ser>
          <c:idx val="5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'[3]consensus fluxes'!$C$31</c:f>
              <c:numCache>
                <c:formatCode>General</c:formatCode>
                <c:ptCount val="1"/>
                <c:pt idx="0">
                  <c:v>0.73</c:v>
                </c:pt>
              </c:numCache>
            </c:numRef>
          </c:xVal>
          <c:yVal>
            <c:numRef>
              <c:f>'[3]consensus fluxes'!$E$31</c:f>
              <c:numCache>
                <c:formatCode>General</c:formatCode>
                <c:ptCount val="1"/>
                <c:pt idx="0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4C-49DC-B1B3-F97D9EF01EF7}"/>
            </c:ext>
          </c:extLst>
        </c:ser>
        <c:ser>
          <c:idx val="6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</c:marker>
          <c:xVal>
            <c:numRef>
              <c:f>'[3]consensus fluxes'!$C$32:$C$35</c:f>
              <c:numCache>
                <c:formatCode>General</c:formatCode>
                <c:ptCount val="4"/>
                <c:pt idx="0">
                  <c:v>0.55000000000000004</c:v>
                </c:pt>
                <c:pt idx="1">
                  <c:v>0.6</c:v>
                </c:pt>
                <c:pt idx="2">
                  <c:v>0.4</c:v>
                </c:pt>
                <c:pt idx="3">
                  <c:v>0.5</c:v>
                </c:pt>
              </c:numCache>
            </c:numRef>
          </c:xVal>
          <c:yVal>
            <c:numRef>
              <c:f>'[3]consensus fluxes'!$E$32:$E$35</c:f>
              <c:numCache>
                <c:formatCode>General</c:formatCode>
                <c:ptCount val="4"/>
                <c:pt idx="0">
                  <c:v>2.5</c:v>
                </c:pt>
                <c:pt idx="1">
                  <c:v>4</c:v>
                </c:pt>
                <c:pt idx="2">
                  <c:v>1.25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A4C-49DC-B1B3-F97D9EF01EF7}"/>
            </c:ext>
          </c:extLst>
        </c:ser>
        <c:ser>
          <c:idx val="7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'[3]consensus fluxes'!$C$36:$C$38</c:f>
              <c:numCache>
                <c:formatCode>General</c:formatCode>
                <c:ptCount val="3"/>
                <c:pt idx="0">
                  <c:v>0.31</c:v>
                </c:pt>
                <c:pt idx="1">
                  <c:v>0.41</c:v>
                </c:pt>
                <c:pt idx="2">
                  <c:v>0.49</c:v>
                </c:pt>
              </c:numCache>
            </c:numRef>
          </c:xVal>
          <c:yVal>
            <c:numRef>
              <c:f>'[3]consensus fluxes'!$E$36:$E$38</c:f>
              <c:numCache>
                <c:formatCode>General</c:formatCode>
                <c:ptCount val="3"/>
                <c:pt idx="0">
                  <c:v>0.2</c:v>
                </c:pt>
                <c:pt idx="1">
                  <c:v>0.7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A4C-49DC-B1B3-F97D9EF01EF7}"/>
            </c:ext>
          </c:extLst>
        </c:ser>
        <c:ser>
          <c:idx val="8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'[3]consensus fluxes'!$C$39:$C$40</c:f>
              <c:numCache>
                <c:formatCode>General</c:formatCode>
                <c:ptCount val="2"/>
                <c:pt idx="0">
                  <c:v>0.7</c:v>
                </c:pt>
                <c:pt idx="1">
                  <c:v>0.62</c:v>
                </c:pt>
              </c:numCache>
            </c:numRef>
          </c:xVal>
          <c:yVal>
            <c:numRef>
              <c:f>'[3]consensus fluxes'!$E$39:$E$40</c:f>
              <c:numCache>
                <c:formatCode>General</c:formatCode>
                <c:ptCount val="2"/>
                <c:pt idx="0">
                  <c:v>4</c:v>
                </c:pt>
                <c:pt idx="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A4C-49DC-B1B3-F97D9EF01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38736"/>
        <c:axId val="132048816"/>
      </c:scatterChart>
      <c:valAx>
        <c:axId val="13203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48816"/>
        <c:crosses val="autoZero"/>
        <c:crossBetween val="midCat"/>
        <c:minorUnit val="0.1"/>
      </c:valAx>
      <c:valAx>
        <c:axId val="13204881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qacetate (mmol/ (g cdw*h)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38736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protein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172572178477691E-2"/>
                  <c:y val="0.367576188393117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'S6 protein correction factors'!$D$4:$D$32</c:f>
              <c:numCache>
                <c:formatCode>General</c:formatCode>
                <c:ptCount val="29"/>
                <c:pt idx="0">
                  <c:v>0.12</c:v>
                </c:pt>
                <c:pt idx="1">
                  <c:v>0.2</c:v>
                </c:pt>
                <c:pt idx="2">
                  <c:v>0.35</c:v>
                </c:pt>
                <c:pt idx="3">
                  <c:v>0.5</c:v>
                </c:pt>
                <c:pt idx="4">
                  <c:v>0.21</c:v>
                </c:pt>
                <c:pt idx="5">
                  <c:v>0.22</c:v>
                </c:pt>
                <c:pt idx="6">
                  <c:v>0.25</c:v>
                </c:pt>
                <c:pt idx="7">
                  <c:v>0.26</c:v>
                </c:pt>
                <c:pt idx="8">
                  <c:v>0.31</c:v>
                </c:pt>
                <c:pt idx="9">
                  <c:v>0.35</c:v>
                </c:pt>
                <c:pt idx="10">
                  <c:v>0.36</c:v>
                </c:pt>
                <c:pt idx="11">
                  <c:v>0.41</c:v>
                </c:pt>
                <c:pt idx="12">
                  <c:v>0.42</c:v>
                </c:pt>
                <c:pt idx="13">
                  <c:v>0.45</c:v>
                </c:pt>
                <c:pt idx="14">
                  <c:v>0.46</c:v>
                </c:pt>
                <c:pt idx="15">
                  <c:v>0.51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0.63</c:v>
                </c:pt>
                <c:pt idx="19">
                  <c:v>0.63</c:v>
                </c:pt>
                <c:pt idx="20">
                  <c:v>0.65</c:v>
                </c:pt>
                <c:pt idx="21">
                  <c:v>0.73</c:v>
                </c:pt>
                <c:pt idx="22">
                  <c:v>0.74</c:v>
                </c:pt>
                <c:pt idx="23">
                  <c:v>0.78</c:v>
                </c:pt>
                <c:pt idx="24">
                  <c:v>0.11</c:v>
                </c:pt>
                <c:pt idx="25">
                  <c:v>0.21</c:v>
                </c:pt>
                <c:pt idx="26">
                  <c:v>0.31</c:v>
                </c:pt>
                <c:pt idx="27">
                  <c:v>0.4</c:v>
                </c:pt>
                <c:pt idx="28">
                  <c:v>0.49</c:v>
                </c:pt>
              </c:numCache>
            </c:numRef>
          </c:xVal>
          <c:yVal>
            <c:numRef>
              <c:f>'S6 protein correction factors'!$F$4:$F$32</c:f>
              <c:numCache>
                <c:formatCode>0.00</c:formatCode>
                <c:ptCount val="29"/>
                <c:pt idx="0">
                  <c:v>6.5656629693738218</c:v>
                </c:pt>
                <c:pt idx="1">
                  <c:v>6.781254765445528</c:v>
                </c:pt>
                <c:pt idx="2">
                  <c:v>8.4735882807631313</c:v>
                </c:pt>
                <c:pt idx="3">
                  <c:v>10.239955289409917</c:v>
                </c:pt>
                <c:pt idx="4">
                  <c:v>9.318417300100478</c:v>
                </c:pt>
                <c:pt idx="5">
                  <c:v>9.086508173922784</c:v>
                </c:pt>
                <c:pt idx="6">
                  <c:v>9.8966824179087389</c:v>
                </c:pt>
                <c:pt idx="7">
                  <c:v>11.354317990164349</c:v>
                </c:pt>
                <c:pt idx="8">
                  <c:v>11.756409671413717</c:v>
                </c:pt>
                <c:pt idx="9">
                  <c:v>11.905644969857342</c:v>
                </c:pt>
                <c:pt idx="10">
                  <c:v>11.941990083199343</c:v>
                </c:pt>
                <c:pt idx="11">
                  <c:v>12.155494869176714</c:v>
                </c:pt>
                <c:pt idx="12">
                  <c:v>9.4301475125383938</c:v>
                </c:pt>
                <c:pt idx="13">
                  <c:v>12.005597756345162</c:v>
                </c:pt>
                <c:pt idx="14">
                  <c:v>12.249098357648244</c:v>
                </c:pt>
                <c:pt idx="15">
                  <c:v>13.072623785386686</c:v>
                </c:pt>
                <c:pt idx="16">
                  <c:v>13.872272310081515</c:v>
                </c:pt>
                <c:pt idx="17">
                  <c:v>12.9844096279562</c:v>
                </c:pt>
                <c:pt idx="18">
                  <c:v>13.574814112743002</c:v>
                </c:pt>
                <c:pt idx="19">
                  <c:v>14.165868422122273</c:v>
                </c:pt>
                <c:pt idx="20">
                  <c:v>13.974067862742604</c:v>
                </c:pt>
                <c:pt idx="21">
                  <c:v>15.244361763684783</c:v>
                </c:pt>
                <c:pt idx="22">
                  <c:v>14.600717736950845</c:v>
                </c:pt>
                <c:pt idx="23">
                  <c:v>15.296358494258422</c:v>
                </c:pt>
                <c:pt idx="24">
                  <c:v>7.8237808678516112</c:v>
                </c:pt>
                <c:pt idx="25">
                  <c:v>10.393558175045291</c:v>
                </c:pt>
                <c:pt idx="26">
                  <c:v>12.005409360593161</c:v>
                </c:pt>
                <c:pt idx="27">
                  <c:v>12.164200837056436</c:v>
                </c:pt>
                <c:pt idx="28">
                  <c:v>10.55978774545255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DC-4B06-971C-447FBF394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293151"/>
        <c:axId val="1152265311"/>
      </c:scatterChart>
      <c:valAx>
        <c:axId val="115229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growth rate (h-1)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65311"/>
        <c:crosses val="autoZero"/>
        <c:crossBetween val="midCat"/>
      </c:valAx>
      <c:valAx>
        <c:axId val="115226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surface</a:t>
                </a:r>
                <a:r>
                  <a:rPr lang="en-US" baseline="0"/>
                  <a:t> area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9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PtsG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416885389326337E-2"/>
                  <c:y val="0.26347222222222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'S6 protein correction factors'!$D$34:$D$61</c:f>
              <c:numCache>
                <c:formatCode>General</c:formatCode>
                <c:ptCount val="28"/>
                <c:pt idx="0">
                  <c:v>0.12</c:v>
                </c:pt>
                <c:pt idx="1">
                  <c:v>0.2</c:v>
                </c:pt>
                <c:pt idx="2">
                  <c:v>0.35</c:v>
                </c:pt>
                <c:pt idx="3">
                  <c:v>0.5</c:v>
                </c:pt>
                <c:pt idx="4">
                  <c:v>0.25</c:v>
                </c:pt>
                <c:pt idx="5">
                  <c:v>0.22</c:v>
                </c:pt>
                <c:pt idx="6">
                  <c:v>0.21</c:v>
                </c:pt>
                <c:pt idx="7">
                  <c:v>0.26</c:v>
                </c:pt>
                <c:pt idx="8">
                  <c:v>0.35</c:v>
                </c:pt>
                <c:pt idx="9">
                  <c:v>0.31</c:v>
                </c:pt>
                <c:pt idx="10">
                  <c:v>0.42</c:v>
                </c:pt>
                <c:pt idx="11">
                  <c:v>0.36</c:v>
                </c:pt>
                <c:pt idx="12">
                  <c:v>0.45</c:v>
                </c:pt>
                <c:pt idx="13">
                  <c:v>0.51</c:v>
                </c:pt>
                <c:pt idx="14">
                  <c:v>0.41</c:v>
                </c:pt>
                <c:pt idx="15">
                  <c:v>0.55000000000000004</c:v>
                </c:pt>
                <c:pt idx="16">
                  <c:v>0.46</c:v>
                </c:pt>
                <c:pt idx="17">
                  <c:v>0.53</c:v>
                </c:pt>
                <c:pt idx="18">
                  <c:v>0.63</c:v>
                </c:pt>
                <c:pt idx="19">
                  <c:v>0.65</c:v>
                </c:pt>
                <c:pt idx="20">
                  <c:v>0.73</c:v>
                </c:pt>
                <c:pt idx="21">
                  <c:v>0.78</c:v>
                </c:pt>
                <c:pt idx="22">
                  <c:v>0.74</c:v>
                </c:pt>
                <c:pt idx="23">
                  <c:v>0.11</c:v>
                </c:pt>
                <c:pt idx="24">
                  <c:v>0.21</c:v>
                </c:pt>
                <c:pt idx="25">
                  <c:v>0.31</c:v>
                </c:pt>
                <c:pt idx="26">
                  <c:v>0.4</c:v>
                </c:pt>
              </c:numCache>
            </c:numRef>
          </c:xVal>
          <c:yVal>
            <c:numRef>
              <c:f>'S6 protein correction factors'!$F$34:$F$61</c:f>
              <c:numCache>
                <c:formatCode>0.00</c:formatCode>
                <c:ptCount val="28"/>
                <c:pt idx="0">
                  <c:v>1.3006524036952836</c:v>
                </c:pt>
                <c:pt idx="1">
                  <c:v>1.975448468994865</c:v>
                </c:pt>
                <c:pt idx="2">
                  <c:v>3.0060760639502382</c:v>
                </c:pt>
                <c:pt idx="3">
                  <c:v>3.7888061133895188</c:v>
                </c:pt>
                <c:pt idx="4">
                  <c:v>2.7519967085798074</c:v>
                </c:pt>
                <c:pt idx="5">
                  <c:v>3.6924142894997218</c:v>
                </c:pt>
                <c:pt idx="6">
                  <c:v>3.9857621730867088</c:v>
                </c:pt>
                <c:pt idx="7">
                  <c:v>4.2563049947718525</c:v>
                </c:pt>
                <c:pt idx="8">
                  <c:v>4.4231735598529749</c:v>
                </c:pt>
                <c:pt idx="9">
                  <c:v>5.047491586565501</c:v>
                </c:pt>
                <c:pt idx="10">
                  <c:v>4.927207878466243</c:v>
                </c:pt>
                <c:pt idx="11">
                  <c:v>5.3552996425134607</c:v>
                </c:pt>
                <c:pt idx="12">
                  <c:v>5.02445411621777</c:v>
                </c:pt>
                <c:pt idx="13">
                  <c:v>4.8469569897768965</c:v>
                </c:pt>
                <c:pt idx="14">
                  <c:v>5.370870814364868</c:v>
                </c:pt>
                <c:pt idx="15">
                  <c:v>4.8121067903206836</c:v>
                </c:pt>
                <c:pt idx="16">
                  <c:v>5.2270595985092445</c:v>
                </c:pt>
                <c:pt idx="17">
                  <c:v>5.4163991248126599</c:v>
                </c:pt>
                <c:pt idx="18">
                  <c:v>5.145027200214165</c:v>
                </c:pt>
                <c:pt idx="19">
                  <c:v>5.2426489256183775</c:v>
                </c:pt>
                <c:pt idx="20">
                  <c:v>5.4802087973654876</c:v>
                </c:pt>
                <c:pt idx="21">
                  <c:v>5.4174442666130078</c:v>
                </c:pt>
                <c:pt idx="22">
                  <c:v>5.7931547117378042</c:v>
                </c:pt>
                <c:pt idx="23">
                  <c:v>1.8869197507418782</c:v>
                </c:pt>
                <c:pt idx="24">
                  <c:v>3.0192987677823067</c:v>
                </c:pt>
                <c:pt idx="25">
                  <c:v>3.840970926893768</c:v>
                </c:pt>
                <c:pt idx="26">
                  <c:v>3.9413424579529832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2-479A-8352-DA49FCA84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315711"/>
        <c:axId val="1152311871"/>
      </c:scatterChart>
      <c:valAx>
        <c:axId val="1152315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11871"/>
        <c:crosses val="autoZero"/>
        <c:crossBetween val="midCat"/>
      </c:valAx>
      <c:valAx>
        <c:axId val="115231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 of surface area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25999234470691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1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ATP synthase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8484470691163605E-2"/>
                  <c:y val="0.297391003207932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'S6 protein correction factors'!$D$63:$D$92</c:f>
              <c:numCache>
                <c:formatCode>General</c:formatCode>
                <c:ptCount val="30"/>
                <c:pt idx="0">
                  <c:v>0.3</c:v>
                </c:pt>
                <c:pt idx="1">
                  <c:v>0.12</c:v>
                </c:pt>
                <c:pt idx="2">
                  <c:v>0.2</c:v>
                </c:pt>
                <c:pt idx="3">
                  <c:v>0.35</c:v>
                </c:pt>
                <c:pt idx="4">
                  <c:v>0.5</c:v>
                </c:pt>
                <c:pt idx="5">
                  <c:v>0.21</c:v>
                </c:pt>
                <c:pt idx="6">
                  <c:v>0.22</c:v>
                </c:pt>
                <c:pt idx="7">
                  <c:v>0.26</c:v>
                </c:pt>
                <c:pt idx="8">
                  <c:v>0.31</c:v>
                </c:pt>
                <c:pt idx="9">
                  <c:v>0.36</c:v>
                </c:pt>
                <c:pt idx="10">
                  <c:v>0.41</c:v>
                </c:pt>
                <c:pt idx="11">
                  <c:v>0.46</c:v>
                </c:pt>
                <c:pt idx="12">
                  <c:v>0.51</c:v>
                </c:pt>
                <c:pt idx="13">
                  <c:v>0.25</c:v>
                </c:pt>
                <c:pt idx="14">
                  <c:v>0.35</c:v>
                </c:pt>
                <c:pt idx="15">
                  <c:v>0.42</c:v>
                </c:pt>
                <c:pt idx="16">
                  <c:v>0.45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0.63</c:v>
                </c:pt>
                <c:pt idx="20">
                  <c:v>0.65</c:v>
                </c:pt>
                <c:pt idx="21">
                  <c:v>0.73</c:v>
                </c:pt>
                <c:pt idx="22">
                  <c:v>0.74</c:v>
                </c:pt>
                <c:pt idx="23">
                  <c:v>0.78</c:v>
                </c:pt>
                <c:pt idx="24">
                  <c:v>0.82</c:v>
                </c:pt>
                <c:pt idx="25">
                  <c:v>0.11</c:v>
                </c:pt>
                <c:pt idx="26">
                  <c:v>0.21</c:v>
                </c:pt>
                <c:pt idx="27">
                  <c:v>0.31</c:v>
                </c:pt>
                <c:pt idx="28">
                  <c:v>0.4</c:v>
                </c:pt>
                <c:pt idx="29">
                  <c:v>0.49</c:v>
                </c:pt>
              </c:numCache>
            </c:numRef>
          </c:xVal>
          <c:yVal>
            <c:numRef>
              <c:f>'S6 protein correction factors'!$F$63:$F$92</c:f>
              <c:numCache>
                <c:formatCode>0.00</c:formatCode>
                <c:ptCount val="30"/>
                <c:pt idx="0">
                  <c:v>2.2737908252022945</c:v>
                </c:pt>
                <c:pt idx="1">
                  <c:v>1.7593621289402388</c:v>
                </c:pt>
                <c:pt idx="2">
                  <c:v>2.1273466699590604</c:v>
                </c:pt>
                <c:pt idx="3">
                  <c:v>2.4957241921635798</c:v>
                </c:pt>
                <c:pt idx="4">
                  <c:v>2.7805610017081404</c:v>
                </c:pt>
                <c:pt idx="5">
                  <c:v>2.169572911076548</c:v>
                </c:pt>
                <c:pt idx="6">
                  <c:v>2.1811443175477634</c:v>
                </c:pt>
                <c:pt idx="7">
                  <c:v>2.2960831784611071</c:v>
                </c:pt>
                <c:pt idx="8">
                  <c:v>2.4460313317532023</c:v>
                </c:pt>
                <c:pt idx="9">
                  <c:v>2.5928694011324924</c:v>
                </c:pt>
                <c:pt idx="10">
                  <c:v>2.5530872951690675</c:v>
                </c:pt>
                <c:pt idx="11">
                  <c:v>2.650078130120578</c:v>
                </c:pt>
                <c:pt idx="12">
                  <c:v>2.583999978198801</c:v>
                </c:pt>
                <c:pt idx="13">
                  <c:v>2.7356333636724375</c:v>
                </c:pt>
                <c:pt idx="14">
                  <c:v>3.1084127466342539</c:v>
                </c:pt>
                <c:pt idx="15">
                  <c:v>3.1491910411395789</c:v>
                </c:pt>
                <c:pt idx="16">
                  <c:v>3.3395984640784993</c:v>
                </c:pt>
                <c:pt idx="17">
                  <c:v>3.3364745605238668</c:v>
                </c:pt>
                <c:pt idx="18">
                  <c:v>3.2903517392821429</c:v>
                </c:pt>
                <c:pt idx="19">
                  <c:v>3.3847162866872704</c:v>
                </c:pt>
                <c:pt idx="20">
                  <c:v>3.4567184521262679</c:v>
                </c:pt>
                <c:pt idx="21">
                  <c:v>3.28374049935573</c:v>
                </c:pt>
                <c:pt idx="22">
                  <c:v>3.5627781830295135</c:v>
                </c:pt>
                <c:pt idx="23">
                  <c:v>3.4441951470172105</c:v>
                </c:pt>
                <c:pt idx="24">
                  <c:v>3.3367713872292502</c:v>
                </c:pt>
                <c:pt idx="25">
                  <c:v>2.3815272086934778</c:v>
                </c:pt>
                <c:pt idx="26">
                  <c:v>3.1041658692453935</c:v>
                </c:pt>
                <c:pt idx="27">
                  <c:v>3.4307410798411686</c:v>
                </c:pt>
                <c:pt idx="28">
                  <c:v>3.2475896721637318</c:v>
                </c:pt>
                <c:pt idx="29">
                  <c:v>3.0061712297264371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A-4A19-8F98-799EB5339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324351"/>
        <c:axId val="1152324831"/>
      </c:scatterChart>
      <c:valAx>
        <c:axId val="1152324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24831"/>
        <c:crosses val="autoZero"/>
        <c:crossBetween val="midCat"/>
      </c:valAx>
      <c:valAx>
        <c:axId val="115232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 of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2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59973753280839E-2"/>
                  <c:y val="-0.171800816564596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'S6 protein correction factors'!$D$94:$D$123</c:f>
              <c:numCache>
                <c:formatCode>General</c:formatCode>
                <c:ptCount val="30"/>
                <c:pt idx="0">
                  <c:v>0.12</c:v>
                </c:pt>
                <c:pt idx="1">
                  <c:v>0.2</c:v>
                </c:pt>
                <c:pt idx="2">
                  <c:v>0.35</c:v>
                </c:pt>
                <c:pt idx="3">
                  <c:v>0.5</c:v>
                </c:pt>
                <c:pt idx="4">
                  <c:v>0.57999999999999996</c:v>
                </c:pt>
                <c:pt idx="5">
                  <c:v>0.21</c:v>
                </c:pt>
                <c:pt idx="6">
                  <c:v>0.22</c:v>
                </c:pt>
                <c:pt idx="7">
                  <c:v>0.31</c:v>
                </c:pt>
                <c:pt idx="8">
                  <c:v>0.36</c:v>
                </c:pt>
                <c:pt idx="9">
                  <c:v>0.41</c:v>
                </c:pt>
                <c:pt idx="10">
                  <c:v>0.46</c:v>
                </c:pt>
                <c:pt idx="11">
                  <c:v>0.51</c:v>
                </c:pt>
                <c:pt idx="12">
                  <c:v>0.25</c:v>
                </c:pt>
                <c:pt idx="13">
                  <c:v>0.26</c:v>
                </c:pt>
                <c:pt idx="14">
                  <c:v>0.35</c:v>
                </c:pt>
                <c:pt idx="15">
                  <c:v>0.42</c:v>
                </c:pt>
                <c:pt idx="16">
                  <c:v>0.45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0.63</c:v>
                </c:pt>
                <c:pt idx="20">
                  <c:v>0.65</c:v>
                </c:pt>
                <c:pt idx="21">
                  <c:v>0.73</c:v>
                </c:pt>
                <c:pt idx="22">
                  <c:v>0.74</c:v>
                </c:pt>
                <c:pt idx="23">
                  <c:v>0.78</c:v>
                </c:pt>
                <c:pt idx="24">
                  <c:v>0.82</c:v>
                </c:pt>
                <c:pt idx="25">
                  <c:v>0.11</c:v>
                </c:pt>
                <c:pt idx="26">
                  <c:v>0.21</c:v>
                </c:pt>
                <c:pt idx="27">
                  <c:v>0.31</c:v>
                </c:pt>
                <c:pt idx="28">
                  <c:v>0.4</c:v>
                </c:pt>
                <c:pt idx="29">
                  <c:v>0.49</c:v>
                </c:pt>
              </c:numCache>
            </c:numRef>
          </c:xVal>
          <c:yVal>
            <c:numRef>
              <c:f>'S6 protein correction factors'!$F$94:$F$123</c:f>
              <c:numCache>
                <c:formatCode>0.00</c:formatCode>
                <c:ptCount val="30"/>
                <c:pt idx="0">
                  <c:v>2.1882440447655833</c:v>
                </c:pt>
                <c:pt idx="1">
                  <c:v>2.1416272078221232</c:v>
                </c:pt>
                <c:pt idx="2">
                  <c:v>2.033622871339666</c:v>
                </c:pt>
                <c:pt idx="3">
                  <c:v>2.6001003533718787</c:v>
                </c:pt>
                <c:pt idx="4">
                  <c:v>3.1018226474038673</c:v>
                </c:pt>
                <c:pt idx="5">
                  <c:v>2.6551012687324356</c:v>
                </c:pt>
                <c:pt idx="6">
                  <c:v>2.7276520457511366</c:v>
                </c:pt>
                <c:pt idx="7">
                  <c:v>3.0932301430592597</c:v>
                </c:pt>
                <c:pt idx="8">
                  <c:v>3.8461121861058434</c:v>
                </c:pt>
                <c:pt idx="9">
                  <c:v>3.2779311134334623</c:v>
                </c:pt>
                <c:pt idx="10">
                  <c:v>3.7949989434404925</c:v>
                </c:pt>
                <c:pt idx="11">
                  <c:v>3.6505252101690413</c:v>
                </c:pt>
                <c:pt idx="12">
                  <c:v>3.8206935712667911</c:v>
                </c:pt>
                <c:pt idx="13">
                  <c:v>3.3577351245229314</c:v>
                </c:pt>
                <c:pt idx="14">
                  <c:v>3.849580801395414</c:v>
                </c:pt>
                <c:pt idx="15">
                  <c:v>3.1917419057813445</c:v>
                </c:pt>
                <c:pt idx="16">
                  <c:v>3.4763259938618858</c:v>
                </c:pt>
                <c:pt idx="17">
                  <c:v>4.371202620419516</c:v>
                </c:pt>
                <c:pt idx="18">
                  <c:v>4.5554267985527828</c:v>
                </c:pt>
                <c:pt idx="19">
                  <c:v>3.9809339395136143</c:v>
                </c:pt>
                <c:pt idx="20">
                  <c:v>4.949044901218282</c:v>
                </c:pt>
                <c:pt idx="21">
                  <c:v>4.0332832971445587</c:v>
                </c:pt>
                <c:pt idx="22">
                  <c:v>4.5868078060586601</c:v>
                </c:pt>
                <c:pt idx="23">
                  <c:v>4.3381928537693133</c:v>
                </c:pt>
                <c:pt idx="24">
                  <c:v>4.6481608979494045</c:v>
                </c:pt>
                <c:pt idx="25">
                  <c:v>2.7064087598984408</c:v>
                </c:pt>
                <c:pt idx="26">
                  <c:v>3.3960134516759433</c:v>
                </c:pt>
                <c:pt idx="27">
                  <c:v>3.7653879933293521</c:v>
                </c:pt>
                <c:pt idx="28">
                  <c:v>3.818627705657363</c:v>
                </c:pt>
                <c:pt idx="29">
                  <c:v>4.3156793178184056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6-4219-A8AD-5C2D327FE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308511"/>
        <c:axId val="1152316671"/>
      </c:scatterChart>
      <c:valAx>
        <c:axId val="115230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16671"/>
        <c:crosses val="autoZero"/>
        <c:crossBetween val="midCat"/>
      </c:valAx>
      <c:valAx>
        <c:axId val="115231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 of surface area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50733085447652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0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+ components protein</a:t>
            </a:r>
            <a:r>
              <a:rPr lang="en-US" baseline="0"/>
              <a:t>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'S6 protein correction factors'!$Q$5:$Q$23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  <c:pt idx="14">
                  <c:v>0.8</c:v>
                </c:pt>
                <c:pt idx="15">
                  <c:v>0.85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</c:numCache>
            </c:numRef>
          </c:xVal>
          <c:yVal>
            <c:numRef>
              <c:f>'S6 protein correction factors'!$T$5:$T$23</c:f>
              <c:numCache>
                <c:formatCode>General</c:formatCode>
                <c:ptCount val="19"/>
                <c:pt idx="0">
                  <c:v>1.9969599999999998</c:v>
                </c:pt>
                <c:pt idx="1">
                  <c:v>2.3531900000000001</c:v>
                </c:pt>
                <c:pt idx="2">
                  <c:v>2.7094200000000002</c:v>
                </c:pt>
                <c:pt idx="3">
                  <c:v>3.0656500000000002</c:v>
                </c:pt>
                <c:pt idx="4">
                  <c:v>3.4218800000000003</c:v>
                </c:pt>
                <c:pt idx="5">
                  <c:v>3.7781099999999999</c:v>
                </c:pt>
                <c:pt idx="6">
                  <c:v>4.1343399999999999</c:v>
                </c:pt>
                <c:pt idx="7">
                  <c:v>4.49057</c:v>
                </c:pt>
                <c:pt idx="8">
                  <c:v>4.8468</c:v>
                </c:pt>
                <c:pt idx="9">
                  <c:v>5.20303</c:v>
                </c:pt>
                <c:pt idx="10">
                  <c:v>5.5592600000000001</c:v>
                </c:pt>
                <c:pt idx="11">
                  <c:v>5.9154900000000001</c:v>
                </c:pt>
                <c:pt idx="12">
                  <c:v>6.2717199999999993</c:v>
                </c:pt>
                <c:pt idx="13">
                  <c:v>6.6279500000000002</c:v>
                </c:pt>
                <c:pt idx="14">
                  <c:v>6.9841800000000003</c:v>
                </c:pt>
                <c:pt idx="15">
                  <c:v>7.3404100000000003</c:v>
                </c:pt>
                <c:pt idx="16">
                  <c:v>7.6966399999999995</c:v>
                </c:pt>
                <c:pt idx="17">
                  <c:v>8.0528700000000004</c:v>
                </c:pt>
                <c:pt idx="18">
                  <c:v>8.4091000000000005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F7-4C6D-A914-12C91417229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'S6 protein correction factors'!$Q$5:$Q$23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  <c:pt idx="14">
                  <c:v>0.8</c:v>
                </c:pt>
                <c:pt idx="15">
                  <c:v>0.85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</c:numCache>
            </c:numRef>
          </c:xVal>
          <c:yVal>
            <c:numRef>
              <c:f>'S6 protein correction factors'!$U$5:$U$23</c:f>
              <c:numCache>
                <c:formatCode>General</c:formatCode>
                <c:ptCount val="19"/>
                <c:pt idx="0">
                  <c:v>2.2256900000000002</c:v>
                </c:pt>
                <c:pt idx="1">
                  <c:v>2.3229849999999996</c:v>
                </c:pt>
                <c:pt idx="2">
                  <c:v>2.42028</c:v>
                </c:pt>
                <c:pt idx="3">
                  <c:v>2.5175749999999999</c:v>
                </c:pt>
                <c:pt idx="4">
                  <c:v>2.6148700000000002</c:v>
                </c:pt>
                <c:pt idx="5">
                  <c:v>2.7121650000000002</c:v>
                </c:pt>
                <c:pt idx="6">
                  <c:v>2.8094600000000001</c:v>
                </c:pt>
                <c:pt idx="7">
                  <c:v>2.9067550000000004</c:v>
                </c:pt>
                <c:pt idx="8">
                  <c:v>3.0040499999999999</c:v>
                </c:pt>
                <c:pt idx="9">
                  <c:v>3.1013450000000002</c:v>
                </c:pt>
                <c:pt idx="10">
                  <c:v>3.1986400000000001</c:v>
                </c:pt>
                <c:pt idx="11">
                  <c:v>3.2959350000000001</c:v>
                </c:pt>
                <c:pt idx="12">
                  <c:v>3.3932300000000004</c:v>
                </c:pt>
                <c:pt idx="13">
                  <c:v>3.4905249999999999</c:v>
                </c:pt>
                <c:pt idx="14">
                  <c:v>3.5878199999999998</c:v>
                </c:pt>
                <c:pt idx="15">
                  <c:v>3.6851149999999993</c:v>
                </c:pt>
                <c:pt idx="16">
                  <c:v>3.7824100000000005</c:v>
                </c:pt>
                <c:pt idx="17">
                  <c:v>3.8797050000000004</c:v>
                </c:pt>
                <c:pt idx="18">
                  <c:v>3.9769999999999999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F7-4C6D-A914-12C914172291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'S6 protein correction factors'!$Q$5:$Q$23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  <c:pt idx="14">
                  <c:v>0.8</c:v>
                </c:pt>
                <c:pt idx="15">
                  <c:v>0.85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</c:numCache>
            </c:numRef>
          </c:xVal>
          <c:yVal>
            <c:numRef>
              <c:f>'S6 protein correction factors'!$V$5:$V$23</c:f>
              <c:numCache>
                <c:formatCode>General</c:formatCode>
                <c:ptCount val="19"/>
                <c:pt idx="0">
                  <c:v>2.5922400000000003</c:v>
                </c:pt>
                <c:pt idx="1">
                  <c:v>2.7360599999999997</c:v>
                </c:pt>
                <c:pt idx="2">
                  <c:v>2.87988</c:v>
                </c:pt>
                <c:pt idx="3">
                  <c:v>3.0236999999999998</c:v>
                </c:pt>
                <c:pt idx="4">
                  <c:v>3.1675199999999997</c:v>
                </c:pt>
                <c:pt idx="5">
                  <c:v>3.31134</c:v>
                </c:pt>
                <c:pt idx="6">
                  <c:v>3.4551599999999998</c:v>
                </c:pt>
                <c:pt idx="7">
                  <c:v>3.5989800000000005</c:v>
                </c:pt>
                <c:pt idx="8">
                  <c:v>3.7427999999999999</c:v>
                </c:pt>
                <c:pt idx="9">
                  <c:v>3.8866199999999997</c:v>
                </c:pt>
                <c:pt idx="10">
                  <c:v>4.0304399999999996</c:v>
                </c:pt>
                <c:pt idx="11">
                  <c:v>4.1742600000000003</c:v>
                </c:pt>
                <c:pt idx="12">
                  <c:v>4.3180800000000001</c:v>
                </c:pt>
                <c:pt idx="13">
                  <c:v>4.4619</c:v>
                </c:pt>
                <c:pt idx="14">
                  <c:v>4.6057199999999998</c:v>
                </c:pt>
                <c:pt idx="15">
                  <c:v>4.7495399999999997</c:v>
                </c:pt>
                <c:pt idx="16">
                  <c:v>4.8933600000000004</c:v>
                </c:pt>
                <c:pt idx="17">
                  <c:v>5.0371800000000002</c:v>
                </c:pt>
                <c:pt idx="18">
                  <c:v>5.181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F7-4C6D-A914-12C914172291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6710411198600177E-3"/>
                  <c:y val="-5.30533683289588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'S6 protein correction factors'!$Q$5:$Q$23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  <c:pt idx="14">
                  <c:v>0.8</c:v>
                </c:pt>
                <c:pt idx="15">
                  <c:v>0.85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</c:numCache>
            </c:numRef>
          </c:xVal>
          <c:yVal>
            <c:numRef>
              <c:f>'S6 protein correction factors'!$W$5:$W$23</c:f>
              <c:numCache>
                <c:formatCode>General</c:formatCode>
                <c:ptCount val="19"/>
                <c:pt idx="0">
                  <c:v>6.8148900000000001</c:v>
                </c:pt>
                <c:pt idx="1">
                  <c:v>7.412234999999999</c:v>
                </c:pt>
                <c:pt idx="2">
                  <c:v>8.0095799999999997</c:v>
                </c:pt>
                <c:pt idx="3">
                  <c:v>8.6069250000000004</c:v>
                </c:pt>
                <c:pt idx="4">
                  <c:v>9.2042700000000011</c:v>
                </c:pt>
                <c:pt idx="5">
                  <c:v>9.801615</c:v>
                </c:pt>
                <c:pt idx="6">
                  <c:v>10.398959999999999</c:v>
                </c:pt>
                <c:pt idx="7">
                  <c:v>10.996305000000001</c:v>
                </c:pt>
                <c:pt idx="8">
                  <c:v>11.59365</c:v>
                </c:pt>
                <c:pt idx="9">
                  <c:v>12.190995000000001</c:v>
                </c:pt>
                <c:pt idx="10">
                  <c:v>12.788339999999998</c:v>
                </c:pt>
                <c:pt idx="11">
                  <c:v>13.385685</c:v>
                </c:pt>
                <c:pt idx="12">
                  <c:v>13.983029999999999</c:v>
                </c:pt>
                <c:pt idx="13">
                  <c:v>14.580375</c:v>
                </c:pt>
                <c:pt idx="14">
                  <c:v>15.177719999999999</c:v>
                </c:pt>
                <c:pt idx="15">
                  <c:v>15.775065</c:v>
                </c:pt>
                <c:pt idx="16">
                  <c:v>16.372410000000002</c:v>
                </c:pt>
                <c:pt idx="17">
                  <c:v>16.969754999999999</c:v>
                </c:pt>
                <c:pt idx="18">
                  <c:v>17.5671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F7-4C6D-A914-12C914172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247071"/>
        <c:axId val="1152247551"/>
      </c:scatterChart>
      <c:valAx>
        <c:axId val="1152247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47551"/>
        <c:crosses val="autoZero"/>
        <c:crossBetween val="midCat"/>
      </c:valAx>
      <c:valAx>
        <c:axId val="115224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 of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4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PWF 251004 aero  </a:t>
            </a:r>
          </a:p>
        </c:rich>
      </c:tx>
      <c:layout>
        <c:manualLayout>
          <c:xMode val="edge"/>
          <c:yMode val="edge"/>
          <c:x val="0.2531111111111111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245122484689413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'S6 protein correction factors'!$AB$3:$AB$8</c:f>
              <c:numCache>
                <c:formatCode>General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0.4</c:v>
                </c:pt>
                <c:pt idx="4">
                  <c:v>0.6</c:v>
                </c:pt>
                <c:pt idx="5">
                  <c:v>0.7</c:v>
                </c:pt>
              </c:numCache>
            </c:numRef>
          </c:xVal>
          <c:yVal>
            <c:numRef>
              <c:f>'S6 protein correction factors'!$AC$3:$AC$8</c:f>
              <c:numCache>
                <c:formatCode>0.00</c:formatCode>
                <c:ptCount val="6"/>
                <c:pt idx="0">
                  <c:v>2.2681279999999999</c:v>
                </c:pt>
                <c:pt idx="1">
                  <c:v>2.9004129999999999</c:v>
                </c:pt>
                <c:pt idx="2">
                  <c:v>4.0999999999999996</c:v>
                </c:pt>
                <c:pt idx="3">
                  <c:v>5.65</c:v>
                </c:pt>
                <c:pt idx="4">
                  <c:v>7.2</c:v>
                </c:pt>
                <c:pt idx="5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9-43D2-972B-D9E9E39E5ECB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0437664041994748E-2"/>
                  <c:y val="-0.251262758821813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'S6 protein correction factors'!$AB$3:$AB$8</c:f>
              <c:numCache>
                <c:formatCode>General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0.4</c:v>
                </c:pt>
                <c:pt idx="4">
                  <c:v>0.6</c:v>
                </c:pt>
                <c:pt idx="5">
                  <c:v>0.7</c:v>
                </c:pt>
              </c:numCache>
            </c:numRef>
          </c:xVal>
          <c:yVal>
            <c:numRef>
              <c:f>'S6 protein correction factors'!$AD$3:$AD$8</c:f>
              <c:numCache>
                <c:formatCode>0.00</c:formatCode>
                <c:ptCount val="6"/>
                <c:pt idx="0">
                  <c:v>1.7</c:v>
                </c:pt>
                <c:pt idx="1">
                  <c:v>1.45</c:v>
                </c:pt>
                <c:pt idx="2">
                  <c:v>1.2</c:v>
                </c:pt>
                <c:pt idx="3">
                  <c:v>1.1499999999999999</c:v>
                </c:pt>
                <c:pt idx="4">
                  <c:v>1.1000000000000001</c:v>
                </c:pt>
                <c:pt idx="5">
                  <c:v>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9-43D2-972B-D9E9E39E5ECB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6.6340551181102367E-2"/>
                  <c:y val="-0.10616688538932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'S6 protein correction factors'!$AB$3:$AB$8</c:f>
              <c:numCache>
                <c:formatCode>General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0.4</c:v>
                </c:pt>
                <c:pt idx="4">
                  <c:v>0.6</c:v>
                </c:pt>
                <c:pt idx="5">
                  <c:v>0.7</c:v>
                </c:pt>
              </c:numCache>
            </c:numRef>
          </c:xVal>
          <c:yVal>
            <c:numRef>
              <c:f>'S6 protein correction factors'!$AE$3:$AE$8</c:f>
              <c:numCache>
                <c:formatCode>0.00</c:formatCode>
                <c:ptCount val="6"/>
                <c:pt idx="0">
                  <c:v>1.1000000000000001</c:v>
                </c:pt>
                <c:pt idx="1">
                  <c:v>1.1499999999999999</c:v>
                </c:pt>
                <c:pt idx="2">
                  <c:v>1.25</c:v>
                </c:pt>
                <c:pt idx="3">
                  <c:v>1.4</c:v>
                </c:pt>
                <c:pt idx="4">
                  <c:v>1.55</c:v>
                </c:pt>
                <c:pt idx="5">
                  <c:v>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29-43D2-972B-D9E9E39E5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62320"/>
        <c:axId val="157563280"/>
      </c:scatterChart>
      <c:valAx>
        <c:axId val="15756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3280"/>
        <c:crosses val="autoZero"/>
        <c:crossBetween val="midCat"/>
      </c:valAx>
      <c:valAx>
        <c:axId val="15756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 weighting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saturation vs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'S7 PtsG saturation'!$C$9:$C$20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</c:numCache>
            </c:numRef>
          </c:xVal>
          <c:yVal>
            <c:numRef>
              <c:f>'S7 PtsG saturation'!$F$9:$F$20</c:f>
              <c:numCache>
                <c:formatCode>General</c:formatCode>
                <c:ptCount val="12"/>
                <c:pt idx="0">
                  <c:v>0.14285714285714285</c:v>
                </c:pt>
                <c:pt idx="1">
                  <c:v>0.2142857142857143</c:v>
                </c:pt>
                <c:pt idx="2">
                  <c:v>0.28571428571428575</c:v>
                </c:pt>
                <c:pt idx="3">
                  <c:v>0.35714285714285721</c:v>
                </c:pt>
                <c:pt idx="4">
                  <c:v>0.42857142857142855</c:v>
                </c:pt>
                <c:pt idx="5">
                  <c:v>0.5</c:v>
                </c:pt>
                <c:pt idx="6">
                  <c:v>0.5714285714285714</c:v>
                </c:pt>
                <c:pt idx="7">
                  <c:v>0.64285714285714302</c:v>
                </c:pt>
                <c:pt idx="8">
                  <c:v>0.7142857142857143</c:v>
                </c:pt>
                <c:pt idx="9">
                  <c:v>0.78571428571428581</c:v>
                </c:pt>
                <c:pt idx="10">
                  <c:v>0.85714285714285721</c:v>
                </c:pt>
                <c:pt idx="11">
                  <c:v>0.9285714285714286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E-4F32-B7D6-A1EC0F9B809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'S7 PtsG saturation'!$I$10:$I$17</c:f>
              <c:numCache>
                <c:formatCode>General</c:formatCode>
                <c:ptCount val="8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</c:numCache>
            </c:numRef>
          </c:xVal>
          <c:yVal>
            <c:numRef>
              <c:f>'S7 PtsG saturation'!$L$10:$L$17</c:f>
              <c:numCache>
                <c:formatCode>General</c:formatCode>
                <c:ptCount val="8"/>
                <c:pt idx="0">
                  <c:v>0.19999999999999998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E-4F32-B7D6-A1EC0F9B8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81920"/>
        <c:axId val="663304480"/>
      </c:scatterChart>
      <c:valAx>
        <c:axId val="66328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63304480"/>
        <c:crosses val="autoZero"/>
        <c:crossBetween val="midCat"/>
      </c:valAx>
      <c:valAx>
        <c:axId val="66330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PtsG saturation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63281920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glucose flux vs glucose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'S7 PtsG saturation'!$K$27:$K$35</c:f>
              <c:numCache>
                <c:formatCode>General</c:formatCode>
                <c:ptCount val="9"/>
                <c:pt idx="0">
                  <c:v>5.5555555555555556E-4</c:v>
                </c:pt>
                <c:pt idx="1">
                  <c:v>1.25E-3</c:v>
                </c:pt>
                <c:pt idx="2">
                  <c:v>2.142857142857143E-3</c:v>
                </c:pt>
                <c:pt idx="3">
                  <c:v>3.3333333333333335E-3</c:v>
                </c:pt>
                <c:pt idx="4">
                  <c:v>5.0000000000000001E-3</c:v>
                </c:pt>
                <c:pt idx="5">
                  <c:v>7.4999999999999997E-3</c:v>
                </c:pt>
                <c:pt idx="6">
                  <c:v>1.1666666666666664E-2</c:v>
                </c:pt>
                <c:pt idx="7">
                  <c:v>2.0000000000000004E-2</c:v>
                </c:pt>
                <c:pt idx="8">
                  <c:v>4.5000000000000012E-2</c:v>
                </c:pt>
              </c:numCache>
            </c:numRef>
          </c:xVal>
          <c:yVal>
            <c:numRef>
              <c:f>'S7 PtsG saturation'!$L$27:$L$35</c:f>
              <c:numCache>
                <c:formatCode>General</c:formatCode>
                <c:ptCount val="9"/>
                <c:pt idx="0">
                  <c:v>7.1694999999999993</c:v>
                </c:pt>
                <c:pt idx="1">
                  <c:v>8.4089999999999989</c:v>
                </c:pt>
                <c:pt idx="2">
                  <c:v>9.6484999999999985</c:v>
                </c:pt>
                <c:pt idx="3">
                  <c:v>10.888</c:v>
                </c:pt>
                <c:pt idx="4">
                  <c:v>12.1275</c:v>
                </c:pt>
                <c:pt idx="5">
                  <c:v>13.366999999999999</c:v>
                </c:pt>
                <c:pt idx="6">
                  <c:v>14.606499999999999</c:v>
                </c:pt>
                <c:pt idx="7">
                  <c:v>15.846</c:v>
                </c:pt>
                <c:pt idx="8">
                  <c:v>17.0855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D-42F1-A24E-D077827A537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'S7 PtsG saturation'!$E$27:$E$42</c:f>
              <c:numCache>
                <c:formatCode>General</c:formatCode>
                <c:ptCount val="16"/>
                <c:pt idx="0">
                  <c:v>8.3333333333333339E-4</c:v>
                </c:pt>
                <c:pt idx="1">
                  <c:v>1.3636363636363637E-3</c:v>
                </c:pt>
                <c:pt idx="2">
                  <c:v>2.0000000000000005E-3</c:v>
                </c:pt>
                <c:pt idx="3">
                  <c:v>2.7777777777777783E-3</c:v>
                </c:pt>
                <c:pt idx="4">
                  <c:v>3.7500000000000003E-3</c:v>
                </c:pt>
                <c:pt idx="5">
                  <c:v>4.5367847411444152E-3</c:v>
                </c:pt>
                <c:pt idx="6">
                  <c:v>5.4790419161676656E-3</c:v>
                </c:pt>
                <c:pt idx="7">
                  <c:v>6.666666666666668E-3</c:v>
                </c:pt>
                <c:pt idx="8">
                  <c:v>8.1086142322097376E-3</c:v>
                </c:pt>
                <c:pt idx="9">
                  <c:v>9.9572649572649604E-3</c:v>
                </c:pt>
                <c:pt idx="10">
                  <c:v>1.2500000000000002E-2</c:v>
                </c:pt>
                <c:pt idx="11">
                  <c:v>1.5958083832335337E-2</c:v>
                </c:pt>
                <c:pt idx="12">
                  <c:v>2.1119402985074621E-2</c:v>
                </c:pt>
                <c:pt idx="13">
                  <c:v>3.0000000000000006E-2</c:v>
                </c:pt>
                <c:pt idx="14">
                  <c:v>4.7238805970149296E-2</c:v>
                </c:pt>
                <c:pt idx="15">
                  <c:v>9.7941176470588476E-2</c:v>
                </c:pt>
              </c:numCache>
            </c:numRef>
          </c:xVal>
          <c:yVal>
            <c:numRef>
              <c:f>'S7 PtsG saturation'!$F$27:$F$42</c:f>
              <c:numCache>
                <c:formatCode>0.00</c:formatCode>
                <c:ptCount val="16"/>
                <c:pt idx="0">
                  <c:v>1.5660000000000001</c:v>
                </c:pt>
                <c:pt idx="1">
                  <c:v>2.2229999999999999</c:v>
                </c:pt>
                <c:pt idx="2">
                  <c:v>2.88</c:v>
                </c:pt>
                <c:pt idx="3">
                  <c:v>3.5369999999999999</c:v>
                </c:pt>
                <c:pt idx="4">
                  <c:v>4.194</c:v>
                </c:pt>
                <c:pt idx="5">
                  <c:v>4.6280000000000001</c:v>
                </c:pt>
                <c:pt idx="6">
                  <c:v>5.0609999999999999</c:v>
                </c:pt>
                <c:pt idx="7">
                  <c:v>5.508</c:v>
                </c:pt>
                <c:pt idx="8">
                  <c:v>5.9420000000000002</c:v>
                </c:pt>
                <c:pt idx="9">
                  <c:v>6.375</c:v>
                </c:pt>
                <c:pt idx="10">
                  <c:v>6.8220000000000001</c:v>
                </c:pt>
                <c:pt idx="11">
                  <c:v>7.2560000000000002</c:v>
                </c:pt>
                <c:pt idx="12">
                  <c:v>7.6890000000000001</c:v>
                </c:pt>
                <c:pt idx="13">
                  <c:v>8.1359999999999992</c:v>
                </c:pt>
                <c:pt idx="14">
                  <c:v>8.57</c:v>
                </c:pt>
                <c:pt idx="15">
                  <c:v>9.0030000000000001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9D-42F1-A24E-D077827A5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019808"/>
        <c:axId val="562004928"/>
      </c:scatterChart>
      <c:valAx>
        <c:axId val="56201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[glucose]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62004928"/>
        <c:crosses val="autoZero"/>
        <c:crossBetween val="midCat"/>
      </c:valAx>
      <c:valAx>
        <c:axId val="562004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qglucose (mmol/(g cdw h))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62019808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narVert">
                <a:fgClr>
                  <a:schemeClr val="tx1"/>
                </a:fgClr>
                <a:bgClr>
                  <a:schemeClr val="bg1"/>
                </a:bgClr>
              </a:patt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'S8 aerobic sMSA-FBA'!$SN$48:$TP$48</c:f>
              <c:numCache>
                <c:formatCode>0.00</c:formatCode>
                <c:ptCount val="29"/>
                <c:pt idx="0">
                  <c:v>0.65</c:v>
                </c:pt>
                <c:pt idx="1">
                  <c:v>0.68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0.1</c:v>
                </c:pt>
                <c:pt idx="7">
                  <c:v>0.1</c:v>
                </c:pt>
                <c:pt idx="8">
                  <c:v>0.125</c:v>
                </c:pt>
                <c:pt idx="9">
                  <c:v>0.125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0.4</c:v>
                </c:pt>
                <c:pt idx="15">
                  <c:v>0.4</c:v>
                </c:pt>
                <c:pt idx="16">
                  <c:v>0.51</c:v>
                </c:pt>
                <c:pt idx="17">
                  <c:v>0.55000000000000004</c:v>
                </c:pt>
                <c:pt idx="18">
                  <c:v>0.57499999999999996</c:v>
                </c:pt>
                <c:pt idx="19">
                  <c:v>0.68</c:v>
                </c:pt>
                <c:pt idx="20">
                  <c:v>0.24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0.4</c:v>
                </c:pt>
                <c:pt idx="25">
                  <c:v>0.5</c:v>
                </c:pt>
                <c:pt idx="26">
                  <c:v>0.7</c:v>
                </c:pt>
                <c:pt idx="27">
                  <c:v>0.73</c:v>
                </c:pt>
                <c:pt idx="28">
                  <c:v>0.67</c:v>
                </c:pt>
              </c:numCache>
            </c:numRef>
          </c:xVal>
          <c:yVal>
            <c:numRef>
              <c:f>'S8 aerobic sMSA-FBA'!$SN$49:$TP$49</c:f>
              <c:numCache>
                <c:formatCode>0.00</c:formatCode>
                <c:ptCount val="29"/>
                <c:pt idx="0">
                  <c:v>0.39591399999999999</c:v>
                </c:pt>
                <c:pt idx="1">
                  <c:v>0.40580699999999997</c:v>
                </c:pt>
                <c:pt idx="2">
                  <c:v>0.35612500000000002</c:v>
                </c:pt>
                <c:pt idx="3">
                  <c:v>0.41386299999999998</c:v>
                </c:pt>
                <c:pt idx="4">
                  <c:v>0.411885</c:v>
                </c:pt>
                <c:pt idx="5">
                  <c:v>0.37537500000000001</c:v>
                </c:pt>
                <c:pt idx="6">
                  <c:v>0.315</c:v>
                </c:pt>
                <c:pt idx="7">
                  <c:v>0.35</c:v>
                </c:pt>
                <c:pt idx="8">
                  <c:v>0.35</c:v>
                </c:pt>
                <c:pt idx="9">
                  <c:v>0.32500000000000001</c:v>
                </c:pt>
                <c:pt idx="10">
                  <c:v>0.37</c:v>
                </c:pt>
                <c:pt idx="11">
                  <c:v>0.375</c:v>
                </c:pt>
                <c:pt idx="12">
                  <c:v>0.375</c:v>
                </c:pt>
                <c:pt idx="13">
                  <c:v>0.37</c:v>
                </c:pt>
                <c:pt idx="14">
                  <c:v>0.4</c:v>
                </c:pt>
                <c:pt idx="15">
                  <c:v>0.38</c:v>
                </c:pt>
                <c:pt idx="16">
                  <c:v>0.42</c:v>
                </c:pt>
                <c:pt idx="17">
                  <c:v>0.42</c:v>
                </c:pt>
                <c:pt idx="18">
                  <c:v>0.41499999999999998</c:v>
                </c:pt>
                <c:pt idx="19">
                  <c:v>0.37</c:v>
                </c:pt>
                <c:pt idx="20">
                  <c:v>0.43</c:v>
                </c:pt>
                <c:pt idx="21">
                  <c:v>0.45</c:v>
                </c:pt>
                <c:pt idx="22">
                  <c:v>0.435</c:v>
                </c:pt>
                <c:pt idx="23">
                  <c:v>0.42499999999999999</c:v>
                </c:pt>
                <c:pt idx="24">
                  <c:v>0.41152300000000003</c:v>
                </c:pt>
                <c:pt idx="25">
                  <c:v>0.44444400000000001</c:v>
                </c:pt>
                <c:pt idx="26">
                  <c:v>0.38888899999999998</c:v>
                </c:pt>
                <c:pt idx="27">
                  <c:v>0.42555700000000002</c:v>
                </c:pt>
                <c:pt idx="28">
                  <c:v>0.42399999999999999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A8-4258-8D69-D568E41FB2B5}"/>
            </c:ext>
          </c:extLst>
        </c:ser>
        <c:ser>
          <c:idx val="3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'S8 aerobic sMSA-FBA'!$SN$40:$TF$40</c:f>
              <c:numCache>
                <c:formatCode>General</c:formatCode>
                <c:ptCount val="19"/>
                <c:pt idx="0">
                  <c:v>0.21</c:v>
                </c:pt>
                <c:pt idx="1">
                  <c:v>0.22</c:v>
                </c:pt>
                <c:pt idx="2">
                  <c:v>0.22</c:v>
                </c:pt>
                <c:pt idx="3">
                  <c:v>0.25</c:v>
                </c:pt>
                <c:pt idx="4">
                  <c:v>0.26</c:v>
                </c:pt>
                <c:pt idx="5">
                  <c:v>0.31</c:v>
                </c:pt>
                <c:pt idx="6">
                  <c:v>0.35</c:v>
                </c:pt>
                <c:pt idx="7">
                  <c:v>0.36</c:v>
                </c:pt>
                <c:pt idx="8">
                  <c:v>0.41</c:v>
                </c:pt>
                <c:pt idx="9">
                  <c:v>0.42</c:v>
                </c:pt>
                <c:pt idx="10">
                  <c:v>0.45</c:v>
                </c:pt>
                <c:pt idx="11">
                  <c:v>0.46</c:v>
                </c:pt>
                <c:pt idx="12">
                  <c:v>0.51</c:v>
                </c:pt>
                <c:pt idx="13">
                  <c:v>0.53</c:v>
                </c:pt>
                <c:pt idx="14">
                  <c:v>0.55000000000000004</c:v>
                </c:pt>
                <c:pt idx="15">
                  <c:v>0.63</c:v>
                </c:pt>
                <c:pt idx="16">
                  <c:v>0.65</c:v>
                </c:pt>
                <c:pt idx="17">
                  <c:v>0.73</c:v>
                </c:pt>
                <c:pt idx="18">
                  <c:v>0.74</c:v>
                </c:pt>
              </c:numCache>
            </c:numRef>
          </c:xVal>
          <c:yVal>
            <c:numRef>
              <c:f>'S8 aerobic sMSA-FBA'!$SN$41:$TF$41</c:f>
              <c:numCache>
                <c:formatCode>General</c:formatCode>
                <c:ptCount val="19"/>
                <c:pt idx="0">
                  <c:v>1.0189570675728852</c:v>
                </c:pt>
                <c:pt idx="1">
                  <c:v>0.99000143596914281</c:v>
                </c:pt>
                <c:pt idx="2">
                  <c:v>1.0055918172275977</c:v>
                </c:pt>
                <c:pt idx="3">
                  <c:v>0.97833106427774519</c:v>
                </c:pt>
                <c:pt idx="4">
                  <c:v>0.89450838404282518</c:v>
                </c:pt>
                <c:pt idx="5">
                  <c:v>1.0185382467970483</c:v>
                </c:pt>
                <c:pt idx="6">
                  <c:v>0.96558360378613617</c:v>
                </c:pt>
                <c:pt idx="7">
                  <c:v>1.0222024895323474</c:v>
                </c:pt>
                <c:pt idx="8">
                  <c:v>1.0564093075933634</c:v>
                </c:pt>
                <c:pt idx="9">
                  <c:v>1.0516387756180108</c:v>
                </c:pt>
                <c:pt idx="10">
                  <c:v>0.9831374734677738</c:v>
                </c:pt>
                <c:pt idx="11">
                  <c:v>1.0214549673073785</c:v>
                </c:pt>
                <c:pt idx="12">
                  <c:v>1.0611798607861052</c:v>
                </c:pt>
                <c:pt idx="13">
                  <c:v>1.0507015028679116</c:v>
                </c:pt>
                <c:pt idx="14">
                  <c:v>0.97585862643300614</c:v>
                </c:pt>
                <c:pt idx="15">
                  <c:v>1.062417938430914</c:v>
                </c:pt>
                <c:pt idx="16">
                  <c:v>1.0054716865702038</c:v>
                </c:pt>
                <c:pt idx="17">
                  <c:v>1.066022716894637</c:v>
                </c:pt>
                <c:pt idx="18">
                  <c:v>1.0265569057538253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A8-4258-8D69-D568E41FB2B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'S8 aerobic sMSA-FBA'!$SN$36:$TB$36</c:f>
              <c:numCache>
                <c:formatCode>General</c:formatCode>
                <c:ptCount val="15"/>
                <c:pt idx="0">
                  <c:v>0.12</c:v>
                </c:pt>
                <c:pt idx="1">
                  <c:v>0.2</c:v>
                </c:pt>
                <c:pt idx="2">
                  <c:v>0.26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0.47</c:v>
                </c:pt>
                <c:pt idx="10">
                  <c:v>0.47</c:v>
                </c:pt>
                <c:pt idx="11">
                  <c:v>0.5</c:v>
                </c:pt>
                <c:pt idx="12">
                  <c:v>0.55000000000000004</c:v>
                </c:pt>
                <c:pt idx="13">
                  <c:v>0.57999999999999996</c:v>
                </c:pt>
                <c:pt idx="14">
                  <c:v>0.65</c:v>
                </c:pt>
              </c:numCache>
            </c:numRef>
          </c:xVal>
          <c:yVal>
            <c:numRef>
              <c:f>'S8 aerobic sMSA-FBA'!$SN$37:$TB$37</c:f>
              <c:numCache>
                <c:formatCode>General</c:formatCode>
                <c:ptCount val="15"/>
                <c:pt idx="0">
                  <c:v>1.1571253533653663</c:v>
                </c:pt>
                <c:pt idx="1">
                  <c:v>1.1948188932970241</c:v>
                </c:pt>
                <c:pt idx="2">
                  <c:v>1.1509212836182439</c:v>
                </c:pt>
                <c:pt idx="3">
                  <c:v>1.1237747091123194</c:v>
                </c:pt>
                <c:pt idx="4">
                  <c:v>1.2091219208689017</c:v>
                </c:pt>
                <c:pt idx="5">
                  <c:v>1.1763951997615225</c:v>
                </c:pt>
                <c:pt idx="6">
                  <c:v>1.2593131500997028</c:v>
                </c:pt>
                <c:pt idx="7">
                  <c:v>1.1915063286734575</c:v>
                </c:pt>
                <c:pt idx="8">
                  <c:v>1.2201548247066989</c:v>
                </c:pt>
                <c:pt idx="9">
                  <c:v>1.2592603254633685</c:v>
                </c:pt>
                <c:pt idx="10">
                  <c:v>1.2134673683408483</c:v>
                </c:pt>
                <c:pt idx="11">
                  <c:v>1.1802858793861741</c:v>
                </c:pt>
                <c:pt idx="12">
                  <c:v>1.0573559224992386</c:v>
                </c:pt>
                <c:pt idx="13">
                  <c:v>1.1565106662507654</c:v>
                </c:pt>
                <c:pt idx="14">
                  <c:v>1.1263521059741615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A8-4258-8D69-D568E41FB2B5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6">
                    <a:lumMod val="50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'S8 aerobic sMSA-FBA'!$SN$32:$SR$32</c:f>
              <c:numCache>
                <c:formatCode>General</c:formatCode>
                <c:ptCount val="5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0.41</c:v>
                </c:pt>
                <c:pt idx="4">
                  <c:v>0.49</c:v>
                </c:pt>
              </c:numCache>
            </c:numRef>
          </c:xVal>
          <c:yVal>
            <c:numRef>
              <c:f>'S8 aerobic sMSA-FBA'!$SN$33:$SR$33</c:f>
              <c:numCache>
                <c:formatCode>General</c:formatCode>
                <c:ptCount val="5"/>
                <c:pt idx="0">
                  <c:v>1.116647507217492</c:v>
                </c:pt>
                <c:pt idx="1">
                  <c:v>1.138190361557113</c:v>
                </c:pt>
                <c:pt idx="2">
                  <c:v>1.1699687476124259</c:v>
                </c:pt>
                <c:pt idx="3">
                  <c:v>1.2119211782356321</c:v>
                </c:pt>
                <c:pt idx="4">
                  <c:v>1.2277284715235803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A8-4258-8D69-D568E41FB2B5}"/>
            </c:ext>
          </c:extLst>
        </c:ser>
        <c:ser>
          <c:idx val="0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0730449729384806"/>
                  <c:y val="0.279143604135876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'[4]MG1655_251004_5001  (16error)'!$RT$27:$RT$45</c:f>
                <c:numCache>
                  <c:formatCode>General</c:formatCode>
                  <c:ptCount val="19"/>
                  <c:pt idx="0">
                    <c:v>4.241163438355159E-2</c:v>
                  </c:pt>
                  <c:pt idx="1">
                    <c:v>6.7905458084493692E-2</c:v>
                  </c:pt>
                  <c:pt idx="2">
                    <c:v>4.6087258632275273E-2</c:v>
                  </c:pt>
                  <c:pt idx="3">
                    <c:v>4.5632150628655138E-2</c:v>
                  </c:pt>
                  <c:pt idx="4">
                    <c:v>3.6673099049649251E-2</c:v>
                  </c:pt>
                  <c:pt idx="5">
                    <c:v>3.4342067829730261E-2</c:v>
                  </c:pt>
                  <c:pt idx="6">
                    <c:v>3.2020517467044866E-2</c:v>
                  </c:pt>
                  <c:pt idx="7">
                    <c:v>3.1651679724666718E-2</c:v>
                  </c:pt>
                  <c:pt idx="8">
                    <c:v>3.1772583981971379E-2</c:v>
                  </c:pt>
                  <c:pt idx="9">
                    <c:v>3.4307488393917229E-2</c:v>
                  </c:pt>
                  <c:pt idx="10">
                    <c:v>3.3112991188713158E-2</c:v>
                  </c:pt>
                  <c:pt idx="11">
                    <c:v>3.3754712183142854E-2</c:v>
                  </c:pt>
                  <c:pt idx="12">
                    <c:v>3.2002403884079107E-2</c:v>
                  </c:pt>
                  <c:pt idx="13">
                    <c:v>2.7080212984012877E-2</c:v>
                  </c:pt>
                  <c:pt idx="14">
                    <c:v>2.9264172977641351E-2</c:v>
                  </c:pt>
                  <c:pt idx="15">
                    <c:v>3.8143252782510365E-2</c:v>
                  </c:pt>
                  <c:pt idx="16">
                    <c:v>3.2178682905044859E-2</c:v>
                  </c:pt>
                  <c:pt idx="17">
                    <c:v>0.14340360437274202</c:v>
                  </c:pt>
                  <c:pt idx="18">
                    <c:v>0.16185992930833032</c:v>
                  </c:pt>
                </c:numCache>
              </c:numRef>
            </c:plus>
            <c:minus>
              <c:numRef>
                <c:f>'[4]MG1655_251004_5001  (16error)'!$RT$27:$RT$45</c:f>
                <c:numCache>
                  <c:formatCode>General</c:formatCode>
                  <c:ptCount val="19"/>
                  <c:pt idx="0">
                    <c:v>4.241163438355159E-2</c:v>
                  </c:pt>
                  <c:pt idx="1">
                    <c:v>6.7905458084493692E-2</c:v>
                  </c:pt>
                  <c:pt idx="2">
                    <c:v>4.6087258632275273E-2</c:v>
                  </c:pt>
                  <c:pt idx="3">
                    <c:v>4.5632150628655138E-2</c:v>
                  </c:pt>
                  <c:pt idx="4">
                    <c:v>3.6673099049649251E-2</c:v>
                  </c:pt>
                  <c:pt idx="5">
                    <c:v>3.4342067829730261E-2</c:v>
                  </c:pt>
                  <c:pt idx="6">
                    <c:v>3.2020517467044866E-2</c:v>
                  </c:pt>
                  <c:pt idx="7">
                    <c:v>3.1651679724666718E-2</c:v>
                  </c:pt>
                  <c:pt idx="8">
                    <c:v>3.1772583981971379E-2</c:v>
                  </c:pt>
                  <c:pt idx="9">
                    <c:v>3.4307488393917229E-2</c:v>
                  </c:pt>
                  <c:pt idx="10">
                    <c:v>3.3112991188713158E-2</c:v>
                  </c:pt>
                  <c:pt idx="11">
                    <c:v>3.3754712183142854E-2</c:v>
                  </c:pt>
                  <c:pt idx="12">
                    <c:v>3.2002403884079107E-2</c:v>
                  </c:pt>
                  <c:pt idx="13">
                    <c:v>2.7080212984012877E-2</c:v>
                  </c:pt>
                  <c:pt idx="14">
                    <c:v>2.9264172977641351E-2</c:v>
                  </c:pt>
                  <c:pt idx="15">
                    <c:v>3.8143252782510365E-2</c:v>
                  </c:pt>
                  <c:pt idx="16">
                    <c:v>3.2178682905044859E-2</c:v>
                  </c:pt>
                  <c:pt idx="17">
                    <c:v>0.14340360437274202</c:v>
                  </c:pt>
                  <c:pt idx="18">
                    <c:v>0.16185992930833032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sMSA-FBA'!$RS$28:$RS$46</c:f>
              <c:numCache>
                <c:formatCode>0.000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</c:numCache>
            </c:numRef>
          </c:xVal>
          <c:yVal>
            <c:numRef>
              <c:f>'S8 aerobic sMSA-FBA'!$RT$28:$RT$46</c:f>
              <c:numCache>
                <c:formatCode>General</c:formatCode>
                <c:ptCount val="19"/>
                <c:pt idx="0">
                  <c:v>1.7734850981715713</c:v>
                </c:pt>
                <c:pt idx="1">
                  <c:v>1.5236618168448546</c:v>
                </c:pt>
                <c:pt idx="2">
                  <c:v>1.3657271416863395</c:v>
                </c:pt>
                <c:pt idx="3">
                  <c:v>1.2586316363788863</c:v>
                </c:pt>
                <c:pt idx="4">
                  <c:v>1.1956806987242672</c:v>
                </c:pt>
                <c:pt idx="5">
                  <c:v>1.1562250212453686</c:v>
                </c:pt>
                <c:pt idx="6">
                  <c:v>1.1353667875876512</c:v>
                </c:pt>
                <c:pt idx="7">
                  <c:v>1.1251710487644517</c:v>
                </c:pt>
                <c:pt idx="8">
                  <c:v>1.1155471694879886</c:v>
                </c:pt>
                <c:pt idx="9">
                  <c:v>1.105556009315813</c:v>
                </c:pt>
                <c:pt idx="10">
                  <c:v>1.0959052335227568</c:v>
                </c:pt>
                <c:pt idx="11">
                  <c:v>1.0845086214125264</c:v>
                </c:pt>
                <c:pt idx="12">
                  <c:v>1.0705279524484039</c:v>
                </c:pt>
                <c:pt idx="13">
                  <c:v>1.0625632416629784</c:v>
                </c:pt>
                <c:pt idx="14">
                  <c:v>1.0516169387956691</c:v>
                </c:pt>
                <c:pt idx="15">
                  <c:v>1.0389581784423518</c:v>
                </c:pt>
                <c:pt idx="16">
                  <c:v>1.0187296164268691</c:v>
                </c:pt>
                <c:pt idx="17">
                  <c:v>0.95280074601169185</c:v>
                </c:pt>
                <c:pt idx="18">
                  <c:v>0.90530347926147992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A8-4258-8D69-D568E41FB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939631"/>
        <c:axId val="871941551"/>
      </c:scatterChart>
      <c:valAx>
        <c:axId val="871939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growth rate (h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41551"/>
        <c:crosses val="autoZero"/>
        <c:crossBetween val="midCat"/>
      </c:valAx>
      <c:valAx>
        <c:axId val="87194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P/O number, Y</a:t>
                </a:r>
                <a:r>
                  <a:rPr lang="en-US" baseline="-25000"/>
                  <a:t>x/s </a:t>
                </a:r>
                <a:r>
                  <a:rPr lang="en-US"/>
                  <a:t>(g cdw (g glucose)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5493945188017845E-2"/>
              <c:y val="0.10649621778823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39631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tint val="54000"/>
                </a:schemeClr>
              </a:solidFill>
              <a:ln w="9525">
                <a:solidFill>
                  <a:schemeClr val="accent1">
                    <a:tint val="54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(16error)'!$RE$53:$RE$75</c:f>
                <c:numCache>
                  <c:formatCode>General</c:formatCode>
                  <c:ptCount val="23"/>
                  <c:pt idx="0">
                    <c:v>1.4897458438878466</c:v>
                  </c:pt>
                  <c:pt idx="1">
                    <c:v>1.5992754369177629</c:v>
                  </c:pt>
                  <c:pt idx="2">
                    <c:v>1.1940890898539307</c:v>
                  </c:pt>
                  <c:pt idx="3">
                    <c:v>1.4675697899407243</c:v>
                  </c:pt>
                  <c:pt idx="4">
                    <c:v>1.9675713384507041</c:v>
                  </c:pt>
                  <c:pt idx="5">
                    <c:v>2.3961826129619315</c:v>
                  </c:pt>
                  <c:pt idx="6">
                    <c:v>2.4018199601250902</c:v>
                  </c:pt>
                  <c:pt idx="7">
                    <c:v>2.4738149263291511</c:v>
                  </c:pt>
                  <c:pt idx="8">
                    <c:v>2.5749055304244877</c:v>
                  </c:pt>
                  <c:pt idx="9">
                    <c:v>5.2975303945526164</c:v>
                  </c:pt>
                  <c:pt idx="10">
                    <c:v>4.5427641031909118</c:v>
                  </c:pt>
                  <c:pt idx="11">
                    <c:v>5.9992581116189649</c:v>
                  </c:pt>
                  <c:pt idx="12">
                    <c:v>2.8980825329635431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'[4]MG1655_251004_5001  (16error)'!$RE$53:$RE$75</c:f>
                <c:numCache>
                  <c:formatCode>General</c:formatCode>
                  <c:ptCount val="23"/>
                  <c:pt idx="0">
                    <c:v>1.4897458438878466</c:v>
                  </c:pt>
                  <c:pt idx="1">
                    <c:v>1.5992754369177629</c:v>
                  </c:pt>
                  <c:pt idx="2">
                    <c:v>1.1940890898539307</c:v>
                  </c:pt>
                  <c:pt idx="3">
                    <c:v>1.4675697899407243</c:v>
                  </c:pt>
                  <c:pt idx="4">
                    <c:v>1.9675713384507041</c:v>
                  </c:pt>
                  <c:pt idx="5">
                    <c:v>2.3961826129619315</c:v>
                  </c:pt>
                  <c:pt idx="6">
                    <c:v>2.4018199601250902</c:v>
                  </c:pt>
                  <c:pt idx="7">
                    <c:v>2.4738149263291511</c:v>
                  </c:pt>
                  <c:pt idx="8">
                    <c:v>2.5749055304244877</c:v>
                  </c:pt>
                  <c:pt idx="9">
                    <c:v>5.2975303945526164</c:v>
                  </c:pt>
                  <c:pt idx="10">
                    <c:v>4.5427641031909118</c:v>
                  </c:pt>
                  <c:pt idx="11">
                    <c:v>5.9992581116189649</c:v>
                  </c:pt>
                  <c:pt idx="12">
                    <c:v>2.8980825329635431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sMSA-FBA'!$QV$54:$QV$76</c:f>
              <c:numCache>
                <c:formatCode>0.000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'S8 aerobic sMSA-FBA'!$RE$54:$RE$76</c:f>
              <c:numCache>
                <c:formatCode>General</c:formatCode>
                <c:ptCount val="23"/>
                <c:pt idx="0">
                  <c:v>19.572108432505239</c:v>
                </c:pt>
                <c:pt idx="1">
                  <c:v>25.009067138220431</c:v>
                </c:pt>
                <c:pt idx="2">
                  <c:v>26.591479442032355</c:v>
                </c:pt>
                <c:pt idx="3">
                  <c:v>29.706452500527895</c:v>
                </c:pt>
                <c:pt idx="4">
                  <c:v>28.631264229755992</c:v>
                </c:pt>
                <c:pt idx="5">
                  <c:v>29.609148495935088</c:v>
                </c:pt>
                <c:pt idx="6">
                  <c:v>28.929630233003849</c:v>
                </c:pt>
                <c:pt idx="7">
                  <c:v>28.860577030000108</c:v>
                </c:pt>
                <c:pt idx="8">
                  <c:v>28.898279940469035</c:v>
                </c:pt>
                <c:pt idx="9">
                  <c:v>22.997020793059811</c:v>
                </c:pt>
                <c:pt idx="10">
                  <c:v>17.759481548294794</c:v>
                </c:pt>
                <c:pt idx="11">
                  <c:v>13.091146029005154</c:v>
                </c:pt>
                <c:pt idx="12">
                  <c:v>7.1260682058310403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1-4607-9DB5-511C6ED6E850}"/>
            </c:ext>
          </c:extLst>
        </c:ser>
        <c:ser>
          <c:idx val="1"/>
          <c:order val="1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(16error)'!$RF$53:$RF$75</c:f>
                <c:numCache>
                  <c:formatCode>General</c:formatCode>
                  <c:ptCount val="23"/>
                  <c:pt idx="0">
                    <c:v>1.5999240553829082</c:v>
                  </c:pt>
                  <c:pt idx="1">
                    <c:v>2.1619871848928582</c:v>
                  </c:pt>
                  <c:pt idx="2">
                    <c:v>1.3726929280966915</c:v>
                  </c:pt>
                  <c:pt idx="3">
                    <c:v>1.628057993476544</c:v>
                  </c:pt>
                  <c:pt idx="4">
                    <c:v>1.9572454328572735</c:v>
                  </c:pt>
                  <c:pt idx="5">
                    <c:v>1.9967539788059516</c:v>
                  </c:pt>
                  <c:pt idx="6">
                    <c:v>2.2758970996517109</c:v>
                  </c:pt>
                  <c:pt idx="7">
                    <c:v>2.5121281323198676</c:v>
                  </c:pt>
                  <c:pt idx="8">
                    <c:v>2.6130037175850571</c:v>
                  </c:pt>
                  <c:pt idx="9">
                    <c:v>2.562970532266668</c:v>
                  </c:pt>
                  <c:pt idx="10">
                    <c:v>2.5712363585344811</c:v>
                  </c:pt>
                  <c:pt idx="11">
                    <c:v>6.2882397795175473</c:v>
                  </c:pt>
                  <c:pt idx="12">
                    <c:v>4.4830056876971671</c:v>
                  </c:pt>
                  <c:pt idx="13">
                    <c:v>8.2695270499703053</c:v>
                  </c:pt>
                  <c:pt idx="14">
                    <c:v>3.4881791713883255</c:v>
                  </c:pt>
                  <c:pt idx="15">
                    <c:v>2.1102359446340109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'[4]MG1655_251004_5001  (16error)'!$RF$53:$RF$75</c:f>
                <c:numCache>
                  <c:formatCode>General</c:formatCode>
                  <c:ptCount val="23"/>
                  <c:pt idx="0">
                    <c:v>1.5999240553829082</c:v>
                  </c:pt>
                  <c:pt idx="1">
                    <c:v>2.1619871848928582</c:v>
                  </c:pt>
                  <c:pt idx="2">
                    <c:v>1.3726929280966915</c:v>
                  </c:pt>
                  <c:pt idx="3">
                    <c:v>1.628057993476544</c:v>
                  </c:pt>
                  <c:pt idx="4">
                    <c:v>1.9572454328572735</c:v>
                  </c:pt>
                  <c:pt idx="5">
                    <c:v>1.9967539788059516</c:v>
                  </c:pt>
                  <c:pt idx="6">
                    <c:v>2.2758970996517109</c:v>
                  </c:pt>
                  <c:pt idx="7">
                    <c:v>2.5121281323198676</c:v>
                  </c:pt>
                  <c:pt idx="8">
                    <c:v>2.6130037175850571</c:v>
                  </c:pt>
                  <c:pt idx="9">
                    <c:v>2.562970532266668</c:v>
                  </c:pt>
                  <c:pt idx="10">
                    <c:v>2.5712363585344811</c:v>
                  </c:pt>
                  <c:pt idx="11">
                    <c:v>6.2882397795175473</c:v>
                  </c:pt>
                  <c:pt idx="12">
                    <c:v>4.4830056876971671</c:v>
                  </c:pt>
                  <c:pt idx="13">
                    <c:v>8.2695270499703053</c:v>
                  </c:pt>
                  <c:pt idx="14">
                    <c:v>3.4881791713883255</c:v>
                  </c:pt>
                  <c:pt idx="15">
                    <c:v>2.1102359446340109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sMSA-FBA'!$QV$54:$QV$76</c:f>
              <c:numCache>
                <c:formatCode>0.000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'S8 aerobic sMSA-FBA'!$RF$54:$RF$76</c:f>
              <c:numCache>
                <c:formatCode>General</c:formatCode>
                <c:ptCount val="23"/>
                <c:pt idx="0">
                  <c:v>19.628481247217348</c:v>
                </c:pt>
                <c:pt idx="1">
                  <c:v>26.22184039862621</c:v>
                </c:pt>
                <c:pt idx="2">
                  <c:v>28.906234419750831</c:v>
                </c:pt>
                <c:pt idx="3">
                  <c:v>31.803413213337436</c:v>
                </c:pt>
                <c:pt idx="4">
                  <c:v>30.630264007358754</c:v>
                </c:pt>
                <c:pt idx="5">
                  <c:v>31.968142245557598</c:v>
                </c:pt>
                <c:pt idx="6">
                  <c:v>31.486834958343092</c:v>
                </c:pt>
                <c:pt idx="7">
                  <c:v>31.935189078487287</c:v>
                </c:pt>
                <c:pt idx="8">
                  <c:v>31.624457726645918</c:v>
                </c:pt>
                <c:pt idx="9">
                  <c:v>30.228948228858304</c:v>
                </c:pt>
                <c:pt idx="10">
                  <c:v>29.372086426625788</c:v>
                </c:pt>
                <c:pt idx="11">
                  <c:v>25.190760162083542</c:v>
                </c:pt>
                <c:pt idx="12">
                  <c:v>19.291544637140362</c:v>
                </c:pt>
                <c:pt idx="13">
                  <c:v>13.962794320275117</c:v>
                </c:pt>
                <c:pt idx="14">
                  <c:v>12.046475519770626</c:v>
                </c:pt>
                <c:pt idx="15">
                  <c:v>4.7347369528162329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1-4607-9DB5-511C6ED6E850}"/>
            </c:ext>
          </c:extLst>
        </c:ser>
        <c:ser>
          <c:idx val="2"/>
          <c:order val="2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(16error)'!$RG$53:$RG$75</c:f>
                <c:numCache>
                  <c:formatCode>General</c:formatCode>
                  <c:ptCount val="23"/>
                  <c:pt idx="0">
                    <c:v>1.4756370078663625</c:v>
                  </c:pt>
                  <c:pt idx="1">
                    <c:v>2.2604237695008105</c:v>
                  </c:pt>
                  <c:pt idx="2">
                    <c:v>1.6051597068594536</c:v>
                  </c:pt>
                  <c:pt idx="3">
                    <c:v>1.5242690363475024</c:v>
                  </c:pt>
                  <c:pt idx="4">
                    <c:v>2.2412069249830595</c:v>
                  </c:pt>
                  <c:pt idx="5">
                    <c:v>2.4739278875914485</c:v>
                  </c:pt>
                  <c:pt idx="6">
                    <c:v>2.2997357217093715</c:v>
                  </c:pt>
                  <c:pt idx="7">
                    <c:v>2.8152226279080903</c:v>
                  </c:pt>
                  <c:pt idx="8">
                    <c:v>2.9097545967710765</c:v>
                  </c:pt>
                  <c:pt idx="9">
                    <c:v>3.279458651337626</c:v>
                  </c:pt>
                  <c:pt idx="10">
                    <c:v>3.600498747937761</c:v>
                  </c:pt>
                  <c:pt idx="11">
                    <c:v>3.4762787961506523</c:v>
                  </c:pt>
                  <c:pt idx="12">
                    <c:v>3.2682918440193478</c:v>
                  </c:pt>
                  <c:pt idx="13">
                    <c:v>7.4279020453577731</c:v>
                  </c:pt>
                  <c:pt idx="14">
                    <c:v>4.8717821712071681</c:v>
                  </c:pt>
                  <c:pt idx="15">
                    <c:v>8.0953803158940367</c:v>
                  </c:pt>
                  <c:pt idx="16">
                    <c:v>2.2165787896769502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'[4]MG1655_251004_5001  (16error)'!$RG$53:$RG$75</c:f>
                <c:numCache>
                  <c:formatCode>General</c:formatCode>
                  <c:ptCount val="23"/>
                  <c:pt idx="0">
                    <c:v>1.4756370078663625</c:v>
                  </c:pt>
                  <c:pt idx="1">
                    <c:v>2.2604237695008105</c:v>
                  </c:pt>
                  <c:pt idx="2">
                    <c:v>1.6051597068594536</c:v>
                  </c:pt>
                  <c:pt idx="3">
                    <c:v>1.5242690363475024</c:v>
                  </c:pt>
                  <c:pt idx="4">
                    <c:v>2.2412069249830595</c:v>
                  </c:pt>
                  <c:pt idx="5">
                    <c:v>2.4739278875914485</c:v>
                  </c:pt>
                  <c:pt idx="6">
                    <c:v>2.2997357217093715</c:v>
                  </c:pt>
                  <c:pt idx="7">
                    <c:v>2.8152226279080903</c:v>
                  </c:pt>
                  <c:pt idx="8">
                    <c:v>2.9097545967710765</c:v>
                  </c:pt>
                  <c:pt idx="9">
                    <c:v>3.279458651337626</c:v>
                  </c:pt>
                  <c:pt idx="10">
                    <c:v>3.600498747937761</c:v>
                  </c:pt>
                  <c:pt idx="11">
                    <c:v>3.4762787961506523</c:v>
                  </c:pt>
                  <c:pt idx="12">
                    <c:v>3.2682918440193478</c:v>
                  </c:pt>
                  <c:pt idx="13">
                    <c:v>7.4279020453577731</c:v>
                  </c:pt>
                  <c:pt idx="14">
                    <c:v>4.8717821712071681</c:v>
                  </c:pt>
                  <c:pt idx="15">
                    <c:v>8.0953803158940367</c:v>
                  </c:pt>
                  <c:pt idx="16">
                    <c:v>2.2165787896769502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sMSA-FBA'!$QV$54:$QV$76</c:f>
              <c:numCache>
                <c:formatCode>0.000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'S8 aerobic sMSA-FBA'!$RG$54:$RG$76</c:f>
              <c:numCache>
                <c:formatCode>General</c:formatCode>
                <c:ptCount val="23"/>
                <c:pt idx="0">
                  <c:v>19.765384516265666</c:v>
                </c:pt>
                <c:pt idx="1">
                  <c:v>26.326307989093408</c:v>
                </c:pt>
                <c:pt idx="2">
                  <c:v>31.318832902054606</c:v>
                </c:pt>
                <c:pt idx="3">
                  <c:v>34.304986763208916</c:v>
                </c:pt>
                <c:pt idx="4">
                  <c:v>33.213933994039756</c:v>
                </c:pt>
                <c:pt idx="5">
                  <c:v>34.083772442104902</c:v>
                </c:pt>
                <c:pt idx="6">
                  <c:v>33.41132645437056</c:v>
                </c:pt>
                <c:pt idx="7">
                  <c:v>33.616571984406875</c:v>
                </c:pt>
                <c:pt idx="8">
                  <c:v>33.862014422724776</c:v>
                </c:pt>
                <c:pt idx="9">
                  <c:v>32.652430619105758</c:v>
                </c:pt>
                <c:pt idx="10">
                  <c:v>32.792870744078186</c:v>
                </c:pt>
                <c:pt idx="11">
                  <c:v>32.176788169232289</c:v>
                </c:pt>
                <c:pt idx="12">
                  <c:v>30.315424622643835</c:v>
                </c:pt>
                <c:pt idx="13">
                  <c:v>26.220766251339256</c:v>
                </c:pt>
                <c:pt idx="14">
                  <c:v>21.493671556665543</c:v>
                </c:pt>
                <c:pt idx="15">
                  <c:v>12.577873773651596</c:v>
                </c:pt>
                <c:pt idx="16">
                  <c:v>9.9293550001128299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41-4607-9DB5-511C6ED6E850}"/>
            </c:ext>
          </c:extLst>
        </c:ser>
        <c:ser>
          <c:idx val="3"/>
          <c:order val="3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(16error)'!$RH$53:$RH$75</c:f>
                <c:numCache>
                  <c:formatCode>General</c:formatCode>
                  <c:ptCount val="23"/>
                  <c:pt idx="0">
                    <c:v>1.4627943796699185</c:v>
                  </c:pt>
                  <c:pt idx="1">
                    <c:v>2.494973827660707</c:v>
                  </c:pt>
                  <c:pt idx="2">
                    <c:v>2.456225529626876</c:v>
                  </c:pt>
                  <c:pt idx="3">
                    <c:v>1.7614191174246741</c:v>
                  </c:pt>
                  <c:pt idx="4">
                    <c:v>2.4824201250998965</c:v>
                  </c:pt>
                  <c:pt idx="5">
                    <c:v>2.3748164703127261</c:v>
                  </c:pt>
                  <c:pt idx="6">
                    <c:v>2.5200216751566424</c:v>
                  </c:pt>
                  <c:pt idx="7">
                    <c:v>2.8539513691694993</c:v>
                  </c:pt>
                  <c:pt idx="8">
                    <c:v>3.0063498508210933</c:v>
                  </c:pt>
                  <c:pt idx="9">
                    <c:v>2.8650636522406216</c:v>
                  </c:pt>
                  <c:pt idx="10">
                    <c:v>3.0080708999872559</c:v>
                  </c:pt>
                  <c:pt idx="11">
                    <c:v>3.43322437203991</c:v>
                  </c:pt>
                  <c:pt idx="12">
                    <c:v>3.6404146497645873</c:v>
                  </c:pt>
                  <c:pt idx="13">
                    <c:v>2.9270728742263401</c:v>
                  </c:pt>
                  <c:pt idx="14">
                    <c:v>3.4783713394704501</c:v>
                  </c:pt>
                  <c:pt idx="15">
                    <c:v>6.0935232171962861</c:v>
                  </c:pt>
                  <c:pt idx="16">
                    <c:v>5.2154774701786444</c:v>
                  </c:pt>
                  <c:pt idx="17">
                    <c:v>5.0206880631358262</c:v>
                  </c:pt>
                  <c:pt idx="18">
                    <c:v>0.7267090932744269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'[4]MG1655_251004_5001  (16error)'!$RH$53:$RH$75</c:f>
                <c:numCache>
                  <c:formatCode>General</c:formatCode>
                  <c:ptCount val="23"/>
                  <c:pt idx="0">
                    <c:v>1.4627943796699185</c:v>
                  </c:pt>
                  <c:pt idx="1">
                    <c:v>2.494973827660707</c:v>
                  </c:pt>
                  <c:pt idx="2">
                    <c:v>2.456225529626876</c:v>
                  </c:pt>
                  <c:pt idx="3">
                    <c:v>1.7614191174246741</c:v>
                  </c:pt>
                  <c:pt idx="4">
                    <c:v>2.4824201250998965</c:v>
                  </c:pt>
                  <c:pt idx="5">
                    <c:v>2.3748164703127261</c:v>
                  </c:pt>
                  <c:pt idx="6">
                    <c:v>2.5200216751566424</c:v>
                  </c:pt>
                  <c:pt idx="7">
                    <c:v>2.8539513691694993</c:v>
                  </c:pt>
                  <c:pt idx="8">
                    <c:v>3.0063498508210933</c:v>
                  </c:pt>
                  <c:pt idx="9">
                    <c:v>2.8650636522406216</c:v>
                  </c:pt>
                  <c:pt idx="10">
                    <c:v>3.0080708999872559</c:v>
                  </c:pt>
                  <c:pt idx="11">
                    <c:v>3.43322437203991</c:v>
                  </c:pt>
                  <c:pt idx="12">
                    <c:v>3.6404146497645873</c:v>
                  </c:pt>
                  <c:pt idx="13">
                    <c:v>2.9270728742263401</c:v>
                  </c:pt>
                  <c:pt idx="14">
                    <c:v>3.4783713394704501</c:v>
                  </c:pt>
                  <c:pt idx="15">
                    <c:v>6.0935232171962861</c:v>
                  </c:pt>
                  <c:pt idx="16">
                    <c:v>5.2154774701786444</c:v>
                  </c:pt>
                  <c:pt idx="17">
                    <c:v>5.0206880631358262</c:v>
                  </c:pt>
                  <c:pt idx="18">
                    <c:v>0.7267090932744269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sMSA-FBA'!$QV$54:$QV$76</c:f>
              <c:numCache>
                <c:formatCode>0.000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'S8 aerobic sMSA-FBA'!$RH$54:$RH$76</c:f>
              <c:numCache>
                <c:formatCode>General</c:formatCode>
                <c:ptCount val="23"/>
                <c:pt idx="0">
                  <c:v>19.903725572544712</c:v>
                </c:pt>
                <c:pt idx="1">
                  <c:v>25.734338222315284</c:v>
                </c:pt>
                <c:pt idx="2">
                  <c:v>32.281406400812536</c:v>
                </c:pt>
                <c:pt idx="3">
                  <c:v>36.574875188841972</c:v>
                </c:pt>
                <c:pt idx="4">
                  <c:v>34.919622909191574</c:v>
                </c:pt>
                <c:pt idx="5">
                  <c:v>36.623586633963917</c:v>
                </c:pt>
                <c:pt idx="6">
                  <c:v>35.049264432874523</c:v>
                </c:pt>
                <c:pt idx="7">
                  <c:v>35.808297858496601</c:v>
                </c:pt>
                <c:pt idx="8">
                  <c:v>35.482793642804239</c:v>
                </c:pt>
                <c:pt idx="9">
                  <c:v>34.270495758542218</c:v>
                </c:pt>
                <c:pt idx="10">
                  <c:v>34.663161140831079</c:v>
                </c:pt>
                <c:pt idx="11">
                  <c:v>34.862472164367844</c:v>
                </c:pt>
                <c:pt idx="12">
                  <c:v>34.16500077772853</c:v>
                </c:pt>
                <c:pt idx="13">
                  <c:v>33.775251686327628</c:v>
                </c:pt>
                <c:pt idx="14">
                  <c:v>31.627220801900247</c:v>
                </c:pt>
                <c:pt idx="15">
                  <c:v>26.902704607261413</c:v>
                </c:pt>
                <c:pt idx="16">
                  <c:v>18.699201384232143</c:v>
                </c:pt>
                <c:pt idx="17">
                  <c:v>14.242485357053322</c:v>
                </c:pt>
                <c:pt idx="18">
                  <c:v>4.34956516045236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41-4607-9DB5-511C6ED6E850}"/>
            </c:ext>
          </c:extLst>
        </c:ser>
        <c:ser>
          <c:idx val="4"/>
          <c:order val="4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shade val="53000"/>
                </a:schemeClr>
              </a:solidFill>
              <a:ln w="9525">
                <a:solidFill>
                  <a:schemeClr val="accent1">
                    <a:shade val="53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(16error)'!$RI$53:$RI$75</c:f>
                <c:numCache>
                  <c:formatCode>General</c:formatCode>
                  <c:ptCount val="23"/>
                  <c:pt idx="0">
                    <c:v>1.7221875663945632</c:v>
                  </c:pt>
                  <c:pt idx="1">
                    <c:v>2.176553844152346</c:v>
                  </c:pt>
                  <c:pt idx="2">
                    <c:v>2.753606226860192</c:v>
                  </c:pt>
                  <c:pt idx="3">
                    <c:v>2.5526900951837539</c:v>
                  </c:pt>
                  <c:pt idx="4">
                    <c:v>2.1537737592748254</c:v>
                  </c:pt>
                  <c:pt idx="5">
                    <c:v>2.3062053469329951</c:v>
                  </c:pt>
                  <c:pt idx="6">
                    <c:v>2.6377736628836703</c:v>
                  </c:pt>
                  <c:pt idx="7">
                    <c:v>2.5695720302749643</c:v>
                  </c:pt>
                  <c:pt idx="8">
                    <c:v>2.8323696222963894</c:v>
                  </c:pt>
                  <c:pt idx="9">
                    <c:v>3.2633681388486453</c:v>
                  </c:pt>
                  <c:pt idx="10">
                    <c:v>3.5053270518127082</c:v>
                  </c:pt>
                  <c:pt idx="11">
                    <c:v>3.4577946933104529</c:v>
                  </c:pt>
                  <c:pt idx="12">
                    <c:v>3.6233114743229842</c:v>
                  </c:pt>
                  <c:pt idx="13">
                    <c:v>3.3711983002275381</c:v>
                  </c:pt>
                  <c:pt idx="14">
                    <c:v>4.3405607987757273</c:v>
                  </c:pt>
                  <c:pt idx="15">
                    <c:v>3.475244288523863</c:v>
                  </c:pt>
                  <c:pt idx="16">
                    <c:v>6.079222675310314</c:v>
                  </c:pt>
                  <c:pt idx="17">
                    <c:v>5.0359450450697469</c:v>
                  </c:pt>
                  <c:pt idx="18">
                    <c:v>6.5021413834254682</c:v>
                  </c:pt>
                  <c:pt idx="19">
                    <c:v>3.5265889065430591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'[4]MG1655_251004_5001  (16error)'!$RI$53:$RI$75</c:f>
                <c:numCache>
                  <c:formatCode>General</c:formatCode>
                  <c:ptCount val="23"/>
                  <c:pt idx="0">
                    <c:v>1.7221875663945632</c:v>
                  </c:pt>
                  <c:pt idx="1">
                    <c:v>2.176553844152346</c:v>
                  </c:pt>
                  <c:pt idx="2">
                    <c:v>2.753606226860192</c:v>
                  </c:pt>
                  <c:pt idx="3">
                    <c:v>2.5526900951837539</c:v>
                  </c:pt>
                  <c:pt idx="4">
                    <c:v>2.1537737592748254</c:v>
                  </c:pt>
                  <c:pt idx="5">
                    <c:v>2.3062053469329951</c:v>
                  </c:pt>
                  <c:pt idx="6">
                    <c:v>2.6377736628836703</c:v>
                  </c:pt>
                  <c:pt idx="7">
                    <c:v>2.5695720302749643</c:v>
                  </c:pt>
                  <c:pt idx="8">
                    <c:v>2.8323696222963894</c:v>
                  </c:pt>
                  <c:pt idx="9">
                    <c:v>3.2633681388486453</c:v>
                  </c:pt>
                  <c:pt idx="10">
                    <c:v>3.5053270518127082</c:v>
                  </c:pt>
                  <c:pt idx="11">
                    <c:v>3.4577946933104529</c:v>
                  </c:pt>
                  <c:pt idx="12">
                    <c:v>3.6233114743229842</c:v>
                  </c:pt>
                  <c:pt idx="13">
                    <c:v>3.3711983002275381</c:v>
                  </c:pt>
                  <c:pt idx="14">
                    <c:v>4.3405607987757273</c:v>
                  </c:pt>
                  <c:pt idx="15">
                    <c:v>3.475244288523863</c:v>
                  </c:pt>
                  <c:pt idx="16">
                    <c:v>6.079222675310314</c:v>
                  </c:pt>
                  <c:pt idx="17">
                    <c:v>5.0359450450697469</c:v>
                  </c:pt>
                  <c:pt idx="18">
                    <c:v>6.5021413834254682</c:v>
                  </c:pt>
                  <c:pt idx="19">
                    <c:v>3.5265889065430591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sMSA-FBA'!$QV$54:$QV$76</c:f>
              <c:numCache>
                <c:formatCode>0.000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'S8 aerobic sMSA-FBA'!$RI$54:$RI$76</c:f>
              <c:numCache>
                <c:formatCode>General</c:formatCode>
                <c:ptCount val="23"/>
                <c:pt idx="0">
                  <c:v>19.675675806103303</c:v>
                </c:pt>
                <c:pt idx="1">
                  <c:v>26.667513764288259</c:v>
                </c:pt>
                <c:pt idx="2">
                  <c:v>32.877554163331062</c:v>
                </c:pt>
                <c:pt idx="3">
                  <c:v>37.799027077990324</c:v>
                </c:pt>
                <c:pt idx="4">
                  <c:v>37.534333035254647</c:v>
                </c:pt>
                <c:pt idx="5">
                  <c:v>39.005208447331782</c:v>
                </c:pt>
                <c:pt idx="6">
                  <c:v>37.249930898175897</c:v>
                </c:pt>
                <c:pt idx="7">
                  <c:v>37.274960446763842</c:v>
                </c:pt>
                <c:pt idx="8">
                  <c:v>37.723494045214899</c:v>
                </c:pt>
                <c:pt idx="9">
                  <c:v>36.534478922297133</c:v>
                </c:pt>
                <c:pt idx="10">
                  <c:v>35.957154315252133</c:v>
                </c:pt>
                <c:pt idx="11">
                  <c:v>36.818998186313046</c:v>
                </c:pt>
                <c:pt idx="12">
                  <c:v>35.140104908226938</c:v>
                </c:pt>
                <c:pt idx="13">
                  <c:v>35.608241220980609</c:v>
                </c:pt>
                <c:pt idx="14">
                  <c:v>35.9278535549414</c:v>
                </c:pt>
                <c:pt idx="15">
                  <c:v>33.316966243284</c:v>
                </c:pt>
                <c:pt idx="16">
                  <c:v>29.729950203751631</c:v>
                </c:pt>
                <c:pt idx="17">
                  <c:v>22.182939465366623</c:v>
                </c:pt>
                <c:pt idx="18">
                  <c:v>16.546364358337676</c:v>
                </c:pt>
                <c:pt idx="19">
                  <c:v>8.0005967148181547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41-4607-9DB5-511C6ED6E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332623"/>
        <c:axId val="1991319663"/>
      </c:scatterChart>
      <c:valAx>
        <c:axId val="1991332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91319663"/>
        <c:crosses val="autoZero"/>
        <c:crossBetween val="midCat"/>
        <c:minorUnit val="0.1"/>
      </c:valAx>
      <c:valAx>
        <c:axId val="1991319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q</a:t>
                </a:r>
                <a:r>
                  <a:rPr lang="en-US" sz="1100" b="1" i="0" u="none" strike="noStrike" kern="1200" baseline="-25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ATP</a:t>
                </a:r>
                <a:r>
                  <a:rPr lang="en-US"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 (mmol ATP (g cdw h)</a:t>
                </a:r>
                <a:r>
                  <a:rPr lang="en-US" sz="11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91332623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lumMod val="75000"/>
                </a:schemeClr>
              </a:solid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(16error)'!$RT$53:$RT$75</c:f>
                <c:numCache>
                  <c:formatCode>General</c:formatCode>
                  <c:ptCount val="23"/>
                  <c:pt idx="0">
                    <c:v>1.8193471991027672</c:v>
                  </c:pt>
                  <c:pt idx="1">
                    <c:v>1.1307934255605607</c:v>
                  </c:pt>
                  <c:pt idx="2">
                    <c:v>1.1463197914976582</c:v>
                  </c:pt>
                  <c:pt idx="3">
                    <c:v>1.4980222358971176</c:v>
                  </c:pt>
                  <c:pt idx="4">
                    <c:v>1.9655061573320181</c:v>
                  </c:pt>
                  <c:pt idx="5">
                    <c:v>2.1565254324683436</c:v>
                  </c:pt>
                  <c:pt idx="6">
                    <c:v>2.2771563282564449</c:v>
                  </c:pt>
                  <c:pt idx="7">
                    <c:v>2.6333659305551569</c:v>
                  </c:pt>
                  <c:pt idx="8">
                    <c:v>2.8474369121420122</c:v>
                  </c:pt>
                  <c:pt idx="9">
                    <c:v>3.2007236015091953</c:v>
                  </c:pt>
                  <c:pt idx="10">
                    <c:v>3.250966317646963</c:v>
                  </c:pt>
                  <c:pt idx="11">
                    <c:v>3.4336549162810175</c:v>
                  </c:pt>
                  <c:pt idx="12">
                    <c:v>3.6339154430967779</c:v>
                  </c:pt>
                  <c:pt idx="13">
                    <c:v>3.2779319607672863</c:v>
                  </c:pt>
                  <c:pt idx="14">
                    <c:v>4.3037126611749432</c:v>
                  </c:pt>
                  <c:pt idx="15">
                    <c:v>3.8981200211814366</c:v>
                  </c:pt>
                  <c:pt idx="16">
                    <c:v>3.4171785965330699</c:v>
                  </c:pt>
                  <c:pt idx="17">
                    <c:v>5.7187663555358359</c:v>
                  </c:pt>
                  <c:pt idx="18">
                    <c:v>5.2536778475018657</c:v>
                  </c:pt>
                  <c:pt idx="19">
                    <c:v>6.1301962147964959</c:v>
                  </c:pt>
                  <c:pt idx="20">
                    <c:v>7.7637979781728603</c:v>
                  </c:pt>
                  <c:pt idx="21">
                    <c:v>7.3609527721584058</c:v>
                  </c:pt>
                  <c:pt idx="22">
                    <c:v>6.7160124031734103</c:v>
                  </c:pt>
                </c:numCache>
              </c:numRef>
            </c:plus>
            <c:minus>
              <c:numRef>
                <c:f>'[4]MG1655_251004_5001  (16error)'!$RT$53:$RT$75</c:f>
                <c:numCache>
                  <c:formatCode>General</c:formatCode>
                  <c:ptCount val="23"/>
                  <c:pt idx="0">
                    <c:v>1.8193471991027672</c:v>
                  </c:pt>
                  <c:pt idx="1">
                    <c:v>1.1307934255605607</c:v>
                  </c:pt>
                  <c:pt idx="2">
                    <c:v>1.1463197914976582</c:v>
                  </c:pt>
                  <c:pt idx="3">
                    <c:v>1.4980222358971176</c:v>
                  </c:pt>
                  <c:pt idx="4">
                    <c:v>1.9655061573320181</c:v>
                  </c:pt>
                  <c:pt idx="5">
                    <c:v>2.1565254324683436</c:v>
                  </c:pt>
                  <c:pt idx="6">
                    <c:v>2.2771563282564449</c:v>
                  </c:pt>
                  <c:pt idx="7">
                    <c:v>2.6333659305551569</c:v>
                  </c:pt>
                  <c:pt idx="8">
                    <c:v>2.8474369121420122</c:v>
                  </c:pt>
                  <c:pt idx="9">
                    <c:v>3.2007236015091953</c:v>
                  </c:pt>
                  <c:pt idx="10">
                    <c:v>3.250966317646963</c:v>
                  </c:pt>
                  <c:pt idx="11">
                    <c:v>3.4336549162810175</c:v>
                  </c:pt>
                  <c:pt idx="12">
                    <c:v>3.6339154430967779</c:v>
                  </c:pt>
                  <c:pt idx="13">
                    <c:v>3.2779319607672863</c:v>
                  </c:pt>
                  <c:pt idx="14">
                    <c:v>4.3037126611749432</c:v>
                  </c:pt>
                  <c:pt idx="15">
                    <c:v>3.8981200211814366</c:v>
                  </c:pt>
                  <c:pt idx="16">
                    <c:v>3.4171785965330699</c:v>
                  </c:pt>
                  <c:pt idx="17">
                    <c:v>5.7187663555358359</c:v>
                  </c:pt>
                  <c:pt idx="18">
                    <c:v>5.2536778475018657</c:v>
                  </c:pt>
                  <c:pt idx="19">
                    <c:v>6.1301962147964959</c:v>
                  </c:pt>
                  <c:pt idx="20">
                    <c:v>7.7637979781728603</c:v>
                  </c:pt>
                  <c:pt idx="21">
                    <c:v>7.3609527721584058</c:v>
                  </c:pt>
                  <c:pt idx="22">
                    <c:v>6.7160124031734103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sMSA-FBA'!$QV$54:$QV$76</c:f>
              <c:numCache>
                <c:formatCode>0.000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'S8 aerobic sMSA-FBA'!$RT$54:$RT$76</c:f>
              <c:numCache>
                <c:formatCode>General</c:formatCode>
                <c:ptCount val="23"/>
                <c:pt idx="0">
                  <c:v>19.61601548901249</c:v>
                </c:pt>
                <c:pt idx="1">
                  <c:v>21.656459582536041</c:v>
                </c:pt>
                <c:pt idx="2">
                  <c:v>24.146756256694268</c:v>
                </c:pt>
                <c:pt idx="3">
                  <c:v>28.856661833931017</c:v>
                </c:pt>
                <c:pt idx="4">
                  <c:v>29.031064185276545</c:v>
                </c:pt>
                <c:pt idx="5">
                  <c:v>31.024544745708596</c:v>
                </c:pt>
                <c:pt idx="6">
                  <c:v>31.461262911089698</c:v>
                </c:pt>
                <c:pt idx="7">
                  <c:v>32.607742240855124</c:v>
                </c:pt>
                <c:pt idx="8">
                  <c:v>33.392127516548214</c:v>
                </c:pt>
                <c:pt idx="9">
                  <c:v>32.959862995598691</c:v>
                </c:pt>
                <c:pt idx="10">
                  <c:v>33.896342078162391</c:v>
                </c:pt>
                <c:pt idx="11">
                  <c:v>34.835615324416487</c:v>
                </c:pt>
                <c:pt idx="12">
                  <c:v>34.535540347317927</c:v>
                </c:pt>
                <c:pt idx="13">
                  <c:v>35.223313418703484</c:v>
                </c:pt>
                <c:pt idx="14">
                  <c:v>36.177487708649402</c:v>
                </c:pt>
                <c:pt idx="15">
                  <c:v>35.38554381629838</c:v>
                </c:pt>
                <c:pt idx="16">
                  <c:v>35.959563872680945</c:v>
                </c:pt>
                <c:pt idx="17">
                  <c:v>33.454297802740093</c:v>
                </c:pt>
                <c:pt idx="18">
                  <c:v>30.200730928376274</c:v>
                </c:pt>
                <c:pt idx="19">
                  <c:v>26.990321312740008</c:v>
                </c:pt>
                <c:pt idx="20">
                  <c:v>20.305413495188763</c:v>
                </c:pt>
                <c:pt idx="21">
                  <c:v>14.402019394440664</c:v>
                </c:pt>
                <c:pt idx="22">
                  <c:v>13.921994278911637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0-438A-8A2A-9934E1C40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092800"/>
        <c:axId val="2041094240"/>
      </c:scatterChart>
      <c:valAx>
        <c:axId val="204109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1094240"/>
        <c:crosses val="autoZero"/>
        <c:crossBetween val="midCat"/>
      </c:valAx>
      <c:valAx>
        <c:axId val="2041094240"/>
        <c:scaling>
          <c:orientation val="minMax"/>
          <c:max val="4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  <a:r>
                  <a:rPr lang="en-US" baseline="-25000"/>
                  <a:t>ATP</a:t>
                </a:r>
                <a:r>
                  <a:rPr lang="en-US" baseline="0"/>
                  <a:t> (mmol ATP (g cdw h)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1092800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(16error)'!$RT$2:$RT$24</c:f>
                <c:numCache>
                  <c:formatCode>General</c:formatCode>
                  <c:ptCount val="23"/>
                  <c:pt idx="0">
                    <c:v>29.275434322614487</c:v>
                  </c:pt>
                  <c:pt idx="1">
                    <c:v>20.777639594411919</c:v>
                  </c:pt>
                  <c:pt idx="2">
                    <c:v>20.588311917657137</c:v>
                  </c:pt>
                  <c:pt idx="3">
                    <c:v>27.074401160602676</c:v>
                  </c:pt>
                  <c:pt idx="4">
                    <c:v>33.903478741181843</c:v>
                  </c:pt>
                  <c:pt idx="5">
                    <c:v>36.376220404270512</c:v>
                  </c:pt>
                  <c:pt idx="6">
                    <c:v>37.251932030439256</c:v>
                  </c:pt>
                  <c:pt idx="7">
                    <c:v>42.542978831335724</c:v>
                  </c:pt>
                  <c:pt idx="8">
                    <c:v>44.894830701926864</c:v>
                  </c:pt>
                  <c:pt idx="9">
                    <c:v>48.679529730782079</c:v>
                  </c:pt>
                  <c:pt idx="10">
                    <c:v>48.004570779772763</c:v>
                  </c:pt>
                  <c:pt idx="11">
                    <c:v>49.69254652599394</c:v>
                  </c:pt>
                  <c:pt idx="12">
                    <c:v>51.192028657342505</c:v>
                  </c:pt>
                  <c:pt idx="13">
                    <c:v>46.070769167902682</c:v>
                  </c:pt>
                  <c:pt idx="14">
                    <c:v>60.168531092078808</c:v>
                  </c:pt>
                  <c:pt idx="15">
                    <c:v>53.465835983526496</c:v>
                  </c:pt>
                  <c:pt idx="16">
                    <c:v>51.468620128114125</c:v>
                  </c:pt>
                  <c:pt idx="17">
                    <c:v>96.758935925943391</c:v>
                  </c:pt>
                  <c:pt idx="18">
                    <c:v>94.466478983117668</c:v>
                  </c:pt>
                  <c:pt idx="19">
                    <c:v>101.19576836952662</c:v>
                  </c:pt>
                  <c:pt idx="20">
                    <c:v>109.3747833470228</c:v>
                  </c:pt>
                  <c:pt idx="21">
                    <c:v>111.48544402134367</c:v>
                  </c:pt>
                  <c:pt idx="22">
                    <c:v>108.46901692014714</c:v>
                  </c:pt>
                </c:numCache>
              </c:numRef>
            </c:plus>
            <c:minus>
              <c:numRef>
                <c:f>'[4]MG1655_251004_5001  (16error)'!$RT$2:$RT$24</c:f>
                <c:numCache>
                  <c:formatCode>General</c:formatCode>
                  <c:ptCount val="23"/>
                  <c:pt idx="0">
                    <c:v>29.275434322614487</c:v>
                  </c:pt>
                  <c:pt idx="1">
                    <c:v>20.777639594411919</c:v>
                  </c:pt>
                  <c:pt idx="2">
                    <c:v>20.588311917657137</c:v>
                  </c:pt>
                  <c:pt idx="3">
                    <c:v>27.074401160602676</c:v>
                  </c:pt>
                  <c:pt idx="4">
                    <c:v>33.903478741181843</c:v>
                  </c:pt>
                  <c:pt idx="5">
                    <c:v>36.376220404270512</c:v>
                  </c:pt>
                  <c:pt idx="6">
                    <c:v>37.251932030439256</c:v>
                  </c:pt>
                  <c:pt idx="7">
                    <c:v>42.542978831335724</c:v>
                  </c:pt>
                  <c:pt idx="8">
                    <c:v>44.894830701926864</c:v>
                  </c:pt>
                  <c:pt idx="9">
                    <c:v>48.679529730782079</c:v>
                  </c:pt>
                  <c:pt idx="10">
                    <c:v>48.004570779772763</c:v>
                  </c:pt>
                  <c:pt idx="11">
                    <c:v>49.69254652599394</c:v>
                  </c:pt>
                  <c:pt idx="12">
                    <c:v>51.192028657342505</c:v>
                  </c:pt>
                  <c:pt idx="13">
                    <c:v>46.070769167902682</c:v>
                  </c:pt>
                  <c:pt idx="14">
                    <c:v>60.168531092078808</c:v>
                  </c:pt>
                  <c:pt idx="15">
                    <c:v>53.465835983526496</c:v>
                  </c:pt>
                  <c:pt idx="16">
                    <c:v>51.468620128114125</c:v>
                  </c:pt>
                  <c:pt idx="17">
                    <c:v>96.758935925943391</c:v>
                  </c:pt>
                  <c:pt idx="18">
                    <c:v>94.466478983117668</c:v>
                  </c:pt>
                  <c:pt idx="19">
                    <c:v>101.19576836952662</c:v>
                  </c:pt>
                  <c:pt idx="20">
                    <c:v>109.3747833470228</c:v>
                  </c:pt>
                  <c:pt idx="21">
                    <c:v>111.48544402134367</c:v>
                  </c:pt>
                  <c:pt idx="22">
                    <c:v>108.46901692014714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sMSA-FBA'!$RS$3:$RS$25</c:f>
              <c:numCache>
                <c:formatCode>0.000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'S8 aerobic sMSA-FBA'!$RT$3:$RT$25</c:f>
              <c:numCache>
                <c:formatCode>General</c:formatCode>
                <c:ptCount val="23"/>
                <c:pt idx="0">
                  <c:v>546.95798628617126</c:v>
                </c:pt>
                <c:pt idx="1">
                  <c:v>612.50652100912896</c:v>
                </c:pt>
                <c:pt idx="2">
                  <c:v>667.06121123869752</c:v>
                </c:pt>
                <c:pt idx="3">
                  <c:v>714.19448412623115</c:v>
                </c:pt>
                <c:pt idx="4">
                  <c:v>759.31948899819031</c:v>
                </c:pt>
                <c:pt idx="5">
                  <c:v>792.41017821919058</c:v>
                </c:pt>
                <c:pt idx="6">
                  <c:v>791.72951035612357</c:v>
                </c:pt>
                <c:pt idx="7">
                  <c:v>801.59885539606205</c:v>
                </c:pt>
                <c:pt idx="8">
                  <c:v>804.70032750183714</c:v>
                </c:pt>
                <c:pt idx="9">
                  <c:v>785.47608224025134</c:v>
                </c:pt>
                <c:pt idx="10">
                  <c:v>789.88633549137558</c:v>
                </c:pt>
                <c:pt idx="11">
                  <c:v>792.9848514654426</c:v>
                </c:pt>
                <c:pt idx="12">
                  <c:v>775.01889944077084</c:v>
                </c:pt>
                <c:pt idx="13">
                  <c:v>774.54467873308113</c:v>
                </c:pt>
                <c:pt idx="14">
                  <c:v>776.66209445312165</c:v>
                </c:pt>
                <c:pt idx="15">
                  <c:v>752.91015288296512</c:v>
                </c:pt>
                <c:pt idx="16">
                  <c:v>749.74155679475416</c:v>
                </c:pt>
                <c:pt idx="17">
                  <c:v>707.07600202257481</c:v>
                </c:pt>
                <c:pt idx="18">
                  <c:v>655.07212141857644</c:v>
                </c:pt>
                <c:pt idx="19">
                  <c:v>606.23270517796698</c:v>
                </c:pt>
                <c:pt idx="20">
                  <c:v>529.40580393943605</c:v>
                </c:pt>
                <c:pt idx="21">
                  <c:v>438.26031239125757</c:v>
                </c:pt>
                <c:pt idx="22">
                  <c:v>430.91436937443569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4B-46D3-89A6-483B9F427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755935"/>
        <c:axId val="1887770815"/>
      </c:scatterChart>
      <c:valAx>
        <c:axId val="1887755935"/>
        <c:scaling>
          <c:orientation val="minMax"/>
          <c:max val="0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2567226266527997"/>
              <c:y val="0.938007491786951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87770815"/>
        <c:crosses val="autoZero"/>
        <c:crossBetween val="midCat"/>
      </c:valAx>
      <c:valAx>
        <c:axId val="1887770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ATP synthase areal density (copies per nm2)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87755935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'S8 aerobic sMSA-FBA'!$RS$214:$RS$233</c:f>
              <c:numCache>
                <c:formatCode>0.000</c:formatCode>
                <c:ptCount val="20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</c:numCache>
            </c:numRef>
          </c:xVal>
          <c:yVal>
            <c:numRef>
              <c:f>'S8 aerobic sMSA-FBA'!$RT$214:$RT$233</c:f>
              <c:numCache>
                <c:formatCode>General</c:formatCode>
                <c:ptCount val="20"/>
                <c:pt idx="0">
                  <c:v>0.91968792943326694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0.99974412467669371</c:v>
                </c:pt>
                <c:pt idx="12">
                  <c:v>1</c:v>
                </c:pt>
                <c:pt idx="13">
                  <c:v>0.99397473116823398</c:v>
                </c:pt>
                <c:pt idx="14">
                  <c:v>0.99214453988498996</c:v>
                </c:pt>
                <c:pt idx="15">
                  <c:v>0.98114172352307172</c:v>
                </c:pt>
                <c:pt idx="16">
                  <c:v>0.95031739789513359</c:v>
                </c:pt>
                <c:pt idx="17">
                  <c:v>0.80627391955934136</c:v>
                </c:pt>
                <c:pt idx="18">
                  <c:v>0.71537050492132925</c:v>
                </c:pt>
                <c:pt idx="19">
                  <c:v>0.56866213990423953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03-4F01-A5F7-659BD772B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948288"/>
        <c:axId val="561937728"/>
      </c:scatterChart>
      <c:valAx>
        <c:axId val="561948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37728"/>
        <c:crosses val="autoZero"/>
        <c:crossBetween val="midCat"/>
      </c:valAx>
      <c:valAx>
        <c:axId val="561937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fraction  flux through EMP glycolysis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48288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'S8 aerobic sMSA-FBA'!$RS$240:$RS$259</c:f>
              <c:numCache>
                <c:formatCode>0.000</c:formatCode>
                <c:ptCount val="20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</c:numCache>
            </c:numRef>
          </c:xVal>
          <c:yVal>
            <c:numRef>
              <c:f>'S8 aerobic sMSA-FBA'!$RT$240:$RT$259</c:f>
              <c:numCache>
                <c:formatCode>General</c:formatCode>
                <c:ptCount val="20"/>
                <c:pt idx="0">
                  <c:v>2.7652645836263409E-2</c:v>
                </c:pt>
                <c:pt idx="1">
                  <c:v>0.17537045368775989</c:v>
                </c:pt>
                <c:pt idx="2">
                  <c:v>0.21160159347183777</c:v>
                </c:pt>
                <c:pt idx="3">
                  <c:v>0.23110454880378534</c:v>
                </c:pt>
                <c:pt idx="4">
                  <c:v>0.24777200646934716</c:v>
                </c:pt>
                <c:pt idx="5">
                  <c:v>0.24786260033364049</c:v>
                </c:pt>
                <c:pt idx="6">
                  <c:v>0.29106896150426642</c:v>
                </c:pt>
                <c:pt idx="7">
                  <c:v>0.31965962733340836</c:v>
                </c:pt>
                <c:pt idx="8">
                  <c:v>0.34874021394832466</c:v>
                </c:pt>
                <c:pt idx="9">
                  <c:v>0.39290717317970819</c:v>
                </c:pt>
                <c:pt idx="10">
                  <c:v>0.41128726170897867</c:v>
                </c:pt>
                <c:pt idx="11">
                  <c:v>0.42714447610661044</c:v>
                </c:pt>
                <c:pt idx="12">
                  <c:v>0.45426371119173464</c:v>
                </c:pt>
                <c:pt idx="13">
                  <c:v>0.46378004953898838</c:v>
                </c:pt>
                <c:pt idx="14">
                  <c:v>0.47092520790665471</c:v>
                </c:pt>
                <c:pt idx="15">
                  <c:v>0.48282450514037512</c:v>
                </c:pt>
                <c:pt idx="16">
                  <c:v>0.46084781684371889</c:v>
                </c:pt>
                <c:pt idx="17">
                  <c:v>0.34750899720089173</c:v>
                </c:pt>
                <c:pt idx="18">
                  <c:v>0.28335053021449319</c:v>
                </c:pt>
                <c:pt idx="19">
                  <c:v>0.16398565578626484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71-44F8-A941-FEF68ADA4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985248"/>
        <c:axId val="561971808"/>
      </c:scatterChart>
      <c:valAx>
        <c:axId val="56198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71808"/>
        <c:crosses val="autoZero"/>
        <c:crossBetween val="midCat"/>
      </c:valAx>
      <c:valAx>
        <c:axId val="561971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fraction NADPH from PntAB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85248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'S8 aerobic sMSA-FBA'!$RS$267:$RS$282</c:f>
              <c:numCache>
                <c:formatCode>0.000</c:formatCode>
                <c:ptCount val="16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0.33299999999999996</c:v>
                </c:pt>
                <c:pt idx="5">
                  <c:v>0.36599999999999999</c:v>
                </c:pt>
                <c:pt idx="6">
                  <c:v>0.4</c:v>
                </c:pt>
                <c:pt idx="7">
                  <c:v>0.43300000000000005</c:v>
                </c:pt>
                <c:pt idx="8">
                  <c:v>0.46600000000000008</c:v>
                </c:pt>
                <c:pt idx="9">
                  <c:v>0.5</c:v>
                </c:pt>
                <c:pt idx="10">
                  <c:v>0.53300000000000003</c:v>
                </c:pt>
                <c:pt idx="11">
                  <c:v>0.56600000000000006</c:v>
                </c:pt>
                <c:pt idx="12">
                  <c:v>0.6</c:v>
                </c:pt>
                <c:pt idx="13">
                  <c:v>0.63300000000000001</c:v>
                </c:pt>
                <c:pt idx="14">
                  <c:v>0.66600000000000004</c:v>
                </c:pt>
                <c:pt idx="15">
                  <c:v>0.7</c:v>
                </c:pt>
              </c:numCache>
            </c:numRef>
          </c:xVal>
          <c:yVal>
            <c:numRef>
              <c:f>'S8 aerobic sMSA-FBA'!$RT$267:$RT$282</c:f>
              <c:numCache>
                <c:formatCode>General</c:formatCode>
                <c:ptCount val="16"/>
                <c:pt idx="0">
                  <c:v>-5.9976717285129401E-31</c:v>
                </c:pt>
                <c:pt idx="1">
                  <c:v>6.4630112171712001E-29</c:v>
                </c:pt>
                <c:pt idx="2">
                  <c:v>1.1478041774192329E-29</c:v>
                </c:pt>
                <c:pt idx="3">
                  <c:v>-1.36931577504122E-29</c:v>
                </c:pt>
                <c:pt idx="4">
                  <c:v>-1.390895968715032E-29</c:v>
                </c:pt>
                <c:pt idx="5">
                  <c:v>2.5138830484192185E-31</c:v>
                </c:pt>
                <c:pt idx="6">
                  <c:v>6.5408567108840597E-34</c:v>
                </c:pt>
                <c:pt idx="7">
                  <c:v>2.1885298066800246E-30</c:v>
                </c:pt>
                <c:pt idx="8">
                  <c:v>-1.9371460025193477E-33</c:v>
                </c:pt>
                <c:pt idx="9">
                  <c:v>-9.9296149780732989E-32</c:v>
                </c:pt>
                <c:pt idx="10">
                  <c:v>1.9870766009492594E-4</c:v>
                </c:pt>
                <c:pt idx="11">
                  <c:v>2.3554796072439814E-33</c:v>
                </c:pt>
                <c:pt idx="12">
                  <c:v>4.6391818444766987E-3</c:v>
                </c:pt>
                <c:pt idx="13">
                  <c:v>5.7362051279455225E-3</c:v>
                </c:pt>
                <c:pt idx="14">
                  <c:v>1.5331795155645853E-2</c:v>
                </c:pt>
                <c:pt idx="15">
                  <c:v>3.988134296756557E-2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F-4F42-8D8A-4A1BED24B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001088"/>
        <c:axId val="562003968"/>
      </c:scatterChart>
      <c:valAx>
        <c:axId val="56200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003968"/>
        <c:crosses val="autoZero"/>
        <c:crossBetween val="midCat"/>
      </c:valAx>
      <c:valAx>
        <c:axId val="56200396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fraction NADPH</a:t>
                </a:r>
                <a:r>
                  <a:rPr lang="en-US" baseline="0"/>
                  <a:t> from PPP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001088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PtsG area per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0"/>
              <c:pt idx="0">
                <c:v>0.21</c:v>
              </c:pt>
              <c:pt idx="1">
                <c:v>0.22</c:v>
              </c:pt>
              <c:pt idx="2">
                <c:v>0.26</c:v>
              </c:pt>
              <c:pt idx="3">
                <c:v>0.31</c:v>
              </c:pt>
              <c:pt idx="4">
                <c:v>0.36</c:v>
              </c:pt>
              <c:pt idx="5">
                <c:v>0.41</c:v>
              </c:pt>
              <c:pt idx="6">
                <c:v>0.46</c:v>
              </c:pt>
              <c:pt idx="7">
                <c:v>0.51</c:v>
              </c:pt>
              <c:pt idx="8">
                <c:v>0.25</c:v>
              </c:pt>
              <c:pt idx="9">
                <c:v>0.35</c:v>
              </c:pt>
              <c:pt idx="10">
                <c:v>0.42</c:v>
              </c:pt>
              <c:pt idx="11">
                <c:v>0.45</c:v>
              </c:pt>
              <c:pt idx="12">
                <c:v>0.53</c:v>
              </c:pt>
              <c:pt idx="13">
                <c:v>0.55000000000000004</c:v>
              </c:pt>
              <c:pt idx="14">
                <c:v>0.63</c:v>
              </c:pt>
              <c:pt idx="15">
                <c:v>0.65</c:v>
              </c:pt>
              <c:pt idx="16">
                <c:v>0.73</c:v>
              </c:pt>
              <c:pt idx="17">
                <c:v>0.74</c:v>
              </c:pt>
              <c:pt idx="18">
                <c:v>0.78</c:v>
              </c:pt>
              <c:pt idx="19">
                <c:v>0.82</c:v>
              </c:pt>
            </c:numLit>
          </c:xVal>
          <c:yVal>
            <c:numLit>
              <c:formatCode>General</c:formatCode>
              <c:ptCount val="20"/>
              <c:pt idx="0">
                <c:v>3.9857621730867088</c:v>
              </c:pt>
              <c:pt idx="1">
                <c:v>3.6924142894997218</c:v>
              </c:pt>
              <c:pt idx="2">
                <c:v>4.2563049947718525</c:v>
              </c:pt>
              <c:pt idx="3">
                <c:v>5.047491586565501</c:v>
              </c:pt>
              <c:pt idx="4">
                <c:v>5.3552996425134607</c:v>
              </c:pt>
              <c:pt idx="5">
                <c:v>5.370870814364868</c:v>
              </c:pt>
              <c:pt idx="6">
                <c:v>5.2270595985092445</c:v>
              </c:pt>
              <c:pt idx="7">
                <c:v>4.8469569897768965</c:v>
              </c:pt>
              <c:pt idx="8">
                <c:v>2.7519967085798074</c:v>
              </c:pt>
              <c:pt idx="9">
                <c:v>4.4231735598529749</c:v>
              </c:pt>
              <c:pt idx="10">
                <c:v>4.927207878466243</c:v>
              </c:pt>
              <c:pt idx="11">
                <c:v>5.02445411621777</c:v>
              </c:pt>
              <c:pt idx="12">
                <c:v>5.4163991248126599</c:v>
              </c:pt>
              <c:pt idx="13">
                <c:v>4.8121067903206836</c:v>
              </c:pt>
              <c:pt idx="14">
                <c:v>5.145027200214165</c:v>
              </c:pt>
              <c:pt idx="15">
                <c:v>5.2426489256183775</c:v>
              </c:pt>
              <c:pt idx="16">
                <c:v>5.4802087973654876</c:v>
              </c:pt>
              <c:pt idx="17">
                <c:v>5.7931547117378042</c:v>
              </c:pt>
              <c:pt idx="18">
                <c:v>5.4174442666130078</c:v>
              </c:pt>
              <c:pt idx="19">
                <c:v>5.6160662471784288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564-4607-98E8-988F3E4DFBC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0.11</c:v>
              </c:pt>
              <c:pt idx="1">
                <c:v>0.21</c:v>
              </c:pt>
              <c:pt idx="2">
                <c:v>0.31</c:v>
              </c:pt>
              <c:pt idx="3">
                <c:v>0.4</c:v>
              </c:pt>
            </c:numLit>
          </c:xVal>
          <c:yVal>
            <c:numLit>
              <c:formatCode>General</c:formatCode>
              <c:ptCount val="4"/>
              <c:pt idx="0">
                <c:v>1.8869197507418782</c:v>
              </c:pt>
              <c:pt idx="1">
                <c:v>3.0192987677823067</c:v>
              </c:pt>
              <c:pt idx="2">
                <c:v>3.840970926893768</c:v>
              </c:pt>
              <c:pt idx="3">
                <c:v>3.9413424579529832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564-4607-98E8-988F3E4DFBC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25400">
                <a:solidFill>
                  <a:srgbClr val="7030A0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0.12</c:v>
              </c:pt>
              <c:pt idx="1">
                <c:v>0.2</c:v>
              </c:pt>
              <c:pt idx="2">
                <c:v>0.35</c:v>
              </c:pt>
              <c:pt idx="3">
                <c:v>0.5</c:v>
              </c:pt>
            </c:numLit>
          </c:xVal>
          <c:yVal>
            <c:numLit>
              <c:formatCode>General</c:formatCode>
              <c:ptCount val="4"/>
              <c:pt idx="0">
                <c:v>1.3006524036952836</c:v>
              </c:pt>
              <c:pt idx="1">
                <c:v>1.975448468994865</c:v>
              </c:pt>
              <c:pt idx="2">
                <c:v>3.0060760639502382</c:v>
              </c:pt>
              <c:pt idx="3">
                <c:v>3.7888061133895188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564-4607-98E8-988F3E4DFBC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lumMod val="75000"/>
                </a:schemeClr>
              </a:solid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(16error)'!$RT$131:$RT$147</c:f>
                <c:numCache>
                  <c:formatCode>General</c:formatCode>
                  <c:ptCount val="17"/>
                  <c:pt idx="0">
                    <c:v>5.4573274478736507E-2</c:v>
                  </c:pt>
                  <c:pt idx="1">
                    <c:v>7.2953778092395505E-2</c:v>
                  </c:pt>
                  <c:pt idx="2">
                    <c:v>7.426836806481768E-2</c:v>
                  </c:pt>
                  <c:pt idx="3">
                    <c:v>9.9888393241854154E-2</c:v>
                  </c:pt>
                  <c:pt idx="4">
                    <c:v>0.10585748890467241</c:v>
                  </c:pt>
                  <c:pt idx="5">
                    <c:v>0.11050435181380017</c:v>
                  </c:pt>
                  <c:pt idx="6">
                    <c:v>0.1066828918692619</c:v>
                  </c:pt>
                  <c:pt idx="7">
                    <c:v>0.11782739164236411</c:v>
                  </c:pt>
                  <c:pt idx="8">
                    <c:v>0.12642237258814557</c:v>
                  </c:pt>
                  <c:pt idx="9">
                    <c:v>0.14905482455830049</c:v>
                  </c:pt>
                  <c:pt idx="10">
                    <c:v>0.15632037181997957</c:v>
                  </c:pt>
                  <c:pt idx="11">
                    <c:v>0.17118183873704804</c:v>
                  </c:pt>
                  <c:pt idx="12">
                    <c:v>0.17212506156185919</c:v>
                  </c:pt>
                  <c:pt idx="13">
                    <c:v>0.15292683532437323</c:v>
                  </c:pt>
                  <c:pt idx="14">
                    <c:v>0.18644652049781454</c:v>
                  </c:pt>
                  <c:pt idx="15">
                    <c:v>0.18126956646576134</c:v>
                  </c:pt>
                  <c:pt idx="16">
                    <c:v>0.16372621865572567</c:v>
                  </c:pt>
                </c:numCache>
              </c:numRef>
            </c:plus>
            <c:minus>
              <c:numRef>
                <c:f>'[4]MG1655_251004_5001  (16error)'!$RT$131:$RT$147</c:f>
                <c:numCache>
                  <c:formatCode>General</c:formatCode>
                  <c:ptCount val="17"/>
                  <c:pt idx="0">
                    <c:v>5.4573274478736507E-2</c:v>
                  </c:pt>
                  <c:pt idx="1">
                    <c:v>7.2953778092395505E-2</c:v>
                  </c:pt>
                  <c:pt idx="2">
                    <c:v>7.426836806481768E-2</c:v>
                  </c:pt>
                  <c:pt idx="3">
                    <c:v>9.9888393241854154E-2</c:v>
                  </c:pt>
                  <c:pt idx="4">
                    <c:v>0.10585748890467241</c:v>
                  </c:pt>
                  <c:pt idx="5">
                    <c:v>0.11050435181380017</c:v>
                  </c:pt>
                  <c:pt idx="6">
                    <c:v>0.1066828918692619</c:v>
                  </c:pt>
                  <c:pt idx="7">
                    <c:v>0.11782739164236411</c:v>
                  </c:pt>
                  <c:pt idx="8">
                    <c:v>0.12642237258814557</c:v>
                  </c:pt>
                  <c:pt idx="9">
                    <c:v>0.14905482455830049</c:v>
                  </c:pt>
                  <c:pt idx="10">
                    <c:v>0.15632037181997957</c:v>
                  </c:pt>
                  <c:pt idx="11">
                    <c:v>0.17118183873704804</c:v>
                  </c:pt>
                  <c:pt idx="12">
                    <c:v>0.17212506156185919</c:v>
                  </c:pt>
                  <c:pt idx="13">
                    <c:v>0.15292683532437323</c:v>
                  </c:pt>
                  <c:pt idx="14">
                    <c:v>0.18644652049781454</c:v>
                  </c:pt>
                  <c:pt idx="15">
                    <c:v>0.18126956646576134</c:v>
                  </c:pt>
                  <c:pt idx="16">
                    <c:v>0.16372621865572567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sMSA-FBA'!$RS$132:$RS$148</c:f>
              <c:numCache>
                <c:formatCode>0.000</c:formatCode>
                <c:ptCount val="17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</c:numCache>
            </c:numRef>
          </c:xVal>
          <c:yVal>
            <c:numRef>
              <c:f>'S8 aerobic sMSA-FBA'!$RT$132:$RT$148</c:f>
              <c:numCache>
                <c:formatCode>General</c:formatCode>
                <c:ptCount val="17"/>
                <c:pt idx="0">
                  <c:v>1.6430226373377803</c:v>
                </c:pt>
                <c:pt idx="1">
                  <c:v>2.051054223593253</c:v>
                </c:pt>
                <c:pt idx="2">
                  <c:v>2.4613262380368344</c:v>
                </c:pt>
                <c:pt idx="3">
                  <c:v>2.8597170053693817</c:v>
                </c:pt>
                <c:pt idx="4">
                  <c:v>3.2266057546480047</c:v>
                </c:pt>
                <c:pt idx="5">
                  <c:v>3.3124313544746213</c:v>
                </c:pt>
                <c:pt idx="6">
                  <c:v>3.40674654452555</c:v>
                </c:pt>
                <c:pt idx="7">
                  <c:v>3.7090157852709931</c:v>
                </c:pt>
                <c:pt idx="8">
                  <c:v>3.9861476806784975</c:v>
                </c:pt>
                <c:pt idx="9">
                  <c:v>4.2676509945706753</c:v>
                </c:pt>
                <c:pt idx="10">
                  <c:v>4.5349982499830466</c:v>
                </c:pt>
                <c:pt idx="11">
                  <c:v>4.7985261325365132</c:v>
                </c:pt>
                <c:pt idx="12">
                  <c:v>5.0487050980554837</c:v>
                </c:pt>
                <c:pt idx="13">
                  <c:v>5.2880166779991242</c:v>
                </c:pt>
                <c:pt idx="14">
                  <c:v>5.5085205513085107</c:v>
                </c:pt>
                <c:pt idx="15">
                  <c:v>5.708003739414047</c:v>
                </c:pt>
                <c:pt idx="16">
                  <c:v>5.9272749461814973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64-4607-98E8-988F3E4DF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575648"/>
        <c:axId val="1186586688"/>
      </c:scatterChart>
      <c:valAx>
        <c:axId val="1186575648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86688"/>
        <c:crosses val="autoZero"/>
        <c:crossBetween val="midCat"/>
        <c:majorUnit val="0.2"/>
        <c:minorUnit val="0.1"/>
      </c:valAx>
      <c:valAx>
        <c:axId val="1186586688"/>
        <c:scaling>
          <c:orientation val="minMax"/>
          <c:max val="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 dirty="0">
                    <a:solidFill>
                      <a:prstClr val="black"/>
                    </a:solidFill>
                    <a:latin typeface="Aptos Display" panose="020B0004020202020204" pitchFamily="34" charset="0"/>
                  </a:rPr>
                  <a:t>% inner membrane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75648"/>
        <c:crosses val="autoZero"/>
        <c:crossBetween val="midCat"/>
        <c:minorUnit val="0.5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ATP syn area per area</a:t>
            </a:r>
          </a:p>
        </c:rich>
      </c:tx>
      <c:layout>
        <c:manualLayout>
          <c:xMode val="edge"/>
          <c:yMode val="edge"/>
          <c:x val="0.30305243436198065"/>
          <c:y val="2.8629965563931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25400">
                <a:solidFill>
                  <a:srgbClr val="7030A0"/>
                </a:solidFill>
              </a:ln>
              <a:effectLst/>
            </c:spPr>
          </c:marker>
          <c:xVal>
            <c:numLit>
              <c:formatCode>General</c:formatCode>
              <c:ptCount val="5"/>
              <c:pt idx="0">
                <c:v>0.57999999999999996</c:v>
              </c:pt>
              <c:pt idx="1">
                <c:v>0.12</c:v>
              </c:pt>
              <c:pt idx="2">
                <c:v>0.2</c:v>
              </c:pt>
              <c:pt idx="3">
                <c:v>0.35</c:v>
              </c:pt>
              <c:pt idx="4">
                <c:v>0.5</c:v>
              </c:pt>
            </c:numLit>
          </c:xVal>
          <c:yVal>
            <c:numLit>
              <c:formatCode>General</c:formatCode>
              <c:ptCount val="5"/>
              <c:pt idx="0">
                <c:v>2.7155922408358282</c:v>
              </c:pt>
              <c:pt idx="1">
                <c:v>1.7593621289402388</c:v>
              </c:pt>
              <c:pt idx="2">
                <c:v>2.1273466699590604</c:v>
              </c:pt>
              <c:pt idx="3">
                <c:v>2.4957241921635798</c:v>
              </c:pt>
              <c:pt idx="4">
                <c:v>2.7805610017081404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DD1-4D96-8008-477A29556763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0"/>
              <c:pt idx="0">
                <c:v>0.21</c:v>
              </c:pt>
              <c:pt idx="1">
                <c:v>0.22</c:v>
              </c:pt>
              <c:pt idx="2">
                <c:v>0.26</c:v>
              </c:pt>
              <c:pt idx="3">
                <c:v>0.31</c:v>
              </c:pt>
              <c:pt idx="4">
                <c:v>0.36</c:v>
              </c:pt>
              <c:pt idx="5">
                <c:v>0.41</c:v>
              </c:pt>
              <c:pt idx="6">
                <c:v>0.46</c:v>
              </c:pt>
              <c:pt idx="7">
                <c:v>0.51</c:v>
              </c:pt>
              <c:pt idx="8">
                <c:v>0.25</c:v>
              </c:pt>
              <c:pt idx="9">
                <c:v>0.35</c:v>
              </c:pt>
              <c:pt idx="10">
                <c:v>0.42</c:v>
              </c:pt>
              <c:pt idx="11">
                <c:v>0.45</c:v>
              </c:pt>
              <c:pt idx="12">
                <c:v>0.53</c:v>
              </c:pt>
              <c:pt idx="13">
                <c:v>0.55000000000000004</c:v>
              </c:pt>
              <c:pt idx="14">
                <c:v>0.63</c:v>
              </c:pt>
              <c:pt idx="15">
                <c:v>0.65</c:v>
              </c:pt>
              <c:pt idx="16">
                <c:v>0.73</c:v>
              </c:pt>
              <c:pt idx="17">
                <c:v>0.74</c:v>
              </c:pt>
              <c:pt idx="18">
                <c:v>0.78</c:v>
              </c:pt>
              <c:pt idx="19">
                <c:v>0.82</c:v>
              </c:pt>
            </c:numLit>
          </c:xVal>
          <c:yVal>
            <c:numLit>
              <c:formatCode>General</c:formatCode>
              <c:ptCount val="20"/>
              <c:pt idx="0">
                <c:v>2.169572911076548</c:v>
              </c:pt>
              <c:pt idx="1">
                <c:v>2.1811443175477634</c:v>
              </c:pt>
              <c:pt idx="2">
                <c:v>2.2960831784611071</c:v>
              </c:pt>
              <c:pt idx="3">
                <c:v>2.4460313317532023</c:v>
              </c:pt>
              <c:pt idx="4">
                <c:v>2.5928694011324924</c:v>
              </c:pt>
              <c:pt idx="5">
                <c:v>2.5530872951690675</c:v>
              </c:pt>
              <c:pt idx="6">
                <c:v>2.650078130120578</c:v>
              </c:pt>
              <c:pt idx="7">
                <c:v>2.583999978198801</c:v>
              </c:pt>
              <c:pt idx="8">
                <c:v>2.7356333636724375</c:v>
              </c:pt>
              <c:pt idx="9">
                <c:v>3.1084127466342539</c:v>
              </c:pt>
              <c:pt idx="10">
                <c:v>3.1491910411395789</c:v>
              </c:pt>
              <c:pt idx="11">
                <c:v>3.3395984640784993</c:v>
              </c:pt>
              <c:pt idx="12">
                <c:v>3.3364745605238668</c:v>
              </c:pt>
              <c:pt idx="13">
                <c:v>3.2903517392821429</c:v>
              </c:pt>
              <c:pt idx="14">
                <c:v>3.3847162866872704</c:v>
              </c:pt>
              <c:pt idx="15">
                <c:v>3.4567184521262679</c:v>
              </c:pt>
              <c:pt idx="16">
                <c:v>3.28374049935573</c:v>
              </c:pt>
              <c:pt idx="17">
                <c:v>3.5627781830295135</c:v>
              </c:pt>
              <c:pt idx="18">
                <c:v>3.4441951470172105</c:v>
              </c:pt>
              <c:pt idx="19">
                <c:v>3.3367713872292502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DD1-4D96-8008-477A29556763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6">
                    <a:lumMod val="50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5"/>
              <c:pt idx="0">
                <c:v>0.11</c:v>
              </c:pt>
              <c:pt idx="1">
                <c:v>0.21</c:v>
              </c:pt>
              <c:pt idx="2">
                <c:v>0.31</c:v>
              </c:pt>
              <c:pt idx="3">
                <c:v>0.4</c:v>
              </c:pt>
              <c:pt idx="4">
                <c:v>0.49</c:v>
              </c:pt>
            </c:numLit>
          </c:xVal>
          <c:yVal>
            <c:numLit>
              <c:formatCode>General</c:formatCode>
              <c:ptCount val="5"/>
              <c:pt idx="0">
                <c:v>2.3815272086934778</c:v>
              </c:pt>
              <c:pt idx="1">
                <c:v>3.1041658692453935</c:v>
              </c:pt>
              <c:pt idx="2">
                <c:v>3.4307410798411686</c:v>
              </c:pt>
              <c:pt idx="3">
                <c:v>3.2475896721637318</c:v>
              </c:pt>
              <c:pt idx="4">
                <c:v>3.0061712297264371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DD1-4D96-8008-477A29556763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xVal>
          <c:y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EDD1-4D96-8008-477A29556763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(16error)'!$RT$159:$RT$175</c:f>
                <c:numCache>
                  <c:formatCode>General</c:formatCode>
                  <c:ptCount val="17"/>
                  <c:pt idx="0">
                    <c:v>0.10397018523468687</c:v>
                  </c:pt>
                  <c:pt idx="1">
                    <c:v>6.9520400312835406E-2</c:v>
                  </c:pt>
                  <c:pt idx="2">
                    <c:v>6.7438661461234409E-2</c:v>
                  </c:pt>
                  <c:pt idx="3">
                    <c:v>8.9953737261719763E-2</c:v>
                  </c:pt>
                  <c:pt idx="4">
                    <c:v>0.10635151538188999</c:v>
                  </c:pt>
                  <c:pt idx="5">
                    <c:v>0.11461645503392985</c:v>
                  </c:pt>
                  <c:pt idx="6">
                    <c:v>0.11934165080308208</c:v>
                  </c:pt>
                  <c:pt idx="7">
                    <c:v>0.13576498544732823</c:v>
                  </c:pt>
                  <c:pt idx="8">
                    <c:v>0.14580996404678953</c:v>
                  </c:pt>
                  <c:pt idx="9">
                    <c:v>0.16361437114220137</c:v>
                  </c:pt>
                  <c:pt idx="10">
                    <c:v>0.16731946340474696</c:v>
                  </c:pt>
                  <c:pt idx="11">
                    <c:v>0.17915142980191476</c:v>
                  </c:pt>
                  <c:pt idx="12">
                    <c:v>0.19237339794586494</c:v>
                  </c:pt>
                  <c:pt idx="13">
                    <c:v>0.17860541012639289</c:v>
                  </c:pt>
                  <c:pt idx="14">
                    <c:v>0.24288833418610603</c:v>
                  </c:pt>
                  <c:pt idx="15">
                    <c:v>0.2288388370135167</c:v>
                  </c:pt>
                  <c:pt idx="16">
                    <c:v>0.23408309098400235</c:v>
                  </c:pt>
                </c:numCache>
              </c:numRef>
            </c:plus>
            <c:minus>
              <c:numRef>
                <c:f>'[4]MG1655_251004_5001  (16error)'!$RT$159:$RT$175</c:f>
                <c:numCache>
                  <c:formatCode>General</c:formatCode>
                  <c:ptCount val="17"/>
                  <c:pt idx="0">
                    <c:v>0.10397018523468687</c:v>
                  </c:pt>
                  <c:pt idx="1">
                    <c:v>6.9520400312835406E-2</c:v>
                  </c:pt>
                  <c:pt idx="2">
                    <c:v>6.7438661461234409E-2</c:v>
                  </c:pt>
                  <c:pt idx="3">
                    <c:v>8.9953737261719763E-2</c:v>
                  </c:pt>
                  <c:pt idx="4">
                    <c:v>0.10635151538188999</c:v>
                  </c:pt>
                  <c:pt idx="5">
                    <c:v>0.11461645503392985</c:v>
                  </c:pt>
                  <c:pt idx="6">
                    <c:v>0.11934165080308208</c:v>
                  </c:pt>
                  <c:pt idx="7">
                    <c:v>0.13576498544732823</c:v>
                  </c:pt>
                  <c:pt idx="8">
                    <c:v>0.14580996404678953</c:v>
                  </c:pt>
                  <c:pt idx="9">
                    <c:v>0.16361437114220137</c:v>
                  </c:pt>
                  <c:pt idx="10">
                    <c:v>0.16731946340474696</c:v>
                  </c:pt>
                  <c:pt idx="11">
                    <c:v>0.17915142980191476</c:v>
                  </c:pt>
                  <c:pt idx="12">
                    <c:v>0.19237339794586494</c:v>
                  </c:pt>
                  <c:pt idx="13">
                    <c:v>0.17860541012639289</c:v>
                  </c:pt>
                  <c:pt idx="14">
                    <c:v>0.24288833418610603</c:v>
                  </c:pt>
                  <c:pt idx="15">
                    <c:v>0.2288388370135167</c:v>
                  </c:pt>
                  <c:pt idx="16">
                    <c:v>0.23408309098400235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sMSA-FBA'!$RS$160:$RS$176</c:f>
              <c:numCache>
                <c:formatCode>0.000</c:formatCode>
                <c:ptCount val="17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</c:numCache>
            </c:numRef>
          </c:xVal>
          <c:yVal>
            <c:numRef>
              <c:f>'S8 aerobic sMSA-FBA'!$RT$160:$RT$176</c:f>
              <c:numCache>
                <c:formatCode>General</c:formatCode>
                <c:ptCount val="17"/>
                <c:pt idx="0">
                  <c:v>2.0320871141668286</c:v>
                </c:pt>
                <c:pt idx="1">
                  <c:v>2.2192010479248014</c:v>
                </c:pt>
                <c:pt idx="2">
                  <c:v>2.3615538658421404</c:v>
                </c:pt>
                <c:pt idx="3">
                  <c:v>2.4902755020985428</c:v>
                </c:pt>
                <c:pt idx="4">
                  <c:v>2.6219461854674657</c:v>
                </c:pt>
                <c:pt idx="5">
                  <c:v>2.7303975498773818</c:v>
                </c:pt>
                <c:pt idx="6">
                  <c:v>2.7447799030933946</c:v>
                </c:pt>
                <c:pt idx="7">
                  <c:v>2.7881456507874347</c:v>
                </c:pt>
                <c:pt idx="8">
                  <c:v>2.8265750938066354</c:v>
                </c:pt>
                <c:pt idx="9">
                  <c:v>2.8210644265909455</c:v>
                </c:pt>
                <c:pt idx="10">
                  <c:v>2.8939682027943334</c:v>
                </c:pt>
                <c:pt idx="11">
                  <c:v>2.9839215155152221</c:v>
                </c:pt>
                <c:pt idx="12">
                  <c:v>3.0287325655626258</c:v>
                </c:pt>
                <c:pt idx="13">
                  <c:v>3.1494253404590684</c:v>
                </c:pt>
                <c:pt idx="14">
                  <c:v>3.2946705434959918</c:v>
                </c:pt>
                <c:pt idx="15">
                  <c:v>3.3758010217365557</c:v>
                </c:pt>
                <c:pt idx="16">
                  <c:v>3.5542654743045055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D1-4D96-8008-477A29556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60639"/>
        <c:axId val="818767839"/>
      </c:scatterChart>
      <c:valAx>
        <c:axId val="818760639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67839"/>
        <c:crosses val="autoZero"/>
        <c:crossBetween val="midCat"/>
        <c:minorUnit val="0.1"/>
      </c:valAx>
      <c:valAx>
        <c:axId val="818767839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 dirty="0">
                    <a:solidFill>
                      <a:prstClr val="black"/>
                    </a:solidFill>
                    <a:latin typeface="Aptos Display" panose="020B0004020202020204" pitchFamily="34" charset="0"/>
                  </a:rPr>
                  <a:t>% inner membrane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60639"/>
        <c:crosses val="autoZero"/>
        <c:crossBetween val="midCat"/>
        <c:majorUnit val="1"/>
        <c:minorUnit val="0.5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ETC area per area with trans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25400">
                <a:solidFill>
                  <a:srgbClr val="7030A0"/>
                </a:solidFill>
              </a:ln>
              <a:effectLst/>
            </c:spPr>
          </c:marker>
          <c:xVal>
            <c:numLit>
              <c:formatCode>General</c:formatCode>
              <c:ptCount val="5"/>
              <c:pt idx="0">
                <c:v>0.12</c:v>
              </c:pt>
              <c:pt idx="1">
                <c:v>0.2</c:v>
              </c:pt>
              <c:pt idx="2">
                <c:v>0.35</c:v>
              </c:pt>
              <c:pt idx="3">
                <c:v>0.5</c:v>
              </c:pt>
              <c:pt idx="4">
                <c:v>0.57999999999999996</c:v>
              </c:pt>
            </c:numLit>
          </c:xVal>
          <c:yVal>
            <c:numLit>
              <c:formatCode>General</c:formatCode>
              <c:ptCount val="5"/>
              <c:pt idx="0">
                <c:v>2.1882440447655833</c:v>
              </c:pt>
              <c:pt idx="1">
                <c:v>2.1416272078221232</c:v>
              </c:pt>
              <c:pt idx="2">
                <c:v>2.033622871339666</c:v>
              </c:pt>
              <c:pt idx="3">
                <c:v>2.6001003533718787</c:v>
              </c:pt>
              <c:pt idx="4">
                <c:v>3.1018226474038673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FCC-44C7-8982-305D597C3214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0"/>
              <c:pt idx="0">
                <c:v>0.21</c:v>
              </c:pt>
              <c:pt idx="1">
                <c:v>0.22</c:v>
              </c:pt>
              <c:pt idx="2">
                <c:v>0.31</c:v>
              </c:pt>
              <c:pt idx="3">
                <c:v>0.36</c:v>
              </c:pt>
              <c:pt idx="4">
                <c:v>0.41</c:v>
              </c:pt>
              <c:pt idx="5">
                <c:v>0.46</c:v>
              </c:pt>
              <c:pt idx="6">
                <c:v>0.51</c:v>
              </c:pt>
              <c:pt idx="7">
                <c:v>0.25</c:v>
              </c:pt>
              <c:pt idx="8">
                <c:v>0.26</c:v>
              </c:pt>
              <c:pt idx="9">
                <c:v>0.35</c:v>
              </c:pt>
              <c:pt idx="10">
                <c:v>0.42</c:v>
              </c:pt>
              <c:pt idx="11">
                <c:v>0.45</c:v>
              </c:pt>
              <c:pt idx="12">
                <c:v>0.53</c:v>
              </c:pt>
              <c:pt idx="13">
                <c:v>0.55000000000000004</c:v>
              </c:pt>
              <c:pt idx="14">
                <c:v>0.63</c:v>
              </c:pt>
              <c:pt idx="15">
                <c:v>0.65</c:v>
              </c:pt>
              <c:pt idx="16">
                <c:v>0.73</c:v>
              </c:pt>
              <c:pt idx="17">
                <c:v>0.74</c:v>
              </c:pt>
              <c:pt idx="18">
                <c:v>0.78</c:v>
              </c:pt>
              <c:pt idx="19">
                <c:v>0.82</c:v>
              </c:pt>
            </c:numLit>
          </c:xVal>
          <c:yVal>
            <c:numLit>
              <c:formatCode>General</c:formatCode>
              <c:ptCount val="20"/>
              <c:pt idx="0">
                <c:v>2.6551012687324356</c:v>
              </c:pt>
              <c:pt idx="1">
                <c:v>2.7276520457511366</c:v>
              </c:pt>
              <c:pt idx="2">
                <c:v>3.0932301430592597</c:v>
              </c:pt>
              <c:pt idx="3">
                <c:v>3.8461121861058434</c:v>
              </c:pt>
              <c:pt idx="4">
                <c:v>3.2779311134334623</c:v>
              </c:pt>
              <c:pt idx="5">
                <c:v>3.7949989434404925</c:v>
              </c:pt>
              <c:pt idx="6">
                <c:v>3.6505252101690413</c:v>
              </c:pt>
              <c:pt idx="7">
                <c:v>3.8206935712667911</c:v>
              </c:pt>
              <c:pt idx="8">
                <c:v>3.3577351245229314</c:v>
              </c:pt>
              <c:pt idx="9">
                <c:v>3.849580801395414</c:v>
              </c:pt>
              <c:pt idx="10">
                <c:v>3.1917419057813445</c:v>
              </c:pt>
              <c:pt idx="11">
                <c:v>3.4763259938618858</c:v>
              </c:pt>
              <c:pt idx="12">
                <c:v>4.371202620419516</c:v>
              </c:pt>
              <c:pt idx="13">
                <c:v>4.5554267985527828</c:v>
              </c:pt>
              <c:pt idx="14">
                <c:v>3.9809339395136143</c:v>
              </c:pt>
              <c:pt idx="15">
                <c:v>4.949044901218282</c:v>
              </c:pt>
              <c:pt idx="16">
                <c:v>4.0332832971445587</c:v>
              </c:pt>
              <c:pt idx="17">
                <c:v>4.5868078060586601</c:v>
              </c:pt>
              <c:pt idx="18">
                <c:v>4.3381928537693133</c:v>
              </c:pt>
              <c:pt idx="19">
                <c:v>4.6481608979494045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FCC-44C7-8982-305D597C3214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5"/>
              <c:pt idx="0">
                <c:v>0.11</c:v>
              </c:pt>
              <c:pt idx="1">
                <c:v>0.21</c:v>
              </c:pt>
              <c:pt idx="2">
                <c:v>0.31</c:v>
              </c:pt>
              <c:pt idx="3">
                <c:v>0.4</c:v>
              </c:pt>
              <c:pt idx="4">
                <c:v>0.49</c:v>
              </c:pt>
            </c:numLit>
          </c:xVal>
          <c:yVal>
            <c:numLit>
              <c:formatCode>General</c:formatCode>
              <c:ptCount val="5"/>
              <c:pt idx="0">
                <c:v>2.7064087598984408</c:v>
              </c:pt>
              <c:pt idx="1">
                <c:v>3.3960134516759433</c:v>
              </c:pt>
              <c:pt idx="2">
                <c:v>3.7653879933293521</c:v>
              </c:pt>
              <c:pt idx="3">
                <c:v>3.818627705657363</c:v>
              </c:pt>
              <c:pt idx="4">
                <c:v>4.3156793178184056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FCC-44C7-8982-305D597C3214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lumMod val="75000"/>
                </a:schemeClr>
              </a:solid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(16error)'!$RT$103:$RT$119</c:f>
                <c:numCache>
                  <c:formatCode>General</c:formatCode>
                  <c:ptCount val="17"/>
                  <c:pt idx="0">
                    <c:v>0.14025255925026409</c:v>
                  </c:pt>
                  <c:pt idx="1">
                    <c:v>0.19932379747371476</c:v>
                  </c:pt>
                  <c:pt idx="2">
                    <c:v>0.21251199374570337</c:v>
                  </c:pt>
                  <c:pt idx="3">
                    <c:v>0.3008016103183464</c:v>
                  </c:pt>
                  <c:pt idx="4">
                    <c:v>0.33679666326027957</c:v>
                  </c:pt>
                  <c:pt idx="5">
                    <c:v>0.37886182292795278</c:v>
                  </c:pt>
                  <c:pt idx="6">
                    <c:v>0.39187848582604135</c:v>
                  </c:pt>
                  <c:pt idx="7">
                    <c:v>0.43655409127492412</c:v>
                  </c:pt>
                  <c:pt idx="8">
                    <c:v>0.47234112005828582</c:v>
                  </c:pt>
                  <c:pt idx="9">
                    <c:v>0.55589168370955466</c:v>
                  </c:pt>
                  <c:pt idx="10">
                    <c:v>0.5874987697819869</c:v>
                  </c:pt>
                  <c:pt idx="11">
                    <c:v>0.65728978856820597</c:v>
                  </c:pt>
                  <c:pt idx="12">
                    <c:v>0.68514921941422524</c:v>
                  </c:pt>
                  <c:pt idx="13">
                    <c:v>0.63732567552121622</c:v>
                  </c:pt>
                  <c:pt idx="14">
                    <c:v>0.7983782488402561</c:v>
                  </c:pt>
                  <c:pt idx="15">
                    <c:v>0.88948901496013411</c:v>
                  </c:pt>
                  <c:pt idx="16">
                    <c:v>0.9038797803766665</c:v>
                  </c:pt>
                </c:numCache>
              </c:numRef>
            </c:plus>
            <c:minus>
              <c:numRef>
                <c:f>'[4]MG1655_251004_5001  (16error)'!$RT$103:$RT$119</c:f>
                <c:numCache>
                  <c:formatCode>General</c:formatCode>
                  <c:ptCount val="17"/>
                  <c:pt idx="0">
                    <c:v>0.14025255925026409</c:v>
                  </c:pt>
                  <c:pt idx="1">
                    <c:v>0.19932379747371476</c:v>
                  </c:pt>
                  <c:pt idx="2">
                    <c:v>0.21251199374570337</c:v>
                  </c:pt>
                  <c:pt idx="3">
                    <c:v>0.3008016103183464</c:v>
                  </c:pt>
                  <c:pt idx="4">
                    <c:v>0.33679666326027957</c:v>
                  </c:pt>
                  <c:pt idx="5">
                    <c:v>0.37886182292795278</c:v>
                  </c:pt>
                  <c:pt idx="6">
                    <c:v>0.39187848582604135</c:v>
                  </c:pt>
                  <c:pt idx="7">
                    <c:v>0.43655409127492412</c:v>
                  </c:pt>
                  <c:pt idx="8">
                    <c:v>0.47234112005828582</c:v>
                  </c:pt>
                  <c:pt idx="9">
                    <c:v>0.55589168370955466</c:v>
                  </c:pt>
                  <c:pt idx="10">
                    <c:v>0.5874987697819869</c:v>
                  </c:pt>
                  <c:pt idx="11">
                    <c:v>0.65728978856820597</c:v>
                  </c:pt>
                  <c:pt idx="12">
                    <c:v>0.68514921941422524</c:v>
                  </c:pt>
                  <c:pt idx="13">
                    <c:v>0.63732567552121622</c:v>
                  </c:pt>
                  <c:pt idx="14">
                    <c:v>0.7983782488402561</c:v>
                  </c:pt>
                  <c:pt idx="15">
                    <c:v>0.88948901496013411</c:v>
                  </c:pt>
                  <c:pt idx="16">
                    <c:v>0.9038797803766665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sMSA-FBA'!$RS$104:$RS$120</c:f>
              <c:numCache>
                <c:formatCode>0.000</c:formatCode>
                <c:ptCount val="17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</c:numCache>
            </c:numRef>
          </c:xVal>
          <c:yVal>
            <c:numRef>
              <c:f>'S8 aerobic sMSA-FBA'!$RT$104:$RT$120</c:f>
              <c:numCache>
                <c:formatCode>General</c:formatCode>
                <c:ptCount val="17"/>
                <c:pt idx="0">
                  <c:v>2.8060479618596323</c:v>
                </c:pt>
                <c:pt idx="1">
                  <c:v>2.8938332603385226</c:v>
                </c:pt>
                <c:pt idx="2">
                  <c:v>2.9076670107577733</c:v>
                </c:pt>
                <c:pt idx="3">
                  <c:v>2.8705946880905215</c:v>
                </c:pt>
                <c:pt idx="4">
                  <c:v>2.9276449137126841</c:v>
                </c:pt>
                <c:pt idx="5">
                  <c:v>2.9209592841567296</c:v>
                </c:pt>
                <c:pt idx="6">
                  <c:v>2.9577835042720126</c:v>
                </c:pt>
                <c:pt idx="7">
                  <c:v>3.0909638332020428</c:v>
                </c:pt>
                <c:pt idx="8">
                  <c:v>3.2140907179254818</c:v>
                </c:pt>
                <c:pt idx="9">
                  <c:v>3.288497339941248</c:v>
                </c:pt>
                <c:pt idx="10">
                  <c:v>3.4097230898368442</c:v>
                </c:pt>
                <c:pt idx="11">
                  <c:v>3.4945334238725176</c:v>
                </c:pt>
                <c:pt idx="12">
                  <c:v>3.4888539270312395</c:v>
                </c:pt>
                <c:pt idx="13">
                  <c:v>3.6242941341501784</c:v>
                </c:pt>
                <c:pt idx="14">
                  <c:v>3.6466797056738773</c:v>
                </c:pt>
                <c:pt idx="15">
                  <c:v>3.7017284039019875</c:v>
                </c:pt>
                <c:pt idx="16">
                  <c:v>3.5190283353507588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CC-44C7-8982-305D597C3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446719"/>
        <c:axId val="822008656"/>
      </c:scatterChart>
      <c:valAx>
        <c:axId val="774446719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22008656"/>
        <c:crosses val="autoZero"/>
        <c:crossBetween val="midCat"/>
        <c:minorUnit val="0.1"/>
      </c:valAx>
      <c:valAx>
        <c:axId val="822008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 dirty="0">
                    <a:solidFill>
                      <a:prstClr val="black"/>
                    </a:solidFill>
                    <a:latin typeface="Aptos Display" panose="020B0004020202020204" pitchFamily="34" charset="0"/>
                  </a:rPr>
                  <a:t>% inner membrane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74446719"/>
        <c:crosses val="autoZero"/>
        <c:crossBetween val="midCat"/>
        <c:minorUnit val="0.5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all protein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25400">
                <a:solidFill>
                  <a:srgbClr val="7030A0"/>
                </a:solidFill>
              </a:ln>
              <a:effectLst/>
            </c:spPr>
          </c:marker>
          <c:xVal>
            <c:numLit>
              <c:formatCode>General</c:formatCode>
              <c:ptCount val="4"/>
              <c:pt idx="0">
                <c:v>0.12</c:v>
              </c:pt>
              <c:pt idx="1">
                <c:v>0.2</c:v>
              </c:pt>
              <c:pt idx="2">
                <c:v>0.35</c:v>
              </c:pt>
              <c:pt idx="3">
                <c:v>0.5</c:v>
              </c:pt>
            </c:numLit>
          </c:xVal>
          <c:yVal>
            <c:numLit>
              <c:formatCode>General</c:formatCode>
              <c:ptCount val="4"/>
              <c:pt idx="0">
                <c:v>7.0074643850073564</c:v>
              </c:pt>
              <c:pt idx="1">
                <c:v>6.781254765445528</c:v>
              </c:pt>
              <c:pt idx="2">
                <c:v>8.4735882807631313</c:v>
              </c:pt>
              <c:pt idx="3">
                <c:v>10.239955289409917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9B9-4985-ADDA-9804C114D72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0"/>
              <c:pt idx="0">
                <c:v>0.21</c:v>
              </c:pt>
              <c:pt idx="1">
                <c:v>0.22</c:v>
              </c:pt>
              <c:pt idx="2">
                <c:v>0.25</c:v>
              </c:pt>
              <c:pt idx="3">
                <c:v>0.26</c:v>
              </c:pt>
              <c:pt idx="4">
                <c:v>0.31</c:v>
              </c:pt>
              <c:pt idx="5">
                <c:v>0.35</c:v>
              </c:pt>
              <c:pt idx="6">
                <c:v>0.36</c:v>
              </c:pt>
              <c:pt idx="7">
                <c:v>0.41</c:v>
              </c:pt>
              <c:pt idx="8">
                <c:v>0.42</c:v>
              </c:pt>
              <c:pt idx="9">
                <c:v>0.45</c:v>
              </c:pt>
              <c:pt idx="10">
                <c:v>0.46</c:v>
              </c:pt>
              <c:pt idx="11">
                <c:v>0.51</c:v>
              </c:pt>
              <c:pt idx="12">
                <c:v>0.53</c:v>
              </c:pt>
              <c:pt idx="13">
                <c:v>0.55000000000000004</c:v>
              </c:pt>
              <c:pt idx="14">
                <c:v>0.63</c:v>
              </c:pt>
              <c:pt idx="15">
                <c:v>0.63</c:v>
              </c:pt>
              <c:pt idx="16">
                <c:v>0.65</c:v>
              </c:pt>
              <c:pt idx="17">
                <c:v>0.73</c:v>
              </c:pt>
              <c:pt idx="18">
                <c:v>0.74</c:v>
              </c:pt>
              <c:pt idx="19">
                <c:v>0.78</c:v>
              </c:pt>
            </c:numLit>
          </c:xVal>
          <c:yVal>
            <c:numLit>
              <c:formatCode>General</c:formatCode>
              <c:ptCount val="20"/>
              <c:pt idx="0">
                <c:v>9.318417300100478</c:v>
              </c:pt>
              <c:pt idx="1">
                <c:v>9.086508173922784</c:v>
              </c:pt>
              <c:pt idx="2">
                <c:v>9.8966824179087389</c:v>
              </c:pt>
              <c:pt idx="3">
                <c:v>11.354317990164349</c:v>
              </c:pt>
              <c:pt idx="4">
                <c:v>11.756409671413717</c:v>
              </c:pt>
              <c:pt idx="5">
                <c:v>11.905644969857342</c:v>
              </c:pt>
              <c:pt idx="6">
                <c:v>11.941990083199343</c:v>
              </c:pt>
              <c:pt idx="7">
                <c:v>12.155494869176714</c:v>
              </c:pt>
              <c:pt idx="8">
                <c:v>9.4301475125383938</c:v>
              </c:pt>
              <c:pt idx="9">
                <c:v>12.005597756345162</c:v>
              </c:pt>
              <c:pt idx="10">
                <c:v>12.249098357648244</c:v>
              </c:pt>
              <c:pt idx="11">
                <c:v>13.072623785386686</c:v>
              </c:pt>
              <c:pt idx="12">
                <c:v>13.872272310081515</c:v>
              </c:pt>
              <c:pt idx="13">
                <c:v>12.9844096279562</c:v>
              </c:pt>
              <c:pt idx="14">
                <c:v>13.574814112743002</c:v>
              </c:pt>
              <c:pt idx="15">
                <c:v>14.165868422122273</c:v>
              </c:pt>
              <c:pt idx="16">
                <c:v>13.974067862742604</c:v>
              </c:pt>
              <c:pt idx="17">
                <c:v>15.244361763684783</c:v>
              </c:pt>
              <c:pt idx="18">
                <c:v>14.600717736950845</c:v>
              </c:pt>
              <c:pt idx="19">
                <c:v>15.296358494258422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9B9-4985-ADDA-9804C114D72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6">
                    <a:lumMod val="50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5"/>
              <c:pt idx="0">
                <c:v>0.11</c:v>
              </c:pt>
              <c:pt idx="1">
                <c:v>0.21</c:v>
              </c:pt>
              <c:pt idx="2">
                <c:v>0.31</c:v>
              </c:pt>
              <c:pt idx="3">
                <c:v>0.4</c:v>
              </c:pt>
              <c:pt idx="4">
                <c:v>0.49</c:v>
              </c:pt>
            </c:numLit>
          </c:xVal>
          <c:yVal>
            <c:numLit>
              <c:formatCode>General</c:formatCode>
              <c:ptCount val="5"/>
              <c:pt idx="0">
                <c:v>7.8237808678516112</c:v>
              </c:pt>
              <c:pt idx="1">
                <c:v>10.393558175045291</c:v>
              </c:pt>
              <c:pt idx="2">
                <c:v>12.005409360593161</c:v>
              </c:pt>
              <c:pt idx="3">
                <c:v>12.164200837056436</c:v>
              </c:pt>
              <c:pt idx="4">
                <c:v>10.55978774545255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9B9-4985-ADDA-9804C114D72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7"/>
            </c:numLit>
          </c:xVal>
          <c:yVal>
            <c:numLit>
              <c:formatCode>General</c:formatCode>
              <c:ptCount val="17"/>
            </c:numLit>
          </c:yVal>
          <c:smooth val="0"/>
          <c:extLst>
            <c:ext xmlns:c16="http://schemas.microsoft.com/office/drawing/2014/chart" uri="{C3380CC4-5D6E-409C-BE32-E72D297353CC}">
              <c16:uniqueId val="{00000003-D9B9-4985-ADDA-9804C114D72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(16error)'!$RT$291:$RT$307</c:f>
                <c:numCache>
                  <c:formatCode>General</c:formatCode>
                  <c:ptCount val="17"/>
                  <c:pt idx="0">
                    <c:v>0.30559418434027452</c:v>
                  </c:pt>
                  <c:pt idx="1">
                    <c:v>0.34843265786157757</c:v>
                  </c:pt>
                  <c:pt idx="2">
                    <c:v>0.36144356829291191</c:v>
                  </c:pt>
                  <c:pt idx="3">
                    <c:v>0.49764208507011615</c:v>
                  </c:pt>
                  <c:pt idx="4">
                    <c:v>0.56163502698232259</c:v>
                  </c:pt>
                  <c:pt idx="5">
                    <c:v>0.61742014921581068</c:v>
                  </c:pt>
                  <c:pt idx="6">
                    <c:v>0.63031666836198796</c:v>
                  </c:pt>
                  <c:pt idx="7">
                    <c:v>0.70415136727058436</c:v>
                  </c:pt>
                  <c:pt idx="8">
                    <c:v>0.75846343766659097</c:v>
                  </c:pt>
                  <c:pt idx="9">
                    <c:v>0.88386616652177297</c:v>
                  </c:pt>
                  <c:pt idx="10">
                    <c:v>0.92435004477000215</c:v>
                  </c:pt>
                  <c:pt idx="11">
                    <c:v>1.0230089672355769</c:v>
                  </c:pt>
                  <c:pt idx="12">
                    <c:v>1.0637089911704067</c:v>
                  </c:pt>
                  <c:pt idx="13">
                    <c:v>0.98292806559023116</c:v>
                  </c:pt>
                  <c:pt idx="14">
                    <c:v>1.2420666346287683</c:v>
                  </c:pt>
                  <c:pt idx="15">
                    <c:v>1.3145307079451596</c:v>
                  </c:pt>
                  <c:pt idx="16">
                    <c:v>1.3172289945958713</c:v>
                  </c:pt>
                </c:numCache>
              </c:numRef>
            </c:plus>
            <c:minus>
              <c:numRef>
                <c:f>'[4]MG1655_251004_5001  (16error)'!$RT$291:$RT$307</c:f>
                <c:numCache>
                  <c:formatCode>General</c:formatCode>
                  <c:ptCount val="17"/>
                  <c:pt idx="0">
                    <c:v>0.30559418434027452</c:v>
                  </c:pt>
                  <c:pt idx="1">
                    <c:v>0.34843265786157757</c:v>
                  </c:pt>
                  <c:pt idx="2">
                    <c:v>0.36144356829291191</c:v>
                  </c:pt>
                  <c:pt idx="3">
                    <c:v>0.49764208507011615</c:v>
                  </c:pt>
                  <c:pt idx="4">
                    <c:v>0.56163502698232259</c:v>
                  </c:pt>
                  <c:pt idx="5">
                    <c:v>0.61742014921581068</c:v>
                  </c:pt>
                  <c:pt idx="6">
                    <c:v>0.63031666836198796</c:v>
                  </c:pt>
                  <c:pt idx="7">
                    <c:v>0.70415136727058436</c:v>
                  </c:pt>
                  <c:pt idx="8">
                    <c:v>0.75846343766659097</c:v>
                  </c:pt>
                  <c:pt idx="9">
                    <c:v>0.88386616652177297</c:v>
                  </c:pt>
                  <c:pt idx="10">
                    <c:v>0.92435004477000215</c:v>
                  </c:pt>
                  <c:pt idx="11">
                    <c:v>1.0230089672355769</c:v>
                  </c:pt>
                  <c:pt idx="12">
                    <c:v>1.0637089911704067</c:v>
                  </c:pt>
                  <c:pt idx="13">
                    <c:v>0.98292806559023116</c:v>
                  </c:pt>
                  <c:pt idx="14">
                    <c:v>1.2420666346287683</c:v>
                  </c:pt>
                  <c:pt idx="15">
                    <c:v>1.3145307079451596</c:v>
                  </c:pt>
                  <c:pt idx="16">
                    <c:v>1.3172289945958713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'S8 aerobic sMSA-FBA'!$RS$292:$RS$308</c:f>
              <c:numCache>
                <c:formatCode>0.000</c:formatCode>
                <c:ptCount val="17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</c:numCache>
            </c:numRef>
          </c:xVal>
          <c:yVal>
            <c:numRef>
              <c:f>'S8 aerobic sMSA-FBA'!$RT$292:$RT$308</c:f>
              <c:numCache>
                <c:formatCode>General</c:formatCode>
                <c:ptCount val="17"/>
                <c:pt idx="0">
                  <c:v>6.6246526476340319</c:v>
                </c:pt>
                <c:pt idx="1">
                  <c:v>7.3800729288533242</c:v>
                </c:pt>
                <c:pt idx="2">
                  <c:v>8.021730786172153</c:v>
                </c:pt>
                <c:pt idx="3">
                  <c:v>8.5884073077020968</c:v>
                </c:pt>
                <c:pt idx="4">
                  <c:v>9.2218083248511356</c:v>
                </c:pt>
                <c:pt idx="5">
                  <c:v>9.4614077806040378</c:v>
                </c:pt>
                <c:pt idx="6">
                  <c:v>9.6677489200489042</c:v>
                </c:pt>
                <c:pt idx="7">
                  <c:v>10.195583578002255</c:v>
                </c:pt>
                <c:pt idx="8">
                  <c:v>10.685864320754238</c:v>
                </c:pt>
                <c:pt idx="9">
                  <c:v>11.103019879922995</c:v>
                </c:pt>
                <c:pt idx="10">
                  <c:v>11.616497566610304</c:v>
                </c:pt>
                <c:pt idx="11">
                  <c:v>12.109765899119859</c:v>
                </c:pt>
                <c:pt idx="12">
                  <c:v>12.465627300591201</c:v>
                </c:pt>
                <c:pt idx="13">
                  <c:v>13.020166591510719</c:v>
                </c:pt>
                <c:pt idx="14">
                  <c:v>13.462993677159542</c:v>
                </c:pt>
                <c:pt idx="15">
                  <c:v>13.869312322857709</c:v>
                </c:pt>
                <c:pt idx="16">
                  <c:v>14.144478036329899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B9-4985-ADDA-9804C114D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784415"/>
        <c:axId val="1066779615"/>
      </c:scatterChart>
      <c:valAx>
        <c:axId val="1066784415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 dirty="0">
                    <a:solidFill>
                      <a:prstClr val="black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1" i="0" u="none" strike="noStrike" kern="1200" baseline="30000" dirty="0">
                    <a:solidFill>
                      <a:prstClr val="black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 dirty="0">
                    <a:solidFill>
                      <a:prstClr val="black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66779615"/>
        <c:crosses val="autoZero"/>
        <c:crossBetween val="midCat"/>
        <c:majorUnit val="0.2"/>
        <c:minorUnit val="0.1"/>
      </c:valAx>
      <c:valAx>
        <c:axId val="1066779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 dirty="0">
                    <a:solidFill>
                      <a:prstClr val="black"/>
                    </a:solidFill>
                    <a:latin typeface="Aptos Display" panose="020B0004020202020204" pitchFamily="34" charset="0"/>
                  </a:rPr>
                  <a:t>% inner membrane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66784415"/>
        <c:crosses val="autoZero"/>
        <c:crossBetween val="midCat"/>
        <c:minorUnit val="1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glucose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485126859142608E-2"/>
                  <c:y val="0.226597039953339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'S10 anaerobic consensus fluxes'!$D$6:$D$25</c:f>
              <c:numCache>
                <c:formatCode>General</c:formatCode>
                <c:ptCount val="20"/>
                <c:pt idx="0">
                  <c:v>0.46</c:v>
                </c:pt>
                <c:pt idx="1">
                  <c:v>0.52</c:v>
                </c:pt>
                <c:pt idx="2">
                  <c:v>0.48</c:v>
                </c:pt>
                <c:pt idx="3">
                  <c:v>0.15</c:v>
                </c:pt>
                <c:pt idx="4">
                  <c:v>0.05</c:v>
                </c:pt>
                <c:pt idx="5">
                  <c:v>2.5000000000000001E-2</c:v>
                </c:pt>
                <c:pt idx="6">
                  <c:v>0.05</c:v>
                </c:pt>
                <c:pt idx="7">
                  <c:v>0.1</c:v>
                </c:pt>
                <c:pt idx="8">
                  <c:v>0.2</c:v>
                </c:pt>
                <c:pt idx="9">
                  <c:v>0.48</c:v>
                </c:pt>
                <c:pt idx="10">
                  <c:v>0.1</c:v>
                </c:pt>
                <c:pt idx="11">
                  <c:v>0.15</c:v>
                </c:pt>
                <c:pt idx="12">
                  <c:v>0.2</c:v>
                </c:pt>
                <c:pt idx="13">
                  <c:v>0.3</c:v>
                </c:pt>
                <c:pt idx="14">
                  <c:v>0.1</c:v>
                </c:pt>
                <c:pt idx="15">
                  <c:v>0.15</c:v>
                </c:pt>
                <c:pt idx="16">
                  <c:v>0.34</c:v>
                </c:pt>
                <c:pt idx="17">
                  <c:v>0.2</c:v>
                </c:pt>
                <c:pt idx="18">
                  <c:v>0.43</c:v>
                </c:pt>
                <c:pt idx="19">
                  <c:v>0.43</c:v>
                </c:pt>
              </c:numCache>
            </c:numRef>
          </c:xVal>
          <c:yVal>
            <c:numRef>
              <c:f>'S10 anaerobic consensus fluxes'!$E$6:$E$25</c:f>
              <c:numCache>
                <c:formatCode>General</c:formatCode>
                <c:ptCount val="20"/>
                <c:pt idx="0">
                  <c:v>16.7</c:v>
                </c:pt>
                <c:pt idx="1">
                  <c:v>17.5</c:v>
                </c:pt>
                <c:pt idx="2">
                  <c:v>13.5</c:v>
                </c:pt>
                <c:pt idx="3">
                  <c:v>7.2</c:v>
                </c:pt>
                <c:pt idx="4">
                  <c:v>5.0999999999999996</c:v>
                </c:pt>
                <c:pt idx="5">
                  <c:v>5</c:v>
                </c:pt>
                <c:pt idx="6">
                  <c:v>7.4</c:v>
                </c:pt>
                <c:pt idx="7">
                  <c:v>11</c:v>
                </c:pt>
                <c:pt idx="8">
                  <c:v>15.2</c:v>
                </c:pt>
                <c:pt idx="9">
                  <c:v>25.4</c:v>
                </c:pt>
                <c:pt idx="10">
                  <c:v>6.5</c:v>
                </c:pt>
                <c:pt idx="11">
                  <c:v>9.3000000000000007</c:v>
                </c:pt>
                <c:pt idx="12">
                  <c:v>12</c:v>
                </c:pt>
                <c:pt idx="13">
                  <c:v>16</c:v>
                </c:pt>
                <c:pt idx="14">
                  <c:v>9.8000000000000007</c:v>
                </c:pt>
                <c:pt idx="15">
                  <c:v>8.4</c:v>
                </c:pt>
                <c:pt idx="16">
                  <c:v>13.1</c:v>
                </c:pt>
                <c:pt idx="17">
                  <c:v>11</c:v>
                </c:pt>
                <c:pt idx="18">
                  <c:v>17</c:v>
                </c:pt>
                <c:pt idx="1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9-4763-86B3-A9589E41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632015"/>
        <c:axId val="2077634415"/>
      </c:scatterChart>
      <c:valAx>
        <c:axId val="207763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77634415"/>
        <c:crosses val="autoZero"/>
        <c:crossBetween val="midCat"/>
      </c:valAx>
      <c:valAx>
        <c:axId val="2077634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specifc glucose rate </a:t>
                </a:r>
              </a:p>
              <a:p>
                <a:pPr>
                  <a:defRPr/>
                </a:pPr>
                <a:r>
                  <a:rPr lang="en-US"/>
                  <a:t>(mmol (g cdw h)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199328885972586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77632015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acetate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668569386220945"/>
                  <c:y val="-9.85939778361038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'S10 anaerobic consensus fluxes'!$D$6:$D$26</c:f>
              <c:numCache>
                <c:formatCode>General</c:formatCode>
                <c:ptCount val="21"/>
                <c:pt idx="0">
                  <c:v>0.46</c:v>
                </c:pt>
                <c:pt idx="1">
                  <c:v>0.52</c:v>
                </c:pt>
                <c:pt idx="2">
                  <c:v>0.48</c:v>
                </c:pt>
                <c:pt idx="3">
                  <c:v>0.15</c:v>
                </c:pt>
                <c:pt idx="4">
                  <c:v>0.05</c:v>
                </c:pt>
                <c:pt idx="5">
                  <c:v>2.5000000000000001E-2</c:v>
                </c:pt>
                <c:pt idx="6">
                  <c:v>0.05</c:v>
                </c:pt>
                <c:pt idx="7">
                  <c:v>0.1</c:v>
                </c:pt>
                <c:pt idx="8">
                  <c:v>0.2</c:v>
                </c:pt>
                <c:pt idx="9">
                  <c:v>0.48</c:v>
                </c:pt>
                <c:pt idx="10">
                  <c:v>0.1</c:v>
                </c:pt>
                <c:pt idx="11">
                  <c:v>0.15</c:v>
                </c:pt>
                <c:pt idx="12">
                  <c:v>0.2</c:v>
                </c:pt>
                <c:pt idx="13">
                  <c:v>0.3</c:v>
                </c:pt>
                <c:pt idx="14">
                  <c:v>0.1</c:v>
                </c:pt>
                <c:pt idx="15">
                  <c:v>0.15</c:v>
                </c:pt>
                <c:pt idx="16">
                  <c:v>0.34</c:v>
                </c:pt>
                <c:pt idx="17">
                  <c:v>0.2</c:v>
                </c:pt>
                <c:pt idx="18">
                  <c:v>0.43</c:v>
                </c:pt>
                <c:pt idx="19">
                  <c:v>0.43</c:v>
                </c:pt>
                <c:pt idx="20" formatCode="0.00">
                  <c:v>0.46666666666666673</c:v>
                </c:pt>
              </c:numCache>
            </c:numRef>
          </c:xVal>
          <c:yVal>
            <c:numRef>
              <c:f>'S10 anaerobic consensus fluxes'!$K$6:$K$26</c:f>
              <c:numCache>
                <c:formatCode>General</c:formatCode>
                <c:ptCount val="21"/>
                <c:pt idx="0">
                  <c:v>11.7</c:v>
                </c:pt>
                <c:pt idx="1">
                  <c:v>10.59</c:v>
                </c:pt>
                <c:pt idx="2">
                  <c:v>11.9</c:v>
                </c:pt>
                <c:pt idx="3">
                  <c:v>5.22</c:v>
                </c:pt>
                <c:pt idx="4">
                  <c:v>4</c:v>
                </c:pt>
                <c:pt idx="5">
                  <c:v>3.2</c:v>
                </c:pt>
                <c:pt idx="6">
                  <c:v>4.3</c:v>
                </c:pt>
                <c:pt idx="7">
                  <c:v>6.3</c:v>
                </c:pt>
                <c:pt idx="8">
                  <c:v>8.8000000000000007</c:v>
                </c:pt>
                <c:pt idx="9">
                  <c:v>19.149999999999999</c:v>
                </c:pt>
                <c:pt idx="10">
                  <c:v>6</c:v>
                </c:pt>
                <c:pt idx="11">
                  <c:v>7.5</c:v>
                </c:pt>
                <c:pt idx="12">
                  <c:v>10</c:v>
                </c:pt>
                <c:pt idx="13">
                  <c:v>13</c:v>
                </c:pt>
                <c:pt idx="14">
                  <c:v>3</c:v>
                </c:pt>
                <c:pt idx="15">
                  <c:v>5.6</c:v>
                </c:pt>
                <c:pt idx="16">
                  <c:v>7.3360000000000003</c:v>
                </c:pt>
                <c:pt idx="18">
                  <c:v>11.73</c:v>
                </c:pt>
                <c:pt idx="19">
                  <c:v>11.97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A-4A2F-9470-3974B3574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638255"/>
        <c:axId val="2077632015"/>
      </c:scatterChart>
      <c:valAx>
        <c:axId val="2077638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77632015"/>
        <c:crosses val="autoZero"/>
        <c:crossBetween val="midCat"/>
      </c:valAx>
      <c:valAx>
        <c:axId val="2077632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specifc acetate rate </a:t>
                </a:r>
              </a:p>
              <a:p>
                <a:pPr>
                  <a:defRPr/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(mmol (g cdw h)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77638255"/>
        <c:crosses val="autoZero"/>
        <c:crossBetween val="midCat"/>
        <c:minorUnit val="2.5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etoh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60538057742782"/>
                  <c:y val="-6.76414406532516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'S10 anaerobic consensus fluxes'!$D$6:$D$26</c:f>
              <c:numCache>
                <c:formatCode>General</c:formatCode>
                <c:ptCount val="21"/>
                <c:pt idx="0">
                  <c:v>0.46</c:v>
                </c:pt>
                <c:pt idx="1">
                  <c:v>0.52</c:v>
                </c:pt>
                <c:pt idx="2">
                  <c:v>0.48</c:v>
                </c:pt>
                <c:pt idx="3">
                  <c:v>0.15</c:v>
                </c:pt>
                <c:pt idx="4">
                  <c:v>0.05</c:v>
                </c:pt>
                <c:pt idx="5">
                  <c:v>2.5000000000000001E-2</c:v>
                </c:pt>
                <c:pt idx="6">
                  <c:v>0.05</c:v>
                </c:pt>
                <c:pt idx="7">
                  <c:v>0.1</c:v>
                </c:pt>
                <c:pt idx="8">
                  <c:v>0.2</c:v>
                </c:pt>
                <c:pt idx="9">
                  <c:v>0.48</c:v>
                </c:pt>
                <c:pt idx="10">
                  <c:v>0.1</c:v>
                </c:pt>
                <c:pt idx="11">
                  <c:v>0.15</c:v>
                </c:pt>
                <c:pt idx="12">
                  <c:v>0.2</c:v>
                </c:pt>
                <c:pt idx="13">
                  <c:v>0.3</c:v>
                </c:pt>
                <c:pt idx="14">
                  <c:v>0.1</c:v>
                </c:pt>
                <c:pt idx="15">
                  <c:v>0.15</c:v>
                </c:pt>
                <c:pt idx="16">
                  <c:v>0.34</c:v>
                </c:pt>
                <c:pt idx="17">
                  <c:v>0.2</c:v>
                </c:pt>
                <c:pt idx="18">
                  <c:v>0.43</c:v>
                </c:pt>
                <c:pt idx="19">
                  <c:v>0.43</c:v>
                </c:pt>
                <c:pt idx="20" formatCode="0.00">
                  <c:v>0.46666666666666673</c:v>
                </c:pt>
              </c:numCache>
            </c:numRef>
          </c:xVal>
          <c:yVal>
            <c:numRef>
              <c:f>'S10 anaerobic consensus fluxes'!$M$6:$M$26</c:f>
              <c:numCache>
                <c:formatCode>General</c:formatCode>
                <c:ptCount val="21"/>
                <c:pt idx="0">
                  <c:v>11.2</c:v>
                </c:pt>
                <c:pt idx="1">
                  <c:v>7.85</c:v>
                </c:pt>
                <c:pt idx="2">
                  <c:v>10.8</c:v>
                </c:pt>
                <c:pt idx="3">
                  <c:v>5.0999999999999996</c:v>
                </c:pt>
                <c:pt idx="4">
                  <c:v>4</c:v>
                </c:pt>
                <c:pt idx="5">
                  <c:v>3.4</c:v>
                </c:pt>
                <c:pt idx="6">
                  <c:v>4.9000000000000004</c:v>
                </c:pt>
                <c:pt idx="7">
                  <c:v>7.3</c:v>
                </c:pt>
                <c:pt idx="8">
                  <c:v>10</c:v>
                </c:pt>
                <c:pt idx="9">
                  <c:v>17.13</c:v>
                </c:pt>
                <c:pt idx="14">
                  <c:v>3</c:v>
                </c:pt>
                <c:pt idx="15">
                  <c:v>5.3</c:v>
                </c:pt>
                <c:pt idx="16">
                  <c:v>7.9909999999999997</c:v>
                </c:pt>
                <c:pt idx="18">
                  <c:v>13.304347826086959</c:v>
                </c:pt>
                <c:pt idx="19">
                  <c:v>11.97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7-42F9-9D24-5E64B9AD0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638735"/>
        <c:axId val="2077633935"/>
      </c:scatterChart>
      <c:valAx>
        <c:axId val="2077638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77633935"/>
        <c:crosses val="autoZero"/>
        <c:crossBetween val="midCat"/>
      </c:valAx>
      <c:valAx>
        <c:axId val="2077633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specifc ethanol rate </a:t>
                </a:r>
              </a:p>
              <a:p>
                <a:pPr>
                  <a:defRPr/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(mmol (g cdw h)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77638735"/>
        <c:crosses val="autoZero"/>
        <c:crossBetween val="midCat"/>
        <c:minorUnit val="2.5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formate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8831583552056"/>
                  <c:y val="-4.13848789734616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'S10 anaerobic consensus fluxes'!$D$6:$D$25</c:f>
              <c:numCache>
                <c:formatCode>General</c:formatCode>
                <c:ptCount val="20"/>
                <c:pt idx="0">
                  <c:v>0.46</c:v>
                </c:pt>
                <c:pt idx="1">
                  <c:v>0.52</c:v>
                </c:pt>
                <c:pt idx="2">
                  <c:v>0.48</c:v>
                </c:pt>
                <c:pt idx="3">
                  <c:v>0.15</c:v>
                </c:pt>
                <c:pt idx="4">
                  <c:v>0.05</c:v>
                </c:pt>
                <c:pt idx="5">
                  <c:v>2.5000000000000001E-2</c:v>
                </c:pt>
                <c:pt idx="6">
                  <c:v>0.05</c:v>
                </c:pt>
                <c:pt idx="7">
                  <c:v>0.1</c:v>
                </c:pt>
                <c:pt idx="8">
                  <c:v>0.2</c:v>
                </c:pt>
                <c:pt idx="9">
                  <c:v>0.48</c:v>
                </c:pt>
                <c:pt idx="10">
                  <c:v>0.1</c:v>
                </c:pt>
                <c:pt idx="11">
                  <c:v>0.15</c:v>
                </c:pt>
                <c:pt idx="12">
                  <c:v>0.2</c:v>
                </c:pt>
                <c:pt idx="13">
                  <c:v>0.3</c:v>
                </c:pt>
                <c:pt idx="14">
                  <c:v>0.1</c:v>
                </c:pt>
                <c:pt idx="15">
                  <c:v>0.15</c:v>
                </c:pt>
                <c:pt idx="16">
                  <c:v>0.34</c:v>
                </c:pt>
                <c:pt idx="17">
                  <c:v>0.2</c:v>
                </c:pt>
                <c:pt idx="18">
                  <c:v>0.43</c:v>
                </c:pt>
                <c:pt idx="19">
                  <c:v>0.43</c:v>
                </c:pt>
              </c:numCache>
            </c:numRef>
          </c:xVal>
          <c:yVal>
            <c:numRef>
              <c:f>'S10 anaerobic consensus fluxes'!$N$6:$N$25</c:f>
              <c:numCache>
                <c:formatCode>General</c:formatCode>
                <c:ptCount val="20"/>
                <c:pt idx="0">
                  <c:v>22.9</c:v>
                </c:pt>
                <c:pt idx="1">
                  <c:v>18.439999999999998</c:v>
                </c:pt>
                <c:pt idx="2">
                  <c:v>22.700000000000003</c:v>
                </c:pt>
                <c:pt idx="3">
                  <c:v>10.32</c:v>
                </c:pt>
                <c:pt idx="4">
                  <c:v>8</c:v>
                </c:pt>
                <c:pt idx="5">
                  <c:v>6.6</c:v>
                </c:pt>
                <c:pt idx="6">
                  <c:v>9.1999999999999993</c:v>
                </c:pt>
                <c:pt idx="7">
                  <c:v>13.6</c:v>
                </c:pt>
                <c:pt idx="8">
                  <c:v>18.8</c:v>
                </c:pt>
                <c:pt idx="9">
                  <c:v>36.28</c:v>
                </c:pt>
                <c:pt idx="14">
                  <c:v>6</c:v>
                </c:pt>
                <c:pt idx="15">
                  <c:v>10.899999999999999</c:v>
                </c:pt>
                <c:pt idx="16">
                  <c:v>15.327</c:v>
                </c:pt>
                <c:pt idx="18">
                  <c:v>25.034347826086957</c:v>
                </c:pt>
                <c:pt idx="19">
                  <c:v>23.94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F8-4A83-96A9-1A1B2569C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897855"/>
        <c:axId val="885041327"/>
      </c:scatterChart>
      <c:valAx>
        <c:axId val="88489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85041327"/>
        <c:crosses val="autoZero"/>
        <c:crossBetween val="midCat"/>
        <c:minorUnit val="4.0000000000000008E-2"/>
      </c:valAx>
      <c:valAx>
        <c:axId val="885041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specifc formate rate </a:t>
                </a:r>
              </a:p>
              <a:p>
                <a:pPr>
                  <a:defRPr/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(mmol (g cdw h)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84897855"/>
        <c:crosses val="autoZero"/>
        <c:crossBetween val="midCat"/>
        <c:minorUnit val="5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succin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29469932021275"/>
                  <c:y val="-2.986293379994167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'S10 anaerobic consensus fluxes'!$D$6:$D$15</c:f>
              <c:numCache>
                <c:formatCode>General</c:formatCode>
                <c:ptCount val="10"/>
                <c:pt idx="0">
                  <c:v>0.46</c:v>
                </c:pt>
                <c:pt idx="1">
                  <c:v>0.52</c:v>
                </c:pt>
                <c:pt idx="2">
                  <c:v>0.48</c:v>
                </c:pt>
                <c:pt idx="3">
                  <c:v>0.15</c:v>
                </c:pt>
                <c:pt idx="4">
                  <c:v>0.05</c:v>
                </c:pt>
                <c:pt idx="5">
                  <c:v>2.5000000000000001E-2</c:v>
                </c:pt>
                <c:pt idx="6">
                  <c:v>0.05</c:v>
                </c:pt>
                <c:pt idx="7">
                  <c:v>0.1</c:v>
                </c:pt>
                <c:pt idx="8">
                  <c:v>0.2</c:v>
                </c:pt>
                <c:pt idx="9">
                  <c:v>0.48</c:v>
                </c:pt>
              </c:numCache>
            </c:numRef>
          </c:xVal>
          <c:yVal>
            <c:numRef>
              <c:f>'S10 anaerobic consensus fluxes'!$G$6:$G$15</c:f>
              <c:numCache>
                <c:formatCode>General</c:formatCode>
                <c:ptCount val="10"/>
                <c:pt idx="0">
                  <c:v>1.9</c:v>
                </c:pt>
                <c:pt idx="1">
                  <c:v>1.6</c:v>
                </c:pt>
                <c:pt idx="2">
                  <c:v>1.77</c:v>
                </c:pt>
                <c:pt idx="3">
                  <c:v>1.3</c:v>
                </c:pt>
                <c:pt idx="4">
                  <c:v>0.5</c:v>
                </c:pt>
                <c:pt idx="5">
                  <c:v>0.4</c:v>
                </c:pt>
                <c:pt idx="6">
                  <c:v>0.7</c:v>
                </c:pt>
                <c:pt idx="7">
                  <c:v>1</c:v>
                </c:pt>
                <c:pt idx="8">
                  <c:v>1.2</c:v>
                </c:pt>
                <c:pt idx="9">
                  <c:v>2.19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5-4DFB-8AB4-613659CD3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035087"/>
        <c:axId val="884897375"/>
      </c:scatterChart>
      <c:valAx>
        <c:axId val="885035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84897375"/>
        <c:crosses val="autoZero"/>
        <c:crossBetween val="midCat"/>
      </c:valAx>
      <c:valAx>
        <c:axId val="884897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specifc succinate rate </a:t>
                </a:r>
              </a:p>
              <a:p>
                <a:pPr>
                  <a:defRPr/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(mmol (g cdw h)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85035087"/>
        <c:crosses val="autoZero"/>
        <c:crossBetween val="midCat"/>
        <c:minorUnit val="0.25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Aptos Black" panose="020B0004020202020204" pitchFamily="34" charset="0"/>
                <a:ea typeface="+mn-ea"/>
                <a:cs typeface="+mn-cs"/>
              </a:defRPr>
            </a:pPr>
            <a:r>
              <a:rPr lang="en-US"/>
              <a:t>PtsG saturation vs. mu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Aptos Black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anaerobic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'S10 anaerobic consensus fluxes'!$AG$61:$AG$70</c:f>
              <c:numCache>
                <c:formatCode>0.00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'S10 anaerobic consensus fluxes'!$AJ$61:$AJ$70</c:f>
              <c:numCache>
                <c:formatCode>General</c:formatCode>
                <c:ptCount val="10"/>
                <c:pt idx="0">
                  <c:v>9.9999999999999992E-2</c:v>
                </c:pt>
                <c:pt idx="1">
                  <c:v>0.19999999999999998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9-445D-9E76-6F4E54D3DE8A}"/>
            </c:ext>
          </c:extLst>
        </c:ser>
        <c:ser>
          <c:idx val="1"/>
          <c:order val="1"/>
          <c:tx>
            <c:v>aerobic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'S10 anaerobic consensus fluxes'!$AM$60:$AM$78</c:f>
              <c:numCache>
                <c:formatCode>0.00</c:formatCode>
                <c:ptCount val="19"/>
                <c:pt idx="0">
                  <c:v>0.1</c:v>
                </c:pt>
                <c:pt idx="1">
                  <c:v>0.2</c:v>
                </c:pt>
                <c:pt idx="2">
                  <c:v>0.23300000000000001</c:v>
                </c:pt>
                <c:pt idx="3">
                  <c:v>0.26600000000000001</c:v>
                </c:pt>
                <c:pt idx="4" formatCode="General">
                  <c:v>0.3</c:v>
                </c:pt>
                <c:pt idx="5" formatCode="General">
                  <c:v>0.32500000000000001</c:v>
                </c:pt>
                <c:pt idx="6" formatCode="General">
                  <c:v>0.35</c:v>
                </c:pt>
                <c:pt idx="7" formatCode="General">
                  <c:v>0.375</c:v>
                </c:pt>
                <c:pt idx="8" formatCode="General">
                  <c:v>0.4</c:v>
                </c:pt>
                <c:pt idx="9" formatCode="General">
                  <c:v>0.42499999999999999</c:v>
                </c:pt>
                <c:pt idx="10" formatCode="General">
                  <c:v>0.45</c:v>
                </c:pt>
                <c:pt idx="11" formatCode="General">
                  <c:v>0.47499999999999998</c:v>
                </c:pt>
                <c:pt idx="12" formatCode="General">
                  <c:v>0.5</c:v>
                </c:pt>
                <c:pt idx="13" formatCode="General">
                  <c:v>0.53300000000000003</c:v>
                </c:pt>
                <c:pt idx="14" formatCode="General">
                  <c:v>0.56699999999999995</c:v>
                </c:pt>
                <c:pt idx="15" formatCode="General">
                  <c:v>0.6</c:v>
                </c:pt>
                <c:pt idx="16" formatCode="General">
                  <c:v>0.625</c:v>
                </c:pt>
                <c:pt idx="17" formatCode="General">
                  <c:v>0.65</c:v>
                </c:pt>
                <c:pt idx="18" formatCode="General">
                  <c:v>0.67500000000000004</c:v>
                </c:pt>
              </c:numCache>
            </c:numRef>
          </c:xVal>
          <c:yVal>
            <c:numRef>
              <c:f>'S10 anaerobic consensus fluxes'!$AP$60:$AP$78</c:f>
              <c:numCache>
                <c:formatCode>General</c:formatCode>
                <c:ptCount val="19"/>
                <c:pt idx="0">
                  <c:v>0.14925373134328357</c:v>
                </c:pt>
                <c:pt idx="1">
                  <c:v>0.29850746268656714</c:v>
                </c:pt>
                <c:pt idx="2">
                  <c:v>0.34776119402985073</c:v>
                </c:pt>
                <c:pt idx="3">
                  <c:v>0.39701492537313432</c:v>
                </c:pt>
                <c:pt idx="4">
                  <c:v>0.44776119402985071</c:v>
                </c:pt>
                <c:pt idx="5">
                  <c:v>0.48507462686567165</c:v>
                </c:pt>
                <c:pt idx="6">
                  <c:v>0.52238805970149249</c:v>
                </c:pt>
                <c:pt idx="7">
                  <c:v>0.55970149253731338</c:v>
                </c:pt>
                <c:pt idx="8">
                  <c:v>0.59701492537313428</c:v>
                </c:pt>
                <c:pt idx="9">
                  <c:v>0.63432835820895517</c:v>
                </c:pt>
                <c:pt idx="10">
                  <c:v>0.67164179104477606</c:v>
                </c:pt>
                <c:pt idx="11">
                  <c:v>0.70895522388059695</c:v>
                </c:pt>
                <c:pt idx="12">
                  <c:v>0.74626865671641784</c:v>
                </c:pt>
                <c:pt idx="13">
                  <c:v>0.79552238805970144</c:v>
                </c:pt>
                <c:pt idx="14">
                  <c:v>0.84626865671641771</c:v>
                </c:pt>
                <c:pt idx="15">
                  <c:v>0.89552238805970141</c:v>
                </c:pt>
                <c:pt idx="16">
                  <c:v>0.93283582089552231</c:v>
                </c:pt>
                <c:pt idx="17">
                  <c:v>0.9701492537313432</c:v>
                </c:pt>
                <c:pt idx="1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49-445D-9E76-6F4E54D3D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683360"/>
        <c:axId val="512678560"/>
      </c:scatterChart>
      <c:valAx>
        <c:axId val="51268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ptos Black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(h-1))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ptos Black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ptos Black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2678560"/>
        <c:crosses val="autoZero"/>
        <c:crossBetween val="midCat"/>
      </c:valAx>
      <c:valAx>
        <c:axId val="512678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ptos Black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PtsG saturation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ptos Black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ptos Black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2683360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ptos Black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ptos Black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/>
              <a:t>electron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25400">
                <a:solidFill>
                  <a:srgbClr val="0070C0"/>
                </a:solidFill>
              </a:ln>
              <a:effectLst/>
            </c:spPr>
          </c:marker>
          <c:xVal>
            <c:numRef>
              <c:f>'S10 anaerobic consensus fluxes'!$D$61:$D$72</c:f>
              <c:numCache>
                <c:formatCode>General</c:formatCode>
                <c:ptCount val="12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</c:numCache>
            </c:numRef>
          </c:xVal>
          <c:yVal>
            <c:numRef>
              <c:f>'S10 anaerobic consensus fluxes'!$Q$61:$Q$72</c:f>
              <c:numCache>
                <c:formatCode>General</c:formatCode>
                <c:ptCount val="12"/>
                <c:pt idx="0">
                  <c:v>0.73357659860032587</c:v>
                </c:pt>
                <c:pt idx="1">
                  <c:v>0.77590658021133529</c:v>
                </c:pt>
                <c:pt idx="2">
                  <c:v>0.80624699374699371</c:v>
                </c:pt>
                <c:pt idx="3">
                  <c:v>0.82905982905982911</c:v>
                </c:pt>
                <c:pt idx="4">
                  <c:v>0.84683734939759048</c:v>
                </c:pt>
                <c:pt idx="5">
                  <c:v>0.86108097029320985</c:v>
                </c:pt>
                <c:pt idx="6">
                  <c:v>0.87274915559064781</c:v>
                </c:pt>
                <c:pt idx="7">
                  <c:v>0.88248250060342737</c:v>
                </c:pt>
                <c:pt idx="8">
                  <c:v>0.89072541699171603</c:v>
                </c:pt>
                <c:pt idx="9">
                  <c:v>0.89779589371980673</c:v>
                </c:pt>
                <c:pt idx="10">
                  <c:v>0.90392746689861792</c:v>
                </c:pt>
                <c:pt idx="11">
                  <c:v>0.90929551084526616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21-4694-94F1-E813D5C7D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82063"/>
        <c:axId val="1366991183"/>
      </c:scatterChart>
      <c:valAx>
        <c:axId val="1366982063"/>
        <c:scaling>
          <c:orientation val="minMax"/>
          <c:max val="0.600000000000000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Aptos Black" panose="020B0004020202020204" pitchFamily="34" charset="0"/>
                  </a:rPr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66991183"/>
        <c:crosses val="autoZero"/>
        <c:crossBetween val="midCat"/>
      </c:valAx>
      <c:valAx>
        <c:axId val="136699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fraction of electrons in</a:t>
                </a:r>
                <a:r>
                  <a:rPr lang="en-US" baseline="0"/>
                  <a:t> fluxes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66982063"/>
        <c:crosses val="autoZero"/>
        <c:crossBetween val="midCat"/>
        <c:minorUnit val="5.000000000000001E-2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sMSA-FBA'!$LN$54:$LN$76</c:f>
              <c:numCache>
                <c:formatCode>0.00</c:formatCode>
                <c:ptCount val="23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</c:numCache>
            </c:numRef>
          </c:xVal>
          <c:yVal>
            <c:numRef>
              <c:f>'S14 anaerobic sMSA-FBA'!$LX$54:$LX$69</c:f>
              <c:numCache>
                <c:formatCode>General</c:formatCode>
                <c:ptCount val="16"/>
                <c:pt idx="0">
                  <c:v>17.619619650253618</c:v>
                </c:pt>
                <c:pt idx="1">
                  <c:v>19.015893659342932</c:v>
                </c:pt>
                <c:pt idx="2">
                  <c:v>20.060270396072784</c:v>
                </c:pt>
                <c:pt idx="3">
                  <c:v>21.095487605119214</c:v>
                </c:pt>
                <c:pt idx="4">
                  <c:v>22.733319669203542</c:v>
                </c:pt>
                <c:pt idx="5">
                  <c:v>22.905313499354055</c:v>
                </c:pt>
                <c:pt idx="6">
                  <c:v>23.808949005179727</c:v>
                </c:pt>
                <c:pt idx="7">
                  <c:v>22.576344332758691</c:v>
                </c:pt>
                <c:pt idx="8">
                  <c:v>19.596269466876514</c:v>
                </c:pt>
                <c:pt idx="9">
                  <c:v>17.545533196945506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3-476B-AF16-C43BBACE6200}"/>
            </c:ext>
          </c:extLst>
        </c:ser>
        <c:ser>
          <c:idx val="2"/>
          <c:order val="1"/>
          <c:spPr>
            <a:ln w="25400" cap="rnd">
              <a:solidFill>
                <a:schemeClr val="accent1">
                  <a:tint val="83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tint val="83000"/>
                </a:schemeClr>
              </a:solidFill>
              <a:ln w="9525">
                <a:solidFill>
                  <a:schemeClr val="accent1">
                    <a:tint val="83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sMSA-FBA'!$LN$54:$LN$76</c:f>
              <c:numCache>
                <c:formatCode>0.00</c:formatCode>
                <c:ptCount val="23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</c:numCache>
            </c:numRef>
          </c:xVal>
          <c:yVal>
            <c:numRef>
              <c:f>'S14 anaerobic sMSA-FBA'!$LY$54:$LY$76</c:f>
              <c:numCache>
                <c:formatCode>General</c:formatCode>
                <c:ptCount val="23"/>
                <c:pt idx="0">
                  <c:v>17.597733553399699</c:v>
                </c:pt>
                <c:pt idx="1">
                  <c:v>18.910423269023667</c:v>
                </c:pt>
                <c:pt idx="2">
                  <c:v>20.135435398129424</c:v>
                </c:pt>
                <c:pt idx="3">
                  <c:v>21.406820009406289</c:v>
                </c:pt>
                <c:pt idx="4">
                  <c:v>22.225061121402383</c:v>
                </c:pt>
                <c:pt idx="5">
                  <c:v>23.48825547571753</c:v>
                </c:pt>
                <c:pt idx="6">
                  <c:v>24.418260488473056</c:v>
                </c:pt>
                <c:pt idx="7">
                  <c:v>25.014031965701651</c:v>
                </c:pt>
                <c:pt idx="8">
                  <c:v>24.989765570236191</c:v>
                </c:pt>
                <c:pt idx="9">
                  <c:v>23.050547344197525</c:v>
                </c:pt>
                <c:pt idx="10">
                  <c:v>18.893220071902135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23-476B-AF16-C43BBACE6200}"/>
            </c:ext>
          </c:extLst>
        </c:ser>
        <c:ser>
          <c:idx val="3"/>
          <c:order val="2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sMSA-FBA'!$LN$54:$LN$76</c:f>
              <c:numCache>
                <c:formatCode>0.00</c:formatCode>
                <c:ptCount val="23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</c:numCache>
            </c:numRef>
          </c:xVal>
          <c:yVal>
            <c:numRef>
              <c:f>'S14 anaerobic sMSA-FBA'!$LZ$54:$LZ$69</c:f>
              <c:numCache>
                <c:formatCode>General</c:formatCode>
                <c:ptCount val="16"/>
                <c:pt idx="0">
                  <c:v>17.523258629459033</c:v>
                </c:pt>
                <c:pt idx="1">
                  <c:v>18.936979993419882</c:v>
                </c:pt>
                <c:pt idx="2">
                  <c:v>20.264414231567144</c:v>
                </c:pt>
                <c:pt idx="3">
                  <c:v>21.088063430557096</c:v>
                </c:pt>
                <c:pt idx="4">
                  <c:v>22.07068198143152</c:v>
                </c:pt>
                <c:pt idx="5">
                  <c:v>23.200906906495526</c:v>
                </c:pt>
                <c:pt idx="6">
                  <c:v>24.864797410783776</c:v>
                </c:pt>
                <c:pt idx="7">
                  <c:v>24.880072824542562</c:v>
                </c:pt>
                <c:pt idx="8">
                  <c:v>26.56942517614954</c:v>
                </c:pt>
                <c:pt idx="9">
                  <c:v>26.950175600850777</c:v>
                </c:pt>
                <c:pt idx="10">
                  <c:v>21.453017507921341</c:v>
                </c:pt>
                <c:pt idx="11">
                  <c:v>15.827449111234152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23-476B-AF16-C43BBACE6200}"/>
            </c:ext>
          </c:extLst>
        </c:ser>
        <c:ser>
          <c:idx val="4"/>
          <c:order val="3"/>
          <c:spPr>
            <a:ln w="25400" cap="rnd">
              <a:solidFill>
                <a:schemeClr val="accent1">
                  <a:shade val="82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shade val="82000"/>
                </a:schemeClr>
              </a:solidFill>
              <a:ln w="9525">
                <a:solidFill>
                  <a:schemeClr val="accent1">
                    <a:shade val="82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sMSA-FBA'!$LN$54:$LN$76</c:f>
              <c:numCache>
                <c:formatCode>0.00</c:formatCode>
                <c:ptCount val="23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</c:numCache>
            </c:numRef>
          </c:xVal>
          <c:yVal>
            <c:numRef>
              <c:f>'S14 anaerobic sMSA-FBA'!$MA$54:$MA$69</c:f>
              <c:numCache>
                <c:formatCode>General</c:formatCode>
                <c:ptCount val="16"/>
                <c:pt idx="0">
                  <c:v>17.620916071474028</c:v>
                </c:pt>
                <c:pt idx="1">
                  <c:v>18.761942697250596</c:v>
                </c:pt>
                <c:pt idx="2">
                  <c:v>20.041321762243705</c:v>
                </c:pt>
                <c:pt idx="3">
                  <c:v>21.028016812997066</c:v>
                </c:pt>
                <c:pt idx="4">
                  <c:v>22.430529364913987</c:v>
                </c:pt>
                <c:pt idx="5">
                  <c:v>23.372205204338425</c:v>
                </c:pt>
                <c:pt idx="6">
                  <c:v>24.497417636569498</c:v>
                </c:pt>
                <c:pt idx="7">
                  <c:v>25.088504190156939</c:v>
                </c:pt>
                <c:pt idx="8">
                  <c:v>26.416724935793869</c:v>
                </c:pt>
                <c:pt idx="9">
                  <c:v>27.95892507288227</c:v>
                </c:pt>
                <c:pt idx="10">
                  <c:v>26.06519364280603</c:v>
                </c:pt>
                <c:pt idx="11">
                  <c:v>18.672861079902656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23-476B-AF16-C43BBACE6200}"/>
            </c:ext>
          </c:extLst>
        </c:ser>
        <c:ser>
          <c:idx val="5"/>
          <c:order val="4"/>
          <c:spPr>
            <a:ln w="2540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sMSA-FBA'!$LN$54:$LN$76</c:f>
              <c:numCache>
                <c:formatCode>0.00</c:formatCode>
                <c:ptCount val="23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</c:numCache>
            </c:numRef>
          </c:xVal>
          <c:yVal>
            <c:numRef>
              <c:f>'S14 anaerobic sMSA-FBA'!$MB$54:$MB$69</c:f>
              <c:numCache>
                <c:formatCode>General</c:formatCode>
                <c:ptCount val="16"/>
                <c:pt idx="0">
                  <c:v>17.595003648778253</c:v>
                </c:pt>
                <c:pt idx="1">
                  <c:v>18.949209958623822</c:v>
                </c:pt>
                <c:pt idx="2">
                  <c:v>20.301058001934383</c:v>
                </c:pt>
                <c:pt idx="3">
                  <c:v>20.883290432236002</c:v>
                </c:pt>
                <c:pt idx="4">
                  <c:v>22.410209626085535</c:v>
                </c:pt>
                <c:pt idx="5">
                  <c:v>23.732096380572525</c:v>
                </c:pt>
                <c:pt idx="6">
                  <c:v>24.196660255055477</c:v>
                </c:pt>
                <c:pt idx="7">
                  <c:v>25.253784611841414</c:v>
                </c:pt>
                <c:pt idx="8">
                  <c:v>26.839056993929393</c:v>
                </c:pt>
                <c:pt idx="9">
                  <c:v>26.939144107561628</c:v>
                </c:pt>
                <c:pt idx="10">
                  <c:v>28.660217640346481</c:v>
                </c:pt>
                <c:pt idx="11">
                  <c:v>24.233172956874604</c:v>
                </c:pt>
                <c:pt idx="12">
                  <c:v>16.014233514749186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23-476B-AF16-C43BBACE6200}"/>
            </c:ext>
          </c:extLst>
        </c:ser>
        <c:ser>
          <c:idx val="6"/>
          <c:order val="5"/>
          <c:spPr>
            <a:ln w="25400" cap="rnd">
              <a:solidFill>
                <a:schemeClr val="accent1">
                  <a:shade val="47000"/>
                </a:schemeClr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shade val="47000"/>
                </a:schemeClr>
              </a:solidFill>
              <a:ln w="9525">
                <a:solidFill>
                  <a:schemeClr val="accent1">
                    <a:shade val="47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sMSA-FBA'!$LN$54:$LN$76</c:f>
              <c:numCache>
                <c:formatCode>0.00</c:formatCode>
                <c:ptCount val="23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</c:numCache>
            </c:numRef>
          </c:xVal>
          <c:yVal>
            <c:numRef>
              <c:f>'S14 anaerobic sMSA-FBA'!$MC$54:$MC$69</c:f>
              <c:numCache>
                <c:formatCode>General</c:formatCode>
                <c:ptCount val="16"/>
                <c:pt idx="0">
                  <c:v>17.511812443205233</c:v>
                </c:pt>
                <c:pt idx="1">
                  <c:v>18.703410958116613</c:v>
                </c:pt>
                <c:pt idx="2">
                  <c:v>20.143455358432892</c:v>
                </c:pt>
                <c:pt idx="3">
                  <c:v>20.973037995089292</c:v>
                </c:pt>
                <c:pt idx="4">
                  <c:v>22.206323930287912</c:v>
                </c:pt>
                <c:pt idx="5">
                  <c:v>23.223556374689508</c:v>
                </c:pt>
                <c:pt idx="6">
                  <c:v>24.421757376393462</c:v>
                </c:pt>
                <c:pt idx="7">
                  <c:v>25.393066198323087</c:v>
                </c:pt>
                <c:pt idx="8">
                  <c:v>27.027738574701775</c:v>
                </c:pt>
                <c:pt idx="9">
                  <c:v>27.198523212153333</c:v>
                </c:pt>
                <c:pt idx="10">
                  <c:v>28.186825117872047</c:v>
                </c:pt>
                <c:pt idx="11">
                  <c:v>27.955164442898244</c:v>
                </c:pt>
                <c:pt idx="12">
                  <c:v>21.585728648719648</c:v>
                </c:pt>
                <c:pt idx="13">
                  <c:v>10.996701823599972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23-476B-AF16-C43BBACE6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332623"/>
        <c:axId val="1991319663"/>
      </c:scatterChart>
      <c:valAx>
        <c:axId val="1991332623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91319663"/>
        <c:crosses val="autoZero"/>
        <c:crossBetween val="midCat"/>
        <c:majorUnit val="0.1"/>
        <c:minorUnit val="5.000000000000001E-2"/>
      </c:valAx>
      <c:valAx>
        <c:axId val="199131966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qATP (mmol ATP (g cdw h)-1)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91332623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qATP vs mu with fMSA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[4]MG1655_251016_5003anaerSet16her!$MK$53:$MK$68</c:f>
                <c:numCache>
                  <c:formatCode>General</c:formatCode>
                  <c:ptCount val="16"/>
                  <c:pt idx="0">
                    <c:v>0.22471684597118752</c:v>
                  </c:pt>
                  <c:pt idx="1">
                    <c:v>0.87178891329125663</c:v>
                  </c:pt>
                  <c:pt idx="2">
                    <c:v>1.4477753834512219</c:v>
                  </c:pt>
                  <c:pt idx="3">
                    <c:v>1.7357864256954603</c:v>
                  </c:pt>
                  <c:pt idx="4">
                    <c:v>2.0243717467137907</c:v>
                  </c:pt>
                  <c:pt idx="5">
                    <c:v>2.1959310228533688</c:v>
                  </c:pt>
                  <c:pt idx="6">
                    <c:v>2.209084212404659</c:v>
                  </c:pt>
                  <c:pt idx="7">
                    <c:v>2.2358728527979101</c:v>
                  </c:pt>
                  <c:pt idx="8">
                    <c:v>2.3957368458629937</c:v>
                  </c:pt>
                  <c:pt idx="9">
                    <c:v>2.3719104850904973</c:v>
                  </c:pt>
                  <c:pt idx="10">
                    <c:v>2.0743669004175547</c:v>
                  </c:pt>
                  <c:pt idx="11">
                    <c:v>2.2359793823772738</c:v>
                  </c:pt>
                  <c:pt idx="12">
                    <c:v>0.96567876722446067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[4]MG1655_251016_5003anaerSet16her!$MK$53:$MK$68</c:f>
                <c:numCache>
                  <c:formatCode>General</c:formatCode>
                  <c:ptCount val="16"/>
                  <c:pt idx="0">
                    <c:v>0.22471684597118752</c:v>
                  </c:pt>
                  <c:pt idx="1">
                    <c:v>0.87178891329125663</c:v>
                  </c:pt>
                  <c:pt idx="2">
                    <c:v>1.4477753834512219</c:v>
                  </c:pt>
                  <c:pt idx="3">
                    <c:v>1.7357864256954603</c:v>
                  </c:pt>
                  <c:pt idx="4">
                    <c:v>2.0243717467137907</c:v>
                  </c:pt>
                  <c:pt idx="5">
                    <c:v>2.1959310228533688</c:v>
                  </c:pt>
                  <c:pt idx="6">
                    <c:v>2.209084212404659</c:v>
                  </c:pt>
                  <c:pt idx="7">
                    <c:v>2.2358728527979101</c:v>
                  </c:pt>
                  <c:pt idx="8">
                    <c:v>2.3957368458629937</c:v>
                  </c:pt>
                  <c:pt idx="9">
                    <c:v>2.3719104850904973</c:v>
                  </c:pt>
                  <c:pt idx="10">
                    <c:v>2.0743669004175547</c:v>
                  </c:pt>
                  <c:pt idx="11">
                    <c:v>2.2359793823772738</c:v>
                  </c:pt>
                  <c:pt idx="12">
                    <c:v>0.96567876722446067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sMSA-FBA'!$LN$55:$LN$68</c:f>
              <c:numCache>
                <c:formatCode>0.00</c:formatCode>
                <c:ptCount val="14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</c:numCache>
            </c:numRef>
          </c:xVal>
          <c:yVal>
            <c:numRef>
              <c:f>'S14 anaerobic sMSA-FBA'!$ML$55:$ML$68</c:f>
              <c:numCache>
                <c:formatCode>General</c:formatCode>
                <c:ptCount val="14"/>
                <c:pt idx="0">
                  <c:v>17.611697583923842</c:v>
                </c:pt>
                <c:pt idx="1">
                  <c:v>19.081517890373416</c:v>
                </c:pt>
                <c:pt idx="2">
                  <c:v>21.206357851957559</c:v>
                </c:pt>
                <c:pt idx="3">
                  <c:v>21.208999413282786</c:v>
                </c:pt>
                <c:pt idx="4">
                  <c:v>21.940228243432557</c:v>
                </c:pt>
                <c:pt idx="5">
                  <c:v>22.980126640874062</c:v>
                </c:pt>
                <c:pt idx="6">
                  <c:v>23.551419385935873</c:v>
                </c:pt>
                <c:pt idx="7">
                  <c:v>24.935830609202593</c:v>
                </c:pt>
                <c:pt idx="8">
                  <c:v>25.351328015622943</c:v>
                </c:pt>
                <c:pt idx="9">
                  <c:v>22.329330973549432</c:v>
                </c:pt>
                <c:pt idx="10">
                  <c:v>18.075324566482269</c:v>
                </c:pt>
                <c:pt idx="11">
                  <c:v>6.2455510707521826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BB-4248-A468-42D02AADF3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lumMod val="75000"/>
                </a:schemeClr>
              </a:solid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'[4]MG1655_251004_5001  (16error)'!$RT$53:$RT$75</c:f>
                <c:numCache>
                  <c:formatCode>General</c:formatCode>
                  <c:ptCount val="23"/>
                  <c:pt idx="0">
                    <c:v>1.8193471991027672</c:v>
                  </c:pt>
                  <c:pt idx="1">
                    <c:v>1.1307934255605607</c:v>
                  </c:pt>
                  <c:pt idx="2">
                    <c:v>1.1463197914976582</c:v>
                  </c:pt>
                  <c:pt idx="3">
                    <c:v>1.4980222358971176</c:v>
                  </c:pt>
                  <c:pt idx="4">
                    <c:v>1.9655061573320181</c:v>
                  </c:pt>
                  <c:pt idx="5">
                    <c:v>2.1565254324683436</c:v>
                  </c:pt>
                  <c:pt idx="6">
                    <c:v>2.2771563282564449</c:v>
                  </c:pt>
                  <c:pt idx="7">
                    <c:v>2.6333659305551569</c:v>
                  </c:pt>
                  <c:pt idx="8">
                    <c:v>2.8474369121420122</c:v>
                  </c:pt>
                  <c:pt idx="9">
                    <c:v>3.2007236015091953</c:v>
                  </c:pt>
                  <c:pt idx="10">
                    <c:v>3.250966317646963</c:v>
                  </c:pt>
                  <c:pt idx="11">
                    <c:v>3.4336549162810175</c:v>
                  </c:pt>
                  <c:pt idx="12">
                    <c:v>3.6339154430967779</c:v>
                  </c:pt>
                  <c:pt idx="13">
                    <c:v>3.2779319607672863</c:v>
                  </c:pt>
                  <c:pt idx="14">
                    <c:v>4.3037126611749432</c:v>
                  </c:pt>
                  <c:pt idx="15">
                    <c:v>3.8981200211814366</c:v>
                  </c:pt>
                  <c:pt idx="16">
                    <c:v>3.4171785965330699</c:v>
                  </c:pt>
                  <c:pt idx="17">
                    <c:v>5.7187663555358359</c:v>
                  </c:pt>
                  <c:pt idx="18">
                    <c:v>5.2536778475018657</c:v>
                  </c:pt>
                  <c:pt idx="19">
                    <c:v>6.1301962147964959</c:v>
                  </c:pt>
                  <c:pt idx="20">
                    <c:v>7.7637979781728603</c:v>
                  </c:pt>
                  <c:pt idx="21">
                    <c:v>7.3609527721584058</c:v>
                  </c:pt>
                  <c:pt idx="22">
                    <c:v>6.7160124031734103</c:v>
                  </c:pt>
                </c:numCache>
              </c:numRef>
            </c:plus>
            <c:minus>
              <c:numRef>
                <c:f>'[4]MG1655_251004_5001  (16error)'!$RT$53:$RT$75</c:f>
                <c:numCache>
                  <c:formatCode>General</c:formatCode>
                  <c:ptCount val="23"/>
                  <c:pt idx="0">
                    <c:v>1.8193471991027672</c:v>
                  </c:pt>
                  <c:pt idx="1">
                    <c:v>1.1307934255605607</c:v>
                  </c:pt>
                  <c:pt idx="2">
                    <c:v>1.1463197914976582</c:v>
                  </c:pt>
                  <c:pt idx="3">
                    <c:v>1.4980222358971176</c:v>
                  </c:pt>
                  <c:pt idx="4">
                    <c:v>1.9655061573320181</c:v>
                  </c:pt>
                  <c:pt idx="5">
                    <c:v>2.1565254324683436</c:v>
                  </c:pt>
                  <c:pt idx="6">
                    <c:v>2.2771563282564449</c:v>
                  </c:pt>
                  <c:pt idx="7">
                    <c:v>2.6333659305551569</c:v>
                  </c:pt>
                  <c:pt idx="8">
                    <c:v>2.8474369121420122</c:v>
                  </c:pt>
                  <c:pt idx="9">
                    <c:v>3.2007236015091953</c:v>
                  </c:pt>
                  <c:pt idx="10">
                    <c:v>3.250966317646963</c:v>
                  </c:pt>
                  <c:pt idx="11">
                    <c:v>3.4336549162810175</c:v>
                  </c:pt>
                  <c:pt idx="12">
                    <c:v>3.6339154430967779</c:v>
                  </c:pt>
                  <c:pt idx="13">
                    <c:v>3.2779319607672863</c:v>
                  </c:pt>
                  <c:pt idx="14">
                    <c:v>4.3037126611749432</c:v>
                  </c:pt>
                  <c:pt idx="15">
                    <c:v>3.8981200211814366</c:v>
                  </c:pt>
                  <c:pt idx="16">
                    <c:v>3.4171785965330699</c:v>
                  </c:pt>
                  <c:pt idx="17">
                    <c:v>5.7187663555358359</c:v>
                  </c:pt>
                  <c:pt idx="18">
                    <c:v>5.2536778475018657</c:v>
                  </c:pt>
                  <c:pt idx="19">
                    <c:v>6.1301962147964959</c:v>
                  </c:pt>
                  <c:pt idx="20">
                    <c:v>7.7637979781728603</c:v>
                  </c:pt>
                  <c:pt idx="21">
                    <c:v>7.3609527721584058</c:v>
                  </c:pt>
                  <c:pt idx="22">
                    <c:v>6.7160124031734103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'[4]MG1655_251004_5001  (16)'!$RS$53:$RS$75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'[4]MG1655_251004_5001  (16)'!$RT$53:$RT$75</c:f>
              <c:numCache>
                <c:formatCode>General</c:formatCode>
                <c:ptCount val="23"/>
                <c:pt idx="0">
                  <c:v>19.61601548901249</c:v>
                </c:pt>
                <c:pt idx="1">
                  <c:v>21.656459582536041</c:v>
                </c:pt>
                <c:pt idx="2">
                  <c:v>24.146756256694268</c:v>
                </c:pt>
                <c:pt idx="3">
                  <c:v>28.856661833931017</c:v>
                </c:pt>
                <c:pt idx="4">
                  <c:v>29.031064185276545</c:v>
                </c:pt>
                <c:pt idx="5">
                  <c:v>31.024544745708596</c:v>
                </c:pt>
                <c:pt idx="6">
                  <c:v>31.461262911089698</c:v>
                </c:pt>
                <c:pt idx="7">
                  <c:v>32.607742240855124</c:v>
                </c:pt>
                <c:pt idx="8">
                  <c:v>33.392127516548214</c:v>
                </c:pt>
                <c:pt idx="9">
                  <c:v>32.959862995598691</c:v>
                </c:pt>
                <c:pt idx="10">
                  <c:v>33.896342078162391</c:v>
                </c:pt>
                <c:pt idx="11">
                  <c:v>34.835615324416487</c:v>
                </c:pt>
                <c:pt idx="12">
                  <c:v>34.535540347317927</c:v>
                </c:pt>
                <c:pt idx="13">
                  <c:v>35.223313418703484</c:v>
                </c:pt>
                <c:pt idx="14">
                  <c:v>36.177487708649402</c:v>
                </c:pt>
                <c:pt idx="15">
                  <c:v>35.38554381629838</c:v>
                </c:pt>
                <c:pt idx="16">
                  <c:v>35.959563872680945</c:v>
                </c:pt>
                <c:pt idx="17">
                  <c:v>33.454297802740093</c:v>
                </c:pt>
                <c:pt idx="18">
                  <c:v>30.200730928376274</c:v>
                </c:pt>
                <c:pt idx="19">
                  <c:v>26.990321312740008</c:v>
                </c:pt>
                <c:pt idx="20">
                  <c:v>20.305413495188763</c:v>
                </c:pt>
                <c:pt idx="21">
                  <c:v>14.402019394440664</c:v>
                </c:pt>
                <c:pt idx="22">
                  <c:v>13.921994278911637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BB-4248-A468-42D02AADF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092800"/>
        <c:axId val="2041094240"/>
      </c:scatterChart>
      <c:valAx>
        <c:axId val="204109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(h-1)</a:t>
                </a:r>
              </a:p>
            </c:rich>
          </c:tx>
          <c:layout>
            <c:manualLayout>
              <c:xMode val="edge"/>
              <c:yMode val="edge"/>
              <c:x val="0.43102701928131965"/>
              <c:y val="0.90483468045020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1094240"/>
        <c:crosses val="autoZero"/>
        <c:crossBetween val="midCat"/>
        <c:minorUnit val="0.1"/>
      </c:valAx>
      <c:valAx>
        <c:axId val="204109424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qATP (mmol ATP (g cdw h)-1)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1092800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599003679323114E-2"/>
                  <c:y val="-5.25292685938643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'S14 anaerobic sMSA-FBA'!$MK$104:$MK$126</c:f>
              <c:numCache>
                <c:formatCode>0.00</c:formatCode>
                <c:ptCount val="23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</c:numCache>
            </c:numRef>
          </c:xVal>
          <c:yVal>
            <c:numRef>
              <c:f>'S14 anaerobic sMSA-FBA'!$MM$104:$MM$126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F5-472F-99D1-6BE95DF7217D}"/>
            </c:ext>
          </c:extLst>
        </c:ser>
        <c:ser>
          <c:idx val="3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[4]MG1655_251016_5003anaerSet16her!$MK$103:$MK$118</c:f>
                <c:numCache>
                  <c:formatCode>General</c:formatCode>
                  <c:ptCount val="16"/>
                  <c:pt idx="0">
                    <c:v>1.3418374097573111E-2</c:v>
                  </c:pt>
                  <c:pt idx="1">
                    <c:v>9.5129361245298291E-2</c:v>
                  </c:pt>
                  <c:pt idx="2">
                    <c:v>0.16353004248643055</c:v>
                  </c:pt>
                  <c:pt idx="3">
                    <c:v>0.24306363992744384</c:v>
                  </c:pt>
                  <c:pt idx="4">
                    <c:v>0.24673159657728311</c:v>
                  </c:pt>
                  <c:pt idx="5">
                    <c:v>0.32019538645794365</c:v>
                  </c:pt>
                  <c:pt idx="6">
                    <c:v>0.33762533849383353</c:v>
                  </c:pt>
                  <c:pt idx="7">
                    <c:v>0.32322494520122463</c:v>
                  </c:pt>
                  <c:pt idx="8">
                    <c:v>0.48058673250747908</c:v>
                  </c:pt>
                  <c:pt idx="9">
                    <c:v>0.42559876772333283</c:v>
                  </c:pt>
                  <c:pt idx="10">
                    <c:v>0.35639090158712966</c:v>
                  </c:pt>
                  <c:pt idx="11">
                    <c:v>0.18927017363741336</c:v>
                  </c:pt>
                  <c:pt idx="12">
                    <c:v>7.0966232591089404E-2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[4]MG1655_251016_5003anaerSet16her!$MK$103:$MK$118</c:f>
                <c:numCache>
                  <c:formatCode>General</c:formatCode>
                  <c:ptCount val="16"/>
                  <c:pt idx="0">
                    <c:v>1.3418374097573111E-2</c:v>
                  </c:pt>
                  <c:pt idx="1">
                    <c:v>9.5129361245298291E-2</c:v>
                  </c:pt>
                  <c:pt idx="2">
                    <c:v>0.16353004248643055</c:v>
                  </c:pt>
                  <c:pt idx="3">
                    <c:v>0.24306363992744384</c:v>
                  </c:pt>
                  <c:pt idx="4">
                    <c:v>0.24673159657728311</c:v>
                  </c:pt>
                  <c:pt idx="5">
                    <c:v>0.32019538645794365</c:v>
                  </c:pt>
                  <c:pt idx="6">
                    <c:v>0.33762533849383353</c:v>
                  </c:pt>
                  <c:pt idx="7">
                    <c:v>0.32322494520122463</c:v>
                  </c:pt>
                  <c:pt idx="8">
                    <c:v>0.48058673250747908</c:v>
                  </c:pt>
                  <c:pt idx="9">
                    <c:v>0.42559876772333283</c:v>
                  </c:pt>
                  <c:pt idx="10">
                    <c:v>0.35639090158712966</c:v>
                  </c:pt>
                  <c:pt idx="11">
                    <c:v>0.18927017363741336</c:v>
                  </c:pt>
                  <c:pt idx="12">
                    <c:v>7.0966232591089404E-2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sMSA-FBA'!$MK$104:$MK$113</c:f>
              <c:numCache>
                <c:formatCode>0.00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'S14 anaerobic sMSA-FBA'!$ML$104:$ML$113</c:f>
              <c:numCache>
                <c:formatCode>General</c:formatCode>
                <c:ptCount val="10"/>
                <c:pt idx="0">
                  <c:v>2.3466593678610766E-2</c:v>
                </c:pt>
                <c:pt idx="1">
                  <c:v>0.21248103743663826</c:v>
                </c:pt>
                <c:pt idx="2">
                  <c:v>0.32251025163079705</c:v>
                </c:pt>
                <c:pt idx="3">
                  <c:v>0.48303452354391097</c:v>
                </c:pt>
                <c:pt idx="4">
                  <c:v>0.52073836449828026</c:v>
                </c:pt>
                <c:pt idx="5">
                  <c:v>0.61550716740092615</c:v>
                </c:pt>
                <c:pt idx="6">
                  <c:v>0.69290985513325953</c:v>
                </c:pt>
                <c:pt idx="7">
                  <c:v>0.74448178359582406</c:v>
                </c:pt>
                <c:pt idx="8">
                  <c:v>0.86362447442342694</c:v>
                </c:pt>
                <c:pt idx="9">
                  <c:v>0.92349811200237453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F5-472F-99D1-6BE95DF7217D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30"/>
              <c:pt idx="0">
                <c:v>0.12</c:v>
              </c:pt>
              <c:pt idx="1">
                <c:v>0.2</c:v>
              </c:pt>
              <c:pt idx="2">
                <c:v>0.35</c:v>
              </c:pt>
              <c:pt idx="3">
                <c:v>0.5</c:v>
              </c:pt>
              <c:pt idx="4">
                <c:v>0.57999999999999996</c:v>
              </c:pt>
              <c:pt idx="5">
                <c:v>0.21</c:v>
              </c:pt>
              <c:pt idx="6">
                <c:v>0.22</c:v>
              </c:pt>
              <c:pt idx="7">
                <c:v>0.31</c:v>
              </c:pt>
              <c:pt idx="8">
                <c:v>0.36</c:v>
              </c:pt>
              <c:pt idx="9">
                <c:v>0.41</c:v>
              </c:pt>
              <c:pt idx="10">
                <c:v>0.46</c:v>
              </c:pt>
              <c:pt idx="11">
                <c:v>0.51</c:v>
              </c:pt>
              <c:pt idx="12">
                <c:v>0.25</c:v>
              </c:pt>
              <c:pt idx="13">
                <c:v>0.26</c:v>
              </c:pt>
              <c:pt idx="14">
                <c:v>0.35</c:v>
              </c:pt>
              <c:pt idx="15">
                <c:v>0.42</c:v>
              </c:pt>
              <c:pt idx="16">
                <c:v>0.45</c:v>
              </c:pt>
              <c:pt idx="17">
                <c:v>0.53</c:v>
              </c:pt>
              <c:pt idx="18">
                <c:v>0.55000000000000004</c:v>
              </c:pt>
              <c:pt idx="19">
                <c:v>0.63</c:v>
              </c:pt>
              <c:pt idx="20">
                <c:v>0.65</c:v>
              </c:pt>
              <c:pt idx="21">
                <c:v>0.73</c:v>
              </c:pt>
              <c:pt idx="22">
                <c:v>0.74</c:v>
              </c:pt>
              <c:pt idx="23">
                <c:v>0.78</c:v>
              </c:pt>
              <c:pt idx="24">
                <c:v>0.82</c:v>
              </c:pt>
              <c:pt idx="25">
                <c:v>0.11</c:v>
              </c:pt>
              <c:pt idx="26">
                <c:v>0.21</c:v>
              </c:pt>
              <c:pt idx="27">
                <c:v>0.31</c:v>
              </c:pt>
              <c:pt idx="28">
                <c:v>0.4</c:v>
              </c:pt>
              <c:pt idx="29">
                <c:v>0.49</c:v>
              </c:pt>
            </c:numLit>
          </c:xVal>
          <c:yVal>
            <c:numLit>
              <c:formatCode>General</c:formatCode>
              <c:ptCount val="30"/>
              <c:pt idx="0">
                <c:v>2.1882440447655833</c:v>
              </c:pt>
              <c:pt idx="1">
                <c:v>2.1416272078221232</c:v>
              </c:pt>
              <c:pt idx="2">
                <c:v>2.033622871339666</c:v>
              </c:pt>
              <c:pt idx="3">
                <c:v>2.6001003533718787</c:v>
              </c:pt>
              <c:pt idx="4">
                <c:v>3.1018226474038673</c:v>
              </c:pt>
              <c:pt idx="5">
                <c:v>2.6551012687324356</c:v>
              </c:pt>
              <c:pt idx="6">
                <c:v>2.7276520457511366</c:v>
              </c:pt>
              <c:pt idx="7">
                <c:v>3.0932301430592597</c:v>
              </c:pt>
              <c:pt idx="8">
                <c:v>3.8461121861058434</c:v>
              </c:pt>
              <c:pt idx="9">
                <c:v>3.2779311134334623</c:v>
              </c:pt>
              <c:pt idx="10">
                <c:v>3.7949989434404925</c:v>
              </c:pt>
              <c:pt idx="11">
                <c:v>3.6505252101690413</c:v>
              </c:pt>
              <c:pt idx="12">
                <c:v>3.8206935712667911</c:v>
              </c:pt>
              <c:pt idx="13">
                <c:v>3.3577351245229314</c:v>
              </c:pt>
              <c:pt idx="14">
                <c:v>3.849580801395414</c:v>
              </c:pt>
              <c:pt idx="15">
                <c:v>3.1917419057813445</c:v>
              </c:pt>
              <c:pt idx="16">
                <c:v>3.4763259938618858</c:v>
              </c:pt>
              <c:pt idx="17">
                <c:v>4.371202620419516</c:v>
              </c:pt>
              <c:pt idx="18">
                <c:v>4.5554267985527828</c:v>
              </c:pt>
              <c:pt idx="19">
                <c:v>3.9809339395136143</c:v>
              </c:pt>
              <c:pt idx="20">
                <c:v>4.949044901218282</c:v>
              </c:pt>
              <c:pt idx="21">
                <c:v>4.0332832971445587</c:v>
              </c:pt>
              <c:pt idx="22">
                <c:v>4.5868078060586601</c:v>
              </c:pt>
              <c:pt idx="23">
                <c:v>4.3381928537693133</c:v>
              </c:pt>
              <c:pt idx="24">
                <c:v>4.6481608979494045</c:v>
              </c:pt>
              <c:pt idx="25">
                <c:v>2.7064087598984408</c:v>
              </c:pt>
              <c:pt idx="26">
                <c:v>3.3960134516759433</c:v>
              </c:pt>
              <c:pt idx="27">
                <c:v>3.7653879933293521</c:v>
              </c:pt>
              <c:pt idx="28">
                <c:v>3.818627705657363</c:v>
              </c:pt>
              <c:pt idx="29">
                <c:v>4.3156793178184056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5F5-472F-99D1-6BE95DF72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20767"/>
        <c:axId val="316513567"/>
      </c:scatterChart>
      <c:valAx>
        <c:axId val="316520767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(h-1)</a:t>
                </a:r>
              </a:p>
            </c:rich>
          </c:tx>
          <c:layout>
            <c:manualLayout>
              <c:xMode val="edge"/>
              <c:yMode val="edge"/>
              <c:x val="0.42745461570769455"/>
              <c:y val="0.920956956484057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16513567"/>
        <c:crosses val="autoZero"/>
        <c:crossBetween val="midCat"/>
        <c:minorUnit val="5.000000000000001E-2"/>
      </c:valAx>
      <c:valAx>
        <c:axId val="31651356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% inner membrane surface area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16520767"/>
        <c:crosses val="autoZero"/>
        <c:crossBetween val="midCat"/>
        <c:minorUnit val="0.5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PtsG % area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[4]MG1655_251016_5003anaerSet16her!$MK$131:$MK$146</c:f>
                <c:numCache>
                  <c:formatCode>General</c:formatCode>
                  <c:ptCount val="16"/>
                  <c:pt idx="0">
                    <c:v>6.8039008157736836E-2</c:v>
                  </c:pt>
                  <c:pt idx="1">
                    <c:v>0.22170791530895712</c:v>
                  </c:pt>
                  <c:pt idx="2">
                    <c:v>0.25356811608865282</c:v>
                  </c:pt>
                  <c:pt idx="3">
                    <c:v>0.30657441327789187</c:v>
                  </c:pt>
                  <c:pt idx="4">
                    <c:v>0.3356228630916806</c:v>
                  </c:pt>
                  <c:pt idx="5">
                    <c:v>0.35498230655991342</c:v>
                  </c:pt>
                  <c:pt idx="6">
                    <c:v>0.37081363434801373</c:v>
                  </c:pt>
                  <c:pt idx="7">
                    <c:v>0.3192571470911858</c:v>
                  </c:pt>
                  <c:pt idx="8">
                    <c:v>0.39522974012052864</c:v>
                  </c:pt>
                  <c:pt idx="9">
                    <c:v>0.38100857205164362</c:v>
                  </c:pt>
                  <c:pt idx="10">
                    <c:v>0.31880564234719488</c:v>
                  </c:pt>
                  <c:pt idx="11">
                    <c:v>0.1943646456121689</c:v>
                  </c:pt>
                  <c:pt idx="12">
                    <c:v>0.12110860427807278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[4]MG1655_251016_5003anaerSet16her!$MK$131:$MK$146</c:f>
                <c:numCache>
                  <c:formatCode>General</c:formatCode>
                  <c:ptCount val="16"/>
                  <c:pt idx="0">
                    <c:v>6.8039008157736836E-2</c:v>
                  </c:pt>
                  <c:pt idx="1">
                    <c:v>0.22170791530895712</c:v>
                  </c:pt>
                  <c:pt idx="2">
                    <c:v>0.25356811608865282</c:v>
                  </c:pt>
                  <c:pt idx="3">
                    <c:v>0.30657441327789187</c:v>
                  </c:pt>
                  <c:pt idx="4">
                    <c:v>0.3356228630916806</c:v>
                  </c:pt>
                  <c:pt idx="5">
                    <c:v>0.35498230655991342</c:v>
                  </c:pt>
                  <c:pt idx="6">
                    <c:v>0.37081363434801373</c:v>
                  </c:pt>
                  <c:pt idx="7">
                    <c:v>0.3192571470911858</c:v>
                  </c:pt>
                  <c:pt idx="8">
                    <c:v>0.39522974012052864</c:v>
                  </c:pt>
                  <c:pt idx="9">
                    <c:v>0.38100857205164362</c:v>
                  </c:pt>
                  <c:pt idx="10">
                    <c:v>0.31880564234719488</c:v>
                  </c:pt>
                  <c:pt idx="11">
                    <c:v>0.1943646456121689</c:v>
                  </c:pt>
                  <c:pt idx="12">
                    <c:v>0.12110860427807278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sMSA-FBA'!$MK$133:$MK$141</c:f>
              <c:numCache>
                <c:formatCode>0.00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'S14 anaerobic sMSA-FBA'!$ML$133:$ML$141</c:f>
              <c:numCache>
                <c:formatCode>General</c:formatCode>
                <c:ptCount val="9"/>
                <c:pt idx="0">
                  <c:v>6.3532663012136084</c:v>
                </c:pt>
                <c:pt idx="1">
                  <c:v>6.6036549561639628</c:v>
                </c:pt>
                <c:pt idx="2">
                  <c:v>7.0232698558464994</c:v>
                </c:pt>
                <c:pt idx="3">
                  <c:v>7.4101348797435111</c:v>
                </c:pt>
                <c:pt idx="4">
                  <c:v>7.836272795066769</c:v>
                </c:pt>
                <c:pt idx="5">
                  <c:v>8.3440084371528496</c:v>
                </c:pt>
                <c:pt idx="6">
                  <c:v>8.7392774401610129</c:v>
                </c:pt>
                <c:pt idx="7">
                  <c:v>9.1997009711401034</c:v>
                </c:pt>
                <c:pt idx="8">
                  <c:v>9.5845349383232126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29-44A9-8D9C-D0968ABA52E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7"/>
              <c:pt idx="0">
                <c:v>0.12</c:v>
              </c:pt>
              <c:pt idx="1">
                <c:v>0.2</c:v>
              </c:pt>
              <c:pt idx="2">
                <c:v>0.35</c:v>
              </c:pt>
              <c:pt idx="3">
                <c:v>0.5</c:v>
              </c:pt>
              <c:pt idx="4">
                <c:v>0.222730076728412</c:v>
              </c:pt>
              <c:pt idx="5">
                <c:v>0.29180227109047502</c:v>
              </c:pt>
              <c:pt idx="6">
                <c:v>0.31249186925271399</c:v>
              </c:pt>
              <c:pt idx="7">
                <c:v>0.34722788995484899</c:v>
              </c:pt>
              <c:pt idx="8">
                <c:v>0.38759126142199501</c:v>
              </c:pt>
              <c:pt idx="9">
                <c:v>0.42846167766261101</c:v>
              </c:pt>
              <c:pt idx="10">
                <c:v>0.45645420179976398</c:v>
              </c:pt>
              <c:pt idx="11">
                <c:v>0.47301474150536998</c:v>
              </c:pt>
              <c:pt idx="12">
                <c:v>0.47669206217147198</c:v>
              </c:pt>
              <c:pt idx="13">
                <c:v>0.48230706679181101</c:v>
              </c:pt>
              <c:pt idx="14">
                <c:v>0.493617020411456</c:v>
              </c:pt>
              <c:pt idx="15">
                <c:v>0.494303097317911</c:v>
              </c:pt>
              <c:pt idx="16">
                <c:v>0.49987036645091798</c:v>
              </c:pt>
              <c:pt idx="17">
                <c:v>0.54760439676656203</c:v>
              </c:pt>
              <c:pt idx="18">
                <c:v>0.56318746733422398</c:v>
              </c:pt>
              <c:pt idx="19">
                <c:v>0.583066232795315</c:v>
              </c:pt>
              <c:pt idx="20">
                <c:v>0.64948847915838603</c:v>
              </c:pt>
              <c:pt idx="21">
                <c:v>0.66807207385665301</c:v>
              </c:pt>
              <c:pt idx="22">
                <c:v>0.69205462780834803</c:v>
              </c:pt>
              <c:pt idx="23">
                <c:v>0.11</c:v>
              </c:pt>
              <c:pt idx="24">
                <c:v>0.21</c:v>
              </c:pt>
              <c:pt idx="25">
                <c:v>0.31</c:v>
              </c:pt>
              <c:pt idx="26">
                <c:v>0.4</c:v>
              </c:pt>
            </c:numLit>
          </c:xVal>
          <c:yVal>
            <c:numLit>
              <c:formatCode>General</c:formatCode>
              <c:ptCount val="27"/>
              <c:pt idx="0">
                <c:v>1.3006524036952836</c:v>
              </c:pt>
              <c:pt idx="1">
                <c:v>1.975448468994865</c:v>
              </c:pt>
              <c:pt idx="2">
                <c:v>3.0060760639502382</c:v>
              </c:pt>
              <c:pt idx="3">
                <c:v>3.7888061133895188</c:v>
              </c:pt>
              <c:pt idx="4">
                <c:v>2.7519967085798074</c:v>
              </c:pt>
              <c:pt idx="5">
                <c:v>3.6924142894997218</c:v>
              </c:pt>
              <c:pt idx="6">
                <c:v>3.9857621730867088</c:v>
              </c:pt>
              <c:pt idx="7">
                <c:v>4.2563049947718525</c:v>
              </c:pt>
              <c:pt idx="8">
                <c:v>4.4231735598529749</c:v>
              </c:pt>
              <c:pt idx="9">
                <c:v>5.047491586565501</c:v>
              </c:pt>
              <c:pt idx="10">
                <c:v>4.927207878466243</c:v>
              </c:pt>
              <c:pt idx="11">
                <c:v>5.3552996425134607</c:v>
              </c:pt>
              <c:pt idx="12">
                <c:v>5.02445411621777</c:v>
              </c:pt>
              <c:pt idx="13">
                <c:v>4.8469569897768965</c:v>
              </c:pt>
              <c:pt idx="14">
                <c:v>5.370870814364868</c:v>
              </c:pt>
              <c:pt idx="15">
                <c:v>4.8121067903206836</c:v>
              </c:pt>
              <c:pt idx="16">
                <c:v>5.2270595985092445</c:v>
              </c:pt>
              <c:pt idx="17">
                <c:v>5.4163991248126599</c:v>
              </c:pt>
              <c:pt idx="18">
                <c:v>5.145027200214165</c:v>
              </c:pt>
              <c:pt idx="19">
                <c:v>5.2426489256183775</c:v>
              </c:pt>
              <c:pt idx="20">
                <c:v>5.4802087973654876</c:v>
              </c:pt>
              <c:pt idx="21">
                <c:v>5.4174442666130078</c:v>
              </c:pt>
              <c:pt idx="22">
                <c:v>5.7931547117378042</c:v>
              </c:pt>
              <c:pt idx="23">
                <c:v>1.8869197507418782</c:v>
              </c:pt>
              <c:pt idx="24">
                <c:v>3.0192987677823067</c:v>
              </c:pt>
              <c:pt idx="25">
                <c:v>3.840970926893768</c:v>
              </c:pt>
              <c:pt idx="26">
                <c:v>3.9413424579529832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229-44A9-8D9C-D0968ABA5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055679"/>
        <c:axId val="1947081599"/>
      </c:scatterChart>
      <c:valAx>
        <c:axId val="194705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47081599"/>
        <c:crosses val="autoZero"/>
        <c:crossBetween val="midCat"/>
        <c:minorUnit val="5.000000000000001E-2"/>
      </c:valAx>
      <c:valAx>
        <c:axId val="1947081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% inner membrane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47055679"/>
        <c:crosses val="autoZero"/>
        <c:crossBetween val="midCat"/>
        <c:minorUnit val="0.5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ATP synthase %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[4]MG1655_251016_5003anaerSet16her!$MK$159:$MK$171</c:f>
                <c:numCache>
                  <c:formatCode>General</c:formatCode>
                  <c:ptCount val="13"/>
                  <c:pt idx="0">
                    <c:v>3.6876409765437168E-3</c:v>
                  </c:pt>
                  <c:pt idx="1">
                    <c:v>2.2199380922734355E-2</c:v>
                  </c:pt>
                  <c:pt idx="2">
                    <c:v>3.1056110415358613E-2</c:v>
                  </c:pt>
                  <c:pt idx="3">
                    <c:v>4.8551568644814851E-2</c:v>
                  </c:pt>
                  <c:pt idx="4">
                    <c:v>3.9045699577850548E-2</c:v>
                  </c:pt>
                  <c:pt idx="5">
                    <c:v>4.8730699240991403E-2</c:v>
                  </c:pt>
                  <c:pt idx="6">
                    <c:v>4.1584559265353302E-2</c:v>
                  </c:pt>
                  <c:pt idx="7">
                    <c:v>4.2841946918105375E-2</c:v>
                  </c:pt>
                  <c:pt idx="8">
                    <c:v>5.3845131583499163E-2</c:v>
                  </c:pt>
                  <c:pt idx="9">
                    <c:v>5.299487601171371E-2</c:v>
                  </c:pt>
                  <c:pt idx="10">
                    <c:v>5.5090693447267178E-2</c:v>
                  </c:pt>
                  <c:pt idx="11">
                    <c:v>4.5558141590401134E-2</c:v>
                  </c:pt>
                  <c:pt idx="12">
                    <c:v>1.8242487890494017E-2</c:v>
                  </c:pt>
                </c:numCache>
              </c:numRef>
            </c:plus>
            <c:minus>
              <c:numRef>
                <c:f>[4]MG1655_251016_5003anaerSet16her!$MK$159:$MK$171</c:f>
                <c:numCache>
                  <c:formatCode>General</c:formatCode>
                  <c:ptCount val="13"/>
                  <c:pt idx="0">
                    <c:v>3.6876409765437168E-3</c:v>
                  </c:pt>
                  <c:pt idx="1">
                    <c:v>2.2199380922734355E-2</c:v>
                  </c:pt>
                  <c:pt idx="2">
                    <c:v>3.1056110415358613E-2</c:v>
                  </c:pt>
                  <c:pt idx="3">
                    <c:v>4.8551568644814851E-2</c:v>
                  </c:pt>
                  <c:pt idx="4">
                    <c:v>3.9045699577850548E-2</c:v>
                  </c:pt>
                  <c:pt idx="5">
                    <c:v>4.8730699240991403E-2</c:v>
                  </c:pt>
                  <c:pt idx="6">
                    <c:v>4.1584559265353302E-2</c:v>
                  </c:pt>
                  <c:pt idx="7">
                    <c:v>4.2841946918105375E-2</c:v>
                  </c:pt>
                  <c:pt idx="8">
                    <c:v>5.3845131583499163E-2</c:v>
                  </c:pt>
                  <c:pt idx="9">
                    <c:v>5.299487601171371E-2</c:v>
                  </c:pt>
                  <c:pt idx="10">
                    <c:v>5.5090693447267178E-2</c:v>
                  </c:pt>
                  <c:pt idx="11">
                    <c:v>4.5558141590401134E-2</c:v>
                  </c:pt>
                  <c:pt idx="12">
                    <c:v>1.8242487890494017E-2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sMSA-FBA'!$MK$160:$MK$169</c:f>
              <c:numCache>
                <c:formatCode>0.00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'S14 anaerobic sMSA-FBA'!$ML$160:$ML$169</c:f>
              <c:numCache>
                <c:formatCode>General</c:formatCode>
                <c:ptCount val="10"/>
                <c:pt idx="0">
                  <c:v>2.4665088752141837E-3</c:v>
                </c:pt>
                <c:pt idx="1">
                  <c:v>2.4179674078774666E-2</c:v>
                </c:pt>
                <c:pt idx="2">
                  <c:v>4.1886696638922701E-2</c:v>
                </c:pt>
                <c:pt idx="3">
                  <c:v>6.3324763895239264E-2</c:v>
                </c:pt>
                <c:pt idx="4">
                  <c:v>8.8893591355775542E-2</c:v>
                </c:pt>
                <c:pt idx="5">
                  <c:v>0.11952864734292694</c:v>
                </c:pt>
                <c:pt idx="6">
                  <c:v>0.13151336210464509</c:v>
                </c:pt>
                <c:pt idx="7">
                  <c:v>0.16079509168521289</c:v>
                </c:pt>
                <c:pt idx="8">
                  <c:v>0.19001365898136205</c:v>
                </c:pt>
                <c:pt idx="9">
                  <c:v>0.20055746275079445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C-4390-BFCA-766B85549C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30"/>
              <c:pt idx="0">
                <c:v>0.3</c:v>
              </c:pt>
              <c:pt idx="1">
                <c:v>0.12</c:v>
              </c:pt>
              <c:pt idx="2">
                <c:v>0.2</c:v>
              </c:pt>
              <c:pt idx="3">
                <c:v>0.35</c:v>
              </c:pt>
              <c:pt idx="4">
                <c:v>0.5</c:v>
              </c:pt>
              <c:pt idx="5">
                <c:v>0.21</c:v>
              </c:pt>
              <c:pt idx="6">
                <c:v>0.22</c:v>
              </c:pt>
              <c:pt idx="7">
                <c:v>0.26</c:v>
              </c:pt>
              <c:pt idx="8">
                <c:v>0.31</c:v>
              </c:pt>
              <c:pt idx="9">
                <c:v>0.36</c:v>
              </c:pt>
              <c:pt idx="10">
                <c:v>0.41</c:v>
              </c:pt>
              <c:pt idx="11">
                <c:v>0.46</c:v>
              </c:pt>
              <c:pt idx="12">
                <c:v>0.51</c:v>
              </c:pt>
              <c:pt idx="13">
                <c:v>0.25</c:v>
              </c:pt>
              <c:pt idx="14">
                <c:v>0.35</c:v>
              </c:pt>
              <c:pt idx="15">
                <c:v>0.42</c:v>
              </c:pt>
              <c:pt idx="16">
                <c:v>0.45</c:v>
              </c:pt>
              <c:pt idx="17">
                <c:v>0.53</c:v>
              </c:pt>
              <c:pt idx="18">
                <c:v>0.55000000000000004</c:v>
              </c:pt>
              <c:pt idx="19">
                <c:v>0.63</c:v>
              </c:pt>
              <c:pt idx="20">
                <c:v>0.65</c:v>
              </c:pt>
              <c:pt idx="21">
                <c:v>0.73</c:v>
              </c:pt>
              <c:pt idx="22">
                <c:v>0.74</c:v>
              </c:pt>
              <c:pt idx="23">
                <c:v>0.78</c:v>
              </c:pt>
              <c:pt idx="24">
                <c:v>0.82</c:v>
              </c:pt>
              <c:pt idx="25">
                <c:v>0.11</c:v>
              </c:pt>
              <c:pt idx="26">
                <c:v>0.21</c:v>
              </c:pt>
              <c:pt idx="27">
                <c:v>0.31</c:v>
              </c:pt>
              <c:pt idx="28">
                <c:v>0.4</c:v>
              </c:pt>
              <c:pt idx="29">
                <c:v>0.49</c:v>
              </c:pt>
            </c:numLit>
          </c:xVal>
          <c:yVal>
            <c:numLit>
              <c:formatCode>General</c:formatCode>
              <c:ptCount val="30"/>
              <c:pt idx="0">
                <c:v>2.2737908252022945</c:v>
              </c:pt>
              <c:pt idx="1">
                <c:v>1.7593621289402388</c:v>
              </c:pt>
              <c:pt idx="2">
                <c:v>2.1273466699590604</c:v>
              </c:pt>
              <c:pt idx="3">
                <c:v>2.4957241921635798</c:v>
              </c:pt>
              <c:pt idx="4">
                <c:v>2.7805610017081404</c:v>
              </c:pt>
              <c:pt idx="5">
                <c:v>2.169572911076548</c:v>
              </c:pt>
              <c:pt idx="6">
                <c:v>2.1811443175477634</c:v>
              </c:pt>
              <c:pt idx="7">
                <c:v>2.2960831784611071</c:v>
              </c:pt>
              <c:pt idx="8">
                <c:v>2.4460313317532023</c:v>
              </c:pt>
              <c:pt idx="9">
                <c:v>2.5928694011324924</c:v>
              </c:pt>
              <c:pt idx="10">
                <c:v>2.5530872951690675</c:v>
              </c:pt>
              <c:pt idx="11">
                <c:v>2.650078130120578</c:v>
              </c:pt>
              <c:pt idx="12">
                <c:v>2.583999978198801</c:v>
              </c:pt>
              <c:pt idx="13">
                <c:v>2.7356333636724375</c:v>
              </c:pt>
              <c:pt idx="14">
                <c:v>3.1084127466342539</c:v>
              </c:pt>
              <c:pt idx="15">
                <c:v>3.1491910411395789</c:v>
              </c:pt>
              <c:pt idx="16">
                <c:v>3.3395984640784993</c:v>
              </c:pt>
              <c:pt idx="17">
                <c:v>3.3364745605238668</c:v>
              </c:pt>
              <c:pt idx="18">
                <c:v>3.2903517392821429</c:v>
              </c:pt>
              <c:pt idx="19">
                <c:v>3.3847162866872704</c:v>
              </c:pt>
              <c:pt idx="20">
                <c:v>3.4567184521262679</c:v>
              </c:pt>
              <c:pt idx="21">
                <c:v>3.28374049935573</c:v>
              </c:pt>
              <c:pt idx="22">
                <c:v>3.5627781830295135</c:v>
              </c:pt>
              <c:pt idx="23">
                <c:v>3.4441951470172105</c:v>
              </c:pt>
              <c:pt idx="24">
                <c:v>3.3367713872292502</c:v>
              </c:pt>
              <c:pt idx="25">
                <c:v>2.3815272086934778</c:v>
              </c:pt>
              <c:pt idx="26">
                <c:v>3.1041658692453935</c:v>
              </c:pt>
              <c:pt idx="27">
                <c:v>3.4307410798411686</c:v>
              </c:pt>
              <c:pt idx="28">
                <c:v>3.2475896721637318</c:v>
              </c:pt>
              <c:pt idx="29">
                <c:v>3.0061712297264371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29C-4390-BFCA-766B85549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928143"/>
        <c:axId val="1739928623"/>
      </c:scatterChart>
      <c:valAx>
        <c:axId val="1739928143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39928623"/>
        <c:crosses val="autoZero"/>
        <c:crossBetween val="midCat"/>
        <c:minorUnit val="5.000000000000001E-2"/>
      </c:valAx>
      <c:valAx>
        <c:axId val="173992862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% inner membrane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39928143"/>
        <c:crosses val="autoZero"/>
        <c:crossBetween val="midCat"/>
        <c:majorUnit val="1"/>
        <c:minorUnit val="0.5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sum of contributions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[4]MG1655_251016_5003anaerSet16her!$MK$215:$MK$230</c:f>
                <c:numCache>
                  <c:formatCode>General</c:formatCode>
                  <c:ptCount val="16"/>
                  <c:pt idx="0">
                    <c:v>8.6432349507243711E-2</c:v>
                  </c:pt>
                  <c:pt idx="1">
                    <c:v>0.34488773401811745</c:v>
                  </c:pt>
                  <c:pt idx="2">
                    <c:v>0.46013953198259638</c:v>
                  </c:pt>
                  <c:pt idx="3">
                    <c:v>0.6115007054300573</c:v>
                  </c:pt>
                  <c:pt idx="4">
                    <c:v>0.64045537165948963</c:v>
                  </c:pt>
                  <c:pt idx="5">
                    <c:v>0.74290040801928714</c:v>
                  </c:pt>
                  <c:pt idx="6">
                    <c:v>0.76753244426513834</c:v>
                  </c:pt>
                  <c:pt idx="7">
                    <c:v>0.70575670846131866</c:v>
                  </c:pt>
                  <c:pt idx="8">
                    <c:v>0.95157779818691546</c:v>
                  </c:pt>
                  <c:pt idx="9">
                    <c:v>0.88020465971711248</c:v>
                  </c:pt>
                  <c:pt idx="10">
                    <c:v>0.74829380998122885</c:v>
                  </c:pt>
                  <c:pt idx="11">
                    <c:v>0.44515092054244132</c:v>
                  </c:pt>
                  <c:pt idx="12">
                    <c:v>0.2183560758816237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[4]MG1655_251016_5003anaerSet16her!$MK$215:$MK$230</c:f>
                <c:numCache>
                  <c:formatCode>General</c:formatCode>
                  <c:ptCount val="16"/>
                  <c:pt idx="0">
                    <c:v>8.6432349507243711E-2</c:v>
                  </c:pt>
                  <c:pt idx="1">
                    <c:v>0.34488773401811745</c:v>
                  </c:pt>
                  <c:pt idx="2">
                    <c:v>0.46013953198259638</c:v>
                  </c:pt>
                  <c:pt idx="3">
                    <c:v>0.6115007054300573</c:v>
                  </c:pt>
                  <c:pt idx="4">
                    <c:v>0.64045537165948963</c:v>
                  </c:pt>
                  <c:pt idx="5">
                    <c:v>0.74290040801928714</c:v>
                  </c:pt>
                  <c:pt idx="6">
                    <c:v>0.76753244426513834</c:v>
                  </c:pt>
                  <c:pt idx="7">
                    <c:v>0.70575670846131866</c:v>
                  </c:pt>
                  <c:pt idx="8">
                    <c:v>0.95157779818691546</c:v>
                  </c:pt>
                  <c:pt idx="9">
                    <c:v>0.88020465971711248</c:v>
                  </c:pt>
                  <c:pt idx="10">
                    <c:v>0.74829380998122885</c:v>
                  </c:pt>
                  <c:pt idx="11">
                    <c:v>0.44515092054244132</c:v>
                  </c:pt>
                  <c:pt idx="12">
                    <c:v>0.2183560758816237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'S14 anaerobic sMSA-FBA'!$MK$216:$MK$225</c:f>
              <c:numCache>
                <c:formatCode>0.00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'S14 anaerobic sMSA-FBA'!$ML$217:$ML$225</c:f>
              <c:numCache>
                <c:formatCode>General</c:formatCode>
                <c:ptCount val="9"/>
                <c:pt idx="0">
                  <c:v>6.7304359905194042</c:v>
                </c:pt>
                <c:pt idx="1">
                  <c:v>7.1818526503077527</c:v>
                </c:pt>
                <c:pt idx="2">
                  <c:v>7.8576136027251877</c:v>
                </c:pt>
                <c:pt idx="3">
                  <c:v>8.3830452291388777</c:v>
                </c:pt>
                <c:pt idx="4">
                  <c:v>9.015173154727389</c:v>
                </c:pt>
                <c:pt idx="5">
                  <c:v>9.6908520234098958</c:v>
                </c:pt>
                <c:pt idx="6">
                  <c:v>10.251384566778471</c:v>
                </c:pt>
                <c:pt idx="7">
                  <c:v>10.94247142398836</c:v>
                </c:pt>
                <c:pt idx="8">
                  <c:v>11.48682182189059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71-485F-9161-F9423E65545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bg2">
                    <a:lumMod val="50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'[5]PtsG other substrates'!$HK$6:$HK$37</c:f>
              <c:numCache>
                <c:formatCode>General</c:formatCode>
                <c:ptCount val="32"/>
                <c:pt idx="0">
                  <c:v>0.12</c:v>
                </c:pt>
                <c:pt idx="1">
                  <c:v>0.2</c:v>
                </c:pt>
                <c:pt idx="2">
                  <c:v>0.35</c:v>
                </c:pt>
                <c:pt idx="3">
                  <c:v>0.5</c:v>
                </c:pt>
                <c:pt idx="6">
                  <c:v>0.21</c:v>
                </c:pt>
                <c:pt idx="7">
                  <c:v>0.22</c:v>
                </c:pt>
                <c:pt idx="8">
                  <c:v>0.25</c:v>
                </c:pt>
                <c:pt idx="9">
                  <c:v>0.26</c:v>
                </c:pt>
                <c:pt idx="10">
                  <c:v>0.31</c:v>
                </c:pt>
                <c:pt idx="11">
                  <c:v>0.35</c:v>
                </c:pt>
                <c:pt idx="12">
                  <c:v>0.36</c:v>
                </c:pt>
                <c:pt idx="13">
                  <c:v>0.41</c:v>
                </c:pt>
                <c:pt idx="14">
                  <c:v>0.42</c:v>
                </c:pt>
                <c:pt idx="15">
                  <c:v>0.45</c:v>
                </c:pt>
                <c:pt idx="16">
                  <c:v>0.46</c:v>
                </c:pt>
                <c:pt idx="17">
                  <c:v>0.51</c:v>
                </c:pt>
                <c:pt idx="18">
                  <c:v>0.53</c:v>
                </c:pt>
                <c:pt idx="19">
                  <c:v>0.55000000000000004</c:v>
                </c:pt>
                <c:pt idx="20">
                  <c:v>0.63</c:v>
                </c:pt>
                <c:pt idx="21">
                  <c:v>0.63</c:v>
                </c:pt>
                <c:pt idx="22">
                  <c:v>0.65</c:v>
                </c:pt>
                <c:pt idx="23">
                  <c:v>0.73</c:v>
                </c:pt>
                <c:pt idx="24">
                  <c:v>0.74</c:v>
                </c:pt>
                <c:pt idx="25">
                  <c:v>0.78</c:v>
                </c:pt>
                <c:pt idx="27">
                  <c:v>0.11</c:v>
                </c:pt>
                <c:pt idx="28">
                  <c:v>0.21</c:v>
                </c:pt>
                <c:pt idx="29">
                  <c:v>0.31</c:v>
                </c:pt>
                <c:pt idx="30">
                  <c:v>0.4</c:v>
                </c:pt>
                <c:pt idx="31">
                  <c:v>0.49</c:v>
                </c:pt>
              </c:numCache>
            </c:numRef>
          </c:xVal>
          <c:yVal>
            <c:numRef>
              <c:f>'[5]PtsG other substrates'!$HQ$6:$HQ$37</c:f>
              <c:numCache>
                <c:formatCode>General</c:formatCode>
                <c:ptCount val="32"/>
                <c:pt idx="0">
                  <c:v>7.0074643850073564</c:v>
                </c:pt>
                <c:pt idx="1">
                  <c:v>6.781254765445528</c:v>
                </c:pt>
                <c:pt idx="2">
                  <c:v>8.4735882807631313</c:v>
                </c:pt>
                <c:pt idx="3">
                  <c:v>10.239955289409917</c:v>
                </c:pt>
                <c:pt idx="6">
                  <c:v>9.318417300100478</c:v>
                </c:pt>
                <c:pt idx="7">
                  <c:v>9.086508173922784</c:v>
                </c:pt>
                <c:pt idx="8">
                  <c:v>9.8966824179087389</c:v>
                </c:pt>
                <c:pt idx="9">
                  <c:v>11.354317990164349</c:v>
                </c:pt>
                <c:pt idx="10">
                  <c:v>11.756409671413717</c:v>
                </c:pt>
                <c:pt idx="11">
                  <c:v>11.905644969857342</c:v>
                </c:pt>
                <c:pt idx="12">
                  <c:v>11.941990083199343</c:v>
                </c:pt>
                <c:pt idx="13">
                  <c:v>12.155494869176714</c:v>
                </c:pt>
                <c:pt idx="14">
                  <c:v>9.4301475125383938</c:v>
                </c:pt>
                <c:pt idx="15">
                  <c:v>12.005597756345162</c:v>
                </c:pt>
                <c:pt idx="16">
                  <c:v>12.249098357648244</c:v>
                </c:pt>
                <c:pt idx="17">
                  <c:v>13.072623785386686</c:v>
                </c:pt>
                <c:pt idx="18">
                  <c:v>13.872272310081515</c:v>
                </c:pt>
                <c:pt idx="19">
                  <c:v>12.9844096279562</c:v>
                </c:pt>
                <c:pt idx="20">
                  <c:v>13.574814112743002</c:v>
                </c:pt>
                <c:pt idx="21">
                  <c:v>14.165868422122273</c:v>
                </c:pt>
                <c:pt idx="22">
                  <c:v>13.974067862742604</c:v>
                </c:pt>
                <c:pt idx="23">
                  <c:v>15.244361763684783</c:v>
                </c:pt>
                <c:pt idx="24">
                  <c:v>14.600717736950845</c:v>
                </c:pt>
                <c:pt idx="25">
                  <c:v>15.296358494258422</c:v>
                </c:pt>
                <c:pt idx="27">
                  <c:v>7.8237808678516112</c:v>
                </c:pt>
                <c:pt idx="28">
                  <c:v>10.393558175045291</c:v>
                </c:pt>
                <c:pt idx="29">
                  <c:v>12.005409360593161</c:v>
                </c:pt>
                <c:pt idx="30">
                  <c:v>12.164200837056436</c:v>
                </c:pt>
                <c:pt idx="31">
                  <c:v>10.55978774545255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71-485F-9161-F9423E655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577568"/>
        <c:axId val="718578048"/>
      </c:scatterChart>
      <c:valAx>
        <c:axId val="718577568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18578048"/>
        <c:crosses val="autoZero"/>
        <c:crossBetween val="midCat"/>
      </c:valAx>
      <c:valAx>
        <c:axId val="718578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% inner membrane surface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18577568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chemeClr val="tx1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narVert">
                <a:fgClr>
                  <a:schemeClr val="tx1"/>
                </a:fgClr>
                <a:bgClr>
                  <a:schemeClr val="bg1"/>
                </a:bgClr>
              </a:patt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'S17 thermo_aerobic'!$SK$47:$TM$47</c:f>
              <c:numCache>
                <c:formatCode>0.00</c:formatCode>
                <c:ptCount val="29"/>
              </c:numCache>
            </c:numRef>
          </c:xVal>
          <c:yVal>
            <c:numRef>
              <c:f>'S17 thermo_aerobic'!$SK$48:$TM$48</c:f>
              <c:numCache>
                <c:formatCode>0.00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86-48E6-9ABA-D060A9AC83A5}"/>
            </c:ext>
          </c:extLst>
        </c:ser>
        <c:ser>
          <c:idx val="3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'S17 thermo_aerobic'!$SJ$39:$TB$39</c:f>
              <c:numCache>
                <c:formatCode>General</c:formatCode>
                <c:ptCount val="19"/>
              </c:numCache>
            </c:numRef>
          </c:xVal>
          <c:yVal>
            <c:numRef>
              <c:f>'S17 thermo_aerobic'!$SJ$40:$TB$40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86-48E6-9ABA-D060A9AC83A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'S17 thermo_aerobic'!$SJ$35:$SX$35</c:f>
              <c:numCache>
                <c:formatCode>General</c:formatCode>
                <c:ptCount val="15"/>
              </c:numCache>
            </c:numRef>
          </c:xVal>
          <c:yVal>
            <c:numRef>
              <c:f>'S17 thermo_aerobic'!$SJ$36:$SX$36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86-48E6-9ABA-D060A9AC83A5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6">
                    <a:lumMod val="50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'S17 thermo_aerobic'!$SJ$31:$SN$31</c:f>
              <c:numCache>
                <c:formatCode>General</c:formatCode>
                <c:ptCount val="5"/>
              </c:numCache>
            </c:numRef>
          </c:xVal>
          <c:yVal>
            <c:numRef>
              <c:f>'S17 thermo_aerobic'!$SJ$32:$SN$32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86-48E6-9ABA-D060A9AC83A5}"/>
            </c:ext>
          </c:extLst>
        </c:ser>
        <c:ser>
          <c:idx val="0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'S17 thermo_aerobic'!$RX$28:$RX$49</c:f>
              <c:numCache>
                <c:formatCode>0.00</c:formatCode>
                <c:ptCount val="22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0.33299999999999996</c:v>
                </c:pt>
                <c:pt idx="5">
                  <c:v>0.36599999999999999</c:v>
                </c:pt>
                <c:pt idx="6">
                  <c:v>0.4</c:v>
                </c:pt>
                <c:pt idx="7">
                  <c:v>0.43300000000000005</c:v>
                </c:pt>
                <c:pt idx="8">
                  <c:v>0.46600000000000008</c:v>
                </c:pt>
                <c:pt idx="9">
                  <c:v>0.5</c:v>
                </c:pt>
                <c:pt idx="10">
                  <c:v>0.53300000000000003</c:v>
                </c:pt>
                <c:pt idx="11">
                  <c:v>0.56600000000000006</c:v>
                </c:pt>
                <c:pt idx="12">
                  <c:v>0.6</c:v>
                </c:pt>
                <c:pt idx="13">
                  <c:v>0.63300000000000001</c:v>
                </c:pt>
                <c:pt idx="14">
                  <c:v>0.66600000000000004</c:v>
                </c:pt>
                <c:pt idx="15">
                  <c:v>0.7</c:v>
                </c:pt>
                <c:pt idx="16">
                  <c:v>0.73299999999999998</c:v>
                </c:pt>
                <c:pt idx="17">
                  <c:v>0.76600000000000001</c:v>
                </c:pt>
                <c:pt idx="18">
                  <c:v>0.8</c:v>
                </c:pt>
                <c:pt idx="19">
                  <c:v>0.83300000000000007</c:v>
                </c:pt>
                <c:pt idx="20">
                  <c:v>0.8660000000000001</c:v>
                </c:pt>
                <c:pt idx="21">
                  <c:v>0.9</c:v>
                </c:pt>
              </c:numCache>
            </c:numRef>
          </c:xVal>
          <c:yVal>
            <c:numRef>
              <c:f>'S17 thermo_aerobic'!$RZ$28:$RZ$49</c:f>
              <c:numCache>
                <c:formatCode>0.00</c:formatCode>
                <c:ptCount val="22"/>
                <c:pt idx="0">
                  <c:v>-4.0220919654134502</c:v>
                </c:pt>
                <c:pt idx="1">
                  <c:v>-5.1262616808208055</c:v>
                </c:pt>
                <c:pt idx="2">
                  <c:v>-6.2564749624927725</c:v>
                </c:pt>
                <c:pt idx="3">
                  <c:v>-7.3887748673899161</c:v>
                </c:pt>
                <c:pt idx="4">
                  <c:v>-8.1313534902742433</c:v>
                </c:pt>
                <c:pt idx="5">
                  <c:v>-8.5864637718624</c:v>
                </c:pt>
                <c:pt idx="6">
                  <c:v>-9.0369880150343942</c:v>
                </c:pt>
                <c:pt idx="7">
                  <c:v>-9.6388839889553459</c:v>
                </c:pt>
                <c:pt idx="8">
                  <c:v>-9.9076417992849901</c:v>
                </c:pt>
                <c:pt idx="9">
                  <c:v>-10.432776939150832</c:v>
                </c:pt>
                <c:pt idx="10">
                  <c:v>-11.066185736049277</c:v>
                </c:pt>
                <c:pt idx="11">
                  <c:v>-11.347610264764469</c:v>
                </c:pt>
                <c:pt idx="12">
                  <c:v>-11.875352664970332</c:v>
                </c:pt>
                <c:pt idx="13">
                  <c:v>-12.336343297947479</c:v>
                </c:pt>
                <c:pt idx="14">
                  <c:v>-12.77465286714008</c:v>
                </c:pt>
                <c:pt idx="15">
                  <c:v>-13.198918292893461</c:v>
                </c:pt>
                <c:pt idx="16">
                  <c:v>-13.678489842252551</c:v>
                </c:pt>
                <c:pt idx="17">
                  <c:v>-13.762927524982894</c:v>
                </c:pt>
                <c:pt idx="18">
                  <c:v>-14.252556510643313</c:v>
                </c:pt>
                <c:pt idx="19">
                  <c:v>-14.56423974256407</c:v>
                </c:pt>
                <c:pt idx="20">
                  <c:v>-14.528727948550236</c:v>
                </c:pt>
                <c:pt idx="21">
                  <c:v>-14.149007376194016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86-48E6-9ABA-D060A9AC83A5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xVal>
            <c:numRef>
              <c:f>'S18 thermo_anaerobic'!$MQ$28:$MQ$38</c:f>
              <c:numCache>
                <c:formatCode>0.00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'S18 thermo_anaerobic'!$MS$28:$MS$38</c:f>
              <c:numCache>
                <c:formatCode>0.000</c:formatCode>
                <c:ptCount val="11"/>
                <c:pt idx="0">
                  <c:v>-2.2690031138392524</c:v>
                </c:pt>
                <c:pt idx="1">
                  <c:v>-2.7269173412954415</c:v>
                </c:pt>
                <c:pt idx="2">
                  <c:v>-3.1758668502388536</c:v>
                </c:pt>
                <c:pt idx="3">
                  <c:v>-3.5733441374695323</c:v>
                </c:pt>
                <c:pt idx="4">
                  <c:v>-3.9890906046572643</c:v>
                </c:pt>
                <c:pt idx="5">
                  <c:v>-4.4348781270130724</c:v>
                </c:pt>
                <c:pt idx="6">
                  <c:v>-4.8412825014485881</c:v>
                </c:pt>
                <c:pt idx="7">
                  <c:v>-5.294850702595971</c:v>
                </c:pt>
                <c:pt idx="8">
                  <c:v>-5.7134412467993227</c:v>
                </c:pt>
                <c:pt idx="9">
                  <c:v>-5.9940138125796896</c:v>
                </c:pt>
                <c:pt idx="10">
                  <c:v>-6.1281623564053955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B86-48E6-9ABA-D060A9AC8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939631"/>
        <c:axId val="871941551"/>
      </c:scatterChart>
      <c:valAx>
        <c:axId val="871939631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growth rate (h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41551"/>
        <c:crosses val="autoZero"/>
        <c:crossBetween val="midCat"/>
      </c:valAx>
      <c:valAx>
        <c:axId val="87194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delG 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(kJ/(cdw h))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9243930446194223E-2"/>
              <c:y val="0.315539436517842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39631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-TdelS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'S17 thermo_aerobic'!$RX$53:$RX$75</c:f>
              <c:numCache>
                <c:formatCode>0.00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'S17 thermo_aerobic'!$RZ$53:$RZ$75</c:f>
              <c:numCache>
                <c:formatCode>0.00</c:formatCode>
                <c:ptCount val="23"/>
                <c:pt idx="0">
                  <c:v>-0.26904035630824119</c:v>
                </c:pt>
                <c:pt idx="1">
                  <c:v>-0.38167825658687388</c:v>
                </c:pt>
                <c:pt idx="2">
                  <c:v>-0.49801319850794601</c:v>
                </c:pt>
                <c:pt idx="3">
                  <c:v>-0.61454332785194921</c:v>
                </c:pt>
                <c:pt idx="4">
                  <c:v>-0.72985170334455585</c:v>
                </c:pt>
                <c:pt idx="5">
                  <c:v>-0.80412043943528622</c:v>
                </c:pt>
                <c:pt idx="6">
                  <c:v>-0.89645967113957914</c:v>
                </c:pt>
                <c:pt idx="7">
                  <c:v>-0.99214915640755252</c:v>
                </c:pt>
                <c:pt idx="8">
                  <c:v>-1.0915100199640848</c:v>
                </c:pt>
                <c:pt idx="9">
                  <c:v>-1.1864793131218208</c:v>
                </c:pt>
                <c:pt idx="10">
                  <c:v>-1.284954196766207</c:v>
                </c:pt>
                <c:pt idx="11">
                  <c:v>-1.3882627191753063</c:v>
                </c:pt>
                <c:pt idx="12">
                  <c:v>-1.4835129443922324</c:v>
                </c:pt>
                <c:pt idx="13">
                  <c:v>-1.5834786614531664</c:v>
                </c:pt>
                <c:pt idx="14">
                  <c:v>-1.6748724834776527</c:v>
                </c:pt>
                <c:pt idx="15">
                  <c:v>-1.7812173330119234</c:v>
                </c:pt>
                <c:pt idx="16">
                  <c:v>-1.8733995194732518</c:v>
                </c:pt>
                <c:pt idx="17">
                  <c:v>-1.9626600234019993</c:v>
                </c:pt>
                <c:pt idx="18">
                  <c:v>-2.0442611611867618</c:v>
                </c:pt>
                <c:pt idx="19">
                  <c:v>-2.1347477624423963</c:v>
                </c:pt>
                <c:pt idx="20">
                  <c:v>-2.2189143278671102</c:v>
                </c:pt>
                <c:pt idx="21">
                  <c:v>-2.2977821200303472</c:v>
                </c:pt>
                <c:pt idx="22">
                  <c:v>-2.3292477900995419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E0-4137-9A25-C696BF6E377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xVal>
            <c:numRef>
              <c:f>'S18 thermo_anaerobic'!$MQ$54:$MQ$64</c:f>
              <c:numCache>
                <c:formatCode>0.00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'S18 thermo_anaerobic'!$MS$54:$MS$64</c:f>
              <c:numCache>
                <c:formatCode>0.000</c:formatCode>
                <c:ptCount val="11"/>
                <c:pt idx="0">
                  <c:v>-2.120358064073872</c:v>
                </c:pt>
                <c:pt idx="1">
                  <c:v>-2.5030992803181751</c:v>
                </c:pt>
                <c:pt idx="2">
                  <c:v>-2.8775717604364166</c:v>
                </c:pt>
                <c:pt idx="3">
                  <c:v>-3.2010738935114498</c:v>
                </c:pt>
                <c:pt idx="4">
                  <c:v>-3.539144592592157</c:v>
                </c:pt>
                <c:pt idx="5">
                  <c:v>-3.9110731344536633</c:v>
                </c:pt>
                <c:pt idx="6">
                  <c:v>-4.2395501068942352</c:v>
                </c:pt>
                <c:pt idx="7">
                  <c:v>-4.6191233557454545</c:v>
                </c:pt>
                <c:pt idx="8">
                  <c:v>-4.9592747123970424</c:v>
                </c:pt>
                <c:pt idx="9">
                  <c:v>-5.1701830857400637</c:v>
                </c:pt>
                <c:pt idx="10">
                  <c:v>-5.237985739970604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E0-4137-9A25-C696BF6E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092800"/>
        <c:axId val="2041094240"/>
      </c:scatterChart>
      <c:valAx>
        <c:axId val="204109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</a:t>
                </a:r>
                <a:r>
                  <a:rPr lang="en-US"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h</a:t>
                </a:r>
                <a:r>
                  <a:rPr lang="en-US" sz="11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1094240"/>
        <c:crosses val="autoZero"/>
        <c:crossBetween val="midCat"/>
      </c:valAx>
      <c:valAx>
        <c:axId val="2041094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-TdelS (kJ/(cdw h))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1092800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b="0"/>
              <a:t>del H (kj/(gcdw h))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'S17 thermo_aerobic'!$RX$2:$RX$24</c:f>
              <c:numCache>
                <c:formatCode>0.00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'S17 thermo_aerobic'!$RZ$2:$RZ$24</c:f>
              <c:numCache>
                <c:formatCode>0.00</c:formatCode>
                <c:ptCount val="23"/>
                <c:pt idx="0">
                  <c:v>-2.6880467594036062</c:v>
                </c:pt>
                <c:pt idx="1">
                  <c:v>-3.6404137088265762</c:v>
                </c:pt>
                <c:pt idx="2">
                  <c:v>-4.6282484823128609</c:v>
                </c:pt>
                <c:pt idx="3">
                  <c:v>-5.641931634640823</c:v>
                </c:pt>
                <c:pt idx="4">
                  <c:v>-6.6589231640453601</c:v>
                </c:pt>
                <c:pt idx="5">
                  <c:v>-7.3272330508389567</c:v>
                </c:pt>
                <c:pt idx="6">
                  <c:v>-7.6900041007228213</c:v>
                </c:pt>
                <c:pt idx="7">
                  <c:v>-8.0448388586268429</c:v>
                </c:pt>
                <c:pt idx="8">
                  <c:v>-8.5473739689912591</c:v>
                </c:pt>
                <c:pt idx="9">
                  <c:v>-8.721162486163168</c:v>
                </c:pt>
                <c:pt idx="10">
                  <c:v>-9.1478227423846263</c:v>
                </c:pt>
                <c:pt idx="11">
                  <c:v>-9.6779230168739723</c:v>
                </c:pt>
                <c:pt idx="12">
                  <c:v>-9.8640973203722346</c:v>
                </c:pt>
                <c:pt idx="13">
                  <c:v>-10.291874003517165</c:v>
                </c:pt>
                <c:pt idx="14">
                  <c:v>-10.661470814469826</c:v>
                </c:pt>
                <c:pt idx="15">
                  <c:v>-10.993435534128158</c:v>
                </c:pt>
                <c:pt idx="16">
                  <c:v>-11.32551877342021</c:v>
                </c:pt>
                <c:pt idx="17">
                  <c:v>-11.715829818850555</c:v>
                </c:pt>
                <c:pt idx="18">
                  <c:v>-11.718666363796132</c:v>
                </c:pt>
                <c:pt idx="19">
                  <c:v>-12.117808748200916</c:v>
                </c:pt>
                <c:pt idx="20">
                  <c:v>-12.345325414696962</c:v>
                </c:pt>
                <c:pt idx="21">
                  <c:v>-12.230945828519888</c:v>
                </c:pt>
                <c:pt idx="22">
                  <c:v>-11.819759586094474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80-46F4-8117-1EDE69A2CC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xVal>
            <c:numRef>
              <c:f>'S18 thermo_anaerobic'!$MQ$3:$MQ$14</c:f>
              <c:numCache>
                <c:formatCode>0.00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</c:numCache>
            </c:numRef>
          </c:xVal>
          <c:yVal>
            <c:numRef>
              <c:f>'S18 thermo_anaerobic'!$MS$3:$MS$14</c:f>
              <c:numCache>
                <c:formatCode>0.000</c:formatCode>
                <c:ptCount val="12"/>
                <c:pt idx="0">
                  <c:v>-0.14864504976538045</c:v>
                </c:pt>
                <c:pt idx="1">
                  <c:v>-0.22381806097726573</c:v>
                </c:pt>
                <c:pt idx="2">
                  <c:v>-0.29829508980243691</c:v>
                </c:pt>
                <c:pt idx="3">
                  <c:v>-0.37227024395808256</c:v>
                </c:pt>
                <c:pt idx="4">
                  <c:v>-0.44994601206510709</c:v>
                </c:pt>
                <c:pt idx="5">
                  <c:v>-0.52380499255940827</c:v>
                </c:pt>
                <c:pt idx="6">
                  <c:v>-0.60173239455435246</c:v>
                </c:pt>
                <c:pt idx="7">
                  <c:v>-0.6757273468505165</c:v>
                </c:pt>
                <c:pt idx="8">
                  <c:v>-0.75416653440228043</c:v>
                </c:pt>
                <c:pt idx="9">
                  <c:v>-0.82383072683962677</c:v>
                </c:pt>
                <c:pt idx="10">
                  <c:v>-0.89017661643479118</c:v>
                </c:pt>
                <c:pt idx="11">
                  <c:v>-0.37585152864092269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80-46F4-8117-1EDE69A2C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755935"/>
        <c:axId val="1887770815"/>
      </c:scatterChart>
      <c:valAx>
        <c:axId val="1887755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</a:t>
                </a:r>
                <a:r>
                  <a:rPr lang="en-US"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h</a:t>
                </a:r>
                <a:r>
                  <a:rPr lang="en-US" sz="11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87770815"/>
        <c:crosses val="autoZero"/>
        <c:crossBetween val="midCat"/>
      </c:valAx>
      <c:valAx>
        <c:axId val="1887770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delH (kJ/(cdw h))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87755935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delH per sMSA</a:t>
            </a:r>
          </a:p>
        </c:rich>
      </c:tx>
      <c:layout>
        <c:manualLayout>
          <c:xMode val="edge"/>
          <c:yMode val="edge"/>
          <c:x val="0.43854715875805506"/>
          <c:y val="1.9138751173881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'S17 thermo_aerobic'!$RX$2:$RX$21</c:f>
              <c:numCache>
                <c:formatCode>0.00</c:formatCode>
                <c:ptCount val="20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</c:numCache>
            </c:numRef>
          </c:xVal>
          <c:yVal>
            <c:numRef>
              <c:f>'S17 thermo_aerobic'!$SA$2:$SA$21</c:f>
              <c:numCache>
                <c:formatCode>0.00</c:formatCode>
                <c:ptCount val="20"/>
                <c:pt idx="0">
                  <c:v>-1.2717739042039751</c:v>
                </c:pt>
                <c:pt idx="1">
                  <c:v>-1.6468510759078483</c:v>
                </c:pt>
                <c:pt idx="2">
                  <c:v>-2.0057936424404801</c:v>
                </c:pt>
                <c:pt idx="3">
                  <c:v>-2.3465517227694899</c:v>
                </c:pt>
                <c:pt idx="4">
                  <c:v>-2.6622275029566538</c:v>
                </c:pt>
                <c:pt idx="5">
                  <c:v>-2.856375413030348</c:v>
                </c:pt>
                <c:pt idx="6">
                  <c:v>-2.9248665328668948</c:v>
                </c:pt>
                <c:pt idx="7">
                  <c:v>-2.9850092979157736</c:v>
                </c:pt>
                <c:pt idx="8">
                  <c:v>-3.0979515013266781</c:v>
                </c:pt>
                <c:pt idx="9">
                  <c:v>-3.0893229822796986</c:v>
                </c:pt>
                <c:pt idx="10">
                  <c:v>-3.1665418472029581</c:v>
                </c:pt>
                <c:pt idx="11">
                  <c:v>-3.2774737205250974</c:v>
                </c:pt>
                <c:pt idx="12">
                  <c:v>-3.2696990197404587</c:v>
                </c:pt>
                <c:pt idx="13">
                  <c:v>-3.3385691867951568</c:v>
                </c:pt>
                <c:pt idx="14">
                  <c:v>-3.3881642815828927</c:v>
                </c:pt>
                <c:pt idx="15">
                  <c:v>-3.4240623132002912</c:v>
                </c:pt>
                <c:pt idx="16">
                  <c:v>-3.4565483019954617</c:v>
                </c:pt>
                <c:pt idx="17">
                  <c:v>-3.5072078175500265</c:v>
                </c:pt>
                <c:pt idx="18">
                  <c:v>-3.4421500717341504</c:v>
                </c:pt>
                <c:pt idx="19">
                  <c:v>-3.4918016425387903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9-4F4A-BF6E-C263BC630AC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xVal>
            <c:numRef>
              <c:f>'S18 thermo_anaerobic'!$MQ$3:$MQ$13</c:f>
              <c:numCache>
                <c:formatCode>0.00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'S18 thermo_anaerobic'!$MT$3:$MT$13</c:f>
              <c:numCache>
                <c:formatCode>0.000</c:formatCode>
                <c:ptCount val="11"/>
                <c:pt idx="0">
                  <c:v>-7.0327234680491499E-2</c:v>
                </c:pt>
                <c:pt idx="1">
                  <c:v>-0.10125085883352214</c:v>
                </c:pt>
                <c:pt idx="2">
                  <c:v>-0.12927533968486152</c:v>
                </c:pt>
                <c:pt idx="3">
                  <c:v>-0.15483196870592159</c:v>
                </c:pt>
                <c:pt idx="4">
                  <c:v>-0.17988774140437502</c:v>
                </c:pt>
                <c:pt idx="5">
                  <c:v>-0.20160535783240061</c:v>
                </c:pt>
                <c:pt idx="6">
                  <c:v>-0.22327069866362129</c:v>
                </c:pt>
                <c:pt idx="7">
                  <c:v>-0.24202355554658736</c:v>
                </c:pt>
                <c:pt idx="8">
                  <c:v>-0.26105664245985682</c:v>
                </c:pt>
                <c:pt idx="9">
                  <c:v>-0.27591532175176142</c:v>
                </c:pt>
                <c:pt idx="10">
                  <c:v>-0.28876337015194087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F9-4F4A-BF6E-C263BC63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493488"/>
        <c:axId val="1397515568"/>
      </c:scatterChart>
      <c:valAx>
        <c:axId val="1397493488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b="1"/>
                  <a:t>specific growth rate (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97515568"/>
        <c:crosses val="autoZero"/>
        <c:crossBetween val="midCat"/>
      </c:valAx>
      <c:valAx>
        <c:axId val="1397515568"/>
        <c:scaling>
          <c:orientation val="minMax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delH/sMSA*h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97493488"/>
        <c:crosses val="autoZero"/>
        <c:crossBetween val="midCat"/>
        <c:majorUnit val="1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delG/sMSA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'S17 thermo_aerobic'!$RX$27:$RX$46</c:f>
              <c:numCache>
                <c:formatCode>0.00</c:formatCode>
                <c:ptCount val="20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</c:numCache>
            </c:numRef>
          </c:xVal>
          <c:yVal>
            <c:numRef>
              <c:f>'S17 thermo_aerobic'!$SA$27:$SA$46</c:f>
              <c:numCache>
                <c:formatCode>0.00</c:formatCode>
                <c:ptCount val="20"/>
                <c:pt idx="0">
                  <c:v>-1.3990628001778218</c:v>
                </c:pt>
                <c:pt idx="1">
                  <c:v>-1.819514761352911</c:v>
                </c:pt>
                <c:pt idx="2">
                  <c:v>-2.2216229591325476</c:v>
                </c:pt>
                <c:pt idx="3">
                  <c:v>-2.6021481741396939</c:v>
                </c:pt>
                <c:pt idx="4">
                  <c:v>-2.9540211203113294</c:v>
                </c:pt>
                <c:pt idx="5">
                  <c:v>-3.1698457007066931</c:v>
                </c:pt>
                <c:pt idx="6">
                  <c:v>-3.2658318764269274</c:v>
                </c:pt>
                <c:pt idx="7">
                  <c:v>-3.353142769429625</c:v>
                </c:pt>
                <c:pt idx="8">
                  <c:v>-3.4935636644692161</c:v>
                </c:pt>
                <c:pt idx="9">
                  <c:v>-3.5096130314379566</c:v>
                </c:pt>
                <c:pt idx="10">
                  <c:v>-3.6113319738138498</c:v>
                </c:pt>
                <c:pt idx="11">
                  <c:v>-3.7476153584931433</c:v>
                </c:pt>
                <c:pt idx="12">
                  <c:v>-3.7614460760102286</c:v>
                </c:pt>
                <c:pt idx="13">
                  <c:v>-3.8522320110066217</c:v>
                </c:pt>
                <c:pt idx="14">
                  <c:v>-3.9204307224404915</c:v>
                </c:pt>
                <c:pt idx="15">
                  <c:v>-3.9788478597795609</c:v>
                </c:pt>
                <c:pt idx="16">
                  <c:v>-4.0283098307646057</c:v>
                </c:pt>
                <c:pt idx="17">
                  <c:v>-4.0947425192058198</c:v>
                </c:pt>
                <c:pt idx="18">
                  <c:v>-4.0426154731864461</c:v>
                </c:pt>
                <c:pt idx="19">
                  <c:v>-4.1069389085407026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F8-49A9-97D2-2D9A27E8BCD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xVal>
            <c:numRef>
              <c:f>'S18 thermo_anaerobic'!$MQ$28:$MQ$38</c:f>
              <c:numCache>
                <c:formatCode>0.00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'S18 thermo_anaerobic'!$MT$28:$MT$38</c:f>
              <c:numCache>
                <c:formatCode>0.000</c:formatCode>
                <c:ptCount val="11"/>
                <c:pt idx="0">
                  <c:v>-1.0735151606434705</c:v>
                </c:pt>
                <c:pt idx="1">
                  <c:v>-1.2336034079136864</c:v>
                </c:pt>
                <c:pt idx="2">
                  <c:v>-1.3763594504034138</c:v>
                </c:pt>
                <c:pt idx="3">
                  <c:v>-1.4861996537399014</c:v>
                </c:pt>
                <c:pt idx="4">
                  <c:v>-1.5948324463099655</c:v>
                </c:pt>
                <c:pt idx="5">
                  <c:v>-1.7069237682726965</c:v>
                </c:pt>
                <c:pt idx="6">
                  <c:v>-1.7963409254822076</c:v>
                </c:pt>
                <c:pt idx="7">
                  <c:v>-1.8964432904831214</c:v>
                </c:pt>
                <c:pt idx="8">
                  <c:v>-1.9777220557303203</c:v>
                </c:pt>
                <c:pt idx="9">
                  <c:v>-2.0075000795695939</c:v>
                </c:pt>
                <c:pt idx="10">
                  <c:v>-1.9879075480113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F8-49A9-97D2-2D9A27E8B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562255"/>
        <c:axId val="2029570415"/>
      </c:scatterChart>
      <c:valAx>
        <c:axId val="2029562255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29570415"/>
        <c:crosses val="autoZero"/>
        <c:crossBetween val="midCat"/>
      </c:valAx>
      <c:valAx>
        <c:axId val="2029570415"/>
        <c:scaling>
          <c:orientation val="minMax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delG/sMSA*h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29562255"/>
        <c:crosses val="autoZero"/>
        <c:crossBetween val="midCat"/>
        <c:majorUnit val="1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-TdS/sMSA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76364898396812"/>
          <c:y val="0.11552263374485597"/>
          <c:w val="0.77993291112086471"/>
          <c:h val="0.7916212695635267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'S17 thermo_aerobic'!$RX$53:$RX$72</c:f>
              <c:numCache>
                <c:formatCode>0.00</c:formatCode>
                <c:ptCount val="20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</c:numCache>
            </c:numRef>
          </c:xVal>
          <c:yVal>
            <c:numRef>
              <c:f>'S17 thermo_aerobic'!$SA$53:$SA$72</c:f>
              <c:numCache>
                <c:formatCode>0.00</c:formatCode>
                <c:ptCount val="20"/>
                <c:pt idx="0">
                  <c:v>-0.12728889597384638</c:v>
                </c:pt>
                <c:pt idx="1">
                  <c:v>-0.17266368544506244</c:v>
                </c:pt>
                <c:pt idx="2">
                  <c:v>-0.21582931669206826</c:v>
                </c:pt>
                <c:pt idx="3">
                  <c:v>-0.2555964513702037</c:v>
                </c:pt>
                <c:pt idx="4">
                  <c:v>-0.29179361735467557</c:v>
                </c:pt>
                <c:pt idx="5">
                  <c:v>-0.31347028767634494</c:v>
                </c:pt>
                <c:pt idx="6">
                  <c:v>-0.34096534356003272</c:v>
                </c:pt>
                <c:pt idx="7">
                  <c:v>-0.36813347151385212</c:v>
                </c:pt>
                <c:pt idx="8">
                  <c:v>-0.39561216314253761</c:v>
                </c:pt>
                <c:pt idx="9">
                  <c:v>-0.42029004915825779</c:v>
                </c:pt>
                <c:pt idx="10">
                  <c:v>-0.44479012661089246</c:v>
                </c:pt>
                <c:pt idx="11">
                  <c:v>-0.4701416379680457</c:v>
                </c:pt>
                <c:pt idx="12">
                  <c:v>-0.49174705626976906</c:v>
                </c:pt>
                <c:pt idx="13">
                  <c:v>-0.5136628242114647</c:v>
                </c:pt>
                <c:pt idx="14">
                  <c:v>-0.53226644085759856</c:v>
                </c:pt>
                <c:pt idx="15">
                  <c:v>-0.55478554657927004</c:v>
                </c:pt>
                <c:pt idx="16">
                  <c:v>-0.57176152876914421</c:v>
                </c:pt>
                <c:pt idx="17">
                  <c:v>-0.58753470165579358</c:v>
                </c:pt>
                <c:pt idx="18">
                  <c:v>-0.60046540145229488</c:v>
                </c:pt>
                <c:pt idx="19">
                  <c:v>-0.61513726600191221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B7-4238-ABA7-DD6E286E423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xVal>
            <c:numRef>
              <c:f>'S18 thermo_anaerobic'!$MQ$54:$MQ$64</c:f>
              <c:numCache>
                <c:formatCode>0.00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'S18 thermo_anaerobic'!$MT$54:$MT$64</c:f>
              <c:numCache>
                <c:formatCode>0.000</c:formatCode>
                <c:ptCount val="11"/>
                <c:pt idx="0">
                  <c:v>-1.003187925962979</c:v>
                </c:pt>
                <c:pt idx="1">
                  <c:v>-1.132352549080164</c:v>
                </c:pt>
                <c:pt idx="2">
                  <c:v>-1.2470841107185524</c:v>
                </c:pt>
                <c:pt idx="3">
                  <c:v>-1.33136768503398</c:v>
                </c:pt>
                <c:pt idx="4">
                  <c:v>-1.4149447049055903</c:v>
                </c:pt>
                <c:pt idx="5">
                  <c:v>-1.5053184104402957</c:v>
                </c:pt>
                <c:pt idx="6">
                  <c:v>-1.5730702268185861</c:v>
                </c:pt>
                <c:pt idx="7">
                  <c:v>-1.6544197349365342</c:v>
                </c:pt>
                <c:pt idx="8">
                  <c:v>-1.7166654132704635</c:v>
                </c:pt>
                <c:pt idx="9">
                  <c:v>-1.7315847578178327</c:v>
                </c:pt>
                <c:pt idx="10">
                  <c:v>-1.6991441778593592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B7-4238-ABA7-DD6E286E4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588655"/>
        <c:axId val="2029589615"/>
      </c:scatterChart>
      <c:valAx>
        <c:axId val="2029588655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29589615"/>
        <c:crosses val="autoZero"/>
        <c:crossBetween val="midCat"/>
      </c:valAx>
      <c:valAx>
        <c:axId val="2029589615"/>
        <c:scaling>
          <c:orientation val="minMax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-TdelS/sMSA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29588655"/>
        <c:crosses val="autoZero"/>
        <c:crossBetween val="midCat"/>
        <c:majorUnit val="1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delG v. qATP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'S17 thermo_aerobic'!$RZ$27:$RZ$46</c:f>
              <c:numCache>
                <c:formatCode>0.00</c:formatCode>
                <c:ptCount val="20"/>
                <c:pt idx="0">
                  <c:v>-2.9570871157118477</c:v>
                </c:pt>
                <c:pt idx="1">
                  <c:v>-4.0220919654134502</c:v>
                </c:pt>
                <c:pt idx="2">
                  <c:v>-5.1262616808208055</c:v>
                </c:pt>
                <c:pt idx="3">
                  <c:v>-6.2564749624927725</c:v>
                </c:pt>
                <c:pt idx="4">
                  <c:v>-7.3887748673899161</c:v>
                </c:pt>
                <c:pt idx="5">
                  <c:v>-8.1313534902742433</c:v>
                </c:pt>
                <c:pt idx="6">
                  <c:v>-8.5864637718624</c:v>
                </c:pt>
                <c:pt idx="7">
                  <c:v>-9.0369880150343942</c:v>
                </c:pt>
                <c:pt idx="8">
                  <c:v>-9.6388839889553459</c:v>
                </c:pt>
                <c:pt idx="9">
                  <c:v>-9.9076417992849901</c:v>
                </c:pt>
                <c:pt idx="10">
                  <c:v>-10.432776939150832</c:v>
                </c:pt>
                <c:pt idx="11">
                  <c:v>-11.066185736049277</c:v>
                </c:pt>
                <c:pt idx="12">
                  <c:v>-11.347610264764469</c:v>
                </c:pt>
                <c:pt idx="13">
                  <c:v>-11.875352664970332</c:v>
                </c:pt>
                <c:pt idx="14">
                  <c:v>-12.336343297947479</c:v>
                </c:pt>
                <c:pt idx="15">
                  <c:v>-12.77465286714008</c:v>
                </c:pt>
                <c:pt idx="16">
                  <c:v>-13.198918292893461</c:v>
                </c:pt>
                <c:pt idx="17">
                  <c:v>-13.678489842252551</c:v>
                </c:pt>
                <c:pt idx="18">
                  <c:v>-13.762927524982894</c:v>
                </c:pt>
                <c:pt idx="19">
                  <c:v>-14.252556510643313</c:v>
                </c:pt>
              </c:numCache>
            </c:numRef>
          </c:xVal>
          <c:yVal>
            <c:numRef>
              <c:f>'S17 thermo_aerobic'!$SB$27:$SB$46</c:f>
              <c:numCache>
                <c:formatCode>0.00</c:formatCode>
                <c:ptCount val="20"/>
                <c:pt idx="0">
                  <c:v>19.61601548901249</c:v>
                </c:pt>
                <c:pt idx="1">
                  <c:v>21.656459582536041</c:v>
                </c:pt>
                <c:pt idx="2">
                  <c:v>24.146756256694268</c:v>
                </c:pt>
                <c:pt idx="3">
                  <c:v>28.856661833931017</c:v>
                </c:pt>
                <c:pt idx="4">
                  <c:v>29.031064185276545</c:v>
                </c:pt>
                <c:pt idx="5">
                  <c:v>31.024544745708596</c:v>
                </c:pt>
                <c:pt idx="6">
                  <c:v>31.461262911089698</c:v>
                </c:pt>
                <c:pt idx="7">
                  <c:v>32.607742240855124</c:v>
                </c:pt>
                <c:pt idx="8">
                  <c:v>33.392127516548214</c:v>
                </c:pt>
                <c:pt idx="9">
                  <c:v>32.959862995598691</c:v>
                </c:pt>
                <c:pt idx="10">
                  <c:v>33.896342078162391</c:v>
                </c:pt>
                <c:pt idx="11">
                  <c:v>34.835615324416487</c:v>
                </c:pt>
                <c:pt idx="12">
                  <c:v>34.535540347317927</c:v>
                </c:pt>
                <c:pt idx="13">
                  <c:v>35.223313418703484</c:v>
                </c:pt>
                <c:pt idx="14">
                  <c:v>36.177487708649402</c:v>
                </c:pt>
                <c:pt idx="15">
                  <c:v>35.38554381629838</c:v>
                </c:pt>
                <c:pt idx="16">
                  <c:v>35.959563872680945</c:v>
                </c:pt>
                <c:pt idx="17">
                  <c:v>33.454297802740093</c:v>
                </c:pt>
                <c:pt idx="18">
                  <c:v>30.200730928376274</c:v>
                </c:pt>
                <c:pt idx="19">
                  <c:v>26.990321312740008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0A-4E12-941B-B165E9718938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'S17 thermo_aerobic'!$RZ$28:$RZ$41</c:f>
              <c:numCache>
                <c:formatCode>0.00</c:formatCode>
                <c:ptCount val="14"/>
                <c:pt idx="0">
                  <c:v>-4.0220919654134502</c:v>
                </c:pt>
                <c:pt idx="1">
                  <c:v>-5.1262616808208055</c:v>
                </c:pt>
                <c:pt idx="2">
                  <c:v>-6.2564749624927725</c:v>
                </c:pt>
                <c:pt idx="3">
                  <c:v>-7.3887748673899161</c:v>
                </c:pt>
                <c:pt idx="4">
                  <c:v>-8.1313534902742433</c:v>
                </c:pt>
                <c:pt idx="5">
                  <c:v>-8.5864637718624</c:v>
                </c:pt>
                <c:pt idx="6">
                  <c:v>-9.0369880150343942</c:v>
                </c:pt>
                <c:pt idx="7">
                  <c:v>-9.6388839889553459</c:v>
                </c:pt>
                <c:pt idx="8">
                  <c:v>-9.9076417992849901</c:v>
                </c:pt>
                <c:pt idx="9">
                  <c:v>-10.432776939150832</c:v>
                </c:pt>
                <c:pt idx="10">
                  <c:v>-11.066185736049277</c:v>
                </c:pt>
                <c:pt idx="11">
                  <c:v>-11.347610264764469</c:v>
                </c:pt>
                <c:pt idx="12">
                  <c:v>-11.875352664970332</c:v>
                </c:pt>
                <c:pt idx="13">
                  <c:v>-12.336343297947479</c:v>
                </c:pt>
              </c:numCache>
            </c:numRef>
          </c:xVal>
          <c:yVal>
            <c:numRef>
              <c:f>'S17 thermo_aerobic'!$SB$28:$SB$41</c:f>
              <c:numCache>
                <c:formatCode>0.00</c:formatCode>
                <c:ptCount val="14"/>
                <c:pt idx="0">
                  <c:v>21.656459582536041</c:v>
                </c:pt>
                <c:pt idx="1">
                  <c:v>24.146756256694268</c:v>
                </c:pt>
                <c:pt idx="2">
                  <c:v>28.856661833931017</c:v>
                </c:pt>
                <c:pt idx="3">
                  <c:v>29.031064185276545</c:v>
                </c:pt>
                <c:pt idx="4">
                  <c:v>31.024544745708596</c:v>
                </c:pt>
                <c:pt idx="5">
                  <c:v>31.461262911089698</c:v>
                </c:pt>
                <c:pt idx="6">
                  <c:v>32.607742240855124</c:v>
                </c:pt>
                <c:pt idx="7">
                  <c:v>33.392127516548214</c:v>
                </c:pt>
                <c:pt idx="8">
                  <c:v>32.959862995598691</c:v>
                </c:pt>
                <c:pt idx="9">
                  <c:v>33.896342078162391</c:v>
                </c:pt>
                <c:pt idx="10">
                  <c:v>34.835615324416487</c:v>
                </c:pt>
                <c:pt idx="11">
                  <c:v>34.535540347317927</c:v>
                </c:pt>
                <c:pt idx="12">
                  <c:v>35.223313418703484</c:v>
                </c:pt>
                <c:pt idx="13">
                  <c:v>36.177487708649402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0A-4E12-941B-B165E9718938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xVal>
            <c:numRef>
              <c:f>'S18 thermo_anaerobic'!$MS$28:$MS$38</c:f>
              <c:numCache>
                <c:formatCode>0.000</c:formatCode>
                <c:ptCount val="11"/>
                <c:pt idx="0">
                  <c:v>-2.2690031138392524</c:v>
                </c:pt>
                <c:pt idx="1">
                  <c:v>-2.7269173412954415</c:v>
                </c:pt>
                <c:pt idx="2">
                  <c:v>-3.1758668502388536</c:v>
                </c:pt>
                <c:pt idx="3">
                  <c:v>-3.5733441374695323</c:v>
                </c:pt>
                <c:pt idx="4">
                  <c:v>-3.9890906046572643</c:v>
                </c:pt>
                <c:pt idx="5">
                  <c:v>-4.4348781270130724</c:v>
                </c:pt>
                <c:pt idx="6">
                  <c:v>-4.8412825014485881</c:v>
                </c:pt>
                <c:pt idx="7">
                  <c:v>-5.294850702595971</c:v>
                </c:pt>
                <c:pt idx="8">
                  <c:v>-5.7134412467993227</c:v>
                </c:pt>
                <c:pt idx="9">
                  <c:v>-5.9940138125796896</c:v>
                </c:pt>
                <c:pt idx="10">
                  <c:v>-6.1281623564053955</c:v>
                </c:pt>
              </c:numCache>
            </c:numRef>
          </c:xVal>
          <c:yVal>
            <c:numRef>
              <c:f>'S18 thermo_anaerobic'!$MU$28:$MU$38</c:f>
              <c:numCache>
                <c:formatCode>0.000</c:formatCode>
                <c:ptCount val="11"/>
                <c:pt idx="0">
                  <c:v>17.611697583923842</c:v>
                </c:pt>
                <c:pt idx="1">
                  <c:v>19.081517890373416</c:v>
                </c:pt>
                <c:pt idx="2">
                  <c:v>21.206357851957559</c:v>
                </c:pt>
                <c:pt idx="3">
                  <c:v>21.208999413282786</c:v>
                </c:pt>
                <c:pt idx="4">
                  <c:v>21.940228243432557</c:v>
                </c:pt>
                <c:pt idx="5">
                  <c:v>22.980126640874062</c:v>
                </c:pt>
                <c:pt idx="6">
                  <c:v>23.551419385935873</c:v>
                </c:pt>
                <c:pt idx="7">
                  <c:v>24.935830609202593</c:v>
                </c:pt>
                <c:pt idx="8">
                  <c:v>25.351328015622943</c:v>
                </c:pt>
                <c:pt idx="9">
                  <c:v>22.329330973549432</c:v>
                </c:pt>
                <c:pt idx="10">
                  <c:v>18.075324566482269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0A-4E12-941B-B165E9718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589135"/>
        <c:axId val="2029591055"/>
      </c:scatterChart>
      <c:valAx>
        <c:axId val="202958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delG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29591055"/>
        <c:crosses val="autoZero"/>
        <c:crossBetween val="midCat"/>
      </c:valAx>
      <c:valAx>
        <c:axId val="20295910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qATP (mmol (g cdw h)-1)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29589135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narVert">
                <a:fgClr>
                  <a:schemeClr val="tx1"/>
                </a:fgClr>
                <a:bgClr>
                  <a:schemeClr val="bg1"/>
                </a:bgClr>
              </a:patt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'S22 aerobic acetate transport'!$SF$47:$TH$47</c:f>
              <c:numCache>
                <c:formatCode>0.00</c:formatCode>
                <c:ptCount val="29"/>
                <c:pt idx="0">
                  <c:v>0.65</c:v>
                </c:pt>
                <c:pt idx="1">
                  <c:v>0.68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0.1</c:v>
                </c:pt>
                <c:pt idx="7">
                  <c:v>0.1</c:v>
                </c:pt>
                <c:pt idx="8">
                  <c:v>0.125</c:v>
                </c:pt>
                <c:pt idx="9">
                  <c:v>0.125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0.4</c:v>
                </c:pt>
                <c:pt idx="15">
                  <c:v>0.4</c:v>
                </c:pt>
                <c:pt idx="16">
                  <c:v>0.51</c:v>
                </c:pt>
                <c:pt idx="17">
                  <c:v>0.55000000000000004</c:v>
                </c:pt>
                <c:pt idx="18">
                  <c:v>0.57499999999999996</c:v>
                </c:pt>
                <c:pt idx="19">
                  <c:v>0.68</c:v>
                </c:pt>
                <c:pt idx="20">
                  <c:v>0.24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0.4</c:v>
                </c:pt>
                <c:pt idx="25">
                  <c:v>0.5</c:v>
                </c:pt>
                <c:pt idx="26">
                  <c:v>0.7</c:v>
                </c:pt>
                <c:pt idx="27">
                  <c:v>0.73</c:v>
                </c:pt>
                <c:pt idx="28">
                  <c:v>0.67</c:v>
                </c:pt>
              </c:numCache>
            </c:numRef>
          </c:xVal>
          <c:yVal>
            <c:numRef>
              <c:f>'S22 aerobic acetate transport'!$SF$48:$TH$48</c:f>
              <c:numCache>
                <c:formatCode>0.00</c:formatCode>
                <c:ptCount val="29"/>
                <c:pt idx="0">
                  <c:v>0.39591399999999999</c:v>
                </c:pt>
                <c:pt idx="1">
                  <c:v>0.40580699999999997</c:v>
                </c:pt>
                <c:pt idx="2">
                  <c:v>0.35612500000000002</c:v>
                </c:pt>
                <c:pt idx="3">
                  <c:v>0.41386299999999998</c:v>
                </c:pt>
                <c:pt idx="4">
                  <c:v>0.411885</c:v>
                </c:pt>
                <c:pt idx="5">
                  <c:v>0.37537500000000001</c:v>
                </c:pt>
                <c:pt idx="6">
                  <c:v>0.315</c:v>
                </c:pt>
                <c:pt idx="7">
                  <c:v>0.35</c:v>
                </c:pt>
                <c:pt idx="8">
                  <c:v>0.35</c:v>
                </c:pt>
                <c:pt idx="9">
                  <c:v>0.32500000000000001</c:v>
                </c:pt>
                <c:pt idx="10">
                  <c:v>0.37</c:v>
                </c:pt>
                <c:pt idx="11">
                  <c:v>0.375</c:v>
                </c:pt>
                <c:pt idx="12">
                  <c:v>0.375</c:v>
                </c:pt>
                <c:pt idx="13">
                  <c:v>0.37</c:v>
                </c:pt>
                <c:pt idx="14">
                  <c:v>0.4</c:v>
                </c:pt>
                <c:pt idx="15">
                  <c:v>0.38</c:v>
                </c:pt>
                <c:pt idx="16">
                  <c:v>0.42</c:v>
                </c:pt>
                <c:pt idx="17">
                  <c:v>0.42</c:v>
                </c:pt>
                <c:pt idx="18">
                  <c:v>0.41499999999999998</c:v>
                </c:pt>
                <c:pt idx="19">
                  <c:v>0.37</c:v>
                </c:pt>
                <c:pt idx="20">
                  <c:v>0.43</c:v>
                </c:pt>
                <c:pt idx="21">
                  <c:v>0.45</c:v>
                </c:pt>
                <c:pt idx="22">
                  <c:v>0.435</c:v>
                </c:pt>
                <c:pt idx="23">
                  <c:v>0.42499999999999999</c:v>
                </c:pt>
                <c:pt idx="24">
                  <c:v>0.41152300000000003</c:v>
                </c:pt>
                <c:pt idx="25">
                  <c:v>0.44444400000000001</c:v>
                </c:pt>
                <c:pt idx="26">
                  <c:v>0.38888899999999998</c:v>
                </c:pt>
                <c:pt idx="27">
                  <c:v>0.42555700000000002</c:v>
                </c:pt>
                <c:pt idx="28">
                  <c:v>0.42399999999999999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F-44BA-9867-2120B526F091}"/>
            </c:ext>
          </c:extLst>
        </c:ser>
        <c:ser>
          <c:idx val="3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'S22 aerobic acetate transport'!$SE$39:$SW$39</c:f>
              <c:numCache>
                <c:formatCode>General</c:formatCode>
                <c:ptCount val="19"/>
                <c:pt idx="0">
                  <c:v>0.21</c:v>
                </c:pt>
                <c:pt idx="1">
                  <c:v>0.22</c:v>
                </c:pt>
                <c:pt idx="2">
                  <c:v>0.22</c:v>
                </c:pt>
                <c:pt idx="3">
                  <c:v>0.25</c:v>
                </c:pt>
                <c:pt idx="4">
                  <c:v>0.26</c:v>
                </c:pt>
                <c:pt idx="5">
                  <c:v>0.31</c:v>
                </c:pt>
                <c:pt idx="6">
                  <c:v>0.35</c:v>
                </c:pt>
                <c:pt idx="7">
                  <c:v>0.36</c:v>
                </c:pt>
                <c:pt idx="8">
                  <c:v>0.41</c:v>
                </c:pt>
                <c:pt idx="9">
                  <c:v>0.42</c:v>
                </c:pt>
                <c:pt idx="10">
                  <c:v>0.45</c:v>
                </c:pt>
                <c:pt idx="11">
                  <c:v>0.46</c:v>
                </c:pt>
                <c:pt idx="12">
                  <c:v>0.51</c:v>
                </c:pt>
                <c:pt idx="13">
                  <c:v>0.53</c:v>
                </c:pt>
                <c:pt idx="14">
                  <c:v>0.55000000000000004</c:v>
                </c:pt>
                <c:pt idx="15">
                  <c:v>0.63</c:v>
                </c:pt>
                <c:pt idx="16">
                  <c:v>0.65</c:v>
                </c:pt>
                <c:pt idx="17">
                  <c:v>0.73</c:v>
                </c:pt>
                <c:pt idx="18">
                  <c:v>0.74</c:v>
                </c:pt>
              </c:numCache>
            </c:numRef>
          </c:xVal>
          <c:yVal>
            <c:numRef>
              <c:f>'S22 aerobic acetate transport'!$SE$40:$SW$40</c:f>
              <c:numCache>
                <c:formatCode>General</c:formatCode>
                <c:ptCount val="19"/>
                <c:pt idx="0">
                  <c:v>1.0189570675728852</c:v>
                </c:pt>
                <c:pt idx="1">
                  <c:v>0.99000143596914281</c:v>
                </c:pt>
                <c:pt idx="2">
                  <c:v>1.0055918172275977</c:v>
                </c:pt>
                <c:pt idx="3">
                  <c:v>0.97833106427774519</c:v>
                </c:pt>
                <c:pt idx="4">
                  <c:v>0.89450838404282518</c:v>
                </c:pt>
                <c:pt idx="5">
                  <c:v>1.0185382467970483</c:v>
                </c:pt>
                <c:pt idx="6">
                  <c:v>0.96558360378613617</c:v>
                </c:pt>
                <c:pt idx="7">
                  <c:v>1.0222024895323474</c:v>
                </c:pt>
                <c:pt idx="8">
                  <c:v>1.0564093075933634</c:v>
                </c:pt>
                <c:pt idx="9">
                  <c:v>1.0516387756180108</c:v>
                </c:pt>
                <c:pt idx="10">
                  <c:v>0.9831374734677738</c:v>
                </c:pt>
                <c:pt idx="11">
                  <c:v>1.0214549673073785</c:v>
                </c:pt>
                <c:pt idx="12">
                  <c:v>1.0611798607861052</c:v>
                </c:pt>
                <c:pt idx="13">
                  <c:v>1.0507015028679116</c:v>
                </c:pt>
                <c:pt idx="14">
                  <c:v>0.97585862643300614</c:v>
                </c:pt>
                <c:pt idx="15">
                  <c:v>1.062417938430914</c:v>
                </c:pt>
                <c:pt idx="16">
                  <c:v>1.0054716865702038</c:v>
                </c:pt>
                <c:pt idx="17">
                  <c:v>1.066022716894637</c:v>
                </c:pt>
                <c:pt idx="18">
                  <c:v>1.0265569057538253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BF-44BA-9867-2120B526F09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'S22 aerobic acetate transport'!$SE$35:$SS$35</c:f>
              <c:numCache>
                <c:formatCode>General</c:formatCode>
                <c:ptCount val="15"/>
                <c:pt idx="0">
                  <c:v>0.12</c:v>
                </c:pt>
                <c:pt idx="1">
                  <c:v>0.2</c:v>
                </c:pt>
                <c:pt idx="2">
                  <c:v>0.26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0.47</c:v>
                </c:pt>
                <c:pt idx="10">
                  <c:v>0.47</c:v>
                </c:pt>
                <c:pt idx="11">
                  <c:v>0.5</c:v>
                </c:pt>
                <c:pt idx="12">
                  <c:v>0.55000000000000004</c:v>
                </c:pt>
                <c:pt idx="13">
                  <c:v>0.57999999999999996</c:v>
                </c:pt>
                <c:pt idx="14">
                  <c:v>0.65</c:v>
                </c:pt>
              </c:numCache>
            </c:numRef>
          </c:xVal>
          <c:yVal>
            <c:numRef>
              <c:f>'S22 aerobic acetate transport'!$SE$36:$SS$36</c:f>
              <c:numCache>
                <c:formatCode>General</c:formatCode>
                <c:ptCount val="15"/>
                <c:pt idx="0">
                  <c:v>1.1571253533653663</c:v>
                </c:pt>
                <c:pt idx="1">
                  <c:v>1.1948188932970241</c:v>
                </c:pt>
                <c:pt idx="2">
                  <c:v>1.1509212836182439</c:v>
                </c:pt>
                <c:pt idx="3">
                  <c:v>1.1237747091123194</c:v>
                </c:pt>
                <c:pt idx="4">
                  <c:v>1.2091219208689017</c:v>
                </c:pt>
                <c:pt idx="5">
                  <c:v>1.1763951997615225</c:v>
                </c:pt>
                <c:pt idx="6">
                  <c:v>1.2593131500997028</c:v>
                </c:pt>
                <c:pt idx="7">
                  <c:v>1.1915063286734575</c:v>
                </c:pt>
                <c:pt idx="8">
                  <c:v>1.2201548247066989</c:v>
                </c:pt>
                <c:pt idx="9">
                  <c:v>1.2592603254633685</c:v>
                </c:pt>
                <c:pt idx="10">
                  <c:v>1.2134673683408483</c:v>
                </c:pt>
                <c:pt idx="11">
                  <c:v>1.1802858793861741</c:v>
                </c:pt>
                <c:pt idx="12">
                  <c:v>1.0573559224992386</c:v>
                </c:pt>
                <c:pt idx="13">
                  <c:v>1.1565106662507654</c:v>
                </c:pt>
                <c:pt idx="14">
                  <c:v>1.1263521059741615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BF-44BA-9867-2120B526F091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6">
                    <a:lumMod val="50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'S22 aerobic acetate transport'!$SE$31:$SI$31</c:f>
              <c:numCache>
                <c:formatCode>General</c:formatCode>
                <c:ptCount val="5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0.41</c:v>
                </c:pt>
                <c:pt idx="4">
                  <c:v>0.49</c:v>
                </c:pt>
              </c:numCache>
            </c:numRef>
          </c:xVal>
          <c:yVal>
            <c:numRef>
              <c:f>'S22 aerobic acetate transport'!$SE$32:$SI$32</c:f>
              <c:numCache>
                <c:formatCode>General</c:formatCode>
                <c:ptCount val="5"/>
                <c:pt idx="0">
                  <c:v>1.116647507217492</c:v>
                </c:pt>
                <c:pt idx="1">
                  <c:v>1.138190361557113</c:v>
                </c:pt>
                <c:pt idx="2">
                  <c:v>1.1699687476124259</c:v>
                </c:pt>
                <c:pt idx="3">
                  <c:v>1.2119211782356321</c:v>
                </c:pt>
                <c:pt idx="4">
                  <c:v>1.2277284715235803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BF-44BA-9867-2120B526F091}"/>
            </c:ext>
          </c:extLst>
        </c:ser>
        <c:ser>
          <c:idx val="0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'S22 aerobic acetate transport'!$RS$27:$RS$49</c:f>
              <c:numCache>
                <c:formatCode>0.000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'S22 aerobic acetate transport'!$RT$27:$RT$49</c:f>
              <c:numCache>
                <c:formatCode>General</c:formatCode>
                <c:ptCount val="23"/>
                <c:pt idx="0">
                  <c:v>1.7681528642233073</c:v>
                </c:pt>
                <c:pt idx="1">
                  <c:v>1.5533924668390204</c:v>
                </c:pt>
                <c:pt idx="2">
                  <c:v>1.4240023002570721</c:v>
                </c:pt>
                <c:pt idx="3">
                  <c:v>1.3200487223146304</c:v>
                </c:pt>
                <c:pt idx="4">
                  <c:v>1.2577770083929447</c:v>
                </c:pt>
                <c:pt idx="5">
                  <c:v>1.229292665739885</c:v>
                </c:pt>
                <c:pt idx="6">
                  <c:v>1.217745141479958</c:v>
                </c:pt>
                <c:pt idx="7">
                  <c:v>1.2077477060374566</c:v>
                </c:pt>
                <c:pt idx="8">
                  <c:v>1.1940422580077594</c:v>
                </c:pt>
                <c:pt idx="9">
                  <c:v>1.1893308043986259</c:v>
                </c:pt>
                <c:pt idx="10">
                  <c:v>1.1776112523213476</c:v>
                </c:pt>
                <c:pt idx="11">
                  <c:v>1.1583489893524501</c:v>
                </c:pt>
                <c:pt idx="12">
                  <c:v>1.1525787973470538</c:v>
                </c:pt>
                <c:pt idx="13">
                  <c:v>1.137572618484022</c:v>
                </c:pt>
                <c:pt idx="14">
                  <c:v>1.1174328677024887</c:v>
                </c:pt>
                <c:pt idx="15">
                  <c:v>1.1159705114094314</c:v>
                </c:pt>
                <c:pt idx="16">
                  <c:v>1.0742393799770418</c:v>
                </c:pt>
                <c:pt idx="17">
                  <c:v>1.0299755862957976</c:v>
                </c:pt>
                <c:pt idx="18">
                  <c:v>0.97507733944183395</c:v>
                </c:pt>
                <c:pt idx="19">
                  <c:v>0.88924113054401022</c:v>
                </c:pt>
                <c:pt idx="20">
                  <c:v>0.80219636420213192</c:v>
                </c:pt>
                <c:pt idx="21">
                  <c:v>0.68539147630794406</c:v>
                </c:pt>
                <c:pt idx="22">
                  <c:v>0.66218302433878018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BF-44BA-9867-2120B526F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939631"/>
        <c:axId val="871941551"/>
      </c:scatterChart>
      <c:valAx>
        <c:axId val="871939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growth rate (h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41551"/>
        <c:crosses val="autoZero"/>
        <c:crossBetween val="midCat"/>
      </c:valAx>
      <c:valAx>
        <c:axId val="87194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P/O number, Y</a:t>
                </a:r>
                <a:r>
                  <a:rPr lang="en-US" baseline="-25000"/>
                  <a:t>x/s </a:t>
                </a:r>
                <a:r>
                  <a:rPr lang="en-US"/>
                  <a:t>(g cdw (g glucose)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5493945188017845E-2"/>
              <c:y val="0.10649621778823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39631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'S22 aerobic acetate transport'!$QV$53:$QV$75</c:f>
              <c:numCache>
                <c:formatCode>0.000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'S22 aerobic acetate transport'!$RT$53:$RT$75</c:f>
              <c:numCache>
                <c:formatCode>General</c:formatCode>
                <c:ptCount val="23"/>
                <c:pt idx="0">
                  <c:v>19.794071193826031</c:v>
                </c:pt>
                <c:pt idx="1">
                  <c:v>22.161492256138949</c:v>
                </c:pt>
                <c:pt idx="2">
                  <c:v>24.977011764336911</c:v>
                </c:pt>
                <c:pt idx="3">
                  <c:v>30.767003100825917</c:v>
                </c:pt>
                <c:pt idx="4">
                  <c:v>30.930891120422036</c:v>
                </c:pt>
                <c:pt idx="5">
                  <c:v>33.222863912746242</c:v>
                </c:pt>
                <c:pt idx="6">
                  <c:v>33.429383322400398</c:v>
                </c:pt>
                <c:pt idx="7">
                  <c:v>34.614916385034263</c:v>
                </c:pt>
                <c:pt idx="8">
                  <c:v>35.868878718937694</c:v>
                </c:pt>
                <c:pt idx="9">
                  <c:v>35.22435152918321</c:v>
                </c:pt>
                <c:pt idx="10">
                  <c:v>36.367424659304909</c:v>
                </c:pt>
                <c:pt idx="11">
                  <c:v>37.825686501911271</c:v>
                </c:pt>
                <c:pt idx="12">
                  <c:v>36.40118548031073</c:v>
                </c:pt>
                <c:pt idx="13">
                  <c:v>38.090868394954988</c:v>
                </c:pt>
                <c:pt idx="14">
                  <c:v>39.017955977860908</c:v>
                </c:pt>
                <c:pt idx="15">
                  <c:v>37.194225994546045</c:v>
                </c:pt>
                <c:pt idx="16">
                  <c:v>38.395026668297895</c:v>
                </c:pt>
                <c:pt idx="17">
                  <c:v>37.742159959492831</c:v>
                </c:pt>
                <c:pt idx="18">
                  <c:v>33.400154199869839</c:v>
                </c:pt>
                <c:pt idx="19">
                  <c:v>30.141669802487542</c:v>
                </c:pt>
                <c:pt idx="20">
                  <c:v>25.320646277391823</c:v>
                </c:pt>
                <c:pt idx="21">
                  <c:v>17.861248509077104</c:v>
                </c:pt>
                <c:pt idx="22">
                  <c:v>14.230595311125771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0-49D6-80D7-DA1D31FAA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092800"/>
        <c:axId val="2041094240"/>
      </c:scatterChart>
      <c:valAx>
        <c:axId val="2041092800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1094240"/>
        <c:crosses val="autoZero"/>
        <c:crossBetween val="midCat"/>
      </c:valAx>
      <c:valAx>
        <c:axId val="2041094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b="1"/>
                  <a:t>qATP (mmol ATP (gcdw h)</a:t>
                </a:r>
                <a:r>
                  <a:rPr lang="en-US" b="1" baseline="30000"/>
                  <a:t>-1</a:t>
                </a:r>
                <a:r>
                  <a:rPr lang="en-US" b="1"/>
                  <a:t>)</a:t>
                </a:r>
              </a:p>
            </c:rich>
          </c:tx>
          <c:layout>
            <c:manualLayout>
              <c:xMode val="edge"/>
              <c:yMode val="edge"/>
              <c:x val="1.4756258846856466E-2"/>
              <c:y val="0.20427885579815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1092800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'S23 anaerobic acetate transport'!$G$151:$G$165</c:f>
                <c:numCache>
                  <c:formatCode>General</c:formatCode>
                  <c:ptCount val="15"/>
                </c:numCache>
              </c:numRef>
            </c:plus>
            <c:minus>
              <c:numRef>
                <c:f>'S23 anaerobic acetate transport'!$G$151:$G$165</c:f>
                <c:numCache>
                  <c:formatCode>General</c:formatCode>
                  <c:ptCount val="15"/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'S23 anaerobic acetate transport'!$D$151:$D$165</c:f>
              <c:numCache>
                <c:formatCode>General</c:formatCode>
                <c:ptCount val="15"/>
              </c:numCache>
            </c:numRef>
          </c:xVal>
          <c:yVal>
            <c:numRef>
              <c:f>'S23 anaerobic acetate transport'!$F$151:$F$165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3-44D7-A4C7-86CBA9A44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726944"/>
        <c:axId val="308998544"/>
      </c:scatterChart>
      <c:valAx>
        <c:axId val="804726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specific growth rate (h</a:t>
                </a:r>
                <a:r>
                  <a:rPr lang="en-US" sz="1600" baseline="30000"/>
                  <a:t>-1</a:t>
                </a:r>
                <a:r>
                  <a:rPr lang="en-US" sz="1600"/>
                  <a:t>)</a:t>
                </a:r>
              </a:p>
            </c:rich>
          </c:tx>
          <c:layout>
            <c:manualLayout>
              <c:xMode val="edge"/>
              <c:yMode val="edge"/>
              <c:x val="0.3736366492920779"/>
              <c:y val="0.911770743371113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98544"/>
        <c:crosses val="autoZero"/>
        <c:crossBetween val="midCat"/>
        <c:minorUnit val="0.1"/>
      </c:valAx>
      <c:valAx>
        <c:axId val="308998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q</a:t>
                </a:r>
                <a:r>
                  <a:rPr lang="en-US" sz="1600" baseline="-25000"/>
                  <a:t>ATP</a:t>
                </a:r>
                <a:r>
                  <a:rPr lang="en-US" sz="1600"/>
                  <a:t> </a:t>
                </a:r>
                <a:r>
                  <a:rPr lang="en-US" sz="1600" baseline="0"/>
                  <a:t>(mmol ATP (gcdw h)</a:t>
                </a:r>
                <a:r>
                  <a:rPr lang="en-US" sz="1600" baseline="30000"/>
                  <a:t>-1</a:t>
                </a:r>
                <a:r>
                  <a:rPr lang="en-US" sz="1600" baseline="0"/>
                  <a:t>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1.1737089201877934E-2"/>
              <c:y val="0.1411831831118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in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26944"/>
        <c:crosses val="autoZero"/>
        <c:crossBetween val="midCat"/>
        <c:majorUnit val="10"/>
        <c:minorUnit val="5"/>
      </c:valAx>
      <c:spPr>
        <a:noFill/>
        <a:ln w="34925">
          <a:solidFill>
            <a:schemeClr val="accent1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'S23 anaerobic acetate transport'!$LL$53:$LL$68</c:f>
              <c:numCache>
                <c:formatCode>0.00</c:formatCode>
                <c:ptCount val="16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</c:numCache>
            </c:numRef>
          </c:xVal>
          <c:yVal>
            <c:numRef>
              <c:f>'S23 anaerobic acetate transport'!$MJ$53:$MJ$68</c:f>
              <c:numCache>
                <c:formatCode>General</c:formatCode>
                <c:ptCount val="16"/>
                <c:pt idx="0">
                  <c:v>12.294075296220875</c:v>
                </c:pt>
                <c:pt idx="1">
                  <c:v>12.988224840683332</c:v>
                </c:pt>
                <c:pt idx="2">
                  <c:v>12.257341568562985</c:v>
                </c:pt>
                <c:pt idx="3">
                  <c:v>9.3127052620853021</c:v>
                </c:pt>
                <c:pt idx="4">
                  <c:v>2.9209035663671883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9C-4025-B0AF-187E39398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092800"/>
        <c:axId val="2041094240"/>
      </c:scatterChart>
      <c:valAx>
        <c:axId val="204109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specific growth rate (h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1094240"/>
        <c:crosses val="autoZero"/>
        <c:crossBetween val="midCat"/>
      </c:valAx>
      <c:valAx>
        <c:axId val="2041094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qATP (mmol ATP (gcdw h)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41092800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hyperlink" Target="https://crossmark.crossref.org/dialog?doi=10.1128%2Fjb.171.7.3740-3745.1989&amp;domain=journals.asm.org&amp;uri_scheme=https%3A&amp;cm_version=v2.0" TargetMode="Externa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7" Type="http://schemas.openxmlformats.org/officeDocument/2006/relationships/chart" Target="../charts/chart50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5" Type="http://schemas.openxmlformats.org/officeDocument/2006/relationships/chart" Target="../charts/chart48.xml"/><Relationship Id="rId4" Type="http://schemas.openxmlformats.org/officeDocument/2006/relationships/chart" Target="../charts/chart4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image" Target="../media/image2.png"/><Relationship Id="rId1" Type="http://schemas.openxmlformats.org/officeDocument/2006/relationships/chart" Target="../charts/chart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273844</xdr:colOff>
      <xdr:row>0</xdr:row>
      <xdr:rowOff>154781</xdr:rowOff>
    </xdr:from>
    <xdr:to>
      <xdr:col>58</xdr:col>
      <xdr:colOff>607218</xdr:colOff>
      <xdr:row>22</xdr:row>
      <xdr:rowOff>107155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F44295-9861-4206-9CF2-AFE5C1765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102</xdr:col>
      <xdr:colOff>273843</xdr:colOff>
      <xdr:row>1</xdr:row>
      <xdr:rowOff>11907</xdr:rowOff>
    </xdr:from>
    <xdr:to>
      <xdr:col>110</xdr:col>
      <xdr:colOff>603818</xdr:colOff>
      <xdr:row>21</xdr:row>
      <xdr:rowOff>166687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AF8361C-1787-4007-8C75-B90E321D4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476252</xdr:colOff>
      <xdr:row>0</xdr:row>
      <xdr:rowOff>0</xdr:rowOff>
    </xdr:from>
    <xdr:to>
      <xdr:col>33</xdr:col>
      <xdr:colOff>138906</xdr:colOff>
      <xdr:row>22</xdr:row>
      <xdr:rowOff>173038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086918F-448E-426C-98DD-4472CB627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115</xdr:col>
      <xdr:colOff>13891</xdr:colOff>
      <xdr:row>42</xdr:row>
      <xdr:rowOff>152399</xdr:rowOff>
    </xdr:from>
    <xdr:to>
      <xdr:col>124</xdr:col>
      <xdr:colOff>281781</xdr:colOff>
      <xdr:row>61</xdr:row>
      <xdr:rowOff>166686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224C5AB-690B-45F7-805F-D0BF29B54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126</xdr:col>
      <xdr:colOff>77154</xdr:colOff>
      <xdr:row>2</xdr:row>
      <xdr:rowOff>37147</xdr:rowOff>
    </xdr:from>
    <xdr:to>
      <xdr:col>137</xdr:col>
      <xdr:colOff>547688</xdr:colOff>
      <xdr:row>26</xdr:row>
      <xdr:rowOff>57626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4AF63AB-E74D-46D4-96CC-2F86A72B1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114300</xdr:rowOff>
    </xdr:to>
    <xdr:sp macro="" textlink="">
      <xdr:nvSpPr>
        <xdr:cNvPr id="2" name="AutoShape 2" descr="Check for updates on crossmar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053C3B-5166-4E96-8352-251FF0C42D3E}"/>
            </a:ext>
          </a:extLst>
        </xdr:cNvPr>
        <xdr:cNvSpPr>
          <a:spLocks noChangeAspect="1" noChangeArrowheads="1"/>
        </xdr:cNvSpPr>
      </xdr:nvSpPr>
      <xdr:spPr bwMode="auto">
        <a:xfrm>
          <a:off x="7086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238126</xdr:colOff>
      <xdr:row>1</xdr:row>
      <xdr:rowOff>0</xdr:rowOff>
    </xdr:from>
    <xdr:to>
      <xdr:col>3</xdr:col>
      <xdr:colOff>1238250</xdr:colOff>
      <xdr:row>20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8240D6-87C3-4C86-B804-DFF15F2C0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1383029</xdr:colOff>
      <xdr:row>1</xdr:row>
      <xdr:rowOff>6984</xdr:rowOff>
    </xdr:from>
    <xdr:to>
      <xdr:col>7</xdr:col>
      <xdr:colOff>601980</xdr:colOff>
      <xdr:row>20</xdr:row>
      <xdr:rowOff>13335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EFEE87-D5B9-447F-A50B-F830D9C9C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693420</xdr:colOff>
      <xdr:row>0</xdr:row>
      <xdr:rowOff>169545</xdr:rowOff>
    </xdr:from>
    <xdr:to>
      <xdr:col>14</xdr:col>
      <xdr:colOff>179070</xdr:colOff>
      <xdr:row>20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6C38EA-0FBF-9B37-5BFA-A82EDAAA6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22</xdr:row>
      <xdr:rowOff>56196</xdr:rowOff>
    </xdr:from>
    <xdr:to>
      <xdr:col>15</xdr:col>
      <xdr:colOff>486834</xdr:colOff>
      <xdr:row>41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3BBEA4-D5B6-41A8-BA55-0751A9CFE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45506</xdr:colOff>
      <xdr:row>0</xdr:row>
      <xdr:rowOff>51857</xdr:rowOff>
    </xdr:from>
    <xdr:to>
      <xdr:col>22</xdr:col>
      <xdr:colOff>539748</xdr:colOff>
      <xdr:row>18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FC926F-7AFE-4CD4-BB27-B64F7E565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410896</xdr:colOff>
      <xdr:row>0</xdr:row>
      <xdr:rowOff>93131</xdr:rowOff>
    </xdr:from>
    <xdr:to>
      <xdr:col>14</xdr:col>
      <xdr:colOff>504824</xdr:colOff>
      <xdr:row>18</xdr:row>
      <xdr:rowOff>131233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86D5BC-12AD-4687-B96A-E4E4EDF45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77372</xdr:colOff>
      <xdr:row>3</xdr:row>
      <xdr:rowOff>15240</xdr:rowOff>
    </xdr:from>
    <xdr:to>
      <xdr:col>13</xdr:col>
      <xdr:colOff>382172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AC7C1-3929-5CB8-8B11-0AB81D256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</xdr:colOff>
      <xdr:row>17</xdr:row>
      <xdr:rowOff>161925</xdr:rowOff>
    </xdr:from>
    <xdr:to>
      <xdr:col>13</xdr:col>
      <xdr:colOff>319087</xdr:colOff>
      <xdr:row>32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FE5682-ADFC-6F41-D2BB-24189B9F7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</xdr:colOff>
      <xdr:row>32</xdr:row>
      <xdr:rowOff>142875</xdr:rowOff>
    </xdr:from>
    <xdr:to>
      <xdr:col>13</xdr:col>
      <xdr:colOff>309562</xdr:colOff>
      <xdr:row>47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C1287D-CF0E-C5A9-3D22-E9E733B0F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14287</xdr:colOff>
      <xdr:row>47</xdr:row>
      <xdr:rowOff>114300</xdr:rowOff>
    </xdr:from>
    <xdr:to>
      <xdr:col>13</xdr:col>
      <xdr:colOff>319087</xdr:colOff>
      <xdr:row>62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587AAB-75B4-0B2D-D629-E4A103F36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423862</xdr:colOff>
      <xdr:row>24</xdr:row>
      <xdr:rowOff>47625</xdr:rowOff>
    </xdr:from>
    <xdr:to>
      <xdr:col>23</xdr:col>
      <xdr:colOff>119062</xdr:colOff>
      <xdr:row>38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62314E-978B-2752-A805-A825EC2B7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599342</xdr:colOff>
      <xdr:row>9</xdr:row>
      <xdr:rowOff>119793</xdr:rowOff>
    </xdr:from>
    <xdr:to>
      <xdr:col>34</xdr:col>
      <xdr:colOff>294542</xdr:colOff>
      <xdr:row>24</xdr:row>
      <xdr:rowOff>5493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E9A0F93-14BE-FF6D-6FEC-E918AD15E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2</xdr:row>
      <xdr:rowOff>180975</xdr:rowOff>
    </xdr:from>
    <xdr:to>
      <xdr:col>21</xdr:col>
      <xdr:colOff>352425</xdr:colOff>
      <xdr:row>19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053B79-6681-283B-DD1C-34D0AB853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20</xdr:row>
      <xdr:rowOff>14286</xdr:rowOff>
    </xdr:from>
    <xdr:to>
      <xdr:col>21</xdr:col>
      <xdr:colOff>361950</xdr:colOff>
      <xdr:row>36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4AC289-7813-8D44-1D40-DE234EC16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491</xdr:col>
      <xdr:colOff>428624</xdr:colOff>
      <xdr:row>22</xdr:row>
      <xdr:rowOff>174851</xdr:rowOff>
    </xdr:from>
    <xdr:to>
      <xdr:col>504</xdr:col>
      <xdr:colOff>158750</xdr:colOff>
      <xdr:row>50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A8FFB-EC53-49A6-9C9F-2AA0D2C58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491</xdr:col>
      <xdr:colOff>449035</xdr:colOff>
      <xdr:row>50</xdr:row>
      <xdr:rowOff>63500</xdr:rowOff>
    </xdr:from>
    <xdr:to>
      <xdr:col>504</xdr:col>
      <xdr:colOff>176893</xdr:colOff>
      <xdr:row>80</xdr:row>
      <xdr:rowOff>176892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21AD3A-A30A-40AE-ADD1-A20ECF27C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491</xdr:col>
      <xdr:colOff>421820</xdr:colOff>
      <xdr:row>80</xdr:row>
      <xdr:rowOff>13607</xdr:rowOff>
    </xdr:from>
    <xdr:to>
      <xdr:col>504</xdr:col>
      <xdr:colOff>217715</xdr:colOff>
      <xdr:row>106</xdr:row>
      <xdr:rowOff>13606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8190A0-BA8D-4903-BA05-FEB3D40A7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491</xdr:col>
      <xdr:colOff>444499</xdr:colOff>
      <xdr:row>1</xdr:row>
      <xdr:rowOff>43543</xdr:rowOff>
    </xdr:from>
    <xdr:to>
      <xdr:col>504</xdr:col>
      <xdr:colOff>174624</xdr:colOff>
      <xdr:row>22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9205D0-8247-49D0-BAFB-8CBC78DA8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489</xdr:col>
      <xdr:colOff>68035</xdr:colOff>
      <xdr:row>212</xdr:row>
      <xdr:rowOff>152399</xdr:rowOff>
    </xdr:from>
    <xdr:to>
      <xdr:col>500</xdr:col>
      <xdr:colOff>206374</xdr:colOff>
      <xdr:row>235</xdr:row>
      <xdr:rowOff>108857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6F8885-FB0D-41C7-96AA-083565EBB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488</xdr:col>
      <xdr:colOff>580571</xdr:colOff>
      <xdr:row>239</xdr:row>
      <xdr:rowOff>48077</xdr:rowOff>
    </xdr:from>
    <xdr:to>
      <xdr:col>500</xdr:col>
      <xdr:colOff>206375</xdr:colOff>
      <xdr:row>261</xdr:row>
      <xdr:rowOff>15875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B11034-E4DC-4619-AF73-1B37DB56E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489</xdr:col>
      <xdr:colOff>95250</xdr:colOff>
      <xdr:row>264</xdr:row>
      <xdr:rowOff>57149</xdr:rowOff>
    </xdr:from>
    <xdr:to>
      <xdr:col>500</xdr:col>
      <xdr:colOff>244928</xdr:colOff>
      <xdr:row>287</xdr:row>
      <xdr:rowOff>108856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12E9E6-DCE9-4439-9914-6A82CF060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491</xdr:col>
      <xdr:colOff>476249</xdr:colOff>
      <xdr:row>130</xdr:row>
      <xdr:rowOff>79375</xdr:rowOff>
    </xdr:from>
    <xdr:to>
      <xdr:col>502</xdr:col>
      <xdr:colOff>299356</xdr:colOff>
      <xdr:row>155</xdr:row>
      <xdr:rowOff>11339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B6D478-AE0C-4B3D-9941-0B7B2AE09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491</xdr:col>
      <xdr:colOff>535214</xdr:colOff>
      <xdr:row>155</xdr:row>
      <xdr:rowOff>104321</xdr:rowOff>
    </xdr:from>
    <xdr:to>
      <xdr:col>502</xdr:col>
      <xdr:colOff>222250</xdr:colOff>
      <xdr:row>179</xdr:row>
      <xdr:rowOff>22678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B34561-26EE-490D-8AE6-D0CA221BD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491</xdr:col>
      <xdr:colOff>460375</xdr:colOff>
      <xdr:row>106</xdr:row>
      <xdr:rowOff>11339</xdr:rowOff>
    </xdr:from>
    <xdr:to>
      <xdr:col>502</xdr:col>
      <xdr:colOff>38554</xdr:colOff>
      <xdr:row>130</xdr:row>
      <xdr:rowOff>120196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A635AD2-4704-431D-BE4C-1B08B52BE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490</xdr:col>
      <xdr:colOff>0</xdr:colOff>
      <xdr:row>291</xdr:row>
      <xdr:rowOff>0</xdr:rowOff>
    </xdr:from>
    <xdr:to>
      <xdr:col>501</xdr:col>
      <xdr:colOff>399144</xdr:colOff>
      <xdr:row>318</xdr:row>
      <xdr:rowOff>119743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8E981B2-94CC-4B1D-818E-0A6639AD1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27</xdr:row>
      <xdr:rowOff>71437</xdr:rowOff>
    </xdr:from>
    <xdr:to>
      <xdr:col>8</xdr:col>
      <xdr:colOff>457200</xdr:colOff>
      <xdr:row>41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5F3329-5D1B-4CDE-D785-81F9FCDDF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538162</xdr:colOff>
      <xdr:row>28</xdr:row>
      <xdr:rowOff>4762</xdr:rowOff>
    </xdr:from>
    <xdr:to>
      <xdr:col>16</xdr:col>
      <xdr:colOff>266700</xdr:colOff>
      <xdr:row>42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192D54-9A4D-7A1C-2DD7-6CB1F5793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338137</xdr:colOff>
      <xdr:row>27</xdr:row>
      <xdr:rowOff>166687</xdr:rowOff>
    </xdr:from>
    <xdr:to>
      <xdr:col>24</xdr:col>
      <xdr:colOff>33337</xdr:colOff>
      <xdr:row>42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240E59-A6D9-2AB0-CC57-14A8D6D8E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128587</xdr:colOff>
      <xdr:row>41</xdr:row>
      <xdr:rowOff>42862</xdr:rowOff>
    </xdr:from>
    <xdr:to>
      <xdr:col>8</xdr:col>
      <xdr:colOff>433387</xdr:colOff>
      <xdr:row>55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85FE1E-1F03-29FF-D377-610454DAD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566737</xdr:colOff>
      <xdr:row>41</xdr:row>
      <xdr:rowOff>71437</xdr:rowOff>
    </xdr:from>
    <xdr:to>
      <xdr:col>16</xdr:col>
      <xdr:colOff>314325</xdr:colOff>
      <xdr:row>55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729E7A-FB99-9AB2-A79A-D3B1CB80C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92868</xdr:colOff>
      <xdr:row>56</xdr:row>
      <xdr:rowOff>119062</xdr:rowOff>
    </xdr:from>
    <xdr:to>
      <xdr:col>54</xdr:col>
      <xdr:colOff>321468</xdr:colOff>
      <xdr:row>78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9EBDDD-A7A3-00ED-C78B-526C36048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59531</xdr:colOff>
      <xdr:row>79</xdr:row>
      <xdr:rowOff>69055</xdr:rowOff>
    </xdr:from>
    <xdr:to>
      <xdr:col>51</xdr:col>
      <xdr:colOff>361950</xdr:colOff>
      <xdr:row>97</xdr:row>
      <xdr:rowOff>150018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BE2CFDD-BE7D-9E9A-0D4B-D1D7A832C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352</xdr:col>
      <xdr:colOff>68033</xdr:colOff>
      <xdr:row>40</xdr:row>
      <xdr:rowOff>136071</xdr:rowOff>
    </xdr:from>
    <xdr:to>
      <xdr:col>366</xdr:col>
      <xdr:colOff>278947</xdr:colOff>
      <xdr:row>72</xdr:row>
      <xdr:rowOff>176892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43529-C884-4CA8-9B71-E86C56375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352</xdr:col>
      <xdr:colOff>63500</xdr:colOff>
      <xdr:row>73</xdr:row>
      <xdr:rowOff>0</xdr:rowOff>
    </xdr:from>
    <xdr:to>
      <xdr:col>366</xdr:col>
      <xdr:colOff>254000</xdr:colOff>
      <xdr:row>99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E5BF68-0935-46FC-84F9-FF0959C48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353</xdr:col>
      <xdr:colOff>442230</xdr:colOff>
      <xdr:row>101</xdr:row>
      <xdr:rowOff>50344</xdr:rowOff>
    </xdr:from>
    <xdr:to>
      <xdr:col>366</xdr:col>
      <xdr:colOff>217713</xdr:colOff>
      <xdr:row>126</xdr:row>
      <xdr:rowOff>122463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31A4CE-36AC-46EF-B7BA-5E9ECF997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353</xdr:col>
      <xdr:colOff>427799</xdr:colOff>
      <xdr:row>126</xdr:row>
      <xdr:rowOff>176314</xdr:rowOff>
    </xdr:from>
    <xdr:to>
      <xdr:col>366</xdr:col>
      <xdr:colOff>148853</xdr:colOff>
      <xdr:row>152</xdr:row>
      <xdr:rowOff>180398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29CF37-123C-4885-B84B-B8FDDE62B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353</xdr:col>
      <xdr:colOff>467177</xdr:colOff>
      <xdr:row>154</xdr:row>
      <xdr:rowOff>22678</xdr:rowOff>
    </xdr:from>
    <xdr:to>
      <xdr:col>366</xdr:col>
      <xdr:colOff>72572</xdr:colOff>
      <xdr:row>179</xdr:row>
      <xdr:rowOff>131536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87AEF9-7D28-4757-B7A2-E1ECEE23D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352</xdr:col>
      <xdr:colOff>412751</xdr:colOff>
      <xdr:row>208</xdr:row>
      <xdr:rowOff>31750</xdr:rowOff>
    </xdr:from>
    <xdr:to>
      <xdr:col>365</xdr:col>
      <xdr:colOff>206375</xdr:colOff>
      <xdr:row>236</xdr:row>
      <xdr:rowOff>149678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672CC4-51F2-49E3-99B2-4ED07969F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496</xdr:col>
      <xdr:colOff>285297</xdr:colOff>
      <xdr:row>25</xdr:row>
      <xdr:rowOff>138793</xdr:rowOff>
    </xdr:from>
    <xdr:to>
      <xdr:col>505</xdr:col>
      <xdr:colOff>523422</xdr:colOff>
      <xdr:row>48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3FDB0-738C-432B-A139-08ABAEAB8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496</xdr:col>
      <xdr:colOff>300719</xdr:colOff>
      <xdr:row>49</xdr:row>
      <xdr:rowOff>61683</xdr:rowOff>
    </xdr:from>
    <xdr:to>
      <xdr:col>505</xdr:col>
      <xdr:colOff>505733</xdr:colOff>
      <xdr:row>69</xdr:row>
      <xdr:rowOff>133801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454367-C79D-46FD-A1BE-767493975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496</xdr:col>
      <xdr:colOff>304800</xdr:colOff>
      <xdr:row>3</xdr:row>
      <xdr:rowOff>5443</xdr:rowOff>
    </xdr:from>
    <xdr:to>
      <xdr:col>505</xdr:col>
      <xdr:colOff>285750</xdr:colOff>
      <xdr:row>24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A552BC-4FAD-431A-895F-FF4DE2BA6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506</xdr:col>
      <xdr:colOff>9525</xdr:colOff>
      <xdr:row>2</xdr:row>
      <xdr:rowOff>180974</xdr:rowOff>
    </xdr:from>
    <xdr:to>
      <xdr:col>514</xdr:col>
      <xdr:colOff>552450</xdr:colOff>
      <xdr:row>23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02E782-8C9B-4E82-A221-9489A68C2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505</xdr:col>
      <xdr:colOff>599395</xdr:colOff>
      <xdr:row>26</xdr:row>
      <xdr:rowOff>34018</xdr:rowOff>
    </xdr:from>
    <xdr:to>
      <xdr:col>514</xdr:col>
      <xdr:colOff>594632</xdr:colOff>
      <xdr:row>48</xdr:row>
      <xdr:rowOff>110218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21065D-2F08-4E1E-ACA0-557C8DB58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506</xdr:col>
      <xdr:colOff>45584</xdr:colOff>
      <xdr:row>49</xdr:row>
      <xdr:rowOff>100692</xdr:rowOff>
    </xdr:from>
    <xdr:to>
      <xdr:col>515</xdr:col>
      <xdr:colOff>250372</xdr:colOff>
      <xdr:row>69</xdr:row>
      <xdr:rowOff>148317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F7CA33-0F97-4611-A0A1-BCCE0A5D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515</xdr:col>
      <xdr:colOff>142875</xdr:colOff>
      <xdr:row>27</xdr:row>
      <xdr:rowOff>71436</xdr:rowOff>
    </xdr:from>
    <xdr:to>
      <xdr:col>523</xdr:col>
      <xdr:colOff>409575</xdr:colOff>
      <xdr:row>49</xdr:row>
      <xdr:rowOff>114299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0EE270-2004-4596-9464-448B0E817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114300</xdr:rowOff>
    </xdr:to>
    <xdr:sp macro="" textlink="">
      <xdr:nvSpPr>
        <xdr:cNvPr id="2" name="AutoShape 14">
          <a:extLst>
            <a:ext uri="{FF2B5EF4-FFF2-40B4-BE49-F238E27FC236}">
              <a16:creationId xmlns:a16="http://schemas.microsoft.com/office/drawing/2014/main" id="{82018CAA-072A-47EF-9CC2-E2CE3992912D}"/>
            </a:ext>
          </a:extLst>
        </xdr:cNvPr>
        <xdr:cNvSpPr>
          <a:spLocks noChangeAspect="1" noChangeArrowheads="1"/>
        </xdr:cNvSpPr>
      </xdr:nvSpPr>
      <xdr:spPr bwMode="auto">
        <a:xfrm>
          <a:off x="4282440" y="36576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66675</xdr:colOff>
      <xdr:row>19</xdr:row>
      <xdr:rowOff>111547</xdr:rowOff>
    </xdr:from>
    <xdr:to>
      <xdr:col>7</xdr:col>
      <xdr:colOff>19050</xdr:colOff>
      <xdr:row>21</xdr:row>
      <xdr:rowOff>142937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70BD6C-56BA-4B9E-BF63-BB7EB2C47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9915" y="3586267"/>
          <a:ext cx="1781175" cy="397150"/>
        </a:xfrm>
        <a:prstGeom prst="rect">
          <a:avLst/>
        </a:prstGeom>
      </xdr:spPr>
    </xdr:pic>
    <xdr:clientData/>
  </xdr:twoCellAnchor>
  <xdr:twoCellAnchor>
    <xdr:from>
      <xdr:col>3</xdr:col>
      <xdr:colOff>590550</xdr:colOff>
      <xdr:row>22</xdr:row>
      <xdr:rowOff>104775</xdr:rowOff>
    </xdr:from>
    <xdr:to>
      <xdr:col>5</xdr:col>
      <xdr:colOff>196448</xdr:colOff>
      <xdr:row>24</xdr:row>
      <xdr:rowOff>127091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77">
              <a:extLst>
                <a:ext uri="{FF2B5EF4-FFF2-40B4-BE49-F238E27FC236}">
                  <a16:creationId xmlns:a16="http://schemas.microsoft.com/office/drawing/2014/main" id="{68FCBB57-632E-1D58-30C5-9BE9E55AC62C}"/>
                </a:ext>
              </a:extLst>
            </xdr:cNvPr>
            <xdr:cNvSpPr txBox="1"/>
          </xdr:nvSpPr>
          <xdr:spPr>
            <a:xfrm>
              <a:off x="3009900" y="4295775"/>
              <a:ext cx="825098" cy="40331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4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𝐾𝐷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𝑙</m:t>
                        </m:r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77">
              <a:extLst>
                <a:ext uri="{FF2B5EF4-FFF2-40B4-BE49-F238E27FC236}">
                  <a16:creationId xmlns:a16="http://schemas.microsoft.com/office/drawing/2014/main" id="{68FCBB57-632E-1D58-30C5-9BE9E55AC62C}"/>
                </a:ext>
              </a:extLst>
            </xdr:cNvPr>
            <xdr:cNvSpPr txBox="1"/>
          </xdr:nvSpPr>
          <xdr:spPr>
            <a:xfrm>
              <a:off x="3009900" y="4295775"/>
              <a:ext cx="825098" cy="40331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𝑃</a:t>
              </a:r>
              <a:r>
                <a:rPr lang="en-US" sz="1400" i="0">
                  <a:latin typeface="Cambria Math" panose="02040503050406030204" pitchFamily="18" charset="0"/>
                </a:rPr>
                <a:t>=</a:t>
              </a:r>
              <a:r>
                <a:rPr lang="en-US" sz="1400" b="0" i="0">
                  <a:latin typeface="Cambria Math" panose="02040503050406030204" pitchFamily="18" charset="0"/>
                </a:rPr>
                <a:t>𝐾𝐷/𝑙</a:t>
              </a:r>
              <a:endParaRPr lang="en-US" sz="1400"/>
            </a:p>
          </xdr:txBody>
        </xdr:sp>
      </mc:Fallback>
    </mc:AlternateContent>
    <xdr:clientData/>
  </xdr:twoCellAnchor>
  <xdr:twoCellAnchor>
    <xdr:from>
      <xdr:col>3</xdr:col>
      <xdr:colOff>371475</xdr:colOff>
      <xdr:row>25</xdr:row>
      <xdr:rowOff>161925</xdr:rowOff>
    </xdr:from>
    <xdr:to>
      <xdr:col>7</xdr:col>
      <xdr:colOff>377013</xdr:colOff>
      <xdr:row>27</xdr:row>
      <xdr:rowOff>88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78">
              <a:extLst>
                <a:ext uri="{FF2B5EF4-FFF2-40B4-BE49-F238E27FC236}">
                  <a16:creationId xmlns:a16="http://schemas.microsoft.com/office/drawing/2014/main" id="{AF6866E8-340D-A646-1B23-C39075AB6743}"/>
                </a:ext>
              </a:extLst>
            </xdr:cNvPr>
            <xdr:cNvSpPr txBox="1"/>
          </xdr:nvSpPr>
          <xdr:spPr>
            <a:xfrm>
              <a:off x="2790825" y="4924425"/>
              <a:ext cx="2443938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𝐽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𝐻𝐴</m:t>
                    </m:r>
                    <m:r>
                      <a:rPr lang="en-US" sz="14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𝑐𝐻𝐴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𝑖𝑛𝑡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 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𝑐𝐻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𝑒𝑥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78">
              <a:extLst>
                <a:ext uri="{FF2B5EF4-FFF2-40B4-BE49-F238E27FC236}">
                  <a16:creationId xmlns:a16="http://schemas.microsoft.com/office/drawing/2014/main" id="{AF6866E8-340D-A646-1B23-C39075AB6743}"/>
                </a:ext>
              </a:extLst>
            </xdr:cNvPr>
            <xdr:cNvSpPr txBox="1"/>
          </xdr:nvSpPr>
          <xdr:spPr>
            <a:xfrm>
              <a:off x="2790825" y="4924425"/>
              <a:ext cx="2443938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𝐽</a:t>
              </a:r>
              <a:r>
                <a:rPr lang="en-US" sz="1400" b="0" i="0" baseline="-25000">
                  <a:latin typeface="Cambria Math" panose="02040503050406030204" pitchFamily="18" charset="0"/>
                </a:rPr>
                <a:t>𝐻𝐴</a:t>
              </a:r>
              <a:r>
                <a:rPr lang="en-US" sz="1400" i="0">
                  <a:latin typeface="Cambria Math" panose="02040503050406030204" pitchFamily="18" charset="0"/>
                </a:rPr>
                <a:t>=𝑃</a:t>
              </a:r>
              <a:r>
                <a:rPr lang="en-US" sz="1400" b="0" i="0">
                  <a:latin typeface="Cambria Math" panose="02040503050406030204" pitchFamily="18" charset="0"/>
                </a:rPr>
                <a:t>(𝑐𝐻𝐴</a:t>
              </a:r>
              <a:r>
                <a:rPr lang="en-US" sz="1400" b="0" i="0" baseline="-25000">
                  <a:latin typeface="Cambria Math" panose="02040503050406030204" pitchFamily="18" charset="0"/>
                </a:rPr>
                <a:t>,𝑖𝑛𝑡 −</a:t>
              </a:r>
              <a:r>
                <a:rPr lang="en-US" sz="1400" b="0" i="0">
                  <a:latin typeface="Cambria Math" panose="02040503050406030204" pitchFamily="18" charset="0"/>
                </a:rPr>
                <a:t>𝑐𝐻</a:t>
              </a:r>
              <a:r>
                <a:rPr lang="en-US" sz="1400" b="0" i="0" baseline="-25000">
                  <a:latin typeface="Cambria Math" panose="02040503050406030204" pitchFamily="18" charset="0"/>
                </a:rPr>
                <a:t>𝐴,𝑒𝑥</a:t>
              </a:r>
              <a:r>
                <a:rPr lang="en-US" sz="1400" b="0" i="0">
                  <a:latin typeface="Cambria Math" panose="02040503050406030204" pitchFamily="18" charset="0"/>
                </a:rPr>
                <a:t>)</a:t>
              </a:r>
              <a:endParaRPr lang="en-US" sz="1400"/>
            </a:p>
          </xdr:txBody>
        </xdr:sp>
      </mc:Fallback>
    </mc:AlternateContent>
    <xdr:clientData/>
  </xdr:twoCellAnchor>
  <xdr:twoCellAnchor>
    <xdr:from>
      <xdr:col>3</xdr:col>
      <xdr:colOff>466725</xdr:colOff>
      <xdr:row>28</xdr:row>
      <xdr:rowOff>152400</xdr:rowOff>
    </xdr:from>
    <xdr:to>
      <xdr:col>6</xdr:col>
      <xdr:colOff>260742</xdr:colOff>
      <xdr:row>29</xdr:row>
      <xdr:rowOff>181063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79">
              <a:extLst>
                <a:ext uri="{FF2B5EF4-FFF2-40B4-BE49-F238E27FC236}">
                  <a16:creationId xmlns:a16="http://schemas.microsoft.com/office/drawing/2014/main" id="{9958B51E-0DC3-731A-DBC9-B8446222CD81}"/>
                </a:ext>
              </a:extLst>
            </xdr:cNvPr>
            <xdr:cNvSpPr txBox="1"/>
          </xdr:nvSpPr>
          <xdr:spPr>
            <a:xfrm>
              <a:off x="2886075" y="5486400"/>
              <a:ext cx="1622817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𝑎𝑐𝑒𝑡𝑎𝑡𝑒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𝐽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𝑆𝐴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7" name="TextBox 79">
              <a:extLst>
                <a:ext uri="{FF2B5EF4-FFF2-40B4-BE49-F238E27FC236}">
                  <a16:creationId xmlns:a16="http://schemas.microsoft.com/office/drawing/2014/main" id="{9958B51E-0DC3-731A-DBC9-B8446222CD81}"/>
                </a:ext>
              </a:extLst>
            </xdr:cNvPr>
            <xdr:cNvSpPr txBox="1"/>
          </xdr:nvSpPr>
          <xdr:spPr>
            <a:xfrm>
              <a:off x="2886075" y="5486400"/>
              <a:ext cx="1622817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𝑞</a:t>
              </a:r>
              <a:r>
                <a:rPr lang="en-US" sz="1400" b="0" i="0" baseline="-25000">
                  <a:latin typeface="Cambria Math" panose="02040503050406030204" pitchFamily="18" charset="0"/>
                </a:rPr>
                <a:t>𝑎𝑐𝑒𝑡𝑎𝑡𝑒</a:t>
              </a:r>
              <a:r>
                <a:rPr lang="en-US" sz="1400" b="0" i="0">
                  <a:latin typeface="Cambria Math" panose="02040503050406030204" pitchFamily="18" charset="0"/>
                </a:rPr>
                <a:t>= 𝐽∗𝑆𝐴</a:t>
              </a:r>
              <a:endParaRPr lang="en-US" sz="1400"/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114300</xdr:rowOff>
    </xdr:to>
    <xdr:sp macro="" textlink="">
      <xdr:nvSpPr>
        <xdr:cNvPr id="2" name="AutoShape 14">
          <a:extLst>
            <a:ext uri="{FF2B5EF4-FFF2-40B4-BE49-F238E27FC236}">
              <a16:creationId xmlns:a16="http://schemas.microsoft.com/office/drawing/2014/main" id="{FC576E66-873E-4110-8A32-1E1833998CCC}"/>
            </a:ext>
          </a:extLst>
        </xdr:cNvPr>
        <xdr:cNvSpPr>
          <a:spLocks noChangeAspect="1" noChangeArrowheads="1"/>
        </xdr:cNvSpPr>
      </xdr:nvSpPr>
      <xdr:spPr bwMode="auto">
        <a:xfrm>
          <a:off x="4282440" y="36576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196215</xdr:colOff>
      <xdr:row>19</xdr:row>
      <xdr:rowOff>90592</xdr:rowOff>
    </xdr:from>
    <xdr:to>
      <xdr:col>7</xdr:col>
      <xdr:colOff>148590</xdr:colOff>
      <xdr:row>21</xdr:row>
      <xdr:rowOff>121982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D2041-ADA8-4D39-887C-C61CC81F8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5165" y="3710092"/>
          <a:ext cx="1781175" cy="412390"/>
        </a:xfrm>
        <a:prstGeom prst="rect">
          <a:avLst/>
        </a:prstGeom>
      </xdr:spPr>
    </xdr:pic>
    <xdr:clientData/>
  </xdr:twoCellAnchor>
  <xdr:twoCellAnchor>
    <xdr:from>
      <xdr:col>4</xdr:col>
      <xdr:colOff>320040</xdr:colOff>
      <xdr:row>21</xdr:row>
      <xdr:rowOff>150495</xdr:rowOff>
    </xdr:from>
    <xdr:to>
      <xdr:col>5</xdr:col>
      <xdr:colOff>535538</xdr:colOff>
      <xdr:row>23</xdr:row>
      <xdr:rowOff>172811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77">
              <a:extLst>
                <a:ext uri="{FF2B5EF4-FFF2-40B4-BE49-F238E27FC236}">
                  <a16:creationId xmlns:a16="http://schemas.microsoft.com/office/drawing/2014/main" id="{F2222DC3-80B7-4B9B-B6F0-C254B9CD9636}"/>
                </a:ext>
              </a:extLst>
            </xdr:cNvPr>
            <xdr:cNvSpPr txBox="1"/>
          </xdr:nvSpPr>
          <xdr:spPr>
            <a:xfrm>
              <a:off x="3348990" y="4150995"/>
              <a:ext cx="825098" cy="40331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4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𝐾𝐷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𝑙</m:t>
                        </m:r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77">
              <a:extLst>
                <a:ext uri="{FF2B5EF4-FFF2-40B4-BE49-F238E27FC236}">
                  <a16:creationId xmlns:a16="http://schemas.microsoft.com/office/drawing/2014/main" id="{F2222DC3-80B7-4B9B-B6F0-C254B9CD9636}"/>
                </a:ext>
              </a:extLst>
            </xdr:cNvPr>
            <xdr:cNvSpPr txBox="1"/>
          </xdr:nvSpPr>
          <xdr:spPr>
            <a:xfrm>
              <a:off x="3348990" y="4150995"/>
              <a:ext cx="825098" cy="40331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𝑃</a:t>
              </a:r>
              <a:r>
                <a:rPr lang="en-US" sz="1400" i="0">
                  <a:latin typeface="Cambria Math" panose="02040503050406030204" pitchFamily="18" charset="0"/>
                </a:rPr>
                <a:t>=</a:t>
              </a:r>
              <a:r>
                <a:rPr lang="en-US" sz="1400" b="0" i="0">
                  <a:latin typeface="Cambria Math" panose="02040503050406030204" pitchFamily="18" charset="0"/>
                </a:rPr>
                <a:t>𝐾𝐷/𝑙</a:t>
              </a:r>
              <a:endParaRPr lang="en-US" sz="1400"/>
            </a:p>
          </xdr:txBody>
        </xdr:sp>
      </mc:Fallback>
    </mc:AlternateContent>
    <xdr:clientData/>
  </xdr:twoCellAnchor>
  <xdr:twoCellAnchor>
    <xdr:from>
      <xdr:col>4</xdr:col>
      <xdr:colOff>100965</xdr:colOff>
      <xdr:row>25</xdr:row>
      <xdr:rowOff>17145</xdr:rowOff>
    </xdr:from>
    <xdr:to>
      <xdr:col>8</xdr:col>
      <xdr:colOff>106503</xdr:colOff>
      <xdr:row>26</xdr:row>
      <xdr:rowOff>45808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78">
              <a:extLst>
                <a:ext uri="{FF2B5EF4-FFF2-40B4-BE49-F238E27FC236}">
                  <a16:creationId xmlns:a16="http://schemas.microsoft.com/office/drawing/2014/main" id="{331599B5-3BBB-4E8B-8887-409559C1995A}"/>
                </a:ext>
              </a:extLst>
            </xdr:cNvPr>
            <xdr:cNvSpPr txBox="1"/>
          </xdr:nvSpPr>
          <xdr:spPr>
            <a:xfrm>
              <a:off x="3129915" y="4779645"/>
              <a:ext cx="2443938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𝐽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𝐻𝐴</m:t>
                    </m:r>
                    <m:r>
                      <a:rPr lang="en-US" sz="14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𝑐𝐻𝐴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𝑖𝑛𝑡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 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𝑐𝐻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𝑒𝑥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78">
              <a:extLst>
                <a:ext uri="{FF2B5EF4-FFF2-40B4-BE49-F238E27FC236}">
                  <a16:creationId xmlns:a16="http://schemas.microsoft.com/office/drawing/2014/main" id="{331599B5-3BBB-4E8B-8887-409559C1995A}"/>
                </a:ext>
              </a:extLst>
            </xdr:cNvPr>
            <xdr:cNvSpPr txBox="1"/>
          </xdr:nvSpPr>
          <xdr:spPr>
            <a:xfrm>
              <a:off x="3129915" y="4779645"/>
              <a:ext cx="2443938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𝐽</a:t>
              </a:r>
              <a:r>
                <a:rPr lang="en-US" sz="1400" b="0" i="0" baseline="-25000">
                  <a:latin typeface="Cambria Math" panose="02040503050406030204" pitchFamily="18" charset="0"/>
                </a:rPr>
                <a:t>𝐻𝐴</a:t>
              </a:r>
              <a:r>
                <a:rPr lang="en-US" sz="1400" i="0">
                  <a:latin typeface="Cambria Math" panose="02040503050406030204" pitchFamily="18" charset="0"/>
                </a:rPr>
                <a:t>=𝑃</a:t>
              </a:r>
              <a:r>
                <a:rPr lang="en-US" sz="1400" b="0" i="0">
                  <a:latin typeface="Cambria Math" panose="02040503050406030204" pitchFamily="18" charset="0"/>
                </a:rPr>
                <a:t>(𝑐𝐻𝐴</a:t>
              </a:r>
              <a:r>
                <a:rPr lang="en-US" sz="1400" b="0" i="0" baseline="-25000">
                  <a:latin typeface="Cambria Math" panose="02040503050406030204" pitchFamily="18" charset="0"/>
                </a:rPr>
                <a:t>,𝑖𝑛𝑡 −</a:t>
              </a:r>
              <a:r>
                <a:rPr lang="en-US" sz="1400" b="0" i="0">
                  <a:latin typeface="Cambria Math" panose="02040503050406030204" pitchFamily="18" charset="0"/>
                </a:rPr>
                <a:t>𝑐𝐻</a:t>
              </a:r>
              <a:r>
                <a:rPr lang="en-US" sz="1400" b="0" i="0" baseline="-25000">
                  <a:latin typeface="Cambria Math" panose="02040503050406030204" pitchFamily="18" charset="0"/>
                </a:rPr>
                <a:t>𝐴,𝑒𝑥</a:t>
              </a:r>
              <a:r>
                <a:rPr lang="en-US" sz="1400" b="0" i="0">
                  <a:latin typeface="Cambria Math" panose="02040503050406030204" pitchFamily="18" charset="0"/>
                </a:rPr>
                <a:t>)</a:t>
              </a:r>
              <a:endParaRPr lang="en-US" sz="1400"/>
            </a:p>
          </xdr:txBody>
        </xdr:sp>
      </mc:Fallback>
    </mc:AlternateContent>
    <xdr:clientData/>
  </xdr:twoCellAnchor>
  <xdr:twoCellAnchor>
    <xdr:from>
      <xdr:col>4</xdr:col>
      <xdr:colOff>196215</xdr:colOff>
      <xdr:row>28</xdr:row>
      <xdr:rowOff>7620</xdr:rowOff>
    </xdr:from>
    <xdr:to>
      <xdr:col>6</xdr:col>
      <xdr:colOff>599832</xdr:colOff>
      <xdr:row>29</xdr:row>
      <xdr:rowOff>36283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79">
              <a:extLst>
                <a:ext uri="{FF2B5EF4-FFF2-40B4-BE49-F238E27FC236}">
                  <a16:creationId xmlns:a16="http://schemas.microsoft.com/office/drawing/2014/main" id="{A3BDA90F-8C98-4FF6-AFE7-F0F0A6AE82D5}"/>
                </a:ext>
              </a:extLst>
            </xdr:cNvPr>
            <xdr:cNvSpPr txBox="1"/>
          </xdr:nvSpPr>
          <xdr:spPr>
            <a:xfrm>
              <a:off x="3225165" y="5341620"/>
              <a:ext cx="1622817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n-US" sz="1400" b="0" i="1" baseline="-25000">
                        <a:latin typeface="Cambria Math" panose="02040503050406030204" pitchFamily="18" charset="0"/>
                      </a:rPr>
                      <m:t>𝑎𝑐𝑒𝑡𝑎𝑡𝑒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𝐽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𝑆𝐴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7" name="TextBox 79">
              <a:extLst>
                <a:ext uri="{FF2B5EF4-FFF2-40B4-BE49-F238E27FC236}">
                  <a16:creationId xmlns:a16="http://schemas.microsoft.com/office/drawing/2014/main" id="{A3BDA90F-8C98-4FF6-AFE7-F0F0A6AE82D5}"/>
                </a:ext>
              </a:extLst>
            </xdr:cNvPr>
            <xdr:cNvSpPr txBox="1"/>
          </xdr:nvSpPr>
          <xdr:spPr>
            <a:xfrm>
              <a:off x="3225165" y="5341620"/>
              <a:ext cx="1622817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𝑞</a:t>
              </a:r>
              <a:r>
                <a:rPr lang="en-US" sz="1400" b="0" i="0" baseline="-25000">
                  <a:latin typeface="Cambria Math" panose="02040503050406030204" pitchFamily="18" charset="0"/>
                </a:rPr>
                <a:t>𝑎𝑐𝑒𝑡𝑎𝑡𝑒</a:t>
              </a:r>
              <a:r>
                <a:rPr lang="en-US" sz="1400" b="0" i="0">
                  <a:latin typeface="Cambria Math" panose="02040503050406030204" pitchFamily="18" charset="0"/>
                </a:rPr>
                <a:t>= 𝐽∗𝑆𝐴</a:t>
              </a:r>
              <a:endParaRPr lang="en-US" sz="1400"/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488</xdr:col>
      <xdr:colOff>285749</xdr:colOff>
      <xdr:row>24</xdr:row>
      <xdr:rowOff>174852</xdr:rowOff>
    </xdr:from>
    <xdr:to>
      <xdr:col>496</xdr:col>
      <xdr:colOff>390524</xdr:colOff>
      <xdr:row>47</xdr:row>
      <xdr:rowOff>36740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BDA8D-CAB0-4F0A-BCCC-DC81423AB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488</xdr:col>
      <xdr:colOff>340179</xdr:colOff>
      <xdr:row>80</xdr:row>
      <xdr:rowOff>91166</xdr:rowOff>
    </xdr:from>
    <xdr:to>
      <xdr:col>499</xdr:col>
      <xdr:colOff>489857</xdr:colOff>
      <xdr:row>102</xdr:row>
      <xdr:rowOff>122463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7424BD-BB3C-4F49-A74E-48D2935D7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295275</xdr:colOff>
      <xdr:row>147</xdr:row>
      <xdr:rowOff>138112</xdr:rowOff>
    </xdr:from>
    <xdr:to>
      <xdr:col>33</xdr:col>
      <xdr:colOff>219075</xdr:colOff>
      <xdr:row>168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D663AD-5A42-4DA0-8735-1464DC12D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247650</xdr:colOff>
      <xdr:row>122</xdr:row>
      <xdr:rowOff>161925</xdr:rowOff>
    </xdr:from>
    <xdr:to>
      <xdr:col>33</xdr:col>
      <xdr:colOff>596744</xdr:colOff>
      <xdr:row>142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92441D-D8E3-4163-80AF-BDFF4DDDB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78050" y="23412450"/>
          <a:ext cx="5835494" cy="3648075"/>
        </a:xfrm>
        <a:prstGeom prst="rect">
          <a:avLst/>
        </a:prstGeom>
      </xdr:spPr>
    </xdr:pic>
    <xdr:clientData/>
  </xdr:twoCellAnchor>
  <xdr:twoCellAnchor>
    <xdr:from>
      <xdr:col>348</xdr:col>
      <xdr:colOff>102053</xdr:colOff>
      <xdr:row>73</xdr:row>
      <xdr:rowOff>145595</xdr:rowOff>
    </xdr:from>
    <xdr:to>
      <xdr:col>358</xdr:col>
      <xdr:colOff>190501</xdr:colOff>
      <xdr:row>94</xdr:row>
      <xdr:rowOff>27213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82C192-996A-4CE8-960E-D60656D5F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7b3027a82c10535/260903/DATA/Putnam%5eJ%20Campbell/anaerobic/250825_AerobicProcessing.xlsx" TargetMode="External"/><Relationship Id="rId1" Type="http://schemas.openxmlformats.org/officeDocument/2006/relationships/externalLinkPath" Target="https://d.docs.live.net/e7b3027a82c10535/260903/DATA/Putnam%5eJ%20Campbell/anaerobic/250825_AerobicProcess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q87z649\Documents\DATA\Beck,%20Ashley\22_MRE\suppFiles\MSA_Supplementary_DataS1_PNAS.xlsx" TargetMode="External"/><Relationship Id="rId1" Type="http://schemas.openxmlformats.org/officeDocument/2006/relationships/externalLinkPath" Target="https://d.docs.live.net/Users/q87z649/Documents/DATA/Beck,%20Ashley/22_MRE/suppFiles/MSA_Supplementary_DataS1_PNA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q87z649\Documents\DATA\Putnam,%20Campbell\anaerobic\251119_FinalMREProcessing.xlsx" TargetMode="External"/><Relationship Id="rId1" Type="http://schemas.openxmlformats.org/officeDocument/2006/relationships/externalLinkPath" Target="https://d.docs.live.net/e7b3027a82c10535/260903/DATA/Putnam%5eJ%20Campbell/anaerobic/251119_FinalMREProcessing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7b3027a82c10535/260903/DATA/Putnam%5eJ%20Campbell/anaerobic/250819_MSA_Supplementary_DataS3_COPY.xlsx" TargetMode="External"/><Relationship Id="rId1" Type="http://schemas.openxmlformats.org/officeDocument/2006/relationships/externalLinkPath" Target="https://d.docs.live.net/e7b3027a82c10535/260903/DATA/Putnam%5eJ%20Campbell/anaerobic/250819_MSA_Supplementary_DataS3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WF new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G1655_251004_5003anaer  (18)"/>
      <sheetName val="MG1655_251004_5003anaer  (17)"/>
      <sheetName val="MG1655_251004_5003anaer  ( 17e)"/>
      <sheetName val="MG1655_251004_5001  (16)"/>
      <sheetName val="MG1655_251004_5001  (16error)"/>
      <sheetName val="MG1655_251004_5001  (15)"/>
      <sheetName val="MG1655_251004_5001  (14)"/>
      <sheetName val="MG1655_251004_5001  (13)"/>
      <sheetName val="MG1655_251004_5001  (12)"/>
      <sheetName val="MG1655_251004_5001  (11)"/>
      <sheetName val="MG1655_251004_5001  (10)"/>
      <sheetName val="Sheet5"/>
      <sheetName val="MG1655_251004_5001  (9)"/>
      <sheetName val="MG1655_251004_5001  (8)"/>
      <sheetName val="MG1655_251002_5001  (7)"/>
      <sheetName val="MG1655_251002_5001  (6.2)"/>
      <sheetName val="MG1655_251002_5001  (5.2) "/>
      <sheetName val="MG1655_250929_5001  (4)"/>
      <sheetName val="MG1655_250929_5001  (3)"/>
      <sheetName val="MG1655_250929_5001  (2)"/>
      <sheetName val="MG1655_250928_5001  (1.2)"/>
      <sheetName val="MG1655_250928_5001 "/>
      <sheetName val="MG1655_250922_5002"/>
      <sheetName val="MG1655_250922_5001"/>
      <sheetName val="anaerobicNoCost250921"/>
      <sheetName val="250909FeN(varyBound)"/>
      <sheetName val="250909FeN(varyForm)"/>
      <sheetName val="250909FeN(varyEtohForm)"/>
      <sheetName val="anaerobicCost250908(vary)"/>
      <sheetName val="anaerobicNoCost250908(vary)"/>
      <sheetName val="anaerobicNoCost250915"/>
      <sheetName val="MG1655_250829AeroCost"/>
      <sheetName val="anaerobicCost250829(111)"/>
      <sheetName val="anaerobic250829(111)"/>
      <sheetName val="MG1655_250829sixth"/>
      <sheetName val="Sheet1"/>
      <sheetName val="MG1655_250829fifth"/>
      <sheetName val="MG1655_250828fourth"/>
      <sheetName val="MG1655_250828third"/>
      <sheetName val="MG1655_250827 (2)"/>
      <sheetName val="MG1655_250827second"/>
      <sheetName val="MG1655_250828"/>
      <sheetName val="DataS6"/>
      <sheetName val="MG1655"/>
      <sheetName val="NCM3722"/>
      <sheetName val="MG1655_250827"/>
      <sheetName val="NCM PO"/>
      <sheetName val="NCM qATP"/>
      <sheetName val="PWF new"/>
    </sheetNames>
    <sheetDataSet>
      <sheetData sheetId="0" refreshError="1"/>
      <sheetData sheetId="1">
        <row r="132">
          <cell r="RS132">
            <v>0.1</v>
          </cell>
        </row>
      </sheetData>
      <sheetData sheetId="2" refreshError="1"/>
      <sheetData sheetId="3">
        <row r="103">
          <cell r="RS103">
            <v>0.1</v>
          </cell>
          <cell r="RT103">
            <v>2.8060479618596323</v>
          </cell>
        </row>
        <row r="104">
          <cell r="RS104">
            <v>0.15</v>
          </cell>
          <cell r="RT104">
            <v>2.8938332603385226</v>
          </cell>
        </row>
        <row r="105">
          <cell r="RS105">
            <v>0.2</v>
          </cell>
          <cell r="RT105">
            <v>2.9076670107577733</v>
          </cell>
        </row>
        <row r="106">
          <cell r="RS106">
            <v>0.25</v>
          </cell>
          <cell r="RT106">
            <v>2.8705946880905215</v>
          </cell>
        </row>
        <row r="107">
          <cell r="RS107">
            <v>0.3</v>
          </cell>
          <cell r="RT107">
            <v>2.9276449137126841</v>
          </cell>
        </row>
        <row r="108">
          <cell r="RS108">
            <v>0.33299999999999996</v>
          </cell>
          <cell r="RT108">
            <v>2.9209592841567296</v>
          </cell>
        </row>
        <row r="109">
          <cell r="RS109">
            <v>0.36599999999999999</v>
          </cell>
          <cell r="RT109">
            <v>2.9577835042720126</v>
          </cell>
        </row>
        <row r="110">
          <cell r="RS110">
            <v>0.4</v>
          </cell>
          <cell r="RT110">
            <v>3.0909638332020428</v>
          </cell>
        </row>
        <row r="111">
          <cell r="RS111">
            <v>0.43300000000000005</v>
          </cell>
          <cell r="RT111">
            <v>3.2140907179254818</v>
          </cell>
        </row>
        <row r="112">
          <cell r="RS112">
            <v>0.46600000000000008</v>
          </cell>
          <cell r="RT112">
            <v>3.288497339941248</v>
          </cell>
        </row>
        <row r="113">
          <cell r="RS113">
            <v>0.5</v>
          </cell>
          <cell r="RT113">
            <v>3.4097230898368442</v>
          </cell>
        </row>
        <row r="114">
          <cell r="RS114">
            <v>0.53300000000000003</v>
          </cell>
          <cell r="RT114">
            <v>3.4945334238725176</v>
          </cell>
        </row>
        <row r="115">
          <cell r="RS115">
            <v>0.56600000000000006</v>
          </cell>
          <cell r="RT115">
            <v>3.4888539270312395</v>
          </cell>
        </row>
        <row r="116">
          <cell r="RS116">
            <v>0.6</v>
          </cell>
          <cell r="RT116">
            <v>3.6242941341501784</v>
          </cell>
        </row>
        <row r="117">
          <cell r="RS117">
            <v>0.63300000000000001</v>
          </cell>
          <cell r="RT117">
            <v>3.6466797056738773</v>
          </cell>
        </row>
        <row r="118">
          <cell r="RS118">
            <v>0.66600000000000004</v>
          </cell>
          <cell r="RT118">
            <v>3.7017284039019875</v>
          </cell>
        </row>
        <row r="119">
          <cell r="RS119">
            <v>0.7</v>
          </cell>
          <cell r="RT119">
            <v>3.5190283353507588</v>
          </cell>
        </row>
        <row r="131">
          <cell r="RS131">
            <v>0.1</v>
          </cell>
          <cell r="RT131">
            <v>1.6430226373377803</v>
          </cell>
        </row>
        <row r="132">
          <cell r="RS132">
            <v>0.15</v>
          </cell>
          <cell r="RT132">
            <v>2.051054223593253</v>
          </cell>
        </row>
        <row r="133">
          <cell r="RS133">
            <v>0.2</v>
          </cell>
          <cell r="RT133">
            <v>2.4613262380368344</v>
          </cell>
        </row>
        <row r="134">
          <cell r="RS134">
            <v>0.25</v>
          </cell>
          <cell r="RT134">
            <v>2.8597170053693817</v>
          </cell>
        </row>
        <row r="135">
          <cell r="RS135">
            <v>0.3</v>
          </cell>
          <cell r="RT135">
            <v>3.2266057546480047</v>
          </cell>
        </row>
        <row r="136">
          <cell r="RS136">
            <v>0.33299999999999996</v>
          </cell>
          <cell r="RT136">
            <v>3.3124313544746213</v>
          </cell>
        </row>
        <row r="137">
          <cell r="RS137">
            <v>0.36599999999999999</v>
          </cell>
          <cell r="RT137">
            <v>3.40674654452555</v>
          </cell>
        </row>
        <row r="138">
          <cell r="RS138">
            <v>0.4</v>
          </cell>
          <cell r="RT138">
            <v>3.7090157852709931</v>
          </cell>
        </row>
        <row r="139">
          <cell r="RS139">
            <v>0.43300000000000005</v>
          </cell>
          <cell r="RT139">
            <v>3.9861476806784975</v>
          </cell>
        </row>
        <row r="140">
          <cell r="RS140">
            <v>0.46600000000000008</v>
          </cell>
          <cell r="RT140">
            <v>4.2676509945706753</v>
          </cell>
        </row>
        <row r="141">
          <cell r="RS141">
            <v>0.5</v>
          </cell>
          <cell r="RT141">
            <v>4.5349982499830466</v>
          </cell>
        </row>
        <row r="142">
          <cell r="RS142">
            <v>0.53300000000000003</v>
          </cell>
          <cell r="RT142">
            <v>4.7985261325365132</v>
          </cell>
        </row>
        <row r="143">
          <cell r="RS143">
            <v>0.56600000000000006</v>
          </cell>
          <cell r="RT143">
            <v>5.0487050980554837</v>
          </cell>
        </row>
        <row r="144">
          <cell r="RS144">
            <v>0.6</v>
          </cell>
          <cell r="RT144">
            <v>5.2880166779991242</v>
          </cell>
        </row>
        <row r="145">
          <cell r="RS145">
            <v>0.63300000000000001</v>
          </cell>
          <cell r="RT145">
            <v>5.5085205513085107</v>
          </cell>
        </row>
        <row r="146">
          <cell r="RS146">
            <v>0.66600000000000004</v>
          </cell>
          <cell r="RT146">
            <v>5.708003739414047</v>
          </cell>
        </row>
        <row r="147">
          <cell r="RS147">
            <v>0.7</v>
          </cell>
          <cell r="RT147">
            <v>5.9272749461814973</v>
          </cell>
        </row>
        <row r="159">
          <cell r="RS159">
            <v>0.1</v>
          </cell>
          <cell r="RT159">
            <v>2.0320871141668286</v>
          </cell>
        </row>
        <row r="160">
          <cell r="RS160">
            <v>0.15</v>
          </cell>
          <cell r="RT160">
            <v>2.2192010479248014</v>
          </cell>
        </row>
        <row r="161">
          <cell r="RS161">
            <v>0.2</v>
          </cell>
          <cell r="RT161">
            <v>2.3615538658421404</v>
          </cell>
        </row>
        <row r="162">
          <cell r="RS162">
            <v>0.25</v>
          </cell>
          <cell r="RT162">
            <v>2.4902755020985428</v>
          </cell>
        </row>
        <row r="163">
          <cell r="RS163">
            <v>0.3</v>
          </cell>
          <cell r="RT163">
            <v>2.6219461854674657</v>
          </cell>
        </row>
        <row r="164">
          <cell r="RS164">
            <v>0.33299999999999996</v>
          </cell>
          <cell r="RT164">
            <v>2.7303975498773818</v>
          </cell>
        </row>
        <row r="165">
          <cell r="RS165">
            <v>0.36599999999999999</v>
          </cell>
          <cell r="RT165">
            <v>2.7447799030933946</v>
          </cell>
        </row>
        <row r="166">
          <cell r="RS166">
            <v>0.4</v>
          </cell>
          <cell r="RT166">
            <v>2.7881456507874347</v>
          </cell>
        </row>
        <row r="167">
          <cell r="RS167">
            <v>0.43300000000000005</v>
          </cell>
          <cell r="RT167">
            <v>2.8265750938066354</v>
          </cell>
        </row>
        <row r="168">
          <cell r="RS168">
            <v>0.46600000000000008</v>
          </cell>
          <cell r="RT168">
            <v>2.8210644265909455</v>
          </cell>
        </row>
        <row r="169">
          <cell r="RS169">
            <v>0.5</v>
          </cell>
          <cell r="RT169">
            <v>2.8939682027943334</v>
          </cell>
        </row>
        <row r="170">
          <cell r="RS170">
            <v>0.53300000000000003</v>
          </cell>
          <cell r="RT170">
            <v>2.9839215155152221</v>
          </cell>
        </row>
        <row r="171">
          <cell r="RS171">
            <v>0.56600000000000006</v>
          </cell>
          <cell r="RT171">
            <v>3.0287325655626258</v>
          </cell>
        </row>
        <row r="172">
          <cell r="RS172">
            <v>0.6</v>
          </cell>
          <cell r="RT172">
            <v>3.1494253404590684</v>
          </cell>
        </row>
        <row r="173">
          <cell r="RS173">
            <v>0.63300000000000001</v>
          </cell>
          <cell r="RT173">
            <v>3.2946705434959918</v>
          </cell>
        </row>
        <row r="174">
          <cell r="RS174">
            <v>0.66600000000000004</v>
          </cell>
          <cell r="RT174">
            <v>3.3758010217365557</v>
          </cell>
        </row>
        <row r="175">
          <cell r="RS175">
            <v>0.7</v>
          </cell>
          <cell r="RT175">
            <v>3.5542654743045055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31">
          <cell r="RS131">
            <v>0.1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1"/>
      <sheetName val="consensus fluxes"/>
    </sheetNames>
    <sheetDataSet>
      <sheetData sheetId="0" refreshError="1"/>
      <sheetData sheetId="1">
        <row r="27">
          <cell r="C27">
            <v>0.1</v>
          </cell>
          <cell r="E27">
            <v>0</v>
          </cell>
        </row>
        <row r="28">
          <cell r="C28">
            <v>0.2</v>
          </cell>
          <cell r="E28">
            <v>0</v>
          </cell>
        </row>
        <row r="29">
          <cell r="C29">
            <v>0.3</v>
          </cell>
          <cell r="E29">
            <v>0</v>
          </cell>
        </row>
        <row r="30">
          <cell r="C30">
            <v>0.4</v>
          </cell>
          <cell r="E30">
            <v>0</v>
          </cell>
        </row>
        <row r="31">
          <cell r="C31">
            <v>0.73</v>
          </cell>
          <cell r="E31">
            <v>3.5</v>
          </cell>
        </row>
        <row r="32">
          <cell r="C32">
            <v>0.55000000000000004</v>
          </cell>
          <cell r="E32">
            <v>2.5</v>
          </cell>
        </row>
        <row r="33">
          <cell r="C33">
            <v>0.6</v>
          </cell>
          <cell r="E33">
            <v>4</v>
          </cell>
        </row>
        <row r="34">
          <cell r="C34">
            <v>0.4</v>
          </cell>
          <cell r="E34">
            <v>1.25</v>
          </cell>
        </row>
        <row r="35">
          <cell r="C35">
            <v>0.5</v>
          </cell>
          <cell r="E35">
            <v>0.5</v>
          </cell>
        </row>
        <row r="36">
          <cell r="C36">
            <v>0.31</v>
          </cell>
          <cell r="E36">
            <v>0.2</v>
          </cell>
        </row>
        <row r="37">
          <cell r="C37">
            <v>0.41</v>
          </cell>
          <cell r="E37">
            <v>0.7</v>
          </cell>
        </row>
        <row r="38">
          <cell r="C38">
            <v>0.49</v>
          </cell>
          <cell r="E38">
            <v>2</v>
          </cell>
        </row>
        <row r="39">
          <cell r="C39">
            <v>0.7</v>
          </cell>
          <cell r="E39">
            <v>4</v>
          </cell>
        </row>
        <row r="40">
          <cell r="C40">
            <v>0.62</v>
          </cell>
          <cell r="E40">
            <v>1.1000000000000001</v>
          </cell>
        </row>
        <row r="41">
          <cell r="C41">
            <v>0.67</v>
          </cell>
          <cell r="E41">
            <v>2.14</v>
          </cell>
        </row>
        <row r="45">
          <cell r="C45">
            <v>0.1</v>
          </cell>
          <cell r="D45">
            <v>0.35612535612535612</v>
          </cell>
          <cell r="F45">
            <v>1.5600000000000003</v>
          </cell>
        </row>
        <row r="46">
          <cell r="C46">
            <v>0.2</v>
          </cell>
          <cell r="D46">
            <v>0.41386309107775149</v>
          </cell>
          <cell r="F46">
            <v>2.6847310984355679</v>
          </cell>
        </row>
        <row r="47">
          <cell r="C47">
            <v>0.3</v>
          </cell>
          <cell r="D47">
            <v>0.41188514582438163</v>
          </cell>
          <cell r="F47">
            <v>4.0464354773728477</v>
          </cell>
        </row>
        <row r="48">
          <cell r="C48">
            <v>0.4</v>
          </cell>
          <cell r="D48">
            <v>0.37537537537537541</v>
          </cell>
          <cell r="F48">
            <v>5.92</v>
          </cell>
        </row>
        <row r="49">
          <cell r="C49">
            <v>0.1</v>
          </cell>
          <cell r="D49">
            <v>0.315</v>
          </cell>
          <cell r="F49">
            <v>1.7636684303350971</v>
          </cell>
        </row>
        <row r="50">
          <cell r="C50">
            <v>0.1</v>
          </cell>
          <cell r="D50">
            <v>0.35</v>
          </cell>
          <cell r="F50">
            <v>1.5873015873015874</v>
          </cell>
        </row>
        <row r="51">
          <cell r="C51">
            <v>0.125</v>
          </cell>
          <cell r="D51">
            <v>0.35</v>
          </cell>
          <cell r="F51">
            <v>1.9841269841269842</v>
          </cell>
        </row>
        <row r="52">
          <cell r="C52">
            <v>0.125</v>
          </cell>
          <cell r="D52">
            <v>0.32500000000000001</v>
          </cell>
          <cell r="F52">
            <v>2.1367521367521367</v>
          </cell>
        </row>
        <row r="53">
          <cell r="C53">
            <v>0.2</v>
          </cell>
          <cell r="D53">
            <v>0.37</v>
          </cell>
          <cell r="F53">
            <v>3.0030030030030037</v>
          </cell>
        </row>
        <row r="54">
          <cell r="C54">
            <v>0.2</v>
          </cell>
          <cell r="D54">
            <v>0.375</v>
          </cell>
          <cell r="F54">
            <v>2.9629629629629628</v>
          </cell>
        </row>
        <row r="55">
          <cell r="C55">
            <v>0.3</v>
          </cell>
          <cell r="D55">
            <v>0.375</v>
          </cell>
          <cell r="F55">
            <v>4.4444444444444438</v>
          </cell>
        </row>
        <row r="56">
          <cell r="C56">
            <v>0.3</v>
          </cell>
          <cell r="D56">
            <v>0.37</v>
          </cell>
          <cell r="F56">
            <v>4.5045045045045047</v>
          </cell>
        </row>
        <row r="57">
          <cell r="C57">
            <v>0.4</v>
          </cell>
          <cell r="D57">
            <v>0.4</v>
          </cell>
          <cell r="F57">
            <v>5.5555555555555562</v>
          </cell>
        </row>
        <row r="58">
          <cell r="C58">
            <v>0.4</v>
          </cell>
          <cell r="D58">
            <v>0.38</v>
          </cell>
          <cell r="F58">
            <v>5.8479532163742691</v>
          </cell>
        </row>
        <row r="59">
          <cell r="C59">
            <v>0.51</v>
          </cell>
          <cell r="D59">
            <v>0.42</v>
          </cell>
          <cell r="F59">
            <v>6.746031746031746</v>
          </cell>
        </row>
        <row r="60">
          <cell r="C60">
            <v>0.55000000000000004</v>
          </cell>
          <cell r="D60">
            <v>0.42</v>
          </cell>
          <cell r="F60">
            <v>7.2751322751322753</v>
          </cell>
        </row>
        <row r="61">
          <cell r="C61">
            <v>0.57499999999999996</v>
          </cell>
          <cell r="D61">
            <v>0.41499999999999998</v>
          </cell>
          <cell r="F61">
            <v>7.6974564926372162</v>
          </cell>
        </row>
        <row r="62">
          <cell r="C62">
            <v>0.68</v>
          </cell>
          <cell r="D62">
            <v>0.37</v>
          </cell>
          <cell r="F62">
            <v>10.210210210210212</v>
          </cell>
        </row>
        <row r="63">
          <cell r="C63">
            <v>0.21</v>
          </cell>
          <cell r="D63">
            <v>0.43</v>
          </cell>
          <cell r="F63">
            <v>2.7131782945736433</v>
          </cell>
        </row>
        <row r="64">
          <cell r="C64">
            <v>0.31</v>
          </cell>
          <cell r="D64">
            <v>0.45</v>
          </cell>
          <cell r="F64">
            <v>3.8271604938271602</v>
          </cell>
        </row>
        <row r="65">
          <cell r="C65">
            <v>0.41</v>
          </cell>
          <cell r="D65">
            <v>0.435</v>
          </cell>
          <cell r="F65">
            <v>5.2362707535121329</v>
          </cell>
        </row>
        <row r="66">
          <cell r="C66">
            <v>0.49</v>
          </cell>
          <cell r="D66">
            <v>0.42499999999999999</v>
          </cell>
          <cell r="F66">
            <v>6.405228758169935</v>
          </cell>
        </row>
        <row r="67">
          <cell r="C67">
            <v>0.4</v>
          </cell>
          <cell r="D67">
            <v>0.41152263374485598</v>
          </cell>
          <cell r="F67">
            <v>5.4</v>
          </cell>
        </row>
        <row r="68">
          <cell r="C68">
            <v>0.5</v>
          </cell>
          <cell r="D68">
            <v>0.44444444444444442</v>
          </cell>
          <cell r="F68">
            <v>6.25</v>
          </cell>
        </row>
        <row r="69">
          <cell r="C69">
            <v>0.7</v>
          </cell>
          <cell r="D69">
            <v>0.3888888888888889</v>
          </cell>
          <cell r="F69">
            <v>10</v>
          </cell>
        </row>
        <row r="70">
          <cell r="C70">
            <v>0.73</v>
          </cell>
          <cell r="D70">
            <v>0.4255567214643815</v>
          </cell>
          <cell r="F70">
            <v>9.5299999999999994</v>
          </cell>
        </row>
        <row r="71">
          <cell r="C71">
            <v>0.67</v>
          </cell>
          <cell r="D71">
            <v>0.42399999999999999</v>
          </cell>
          <cell r="F71">
            <v>8.73</v>
          </cell>
        </row>
        <row r="73">
          <cell r="F73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G1655_251119_5001NFe "/>
      <sheetName val="MG1655_251119_5001NFe err"/>
      <sheetName val="MG1655_251016_5003anaerSet16h"/>
      <sheetName val="MG1655_251016_5003anaerSet16her"/>
      <sheetName val="MG1655_251004_5001  (16)"/>
      <sheetName val="MG1655_251004_5001  (16error)"/>
    </sheetNames>
    <sheetDataSet>
      <sheetData sheetId="0" refreshError="1"/>
      <sheetData sheetId="1" refreshError="1"/>
      <sheetData sheetId="2" refreshError="1"/>
      <sheetData sheetId="3">
        <row r="53">
          <cell r="MK53">
            <v>0.22471684597118752</v>
          </cell>
        </row>
        <row r="54">
          <cell r="MK54">
            <v>0.87178891329125663</v>
          </cell>
        </row>
        <row r="55">
          <cell r="MK55">
            <v>1.4477753834512219</v>
          </cell>
        </row>
        <row r="56">
          <cell r="MK56">
            <v>1.7357864256954603</v>
          </cell>
        </row>
        <row r="57">
          <cell r="MK57">
            <v>2.0243717467137907</v>
          </cell>
        </row>
        <row r="58">
          <cell r="MK58">
            <v>2.1959310228533688</v>
          </cell>
        </row>
        <row r="59">
          <cell r="MK59">
            <v>2.209084212404659</v>
          </cell>
        </row>
        <row r="60">
          <cell r="MK60">
            <v>2.2358728527979101</v>
          </cell>
        </row>
        <row r="61">
          <cell r="MK61">
            <v>2.3957368458629937</v>
          </cell>
        </row>
        <row r="62">
          <cell r="MK62">
            <v>2.3719104850904973</v>
          </cell>
        </row>
        <row r="63">
          <cell r="MK63">
            <v>2.0743669004175547</v>
          </cell>
        </row>
        <row r="64">
          <cell r="MK64">
            <v>2.2359793823772738</v>
          </cell>
        </row>
        <row r="65">
          <cell r="MK65">
            <v>0.96567876722446067</v>
          </cell>
        </row>
        <row r="66">
          <cell r="MK66">
            <v>0</v>
          </cell>
        </row>
        <row r="67">
          <cell r="MK67">
            <v>0</v>
          </cell>
        </row>
        <row r="68">
          <cell r="MK68">
            <v>0</v>
          </cell>
        </row>
        <row r="103">
          <cell r="MK103">
            <v>1.3418374097573111E-2</v>
          </cell>
        </row>
        <row r="104">
          <cell r="MK104">
            <v>9.5129361245298291E-2</v>
          </cell>
        </row>
        <row r="105">
          <cell r="MK105">
            <v>0.16353004248643055</v>
          </cell>
        </row>
        <row r="106">
          <cell r="MK106">
            <v>0.24306363992744384</v>
          </cell>
        </row>
        <row r="107">
          <cell r="MK107">
            <v>0.24673159657728311</v>
          </cell>
        </row>
        <row r="108">
          <cell r="MK108">
            <v>0.32019538645794365</v>
          </cell>
        </row>
        <row r="109">
          <cell r="MK109">
            <v>0.33762533849383353</v>
          </cell>
        </row>
        <row r="110">
          <cell r="MK110">
            <v>0.32322494520122463</v>
          </cell>
        </row>
        <row r="111">
          <cell r="MK111">
            <v>0.48058673250747908</v>
          </cell>
        </row>
        <row r="112">
          <cell r="MK112">
            <v>0.42559876772333283</v>
          </cell>
        </row>
        <row r="113">
          <cell r="MK113">
            <v>0.35639090158712966</v>
          </cell>
        </row>
        <row r="114">
          <cell r="MK114">
            <v>0.18927017363741336</v>
          </cell>
        </row>
        <row r="115">
          <cell r="MK115">
            <v>7.0966232591089404E-2</v>
          </cell>
        </row>
        <row r="116">
          <cell r="MK116">
            <v>0</v>
          </cell>
        </row>
        <row r="117">
          <cell r="MK117">
            <v>0</v>
          </cell>
        </row>
        <row r="118">
          <cell r="MK118">
            <v>0</v>
          </cell>
        </row>
        <row r="131">
          <cell r="MK131">
            <v>6.8039008157736836E-2</v>
          </cell>
        </row>
        <row r="132">
          <cell r="MK132">
            <v>0.22170791530895712</v>
          </cell>
        </row>
        <row r="133">
          <cell r="MK133">
            <v>0.25356811608865282</v>
          </cell>
        </row>
        <row r="134">
          <cell r="MK134">
            <v>0.30657441327789187</v>
          </cell>
        </row>
        <row r="135">
          <cell r="MK135">
            <v>0.3356228630916806</v>
          </cell>
        </row>
        <row r="136">
          <cell r="MK136">
            <v>0.35498230655991342</v>
          </cell>
        </row>
        <row r="137">
          <cell r="MK137">
            <v>0.37081363434801373</v>
          </cell>
        </row>
        <row r="138">
          <cell r="MK138">
            <v>0.3192571470911858</v>
          </cell>
        </row>
        <row r="139">
          <cell r="MK139">
            <v>0.39522974012052864</v>
          </cell>
        </row>
        <row r="140">
          <cell r="MK140">
            <v>0.38100857205164362</v>
          </cell>
        </row>
        <row r="141">
          <cell r="MK141">
            <v>0.31880564234719488</v>
          </cell>
        </row>
        <row r="142">
          <cell r="MK142">
            <v>0.1943646456121689</v>
          </cell>
        </row>
        <row r="143">
          <cell r="MK143">
            <v>0.12110860427807278</v>
          </cell>
        </row>
        <row r="144">
          <cell r="MK144">
            <v>0</v>
          </cell>
        </row>
        <row r="145">
          <cell r="MK145">
            <v>0</v>
          </cell>
        </row>
        <row r="146">
          <cell r="MK146">
            <v>0</v>
          </cell>
        </row>
        <row r="159">
          <cell r="MK159">
            <v>3.6876409765437168E-3</v>
          </cell>
        </row>
        <row r="160">
          <cell r="MK160">
            <v>2.2199380922734355E-2</v>
          </cell>
        </row>
        <row r="161">
          <cell r="MK161">
            <v>3.1056110415358613E-2</v>
          </cell>
        </row>
        <row r="162">
          <cell r="MK162">
            <v>4.8551568644814851E-2</v>
          </cell>
        </row>
        <row r="163">
          <cell r="MK163">
            <v>3.9045699577850548E-2</v>
          </cell>
        </row>
        <row r="164">
          <cell r="MK164">
            <v>4.8730699240991403E-2</v>
          </cell>
        </row>
        <row r="165">
          <cell r="MK165">
            <v>4.1584559265353302E-2</v>
          </cell>
        </row>
        <row r="166">
          <cell r="MK166">
            <v>4.2841946918105375E-2</v>
          </cell>
        </row>
        <row r="167">
          <cell r="MK167">
            <v>5.3845131583499163E-2</v>
          </cell>
        </row>
        <row r="168">
          <cell r="MK168">
            <v>5.299487601171371E-2</v>
          </cell>
        </row>
        <row r="169">
          <cell r="MK169">
            <v>5.5090693447267178E-2</v>
          </cell>
        </row>
        <row r="170">
          <cell r="MK170">
            <v>4.5558141590401134E-2</v>
          </cell>
        </row>
        <row r="171">
          <cell r="MK171">
            <v>1.8242487890494017E-2</v>
          </cell>
        </row>
        <row r="215">
          <cell r="MK215">
            <v>8.6432349507243711E-2</v>
          </cell>
        </row>
        <row r="216">
          <cell r="MK216">
            <v>0.34488773401811745</v>
          </cell>
        </row>
        <row r="217">
          <cell r="MK217">
            <v>0.46013953198259638</v>
          </cell>
        </row>
        <row r="218">
          <cell r="MK218">
            <v>0.6115007054300573</v>
          </cell>
        </row>
        <row r="219">
          <cell r="MK219">
            <v>0.64045537165948963</v>
          </cell>
        </row>
        <row r="220">
          <cell r="MK220">
            <v>0.74290040801928714</v>
          </cell>
        </row>
        <row r="221">
          <cell r="MK221">
            <v>0.76753244426513834</v>
          </cell>
        </row>
        <row r="222">
          <cell r="MK222">
            <v>0.70575670846131866</v>
          </cell>
        </row>
        <row r="223">
          <cell r="MK223">
            <v>0.95157779818691546</v>
          </cell>
        </row>
        <row r="224">
          <cell r="MK224">
            <v>0.88020465971711248</v>
          </cell>
        </row>
        <row r="225">
          <cell r="MK225">
            <v>0.74829380998122885</v>
          </cell>
        </row>
        <row r="226">
          <cell r="MK226">
            <v>0.44515092054244132</v>
          </cell>
        </row>
        <row r="227">
          <cell r="MK227">
            <v>0.2183560758816237</v>
          </cell>
        </row>
        <row r="228">
          <cell r="MK228">
            <v>0</v>
          </cell>
        </row>
        <row r="229">
          <cell r="MK229">
            <v>0</v>
          </cell>
        </row>
        <row r="230">
          <cell r="MK230">
            <v>0</v>
          </cell>
        </row>
      </sheetData>
      <sheetData sheetId="4">
        <row r="53">
          <cell r="RS53">
            <v>0.1</v>
          </cell>
          <cell r="RT53">
            <v>19.61601548901249</v>
          </cell>
        </row>
        <row r="54">
          <cell r="RS54">
            <v>0.15</v>
          </cell>
          <cell r="RT54">
            <v>21.656459582536041</v>
          </cell>
        </row>
        <row r="55">
          <cell r="RS55">
            <v>0.2</v>
          </cell>
          <cell r="RT55">
            <v>24.146756256694268</v>
          </cell>
        </row>
        <row r="56">
          <cell r="RS56">
            <v>0.25</v>
          </cell>
          <cell r="RT56">
            <v>28.856661833931017</v>
          </cell>
        </row>
        <row r="57">
          <cell r="RS57">
            <v>0.3</v>
          </cell>
          <cell r="RT57">
            <v>29.031064185276545</v>
          </cell>
        </row>
        <row r="58">
          <cell r="RS58">
            <v>0.33299999999999996</v>
          </cell>
          <cell r="RT58">
            <v>31.024544745708596</v>
          </cell>
        </row>
        <row r="59">
          <cell r="RS59">
            <v>0.36599999999999999</v>
          </cell>
          <cell r="RT59">
            <v>31.461262911089698</v>
          </cell>
        </row>
        <row r="60">
          <cell r="RS60">
            <v>0.4</v>
          </cell>
          <cell r="RT60">
            <v>32.607742240855124</v>
          </cell>
        </row>
        <row r="61">
          <cell r="RS61">
            <v>0.43300000000000005</v>
          </cell>
          <cell r="RT61">
            <v>33.392127516548214</v>
          </cell>
        </row>
        <row r="62">
          <cell r="RS62">
            <v>0.46600000000000008</v>
          </cell>
          <cell r="RT62">
            <v>32.959862995598691</v>
          </cell>
        </row>
        <row r="63">
          <cell r="RS63">
            <v>0.5</v>
          </cell>
          <cell r="RT63">
            <v>33.896342078162391</v>
          </cell>
        </row>
        <row r="64">
          <cell r="RS64">
            <v>0.53300000000000003</v>
          </cell>
          <cell r="RT64">
            <v>34.835615324416487</v>
          </cell>
        </row>
        <row r="65">
          <cell r="RS65">
            <v>0.56600000000000006</v>
          </cell>
          <cell r="RT65">
            <v>34.535540347317927</v>
          </cell>
        </row>
        <row r="66">
          <cell r="RS66">
            <v>0.6</v>
          </cell>
          <cell r="RT66">
            <v>35.223313418703484</v>
          </cell>
        </row>
        <row r="67">
          <cell r="RS67">
            <v>0.63300000000000001</v>
          </cell>
          <cell r="RT67">
            <v>36.177487708649402</v>
          </cell>
        </row>
        <row r="68">
          <cell r="RS68">
            <v>0.66600000000000004</v>
          </cell>
          <cell r="RT68">
            <v>35.38554381629838</v>
          </cell>
        </row>
        <row r="69">
          <cell r="RS69">
            <v>0.7</v>
          </cell>
          <cell r="RT69">
            <v>35.959563872680945</v>
          </cell>
        </row>
        <row r="70">
          <cell r="RS70">
            <v>0.73299999999999998</v>
          </cell>
          <cell r="RT70">
            <v>33.454297802740093</v>
          </cell>
        </row>
        <row r="71">
          <cell r="RS71">
            <v>0.76600000000000001</v>
          </cell>
          <cell r="RT71">
            <v>30.200730928376274</v>
          </cell>
        </row>
        <row r="72">
          <cell r="RS72">
            <v>0.8</v>
          </cell>
          <cell r="RT72">
            <v>26.990321312740008</v>
          </cell>
        </row>
        <row r="73">
          <cell r="RS73">
            <v>0.83300000000000007</v>
          </cell>
          <cell r="RT73">
            <v>20.305413495188763</v>
          </cell>
        </row>
        <row r="74">
          <cell r="RS74">
            <v>0.8660000000000001</v>
          </cell>
          <cell r="RT74">
            <v>14.402019394440664</v>
          </cell>
        </row>
        <row r="75">
          <cell r="RS75">
            <v>0.9</v>
          </cell>
          <cell r="RT75">
            <v>13.921994278911637</v>
          </cell>
        </row>
      </sheetData>
      <sheetData sheetId="5">
        <row r="2">
          <cell r="RT2">
            <v>29.275434322614487</v>
          </cell>
        </row>
        <row r="3">
          <cell r="RT3">
            <v>20.777639594411919</v>
          </cell>
        </row>
        <row r="4">
          <cell r="RT4">
            <v>20.588311917657137</v>
          </cell>
        </row>
        <row r="5">
          <cell r="RT5">
            <v>27.074401160602676</v>
          </cell>
        </row>
        <row r="6">
          <cell r="RT6">
            <v>33.903478741181843</v>
          </cell>
        </row>
        <row r="7">
          <cell r="RT7">
            <v>36.376220404270512</v>
          </cell>
        </row>
        <row r="8">
          <cell r="RT8">
            <v>37.251932030439256</v>
          </cell>
        </row>
        <row r="9">
          <cell r="RT9">
            <v>42.542978831335724</v>
          </cell>
        </row>
        <row r="10">
          <cell r="RT10">
            <v>44.894830701926864</v>
          </cell>
        </row>
        <row r="11">
          <cell r="RT11">
            <v>48.679529730782079</v>
          </cell>
        </row>
        <row r="12">
          <cell r="RT12">
            <v>48.004570779772763</v>
          </cell>
        </row>
        <row r="13">
          <cell r="RT13">
            <v>49.69254652599394</v>
          </cell>
        </row>
        <row r="14">
          <cell r="RT14">
            <v>51.192028657342505</v>
          </cell>
        </row>
        <row r="15">
          <cell r="RT15">
            <v>46.070769167902682</v>
          </cell>
        </row>
        <row r="16">
          <cell r="RT16">
            <v>60.168531092078808</v>
          </cell>
        </row>
        <row r="17">
          <cell r="RT17">
            <v>53.465835983526496</v>
          </cell>
        </row>
        <row r="18">
          <cell r="RT18">
            <v>51.468620128114125</v>
          </cell>
        </row>
        <row r="19">
          <cell r="RT19">
            <v>96.758935925943391</v>
          </cell>
        </row>
        <row r="20">
          <cell r="RT20">
            <v>94.466478983117668</v>
          </cell>
        </row>
        <row r="21">
          <cell r="RT21">
            <v>101.19576836952662</v>
          </cell>
        </row>
        <row r="22">
          <cell r="RT22">
            <v>109.3747833470228</v>
          </cell>
        </row>
        <row r="23">
          <cell r="RT23">
            <v>111.48544402134367</v>
          </cell>
        </row>
        <row r="24">
          <cell r="RT24">
            <v>108.46901692014714</v>
          </cell>
        </row>
        <row r="27">
          <cell r="RT27">
            <v>4.241163438355159E-2</v>
          </cell>
        </row>
        <row r="28">
          <cell r="RT28">
            <v>6.7905458084493692E-2</v>
          </cell>
        </row>
        <row r="29">
          <cell r="RT29">
            <v>4.6087258632275273E-2</v>
          </cell>
        </row>
        <row r="30">
          <cell r="RT30">
            <v>4.5632150628655138E-2</v>
          </cell>
        </row>
        <row r="31">
          <cell r="RT31">
            <v>3.6673099049649251E-2</v>
          </cell>
        </row>
        <row r="32">
          <cell r="RT32">
            <v>3.4342067829730261E-2</v>
          </cell>
        </row>
        <row r="33">
          <cell r="RT33">
            <v>3.2020517467044866E-2</v>
          </cell>
        </row>
        <row r="34">
          <cell r="RT34">
            <v>3.1651679724666718E-2</v>
          </cell>
        </row>
        <row r="35">
          <cell r="RT35">
            <v>3.1772583981971379E-2</v>
          </cell>
        </row>
        <row r="36">
          <cell r="RT36">
            <v>3.4307488393917229E-2</v>
          </cell>
        </row>
        <row r="37">
          <cell r="RT37">
            <v>3.3112991188713158E-2</v>
          </cell>
        </row>
        <row r="38">
          <cell r="RT38">
            <v>3.3754712183142854E-2</v>
          </cell>
        </row>
        <row r="39">
          <cell r="RT39">
            <v>3.2002403884079107E-2</v>
          </cell>
        </row>
        <row r="40">
          <cell r="RT40">
            <v>2.7080212984012877E-2</v>
          </cell>
        </row>
        <row r="41">
          <cell r="RT41">
            <v>2.9264172977641351E-2</v>
          </cell>
        </row>
        <row r="42">
          <cell r="RT42">
            <v>3.8143252782510365E-2</v>
          </cell>
        </row>
        <row r="43">
          <cell r="RT43">
            <v>3.2178682905044859E-2</v>
          </cell>
        </row>
        <row r="44">
          <cell r="RT44">
            <v>0.14340360437274202</v>
          </cell>
        </row>
        <row r="45">
          <cell r="RT45">
            <v>0.16185992930833032</v>
          </cell>
        </row>
        <row r="53">
          <cell r="RE53">
            <v>1.4897458438878466</v>
          </cell>
          <cell r="RF53">
            <v>1.5999240553829082</v>
          </cell>
          <cell r="RG53">
            <v>1.4756370078663625</v>
          </cell>
          <cell r="RH53">
            <v>1.4627943796699185</v>
          </cell>
          <cell r="RI53">
            <v>1.7221875663945632</v>
          </cell>
          <cell r="RT53">
            <v>1.8193471991027672</v>
          </cell>
        </row>
        <row r="54">
          <cell r="RE54">
            <v>1.5992754369177629</v>
          </cell>
          <cell r="RF54">
            <v>2.1619871848928582</v>
          </cell>
          <cell r="RG54">
            <v>2.2604237695008105</v>
          </cell>
          <cell r="RH54">
            <v>2.494973827660707</v>
          </cell>
          <cell r="RI54">
            <v>2.176553844152346</v>
          </cell>
          <cell r="RT54">
            <v>1.1307934255605607</v>
          </cell>
        </row>
        <row r="55">
          <cell r="RE55">
            <v>1.1940890898539307</v>
          </cell>
          <cell r="RF55">
            <v>1.3726929280966915</v>
          </cell>
          <cell r="RG55">
            <v>1.6051597068594536</v>
          </cell>
          <cell r="RH55">
            <v>2.456225529626876</v>
          </cell>
          <cell r="RI55">
            <v>2.753606226860192</v>
          </cell>
          <cell r="RT55">
            <v>1.1463197914976582</v>
          </cell>
        </row>
        <row r="56">
          <cell r="RE56">
            <v>1.4675697899407243</v>
          </cell>
          <cell r="RF56">
            <v>1.628057993476544</v>
          </cell>
          <cell r="RG56">
            <v>1.5242690363475024</v>
          </cell>
          <cell r="RH56">
            <v>1.7614191174246741</v>
          </cell>
          <cell r="RI56">
            <v>2.5526900951837539</v>
          </cell>
          <cell r="RT56">
            <v>1.4980222358971176</v>
          </cell>
        </row>
        <row r="57">
          <cell r="RE57">
            <v>1.9675713384507041</v>
          </cell>
          <cell r="RF57">
            <v>1.9572454328572735</v>
          </cell>
          <cell r="RG57">
            <v>2.2412069249830595</v>
          </cell>
          <cell r="RH57">
            <v>2.4824201250998965</v>
          </cell>
          <cell r="RI57">
            <v>2.1537737592748254</v>
          </cell>
          <cell r="RT57">
            <v>1.9655061573320181</v>
          </cell>
        </row>
        <row r="58">
          <cell r="RE58">
            <v>2.3961826129619315</v>
          </cell>
          <cell r="RF58">
            <v>1.9967539788059516</v>
          </cell>
          <cell r="RG58">
            <v>2.4739278875914485</v>
          </cell>
          <cell r="RH58">
            <v>2.3748164703127261</v>
          </cell>
          <cell r="RI58">
            <v>2.3062053469329951</v>
          </cell>
          <cell r="RT58">
            <v>2.1565254324683436</v>
          </cell>
        </row>
        <row r="59">
          <cell r="RE59">
            <v>2.4018199601250902</v>
          </cell>
          <cell r="RF59">
            <v>2.2758970996517109</v>
          </cell>
          <cell r="RG59">
            <v>2.2997357217093715</v>
          </cell>
          <cell r="RH59">
            <v>2.5200216751566424</v>
          </cell>
          <cell r="RI59">
            <v>2.6377736628836703</v>
          </cell>
          <cell r="RT59">
            <v>2.2771563282564449</v>
          </cell>
        </row>
        <row r="60">
          <cell r="RE60">
            <v>2.4738149263291511</v>
          </cell>
          <cell r="RF60">
            <v>2.5121281323198676</v>
          </cell>
          <cell r="RG60">
            <v>2.8152226279080903</v>
          </cell>
          <cell r="RH60">
            <v>2.8539513691694993</v>
          </cell>
          <cell r="RI60">
            <v>2.5695720302749643</v>
          </cell>
          <cell r="RT60">
            <v>2.6333659305551569</v>
          </cell>
        </row>
        <row r="61">
          <cell r="RE61">
            <v>2.5749055304244877</v>
          </cell>
          <cell r="RF61">
            <v>2.6130037175850571</v>
          </cell>
          <cell r="RG61">
            <v>2.9097545967710765</v>
          </cell>
          <cell r="RH61">
            <v>3.0063498508210933</v>
          </cell>
          <cell r="RI61">
            <v>2.8323696222963894</v>
          </cell>
          <cell r="RT61">
            <v>2.8474369121420122</v>
          </cell>
        </row>
        <row r="62">
          <cell r="RE62">
            <v>5.2975303945526164</v>
          </cell>
          <cell r="RF62">
            <v>2.562970532266668</v>
          </cell>
          <cell r="RG62">
            <v>3.279458651337626</v>
          </cell>
          <cell r="RH62">
            <v>2.8650636522406216</v>
          </cell>
          <cell r="RI62">
            <v>3.2633681388486453</v>
          </cell>
          <cell r="RT62">
            <v>3.2007236015091953</v>
          </cell>
        </row>
        <row r="63">
          <cell r="RE63">
            <v>4.5427641031909118</v>
          </cell>
          <cell r="RF63">
            <v>2.5712363585344811</v>
          </cell>
          <cell r="RG63">
            <v>3.600498747937761</v>
          </cell>
          <cell r="RH63">
            <v>3.0080708999872559</v>
          </cell>
          <cell r="RI63">
            <v>3.5053270518127082</v>
          </cell>
          <cell r="RT63">
            <v>3.250966317646963</v>
          </cell>
        </row>
        <row r="64">
          <cell r="RE64">
            <v>5.9992581116189649</v>
          </cell>
          <cell r="RF64">
            <v>6.2882397795175473</v>
          </cell>
          <cell r="RG64">
            <v>3.4762787961506523</v>
          </cell>
          <cell r="RH64">
            <v>3.43322437203991</v>
          </cell>
          <cell r="RI64">
            <v>3.4577946933104529</v>
          </cell>
          <cell r="RT64">
            <v>3.4336549162810175</v>
          </cell>
        </row>
        <row r="65">
          <cell r="RE65">
            <v>2.8980825329635431</v>
          </cell>
          <cell r="RF65">
            <v>4.4830056876971671</v>
          </cell>
          <cell r="RG65">
            <v>3.2682918440193478</v>
          </cell>
          <cell r="RH65">
            <v>3.6404146497645873</v>
          </cell>
          <cell r="RI65">
            <v>3.6233114743229842</v>
          </cell>
          <cell r="RT65">
            <v>3.6339154430967779</v>
          </cell>
        </row>
        <row r="66">
          <cell r="RE66">
            <v>0</v>
          </cell>
          <cell r="RF66">
            <v>8.2695270499703053</v>
          </cell>
          <cell r="RG66">
            <v>7.4279020453577731</v>
          </cell>
          <cell r="RH66">
            <v>2.9270728742263401</v>
          </cell>
          <cell r="RI66">
            <v>3.3711983002275381</v>
          </cell>
          <cell r="RT66">
            <v>3.2779319607672863</v>
          </cell>
        </row>
        <row r="67">
          <cell r="RE67">
            <v>0</v>
          </cell>
          <cell r="RF67">
            <v>3.4881791713883255</v>
          </cell>
          <cell r="RG67">
            <v>4.8717821712071681</v>
          </cell>
          <cell r="RH67">
            <v>3.4783713394704501</v>
          </cell>
          <cell r="RI67">
            <v>4.3405607987757273</v>
          </cell>
          <cell r="RT67">
            <v>4.3037126611749432</v>
          </cell>
        </row>
        <row r="68">
          <cell r="RE68">
            <v>0</v>
          </cell>
          <cell r="RF68">
            <v>2.1102359446340109</v>
          </cell>
          <cell r="RG68">
            <v>8.0953803158940367</v>
          </cell>
          <cell r="RH68">
            <v>6.0935232171962861</v>
          </cell>
          <cell r="RI68">
            <v>3.475244288523863</v>
          </cell>
          <cell r="RT68">
            <v>3.8981200211814366</v>
          </cell>
        </row>
        <row r="69">
          <cell r="RE69">
            <v>0</v>
          </cell>
          <cell r="RF69">
            <v>0</v>
          </cell>
          <cell r="RG69">
            <v>2.2165787896769502</v>
          </cell>
          <cell r="RH69">
            <v>5.2154774701786444</v>
          </cell>
          <cell r="RI69">
            <v>6.079222675310314</v>
          </cell>
          <cell r="RT69">
            <v>3.4171785965330699</v>
          </cell>
        </row>
        <row r="70">
          <cell r="RE70">
            <v>0</v>
          </cell>
          <cell r="RF70">
            <v>0</v>
          </cell>
          <cell r="RG70">
            <v>0</v>
          </cell>
          <cell r="RH70">
            <v>5.0206880631358262</v>
          </cell>
          <cell r="RI70">
            <v>5.0359450450697469</v>
          </cell>
          <cell r="RT70">
            <v>5.7187663555358359</v>
          </cell>
        </row>
        <row r="71">
          <cell r="RE71">
            <v>0</v>
          </cell>
          <cell r="RF71">
            <v>0</v>
          </cell>
          <cell r="RG71">
            <v>0</v>
          </cell>
          <cell r="RH71">
            <v>0.7267090932744269</v>
          </cell>
          <cell r="RI71">
            <v>6.5021413834254682</v>
          </cell>
          <cell r="RT71">
            <v>5.2536778475018657</v>
          </cell>
        </row>
        <row r="72">
          <cell r="RE72">
            <v>0</v>
          </cell>
          <cell r="RF72">
            <v>0</v>
          </cell>
          <cell r="RG72">
            <v>0</v>
          </cell>
          <cell r="RH72">
            <v>0</v>
          </cell>
          <cell r="RI72">
            <v>3.5265889065430591</v>
          </cell>
          <cell r="RT72">
            <v>6.1301962147964959</v>
          </cell>
        </row>
        <row r="73">
          <cell r="RE73">
            <v>0</v>
          </cell>
          <cell r="RF73">
            <v>0</v>
          </cell>
          <cell r="RG73">
            <v>0</v>
          </cell>
          <cell r="RH73">
            <v>0</v>
          </cell>
          <cell r="RI73">
            <v>0</v>
          </cell>
          <cell r="RT73">
            <v>7.7637979781728603</v>
          </cell>
        </row>
        <row r="74">
          <cell r="RE74">
            <v>0</v>
          </cell>
          <cell r="RF74">
            <v>0</v>
          </cell>
          <cell r="RG74">
            <v>0</v>
          </cell>
          <cell r="RH74">
            <v>0</v>
          </cell>
          <cell r="RI74">
            <v>0</v>
          </cell>
          <cell r="RT74">
            <v>7.3609527721584058</v>
          </cell>
        </row>
        <row r="75">
          <cell r="RE75">
            <v>0</v>
          </cell>
          <cell r="RF75">
            <v>0</v>
          </cell>
          <cell r="RG75">
            <v>0</v>
          </cell>
          <cell r="RH75">
            <v>0</v>
          </cell>
          <cell r="RI75">
            <v>0</v>
          </cell>
          <cell r="RT75">
            <v>6.7160124031734103</v>
          </cell>
        </row>
        <row r="103">
          <cell r="RT103">
            <v>0.14025255925026409</v>
          </cell>
        </row>
        <row r="104">
          <cell r="RT104">
            <v>0.19932379747371476</v>
          </cell>
        </row>
        <row r="105">
          <cell r="RT105">
            <v>0.21251199374570337</v>
          </cell>
        </row>
        <row r="106">
          <cell r="RT106">
            <v>0.3008016103183464</v>
          </cell>
        </row>
        <row r="107">
          <cell r="RT107">
            <v>0.33679666326027957</v>
          </cell>
        </row>
        <row r="108">
          <cell r="RT108">
            <v>0.37886182292795278</v>
          </cell>
        </row>
        <row r="109">
          <cell r="RT109">
            <v>0.39187848582604135</v>
          </cell>
        </row>
        <row r="110">
          <cell r="RT110">
            <v>0.43655409127492412</v>
          </cell>
        </row>
        <row r="111">
          <cell r="RT111">
            <v>0.47234112005828582</v>
          </cell>
        </row>
        <row r="112">
          <cell r="RT112">
            <v>0.55589168370955466</v>
          </cell>
        </row>
        <row r="113">
          <cell r="RT113">
            <v>0.5874987697819869</v>
          </cell>
        </row>
        <row r="114">
          <cell r="RT114">
            <v>0.65728978856820597</v>
          </cell>
        </row>
        <row r="115">
          <cell r="RT115">
            <v>0.68514921941422524</v>
          </cell>
        </row>
        <row r="116">
          <cell r="RT116">
            <v>0.63732567552121622</v>
          </cell>
        </row>
        <row r="117">
          <cell r="RT117">
            <v>0.7983782488402561</v>
          </cell>
        </row>
        <row r="118">
          <cell r="RT118">
            <v>0.88948901496013411</v>
          </cell>
        </row>
        <row r="119">
          <cell r="RT119">
            <v>0.9038797803766665</v>
          </cell>
        </row>
        <row r="131">
          <cell r="RT131">
            <v>5.4573274478736507E-2</v>
          </cell>
        </row>
        <row r="132">
          <cell r="RT132">
            <v>7.2953778092395505E-2</v>
          </cell>
        </row>
        <row r="133">
          <cell r="RT133">
            <v>7.426836806481768E-2</v>
          </cell>
        </row>
        <row r="134">
          <cell r="RT134">
            <v>9.9888393241854154E-2</v>
          </cell>
        </row>
        <row r="135">
          <cell r="RT135">
            <v>0.10585748890467241</v>
          </cell>
        </row>
        <row r="136">
          <cell r="RT136">
            <v>0.11050435181380017</v>
          </cell>
        </row>
        <row r="137">
          <cell r="RT137">
            <v>0.1066828918692619</v>
          </cell>
        </row>
        <row r="138">
          <cell r="RT138">
            <v>0.11782739164236411</v>
          </cell>
        </row>
        <row r="139">
          <cell r="RT139">
            <v>0.12642237258814557</v>
          </cell>
        </row>
        <row r="140">
          <cell r="RT140">
            <v>0.14905482455830049</v>
          </cell>
        </row>
        <row r="141">
          <cell r="RT141">
            <v>0.15632037181997957</v>
          </cell>
        </row>
        <row r="142">
          <cell r="RT142">
            <v>0.17118183873704804</v>
          </cell>
        </row>
        <row r="143">
          <cell r="RT143">
            <v>0.17212506156185919</v>
          </cell>
        </row>
        <row r="144">
          <cell r="RT144">
            <v>0.15292683532437323</v>
          </cell>
        </row>
        <row r="145">
          <cell r="RT145">
            <v>0.18644652049781454</v>
          </cell>
        </row>
        <row r="146">
          <cell r="RT146">
            <v>0.18126956646576134</v>
          </cell>
        </row>
        <row r="147">
          <cell r="RT147">
            <v>0.16372621865572567</v>
          </cell>
        </row>
        <row r="159">
          <cell r="RT159">
            <v>0.10397018523468687</v>
          </cell>
        </row>
        <row r="160">
          <cell r="RT160">
            <v>6.9520400312835406E-2</v>
          </cell>
        </row>
        <row r="161">
          <cell r="RT161">
            <v>6.7438661461234409E-2</v>
          </cell>
        </row>
        <row r="162">
          <cell r="RT162">
            <v>8.9953737261719763E-2</v>
          </cell>
        </row>
        <row r="163">
          <cell r="RT163">
            <v>0.10635151538188999</v>
          </cell>
        </row>
        <row r="164">
          <cell r="RT164">
            <v>0.11461645503392985</v>
          </cell>
        </row>
        <row r="165">
          <cell r="RT165">
            <v>0.11934165080308208</v>
          </cell>
        </row>
        <row r="166">
          <cell r="RT166">
            <v>0.13576498544732823</v>
          </cell>
        </row>
        <row r="167">
          <cell r="RT167">
            <v>0.14580996404678953</v>
          </cell>
        </row>
        <row r="168">
          <cell r="RT168">
            <v>0.16361437114220137</v>
          </cell>
        </row>
        <row r="169">
          <cell r="RT169">
            <v>0.16731946340474696</v>
          </cell>
        </row>
        <row r="170">
          <cell r="RT170">
            <v>0.17915142980191476</v>
          </cell>
        </row>
        <row r="171">
          <cell r="RT171">
            <v>0.19237339794586494</v>
          </cell>
        </row>
        <row r="172">
          <cell r="RT172">
            <v>0.17860541012639289</v>
          </cell>
        </row>
        <row r="173">
          <cell r="RT173">
            <v>0.24288833418610603</v>
          </cell>
        </row>
        <row r="174">
          <cell r="RT174">
            <v>0.2288388370135167</v>
          </cell>
        </row>
        <row r="175">
          <cell r="RT175">
            <v>0.23408309098400235</v>
          </cell>
        </row>
        <row r="291">
          <cell r="RT291">
            <v>0.30559418434027452</v>
          </cell>
        </row>
        <row r="292">
          <cell r="RT292">
            <v>0.34843265786157757</v>
          </cell>
        </row>
        <row r="293">
          <cell r="RT293">
            <v>0.36144356829291191</v>
          </cell>
        </row>
        <row r="294">
          <cell r="RT294">
            <v>0.49764208507011615</v>
          </cell>
        </row>
        <row r="295">
          <cell r="RT295">
            <v>0.56163502698232259</v>
          </cell>
        </row>
        <row r="296">
          <cell r="RT296">
            <v>0.61742014921581068</v>
          </cell>
        </row>
        <row r="297">
          <cell r="RT297">
            <v>0.63031666836198796</v>
          </cell>
        </row>
        <row r="298">
          <cell r="RT298">
            <v>0.70415136727058436</v>
          </cell>
        </row>
        <row r="299">
          <cell r="RT299">
            <v>0.75846343766659097</v>
          </cell>
        </row>
        <row r="300">
          <cell r="RT300">
            <v>0.88386616652177297</v>
          </cell>
        </row>
        <row r="301">
          <cell r="RT301">
            <v>0.92435004477000215</v>
          </cell>
        </row>
        <row r="302">
          <cell r="RT302">
            <v>1.0230089672355769</v>
          </cell>
        </row>
        <row r="303">
          <cell r="RT303">
            <v>1.0637089911704067</v>
          </cell>
        </row>
        <row r="304">
          <cell r="RT304">
            <v>0.98292806559023116</v>
          </cell>
        </row>
        <row r="305">
          <cell r="RT305">
            <v>1.2420666346287683</v>
          </cell>
        </row>
        <row r="306">
          <cell r="RT306">
            <v>1.3145307079451596</v>
          </cell>
        </row>
        <row r="307">
          <cell r="RT307">
            <v>1.3172289945958713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3"/>
      <sheetName val="summary, Schmidt"/>
      <sheetName val="perVperA"/>
      <sheetName val="PtsG other substrates"/>
      <sheetName val="Peebo"/>
      <sheetName val="Valgepea"/>
    </sheetNames>
    <sheetDataSet>
      <sheetData sheetId="0" refreshError="1"/>
      <sheetData sheetId="1">
        <row r="27">
          <cell r="DD27">
            <v>0.12</v>
          </cell>
        </row>
      </sheetData>
      <sheetData sheetId="2" refreshError="1"/>
      <sheetData sheetId="3">
        <row r="6">
          <cell r="HK6">
            <v>0.12</v>
          </cell>
          <cell r="HQ6">
            <v>7.0074643850073564</v>
          </cell>
        </row>
        <row r="7">
          <cell r="HK7">
            <v>0.2</v>
          </cell>
          <cell r="HQ7">
            <v>6.781254765445528</v>
          </cell>
        </row>
        <row r="8">
          <cell r="HK8">
            <v>0.35</v>
          </cell>
          <cell r="HQ8">
            <v>8.4735882807631313</v>
          </cell>
        </row>
        <row r="9">
          <cell r="HK9">
            <v>0.5</v>
          </cell>
          <cell r="HQ9">
            <v>10.239955289409917</v>
          </cell>
        </row>
        <row r="12">
          <cell r="HK12">
            <v>0.21</v>
          </cell>
          <cell r="HQ12">
            <v>9.318417300100478</v>
          </cell>
        </row>
        <row r="13">
          <cell r="HK13">
            <v>0.22</v>
          </cell>
          <cell r="HQ13">
            <v>9.086508173922784</v>
          </cell>
        </row>
        <row r="14">
          <cell r="HK14">
            <v>0.25</v>
          </cell>
          <cell r="HQ14">
            <v>9.8966824179087389</v>
          </cell>
        </row>
        <row r="15">
          <cell r="HK15">
            <v>0.26</v>
          </cell>
          <cell r="HQ15">
            <v>11.354317990164349</v>
          </cell>
        </row>
        <row r="16">
          <cell r="HK16">
            <v>0.31</v>
          </cell>
          <cell r="HQ16">
            <v>11.756409671413717</v>
          </cell>
        </row>
        <row r="17">
          <cell r="HK17">
            <v>0.35</v>
          </cell>
          <cell r="HQ17">
            <v>11.905644969857342</v>
          </cell>
        </row>
        <row r="18">
          <cell r="HK18">
            <v>0.36</v>
          </cell>
          <cell r="HQ18">
            <v>11.941990083199343</v>
          </cell>
        </row>
        <row r="19">
          <cell r="HK19">
            <v>0.41</v>
          </cell>
          <cell r="HQ19">
            <v>12.155494869176714</v>
          </cell>
        </row>
        <row r="20">
          <cell r="HK20">
            <v>0.42</v>
          </cell>
          <cell r="HQ20">
            <v>9.4301475125383938</v>
          </cell>
        </row>
        <row r="21">
          <cell r="HK21">
            <v>0.45</v>
          </cell>
          <cell r="HQ21">
            <v>12.005597756345162</v>
          </cell>
        </row>
        <row r="22">
          <cell r="HK22">
            <v>0.46</v>
          </cell>
          <cell r="HQ22">
            <v>12.249098357648244</v>
          </cell>
        </row>
        <row r="23">
          <cell r="HK23">
            <v>0.51</v>
          </cell>
          <cell r="HQ23">
            <v>13.072623785386686</v>
          </cell>
        </row>
        <row r="24">
          <cell r="HK24">
            <v>0.53</v>
          </cell>
          <cell r="HQ24">
            <v>13.872272310081515</v>
          </cell>
        </row>
        <row r="25">
          <cell r="HK25">
            <v>0.55000000000000004</v>
          </cell>
          <cell r="HQ25">
            <v>12.9844096279562</v>
          </cell>
        </row>
        <row r="26">
          <cell r="HK26">
            <v>0.63</v>
          </cell>
          <cell r="HQ26">
            <v>13.574814112743002</v>
          </cell>
        </row>
        <row r="27">
          <cell r="HK27">
            <v>0.63</v>
          </cell>
          <cell r="HQ27">
            <v>14.165868422122273</v>
          </cell>
        </row>
        <row r="28">
          <cell r="HK28">
            <v>0.65</v>
          </cell>
          <cell r="HQ28">
            <v>13.974067862742604</v>
          </cell>
        </row>
        <row r="29">
          <cell r="HK29">
            <v>0.73</v>
          </cell>
          <cell r="HQ29">
            <v>15.244361763684783</v>
          </cell>
        </row>
        <row r="30">
          <cell r="HK30">
            <v>0.74</v>
          </cell>
          <cell r="HQ30">
            <v>14.600717736950845</v>
          </cell>
        </row>
        <row r="31">
          <cell r="HK31">
            <v>0.78</v>
          </cell>
          <cell r="HQ31">
            <v>15.296358494258422</v>
          </cell>
        </row>
        <row r="33">
          <cell r="HK33">
            <v>0.11</v>
          </cell>
          <cell r="HQ33">
            <v>7.8237808678516112</v>
          </cell>
        </row>
        <row r="34">
          <cell r="HK34">
            <v>0.21</v>
          </cell>
          <cell r="HQ34">
            <v>10.393558175045291</v>
          </cell>
        </row>
        <row r="35">
          <cell r="HK35">
            <v>0.31</v>
          </cell>
          <cell r="HQ35">
            <v>12.005409360593161</v>
          </cell>
        </row>
        <row r="36">
          <cell r="HK36">
            <v>0.4</v>
          </cell>
          <cell r="HQ36">
            <v>12.164200837056436</v>
          </cell>
        </row>
        <row r="37">
          <cell r="HK37">
            <v>0.49</v>
          </cell>
          <cell r="HQ37">
            <v>10.55978774545255</v>
          </cell>
        </row>
      </sheetData>
      <sheetData sheetId="4">
        <row r="3">
          <cell r="BS3">
            <v>0.36</v>
          </cell>
        </row>
      </sheetData>
      <sheetData sheetId="5">
        <row r="2">
          <cell r="BW2">
            <v>0.11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biosystems.2005.07.00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i.org/10.1016/j.cub.2017.03.02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28/jb.144.1.114-123.1980" TargetMode="External"/><Relationship Id="rId13" Type="http://schemas.openxmlformats.org/officeDocument/2006/relationships/hyperlink" Target="https://doi.org/10.1128/jb.123.3.1076-1087.1975" TargetMode="External"/><Relationship Id="rId18" Type="http://schemas.openxmlformats.org/officeDocument/2006/relationships/hyperlink" Target="https://doi.org/10.1111/j.1432-1033.1976.tb10639.x" TargetMode="External"/><Relationship Id="rId26" Type="http://schemas.openxmlformats.org/officeDocument/2006/relationships/hyperlink" Target="https://doi.org/10.1016/j.bbabio.2020.148305" TargetMode="External"/><Relationship Id="rId3" Type="http://schemas.openxmlformats.org/officeDocument/2006/relationships/hyperlink" Target="https://doi.org/10.1371/journal.pone.0067590" TargetMode="External"/><Relationship Id="rId21" Type="http://schemas.openxmlformats.org/officeDocument/2006/relationships/hyperlink" Target="https://doi.org/10.1111/j.1432-1033.1976.tb10639.x" TargetMode="External"/><Relationship Id="rId7" Type="http://schemas.openxmlformats.org/officeDocument/2006/relationships/hyperlink" Target="https://doi.org/10.1271/bbb1961.51.407" TargetMode="External"/><Relationship Id="rId12" Type="http://schemas.openxmlformats.org/officeDocument/2006/relationships/hyperlink" Target="https://doi.org/10.1128/jb.123.3.1076-1087.1975" TargetMode="External"/><Relationship Id="rId17" Type="http://schemas.openxmlformats.org/officeDocument/2006/relationships/hyperlink" Target="https://doi.org/10.1128/jb.123.3.1076-1087.1975" TargetMode="External"/><Relationship Id="rId25" Type="http://schemas.openxmlformats.org/officeDocument/2006/relationships/hyperlink" Target="https://doi.org/10.1016/j.cell.2006.10.030" TargetMode="External"/><Relationship Id="rId2" Type="http://schemas.openxmlformats.org/officeDocument/2006/relationships/hyperlink" Target="https://doi.org/10.1083/jcb.102.1.97" TargetMode="External"/><Relationship Id="rId16" Type="http://schemas.openxmlformats.org/officeDocument/2006/relationships/hyperlink" Target="https://doi.org/10.1128/jb.123.3.1076-1087.1975" TargetMode="External"/><Relationship Id="rId20" Type="http://schemas.openxmlformats.org/officeDocument/2006/relationships/hyperlink" Target="https://doi.org/10.1111/j.1432-1033.1976.tb10639.x" TargetMode="External"/><Relationship Id="rId1" Type="http://schemas.openxmlformats.org/officeDocument/2006/relationships/hyperlink" Target="https://doi.org/10.1016/S0005-2736(00)00323-0" TargetMode="External"/><Relationship Id="rId6" Type="http://schemas.openxmlformats.org/officeDocument/2006/relationships/hyperlink" Target="https://doi.org/10.1371/journal.pone.0067590" TargetMode="External"/><Relationship Id="rId11" Type="http://schemas.openxmlformats.org/officeDocument/2006/relationships/hyperlink" Target="https://doi.org/10.1002/bit.22802" TargetMode="External"/><Relationship Id="rId24" Type="http://schemas.openxmlformats.org/officeDocument/2006/relationships/hyperlink" Target="https://doi.org/10.1111/j.1432-1033.1976.tb10639.x" TargetMode="External"/><Relationship Id="rId5" Type="http://schemas.openxmlformats.org/officeDocument/2006/relationships/hyperlink" Target="https://doi.org/10.1371/journal.pone.0067590" TargetMode="External"/><Relationship Id="rId15" Type="http://schemas.openxmlformats.org/officeDocument/2006/relationships/hyperlink" Target="https://doi.org/10.1128/jb.123.3.1076-1087.1975" TargetMode="External"/><Relationship Id="rId23" Type="http://schemas.openxmlformats.org/officeDocument/2006/relationships/hyperlink" Target="https://doi.org/10.1111/j.1432-1033.1976.tb10639.x" TargetMode="External"/><Relationship Id="rId10" Type="http://schemas.openxmlformats.org/officeDocument/2006/relationships/hyperlink" Target="https://doi.org/10.1128/jb.126.1.251-256.1976" TargetMode="External"/><Relationship Id="rId19" Type="http://schemas.openxmlformats.org/officeDocument/2006/relationships/hyperlink" Target="https://doi.org/10.1093/jb/mvh147" TargetMode="External"/><Relationship Id="rId4" Type="http://schemas.openxmlformats.org/officeDocument/2006/relationships/hyperlink" Target="https://doi.org/10.1371/journal.pone.0067590" TargetMode="External"/><Relationship Id="rId9" Type="http://schemas.openxmlformats.org/officeDocument/2006/relationships/hyperlink" Target="https://doi.org/10.1128/jb.123.3.1076-1087.1975" TargetMode="External"/><Relationship Id="rId14" Type="http://schemas.openxmlformats.org/officeDocument/2006/relationships/hyperlink" Target="https://doi.org/10.1128/jb.123.3.1076-1087.1975" TargetMode="External"/><Relationship Id="rId22" Type="http://schemas.openxmlformats.org/officeDocument/2006/relationships/hyperlink" Target="https://doi.org/10.1111/j.1432-1033.1976.tb10639.x" TargetMode="External"/><Relationship Id="rId27" Type="http://schemas.openxmlformats.org/officeDocument/2006/relationships/hyperlink" Target="https://doi.org/10.1073/pnas.78.10.624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embopress.org/doi/full/10.15252/msb.202110504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doi.org/10.1128/JB.00615-07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doi.org/10.1128/JB.00615-07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EBB0-5982-447D-9129-9B77A51ADB0D}">
  <dimension ref="C1:P36"/>
  <sheetViews>
    <sheetView tabSelected="1" workbookViewId="0"/>
  </sheetViews>
  <sheetFormatPr defaultRowHeight="14.4" x14ac:dyDescent="0.3"/>
  <sheetData>
    <row r="1" spans="3:16" x14ac:dyDescent="0.3">
      <c r="C1" s="27" t="s">
        <v>1412</v>
      </c>
    </row>
    <row r="2" spans="3:16" ht="18" x14ac:dyDescent="0.35">
      <c r="F2" s="161" t="s">
        <v>1442</v>
      </c>
    </row>
    <row r="3" spans="3:16" x14ac:dyDescent="0.3">
      <c r="F3" s="28" t="s">
        <v>432</v>
      </c>
    </row>
    <row r="4" spans="3:16" x14ac:dyDescent="0.3">
      <c r="F4" t="s">
        <v>1443</v>
      </c>
    </row>
    <row r="5" spans="3:16" x14ac:dyDescent="0.3">
      <c r="F5" t="s">
        <v>432</v>
      </c>
      <c r="M5" s="1"/>
      <c r="N5" s="1"/>
    </row>
    <row r="6" spans="3:16" x14ac:dyDescent="0.3">
      <c r="F6" s="162" t="s">
        <v>1413</v>
      </c>
      <c r="M6" s="1"/>
      <c r="N6" s="1"/>
    </row>
    <row r="7" spans="3:16" x14ac:dyDescent="0.3">
      <c r="F7" s="162" t="s">
        <v>1434</v>
      </c>
      <c r="M7" s="1"/>
      <c r="N7" s="1"/>
      <c r="O7" s="1"/>
      <c r="P7" s="1"/>
    </row>
    <row r="8" spans="3:16" x14ac:dyDescent="0.3">
      <c r="F8" s="162" t="s">
        <v>1414</v>
      </c>
      <c r="M8" s="1"/>
      <c r="N8" s="1"/>
      <c r="O8" s="1"/>
      <c r="P8" s="1"/>
    </row>
    <row r="9" spans="3:16" x14ac:dyDescent="0.3">
      <c r="F9" s="162" t="s">
        <v>1418</v>
      </c>
      <c r="M9" s="1"/>
      <c r="N9" s="1"/>
      <c r="O9" s="1"/>
      <c r="P9" s="1"/>
    </row>
    <row r="10" spans="3:16" x14ac:dyDescent="0.3">
      <c r="F10" s="162" t="s">
        <v>1415</v>
      </c>
      <c r="M10" s="1"/>
      <c r="N10" s="1"/>
      <c r="O10" s="1"/>
      <c r="P10" s="1"/>
    </row>
    <row r="11" spans="3:16" x14ac:dyDescent="0.3">
      <c r="M11" s="1"/>
      <c r="N11" s="1"/>
      <c r="O11" s="1"/>
      <c r="P11" s="1"/>
    </row>
    <row r="12" spans="3:16" x14ac:dyDescent="0.3">
      <c r="F12" s="11" t="s">
        <v>1229</v>
      </c>
      <c r="G12" s="1" t="s">
        <v>1230</v>
      </c>
      <c r="H12" s="1"/>
      <c r="I12" s="1"/>
      <c r="M12" s="1"/>
      <c r="N12" s="1"/>
      <c r="O12" s="1"/>
      <c r="P12" s="1"/>
    </row>
    <row r="13" spans="3:16" x14ac:dyDescent="0.3">
      <c r="F13" s="11" t="s">
        <v>1232</v>
      </c>
      <c r="G13" s="1" t="s">
        <v>1231</v>
      </c>
      <c r="H13" s="1"/>
      <c r="I13" s="1"/>
      <c r="M13" s="1"/>
      <c r="N13" s="1"/>
      <c r="O13" s="1"/>
      <c r="P13" s="1"/>
    </row>
    <row r="14" spans="3:16" x14ac:dyDescent="0.3">
      <c r="F14" s="11" t="s">
        <v>1233</v>
      </c>
      <c r="G14" s="1" t="s">
        <v>1255</v>
      </c>
      <c r="H14" s="1"/>
      <c r="I14" s="1"/>
      <c r="M14" s="1"/>
      <c r="N14" s="1"/>
      <c r="O14" s="1"/>
      <c r="P14" s="1"/>
    </row>
    <row r="15" spans="3:16" x14ac:dyDescent="0.3">
      <c r="F15" s="11" t="s">
        <v>1234</v>
      </c>
      <c r="G15" s="1" t="s">
        <v>1248</v>
      </c>
      <c r="H15" s="1"/>
      <c r="I15" s="1"/>
      <c r="M15" s="1"/>
      <c r="N15" s="1"/>
      <c r="O15" s="1"/>
      <c r="P15" s="1"/>
    </row>
    <row r="16" spans="3:16" x14ac:dyDescent="0.3">
      <c r="F16" s="11" t="s">
        <v>1235</v>
      </c>
      <c r="G16" s="1" t="s">
        <v>1256</v>
      </c>
      <c r="H16" s="1"/>
      <c r="I16" s="1"/>
      <c r="M16" s="1"/>
      <c r="N16" s="1"/>
      <c r="O16" s="1"/>
      <c r="P16" s="1"/>
    </row>
    <row r="17" spans="6:16" x14ac:dyDescent="0.3">
      <c r="F17" s="11" t="s">
        <v>1236</v>
      </c>
      <c r="G17" s="1" t="s">
        <v>1435</v>
      </c>
      <c r="H17" s="1"/>
      <c r="I17" s="1"/>
      <c r="M17" s="1"/>
      <c r="N17" s="1"/>
      <c r="O17" s="1"/>
      <c r="P17" s="1"/>
    </row>
    <row r="18" spans="6:16" x14ac:dyDescent="0.3">
      <c r="F18" s="11" t="s">
        <v>1237</v>
      </c>
      <c r="G18" s="1" t="s">
        <v>1258</v>
      </c>
      <c r="H18" s="1"/>
      <c r="I18" s="1"/>
      <c r="M18" s="1"/>
      <c r="N18" s="1"/>
      <c r="O18" s="1"/>
      <c r="P18" s="1"/>
    </row>
    <row r="19" spans="6:16" x14ac:dyDescent="0.3">
      <c r="F19" s="11" t="s">
        <v>1238</v>
      </c>
      <c r="G19" s="1" t="s">
        <v>1408</v>
      </c>
      <c r="H19" s="1"/>
      <c r="I19" s="1"/>
      <c r="M19" s="1"/>
      <c r="N19" s="1"/>
      <c r="O19" s="1"/>
      <c r="P19" s="1"/>
    </row>
    <row r="20" spans="6:16" x14ac:dyDescent="0.3">
      <c r="F20" s="11" t="s">
        <v>1239</v>
      </c>
      <c r="G20" s="1" t="s">
        <v>1372</v>
      </c>
      <c r="H20" s="1"/>
      <c r="I20" s="1"/>
      <c r="M20" s="1"/>
      <c r="N20" s="1"/>
      <c r="O20" s="1"/>
      <c r="P20" s="1"/>
    </row>
    <row r="21" spans="6:16" x14ac:dyDescent="0.3">
      <c r="F21" s="11" t="s">
        <v>1240</v>
      </c>
      <c r="G21" s="1" t="s">
        <v>1257</v>
      </c>
      <c r="H21" s="1"/>
      <c r="I21" s="1"/>
      <c r="M21" s="1"/>
      <c r="N21" s="1"/>
      <c r="O21" s="1"/>
      <c r="P21" s="1"/>
    </row>
    <row r="22" spans="6:16" x14ac:dyDescent="0.3">
      <c r="F22" s="11" t="s">
        <v>1241</v>
      </c>
      <c r="G22" s="1" t="s">
        <v>1362</v>
      </c>
      <c r="H22" s="1"/>
      <c r="I22" s="1"/>
      <c r="M22" s="1"/>
      <c r="N22" s="1"/>
      <c r="O22" s="1"/>
      <c r="P22" s="1"/>
    </row>
    <row r="23" spans="6:16" x14ac:dyDescent="0.3">
      <c r="F23" s="11" t="s">
        <v>1242</v>
      </c>
      <c r="G23" s="1" t="s">
        <v>1363</v>
      </c>
      <c r="H23" s="1"/>
      <c r="I23" s="1"/>
      <c r="M23" s="1"/>
      <c r="N23" s="1"/>
      <c r="O23" s="1"/>
      <c r="P23" s="1"/>
    </row>
    <row r="24" spans="6:16" x14ac:dyDescent="0.3">
      <c r="F24" s="11" t="s">
        <v>1243</v>
      </c>
      <c r="G24" s="1" t="s">
        <v>1364</v>
      </c>
      <c r="H24" s="1"/>
      <c r="I24" s="1"/>
      <c r="M24" s="1"/>
      <c r="N24" s="1"/>
      <c r="O24" s="1"/>
      <c r="P24" s="1"/>
    </row>
    <row r="25" spans="6:16" x14ac:dyDescent="0.3">
      <c r="F25" s="11" t="s">
        <v>1244</v>
      </c>
      <c r="G25" s="1" t="s">
        <v>1368</v>
      </c>
      <c r="H25" s="1"/>
      <c r="I25" s="1"/>
      <c r="M25" s="1"/>
      <c r="N25" s="1"/>
      <c r="O25" s="1"/>
      <c r="P25" s="1"/>
    </row>
    <row r="26" spans="6:16" x14ac:dyDescent="0.3">
      <c r="F26" s="11" t="s">
        <v>1245</v>
      </c>
      <c r="G26" s="1" t="s">
        <v>1373</v>
      </c>
      <c r="H26" s="1"/>
      <c r="I26" s="1"/>
      <c r="M26" s="1"/>
      <c r="N26" s="1"/>
      <c r="O26" s="1"/>
      <c r="P26" s="1"/>
    </row>
    <row r="27" spans="6:16" x14ac:dyDescent="0.3">
      <c r="F27" s="11" t="s">
        <v>1246</v>
      </c>
      <c r="G27" s="1" t="s">
        <v>1374</v>
      </c>
      <c r="H27" s="1"/>
      <c r="I27" s="1"/>
      <c r="M27" s="1"/>
      <c r="N27" s="1"/>
      <c r="O27" s="1"/>
      <c r="P27" s="1"/>
    </row>
    <row r="28" spans="6:16" x14ac:dyDescent="0.3">
      <c r="F28" s="11" t="s">
        <v>1247</v>
      </c>
      <c r="G28" s="1" t="s">
        <v>1359</v>
      </c>
      <c r="H28" s="1"/>
      <c r="I28" s="1"/>
      <c r="M28" s="1"/>
      <c r="N28" s="1"/>
      <c r="O28" s="1"/>
      <c r="P28" s="1"/>
    </row>
    <row r="29" spans="6:16" x14ac:dyDescent="0.3">
      <c r="F29" s="11" t="s">
        <v>1249</v>
      </c>
      <c r="G29" s="1" t="s">
        <v>1360</v>
      </c>
      <c r="H29" s="1"/>
      <c r="I29" s="1"/>
      <c r="M29" s="28" t="s">
        <v>432</v>
      </c>
    </row>
    <row r="30" spans="6:16" x14ac:dyDescent="0.3">
      <c r="F30" s="11" t="s">
        <v>1250</v>
      </c>
      <c r="G30" s="1" t="s">
        <v>1370</v>
      </c>
      <c r="H30" s="1"/>
      <c r="I30" s="1"/>
    </row>
    <row r="31" spans="6:16" x14ac:dyDescent="0.3">
      <c r="F31" s="11" t="s">
        <v>1251</v>
      </c>
      <c r="G31" s="1" t="s">
        <v>1365</v>
      </c>
      <c r="H31" s="1"/>
      <c r="I31" s="1"/>
    </row>
    <row r="32" spans="6:16" x14ac:dyDescent="0.3">
      <c r="F32" s="11" t="s">
        <v>1252</v>
      </c>
      <c r="G32" s="1" t="s">
        <v>1366</v>
      </c>
      <c r="H32" s="1"/>
      <c r="I32" s="1"/>
    </row>
    <row r="33" spans="6:9" x14ac:dyDescent="0.3">
      <c r="F33" s="11" t="s">
        <v>1253</v>
      </c>
      <c r="G33" s="1" t="s">
        <v>1367</v>
      </c>
      <c r="H33" s="1"/>
      <c r="I33" s="1"/>
    </row>
    <row r="34" spans="6:9" x14ac:dyDescent="0.3">
      <c r="F34" s="11" t="s">
        <v>1254</v>
      </c>
      <c r="G34" s="1" t="s">
        <v>1369</v>
      </c>
      <c r="H34" s="1"/>
      <c r="I34" s="1"/>
    </row>
    <row r="35" spans="6:9" x14ac:dyDescent="0.3">
      <c r="F35" s="11" t="s">
        <v>1263</v>
      </c>
      <c r="G35" s="1" t="s">
        <v>1371</v>
      </c>
      <c r="H35" s="1"/>
      <c r="I35" s="1"/>
    </row>
    <row r="36" spans="6:9" x14ac:dyDescent="0.3">
      <c r="F36" s="29" t="s">
        <v>1410</v>
      </c>
      <c r="G36" s="1" t="s">
        <v>1411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A125-7F95-4F12-B2F1-F007F1EAA4E0}">
  <dimension ref="A1:EN475"/>
  <sheetViews>
    <sheetView zoomScale="110" zoomScaleNormal="110" workbookViewId="0"/>
  </sheetViews>
  <sheetFormatPr defaultRowHeight="14.4" x14ac:dyDescent="0.3"/>
  <cols>
    <col min="4" max="4" width="14.44140625" customWidth="1"/>
    <col min="19" max="19" width="14.5546875" customWidth="1"/>
    <col min="23" max="23" width="14.88671875" style="44" bestFit="1" customWidth="1"/>
    <col min="24" max="24" width="14.88671875" style="41" bestFit="1" customWidth="1"/>
    <col min="39" max="39" width="14.44140625" customWidth="1"/>
    <col min="55" max="55" width="14.88671875" bestFit="1" customWidth="1"/>
    <col min="64" max="64" width="14.44140625" customWidth="1"/>
    <col min="80" max="80" width="14.5546875" customWidth="1"/>
    <col min="84" max="84" width="14.88671875" bestFit="1" customWidth="1"/>
    <col min="85" max="85" width="14.88671875" style="41" bestFit="1" customWidth="1"/>
    <col min="123" max="124" width="12.6640625" bestFit="1" customWidth="1"/>
    <col min="143" max="143" width="9.6640625" style="146" customWidth="1"/>
    <col min="144" max="144" width="10" bestFit="1" customWidth="1"/>
  </cols>
  <sheetData>
    <row r="1" spans="1:144" x14ac:dyDescent="0.3">
      <c r="A1" s="27" t="s">
        <v>1213</v>
      </c>
      <c r="B1" s="120"/>
      <c r="U1" t="s">
        <v>1127</v>
      </c>
      <c r="V1" t="s">
        <v>1128</v>
      </c>
      <c r="AK1" s="27" t="s">
        <v>1214</v>
      </c>
      <c r="BA1" t="s">
        <v>432</v>
      </c>
      <c r="BB1" t="s">
        <v>432</v>
      </c>
      <c r="BJ1" s="112" t="s">
        <v>1225</v>
      </c>
      <c r="CD1" t="s">
        <v>432</v>
      </c>
    </row>
    <row r="2" spans="1:144" x14ac:dyDescent="0.3">
      <c r="B2" s="120" t="s">
        <v>1193</v>
      </c>
      <c r="J2" t="s">
        <v>1129</v>
      </c>
      <c r="S2" t="s">
        <v>1130</v>
      </c>
      <c r="T2" t="s">
        <v>1131</v>
      </c>
      <c r="U2" t="s">
        <v>1132</v>
      </c>
      <c r="V2" t="s">
        <v>1133</v>
      </c>
      <c r="W2" s="44" t="s">
        <v>1212</v>
      </c>
      <c r="AK2" t="s">
        <v>1134</v>
      </c>
      <c r="AL2" t="s">
        <v>1135</v>
      </c>
      <c r="AM2" t="s">
        <v>1036</v>
      </c>
      <c r="AN2" t="s">
        <v>1136</v>
      </c>
      <c r="AO2" t="s">
        <v>1137</v>
      </c>
      <c r="AP2" t="s">
        <v>1138</v>
      </c>
      <c r="AQ2" t="s">
        <v>1139</v>
      </c>
      <c r="AR2" t="s">
        <v>1140</v>
      </c>
      <c r="AS2" t="s">
        <v>1141</v>
      </c>
      <c r="AT2" t="s">
        <v>1145</v>
      </c>
      <c r="AU2" t="s">
        <v>1131</v>
      </c>
      <c r="AV2" t="s">
        <v>1436</v>
      </c>
      <c r="AW2" t="s">
        <v>1437</v>
      </c>
      <c r="AY2" t="s">
        <v>1212</v>
      </c>
      <c r="BJ2" t="s">
        <v>1143</v>
      </c>
      <c r="BK2" t="s">
        <v>1144</v>
      </c>
      <c r="BL2" t="s">
        <v>1143</v>
      </c>
      <c r="BM2" t="s">
        <v>1144</v>
      </c>
      <c r="BN2" t="s">
        <v>1148</v>
      </c>
      <c r="BO2" t="s">
        <v>1036</v>
      </c>
      <c r="BP2" t="s">
        <v>1142</v>
      </c>
      <c r="BQ2" t="s">
        <v>1138</v>
      </c>
      <c r="BS2" t="s">
        <v>1140</v>
      </c>
      <c r="BT2" t="s">
        <v>1141</v>
      </c>
      <c r="CB2" t="s">
        <v>1130</v>
      </c>
      <c r="CC2" t="s">
        <v>1131</v>
      </c>
      <c r="CD2" t="s">
        <v>1149</v>
      </c>
      <c r="CE2" t="s">
        <v>1150</v>
      </c>
      <c r="DO2" t="s">
        <v>432</v>
      </c>
    </row>
    <row r="3" spans="1:144" x14ac:dyDescent="0.3">
      <c r="B3" s="89" t="s">
        <v>1151</v>
      </c>
      <c r="C3" s="89" t="s">
        <v>1152</v>
      </c>
      <c r="D3" s="89" t="s">
        <v>1153</v>
      </c>
      <c r="E3" s="89" t="s">
        <v>1154</v>
      </c>
      <c r="F3" s="89" t="s">
        <v>1155</v>
      </c>
      <c r="G3" s="89" t="s">
        <v>1156</v>
      </c>
      <c r="H3" s="89">
        <v>0.12</v>
      </c>
      <c r="I3" s="89" t="s">
        <v>1157</v>
      </c>
      <c r="J3" s="89">
        <v>1128.52573593638</v>
      </c>
      <c r="K3" s="89" t="s">
        <v>432</v>
      </c>
      <c r="L3" s="89" t="s">
        <v>1158</v>
      </c>
      <c r="M3" s="89" t="s">
        <v>1159</v>
      </c>
      <c r="N3" s="89" t="s">
        <v>806</v>
      </c>
      <c r="O3" s="89" t="s">
        <v>1160</v>
      </c>
      <c r="P3" s="89" t="s">
        <v>1161</v>
      </c>
      <c r="Q3" s="89">
        <v>1</v>
      </c>
      <c r="R3" s="89" t="s">
        <v>432</v>
      </c>
      <c r="S3" s="89">
        <f>J3/(3.786*EXP(H3*0.7946))</f>
        <v>270.96925076985076</v>
      </c>
      <c r="T3" s="89">
        <f>J3/(0.5111*EXP(1.0725*H3))</f>
        <v>1941.3859702614475</v>
      </c>
      <c r="U3" s="89">
        <f>S3*48</f>
        <v>13006.524036952836</v>
      </c>
      <c r="V3" s="89">
        <f t="shared" ref="U3:V18" si="0">T3*48</f>
        <v>93186.526572549483</v>
      </c>
      <c r="W3" s="139">
        <f>U3/10^4</f>
        <v>1.3006524036952836</v>
      </c>
      <c r="AK3" s="89" t="s">
        <v>1162</v>
      </c>
      <c r="AL3" s="89" t="s">
        <v>772</v>
      </c>
      <c r="AM3" s="89"/>
      <c r="AN3" s="89" t="s">
        <v>860</v>
      </c>
      <c r="AO3" s="89" t="s">
        <v>1158</v>
      </c>
      <c r="AP3" s="89">
        <v>0.57999999999999996</v>
      </c>
      <c r="AQ3" s="89">
        <v>9735.4014802901693</v>
      </c>
      <c r="AR3" s="89">
        <v>4657.2500246342297</v>
      </c>
      <c r="AS3" s="89">
        <v>4498.3228688432</v>
      </c>
      <c r="AT3" s="89">
        <f t="shared" ref="AT3:AT19" si="1">AR3/(3.786*EXP(AP3*0.7946))</f>
        <v>775.88349738166517</v>
      </c>
      <c r="AU3" s="89">
        <f t="shared" ref="AU3:AU19" si="2">AR3/(0.5111*EXP(1.0725*AP3))</f>
        <v>4891.8236263271046</v>
      </c>
      <c r="AV3" s="89">
        <f t="shared" ref="AV3:AW18" si="3">AT3*35</f>
        <v>27155.922408358281</v>
      </c>
      <c r="AW3" s="89">
        <f t="shared" si="3"/>
        <v>171213.82692144866</v>
      </c>
      <c r="AX3" s="89"/>
      <c r="AY3" s="139">
        <f t="shared" ref="AY3:AY19" si="4">AV3/10^4</f>
        <v>2.7155922408358282</v>
      </c>
      <c r="BJ3" s="121" t="s">
        <v>1163</v>
      </c>
      <c r="BK3" s="121" t="s">
        <v>1164</v>
      </c>
      <c r="BL3" s="121" t="s">
        <v>1163</v>
      </c>
      <c r="BM3" s="121" t="s">
        <v>1164</v>
      </c>
      <c r="BN3" s="121">
        <v>100.62525435999601</v>
      </c>
      <c r="BO3" s="121" t="s">
        <v>1153</v>
      </c>
      <c r="BP3" s="121" t="s">
        <v>1158</v>
      </c>
      <c r="BQ3" s="121">
        <v>0.12</v>
      </c>
      <c r="BR3" s="121"/>
      <c r="BS3" s="121">
        <v>588.19842011636194</v>
      </c>
      <c r="BT3" s="121">
        <v>588.19842011636194</v>
      </c>
      <c r="BU3" s="121"/>
      <c r="BV3" s="121"/>
      <c r="BW3" s="121"/>
      <c r="BX3" s="121"/>
      <c r="BY3" s="121"/>
      <c r="BZ3" s="121"/>
      <c r="CA3" s="121"/>
      <c r="CB3">
        <f t="shared" ref="CB3:CB62" si="5">BS3/(3.786*EXP(BQ3*0.7946))</f>
        <v>141.23176825089763</v>
      </c>
      <c r="CC3">
        <f>BS3/(0.511*EXP(1.0725*BQ3))</f>
        <v>1012.0669754491369</v>
      </c>
      <c r="CD3">
        <f>CB3*30</f>
        <v>4236.9530475269294</v>
      </c>
      <c r="CE3">
        <f>CC3*30</f>
        <v>30362.009263474105</v>
      </c>
      <c r="CQ3" t="s">
        <v>1165</v>
      </c>
      <c r="CS3" t="s">
        <v>1165</v>
      </c>
      <c r="CU3" t="s">
        <v>1165</v>
      </c>
      <c r="CW3" t="s">
        <v>1224</v>
      </c>
      <c r="DI3" t="s">
        <v>1223</v>
      </c>
      <c r="DO3" t="s">
        <v>1228</v>
      </c>
    </row>
    <row r="4" spans="1:144" x14ac:dyDescent="0.3">
      <c r="B4" s="89" t="s">
        <v>1151</v>
      </c>
      <c r="C4" s="89" t="s">
        <v>1152</v>
      </c>
      <c r="D4" s="89" t="s">
        <v>1166</v>
      </c>
      <c r="E4" s="89" t="s">
        <v>1154</v>
      </c>
      <c r="F4" s="89" t="s">
        <v>1155</v>
      </c>
      <c r="G4" s="89" t="s">
        <v>1156</v>
      </c>
      <c r="H4" s="89">
        <v>0.2</v>
      </c>
      <c r="I4" s="89" t="s">
        <v>1157</v>
      </c>
      <c r="J4" s="89">
        <v>1826.51463599458</v>
      </c>
      <c r="K4" s="89" t="s">
        <v>432</v>
      </c>
      <c r="L4" s="89" t="s">
        <v>1158</v>
      </c>
      <c r="M4" s="89" t="s">
        <v>1159</v>
      </c>
      <c r="N4" s="89" t="s">
        <v>806</v>
      </c>
      <c r="O4" s="89" t="s">
        <v>1160</v>
      </c>
      <c r="P4" s="89" t="s">
        <v>1161</v>
      </c>
      <c r="Q4" s="89">
        <v>1</v>
      </c>
      <c r="R4" s="89" t="s">
        <v>432</v>
      </c>
      <c r="S4" s="89">
        <f t="shared" ref="S4:S18" si="6">J4/(3.786*EXP(H4*0.7946))</f>
        <v>411.55176437393027</v>
      </c>
      <c r="T4" s="89">
        <f t="shared" ref="T4:T18" si="7">J4/(0.5111*EXP(1.0725*H4))</f>
        <v>2883.7732519432739</v>
      </c>
      <c r="U4" s="89">
        <f t="shared" si="0"/>
        <v>19754.484689948651</v>
      </c>
      <c r="V4" s="89">
        <f t="shared" si="0"/>
        <v>138421.11609327715</v>
      </c>
      <c r="W4" s="139">
        <f t="shared" ref="W4:W18" si="8">U4/10^4</f>
        <v>1.975448468994865</v>
      </c>
      <c r="AK4" s="89" t="s">
        <v>1162</v>
      </c>
      <c r="AL4" s="89" t="s">
        <v>772</v>
      </c>
      <c r="AM4" s="89"/>
      <c r="AN4" s="89" t="s">
        <v>1153</v>
      </c>
      <c r="AO4" s="89" t="s">
        <v>1158</v>
      </c>
      <c r="AP4" s="89">
        <v>0.12</v>
      </c>
      <c r="AQ4" s="89">
        <v>3915.0031830468502</v>
      </c>
      <c r="AR4" s="89">
        <v>2093.5274133766802</v>
      </c>
      <c r="AS4" s="89">
        <v>2139.5855773370499</v>
      </c>
      <c r="AT4" s="89">
        <f t="shared" si="1"/>
        <v>502.67489398292537</v>
      </c>
      <c r="AU4" s="89">
        <f t="shared" si="2"/>
        <v>3601.4639447410441</v>
      </c>
      <c r="AV4" s="89">
        <f t="shared" si="3"/>
        <v>17593.621289402388</v>
      </c>
      <c r="AW4" s="89">
        <f t="shared" si="3"/>
        <v>126051.23806593654</v>
      </c>
      <c r="AX4" s="89"/>
      <c r="AY4" s="139">
        <f t="shared" si="4"/>
        <v>1.7593621289402388</v>
      </c>
      <c r="BJ4" s="121" t="s">
        <v>1167</v>
      </c>
      <c r="BK4" s="121" t="s">
        <v>1168</v>
      </c>
      <c r="BL4" s="121" t="s">
        <v>1167</v>
      </c>
      <c r="BM4" s="121" t="s">
        <v>1168</v>
      </c>
      <c r="BN4" s="121">
        <v>143.88417696843399</v>
      </c>
      <c r="BO4" s="121" t="s">
        <v>1153</v>
      </c>
      <c r="BP4" s="121" t="s">
        <v>1158</v>
      </c>
      <c r="BQ4" s="121">
        <v>0.12</v>
      </c>
      <c r="BR4" s="121"/>
      <c r="BS4" s="121">
        <v>653.36947794553203</v>
      </c>
      <c r="BT4" s="121">
        <v>419.46462675501999</v>
      </c>
      <c r="BU4" s="121"/>
      <c r="BV4" s="121"/>
      <c r="BW4" s="121"/>
      <c r="BX4" s="121"/>
      <c r="BY4" s="121"/>
      <c r="BZ4" s="121"/>
      <c r="CA4" s="121"/>
      <c r="CB4">
        <f t="shared" si="5"/>
        <v>156.8799295196313</v>
      </c>
      <c r="CC4">
        <f t="shared" ref="CC4:CC67" si="9">BS4/(0.511*EXP(1.0725*BQ4))</f>
        <v>1124.2017128578852</v>
      </c>
      <c r="CD4">
        <f t="shared" ref="CD4:CE67" si="10">CB4*30</f>
        <v>4706.3978855889391</v>
      </c>
      <c r="CE4">
        <f t="shared" si="10"/>
        <v>33726.051385736559</v>
      </c>
      <c r="CQ4" t="s">
        <v>1129</v>
      </c>
      <c r="CR4" t="s">
        <v>1129</v>
      </c>
      <c r="CS4" t="s">
        <v>1149</v>
      </c>
      <c r="CT4" t="s">
        <v>1149</v>
      </c>
      <c r="CU4" t="s">
        <v>1169</v>
      </c>
      <c r="CV4" t="s">
        <v>1169</v>
      </c>
      <c r="CW4" t="s">
        <v>1149</v>
      </c>
      <c r="CX4" s="44" t="s">
        <v>1221</v>
      </c>
      <c r="DO4" t="s">
        <v>432</v>
      </c>
      <c r="DQ4" t="s">
        <v>1438</v>
      </c>
      <c r="DS4" t="s">
        <v>1439</v>
      </c>
      <c r="EL4" s="17" t="s">
        <v>1014</v>
      </c>
      <c r="EM4" s="17" t="s">
        <v>1283</v>
      </c>
      <c r="EN4" s="146" t="s">
        <v>1284</v>
      </c>
    </row>
    <row r="5" spans="1:144" x14ac:dyDescent="0.3">
      <c r="B5" s="89" t="s">
        <v>1151</v>
      </c>
      <c r="C5" s="89" t="s">
        <v>1152</v>
      </c>
      <c r="D5" s="89" t="s">
        <v>1171</v>
      </c>
      <c r="E5" s="89" t="s">
        <v>1154</v>
      </c>
      <c r="F5" s="89" t="s">
        <v>1155</v>
      </c>
      <c r="G5" s="89" t="s">
        <v>1156</v>
      </c>
      <c r="H5" s="89">
        <v>0.35</v>
      </c>
      <c r="I5" s="89" t="s">
        <v>1157</v>
      </c>
      <c r="J5" s="89">
        <v>3131.2733093462398</v>
      </c>
      <c r="K5" s="89" t="s">
        <v>432</v>
      </c>
      <c r="L5" s="89" t="s">
        <v>1158</v>
      </c>
      <c r="M5" s="89" t="s">
        <v>1159</v>
      </c>
      <c r="N5" s="89" t="s">
        <v>806</v>
      </c>
      <c r="O5" s="89" t="s">
        <v>1160</v>
      </c>
      <c r="P5" s="89" t="s">
        <v>1161</v>
      </c>
      <c r="Q5" s="89">
        <v>1</v>
      </c>
      <c r="R5" s="89">
        <v>3131.2733093462398</v>
      </c>
      <c r="S5" s="89">
        <f t="shared" si="6"/>
        <v>626.26584665629969</v>
      </c>
      <c r="T5" s="89">
        <f t="shared" si="7"/>
        <v>4209.1248127813033</v>
      </c>
      <c r="U5" s="89">
        <f t="shared" si="0"/>
        <v>30060.760639502383</v>
      </c>
      <c r="V5" s="89">
        <f t="shared" si="0"/>
        <v>202037.99101350256</v>
      </c>
      <c r="W5" s="139">
        <f t="shared" si="8"/>
        <v>3.0060760639502382</v>
      </c>
      <c r="AK5" s="89" t="s">
        <v>1162</v>
      </c>
      <c r="AL5" s="89" t="s">
        <v>772</v>
      </c>
      <c r="AM5" s="89"/>
      <c r="AN5" s="89" t="s">
        <v>1166</v>
      </c>
      <c r="AO5" s="89" t="s">
        <v>1158</v>
      </c>
      <c r="AP5" s="89">
        <v>0.2</v>
      </c>
      <c r="AQ5" s="89">
        <v>5035.3825280136398</v>
      </c>
      <c r="AR5" s="89">
        <v>2697.5463285718401</v>
      </c>
      <c r="AS5" s="89">
        <v>2682.4457737858702</v>
      </c>
      <c r="AT5" s="89">
        <f t="shared" si="1"/>
        <v>607.81333427401728</v>
      </c>
      <c r="AU5" s="89">
        <f t="shared" si="2"/>
        <v>4258.9923972754514</v>
      </c>
      <c r="AV5" s="89">
        <f t="shared" si="3"/>
        <v>21273.466699590605</v>
      </c>
      <c r="AW5" s="89">
        <f t="shared" si="3"/>
        <v>149064.7339046408</v>
      </c>
      <c r="AX5" s="89"/>
      <c r="AY5" s="139">
        <f t="shared" si="4"/>
        <v>2.1273466699590604</v>
      </c>
      <c r="BJ5" s="121" t="s">
        <v>1172</v>
      </c>
      <c r="BK5" s="121" t="s">
        <v>1173</v>
      </c>
      <c r="BL5" s="121" t="s">
        <v>1172</v>
      </c>
      <c r="BM5" s="121" t="s">
        <v>1173</v>
      </c>
      <c r="BN5" s="121">
        <v>463.86304890420502</v>
      </c>
      <c r="BO5" s="121" t="s">
        <v>1153</v>
      </c>
      <c r="BP5" s="121" t="s">
        <v>1158</v>
      </c>
      <c r="BQ5" s="121">
        <v>0.12</v>
      </c>
      <c r="BR5" s="121"/>
      <c r="BS5" s="121">
        <v>519.55875392008602</v>
      </c>
      <c r="BT5" s="121">
        <v>285.330740459347</v>
      </c>
      <c r="BU5" s="121"/>
      <c r="BV5" s="121"/>
      <c r="BW5" s="121"/>
      <c r="BX5" s="121"/>
      <c r="BY5" s="121"/>
      <c r="BZ5" s="121"/>
      <c r="CA5" s="121"/>
      <c r="CB5">
        <f t="shared" si="5"/>
        <v>124.75076269645623</v>
      </c>
      <c r="CC5">
        <f t="shared" si="9"/>
        <v>893.96407515681597</v>
      </c>
      <c r="CD5">
        <f t="shared" si="10"/>
        <v>3742.5228808936872</v>
      </c>
      <c r="CE5">
        <f t="shared" si="10"/>
        <v>26818.922254704477</v>
      </c>
      <c r="CH5" t="s">
        <v>1165</v>
      </c>
      <c r="CJ5" t="s">
        <v>1165</v>
      </c>
      <c r="CL5" t="s">
        <v>1165</v>
      </c>
      <c r="CP5" s="91">
        <v>0.12</v>
      </c>
      <c r="CQ5" s="91">
        <v>2771.6335268313624</v>
      </c>
      <c r="CR5" s="91">
        <v>2101.4380666826632</v>
      </c>
      <c r="CS5" s="91">
        <v>19964.829412178296</v>
      </c>
      <c r="CT5" s="91">
        <v>15137.229404762442</v>
      </c>
      <c r="CU5" s="91">
        <v>143067.98511964985</v>
      </c>
      <c r="CV5" s="91">
        <v>108473.39922234736</v>
      </c>
      <c r="CW5" s="89">
        <f>CS5+CP58</f>
        <v>21882.440447655834</v>
      </c>
      <c r="CX5" s="139">
        <f>CW5/10^4</f>
        <v>2.1882440447655833</v>
      </c>
      <c r="DI5" t="s">
        <v>934</v>
      </c>
      <c r="DJ5" t="s">
        <v>1149</v>
      </c>
      <c r="DO5" t="s">
        <v>934</v>
      </c>
      <c r="DP5" t="s">
        <v>432</v>
      </c>
      <c r="DQ5" t="s">
        <v>1176</v>
      </c>
      <c r="DR5" s="44" t="s">
        <v>1212</v>
      </c>
      <c r="DS5" s="44"/>
      <c r="DT5" t="s">
        <v>1222</v>
      </c>
      <c r="DV5" s="44" t="s">
        <v>1212</v>
      </c>
      <c r="EL5" s="35">
        <v>0.1</v>
      </c>
      <c r="EM5">
        <f>(119469*EL5+56202)/10^4</f>
        <v>6.8148899999999992</v>
      </c>
      <c r="EN5" s="146">
        <f t="shared" ref="EN5:EN26" si="11">(1.9382*10^18)*EL5 + 1.9198*10^18</f>
        <v>2.11362E+18</v>
      </c>
    </row>
    <row r="6" spans="1:144" x14ac:dyDescent="0.3">
      <c r="B6" s="89" t="s">
        <v>1151</v>
      </c>
      <c r="C6" s="89" t="s">
        <v>1152</v>
      </c>
      <c r="D6" s="89" t="s">
        <v>1177</v>
      </c>
      <c r="E6" s="89" t="s">
        <v>1154</v>
      </c>
      <c r="F6" s="89" t="s">
        <v>1155</v>
      </c>
      <c r="G6" s="89" t="s">
        <v>1156</v>
      </c>
      <c r="H6" s="89">
        <v>0.5</v>
      </c>
      <c r="I6" s="89" t="s">
        <v>1157</v>
      </c>
      <c r="J6" s="89">
        <v>4446.17908466263</v>
      </c>
      <c r="K6" s="89" t="s">
        <v>432</v>
      </c>
      <c r="L6" s="89" t="s">
        <v>1158</v>
      </c>
      <c r="M6" s="89" t="s">
        <v>1159</v>
      </c>
      <c r="N6" s="89" t="s">
        <v>806</v>
      </c>
      <c r="O6" s="89" t="s">
        <v>1160</v>
      </c>
      <c r="P6" s="89" t="s">
        <v>1161</v>
      </c>
      <c r="Q6" s="89">
        <v>1</v>
      </c>
      <c r="R6" s="89" t="s">
        <v>432</v>
      </c>
      <c r="S6" s="89">
        <f t="shared" si="6"/>
        <v>789.33460695614963</v>
      </c>
      <c r="T6" s="89">
        <f t="shared" si="7"/>
        <v>5088.5102596473398</v>
      </c>
      <c r="U6" s="89">
        <f t="shared" si="0"/>
        <v>37888.061133895186</v>
      </c>
      <c r="V6" s="89">
        <f t="shared" si="0"/>
        <v>244248.4924630723</v>
      </c>
      <c r="W6" s="139">
        <f t="shared" si="8"/>
        <v>3.7888061133895188</v>
      </c>
      <c r="AK6" s="89" t="s">
        <v>1162</v>
      </c>
      <c r="AL6" s="89" t="s">
        <v>772</v>
      </c>
      <c r="AM6" s="89"/>
      <c r="AN6" s="89" t="s">
        <v>1171</v>
      </c>
      <c r="AO6" s="89" t="s">
        <v>1158</v>
      </c>
      <c r="AP6" s="89">
        <v>0.35</v>
      </c>
      <c r="AQ6" s="89">
        <v>6585.2722551955303</v>
      </c>
      <c r="AR6" s="89">
        <v>3565.2565997265701</v>
      </c>
      <c r="AS6" s="89">
        <v>3457.0129065350102</v>
      </c>
      <c r="AT6" s="89">
        <f t="shared" si="1"/>
        <v>713.06405490387988</v>
      </c>
      <c r="AU6" s="89">
        <f t="shared" si="2"/>
        <v>4792.494469597912</v>
      </c>
      <c r="AV6" s="89">
        <f t="shared" si="3"/>
        <v>24957.241921635796</v>
      </c>
      <c r="AW6" s="89">
        <f t="shared" si="3"/>
        <v>167737.30643592693</v>
      </c>
      <c r="AX6" s="89"/>
      <c r="AY6" s="139">
        <f t="shared" si="4"/>
        <v>2.4957241921635798</v>
      </c>
      <c r="BJ6" s="121" t="s">
        <v>1178</v>
      </c>
      <c r="BK6" s="121" t="s">
        <v>1179</v>
      </c>
      <c r="BL6" s="121" t="s">
        <v>1153</v>
      </c>
      <c r="BM6" s="121" t="s">
        <v>1180</v>
      </c>
      <c r="BN6" s="121" t="s">
        <v>1154</v>
      </c>
      <c r="BO6" s="121" t="s">
        <v>1181</v>
      </c>
      <c r="BP6" s="121" t="s">
        <v>160</v>
      </c>
      <c r="BQ6" s="121">
        <v>0.12</v>
      </c>
      <c r="BR6" s="121" t="s">
        <v>1182</v>
      </c>
      <c r="BS6" s="121">
        <v>340.31141470068297</v>
      </c>
      <c r="BT6" s="121">
        <v>2.6753901759423999E-2</v>
      </c>
      <c r="BU6" s="121" t="s">
        <v>1158</v>
      </c>
      <c r="BV6" s="121" t="s">
        <v>1159</v>
      </c>
      <c r="BW6" s="121" t="s">
        <v>806</v>
      </c>
      <c r="BX6" s="121" t="s">
        <v>1170</v>
      </c>
      <c r="BY6" s="121" t="s">
        <v>1182</v>
      </c>
      <c r="BZ6" s="121">
        <v>1</v>
      </c>
      <c r="CA6" s="121">
        <v>340.31141470068297</v>
      </c>
      <c r="CB6">
        <f t="shared" si="5"/>
        <v>81.711853025096232</v>
      </c>
      <c r="CC6">
        <f t="shared" si="9"/>
        <v>585.5472106144075</v>
      </c>
      <c r="CD6">
        <f t="shared" si="10"/>
        <v>2451.3555907528871</v>
      </c>
      <c r="CE6">
        <f t="shared" si="10"/>
        <v>17566.416318432224</v>
      </c>
      <c r="CH6" t="s">
        <v>1129</v>
      </c>
      <c r="CI6" t="s">
        <v>1129</v>
      </c>
      <c r="CJ6" t="s">
        <v>1149</v>
      </c>
      <c r="CK6" t="s">
        <v>1149</v>
      </c>
      <c r="CL6" t="s">
        <v>1169</v>
      </c>
      <c r="CM6" t="s">
        <v>1169</v>
      </c>
      <c r="CP6" s="91">
        <v>0.2</v>
      </c>
      <c r="CQ6" s="91">
        <v>2889.866553681285</v>
      </c>
      <c r="CR6" s="91">
        <v>2030.9059836026888</v>
      </c>
      <c r="CS6" s="91">
        <v>19534.412517725996</v>
      </c>
      <c r="CT6" s="91">
        <v>13728.161675104242</v>
      </c>
      <c r="CU6" s="91">
        <v>136905.84082724038</v>
      </c>
      <c r="CV6" s="91">
        <v>96213.055572414611</v>
      </c>
      <c r="CW6" s="89">
        <f t="shared" ref="CW6:CW18" si="12">CS6+CP59</f>
        <v>21416.272078221235</v>
      </c>
      <c r="CX6" s="139">
        <f t="shared" ref="CX6:CX18" si="13">CW6/10^4</f>
        <v>2.1416272078221232</v>
      </c>
      <c r="DI6" s="89">
        <f>CP5</f>
        <v>0.12</v>
      </c>
      <c r="DJ6" s="89">
        <f>SUM(U3,AV3,CT5)</f>
        <v>55299.67585007356</v>
      </c>
      <c r="DO6" s="89">
        <v>0.12</v>
      </c>
      <c r="DP6" s="89">
        <f>DJ6+(7916.4*DO6+12189)</f>
        <v>68438.643850073568</v>
      </c>
      <c r="DQ6" s="89">
        <f>(1.66*DO6 - 0.0356)*10000 +DP6</f>
        <v>70074.643850073568</v>
      </c>
      <c r="DR6" s="139">
        <f>DQ6/10^4</f>
        <v>7.0074643850073564</v>
      </c>
      <c r="DS6" s="139">
        <f>DQ6*(-1.5469*DO6+7.2312)</f>
        <v>493715.94862005051</v>
      </c>
      <c r="DT6" s="89">
        <f>DS6*(10^12)*4/1.1</f>
        <v>1.795330722254729E+18</v>
      </c>
      <c r="DU6" s="89">
        <f>DT6/10^18</f>
        <v>1.795330722254729</v>
      </c>
      <c r="DV6" s="139">
        <f>DQ6/(10^4)</f>
        <v>7.0074643850073564</v>
      </c>
      <c r="EJ6" s="27" t="s">
        <v>1440</v>
      </c>
      <c r="EL6" s="35">
        <v>0.15</v>
      </c>
      <c r="EM6">
        <f t="shared" ref="EM6:EM27" si="14">(119469*EL6+56202)/10^4</f>
        <v>7.4122350000000008</v>
      </c>
      <c r="EN6" s="146">
        <f t="shared" si="11"/>
        <v>2.21053E+18</v>
      </c>
    </row>
    <row r="7" spans="1:144" x14ac:dyDescent="0.3">
      <c r="B7" s="89" t="s">
        <v>1151</v>
      </c>
      <c r="C7" s="89" t="s">
        <v>1152</v>
      </c>
      <c r="D7" s="89" t="s">
        <v>1099</v>
      </c>
      <c r="E7" s="89" t="s">
        <v>1154</v>
      </c>
      <c r="F7" s="89" t="s">
        <v>1155</v>
      </c>
      <c r="G7" s="89" t="s">
        <v>1156</v>
      </c>
      <c r="H7" s="89">
        <v>0.26</v>
      </c>
      <c r="I7" s="89" t="s">
        <v>1157</v>
      </c>
      <c r="J7" s="89">
        <v>296.68114091181099</v>
      </c>
      <c r="K7" s="89" t="s">
        <v>432</v>
      </c>
      <c r="L7" s="89" t="s">
        <v>1158</v>
      </c>
      <c r="M7" s="89" t="s">
        <v>1159</v>
      </c>
      <c r="N7" s="89" t="s">
        <v>806</v>
      </c>
      <c r="O7" s="89" t="s">
        <v>1160</v>
      </c>
      <c r="P7" s="89" t="s">
        <v>1161</v>
      </c>
      <c r="Q7" s="89">
        <v>1</v>
      </c>
      <c r="R7" s="89" t="s">
        <v>432</v>
      </c>
      <c r="S7" s="89">
        <f t="shared" si="6"/>
        <v>63.736150263729712</v>
      </c>
      <c r="T7" s="89">
        <f t="shared" si="7"/>
        <v>439.2189235464632</v>
      </c>
      <c r="U7" s="89">
        <f t="shared" si="0"/>
        <v>3059.3352126590262</v>
      </c>
      <c r="V7" s="89">
        <f t="shared" si="0"/>
        <v>21082.508330230234</v>
      </c>
      <c r="W7" s="139">
        <f t="shared" si="8"/>
        <v>0.30593352126590262</v>
      </c>
      <c r="AK7" s="89" t="s">
        <v>1162</v>
      </c>
      <c r="AL7" s="89" t="s">
        <v>772</v>
      </c>
      <c r="AM7" s="89"/>
      <c r="AN7" s="89" t="s">
        <v>1177</v>
      </c>
      <c r="AO7" s="89" t="s">
        <v>1158</v>
      </c>
      <c r="AP7" s="89">
        <v>0.5</v>
      </c>
      <c r="AQ7" s="89">
        <v>8012.7694544270998</v>
      </c>
      <c r="AR7" s="89">
        <v>4474.9706399988499</v>
      </c>
      <c r="AS7" s="89">
        <v>4395.8943534704204</v>
      </c>
      <c r="AT7" s="89">
        <f t="shared" si="1"/>
        <v>794.44600048804011</v>
      </c>
      <c r="AU7" s="89">
        <f t="shared" si="2"/>
        <v>5121.4612771232087</v>
      </c>
      <c r="AV7" s="89">
        <f t="shared" si="3"/>
        <v>27805.610017081402</v>
      </c>
      <c r="AW7" s="89">
        <f t="shared" si="3"/>
        <v>179251.14469931231</v>
      </c>
      <c r="AX7" s="89"/>
      <c r="AY7" s="139">
        <f t="shared" si="4"/>
        <v>2.7805610017081404</v>
      </c>
      <c r="BJ7" s="121" t="s">
        <v>1174</v>
      </c>
      <c r="BK7" s="121" t="s">
        <v>1175</v>
      </c>
      <c r="BL7" s="121" t="s">
        <v>1174</v>
      </c>
      <c r="BM7" s="121" t="s">
        <v>1175</v>
      </c>
      <c r="BN7" s="121">
        <v>206.624759822134</v>
      </c>
      <c r="BO7" s="121" t="s">
        <v>1153</v>
      </c>
      <c r="BP7" s="121" t="s">
        <v>1158</v>
      </c>
      <c r="BQ7" s="121">
        <v>0.12</v>
      </c>
      <c r="BR7" s="121"/>
      <c r="BS7" s="121">
        <v>670.195460148699</v>
      </c>
      <c r="BT7" s="121">
        <v>670.195460148699</v>
      </c>
      <c r="BU7" s="121"/>
      <c r="BV7" s="121"/>
      <c r="BW7" s="121"/>
      <c r="BX7" s="121"/>
      <c r="BY7" s="121"/>
      <c r="BZ7" s="121"/>
      <c r="CA7" s="121"/>
      <c r="CB7">
        <f t="shared" si="5"/>
        <v>160.92000024719513</v>
      </c>
      <c r="CC7">
        <f t="shared" si="9"/>
        <v>1153.1528632434158</v>
      </c>
      <c r="CD7">
        <f t="shared" si="10"/>
        <v>4827.6000074158537</v>
      </c>
      <c r="CE7">
        <f t="shared" si="10"/>
        <v>34594.585897302473</v>
      </c>
      <c r="CG7" s="41">
        <f>BQ7</f>
        <v>0.12</v>
      </c>
      <c r="CH7">
        <f>SUM(BS3:BS7)</f>
        <v>2771.6335268313624</v>
      </c>
      <c r="CI7">
        <f>SUM(BS3:BS6)</f>
        <v>2101.4380666826632</v>
      </c>
      <c r="CJ7">
        <f>SUM(CD3:CD7)</f>
        <v>19964.829412178296</v>
      </c>
      <c r="CK7">
        <f>SUM(CD3:CD6)</f>
        <v>15137.229404762442</v>
      </c>
      <c r="CL7">
        <f>SUM(CE3:CE7)</f>
        <v>143067.98511964985</v>
      </c>
      <c r="CM7">
        <f>SUM(CE3:CE6)</f>
        <v>108473.39922234736</v>
      </c>
      <c r="CN7" t="s">
        <v>1183</v>
      </c>
      <c r="CP7" s="91">
        <v>0.35</v>
      </c>
      <c r="CQ7" s="91">
        <v>3206.285100119117</v>
      </c>
      <c r="CR7" s="91">
        <v>2164.613918504087</v>
      </c>
      <c r="CS7" s="91">
        <v>19238.054182502645</v>
      </c>
      <c r="CT7" s="91">
        <v>12987.915468538313</v>
      </c>
      <c r="CU7" s="91">
        <v>129324.02125058424</v>
      </c>
      <c r="CV7" s="91">
        <v>87308.697653097974</v>
      </c>
      <c r="CW7" s="89">
        <f t="shared" si="12"/>
        <v>20336.22871339666</v>
      </c>
      <c r="CX7" s="139">
        <f t="shared" si="13"/>
        <v>2.033622871339666</v>
      </c>
      <c r="DI7" s="89">
        <f>CP6</f>
        <v>0.2</v>
      </c>
      <c r="DJ7" s="89">
        <f>SUM(U4,AV4,CT6)</f>
        <v>51076.267654455281</v>
      </c>
      <c r="DO7" s="89">
        <v>0.2</v>
      </c>
      <c r="DP7" s="89">
        <f>DJ7+(7916.4*DO7+12189)</f>
        <v>64848.54765445528</v>
      </c>
      <c r="DQ7" s="89">
        <f t="shared" ref="DQ7:DQ38" si="15">(1.66*DO7 - 0.0356)*10000 +DP7</f>
        <v>67812.54765445528</v>
      </c>
      <c r="DR7" s="139">
        <f t="shared" ref="DR7:DR38" si="16">DQ7/10^4</f>
        <v>6.781254765445528</v>
      </c>
      <c r="DS7" s="139">
        <f t="shared" ref="DS7:DS9" si="17">DQ7*(-1.5469*DO7+7.2312)</f>
        <v>469386.24860556168</v>
      </c>
      <c r="DT7" s="89">
        <f t="shared" ref="DT7:DT9" si="18">DS7*(10^12)*4/1.1</f>
        <v>1.7068590858384059E+18</v>
      </c>
      <c r="DU7" s="89">
        <f t="shared" ref="DU7:DU9" si="19">DT7/10^18</f>
        <v>1.7068590858384058</v>
      </c>
      <c r="DV7" s="139">
        <f t="shared" ref="DV7:DV38" si="20">DQ7/(10^4)</f>
        <v>6.781254765445528</v>
      </c>
      <c r="EJ7" s="27" t="s">
        <v>886</v>
      </c>
      <c r="EL7" s="35">
        <v>0.2</v>
      </c>
      <c r="EM7">
        <f t="shared" si="14"/>
        <v>8.0095799999999997</v>
      </c>
      <c r="EN7" s="146">
        <f t="shared" si="11"/>
        <v>2.30744E+18</v>
      </c>
    </row>
    <row r="8" spans="1:144" x14ac:dyDescent="0.3">
      <c r="B8" s="89" t="s">
        <v>1151</v>
      </c>
      <c r="C8" s="89" t="s">
        <v>1152</v>
      </c>
      <c r="D8" s="89" t="s">
        <v>173</v>
      </c>
      <c r="E8" s="89" t="s">
        <v>1154</v>
      </c>
      <c r="F8" s="89" t="s">
        <v>1155</v>
      </c>
      <c r="G8" s="89" t="s">
        <v>1156</v>
      </c>
      <c r="H8" s="89">
        <v>0.3</v>
      </c>
      <c r="I8" s="89" t="s">
        <v>1157</v>
      </c>
      <c r="J8" s="89">
        <v>258.43309465081597</v>
      </c>
      <c r="K8" s="89" t="s">
        <v>432</v>
      </c>
      <c r="L8" s="89" t="s">
        <v>1158</v>
      </c>
      <c r="M8" s="89" t="s">
        <v>1159</v>
      </c>
      <c r="N8" s="89" t="s">
        <v>806</v>
      </c>
      <c r="O8" s="89" t="s">
        <v>1160</v>
      </c>
      <c r="P8" s="89" t="s">
        <v>1161</v>
      </c>
      <c r="Q8" s="89">
        <v>1</v>
      </c>
      <c r="R8" s="89" t="s">
        <v>432</v>
      </c>
      <c r="S8" s="89">
        <f t="shared" si="6"/>
        <v>53.782427434103923</v>
      </c>
      <c r="T8" s="89">
        <f t="shared" si="7"/>
        <v>366.52870938560295</v>
      </c>
      <c r="U8" s="89">
        <f t="shared" si="0"/>
        <v>2581.5565168369885</v>
      </c>
      <c r="V8" s="89">
        <f t="shared" si="0"/>
        <v>17593.378050508942</v>
      </c>
      <c r="W8" s="139">
        <f t="shared" si="8"/>
        <v>0.25815565168369886</v>
      </c>
      <c r="AK8" s="89" t="s">
        <v>1162</v>
      </c>
      <c r="AL8" s="89" t="s">
        <v>772</v>
      </c>
      <c r="AM8" s="89"/>
      <c r="AN8" s="89" t="s">
        <v>1099</v>
      </c>
      <c r="AO8" s="89" t="s">
        <v>1158</v>
      </c>
      <c r="AP8" s="89">
        <v>0.26</v>
      </c>
      <c r="AQ8" s="89">
        <v>6511.2730147155999</v>
      </c>
      <c r="AR8" s="89">
        <v>3102.7979673719701</v>
      </c>
      <c r="AS8" s="89">
        <v>3025.7317291590002</v>
      </c>
      <c r="AT8" s="89">
        <f t="shared" si="1"/>
        <v>666.57555946638229</v>
      </c>
      <c r="AU8" s="89">
        <f t="shared" si="2"/>
        <v>4593.5093111171764</v>
      </c>
      <c r="AV8" s="89">
        <f t="shared" si="3"/>
        <v>23330.14458132338</v>
      </c>
      <c r="AW8" s="89">
        <f t="shared" si="3"/>
        <v>160772.82588910116</v>
      </c>
      <c r="AX8" s="89"/>
      <c r="AY8" s="139">
        <f t="shared" si="4"/>
        <v>2.3330144581323382</v>
      </c>
      <c r="BJ8" s="123" t="s">
        <v>1163</v>
      </c>
      <c r="BK8" s="123" t="s">
        <v>1164</v>
      </c>
      <c r="BL8" s="123" t="s">
        <v>1163</v>
      </c>
      <c r="BM8" s="123" t="s">
        <v>1164</v>
      </c>
      <c r="BN8" s="123">
        <v>100.62525435999601</v>
      </c>
      <c r="BO8" s="123" t="s">
        <v>1166</v>
      </c>
      <c r="BP8" s="123" t="s">
        <v>1158</v>
      </c>
      <c r="BQ8" s="123">
        <v>0.2</v>
      </c>
      <c r="BR8" s="123"/>
      <c r="BS8" s="123">
        <v>483.31096645225398</v>
      </c>
      <c r="BT8" s="123">
        <v>483.31096645225398</v>
      </c>
      <c r="BU8" s="123"/>
      <c r="BV8" s="123"/>
      <c r="BW8" s="123"/>
      <c r="BX8" s="123"/>
      <c r="BY8" s="123"/>
      <c r="BZ8" s="123"/>
      <c r="CA8" s="123"/>
      <c r="CB8">
        <f t="shared" si="5"/>
        <v>108.9000203255337</v>
      </c>
      <c r="CC8">
        <f t="shared" si="9"/>
        <v>763.21971982735215</v>
      </c>
      <c r="CD8">
        <f t="shared" si="10"/>
        <v>3267.0006097660112</v>
      </c>
      <c r="CE8">
        <f t="shared" si="10"/>
        <v>22896.591594820566</v>
      </c>
      <c r="CP8" s="91">
        <v>0.5</v>
      </c>
      <c r="CQ8" s="91">
        <v>4413.7856293021196</v>
      </c>
      <c r="CR8" s="91">
        <v>2903.352104901739</v>
      </c>
      <c r="CS8" s="91">
        <v>23507.512935626033</v>
      </c>
      <c r="CT8" s="91">
        <v>15463.049838568184</v>
      </c>
      <c r="CU8" s="91">
        <v>151572.76565746675</v>
      </c>
      <c r="CV8" s="91">
        <v>99703.326164248982</v>
      </c>
      <c r="CW8" s="89">
        <f t="shared" si="12"/>
        <v>26001.003533718787</v>
      </c>
      <c r="CX8" s="139">
        <f t="shared" si="13"/>
        <v>2.6001003533718787</v>
      </c>
      <c r="DI8" s="89">
        <f>CP7</f>
        <v>0.35</v>
      </c>
      <c r="DJ8" s="89">
        <f>SUM(U5,AV5,CT7)</f>
        <v>64322.142807631302</v>
      </c>
      <c r="DO8" s="89">
        <v>0.35</v>
      </c>
      <c r="DP8" s="89">
        <f>DJ8+(7916.4*DO8+12189)</f>
        <v>79281.882807631308</v>
      </c>
      <c r="DQ8" s="89">
        <f t="shared" si="15"/>
        <v>84735.882807631308</v>
      </c>
      <c r="DR8" s="139">
        <f t="shared" si="16"/>
        <v>8.4735882807631313</v>
      </c>
      <c r="DS8" s="139">
        <f t="shared" si="17"/>
        <v>566864.8377682498</v>
      </c>
      <c r="DT8" s="89">
        <f t="shared" si="18"/>
        <v>2.0613266827936353E+18</v>
      </c>
      <c r="DU8" s="89">
        <f t="shared" si="19"/>
        <v>2.0613266827936352</v>
      </c>
      <c r="DV8" s="139">
        <f t="shared" si="20"/>
        <v>8.4735882807631313</v>
      </c>
      <c r="EJ8" s="27" t="s">
        <v>1227</v>
      </c>
      <c r="EL8" s="35">
        <v>0.25</v>
      </c>
      <c r="EM8">
        <f t="shared" si="14"/>
        <v>8.6069250000000004</v>
      </c>
      <c r="EN8" s="146">
        <f t="shared" si="11"/>
        <v>2.40435E+18</v>
      </c>
    </row>
    <row r="9" spans="1:144" x14ac:dyDescent="0.3">
      <c r="B9" s="89" t="s">
        <v>1151</v>
      </c>
      <c r="C9" s="89" t="s">
        <v>1152</v>
      </c>
      <c r="D9" s="89" t="s">
        <v>224</v>
      </c>
      <c r="E9" s="89" t="s">
        <v>1154</v>
      </c>
      <c r="F9" s="89" t="s">
        <v>1155</v>
      </c>
      <c r="G9" s="89" t="s">
        <v>1156</v>
      </c>
      <c r="H9" s="89">
        <v>0.4</v>
      </c>
      <c r="I9" s="89" t="s">
        <v>1157</v>
      </c>
      <c r="J9" s="89">
        <v>344.97015204555299</v>
      </c>
      <c r="K9" s="89" t="s">
        <v>432</v>
      </c>
      <c r="L9" s="89" t="s">
        <v>1158</v>
      </c>
      <c r="M9" s="89" t="s">
        <v>1159</v>
      </c>
      <c r="N9" s="89" t="s">
        <v>806</v>
      </c>
      <c r="O9" s="89" t="s">
        <v>1160</v>
      </c>
      <c r="P9" s="89" t="s">
        <v>1161</v>
      </c>
      <c r="Q9" s="89">
        <v>1</v>
      </c>
      <c r="R9" s="89" t="s">
        <v>432</v>
      </c>
      <c r="S9" s="89">
        <f t="shared" si="6"/>
        <v>66.307820380419003</v>
      </c>
      <c r="T9" s="89">
        <f t="shared" si="7"/>
        <v>439.50448009303909</v>
      </c>
      <c r="U9" s="89">
        <f t="shared" si="0"/>
        <v>3182.7753782601121</v>
      </c>
      <c r="V9" s="89">
        <f t="shared" si="0"/>
        <v>21096.215044465876</v>
      </c>
      <c r="W9" s="139">
        <f t="shared" si="8"/>
        <v>0.3182775378260112</v>
      </c>
      <c r="AK9" s="89" t="s">
        <v>1162</v>
      </c>
      <c r="AL9" s="89" t="s">
        <v>772</v>
      </c>
      <c r="AM9" s="89"/>
      <c r="AN9" s="89" t="s">
        <v>173</v>
      </c>
      <c r="AO9" s="89" t="s">
        <v>1158</v>
      </c>
      <c r="AP9" s="89">
        <v>0.3</v>
      </c>
      <c r="AQ9" s="89">
        <v>6599.9836480054601</v>
      </c>
      <c r="AR9" s="89">
        <v>3121.6930222668898</v>
      </c>
      <c r="AS9" s="89">
        <v>2972.2887973032898</v>
      </c>
      <c r="AT9" s="89">
        <f t="shared" si="1"/>
        <v>649.65452148636984</v>
      </c>
      <c r="AU9" s="89">
        <f t="shared" si="2"/>
        <v>4427.4132772952607</v>
      </c>
      <c r="AV9" s="89">
        <f t="shared" si="3"/>
        <v>22737.908252022946</v>
      </c>
      <c r="AW9" s="89">
        <f t="shared" si="3"/>
        <v>154959.46470533413</v>
      </c>
      <c r="AX9" s="89"/>
      <c r="AY9" s="139">
        <f t="shared" si="4"/>
        <v>2.2737908252022945</v>
      </c>
      <c r="BJ9" s="123" t="s">
        <v>1167</v>
      </c>
      <c r="BK9" s="123" t="s">
        <v>1168</v>
      </c>
      <c r="BL9" s="123" t="s">
        <v>1167</v>
      </c>
      <c r="BM9" s="123" t="s">
        <v>1168</v>
      </c>
      <c r="BN9" s="123">
        <v>143.88417696843399</v>
      </c>
      <c r="BO9" s="123" t="s">
        <v>1166</v>
      </c>
      <c r="BP9" s="123" t="s">
        <v>1158</v>
      </c>
      <c r="BQ9" s="123">
        <v>0.2</v>
      </c>
      <c r="BR9" s="123"/>
      <c r="BS9" s="123">
        <v>637.578979852153</v>
      </c>
      <c r="BT9" s="123">
        <v>449.28811153324301</v>
      </c>
      <c r="BU9" s="123"/>
      <c r="BV9" s="123"/>
      <c r="BW9" s="123"/>
      <c r="BX9" s="123"/>
      <c r="BY9" s="123"/>
      <c r="BZ9" s="123"/>
      <c r="CA9" s="123"/>
      <c r="CB9">
        <f t="shared" si="5"/>
        <v>143.6598146628061</v>
      </c>
      <c r="CC9">
        <f t="shared" si="9"/>
        <v>1006.8318001193987</v>
      </c>
      <c r="CD9">
        <f t="shared" si="10"/>
        <v>4309.7944398841828</v>
      </c>
      <c r="CE9">
        <f t="shared" si="10"/>
        <v>30204.954003581963</v>
      </c>
      <c r="CP9" s="91">
        <v>0.57999999999999996</v>
      </c>
      <c r="CQ9" s="91">
        <v>3291.4045244874778</v>
      </c>
      <c r="CR9" s="91">
        <v>2108.4165331003678</v>
      </c>
      <c r="CS9" s="91">
        <v>29089.566314460877</v>
      </c>
      <c r="CT9" s="91">
        <v>21927.244015383043</v>
      </c>
      <c r="CU9" s="91">
        <v>103735.81752972011</v>
      </c>
      <c r="CV9" s="91">
        <v>66451.36175973466</v>
      </c>
      <c r="CW9" s="89">
        <f t="shared" si="12"/>
        <v>31018.226474038674</v>
      </c>
      <c r="CX9" s="139">
        <f t="shared" si="13"/>
        <v>3.1018226474038673</v>
      </c>
      <c r="DI9" s="89">
        <f>CP8</f>
        <v>0.5</v>
      </c>
      <c r="DJ9" s="89">
        <f>SUM(U6,AV6,CT8)</f>
        <v>78308.352894099167</v>
      </c>
      <c r="DO9" s="89">
        <v>0.5</v>
      </c>
      <c r="DP9" s="89">
        <f>DJ9+(7916.4*DO9+12189)</f>
        <v>94455.552894099164</v>
      </c>
      <c r="DQ9" s="89">
        <f t="shared" si="15"/>
        <v>102399.55289409916</v>
      </c>
      <c r="DR9" s="139">
        <f t="shared" si="16"/>
        <v>10.239955289409917</v>
      </c>
      <c r="DS9" s="139">
        <f t="shared" si="17"/>
        <v>661270.71270186896</v>
      </c>
      <c r="DT9" s="89">
        <f t="shared" si="18"/>
        <v>2.4046207734613412E+18</v>
      </c>
      <c r="DU9" s="89">
        <f t="shared" si="19"/>
        <v>2.4046207734613412</v>
      </c>
      <c r="DV9" s="139">
        <f t="shared" si="20"/>
        <v>10.239955289409917</v>
      </c>
      <c r="EL9" s="35">
        <v>0.3</v>
      </c>
      <c r="EM9">
        <f t="shared" si="14"/>
        <v>9.2042699999999993</v>
      </c>
      <c r="EN9" s="146">
        <f t="shared" si="11"/>
        <v>2.50126E+18</v>
      </c>
    </row>
    <row r="10" spans="1:144" x14ac:dyDescent="0.3">
      <c r="B10" s="89" t="s">
        <v>1151</v>
      </c>
      <c r="C10" s="89" t="s">
        <v>1152</v>
      </c>
      <c r="D10" s="89" t="s">
        <v>193</v>
      </c>
      <c r="E10" s="89" t="s">
        <v>1154</v>
      </c>
      <c r="F10" s="89" t="s">
        <v>1155</v>
      </c>
      <c r="G10" s="89" t="s">
        <v>1156</v>
      </c>
      <c r="H10" s="89">
        <v>0.42</v>
      </c>
      <c r="I10" s="89" t="s">
        <v>1157</v>
      </c>
      <c r="J10" s="89">
        <v>370.16302456501597</v>
      </c>
      <c r="K10" s="89" t="s">
        <v>432</v>
      </c>
      <c r="L10" s="89" t="s">
        <v>1158</v>
      </c>
      <c r="M10" s="89" t="s">
        <v>1159</v>
      </c>
      <c r="N10" s="89" t="s">
        <v>806</v>
      </c>
      <c r="O10" s="89" t="s">
        <v>1160</v>
      </c>
      <c r="P10" s="89" t="s">
        <v>1161</v>
      </c>
      <c r="Q10" s="89">
        <v>1</v>
      </c>
      <c r="R10" s="89" t="s">
        <v>432</v>
      </c>
      <c r="S10" s="89">
        <f t="shared" si="6"/>
        <v>70.02844122500268</v>
      </c>
      <c r="T10" s="89">
        <f t="shared" si="7"/>
        <v>461.59298998607511</v>
      </c>
      <c r="U10" s="89">
        <f t="shared" si="0"/>
        <v>3361.3651788001289</v>
      </c>
      <c r="V10" s="89">
        <f t="shared" si="0"/>
        <v>22156.463519331606</v>
      </c>
      <c r="W10" s="139">
        <f t="shared" si="8"/>
        <v>0.33613651788001286</v>
      </c>
      <c r="AK10" s="89" t="s">
        <v>1162</v>
      </c>
      <c r="AL10" s="89" t="s">
        <v>772</v>
      </c>
      <c r="AM10" s="89"/>
      <c r="AN10" s="89" t="s">
        <v>224</v>
      </c>
      <c r="AO10" s="89" t="s">
        <v>1158</v>
      </c>
      <c r="AP10" s="89">
        <v>0.4</v>
      </c>
      <c r="AQ10" s="89">
        <v>11989.3400012813</v>
      </c>
      <c r="AR10" s="89">
        <v>5854.4503269790102</v>
      </c>
      <c r="AS10" s="89">
        <v>5620.7973628105101</v>
      </c>
      <c r="AT10" s="89">
        <f t="shared" si="1"/>
        <v>1125.302691857667</v>
      </c>
      <c r="AU10" s="89">
        <f t="shared" si="2"/>
        <v>7458.7819610830065</v>
      </c>
      <c r="AV10" s="89">
        <f t="shared" si="3"/>
        <v>39385.594215018347</v>
      </c>
      <c r="AW10" s="89">
        <f t="shared" si="3"/>
        <v>261057.36863790522</v>
      </c>
      <c r="AX10" s="89"/>
      <c r="AY10" s="139">
        <f t="shared" si="4"/>
        <v>3.9385594215018349</v>
      </c>
      <c r="BJ10" s="123" t="s">
        <v>1172</v>
      </c>
      <c r="BK10" s="123" t="s">
        <v>1173</v>
      </c>
      <c r="BL10" s="123" t="s">
        <v>1172</v>
      </c>
      <c r="BM10" s="123" t="s">
        <v>1173</v>
      </c>
      <c r="BN10" s="123">
        <v>463.86304890420598</v>
      </c>
      <c r="BO10" s="123" t="s">
        <v>1166</v>
      </c>
      <c r="BP10" s="123" t="s">
        <v>1158</v>
      </c>
      <c r="BQ10" s="123">
        <v>0.2</v>
      </c>
      <c r="BR10" s="123"/>
      <c r="BS10" s="123">
        <v>598.68361146404402</v>
      </c>
      <c r="BT10" s="123">
        <v>360.73547544266597</v>
      </c>
      <c r="BU10" s="123"/>
      <c r="BV10" s="123"/>
      <c r="BW10" s="123"/>
      <c r="BX10" s="123"/>
      <c r="BY10" s="123"/>
      <c r="BZ10" s="123"/>
      <c r="CA10" s="123"/>
      <c r="CB10">
        <f t="shared" si="5"/>
        <v>134.89587860084083</v>
      </c>
      <c r="CC10">
        <f t="shared" si="9"/>
        <v>945.41024293508269</v>
      </c>
      <c r="CD10">
        <f t="shared" si="10"/>
        <v>4046.8763580252248</v>
      </c>
      <c r="CE10">
        <f t="shared" si="10"/>
        <v>28362.307288052481</v>
      </c>
      <c r="CP10" s="91">
        <v>0.26</v>
      </c>
      <c r="CQ10" s="91">
        <v>1603.514934503384</v>
      </c>
      <c r="CR10" s="91">
        <v>1199.621917125</v>
      </c>
      <c r="CS10" s="91">
        <v>10334.516225217909</v>
      </c>
      <c r="CT10" s="91">
        <v>7731.4603686525024</v>
      </c>
      <c r="CU10" s="91">
        <v>71231.214214661013</v>
      </c>
      <c r="CV10" s="91">
        <v>53289.510385381982</v>
      </c>
      <c r="CW10" s="89">
        <f t="shared" si="12"/>
        <v>12157.236588685046</v>
      </c>
      <c r="CX10" s="139">
        <f t="shared" si="13"/>
        <v>1.2157236588685045</v>
      </c>
      <c r="DI10" s="134"/>
      <c r="DJ10" s="134"/>
      <c r="DO10" s="134"/>
      <c r="DP10" s="134"/>
      <c r="DQ10" t="s">
        <v>432</v>
      </c>
      <c r="DR10" s="44" t="s">
        <v>432</v>
      </c>
      <c r="DS10" s="44"/>
      <c r="DT10" t="s">
        <v>432</v>
      </c>
      <c r="DU10" t="s">
        <v>432</v>
      </c>
      <c r="DV10" s="44"/>
      <c r="EL10" s="35">
        <v>0.33299999999999996</v>
      </c>
      <c r="EM10">
        <f t="shared" si="14"/>
        <v>9.5985177000000004</v>
      </c>
      <c r="EN10" s="146">
        <f t="shared" si="11"/>
        <v>2.5652206E+18</v>
      </c>
    </row>
    <row r="11" spans="1:144" x14ac:dyDescent="0.3">
      <c r="B11" s="89" t="s">
        <v>1151</v>
      </c>
      <c r="C11" s="89" t="s">
        <v>1152</v>
      </c>
      <c r="D11" s="89" t="s">
        <v>232</v>
      </c>
      <c r="E11" s="89" t="s">
        <v>1154</v>
      </c>
      <c r="F11" s="89" t="s">
        <v>1155</v>
      </c>
      <c r="G11" s="89" t="s">
        <v>1156</v>
      </c>
      <c r="H11" s="89">
        <v>0.44</v>
      </c>
      <c r="I11" s="89" t="s">
        <v>1157</v>
      </c>
      <c r="J11" s="89">
        <v>365.91836121379202</v>
      </c>
      <c r="K11" s="89" t="s">
        <v>432</v>
      </c>
      <c r="L11" s="89" t="s">
        <v>1158</v>
      </c>
      <c r="M11" s="89" t="s">
        <v>1159</v>
      </c>
      <c r="N11" s="89" t="s">
        <v>806</v>
      </c>
      <c r="O11" s="89" t="s">
        <v>1160</v>
      </c>
      <c r="P11" s="89" t="s">
        <v>1161</v>
      </c>
      <c r="Q11" s="89">
        <v>1</v>
      </c>
      <c r="R11" s="89" t="s">
        <v>432</v>
      </c>
      <c r="S11" s="89">
        <f t="shared" si="6"/>
        <v>68.133989411368731</v>
      </c>
      <c r="T11" s="89">
        <f t="shared" si="7"/>
        <v>446.61649124591452</v>
      </c>
      <c r="U11" s="89">
        <f t="shared" si="0"/>
        <v>3270.4314917456991</v>
      </c>
      <c r="V11" s="89">
        <f t="shared" si="0"/>
        <v>21437.591579803899</v>
      </c>
      <c r="W11" s="139">
        <f t="shared" si="8"/>
        <v>0.32704314917456989</v>
      </c>
      <c r="AK11" s="89" t="s">
        <v>1162</v>
      </c>
      <c r="AL11" s="89" t="s">
        <v>772</v>
      </c>
      <c r="AM11" s="89"/>
      <c r="AN11" s="89" t="s">
        <v>193</v>
      </c>
      <c r="AO11" s="89" t="s">
        <v>1158</v>
      </c>
      <c r="AP11" s="89">
        <v>0.42</v>
      </c>
      <c r="AQ11" s="89">
        <v>10770.158933880301</v>
      </c>
      <c r="AR11" s="89">
        <v>4828.83259948457</v>
      </c>
      <c r="AS11" s="89">
        <v>4823.3858261801997</v>
      </c>
      <c r="AT11" s="89">
        <f t="shared" si="1"/>
        <v>913.53159942366949</v>
      </c>
      <c r="AU11" s="89">
        <f t="shared" si="2"/>
        <v>6021.5503165330801</v>
      </c>
      <c r="AV11" s="89">
        <f t="shared" si="3"/>
        <v>31973.605979828433</v>
      </c>
      <c r="AW11" s="89">
        <f t="shared" si="3"/>
        <v>210754.26107865782</v>
      </c>
      <c r="AX11" s="89"/>
      <c r="AY11" s="139">
        <f t="shared" si="4"/>
        <v>3.1973605979828434</v>
      </c>
      <c r="BJ11" s="123" t="s">
        <v>1178</v>
      </c>
      <c r="BK11" s="123" t="s">
        <v>1179</v>
      </c>
      <c r="BL11" s="123" t="s">
        <v>1166</v>
      </c>
      <c r="BM11" s="123" t="s">
        <v>1180</v>
      </c>
      <c r="BN11" s="123" t="s">
        <v>1154</v>
      </c>
      <c r="BO11" s="123" t="s">
        <v>1181</v>
      </c>
      <c r="BP11" s="123" t="s">
        <v>160</v>
      </c>
      <c r="BQ11" s="123">
        <v>0.2</v>
      </c>
      <c r="BR11" s="123" t="s">
        <v>1182</v>
      </c>
      <c r="BS11" s="123">
        <v>311.33242583423799</v>
      </c>
      <c r="BT11" s="123">
        <v>2.4475691309438899E-2</v>
      </c>
      <c r="BU11" s="123" t="s">
        <v>1158</v>
      </c>
      <c r="BV11" s="123" t="s">
        <v>1159</v>
      </c>
      <c r="BW11" s="123" t="s">
        <v>806</v>
      </c>
      <c r="BX11" s="123" t="s">
        <v>1170</v>
      </c>
      <c r="BY11" s="123" t="s">
        <v>1182</v>
      </c>
      <c r="BZ11" s="123">
        <v>1</v>
      </c>
      <c r="CA11" s="123">
        <v>311.33242583423799</v>
      </c>
      <c r="CB11">
        <f t="shared" si="5"/>
        <v>70.149675580960775</v>
      </c>
      <c r="CC11">
        <f t="shared" si="9"/>
        <v>491.6400895319864</v>
      </c>
      <c r="CD11">
        <f t="shared" si="10"/>
        <v>2104.4902674288232</v>
      </c>
      <c r="CE11">
        <f t="shared" si="10"/>
        <v>14749.202685959592</v>
      </c>
      <c r="CP11" s="91">
        <v>0.3</v>
      </c>
      <c r="CQ11" s="91">
        <v>1833.6183206091719</v>
      </c>
      <c r="CR11" s="91">
        <v>1502.370892492339</v>
      </c>
      <c r="CS11" s="91">
        <v>11447.81140394415</v>
      </c>
      <c r="CT11" s="91">
        <v>9379.7375619118357</v>
      </c>
      <c r="CU11" s="91">
        <v>78032.414395302141</v>
      </c>
      <c r="CV11" s="91">
        <v>63935.676656772441</v>
      </c>
      <c r="CW11" s="89">
        <f t="shared" si="12"/>
        <v>12908.354208334633</v>
      </c>
      <c r="CX11" s="139">
        <f t="shared" si="13"/>
        <v>1.2908354208334634</v>
      </c>
      <c r="DQ11" t="s">
        <v>432</v>
      </c>
      <c r="DR11" s="44" t="s">
        <v>432</v>
      </c>
      <c r="DS11" s="44"/>
      <c r="DT11" t="s">
        <v>432</v>
      </c>
      <c r="DU11" t="s">
        <v>432</v>
      </c>
      <c r="DV11" s="44"/>
      <c r="EL11" s="35">
        <v>0.36599999999999999</v>
      </c>
      <c r="EM11">
        <f t="shared" si="14"/>
        <v>9.9927654000000015</v>
      </c>
      <c r="EN11" s="146">
        <f t="shared" si="11"/>
        <v>2.6291812E+18</v>
      </c>
    </row>
    <row r="12" spans="1:144" x14ac:dyDescent="0.3">
      <c r="B12" s="89" t="s">
        <v>1151</v>
      </c>
      <c r="C12" s="89" t="s">
        <v>1152</v>
      </c>
      <c r="D12" s="89" t="s">
        <v>1184</v>
      </c>
      <c r="E12" s="89" t="s">
        <v>1154</v>
      </c>
      <c r="F12" s="89" t="s">
        <v>1155</v>
      </c>
      <c r="G12" s="89" t="s">
        <v>1156</v>
      </c>
      <c r="H12" s="89">
        <v>0.46</v>
      </c>
      <c r="I12" s="89" t="s">
        <v>1157</v>
      </c>
      <c r="J12" s="89">
        <v>1097.4431650338299</v>
      </c>
      <c r="K12" s="89" t="s">
        <v>432</v>
      </c>
      <c r="L12" s="89" t="s">
        <v>1158</v>
      </c>
      <c r="M12" s="89" t="s">
        <v>1159</v>
      </c>
      <c r="N12" s="89" t="s">
        <v>806</v>
      </c>
      <c r="O12" s="89" t="s">
        <v>1160</v>
      </c>
      <c r="P12" s="89" t="s">
        <v>1161</v>
      </c>
      <c r="Q12" s="89">
        <v>1</v>
      </c>
      <c r="R12" s="89" t="s">
        <v>432</v>
      </c>
      <c r="S12" s="89">
        <f t="shared" si="6"/>
        <v>201.12212386519448</v>
      </c>
      <c r="T12" s="89">
        <f t="shared" si="7"/>
        <v>1311.0431158366027</v>
      </c>
      <c r="U12" s="89">
        <f t="shared" si="0"/>
        <v>9653.8619455293356</v>
      </c>
      <c r="V12" s="89">
        <f t="shared" si="0"/>
        <v>62930.069560156931</v>
      </c>
      <c r="W12" s="139">
        <f t="shared" si="8"/>
        <v>0.96538619455293351</v>
      </c>
      <c r="AK12" s="89" t="s">
        <v>1162</v>
      </c>
      <c r="AL12" s="89" t="s">
        <v>772</v>
      </c>
      <c r="AM12" s="89"/>
      <c r="AN12" s="89" t="s">
        <v>232</v>
      </c>
      <c r="AO12" s="89" t="s">
        <v>1158</v>
      </c>
      <c r="AP12" s="89">
        <v>0.44</v>
      </c>
      <c r="AQ12" s="89">
        <v>10563.497620532</v>
      </c>
      <c r="AR12" s="89">
        <v>5187.9442597492298</v>
      </c>
      <c r="AS12" s="89">
        <v>5184.1550029861201</v>
      </c>
      <c r="AT12" s="89">
        <f t="shared" si="1"/>
        <v>965.99508723204826</v>
      </c>
      <c r="AU12" s="89">
        <f t="shared" si="2"/>
        <v>6332.0721441328214</v>
      </c>
      <c r="AV12" s="89">
        <f t="shared" si="3"/>
        <v>33809.828053121688</v>
      </c>
      <c r="AW12" s="89">
        <f t="shared" si="3"/>
        <v>221622.52504464876</v>
      </c>
      <c r="AX12" s="89"/>
      <c r="AY12" s="139">
        <f t="shared" si="4"/>
        <v>3.3809828053121689</v>
      </c>
      <c r="BJ12" s="123" t="s">
        <v>1174</v>
      </c>
      <c r="BK12" s="123" t="s">
        <v>1175</v>
      </c>
      <c r="BL12" s="123" t="s">
        <v>1174</v>
      </c>
      <c r="BM12" s="123" t="s">
        <v>1175</v>
      </c>
      <c r="BN12" s="123">
        <v>206.624759822134</v>
      </c>
      <c r="BO12" s="123" t="s">
        <v>1166</v>
      </c>
      <c r="BP12" s="123" t="s">
        <v>1158</v>
      </c>
      <c r="BQ12" s="123">
        <v>0.2</v>
      </c>
      <c r="BR12" s="123"/>
      <c r="BS12" s="123">
        <v>858.96057007859599</v>
      </c>
      <c r="BT12" s="123">
        <v>858.96057007859599</v>
      </c>
      <c r="BU12" s="123"/>
      <c r="BV12" s="123"/>
      <c r="BW12" s="123"/>
      <c r="BX12" s="123"/>
      <c r="BY12" s="123"/>
      <c r="BZ12" s="123"/>
      <c r="CA12" s="123"/>
      <c r="CB12">
        <f t="shared" si="5"/>
        <v>193.54169475405843</v>
      </c>
      <c r="CC12">
        <f t="shared" si="9"/>
        <v>1356.4261751608583</v>
      </c>
      <c r="CD12">
        <f t="shared" si="10"/>
        <v>5806.2508426217528</v>
      </c>
      <c r="CE12">
        <f t="shared" si="10"/>
        <v>40692.785254825751</v>
      </c>
      <c r="CG12" s="41">
        <f>BQ12</f>
        <v>0.2</v>
      </c>
      <c r="CH12">
        <f>SUM(BS8:BS12)</f>
        <v>2889.866553681285</v>
      </c>
      <c r="CI12">
        <f>SUM(BS8:BS11)</f>
        <v>2030.9059836026888</v>
      </c>
      <c r="CJ12">
        <f>SUM(CD8:CD12)</f>
        <v>19534.412517725996</v>
      </c>
      <c r="CK12">
        <f>SUM(CD8:CD11)</f>
        <v>13728.161675104242</v>
      </c>
      <c r="CL12">
        <f>SUM(CE8:CE12)</f>
        <v>136905.84082724038</v>
      </c>
      <c r="CM12">
        <f>SUM(CE8:CE11)</f>
        <v>96213.055572414611</v>
      </c>
      <c r="CN12" t="s">
        <v>1183</v>
      </c>
      <c r="CP12" s="91">
        <v>0.4</v>
      </c>
      <c r="CQ12" s="91">
        <v>3418.2349340553924</v>
      </c>
      <c r="CR12" s="91">
        <v>2683.8948327670473</v>
      </c>
      <c r="CS12" s="91">
        <v>19710.897306456412</v>
      </c>
      <c r="CT12" s="91">
        <v>15476.401256960238</v>
      </c>
      <c r="CU12" s="91">
        <v>130674.22412428416</v>
      </c>
      <c r="CV12" s="91">
        <v>102601.4541624616</v>
      </c>
      <c r="CW12" s="89">
        <f t="shared" si="12"/>
        <v>21457.320253437476</v>
      </c>
      <c r="CX12" s="139">
        <f t="shared" si="13"/>
        <v>2.1457320253437477</v>
      </c>
      <c r="DI12" s="90">
        <f t="shared" ref="DI12:DI31" si="21">CP22</f>
        <v>0.21</v>
      </c>
      <c r="DJ12" s="90">
        <f>SUM(CT22,AV24,U22)</f>
        <v>76202.729001004773</v>
      </c>
      <c r="DO12" s="90">
        <v>0.21</v>
      </c>
      <c r="DP12" s="90">
        <f t="shared" ref="DP12:DP31" si="22">(7916.4*DO12+12189)+DJ12</f>
        <v>90054.173001004776</v>
      </c>
      <c r="DQ12" s="65">
        <f t="shared" si="15"/>
        <v>93184.173001004776</v>
      </c>
      <c r="DR12" s="66">
        <f t="shared" si="16"/>
        <v>9.318417300100478</v>
      </c>
      <c r="DS12" s="66">
        <f>DQ12*(-1.5469*DO12+7.2312)</f>
        <v>643562.60638966237</v>
      </c>
      <c r="DT12" s="65">
        <f>DS12*(10^12)*4/1.1</f>
        <v>2.3402276595987717E+18</v>
      </c>
      <c r="DU12" s="65">
        <f>DT12/10^18</f>
        <v>2.3402276595987717</v>
      </c>
      <c r="DV12" s="66">
        <f t="shared" si="20"/>
        <v>9.318417300100478</v>
      </c>
      <c r="EL12" s="35">
        <v>0.4</v>
      </c>
      <c r="EM12">
        <f t="shared" si="14"/>
        <v>10.398960000000001</v>
      </c>
      <c r="EN12" s="146">
        <f t="shared" si="11"/>
        <v>2.69508E+18</v>
      </c>
    </row>
    <row r="13" spans="1:144" x14ac:dyDescent="0.3">
      <c r="B13" s="89" t="s">
        <v>1151</v>
      </c>
      <c r="C13" s="89" t="s">
        <v>1152</v>
      </c>
      <c r="D13" s="89" t="s">
        <v>1101</v>
      </c>
      <c r="E13" s="89" t="s">
        <v>1154</v>
      </c>
      <c r="F13" s="89" t="s">
        <v>1155</v>
      </c>
      <c r="G13" s="89" t="s">
        <v>1156</v>
      </c>
      <c r="H13" s="89">
        <v>0.47</v>
      </c>
      <c r="I13" s="89" t="s">
        <v>1157</v>
      </c>
      <c r="J13" s="89">
        <v>430.71587345686203</v>
      </c>
      <c r="K13" s="89" t="s">
        <v>432</v>
      </c>
      <c r="L13" s="89" t="s">
        <v>1158</v>
      </c>
      <c r="M13" s="89" t="s">
        <v>1159</v>
      </c>
      <c r="N13" s="89" t="s">
        <v>806</v>
      </c>
      <c r="O13" s="89" t="s">
        <v>1160</v>
      </c>
      <c r="P13" s="89" t="s">
        <v>1161</v>
      </c>
      <c r="Q13" s="89">
        <v>1</v>
      </c>
      <c r="R13" s="89" t="s">
        <v>432</v>
      </c>
      <c r="S13" s="89">
        <f t="shared" si="6"/>
        <v>78.310100616697341</v>
      </c>
      <c r="T13" s="89">
        <f t="shared" si="7"/>
        <v>509.05886572002532</v>
      </c>
      <c r="U13" s="89">
        <f t="shared" si="0"/>
        <v>3758.8848296014721</v>
      </c>
      <c r="V13" s="89">
        <f t="shared" si="0"/>
        <v>24434.825554561216</v>
      </c>
      <c r="W13" s="139">
        <f t="shared" si="8"/>
        <v>0.37588848296014721</v>
      </c>
      <c r="AK13" s="89" t="s">
        <v>1162</v>
      </c>
      <c r="AL13" s="89" t="s">
        <v>772</v>
      </c>
      <c r="AM13" s="89"/>
      <c r="AN13" s="89" t="s">
        <v>1184</v>
      </c>
      <c r="AO13" s="89" t="s">
        <v>1158</v>
      </c>
      <c r="AP13" s="89">
        <v>0.46</v>
      </c>
      <c r="AQ13" s="89">
        <v>10760.570930998399</v>
      </c>
      <c r="AR13" s="89">
        <v>5011.1021455012697</v>
      </c>
      <c r="AS13" s="89">
        <v>5113.8193864678597</v>
      </c>
      <c r="AT13" s="89">
        <f t="shared" si="1"/>
        <v>918.35599192745462</v>
      </c>
      <c r="AU13" s="89">
        <f t="shared" si="2"/>
        <v>5986.4339037648015</v>
      </c>
      <c r="AV13" s="89">
        <f t="shared" si="3"/>
        <v>32142.459717460912</v>
      </c>
      <c r="AW13" s="89">
        <f t="shared" si="3"/>
        <v>209525.18663176804</v>
      </c>
      <c r="AX13" s="89"/>
      <c r="AY13" s="139">
        <f t="shared" si="4"/>
        <v>3.2142459717460912</v>
      </c>
      <c r="BJ13" s="126" t="s">
        <v>1163</v>
      </c>
      <c r="BK13" s="126" t="s">
        <v>1164</v>
      </c>
      <c r="BL13" s="126" t="s">
        <v>1163</v>
      </c>
      <c r="BM13" s="126" t="s">
        <v>1164</v>
      </c>
      <c r="BN13" s="126">
        <v>100.62525435999601</v>
      </c>
      <c r="BO13" s="126" t="s">
        <v>1099</v>
      </c>
      <c r="BP13" s="126" t="s">
        <v>1158</v>
      </c>
      <c r="BQ13" s="126">
        <v>0.26</v>
      </c>
      <c r="BR13" s="126"/>
      <c r="BS13" s="126">
        <v>208.87831104694399</v>
      </c>
      <c r="BT13" s="126">
        <v>208.87831104694399</v>
      </c>
      <c r="BU13" s="126"/>
      <c r="BV13" s="126"/>
      <c r="BW13" s="126"/>
      <c r="BX13" s="126"/>
      <c r="BY13" s="126"/>
      <c r="BZ13" s="126"/>
      <c r="CA13" s="126"/>
      <c r="CB13">
        <f t="shared" si="5"/>
        <v>44.873426665429463</v>
      </c>
      <c r="CC13">
        <f t="shared" si="9"/>
        <v>309.29252978009526</v>
      </c>
      <c r="CD13">
        <f t="shared" si="10"/>
        <v>1346.202799962884</v>
      </c>
      <c r="CE13">
        <f t="shared" si="10"/>
        <v>9278.775893402857</v>
      </c>
      <c r="CP13" s="91">
        <v>0.42</v>
      </c>
      <c r="CQ13" s="91">
        <v>2429.073000906722</v>
      </c>
      <c r="CR13" s="91">
        <v>1909.4927856954998</v>
      </c>
      <c r="CS13" s="91">
        <v>13786.157821283949</v>
      </c>
      <c r="CT13" s="91">
        <v>10837.290148289032</v>
      </c>
      <c r="CU13" s="91">
        <v>90889.344664702599</v>
      </c>
      <c r="CV13" s="91">
        <v>71448.057703106446</v>
      </c>
      <c r="CW13" s="89">
        <f t="shared" si="12"/>
        <v>15378.661133968697</v>
      </c>
      <c r="CX13" s="139">
        <f t="shared" si="13"/>
        <v>1.5378661133968696</v>
      </c>
      <c r="DI13" s="90">
        <f t="shared" si="21"/>
        <v>0.22</v>
      </c>
      <c r="DJ13" s="90">
        <f t="shared" ref="DJ13:DJ31" si="23">SUM(CT23,AV25,U23)</f>
        <v>73638.473739227833</v>
      </c>
      <c r="DO13" s="90">
        <v>0.22</v>
      </c>
      <c r="DP13" s="90">
        <f t="shared" si="22"/>
        <v>87569.08173922784</v>
      </c>
      <c r="DQ13" s="65">
        <f t="shared" si="15"/>
        <v>90865.08173922784</v>
      </c>
      <c r="DR13" s="66">
        <f t="shared" si="16"/>
        <v>9.086508173922784</v>
      </c>
      <c r="DS13" s="66">
        <f t="shared" ref="DS13:DS31" si="24">DQ13*(-1.5469*DO13+7.2312)</f>
        <v>626140.5561853738</v>
      </c>
      <c r="DT13" s="65">
        <f>DS13*(10^12)*4/1.1</f>
        <v>2.2768747497649956E+18</v>
      </c>
      <c r="DU13" s="65">
        <f t="shared" ref="DU13:DU31" si="25">DT13/10^18</f>
        <v>2.2768747497649957</v>
      </c>
      <c r="DV13" s="66">
        <f t="shared" si="20"/>
        <v>9.086508173922784</v>
      </c>
      <c r="EL13" s="35">
        <v>0.43300000000000005</v>
      </c>
      <c r="EM13">
        <f t="shared" si="14"/>
        <v>10.7932077</v>
      </c>
      <c r="EN13" s="146">
        <f t="shared" si="11"/>
        <v>2.7590406E+18</v>
      </c>
    </row>
    <row r="14" spans="1:144" x14ac:dyDescent="0.3">
      <c r="B14" s="89" t="s">
        <v>1151</v>
      </c>
      <c r="C14" s="89" t="s">
        <v>1152</v>
      </c>
      <c r="D14" s="89" t="s">
        <v>1185</v>
      </c>
      <c r="E14" s="89" t="s">
        <v>1154</v>
      </c>
      <c r="F14" s="89" t="s">
        <v>1155</v>
      </c>
      <c r="G14" s="89" t="s">
        <v>1156</v>
      </c>
      <c r="H14" s="89">
        <v>0.47</v>
      </c>
      <c r="I14" s="89" t="s">
        <v>1157</v>
      </c>
      <c r="J14" s="89">
        <v>404.87395015355298</v>
      </c>
      <c r="K14" s="89" t="s">
        <v>432</v>
      </c>
      <c r="L14" s="89" t="s">
        <v>1158</v>
      </c>
      <c r="M14" s="89" t="s">
        <v>1159</v>
      </c>
      <c r="N14" s="89" t="s">
        <v>806</v>
      </c>
      <c r="O14" s="89" t="s">
        <v>1160</v>
      </c>
      <c r="P14" s="89" t="s">
        <v>1161</v>
      </c>
      <c r="Q14" s="89">
        <v>1</v>
      </c>
      <c r="R14" s="89" t="s">
        <v>432</v>
      </c>
      <c r="S14" s="89">
        <f t="shared" si="6"/>
        <v>73.611681685049149</v>
      </c>
      <c r="T14" s="89">
        <f t="shared" si="7"/>
        <v>478.51655006486777</v>
      </c>
      <c r="U14" s="89">
        <f t="shared" si="0"/>
        <v>3533.3607208823591</v>
      </c>
      <c r="V14" s="89">
        <f t="shared" si="0"/>
        <v>22968.794403113654</v>
      </c>
      <c r="W14" s="139">
        <f t="shared" si="8"/>
        <v>0.35333607208823592</v>
      </c>
      <c r="AK14" s="89" t="s">
        <v>1162</v>
      </c>
      <c r="AL14" s="89" t="s">
        <v>772</v>
      </c>
      <c r="AM14" s="89"/>
      <c r="AN14" s="89" t="s">
        <v>1101</v>
      </c>
      <c r="AO14" s="89" t="s">
        <v>1158</v>
      </c>
      <c r="AP14" s="89">
        <v>0.47</v>
      </c>
      <c r="AQ14" s="89">
        <v>11281.280096714099</v>
      </c>
      <c r="AR14" s="89">
        <v>5201.5400109512602</v>
      </c>
      <c r="AS14" s="89">
        <v>5152.46407836854</v>
      </c>
      <c r="AT14" s="89">
        <f t="shared" si="1"/>
        <v>945.7118873984715</v>
      </c>
      <c r="AU14" s="89">
        <f t="shared" si="2"/>
        <v>6147.6491143003432</v>
      </c>
      <c r="AV14" s="89">
        <f t="shared" si="3"/>
        <v>33099.916058946503</v>
      </c>
      <c r="AW14" s="89">
        <f t="shared" si="3"/>
        <v>215167.71900051201</v>
      </c>
      <c r="AX14" s="89"/>
      <c r="AY14" s="139">
        <f t="shared" si="4"/>
        <v>3.3099916058946501</v>
      </c>
      <c r="BJ14" s="126" t="s">
        <v>1167</v>
      </c>
      <c r="BK14" s="126" t="s">
        <v>1168</v>
      </c>
      <c r="BL14" s="126" t="s">
        <v>1167</v>
      </c>
      <c r="BM14" s="126" t="s">
        <v>1168</v>
      </c>
      <c r="BN14" s="126">
        <v>143.88417696843399</v>
      </c>
      <c r="BO14" s="126" t="s">
        <v>1099</v>
      </c>
      <c r="BP14" s="126" t="s">
        <v>1158</v>
      </c>
      <c r="BQ14" s="126">
        <v>0.26</v>
      </c>
      <c r="BR14" s="126"/>
      <c r="BS14" s="126">
        <v>297.14326106899398</v>
      </c>
      <c r="BT14" s="126">
        <v>177.45414035846599</v>
      </c>
      <c r="BU14" s="126"/>
      <c r="BV14" s="126"/>
      <c r="BW14" s="126"/>
      <c r="BX14" s="126"/>
      <c r="BY14" s="126"/>
      <c r="BZ14" s="126"/>
      <c r="CA14" s="126"/>
      <c r="CB14">
        <f t="shared" si="5"/>
        <v>63.835427756352232</v>
      </c>
      <c r="CC14">
        <f t="shared" si="9"/>
        <v>439.98915187743734</v>
      </c>
      <c r="CD14">
        <f t="shared" si="10"/>
        <v>1915.0628326905669</v>
      </c>
      <c r="CE14">
        <f t="shared" si="10"/>
        <v>13199.67455632312</v>
      </c>
      <c r="CP14" s="91">
        <v>0.44</v>
      </c>
      <c r="CQ14" s="91">
        <v>2628.2140461823792</v>
      </c>
      <c r="CR14" s="91">
        <v>2010.8728518485102</v>
      </c>
      <c r="CS14" s="91">
        <v>14681.201626455959</v>
      </c>
      <c r="CT14" s="91">
        <v>11232.734193029977</v>
      </c>
      <c r="CU14" s="91">
        <v>96253.719450733901</v>
      </c>
      <c r="CV14" s="91">
        <v>73644.683397865243</v>
      </c>
      <c r="CW14" s="89">
        <f t="shared" si="12"/>
        <v>15753.375359544983</v>
      </c>
      <c r="CX14" s="139">
        <f t="shared" si="13"/>
        <v>1.5753375359544983</v>
      </c>
      <c r="DI14" s="90">
        <f t="shared" si="21"/>
        <v>0.31</v>
      </c>
      <c r="DJ14" s="90">
        <f t="shared" si="23"/>
        <v>81004.724179087381</v>
      </c>
      <c r="DO14" s="90">
        <v>0.25</v>
      </c>
      <c r="DP14" s="90">
        <f t="shared" si="22"/>
        <v>95172.824179087387</v>
      </c>
      <c r="DQ14" s="65">
        <f t="shared" si="15"/>
        <v>98966.824179087387</v>
      </c>
      <c r="DR14" s="66">
        <f t="shared" si="16"/>
        <v>9.8966824179087389</v>
      </c>
      <c r="DS14" s="66">
        <f t="shared" si="24"/>
        <v>677375.95392315916</v>
      </c>
      <c r="DT14" s="65">
        <f t="shared" ref="DT14:DT31" si="26">DS14*(10^12)*4/1.1</f>
        <v>2.4631852869933061E+18</v>
      </c>
      <c r="DU14" s="65">
        <f t="shared" si="25"/>
        <v>2.4631852869933062</v>
      </c>
      <c r="DV14" s="66">
        <f t="shared" si="20"/>
        <v>9.8966824179087389</v>
      </c>
      <c r="EL14" s="35">
        <v>0.46600000000000008</v>
      </c>
      <c r="EM14">
        <f t="shared" si="14"/>
        <v>11.187455400000001</v>
      </c>
      <c r="EN14" s="146">
        <f t="shared" si="11"/>
        <v>2.8230012E+18</v>
      </c>
    </row>
    <row r="15" spans="1:144" x14ac:dyDescent="0.3">
      <c r="B15" s="89" t="s">
        <v>1151</v>
      </c>
      <c r="C15" s="89" t="s">
        <v>1152</v>
      </c>
      <c r="D15" s="89" t="s">
        <v>860</v>
      </c>
      <c r="E15" s="89" t="s">
        <v>1154</v>
      </c>
      <c r="F15" s="89" t="s">
        <v>1155</v>
      </c>
      <c r="G15" s="89" t="s">
        <v>1156</v>
      </c>
      <c r="H15" s="89">
        <v>0.57999999999999996</v>
      </c>
      <c r="I15" s="89" t="s">
        <v>1157</v>
      </c>
      <c r="J15" s="89">
        <v>2671.6509999999998</v>
      </c>
      <c r="K15" s="89" t="s">
        <v>432</v>
      </c>
      <c r="L15" s="89" t="s">
        <v>1158</v>
      </c>
      <c r="M15" s="89" t="s">
        <v>1159</v>
      </c>
      <c r="N15" s="89" t="s">
        <v>806</v>
      </c>
      <c r="O15" s="89" t="s">
        <v>1160</v>
      </c>
      <c r="P15" s="89" t="s">
        <v>1161</v>
      </c>
      <c r="Q15" s="89">
        <v>1</v>
      </c>
      <c r="R15" s="89" t="s">
        <v>432</v>
      </c>
      <c r="S15" s="89">
        <f t="shared" si="6"/>
        <v>445.08882080601273</v>
      </c>
      <c r="T15" s="89">
        <f t="shared" si="7"/>
        <v>2806.215129952544</v>
      </c>
      <c r="U15" s="89">
        <f t="shared" si="0"/>
        <v>21364.26339868861</v>
      </c>
      <c r="V15" s="89">
        <f t="shared" si="0"/>
        <v>134698.32623772213</v>
      </c>
      <c r="W15" s="139">
        <f t="shared" si="8"/>
        <v>2.1364263398688612</v>
      </c>
      <c r="AK15" s="89" t="s">
        <v>1162</v>
      </c>
      <c r="AL15" s="89" t="s">
        <v>772</v>
      </c>
      <c r="AM15" s="89"/>
      <c r="AN15" s="89" t="s">
        <v>1185</v>
      </c>
      <c r="AO15" s="89" t="s">
        <v>1158</v>
      </c>
      <c r="AP15" s="89">
        <v>0.47</v>
      </c>
      <c r="AQ15" s="89">
        <v>10584.0250496057</v>
      </c>
      <c r="AR15" s="89">
        <v>4839.1439461034697</v>
      </c>
      <c r="AS15" s="89">
        <v>4691.8252518277604</v>
      </c>
      <c r="AT15" s="89">
        <f t="shared" si="1"/>
        <v>879.82327253606161</v>
      </c>
      <c r="AU15" s="89">
        <f t="shared" si="2"/>
        <v>5719.3367601904283</v>
      </c>
      <c r="AV15" s="89">
        <f t="shared" si="3"/>
        <v>30793.814538762155</v>
      </c>
      <c r="AW15" s="89">
        <f t="shared" si="3"/>
        <v>200176.786606665</v>
      </c>
      <c r="AX15" s="89"/>
      <c r="AY15" s="139">
        <f t="shared" si="4"/>
        <v>3.0793814538762154</v>
      </c>
      <c r="BJ15" s="126" t="s">
        <v>1172</v>
      </c>
      <c r="BK15" s="126" t="s">
        <v>1173</v>
      </c>
      <c r="BL15" s="126" t="s">
        <v>1172</v>
      </c>
      <c r="BM15" s="126" t="s">
        <v>1173</v>
      </c>
      <c r="BN15" s="126"/>
      <c r="BO15" s="126" t="s">
        <v>1099</v>
      </c>
      <c r="BP15" s="126" t="s">
        <v>1158</v>
      </c>
      <c r="BQ15" s="126">
        <v>0.26</v>
      </c>
      <c r="BR15" s="126"/>
      <c r="BS15" s="126">
        <v>356.25263026510299</v>
      </c>
      <c r="BT15" s="126">
        <v>230.135838277386</v>
      </c>
      <c r="BU15" s="126"/>
      <c r="BV15" s="126"/>
      <c r="BW15" s="126"/>
      <c r="BX15" s="126"/>
      <c r="BY15" s="126"/>
      <c r="BZ15" s="126"/>
      <c r="CA15" s="126"/>
      <c r="CB15">
        <f t="shared" si="5"/>
        <v>76.533921585447175</v>
      </c>
      <c r="CC15">
        <f t="shared" si="9"/>
        <v>527.51421008351133</v>
      </c>
      <c r="CD15">
        <f t="shared" si="10"/>
        <v>2296.0176475634153</v>
      </c>
      <c r="CE15">
        <f t="shared" si="10"/>
        <v>15825.426302505341</v>
      </c>
      <c r="CP15" s="91">
        <v>0.46</v>
      </c>
      <c r="CQ15" s="91">
        <v>3197.401087683184</v>
      </c>
      <c r="CR15" s="91">
        <v>2224.9445053337549</v>
      </c>
      <c r="CS15" s="91">
        <v>17579.081580518156</v>
      </c>
      <c r="CT15" s="91">
        <v>12232.585121101696</v>
      </c>
      <c r="CU15" s="91">
        <v>114614.16381773406</v>
      </c>
      <c r="CV15" s="91">
        <v>79755.447323147368</v>
      </c>
      <c r="CW15" s="89">
        <f t="shared" si="12"/>
        <v>19142.831670761072</v>
      </c>
      <c r="CX15" s="139">
        <f t="shared" si="13"/>
        <v>1.9142831670761071</v>
      </c>
      <c r="DI15" s="90">
        <f t="shared" si="21"/>
        <v>0.36</v>
      </c>
      <c r="DJ15" s="90">
        <f t="shared" si="23"/>
        <v>95335.915901643501</v>
      </c>
      <c r="DO15" s="90">
        <v>0.26</v>
      </c>
      <c r="DP15" s="90">
        <f t="shared" si="22"/>
        <v>109583.1799016435</v>
      </c>
      <c r="DQ15" s="65">
        <f t="shared" si="15"/>
        <v>113543.1799016435</v>
      </c>
      <c r="DR15" s="66">
        <f t="shared" si="16"/>
        <v>11.354317990164349</v>
      </c>
      <c r="DS15" s="66">
        <f t="shared" si="24"/>
        <v>775387.05680740287</v>
      </c>
      <c r="DT15" s="65">
        <f t="shared" si="26"/>
        <v>2.8195892974814648E+18</v>
      </c>
      <c r="DU15" s="65">
        <f t="shared" si="25"/>
        <v>2.8195892974814649</v>
      </c>
      <c r="DV15" s="66">
        <f t="shared" si="20"/>
        <v>11.354317990164349</v>
      </c>
      <c r="EL15" s="35">
        <v>0.5</v>
      </c>
      <c r="EM15">
        <f t="shared" si="14"/>
        <v>11.59365</v>
      </c>
      <c r="EN15" s="146">
        <f t="shared" si="11"/>
        <v>2.8889E+18</v>
      </c>
    </row>
    <row r="16" spans="1:144" x14ac:dyDescent="0.3">
      <c r="B16" s="89" t="s">
        <v>1151</v>
      </c>
      <c r="C16" s="89" t="s">
        <v>1152</v>
      </c>
      <c r="D16" s="89" t="s">
        <v>1118</v>
      </c>
      <c r="E16" s="89" t="s">
        <v>1154</v>
      </c>
      <c r="F16" s="89" t="s">
        <v>1155</v>
      </c>
      <c r="G16" s="89" t="s">
        <v>1156</v>
      </c>
      <c r="H16" s="89">
        <v>0.65</v>
      </c>
      <c r="I16" s="89" t="s">
        <v>1157</v>
      </c>
      <c r="J16" s="89">
        <v>1563.9887391393499</v>
      </c>
      <c r="K16" s="89" t="s">
        <v>432</v>
      </c>
      <c r="L16" s="89" t="s">
        <v>1158</v>
      </c>
      <c r="M16" s="89" t="s">
        <v>1159</v>
      </c>
      <c r="N16" s="89" t="s">
        <v>806</v>
      </c>
      <c r="O16" s="89" t="s">
        <v>1160</v>
      </c>
      <c r="P16" s="89" t="s">
        <v>1161</v>
      </c>
      <c r="Q16" s="89">
        <v>1</v>
      </c>
      <c r="R16" s="89">
        <v>1563.9887391393499</v>
      </c>
      <c r="S16" s="89">
        <f t="shared" si="6"/>
        <v>246.45875778150099</v>
      </c>
      <c r="T16" s="89">
        <f t="shared" si="7"/>
        <v>1523.9481818358136</v>
      </c>
      <c r="U16" s="89">
        <f t="shared" si="0"/>
        <v>11830.020373512049</v>
      </c>
      <c r="V16" s="89">
        <f t="shared" si="0"/>
        <v>73149.512728119051</v>
      </c>
      <c r="W16" s="139">
        <f t="shared" si="8"/>
        <v>1.1830020373512049</v>
      </c>
      <c r="AK16" s="89" t="s">
        <v>1162</v>
      </c>
      <c r="AL16" s="89" t="s">
        <v>772</v>
      </c>
      <c r="AM16" s="89"/>
      <c r="AN16" s="89" t="s">
        <v>860</v>
      </c>
      <c r="AO16" s="89" t="s">
        <v>1158</v>
      </c>
      <c r="AP16" s="89">
        <v>0.57999999999999996</v>
      </c>
      <c r="AQ16" s="89">
        <v>9735.4014802901693</v>
      </c>
      <c r="AR16" s="89">
        <v>4657.2500246342297</v>
      </c>
      <c r="AS16" s="89">
        <v>4498.3228688432</v>
      </c>
      <c r="AT16" s="89">
        <f t="shared" si="1"/>
        <v>775.88349738166517</v>
      </c>
      <c r="AU16" s="89">
        <f t="shared" si="2"/>
        <v>4891.8236263271046</v>
      </c>
      <c r="AV16" s="89">
        <f t="shared" si="3"/>
        <v>27155.922408358281</v>
      </c>
      <c r="AW16" s="89">
        <f t="shared" si="3"/>
        <v>171213.82692144866</v>
      </c>
      <c r="AX16" s="89"/>
      <c r="AY16" s="139">
        <f t="shared" si="4"/>
        <v>2.7155922408358282</v>
      </c>
      <c r="BJ16" s="126" t="s">
        <v>1178</v>
      </c>
      <c r="BK16" s="126" t="s">
        <v>1179</v>
      </c>
      <c r="BL16" s="126" t="s">
        <v>1099</v>
      </c>
      <c r="BM16" s="126" t="s">
        <v>1180</v>
      </c>
      <c r="BN16" s="126" t="s">
        <v>1154</v>
      </c>
      <c r="BO16" s="126" t="s">
        <v>1181</v>
      </c>
      <c r="BP16" s="126" t="s">
        <v>160</v>
      </c>
      <c r="BQ16" s="126">
        <v>0.26</v>
      </c>
      <c r="BR16" s="126" t="s">
        <v>1182</v>
      </c>
      <c r="BS16" s="126">
        <v>337.34771474395899</v>
      </c>
      <c r="BT16" s="126">
        <v>2.6520907701448201E-2</v>
      </c>
      <c r="BU16" s="126" t="s">
        <v>1158</v>
      </c>
      <c r="BV16" s="126" t="s">
        <v>1159</v>
      </c>
      <c r="BW16" s="126" t="s">
        <v>806</v>
      </c>
      <c r="BX16" s="126" t="s">
        <v>1170</v>
      </c>
      <c r="BY16" s="126" t="s">
        <v>1182</v>
      </c>
      <c r="BZ16" s="126">
        <v>1</v>
      </c>
      <c r="CA16" s="126">
        <v>337.34771474395899</v>
      </c>
      <c r="CB16">
        <f t="shared" si="5"/>
        <v>72.472569614521205</v>
      </c>
      <c r="CC16">
        <f t="shared" si="9"/>
        <v>499.52112110502225</v>
      </c>
      <c r="CD16">
        <f t="shared" si="10"/>
        <v>2174.1770884356361</v>
      </c>
      <c r="CE16">
        <f t="shared" si="10"/>
        <v>14985.633633150668</v>
      </c>
      <c r="CP16" s="91">
        <v>0.47</v>
      </c>
      <c r="CQ16" s="91">
        <v>2933.2617794371367</v>
      </c>
      <c r="CR16" s="91">
        <v>2109.6409679795497</v>
      </c>
      <c r="CS16" s="91">
        <v>15999.226351185827</v>
      </c>
      <c r="CT16" s="91">
        <v>11506.856838708878</v>
      </c>
      <c r="CU16" s="91">
        <v>104024.15269032511</v>
      </c>
      <c r="CV16" s="91">
        <v>74815.55710891269</v>
      </c>
      <c r="CW16" s="89">
        <f t="shared" si="12"/>
        <v>17806.753907850984</v>
      </c>
      <c r="CX16" s="139">
        <f t="shared" si="13"/>
        <v>1.7806753907850983</v>
      </c>
      <c r="DI16" s="90">
        <f t="shared" si="21"/>
        <v>0.41</v>
      </c>
      <c r="DJ16" s="90">
        <f t="shared" si="23"/>
        <v>98131.012714137178</v>
      </c>
      <c r="DO16" s="90">
        <v>0.31</v>
      </c>
      <c r="DP16" s="90">
        <f t="shared" si="22"/>
        <v>112774.09671413718</v>
      </c>
      <c r="DQ16" s="65">
        <f t="shared" si="15"/>
        <v>117564.09671413718</v>
      </c>
      <c r="DR16" s="66">
        <f t="shared" si="16"/>
        <v>11.756409671413717</v>
      </c>
      <c r="DS16" s="66">
        <f t="shared" si="24"/>
        <v>793752.92678506824</v>
      </c>
      <c r="DT16" s="65">
        <f t="shared" si="26"/>
        <v>2.88637427921843E+18</v>
      </c>
      <c r="DU16" s="65">
        <f t="shared" si="25"/>
        <v>2.8863742792184301</v>
      </c>
      <c r="DV16" s="66">
        <f t="shared" si="20"/>
        <v>11.756409671413717</v>
      </c>
      <c r="EL16" s="35">
        <v>0.53300000000000003</v>
      </c>
      <c r="EM16">
        <f t="shared" si="14"/>
        <v>11.987897700000001</v>
      </c>
      <c r="EN16" s="146">
        <f t="shared" si="11"/>
        <v>2.9528606E+18</v>
      </c>
    </row>
    <row r="17" spans="2:144" x14ac:dyDescent="0.3">
      <c r="B17" s="89" t="s">
        <v>1151</v>
      </c>
      <c r="C17" s="89" t="s">
        <v>1152</v>
      </c>
      <c r="D17" s="89" t="s">
        <v>1186</v>
      </c>
      <c r="E17" s="89" t="s">
        <v>1154</v>
      </c>
      <c r="F17" s="89" t="s">
        <v>1155</v>
      </c>
      <c r="G17" s="89" t="s">
        <v>1156</v>
      </c>
      <c r="H17" s="89">
        <v>1.27</v>
      </c>
      <c r="I17" s="89" t="s">
        <v>1157</v>
      </c>
      <c r="J17" s="89">
        <v>665.42258079466205</v>
      </c>
      <c r="K17" s="89" t="s">
        <v>432</v>
      </c>
      <c r="L17" s="89" t="s">
        <v>1158</v>
      </c>
      <c r="M17" s="89" t="s">
        <v>1159</v>
      </c>
      <c r="N17" s="89" t="s">
        <v>806</v>
      </c>
      <c r="O17" s="89" t="s">
        <v>1160</v>
      </c>
      <c r="P17" s="89" t="s">
        <v>1161</v>
      </c>
      <c r="Q17" s="89">
        <v>1</v>
      </c>
      <c r="R17" s="89" t="s">
        <v>432</v>
      </c>
      <c r="S17" s="89">
        <f t="shared" si="6"/>
        <v>64.069616237243991</v>
      </c>
      <c r="T17" s="89">
        <f t="shared" si="7"/>
        <v>333.46479977572898</v>
      </c>
      <c r="U17" s="89">
        <f t="shared" si="0"/>
        <v>3075.3415793877116</v>
      </c>
      <c r="V17" s="89">
        <f t="shared" si="0"/>
        <v>16006.31038923499</v>
      </c>
      <c r="W17" s="139">
        <f t="shared" si="8"/>
        <v>0.30753415793877115</v>
      </c>
      <c r="AK17" s="89" t="s">
        <v>1162</v>
      </c>
      <c r="AL17" s="89" t="s">
        <v>772</v>
      </c>
      <c r="AM17" s="89"/>
      <c r="AN17" s="89" t="s">
        <v>1118</v>
      </c>
      <c r="AO17" s="89" t="s">
        <v>1158</v>
      </c>
      <c r="AP17" s="89">
        <v>0.65</v>
      </c>
      <c r="AQ17" s="89">
        <v>12567.977433951901</v>
      </c>
      <c r="AR17" s="89">
        <v>5655.0857294111802</v>
      </c>
      <c r="AS17" s="89">
        <v>5383.3017009558598</v>
      </c>
      <c r="AT17" s="89">
        <f t="shared" si="1"/>
        <v>891.14797897172809</v>
      </c>
      <c r="AU17" s="89">
        <f t="shared" si="2"/>
        <v>5510.306691980576</v>
      </c>
      <c r="AV17" s="89">
        <f t="shared" si="3"/>
        <v>31190.179264010483</v>
      </c>
      <c r="AW17" s="89">
        <f t="shared" si="3"/>
        <v>192860.73421932015</v>
      </c>
      <c r="AX17" s="89"/>
      <c r="AY17" s="139">
        <f t="shared" si="4"/>
        <v>3.1190179264010482</v>
      </c>
      <c r="BJ17" s="126" t="s">
        <v>1174</v>
      </c>
      <c r="BK17" s="126" t="s">
        <v>1175</v>
      </c>
      <c r="BL17" s="126" t="s">
        <v>1174</v>
      </c>
      <c r="BM17" s="126" t="s">
        <v>1175</v>
      </c>
      <c r="BN17" s="126">
        <v>206.62475982213499</v>
      </c>
      <c r="BO17" s="126" t="s">
        <v>1099</v>
      </c>
      <c r="BP17" s="126" t="s">
        <v>1158</v>
      </c>
      <c r="BQ17" s="126">
        <v>0.26</v>
      </c>
      <c r="BR17" s="126"/>
      <c r="BS17" s="126">
        <v>403.893017378384</v>
      </c>
      <c r="BT17" s="126">
        <v>403.893017378384</v>
      </c>
      <c r="BU17" s="126"/>
      <c r="BV17" s="126"/>
      <c r="BW17" s="126"/>
      <c r="BX17" s="126"/>
      <c r="BY17" s="126"/>
      <c r="BZ17" s="126"/>
      <c r="CA17" s="126"/>
      <c r="CB17">
        <f t="shared" si="5"/>
        <v>86.768528552180229</v>
      </c>
      <c r="CC17">
        <f t="shared" si="9"/>
        <v>598.05679430930093</v>
      </c>
      <c r="CD17">
        <f t="shared" si="10"/>
        <v>2603.0558565654069</v>
      </c>
      <c r="CE17">
        <f t="shared" si="10"/>
        <v>17941.703829279028</v>
      </c>
      <c r="CG17" s="41">
        <f>BQ17</f>
        <v>0.26</v>
      </c>
      <c r="CH17">
        <f>SUM(BS13:BS17)</f>
        <v>1603.514934503384</v>
      </c>
      <c r="CI17">
        <f>SUM(BS13:BS16)</f>
        <v>1199.621917125</v>
      </c>
      <c r="CJ17">
        <f>SUM(CD13:CD17)</f>
        <v>10334.516225217909</v>
      </c>
      <c r="CK17">
        <f>SUM(CD13:CD16)</f>
        <v>7731.4603686525024</v>
      </c>
      <c r="CL17">
        <f>SUM(CE13:CE17)</f>
        <v>71231.214214661013</v>
      </c>
      <c r="CM17">
        <f>SUM(CE13:CE16)</f>
        <v>53289.510385381982</v>
      </c>
      <c r="CP17" s="91">
        <v>0.47</v>
      </c>
      <c r="CQ17" s="91">
        <v>2715.4138352736823</v>
      </c>
      <c r="CR17" s="91">
        <v>1917.6430645824871</v>
      </c>
      <c r="CS17" s="91">
        <v>14810.99330862376</v>
      </c>
      <c r="CT17" s="91">
        <v>10459.620640106728</v>
      </c>
      <c r="CU17" s="91">
        <v>96298.470664331122</v>
      </c>
      <c r="CV17" s="91">
        <v>68006.611736491526</v>
      </c>
      <c r="CW17" s="89">
        <f t="shared" si="12"/>
        <v>15539.843073429332</v>
      </c>
      <c r="CX17" s="139">
        <f t="shared" si="13"/>
        <v>1.5539843073429331</v>
      </c>
      <c r="DI17" s="90">
        <f t="shared" si="21"/>
        <v>0.46</v>
      </c>
      <c r="DJ17" s="90">
        <f t="shared" si="23"/>
        <v>98642.70969857341</v>
      </c>
      <c r="DO17" s="90">
        <v>0.35</v>
      </c>
      <c r="DP17" s="90">
        <f t="shared" si="22"/>
        <v>113602.44969857341</v>
      </c>
      <c r="DQ17" s="65">
        <f t="shared" si="15"/>
        <v>119056.44969857341</v>
      </c>
      <c r="DR17" s="66">
        <f t="shared" si="16"/>
        <v>11.905644969857342</v>
      </c>
      <c r="DS17" s="66">
        <f t="shared" si="24"/>
        <v>796462.05134677107</v>
      </c>
      <c r="DT17" s="65">
        <f t="shared" si="26"/>
        <v>2.8962256412609853E+18</v>
      </c>
      <c r="DU17" s="65">
        <f t="shared" si="25"/>
        <v>2.8962256412609855</v>
      </c>
      <c r="DV17" s="66">
        <f t="shared" si="20"/>
        <v>11.905644969857342</v>
      </c>
      <c r="EL17" s="35">
        <v>0.56600000000000006</v>
      </c>
      <c r="EM17">
        <f t="shared" si="14"/>
        <v>12.382145400000001</v>
      </c>
      <c r="EN17" s="146">
        <f t="shared" si="11"/>
        <v>3.0168212E+18</v>
      </c>
    </row>
    <row r="18" spans="2:144" x14ac:dyDescent="0.3">
      <c r="B18" s="89" t="s">
        <v>1151</v>
      </c>
      <c r="C18" s="89" t="s">
        <v>1152</v>
      </c>
      <c r="D18" s="89" t="s">
        <v>1187</v>
      </c>
      <c r="E18" s="89" t="s">
        <v>1154</v>
      </c>
      <c r="F18" s="89" t="s">
        <v>1155</v>
      </c>
      <c r="G18" s="89" t="s">
        <v>1156</v>
      </c>
      <c r="H18" s="89">
        <v>1.9</v>
      </c>
      <c r="I18" s="89" t="s">
        <v>1157</v>
      </c>
      <c r="J18" s="89">
        <v>1603.8350989830501</v>
      </c>
      <c r="K18" s="89" t="s">
        <v>432</v>
      </c>
      <c r="L18" s="89" t="s">
        <v>1158</v>
      </c>
      <c r="M18" s="89" t="s">
        <v>1159</v>
      </c>
      <c r="N18" s="89" t="s">
        <v>806</v>
      </c>
      <c r="O18" s="89" t="s">
        <v>1160</v>
      </c>
      <c r="P18" s="89" t="s">
        <v>1161</v>
      </c>
      <c r="Q18" s="89">
        <v>1</v>
      </c>
      <c r="R18" s="89" t="s">
        <v>432</v>
      </c>
      <c r="S18" s="89">
        <f t="shared" si="6"/>
        <v>93.606790060529178</v>
      </c>
      <c r="T18" s="89">
        <f t="shared" si="7"/>
        <v>408.95003723415311</v>
      </c>
      <c r="U18" s="89">
        <f t="shared" si="0"/>
        <v>4493.1259229054003</v>
      </c>
      <c r="V18" s="89">
        <f t="shared" si="0"/>
        <v>19629.60178723935</v>
      </c>
      <c r="W18" s="139">
        <f t="shared" si="8"/>
        <v>0.44931259229054005</v>
      </c>
      <c r="AK18" s="89" t="s">
        <v>1162</v>
      </c>
      <c r="AL18" s="89" t="s">
        <v>772</v>
      </c>
      <c r="AM18" s="89"/>
      <c r="AN18" s="89" t="s">
        <v>1186</v>
      </c>
      <c r="AO18" s="89" t="s">
        <v>1158</v>
      </c>
      <c r="AP18" s="89">
        <v>1.27</v>
      </c>
      <c r="AQ18" s="89">
        <v>27881.401273882999</v>
      </c>
      <c r="AR18" s="89">
        <v>13192.598921047</v>
      </c>
      <c r="AS18" s="89">
        <v>13132.3932465203</v>
      </c>
      <c r="AT18" s="89">
        <f t="shared" si="1"/>
        <v>1270.2375519537538</v>
      </c>
      <c r="AU18" s="89">
        <f t="shared" si="2"/>
        <v>6611.238459137855</v>
      </c>
      <c r="AV18" s="89">
        <f t="shared" si="3"/>
        <v>44458.314318381381</v>
      </c>
      <c r="AW18" s="89">
        <f t="shared" si="3"/>
        <v>231393.34606982491</v>
      </c>
      <c r="AX18" s="89"/>
      <c r="AY18" s="139">
        <f t="shared" si="4"/>
        <v>4.4458314318381378</v>
      </c>
      <c r="BJ18" s="68" t="s">
        <v>1163</v>
      </c>
      <c r="BK18" s="68" t="s">
        <v>1164</v>
      </c>
      <c r="BL18" s="68" t="s">
        <v>1163</v>
      </c>
      <c r="BM18" s="68" t="s">
        <v>1164</v>
      </c>
      <c r="BN18" s="68">
        <v>100.62525435999601</v>
      </c>
      <c r="BO18" s="68" t="s">
        <v>173</v>
      </c>
      <c r="BP18" s="68" t="s">
        <v>1158</v>
      </c>
      <c r="BQ18" s="68">
        <v>0.3</v>
      </c>
      <c r="BR18" s="68"/>
      <c r="BS18" s="68">
        <v>221.91034961071799</v>
      </c>
      <c r="BT18" s="68">
        <v>221.91034961071799</v>
      </c>
      <c r="BU18" s="68"/>
      <c r="BV18" s="68"/>
      <c r="BW18" s="68"/>
      <c r="BX18" s="68"/>
      <c r="BY18" s="68"/>
      <c r="BZ18" s="68"/>
      <c r="CA18" s="68"/>
      <c r="CB18">
        <f t="shared" si="5"/>
        <v>46.181690819981789</v>
      </c>
      <c r="CC18">
        <f t="shared" si="9"/>
        <v>314.79107301671274</v>
      </c>
      <c r="CD18">
        <f t="shared" si="10"/>
        <v>1385.4507245994537</v>
      </c>
      <c r="CE18">
        <f t="shared" si="10"/>
        <v>9443.7321905013814</v>
      </c>
      <c r="CP18" s="91">
        <v>0.65</v>
      </c>
      <c r="CQ18" s="91">
        <v>4750.0457306296594</v>
      </c>
      <c r="CR18" s="91">
        <v>3162.2037041166395</v>
      </c>
      <c r="CS18" s="91">
        <v>22455.859320710893</v>
      </c>
      <c r="CT18" s="91">
        <v>14949.330080167703</v>
      </c>
      <c r="CU18" s="91">
        <v>138880.28679162567</v>
      </c>
      <c r="CV18" s="91">
        <v>92455.479847147595</v>
      </c>
      <c r="CW18" s="89">
        <f t="shared" si="12"/>
        <v>23690.478192238981</v>
      </c>
      <c r="CX18" s="139">
        <f t="shared" si="13"/>
        <v>2.3690478192238982</v>
      </c>
      <c r="DI18" s="90">
        <f t="shared" si="21"/>
        <v>0.51</v>
      </c>
      <c r="DJ18" s="90">
        <f t="shared" si="23"/>
        <v>98760.996831993427</v>
      </c>
      <c r="DO18" s="90">
        <v>0.36</v>
      </c>
      <c r="DP18" s="90">
        <f t="shared" si="22"/>
        <v>113799.90083199342</v>
      </c>
      <c r="DQ18" s="65">
        <f t="shared" si="15"/>
        <v>119419.90083199342</v>
      </c>
      <c r="DR18" s="66">
        <f t="shared" si="16"/>
        <v>11.941990083199343</v>
      </c>
      <c r="DS18" s="66">
        <f t="shared" si="24"/>
        <v>797046.15484138706</v>
      </c>
      <c r="DT18" s="65">
        <f t="shared" si="26"/>
        <v>2.8983496539686799E+18</v>
      </c>
      <c r="DU18" s="65">
        <f t="shared" si="25"/>
        <v>2.8983496539686797</v>
      </c>
      <c r="DV18" s="66">
        <f t="shared" si="20"/>
        <v>11.941990083199343</v>
      </c>
      <c r="EL18" s="35">
        <v>0.6</v>
      </c>
      <c r="EM18">
        <f t="shared" si="14"/>
        <v>12.78834</v>
      </c>
      <c r="EN18" s="146">
        <f t="shared" si="11"/>
        <v>3.08272E+18</v>
      </c>
    </row>
    <row r="19" spans="2:144" x14ac:dyDescent="0.3">
      <c r="AK19" s="89" t="s">
        <v>1162</v>
      </c>
      <c r="AL19" s="89" t="s">
        <v>772</v>
      </c>
      <c r="AM19" s="89"/>
      <c r="AN19" s="89" t="s">
        <v>1187</v>
      </c>
      <c r="AO19" s="89" t="s">
        <v>1158</v>
      </c>
      <c r="AP19" s="89">
        <v>1.9</v>
      </c>
      <c r="AQ19" s="89">
        <v>30489.7284741738</v>
      </c>
      <c r="AR19" s="89">
        <v>15398.8089326062</v>
      </c>
      <c r="AS19" s="89">
        <v>14834.5654620224</v>
      </c>
      <c r="AT19" s="89">
        <f t="shared" si="1"/>
        <v>898.74144533352899</v>
      </c>
      <c r="AU19" s="89">
        <f t="shared" si="2"/>
        <v>3926.4282782836563</v>
      </c>
      <c r="AV19" s="89">
        <f>AT19*35</f>
        <v>31455.950586673516</v>
      </c>
      <c r="AW19" s="89">
        <f>AU19*35</f>
        <v>137424.98973992796</v>
      </c>
      <c r="AX19" s="89"/>
      <c r="AY19" s="139">
        <f t="shared" si="4"/>
        <v>3.1455950586673516</v>
      </c>
      <c r="BJ19" s="68" t="s">
        <v>1167</v>
      </c>
      <c r="BK19" s="68" t="s">
        <v>1168</v>
      </c>
      <c r="BL19" s="68" t="s">
        <v>1167</v>
      </c>
      <c r="BM19" s="68" t="s">
        <v>1168</v>
      </c>
      <c r="BN19" s="68">
        <v>143.88417696843399</v>
      </c>
      <c r="BO19" s="68" t="s">
        <v>173</v>
      </c>
      <c r="BP19" s="68" t="s">
        <v>1158</v>
      </c>
      <c r="BQ19" s="68">
        <v>0.3</v>
      </c>
      <c r="BR19" s="68"/>
      <c r="BS19" s="68">
        <v>704.334203399854</v>
      </c>
      <c r="BT19" s="68">
        <v>419.31809811858699</v>
      </c>
      <c r="BU19" s="68"/>
      <c r="BV19" s="68"/>
      <c r="BW19" s="68"/>
      <c r="BX19" s="68"/>
      <c r="BY19" s="68"/>
      <c r="BZ19" s="68"/>
      <c r="CA19" s="68"/>
      <c r="CB19">
        <f t="shared" si="5"/>
        <v>146.57876242550515</v>
      </c>
      <c r="CC19">
        <f t="shared" si="9"/>
        <v>999.13374946034037</v>
      </c>
      <c r="CD19">
        <f t="shared" si="10"/>
        <v>4397.362872765154</v>
      </c>
      <c r="CE19">
        <f t="shared" si="10"/>
        <v>29974.012483810213</v>
      </c>
      <c r="CX19" s="44"/>
      <c r="DI19" s="90">
        <f t="shared" si="21"/>
        <v>0.25</v>
      </c>
      <c r="DJ19" s="90">
        <f t="shared" si="23"/>
        <v>99670.224691767129</v>
      </c>
      <c r="DO19" s="90">
        <v>0.41</v>
      </c>
      <c r="DP19" s="90">
        <f t="shared" si="22"/>
        <v>115104.94869176713</v>
      </c>
      <c r="DQ19" s="65">
        <f t="shared" si="15"/>
        <v>121554.94869176713</v>
      </c>
      <c r="DR19" s="66">
        <f t="shared" si="16"/>
        <v>12.155494869176714</v>
      </c>
      <c r="DS19" s="66">
        <f t="shared" si="24"/>
        <v>801894.47142607567</v>
      </c>
      <c r="DT19" s="65">
        <f t="shared" si="26"/>
        <v>2.9159798960948204E+18</v>
      </c>
      <c r="DU19" s="65">
        <f t="shared" si="25"/>
        <v>2.9159798960948202</v>
      </c>
      <c r="DV19" s="66">
        <f t="shared" si="20"/>
        <v>12.155494869176714</v>
      </c>
      <c r="EL19" s="35">
        <v>0.63300000000000001</v>
      </c>
      <c r="EM19">
        <f t="shared" si="14"/>
        <v>13.182587700000001</v>
      </c>
      <c r="EN19" s="146">
        <f t="shared" si="11"/>
        <v>3.1466806E+18</v>
      </c>
    </row>
    <row r="20" spans="2:144" x14ac:dyDescent="0.3">
      <c r="BJ20" s="68" t="s">
        <v>1172</v>
      </c>
      <c r="BK20" s="68" t="s">
        <v>1173</v>
      </c>
      <c r="BL20" s="68" t="s">
        <v>1172</v>
      </c>
      <c r="BM20" s="68" t="s">
        <v>1173</v>
      </c>
      <c r="BN20" s="68">
        <v>463.86304890420598</v>
      </c>
      <c r="BO20" s="68" t="s">
        <v>173</v>
      </c>
      <c r="BP20" s="68" t="s">
        <v>1158</v>
      </c>
      <c r="BQ20" s="68">
        <v>0.3</v>
      </c>
      <c r="BR20" s="68"/>
      <c r="BS20" s="68">
        <v>357.91449569789398</v>
      </c>
      <c r="BT20" s="68">
        <v>246.875263941924</v>
      </c>
      <c r="BU20" s="68"/>
      <c r="BV20" s="68"/>
      <c r="BW20" s="68"/>
      <c r="BX20" s="68"/>
      <c r="BY20" s="68"/>
      <c r="BZ20" s="68"/>
      <c r="CA20" s="68"/>
      <c r="CB20">
        <f t="shared" si="5"/>
        <v>74.485469511925402</v>
      </c>
      <c r="CC20">
        <f t="shared" si="9"/>
        <v>507.71984428226023</v>
      </c>
      <c r="CD20">
        <f t="shared" si="10"/>
        <v>2234.564085357762</v>
      </c>
      <c r="CE20">
        <f t="shared" si="10"/>
        <v>15231.595328467807</v>
      </c>
      <c r="CQ20" t="s">
        <v>1165</v>
      </c>
      <c r="CS20" t="s">
        <v>1165</v>
      </c>
      <c r="CU20" t="s">
        <v>1165</v>
      </c>
      <c r="CW20" t="s">
        <v>1224</v>
      </c>
      <c r="CX20" s="44"/>
      <c r="DI20" s="90">
        <f t="shared" si="21"/>
        <v>0.26</v>
      </c>
      <c r="DJ20" s="90">
        <f t="shared" si="23"/>
        <v>72171.587125383929</v>
      </c>
      <c r="DO20" s="90">
        <v>0.42</v>
      </c>
      <c r="DP20" s="90">
        <f t="shared" si="22"/>
        <v>87685.475125383935</v>
      </c>
      <c r="DQ20" s="65">
        <f t="shared" si="15"/>
        <v>94301.475125383935</v>
      </c>
      <c r="DR20" s="66">
        <f t="shared" si="16"/>
        <v>9.4301475125383938</v>
      </c>
      <c r="DS20" s="66">
        <f t="shared" si="24"/>
        <v>620645.3471406647</v>
      </c>
      <c r="DT20" s="65">
        <f t="shared" si="26"/>
        <v>2.2568921714205988E+18</v>
      </c>
      <c r="DU20" s="65">
        <f t="shared" si="25"/>
        <v>2.2568921714205987</v>
      </c>
      <c r="DV20" s="66">
        <f t="shared" si="20"/>
        <v>9.4301475125383938</v>
      </c>
      <c r="EL20" s="35">
        <v>0.66600000000000004</v>
      </c>
      <c r="EM20">
        <f t="shared" si="14"/>
        <v>13.576835399999998</v>
      </c>
      <c r="EN20" s="146">
        <f t="shared" si="11"/>
        <v>3.2106412E+18</v>
      </c>
    </row>
    <row r="21" spans="2:144" x14ac:dyDescent="0.3">
      <c r="B21" s="132" t="s">
        <v>1194</v>
      </c>
      <c r="J21" t="s">
        <v>1129</v>
      </c>
      <c r="K21" t="s">
        <v>1188</v>
      </c>
      <c r="S21" t="s">
        <v>1130</v>
      </c>
      <c r="T21" t="s">
        <v>1131</v>
      </c>
      <c r="U21" t="s">
        <v>1132</v>
      </c>
      <c r="V21" t="s">
        <v>1133</v>
      </c>
      <c r="W21" s="44" t="s">
        <v>1212</v>
      </c>
      <c r="BJ21" s="68" t="s">
        <v>1178</v>
      </c>
      <c r="BK21" s="68" t="s">
        <v>1179</v>
      </c>
      <c r="BL21" s="68" t="s">
        <v>173</v>
      </c>
      <c r="BM21" s="68" t="s">
        <v>1180</v>
      </c>
      <c r="BN21" s="68" t="s">
        <v>1154</v>
      </c>
      <c r="BO21" s="68" t="s">
        <v>1181</v>
      </c>
      <c r="BP21" s="68" t="s">
        <v>160</v>
      </c>
      <c r="BQ21" s="68">
        <v>0.3</v>
      </c>
      <c r="BR21" s="68" t="s">
        <v>1182</v>
      </c>
      <c r="BS21" s="68">
        <v>218.21184378387301</v>
      </c>
      <c r="BT21" s="68">
        <v>1.7154929218202299E-2</v>
      </c>
      <c r="BU21" s="68" t="s">
        <v>1158</v>
      </c>
      <c r="BV21" s="68" t="s">
        <v>1159</v>
      </c>
      <c r="BW21" s="68" t="s">
        <v>806</v>
      </c>
      <c r="BX21" s="68" t="s">
        <v>1170</v>
      </c>
      <c r="BY21" s="68" t="s">
        <v>1182</v>
      </c>
      <c r="BZ21" s="68">
        <v>1</v>
      </c>
      <c r="CA21" s="68">
        <v>218.21184378387301</v>
      </c>
      <c r="CB21">
        <f t="shared" si="5"/>
        <v>45.411995972982155</v>
      </c>
      <c r="CC21">
        <f t="shared" si="9"/>
        <v>309.54455513310131</v>
      </c>
      <c r="CD21">
        <f t="shared" si="10"/>
        <v>1362.3598791894647</v>
      </c>
      <c r="CE21">
        <f t="shared" si="10"/>
        <v>9286.3366539930394</v>
      </c>
      <c r="CQ21" t="s">
        <v>1129</v>
      </c>
      <c r="CR21" t="s">
        <v>1129</v>
      </c>
      <c r="CS21" t="s">
        <v>1149</v>
      </c>
      <c r="CT21" t="s">
        <v>1149</v>
      </c>
      <c r="CU21" t="s">
        <v>1169</v>
      </c>
      <c r="CV21" t="s">
        <v>1169</v>
      </c>
      <c r="CW21" t="s">
        <v>1149</v>
      </c>
      <c r="CX21" s="44" t="s">
        <v>1221</v>
      </c>
      <c r="DI21" s="90">
        <f t="shared" si="21"/>
        <v>0.35</v>
      </c>
      <c r="DJ21" s="90">
        <f t="shared" si="23"/>
        <v>97190.597563451622</v>
      </c>
      <c r="DO21" s="90">
        <v>0.45</v>
      </c>
      <c r="DP21" s="90">
        <f t="shared" si="22"/>
        <v>112941.97756345163</v>
      </c>
      <c r="DQ21" s="65">
        <f t="shared" si="15"/>
        <v>120055.97756345163</v>
      </c>
      <c r="DR21" s="66">
        <f t="shared" si="16"/>
        <v>12.005597756345162</v>
      </c>
      <c r="DS21" s="66">
        <f t="shared" si="24"/>
        <v>784577.21869502496</v>
      </c>
      <c r="DT21" s="65">
        <f t="shared" si="26"/>
        <v>2.8530080679819085E+18</v>
      </c>
      <c r="DU21" s="65">
        <f t="shared" si="25"/>
        <v>2.8530080679819085</v>
      </c>
      <c r="DV21" s="66">
        <f t="shared" si="20"/>
        <v>12.005597756345162</v>
      </c>
      <c r="EL21" s="35">
        <v>0.7</v>
      </c>
      <c r="EM21">
        <f t="shared" si="14"/>
        <v>13.983029999999999</v>
      </c>
      <c r="EN21" s="146">
        <f t="shared" si="11"/>
        <v>3.27654E+18</v>
      </c>
    </row>
    <row r="22" spans="2:144" x14ac:dyDescent="0.3">
      <c r="B22" s="65" t="s">
        <v>1151</v>
      </c>
      <c r="C22" s="65" t="s">
        <v>1152</v>
      </c>
      <c r="D22" s="65" t="s">
        <v>1190</v>
      </c>
      <c r="E22" s="65" t="s">
        <v>1154</v>
      </c>
      <c r="F22" s="65" t="s">
        <v>1155</v>
      </c>
      <c r="G22" s="65" t="s">
        <v>1156</v>
      </c>
      <c r="H22" s="65">
        <v>0.21</v>
      </c>
      <c r="I22" s="65" t="s">
        <v>1157</v>
      </c>
      <c r="J22" s="65">
        <v>3714.6657064873398</v>
      </c>
      <c r="K22" s="65">
        <v>0.31249186925271399</v>
      </c>
      <c r="L22" s="65" t="s">
        <v>1191</v>
      </c>
      <c r="M22" s="65" t="s">
        <v>1192</v>
      </c>
      <c r="N22" s="65" t="s">
        <v>806</v>
      </c>
      <c r="O22" s="65" t="s">
        <v>1160</v>
      </c>
      <c r="P22" s="65" t="s">
        <v>1161</v>
      </c>
      <c r="Q22" s="65">
        <v>1</v>
      </c>
      <c r="R22" s="65">
        <v>3714.6657064873398</v>
      </c>
      <c r="S22" s="65">
        <f>J22/(3.786*EXP(H22*0.7946))</f>
        <v>830.3671193930644</v>
      </c>
      <c r="T22" s="65">
        <f>J22/(0.5111*EXP(1.0725*H22))</f>
        <v>5802.2960072258011</v>
      </c>
      <c r="U22" s="65">
        <f t="shared" ref="U22:V37" si="27">S22*48</f>
        <v>39857.621730867089</v>
      </c>
      <c r="V22" s="65">
        <f>T22*48</f>
        <v>278510.20834683848</v>
      </c>
      <c r="W22" s="66">
        <f>U22/10^4</f>
        <v>3.9857621730867088</v>
      </c>
      <c r="AP22" t="s">
        <v>1138</v>
      </c>
      <c r="AQ22" t="s">
        <v>1139</v>
      </c>
      <c r="AR22" t="s">
        <v>1140</v>
      </c>
      <c r="AS22" t="s">
        <v>1141</v>
      </c>
      <c r="AU22" t="s">
        <v>432</v>
      </c>
      <c r="AZ22" s="12"/>
      <c r="BH22" s="120"/>
      <c r="BJ22" s="68" t="s">
        <v>1174</v>
      </c>
      <c r="BK22" s="68" t="s">
        <v>1175</v>
      </c>
      <c r="BL22" s="68" t="s">
        <v>1174</v>
      </c>
      <c r="BM22" s="68" t="s">
        <v>1175</v>
      </c>
      <c r="BN22" s="68">
        <v>206.62475982213499</v>
      </c>
      <c r="BO22" s="68" t="s">
        <v>173</v>
      </c>
      <c r="BP22" s="68" t="s">
        <v>1158</v>
      </c>
      <c r="BQ22" s="68">
        <v>0.3</v>
      </c>
      <c r="BR22" s="68"/>
      <c r="BS22" s="68">
        <v>331.24742811683302</v>
      </c>
      <c r="BT22" s="68">
        <v>331.24742811683302</v>
      </c>
      <c r="BU22" s="68"/>
      <c r="BV22" s="68"/>
      <c r="BW22" s="68"/>
      <c r="BX22" s="68"/>
      <c r="BY22" s="68"/>
      <c r="BZ22" s="68"/>
      <c r="CA22" s="68"/>
      <c r="CB22">
        <f t="shared" si="5"/>
        <v>68.935794734410493</v>
      </c>
      <c r="CC22">
        <f t="shared" si="9"/>
        <v>469.89125795099011</v>
      </c>
      <c r="CD22">
        <f t="shared" si="10"/>
        <v>2068.0738420323146</v>
      </c>
      <c r="CE22">
        <f t="shared" si="10"/>
        <v>14096.737738529704</v>
      </c>
      <c r="CG22" s="41">
        <f>BQ22</f>
        <v>0.3</v>
      </c>
      <c r="CH22">
        <f>SUM(BS18:BS22)</f>
        <v>1833.6183206091719</v>
      </c>
      <c r="CI22">
        <f>SUM(BS18:BS21)</f>
        <v>1502.370892492339</v>
      </c>
      <c r="CJ22">
        <f>SUM(CD18:CD22)</f>
        <v>11447.81140394415</v>
      </c>
      <c r="CK22">
        <f>SUM(CD18:CD21)</f>
        <v>9379.7375619118357</v>
      </c>
      <c r="CL22">
        <f>SUM(CE18:CE22)</f>
        <v>78032.414395302141</v>
      </c>
      <c r="CM22">
        <f>SUM(CE18:CE21)</f>
        <v>63935.676656772441</v>
      </c>
      <c r="CP22" s="65">
        <v>0.21</v>
      </c>
      <c r="CQ22" s="65">
        <v>2702.8686018977069</v>
      </c>
      <c r="CR22" s="65">
        <v>2184.4772590770731</v>
      </c>
      <c r="CS22" s="65">
        <v>18125.775445710951</v>
      </c>
      <c r="CT22" s="65">
        <v>14649.378159372209</v>
      </c>
      <c r="CU22" s="65">
        <v>126680.95047503281</v>
      </c>
      <c r="CV22" s="65">
        <v>102384.42789141968</v>
      </c>
      <c r="CW22" s="65">
        <f t="shared" ref="CW22:CW41" si="28">CS22+CS58</f>
        <v>26551.012687324357</v>
      </c>
      <c r="CX22" s="66">
        <f>CW22/10^4</f>
        <v>2.6551012687324356</v>
      </c>
      <c r="DI22" s="90">
        <f t="shared" si="21"/>
        <v>0.42</v>
      </c>
      <c r="DJ22" s="90">
        <f t="shared" si="23"/>
        <v>99380.439576482444</v>
      </c>
      <c r="DO22" s="90">
        <v>0.46</v>
      </c>
      <c r="DP22" s="90">
        <f t="shared" si="22"/>
        <v>115210.98357648244</v>
      </c>
      <c r="DQ22" s="65">
        <f t="shared" si="15"/>
        <v>122490.98357648244</v>
      </c>
      <c r="DR22" s="66">
        <f t="shared" si="16"/>
        <v>12.249098357648244</v>
      </c>
      <c r="DS22" s="66">
        <f t="shared" si="24"/>
        <v>798595.40129080799</v>
      </c>
      <c r="DT22" s="65">
        <f t="shared" si="26"/>
        <v>2.9039832774211195E+18</v>
      </c>
      <c r="DU22" s="65">
        <f t="shared" si="25"/>
        <v>2.9039832774211196</v>
      </c>
      <c r="DV22" s="66">
        <f t="shared" si="20"/>
        <v>12.249098357648244</v>
      </c>
      <c r="EL22" s="35">
        <v>0.73299999999999998</v>
      </c>
      <c r="EM22">
        <f t="shared" si="14"/>
        <v>14.3772777</v>
      </c>
      <c r="EN22" s="146">
        <f t="shared" si="11"/>
        <v>3.3405006E+18</v>
      </c>
    </row>
    <row r="23" spans="2:144" x14ac:dyDescent="0.3">
      <c r="B23" s="65" t="s">
        <v>1151</v>
      </c>
      <c r="C23" s="65" t="s">
        <v>1152</v>
      </c>
      <c r="D23" s="65" t="s">
        <v>1190</v>
      </c>
      <c r="E23" s="65" t="s">
        <v>1154</v>
      </c>
      <c r="F23" s="65" t="s">
        <v>1155</v>
      </c>
      <c r="G23" s="65" t="s">
        <v>1156</v>
      </c>
      <c r="H23" s="65">
        <v>0.22</v>
      </c>
      <c r="I23" s="65" t="s">
        <v>1157</v>
      </c>
      <c r="J23" s="65">
        <v>3468.7234969890201</v>
      </c>
      <c r="K23" s="65">
        <v>0.29180227109047502</v>
      </c>
      <c r="L23" s="65" t="s">
        <v>1191</v>
      </c>
      <c r="M23" s="65" t="s">
        <v>1192</v>
      </c>
      <c r="N23" s="65" t="s">
        <v>806</v>
      </c>
      <c r="O23" s="65" t="s">
        <v>1160</v>
      </c>
      <c r="P23" s="65" t="s">
        <v>1161</v>
      </c>
      <c r="Q23" s="65">
        <v>1</v>
      </c>
      <c r="R23" s="65">
        <v>3468.7234969890201</v>
      </c>
      <c r="S23" s="65">
        <f t="shared" ref="S23:S41" si="29">J23/(3.786*EXP(H23*0.7946))</f>
        <v>769.25297697910878</v>
      </c>
      <c r="T23" s="65">
        <f t="shared" ref="T23:T41" si="30">J23/(0.5111*EXP(1.0725*H23))</f>
        <v>5360.3360616358132</v>
      </c>
      <c r="U23" s="65">
        <f t="shared" si="27"/>
        <v>36924.142894997218</v>
      </c>
      <c r="V23" s="65">
        <f t="shared" si="27"/>
        <v>257296.13095851903</v>
      </c>
      <c r="W23" s="66">
        <f t="shared" ref="W23:W41" si="31">U23/10^4</f>
        <v>3.6924142894997218</v>
      </c>
      <c r="AK23" s="90"/>
      <c r="AL23" s="90"/>
      <c r="AM23" s="90"/>
      <c r="AN23" s="90"/>
      <c r="AO23" s="90"/>
      <c r="AP23" s="90"/>
      <c r="AQ23" s="90"/>
      <c r="AR23" s="90"/>
      <c r="AS23" s="90"/>
      <c r="AT23" s="90" t="s">
        <v>1145</v>
      </c>
      <c r="AU23" s="90" t="s">
        <v>1189</v>
      </c>
      <c r="AV23" s="90" t="s">
        <v>1146</v>
      </c>
      <c r="AW23" s="90" t="s">
        <v>1147</v>
      </c>
      <c r="AX23" s="90"/>
      <c r="AY23" s="140" t="s">
        <v>1212</v>
      </c>
      <c r="AZ23" s="44"/>
      <c r="BH23" s="132"/>
      <c r="BJ23" s="131" t="s">
        <v>1163</v>
      </c>
      <c r="BK23" s="131" t="s">
        <v>1164</v>
      </c>
      <c r="BL23" s="131" t="s">
        <v>1163</v>
      </c>
      <c r="BM23" s="131" t="s">
        <v>1164</v>
      </c>
      <c r="BN23" s="131">
        <v>100.62525435999601</v>
      </c>
      <c r="BO23" s="131" t="s">
        <v>1171</v>
      </c>
      <c r="BP23" s="131" t="s">
        <v>1158</v>
      </c>
      <c r="BQ23" s="131">
        <v>0.35</v>
      </c>
      <c r="BR23" s="131"/>
      <c r="BS23" s="131">
        <v>419.172378446469</v>
      </c>
      <c r="BT23" s="131">
        <v>419.172378446469</v>
      </c>
      <c r="BU23" s="131"/>
      <c r="BV23" s="131"/>
      <c r="BW23" s="131"/>
      <c r="BX23" s="131"/>
      <c r="BY23" s="131"/>
      <c r="BZ23" s="131"/>
      <c r="CA23" s="131"/>
      <c r="CB23">
        <f t="shared" si="5"/>
        <v>83.835972956803758</v>
      </c>
      <c r="CC23">
        <f t="shared" si="9"/>
        <v>563.57077724056387</v>
      </c>
      <c r="CD23">
        <f t="shared" si="10"/>
        <v>2515.0791887041128</v>
      </c>
      <c r="CE23">
        <f t="shared" si="10"/>
        <v>16907.123317216916</v>
      </c>
      <c r="CP23" s="65">
        <v>0.22</v>
      </c>
      <c r="CQ23" s="65">
        <v>2780.2430108218987</v>
      </c>
      <c r="CR23" s="65">
        <v>2240.0085180732099</v>
      </c>
      <c r="CS23" s="65">
        <v>18497.09451897725</v>
      </c>
      <c r="CT23" s="65">
        <v>14902.887668752977</v>
      </c>
      <c r="CU23" s="65">
        <v>128917.33800226595</v>
      </c>
      <c r="CV23" s="65">
        <v>103867.15626236952</v>
      </c>
      <c r="CW23" s="65">
        <f t="shared" si="28"/>
        <v>27276.520457511368</v>
      </c>
      <c r="CX23" s="66">
        <f t="shared" ref="CX23:CX49" si="32">CW23/10^4</f>
        <v>2.7276520457511366</v>
      </c>
      <c r="DI23" s="90">
        <f t="shared" si="21"/>
        <v>0.45</v>
      </c>
      <c r="DJ23" s="90">
        <f t="shared" si="23"/>
        <v>106389.87385386685</v>
      </c>
      <c r="DO23" s="90">
        <v>0.51</v>
      </c>
      <c r="DP23" s="90">
        <f t="shared" si="22"/>
        <v>122616.23785386686</v>
      </c>
      <c r="DQ23" s="65">
        <f t="shared" si="15"/>
        <v>130726.23785386686</v>
      </c>
      <c r="DR23" s="66">
        <f t="shared" si="16"/>
        <v>13.072623785386686</v>
      </c>
      <c r="DS23" s="66">
        <f t="shared" si="24"/>
        <v>842175.15832744725</v>
      </c>
      <c r="DT23" s="65">
        <f t="shared" si="26"/>
        <v>3.0624551211907174E+18</v>
      </c>
      <c r="DU23" s="65">
        <f t="shared" si="25"/>
        <v>3.0624551211907174</v>
      </c>
      <c r="DV23" s="66">
        <f t="shared" si="20"/>
        <v>13.072623785386686</v>
      </c>
      <c r="EL23" s="35">
        <v>0.76600000000000001</v>
      </c>
      <c r="EM23">
        <f t="shared" si="14"/>
        <v>14.771525400000002</v>
      </c>
      <c r="EN23" s="146">
        <f t="shared" si="11"/>
        <v>3.4044612E+18</v>
      </c>
    </row>
    <row r="24" spans="2:144" x14ac:dyDescent="0.3">
      <c r="B24" s="65" t="s">
        <v>1151</v>
      </c>
      <c r="C24" s="65" t="s">
        <v>1152</v>
      </c>
      <c r="D24" s="65" t="s">
        <v>1190</v>
      </c>
      <c r="E24" s="65" t="s">
        <v>1154</v>
      </c>
      <c r="F24" s="65" t="s">
        <v>1155</v>
      </c>
      <c r="G24" s="65" t="s">
        <v>1156</v>
      </c>
      <c r="H24" s="65">
        <v>0.26</v>
      </c>
      <c r="I24" s="65" t="s">
        <v>1157</v>
      </c>
      <c r="J24" s="65">
        <v>4127.5811055043496</v>
      </c>
      <c r="K24" s="65">
        <v>0.34722788995484899</v>
      </c>
      <c r="L24" s="65" t="s">
        <v>1191</v>
      </c>
      <c r="M24" s="65" t="s">
        <v>1192</v>
      </c>
      <c r="N24" s="65" t="s">
        <v>806</v>
      </c>
      <c r="O24" s="65" t="s">
        <v>1160</v>
      </c>
      <c r="P24" s="65" t="s">
        <v>1161</v>
      </c>
      <c r="Q24" s="65">
        <v>1</v>
      </c>
      <c r="R24" s="65">
        <v>4127.5811055043496</v>
      </c>
      <c r="S24" s="65">
        <f t="shared" si="29"/>
        <v>886.73020724413584</v>
      </c>
      <c r="T24" s="65">
        <f t="shared" si="30"/>
        <v>6110.6402801290033</v>
      </c>
      <c r="U24" s="65">
        <f t="shared" si="27"/>
        <v>42563.049947718522</v>
      </c>
      <c r="V24" s="65">
        <f t="shared" si="27"/>
        <v>293310.73344619217</v>
      </c>
      <c r="W24" s="66">
        <f t="shared" si="31"/>
        <v>4.2563049947718525</v>
      </c>
      <c r="Y24" s="120" t="s">
        <v>1193</v>
      </c>
      <c r="AA24" s="120"/>
      <c r="AB24" s="120"/>
      <c r="AC24" s="120"/>
      <c r="AD24" s="120"/>
      <c r="AE24" s="120" t="s">
        <v>806</v>
      </c>
      <c r="AK24" s="90" t="s">
        <v>1162</v>
      </c>
      <c r="AL24" s="90" t="s">
        <v>772</v>
      </c>
      <c r="AM24" s="90"/>
      <c r="AN24" s="90" t="s">
        <v>1190</v>
      </c>
      <c r="AO24" s="90" t="s">
        <v>1191</v>
      </c>
      <c r="AP24" s="90">
        <v>0.21</v>
      </c>
      <c r="AQ24" s="90">
        <v>4677.6352785091703</v>
      </c>
      <c r="AR24" s="90">
        <v>2773.0378535600198</v>
      </c>
      <c r="AS24" s="90">
        <v>3191.8297862620402</v>
      </c>
      <c r="AT24" s="90">
        <f t="shared" ref="AT24:AT43" si="33">AR24/(3.786*EXP(AP24*0.7946))</f>
        <v>619.87797459329943</v>
      </c>
      <c r="AU24" s="90">
        <f t="shared" ref="AU24:AU43" si="34">AR24/(0.5111*EXP(1.0775*AP24))</f>
        <v>4326.9306355723083</v>
      </c>
      <c r="AV24" s="90">
        <f t="shared" ref="AV24:AW43" si="35">AT24*35</f>
        <v>21695.729110765478</v>
      </c>
      <c r="AW24" s="90">
        <f t="shared" si="35"/>
        <v>151442.57224503078</v>
      </c>
      <c r="AX24" s="90"/>
      <c r="AY24" s="66">
        <f>AV24/10^4</f>
        <v>2.169572911076548</v>
      </c>
      <c r="AZ24" s="44"/>
      <c r="BA24" s="120" t="s">
        <v>1193</v>
      </c>
      <c r="BB24" s="120"/>
      <c r="BC24" s="120"/>
      <c r="BD24" s="120"/>
      <c r="BE24" s="120" t="s">
        <v>806</v>
      </c>
      <c r="BF24" s="120"/>
      <c r="BG24" s="120"/>
      <c r="BH24" s="133"/>
      <c r="BJ24" s="131" t="s">
        <v>1167</v>
      </c>
      <c r="BK24" s="131" t="s">
        <v>1168</v>
      </c>
      <c r="BL24" s="131" t="s">
        <v>1167</v>
      </c>
      <c r="BM24" s="131" t="s">
        <v>1168</v>
      </c>
      <c r="BN24" s="131">
        <v>143.88417696843399</v>
      </c>
      <c r="BO24" s="131" t="s">
        <v>1171</v>
      </c>
      <c r="BP24" s="131" t="s">
        <v>1158</v>
      </c>
      <c r="BQ24" s="131">
        <v>0.35</v>
      </c>
      <c r="BR24" s="131"/>
      <c r="BS24" s="131">
        <v>798.00405233005904</v>
      </c>
      <c r="BT24" s="131">
        <v>545.29504098788505</v>
      </c>
      <c r="BU24" s="131"/>
      <c r="BV24" s="131"/>
      <c r="BW24" s="131"/>
      <c r="BX24" s="131"/>
      <c r="BY24" s="131"/>
      <c r="BZ24" s="131"/>
      <c r="CA24" s="131"/>
      <c r="CB24">
        <f t="shared" si="5"/>
        <v>159.6036609055966</v>
      </c>
      <c r="CC24">
        <f t="shared" si="9"/>
        <v>1072.9041013617375</v>
      </c>
      <c r="CD24">
        <f t="shared" si="10"/>
        <v>4788.1098271678984</v>
      </c>
      <c r="CE24">
        <f t="shared" si="10"/>
        <v>32187.123040852126</v>
      </c>
      <c r="CP24" s="65">
        <v>0.31</v>
      </c>
      <c r="CQ24" s="65">
        <v>3119.4056024255688</v>
      </c>
      <c r="CR24" s="65">
        <v>2499.378146245193</v>
      </c>
      <c r="CS24" s="65">
        <v>19321.216651922492</v>
      </c>
      <c r="CT24" s="65">
        <v>15480.842446757788</v>
      </c>
      <c r="CU24" s="65">
        <v>131334.89902503308</v>
      </c>
      <c r="CV24" s="65">
        <v>105230.16827540597</v>
      </c>
      <c r="CW24" s="65">
        <f t="shared" si="28"/>
        <v>30932.301430592597</v>
      </c>
      <c r="CX24" s="66">
        <f t="shared" si="32"/>
        <v>3.0932301430592597</v>
      </c>
      <c r="DI24" s="90">
        <f t="shared" si="21"/>
        <v>0.53</v>
      </c>
      <c r="DJ24" s="90">
        <f t="shared" si="23"/>
        <v>113896.03110081516</v>
      </c>
      <c r="DO24" s="90">
        <v>0.53</v>
      </c>
      <c r="DP24" s="90">
        <f t="shared" si="22"/>
        <v>130280.72310081516</v>
      </c>
      <c r="DQ24" s="65">
        <f t="shared" si="15"/>
        <v>138722.72310081514</v>
      </c>
      <c r="DR24" s="66">
        <f t="shared" si="16"/>
        <v>13.872272310081515</v>
      </c>
      <c r="DS24" s="66">
        <f t="shared" si="24"/>
        <v>889398.95969334955</v>
      </c>
      <c r="DT24" s="65">
        <f t="shared" si="26"/>
        <v>3.2341780352485432E+18</v>
      </c>
      <c r="DU24" s="65">
        <f t="shared" si="25"/>
        <v>3.2341780352485432</v>
      </c>
      <c r="DV24" s="66">
        <f t="shared" si="20"/>
        <v>13.872272310081515</v>
      </c>
      <c r="EL24" s="35">
        <v>0.8</v>
      </c>
      <c r="EM24">
        <f t="shared" si="14"/>
        <v>15.177720000000001</v>
      </c>
      <c r="EN24" s="146">
        <f t="shared" si="11"/>
        <v>3.47036E+18</v>
      </c>
    </row>
    <row r="25" spans="2:144" x14ac:dyDescent="0.3">
      <c r="B25" s="65" t="s">
        <v>1151</v>
      </c>
      <c r="C25" s="65" t="s">
        <v>1152</v>
      </c>
      <c r="D25" s="65" t="s">
        <v>1190</v>
      </c>
      <c r="E25" s="65" t="s">
        <v>1154</v>
      </c>
      <c r="F25" s="65" t="s">
        <v>1155</v>
      </c>
      <c r="G25" s="65" t="s">
        <v>1156</v>
      </c>
      <c r="H25" s="65">
        <v>0.31</v>
      </c>
      <c r="I25" s="65" t="s">
        <v>1157</v>
      </c>
      <c r="J25" s="65">
        <v>5093.2265993461897</v>
      </c>
      <c r="K25" s="65">
        <v>0.42846167766261101</v>
      </c>
      <c r="L25" s="65" t="s">
        <v>1191</v>
      </c>
      <c r="M25" s="65" t="s">
        <v>1192</v>
      </c>
      <c r="N25" s="65" t="s">
        <v>806</v>
      </c>
      <c r="O25" s="65" t="s">
        <v>1160</v>
      </c>
      <c r="P25" s="65" t="s">
        <v>1161</v>
      </c>
      <c r="Q25" s="65">
        <v>1</v>
      </c>
      <c r="R25" s="65">
        <v>5093.2265993461897</v>
      </c>
      <c r="S25" s="65">
        <f t="shared" si="29"/>
        <v>1051.5607472011461</v>
      </c>
      <c r="T25" s="65">
        <f t="shared" si="30"/>
        <v>7146.5273430316529</v>
      </c>
      <c r="U25" s="65">
        <f t="shared" si="27"/>
        <v>50474.915865655013</v>
      </c>
      <c r="V25" s="65">
        <f t="shared" si="27"/>
        <v>343033.31246551935</v>
      </c>
      <c r="W25" s="66">
        <f t="shared" si="31"/>
        <v>5.047491586565501</v>
      </c>
      <c r="Y25" s="132" t="s">
        <v>1194</v>
      </c>
      <c r="AA25" s="132"/>
      <c r="AB25" s="132"/>
      <c r="AC25" s="132"/>
      <c r="AD25" s="132"/>
      <c r="AE25" s="132" t="s">
        <v>806</v>
      </c>
      <c r="AG25" t="s">
        <v>432</v>
      </c>
      <c r="AK25" s="90" t="s">
        <v>1162</v>
      </c>
      <c r="AL25" s="90" t="s">
        <v>772</v>
      </c>
      <c r="AM25" s="90"/>
      <c r="AN25" s="90" t="s">
        <v>1190</v>
      </c>
      <c r="AO25" s="90" t="s">
        <v>1191</v>
      </c>
      <c r="AP25" s="90">
        <v>0.22</v>
      </c>
      <c r="AQ25" s="90">
        <v>4663.45569752764</v>
      </c>
      <c r="AR25" s="90">
        <v>2810.06816112253</v>
      </c>
      <c r="AS25" s="90">
        <v>3181.3497644170802</v>
      </c>
      <c r="AT25" s="90">
        <f t="shared" si="33"/>
        <v>623.18409072793236</v>
      </c>
      <c r="AU25" s="90">
        <f t="shared" si="34"/>
        <v>4337.719516078655</v>
      </c>
      <c r="AV25" s="90">
        <f t="shared" si="35"/>
        <v>21811.443175477634</v>
      </c>
      <c r="AW25" s="90">
        <f t="shared" si="35"/>
        <v>151820.18306275291</v>
      </c>
      <c r="AX25" s="90"/>
      <c r="AY25" s="66">
        <f t="shared" ref="AY25:AY43" si="36">AV25/10^4</f>
        <v>2.1811443175477634</v>
      </c>
      <c r="AZ25" s="44"/>
      <c r="BA25" s="132" t="s">
        <v>1194</v>
      </c>
      <c r="BB25" s="132"/>
      <c r="BC25" s="132"/>
      <c r="BD25" s="132"/>
      <c r="BE25" s="132" t="s">
        <v>806</v>
      </c>
      <c r="BF25" s="132"/>
      <c r="BG25" s="132"/>
      <c r="BH25" s="27"/>
      <c r="BJ25" s="131" t="s">
        <v>1172</v>
      </c>
      <c r="BK25" s="131" t="s">
        <v>1173</v>
      </c>
      <c r="BL25" s="131" t="s">
        <v>1172</v>
      </c>
      <c r="BM25" s="131" t="s">
        <v>1173</v>
      </c>
      <c r="BN25" s="131">
        <v>463.86304890420598</v>
      </c>
      <c r="BO25" s="131" t="s">
        <v>1171</v>
      </c>
      <c r="BP25" s="131" t="s">
        <v>1158</v>
      </c>
      <c r="BQ25" s="131">
        <v>0.35</v>
      </c>
      <c r="BR25" s="131"/>
      <c r="BS25" s="131">
        <v>640.477184042202</v>
      </c>
      <c r="BT25" s="131">
        <v>381.15010518030698</v>
      </c>
      <c r="BU25" s="131"/>
      <c r="BV25" s="131"/>
      <c r="BW25" s="131"/>
      <c r="BX25" s="131"/>
      <c r="BY25" s="131"/>
      <c r="BZ25" s="131"/>
      <c r="CA25" s="131"/>
      <c r="CB25">
        <f t="shared" si="5"/>
        <v>128.0977245681494</v>
      </c>
      <c r="CC25">
        <f t="shared" si="9"/>
        <v>861.11166425916497</v>
      </c>
      <c r="CD25">
        <f t="shared" si="10"/>
        <v>3842.9317370444819</v>
      </c>
      <c r="CE25">
        <f t="shared" si="10"/>
        <v>25833.349927774951</v>
      </c>
      <c r="CP25" s="65">
        <v>0.36</v>
      </c>
      <c r="CQ25" s="65">
        <v>4167.8088677023188</v>
      </c>
      <c r="CR25" s="65">
        <v>3427.17817842464</v>
      </c>
      <c r="CS25" s="65">
        <v>24809.37919938656</v>
      </c>
      <c r="CT25" s="65">
        <v>20400.686718456465</v>
      </c>
      <c r="CU25" s="65">
        <v>166313.32624672673</v>
      </c>
      <c r="CV25" s="65">
        <v>136759.00709147163</v>
      </c>
      <c r="CW25" s="65">
        <f t="shared" si="28"/>
        <v>38461.121861058433</v>
      </c>
      <c r="CX25" s="66">
        <f t="shared" si="32"/>
        <v>3.8461121861058434</v>
      </c>
      <c r="CZ25" s="120" t="s">
        <v>1193</v>
      </c>
      <c r="DE25" s="120" t="s">
        <v>806</v>
      </c>
      <c r="DI25" s="90">
        <f t="shared" si="21"/>
        <v>0.55000000000000004</v>
      </c>
      <c r="DJ25" s="90">
        <f t="shared" si="23"/>
        <v>104527.076279562</v>
      </c>
      <c r="DO25" s="90">
        <v>0.55000000000000004</v>
      </c>
      <c r="DP25" s="90">
        <f t="shared" si="22"/>
        <v>121070.096279562</v>
      </c>
      <c r="DQ25" s="65">
        <f t="shared" si="15"/>
        <v>129844.096279562</v>
      </c>
      <c r="DR25" s="66">
        <f t="shared" si="16"/>
        <v>12.9844096279562</v>
      </c>
      <c r="DS25" s="66">
        <f t="shared" si="24"/>
        <v>828457.92112259881</v>
      </c>
      <c r="DT25" s="65">
        <f t="shared" si="26"/>
        <v>3.0125742586276316E+18</v>
      </c>
      <c r="DU25" s="65">
        <f t="shared" si="25"/>
        <v>3.0125742586276316</v>
      </c>
      <c r="DV25" s="66">
        <f t="shared" si="20"/>
        <v>12.9844096279562</v>
      </c>
      <c r="EL25" s="35">
        <v>0.83300000000000007</v>
      </c>
      <c r="EM25">
        <f t="shared" si="14"/>
        <v>15.571967700000002</v>
      </c>
      <c r="EN25" s="146">
        <f t="shared" si="11"/>
        <v>3.5343206E+18</v>
      </c>
    </row>
    <row r="26" spans="2:144" x14ac:dyDescent="0.3">
      <c r="B26" s="65" t="s">
        <v>1151</v>
      </c>
      <c r="C26" s="65" t="s">
        <v>1152</v>
      </c>
      <c r="D26" s="65" t="s">
        <v>1190</v>
      </c>
      <c r="E26" s="65" t="s">
        <v>1154</v>
      </c>
      <c r="F26" s="65" t="s">
        <v>1155</v>
      </c>
      <c r="G26" s="65" t="s">
        <v>1156</v>
      </c>
      <c r="H26" s="65">
        <v>0.36</v>
      </c>
      <c r="I26" s="65" t="s">
        <v>1157</v>
      </c>
      <c r="J26" s="65">
        <v>5622.8395418250102</v>
      </c>
      <c r="K26" s="65">
        <v>0.47301474150536998</v>
      </c>
      <c r="L26" s="65" t="s">
        <v>1191</v>
      </c>
      <c r="M26" s="65" t="s">
        <v>1192</v>
      </c>
      <c r="N26" s="65" t="s">
        <v>806</v>
      </c>
      <c r="O26" s="65" t="s">
        <v>1160</v>
      </c>
      <c r="P26" s="65" t="s">
        <v>1161</v>
      </c>
      <c r="Q26" s="65">
        <v>1</v>
      </c>
      <c r="R26" s="65">
        <v>5622.8395418250102</v>
      </c>
      <c r="S26" s="65">
        <f t="shared" si="29"/>
        <v>1115.6874255236378</v>
      </c>
      <c r="T26" s="65">
        <f t="shared" si="30"/>
        <v>7477.7115754528122</v>
      </c>
      <c r="U26" s="65">
        <f t="shared" si="27"/>
        <v>53552.99642513461</v>
      </c>
      <c r="V26" s="65">
        <f t="shared" si="27"/>
        <v>358930.15562173497</v>
      </c>
      <c r="W26" s="66">
        <f t="shared" si="31"/>
        <v>5.3552996425134607</v>
      </c>
      <c r="Y26" s="133" t="s">
        <v>1195</v>
      </c>
      <c r="AA26" s="133"/>
      <c r="AB26" s="133"/>
      <c r="AC26" s="133"/>
      <c r="AD26" s="133"/>
      <c r="AE26" s="133" t="s">
        <v>639</v>
      </c>
      <c r="AG26" t="s">
        <v>1196</v>
      </c>
      <c r="AK26" s="90" t="s">
        <v>1162</v>
      </c>
      <c r="AL26" s="90" t="s">
        <v>772</v>
      </c>
      <c r="AM26" s="90"/>
      <c r="AN26" s="90" t="s">
        <v>1190</v>
      </c>
      <c r="AO26" s="90" t="s">
        <v>1191</v>
      </c>
      <c r="AP26" s="90">
        <v>0.26</v>
      </c>
      <c r="AQ26" s="90">
        <v>5153.9348651903101</v>
      </c>
      <c r="AR26" s="90">
        <v>3053.68112666963</v>
      </c>
      <c r="AS26" s="90">
        <v>3459.8314554243102</v>
      </c>
      <c r="AT26" s="90">
        <f t="shared" si="33"/>
        <v>656.02376527460194</v>
      </c>
      <c r="AU26" s="90">
        <f t="shared" si="34"/>
        <v>4514.9215118526108</v>
      </c>
      <c r="AV26" s="90">
        <f t="shared" si="35"/>
        <v>22960.831784611069</v>
      </c>
      <c r="AW26" s="90">
        <f t="shared" si="35"/>
        <v>158022.25291484137</v>
      </c>
      <c r="AX26" s="90"/>
      <c r="AY26" s="66">
        <f t="shared" si="36"/>
        <v>2.2960831784611071</v>
      </c>
      <c r="AZ26" s="44"/>
      <c r="BA26" s="133" t="s">
        <v>1195</v>
      </c>
      <c r="BB26" s="133"/>
      <c r="BC26" s="133"/>
      <c r="BD26" s="133"/>
      <c r="BE26" s="133" t="s">
        <v>639</v>
      </c>
      <c r="BF26" s="133"/>
      <c r="BG26" s="133"/>
      <c r="BJ26" s="131" t="s">
        <v>1178</v>
      </c>
      <c r="BK26" s="131" t="s">
        <v>1179</v>
      </c>
      <c r="BL26" s="131" t="s">
        <v>1171</v>
      </c>
      <c r="BM26" s="131" t="s">
        <v>1180</v>
      </c>
      <c r="BN26" s="131" t="s">
        <v>1154</v>
      </c>
      <c r="BO26" s="131" t="s">
        <v>1181</v>
      </c>
      <c r="BP26" s="131" t="s">
        <v>160</v>
      </c>
      <c r="BQ26" s="131">
        <v>0.35</v>
      </c>
      <c r="BR26" s="131" t="s">
        <v>1182</v>
      </c>
      <c r="BS26" s="131">
        <v>306.96030368535702</v>
      </c>
      <c r="BT26" s="131">
        <v>2.4131972816909798E-2</v>
      </c>
      <c r="BU26" s="131" t="s">
        <v>1158</v>
      </c>
      <c r="BV26" s="131" t="s">
        <v>1159</v>
      </c>
      <c r="BW26" s="131" t="s">
        <v>806</v>
      </c>
      <c r="BX26" s="131" t="s">
        <v>1170</v>
      </c>
      <c r="BY26" s="131" t="s">
        <v>1182</v>
      </c>
      <c r="BZ26" s="131">
        <v>1</v>
      </c>
      <c r="CA26" s="131">
        <v>306.96030368535702</v>
      </c>
      <c r="CB26">
        <f t="shared" si="5"/>
        <v>61.393157187393967</v>
      </c>
      <c r="CC26">
        <f t="shared" si="9"/>
        <v>412.70337890846639</v>
      </c>
      <c r="CD26">
        <f t="shared" si="10"/>
        <v>1841.794715621819</v>
      </c>
      <c r="CE26">
        <f t="shared" si="10"/>
        <v>12381.101367253992</v>
      </c>
      <c r="CP26" s="65">
        <v>0.41</v>
      </c>
      <c r="CQ26" s="65">
        <v>4101.7238272164786</v>
      </c>
      <c r="CR26" s="65">
        <v>3259.938980469366</v>
      </c>
      <c r="CS26" s="65">
        <v>23464.969745162482</v>
      </c>
      <c r="CT26" s="65">
        <v>18649.322277677646</v>
      </c>
      <c r="CU26" s="65">
        <v>155130.29883878815</v>
      </c>
      <c r="CV26" s="65">
        <v>123293.35897283381</v>
      </c>
      <c r="CW26" s="65">
        <f t="shared" si="28"/>
        <v>32779.311134334625</v>
      </c>
      <c r="CX26" s="66">
        <f t="shared" si="32"/>
        <v>3.2779311134334623</v>
      </c>
      <c r="CZ26" s="132" t="s">
        <v>1194</v>
      </c>
      <c r="DB26" s="120"/>
      <c r="DC26" s="120"/>
      <c r="DD26" s="120"/>
      <c r="DE26" s="132" t="s">
        <v>806</v>
      </c>
      <c r="DF26" s="120"/>
      <c r="DI26" s="90">
        <f t="shared" si="21"/>
        <v>0.63</v>
      </c>
      <c r="DJ26" s="90">
        <f t="shared" si="23"/>
        <v>108469.80912743002</v>
      </c>
      <c r="DO26" s="90">
        <v>0.63</v>
      </c>
      <c r="DP26" s="90">
        <f t="shared" si="22"/>
        <v>125646.14112743002</v>
      </c>
      <c r="DQ26" s="65">
        <f t="shared" si="15"/>
        <v>135748.14112743002</v>
      </c>
      <c r="DR26" s="66">
        <f t="shared" si="16"/>
        <v>13.574814112743002</v>
      </c>
      <c r="DS26" s="66">
        <f t="shared" si="24"/>
        <v>849329.01442935842</v>
      </c>
      <c r="DT26" s="65">
        <f t="shared" si="26"/>
        <v>3.0884691433794852E+18</v>
      </c>
      <c r="DU26" s="65">
        <f t="shared" si="25"/>
        <v>3.0884691433794851</v>
      </c>
      <c r="DV26" s="66">
        <f t="shared" si="20"/>
        <v>13.574814112743002</v>
      </c>
      <c r="EL26" s="35">
        <v>0.8660000000000001</v>
      </c>
      <c r="EM26">
        <f t="shared" si="14"/>
        <v>15.966215400000001</v>
      </c>
      <c r="EN26" s="146">
        <f t="shared" si="11"/>
        <v>3.5982812E+18</v>
      </c>
    </row>
    <row r="27" spans="2:144" x14ac:dyDescent="0.3">
      <c r="B27" s="65" t="s">
        <v>1151</v>
      </c>
      <c r="C27" s="65" t="s">
        <v>1152</v>
      </c>
      <c r="D27" s="65" t="s">
        <v>1190</v>
      </c>
      <c r="E27" s="65" t="s">
        <v>1154</v>
      </c>
      <c r="F27" s="65" t="s">
        <v>1155</v>
      </c>
      <c r="G27" s="65" t="s">
        <v>1156</v>
      </c>
      <c r="H27" s="65">
        <v>0.41</v>
      </c>
      <c r="I27" s="65" t="s">
        <v>1157</v>
      </c>
      <c r="J27" s="65">
        <v>5867.74376640833</v>
      </c>
      <c r="K27" s="65">
        <v>0.493617020411456</v>
      </c>
      <c r="L27" s="65" t="s">
        <v>1191</v>
      </c>
      <c r="M27" s="65" t="s">
        <v>1192</v>
      </c>
      <c r="N27" s="65" t="s">
        <v>806</v>
      </c>
      <c r="O27" s="65" t="s">
        <v>1160</v>
      </c>
      <c r="P27" s="65" t="s">
        <v>1161</v>
      </c>
      <c r="Q27" s="65">
        <v>1</v>
      </c>
      <c r="R27" s="65">
        <v>5867.74376640833</v>
      </c>
      <c r="S27" s="65">
        <f t="shared" si="29"/>
        <v>1118.9314196593475</v>
      </c>
      <c r="T27" s="65">
        <f t="shared" si="30"/>
        <v>7395.9696228717958</v>
      </c>
      <c r="U27" s="65">
        <f t="shared" si="27"/>
        <v>53708.708143648677</v>
      </c>
      <c r="V27" s="65">
        <f t="shared" si="27"/>
        <v>355006.54189784621</v>
      </c>
      <c r="W27" s="66">
        <f t="shared" si="31"/>
        <v>5.370870814364868</v>
      </c>
      <c r="Y27" s="27" t="s">
        <v>1211</v>
      </c>
      <c r="AA27" s="27"/>
      <c r="AK27" s="90" t="s">
        <v>1162</v>
      </c>
      <c r="AL27" s="90" t="s">
        <v>772</v>
      </c>
      <c r="AM27" s="90"/>
      <c r="AN27" s="90" t="s">
        <v>1190</v>
      </c>
      <c r="AO27" s="90" t="s">
        <v>1191</v>
      </c>
      <c r="AP27" s="90">
        <v>0.31</v>
      </c>
      <c r="AQ27" s="90">
        <v>5666.4058927064398</v>
      </c>
      <c r="AR27" s="90">
        <v>3384.95269324425</v>
      </c>
      <c r="AS27" s="90">
        <v>3853.8258444616999</v>
      </c>
      <c r="AT27" s="90">
        <f t="shared" si="33"/>
        <v>698.86609478662922</v>
      </c>
      <c r="AU27" s="90">
        <f t="shared" si="34"/>
        <v>4742.2179303672247</v>
      </c>
      <c r="AV27" s="90">
        <f t="shared" si="35"/>
        <v>24460.313317532022</v>
      </c>
      <c r="AW27" s="90">
        <f t="shared" si="35"/>
        <v>165977.62756285287</v>
      </c>
      <c r="AX27" s="90"/>
      <c r="AY27" s="66">
        <f t="shared" si="36"/>
        <v>2.4460313317532023</v>
      </c>
      <c r="AZ27" s="44"/>
      <c r="BA27" s="27" t="s">
        <v>1211</v>
      </c>
      <c r="BJ27" s="131" t="s">
        <v>1174</v>
      </c>
      <c r="BK27" s="131" t="s">
        <v>1175</v>
      </c>
      <c r="BL27" s="131" t="s">
        <v>1174</v>
      </c>
      <c r="BM27" s="131" t="s">
        <v>1175</v>
      </c>
      <c r="BN27" s="131">
        <v>206.62475982213499</v>
      </c>
      <c r="BO27" s="131" t="s">
        <v>1171</v>
      </c>
      <c r="BP27" s="131" t="s">
        <v>1158</v>
      </c>
      <c r="BQ27" s="131">
        <v>0.35</v>
      </c>
      <c r="BR27" s="131"/>
      <c r="BS27" s="131">
        <v>1041.67118161503</v>
      </c>
      <c r="BT27" s="131">
        <v>1041.67118161503</v>
      </c>
      <c r="BU27" s="131"/>
      <c r="BV27" s="131"/>
      <c r="BW27" s="131"/>
      <c r="BX27" s="131"/>
      <c r="BY27" s="131"/>
      <c r="BZ27" s="131"/>
      <c r="CA27" s="131"/>
      <c r="CB27">
        <f t="shared" si="5"/>
        <v>208.33795713214442</v>
      </c>
      <c r="CC27">
        <f t="shared" si="9"/>
        <v>1400.5107865828754</v>
      </c>
      <c r="CD27">
        <f t="shared" si="10"/>
        <v>6250.138713964333</v>
      </c>
      <c r="CE27">
        <f t="shared" si="10"/>
        <v>42015.323597486262</v>
      </c>
      <c r="CG27" s="41">
        <f>BQ27</f>
        <v>0.35</v>
      </c>
      <c r="CH27">
        <f>SUM(BS23:BS27)</f>
        <v>3206.285100119117</v>
      </c>
      <c r="CI27">
        <f>SUM(BS23:BS26)</f>
        <v>2164.613918504087</v>
      </c>
      <c r="CJ27">
        <f>SUM(CD23:CD27)</f>
        <v>19238.054182502645</v>
      </c>
      <c r="CK27">
        <f>SUM(CD23:CD26)</f>
        <v>12987.915468538313</v>
      </c>
      <c r="CL27">
        <f>SUM(CE23:CE27)</f>
        <v>129324.02125058424</v>
      </c>
      <c r="CM27">
        <f>SUM(CE23:CE26)</f>
        <v>87308.697653097974</v>
      </c>
      <c r="CN27" t="s">
        <v>1183</v>
      </c>
      <c r="CP27" s="65">
        <v>0.46</v>
      </c>
      <c r="CQ27" s="65">
        <v>4570.4943946889562</v>
      </c>
      <c r="CR27" s="65">
        <v>3529.1709760987765</v>
      </c>
      <c r="CS27" s="65">
        <v>25128.249983099759</v>
      </c>
      <c r="CT27" s="65">
        <v>19403.128603234061</v>
      </c>
      <c r="CU27" s="65">
        <v>163834.11993535311</v>
      </c>
      <c r="CV27" s="65">
        <v>126506.80014888922</v>
      </c>
      <c r="CW27" s="65">
        <f t="shared" si="28"/>
        <v>37949.989434404924</v>
      </c>
      <c r="CX27" s="66">
        <f t="shared" si="32"/>
        <v>3.7949989434404925</v>
      </c>
      <c r="CZ27" s="133" t="s">
        <v>1195</v>
      </c>
      <c r="DB27" s="132"/>
      <c r="DC27" s="132"/>
      <c r="DD27" s="132"/>
      <c r="DE27" s="133" t="s">
        <v>639</v>
      </c>
      <c r="DF27" s="132"/>
      <c r="DI27" s="90">
        <f t="shared" si="21"/>
        <v>0.65</v>
      </c>
      <c r="DJ27" s="90">
        <f t="shared" si="23"/>
        <v>114380.35222122274</v>
      </c>
      <c r="DO27" s="90">
        <v>0.63</v>
      </c>
      <c r="DP27" s="90">
        <f t="shared" si="22"/>
        <v>131556.68422122273</v>
      </c>
      <c r="DQ27" s="65">
        <f t="shared" si="15"/>
        <v>141658.68422122273</v>
      </c>
      <c r="DR27" s="66">
        <f t="shared" si="16"/>
        <v>14.165868422122273</v>
      </c>
      <c r="DS27" s="66">
        <f t="shared" si="24"/>
        <v>886309.2316087659</v>
      </c>
      <c r="DT27" s="65">
        <f t="shared" si="26"/>
        <v>3.2229426603955123E+18</v>
      </c>
      <c r="DU27" s="65">
        <f t="shared" si="25"/>
        <v>3.2229426603955122</v>
      </c>
      <c r="DV27" s="66">
        <f t="shared" si="20"/>
        <v>14.165868422122273</v>
      </c>
      <c r="EL27" s="35">
        <v>0.9</v>
      </c>
      <c r="EM27">
        <f t="shared" si="14"/>
        <v>16.372410000000002</v>
      </c>
      <c r="EN27" s="146">
        <f>(1.9382*10^18)*EL27 + 1.9198*10^18</f>
        <v>3.66418E+18</v>
      </c>
    </row>
    <row r="28" spans="2:144" x14ac:dyDescent="0.3">
      <c r="B28" s="65" t="s">
        <v>1151</v>
      </c>
      <c r="C28" s="65" t="s">
        <v>1152</v>
      </c>
      <c r="D28" s="65" t="s">
        <v>1190</v>
      </c>
      <c r="E28" s="65" t="s">
        <v>1154</v>
      </c>
      <c r="F28" s="65" t="s">
        <v>1155</v>
      </c>
      <c r="G28" s="65" t="s">
        <v>1156</v>
      </c>
      <c r="H28" s="65">
        <v>0.46</v>
      </c>
      <c r="I28" s="65" t="s">
        <v>1157</v>
      </c>
      <c r="J28" s="65">
        <v>5942.0787887534998</v>
      </c>
      <c r="K28" s="65">
        <v>0.49987036645091798</v>
      </c>
      <c r="L28" s="65" t="s">
        <v>1191</v>
      </c>
      <c r="M28" s="65" t="s">
        <v>1192</v>
      </c>
      <c r="N28" s="65" t="s">
        <v>806</v>
      </c>
      <c r="O28" s="65" t="s">
        <v>1160</v>
      </c>
      <c r="P28" s="65" t="s">
        <v>1161</v>
      </c>
      <c r="Q28" s="65">
        <v>1</v>
      </c>
      <c r="R28" s="65">
        <v>5942.0787887534998</v>
      </c>
      <c r="S28" s="65">
        <f t="shared" si="29"/>
        <v>1088.9707496894259</v>
      </c>
      <c r="T28" s="65">
        <f t="shared" si="30"/>
        <v>7098.6104228129479</v>
      </c>
      <c r="U28" s="65">
        <f t="shared" si="27"/>
        <v>52270.595985092441</v>
      </c>
      <c r="V28" s="65">
        <f t="shared" si="27"/>
        <v>340733.3002950215</v>
      </c>
      <c r="W28" s="66">
        <f t="shared" si="31"/>
        <v>5.2270595985092445</v>
      </c>
      <c r="AK28" s="90" t="s">
        <v>1162</v>
      </c>
      <c r="AL28" s="90" t="s">
        <v>772</v>
      </c>
      <c r="AM28" s="90"/>
      <c r="AN28" s="90" t="s">
        <v>1190</v>
      </c>
      <c r="AO28" s="90" t="s">
        <v>1191</v>
      </c>
      <c r="AP28" s="90">
        <v>0.36</v>
      </c>
      <c r="AQ28" s="90">
        <v>6225.2331178771001</v>
      </c>
      <c r="AR28" s="90">
        <v>3733.5824819606501</v>
      </c>
      <c r="AS28" s="90">
        <v>4228.7997417493298</v>
      </c>
      <c r="AT28" s="90">
        <f t="shared" si="33"/>
        <v>740.81982889499773</v>
      </c>
      <c r="AU28" s="90">
        <f t="shared" si="34"/>
        <v>4956.2937661235264</v>
      </c>
      <c r="AV28" s="90">
        <f t="shared" si="35"/>
        <v>25928.694011324922</v>
      </c>
      <c r="AW28" s="90">
        <f t="shared" si="35"/>
        <v>173470.28181432342</v>
      </c>
      <c r="AX28" s="90"/>
      <c r="AY28" s="66">
        <f t="shared" si="36"/>
        <v>2.5928694011324924</v>
      </c>
      <c r="AZ28" s="44"/>
      <c r="BJ28" s="128" t="s">
        <v>1163</v>
      </c>
      <c r="BK28" s="128" t="s">
        <v>1164</v>
      </c>
      <c r="BL28" s="128" t="s">
        <v>1163</v>
      </c>
      <c r="BM28" s="128" t="s">
        <v>1164</v>
      </c>
      <c r="BN28" s="128">
        <v>100.62525435999601</v>
      </c>
      <c r="BO28" s="128" t="s">
        <v>224</v>
      </c>
      <c r="BP28" s="128" t="s">
        <v>1158</v>
      </c>
      <c r="BQ28" s="128">
        <v>0.4</v>
      </c>
      <c r="BR28" s="128"/>
      <c r="BS28" s="128">
        <v>194.80120445699001</v>
      </c>
      <c r="BT28" s="128">
        <v>194.80120445699001</v>
      </c>
      <c r="BU28" s="128"/>
      <c r="BV28" s="128"/>
      <c r="BW28" s="128"/>
      <c r="BX28" s="128"/>
      <c r="BY28" s="128"/>
      <c r="BZ28" s="128"/>
      <c r="CA28" s="128"/>
      <c r="CB28">
        <f t="shared" si="5"/>
        <v>37.443364877891561</v>
      </c>
      <c r="CC28">
        <f t="shared" si="9"/>
        <v>248.2323649678932</v>
      </c>
      <c r="CD28">
        <f t="shared" si="10"/>
        <v>1123.3009463367468</v>
      </c>
      <c r="CE28">
        <f t="shared" si="10"/>
        <v>7446.9709490367959</v>
      </c>
      <c r="CP28" s="65">
        <v>0.51</v>
      </c>
      <c r="CQ28" s="65">
        <v>5054.2798254196941</v>
      </c>
      <c r="CR28" s="65">
        <v>3783.2059580804344</v>
      </c>
      <c r="CS28" s="65">
        <v>26705.691391669774</v>
      </c>
      <c r="CT28" s="65">
        <v>19989.619545695205</v>
      </c>
      <c r="CU28" s="65">
        <v>171716.25682583146</v>
      </c>
      <c r="CV28" s="65">
        <v>128532.25154956896</v>
      </c>
      <c r="CW28" s="65">
        <f t="shared" si="28"/>
        <v>36505.252101690414</v>
      </c>
      <c r="CX28" s="66">
        <f t="shared" si="32"/>
        <v>3.6505252101690413</v>
      </c>
      <c r="CZ28" s="27" t="s">
        <v>1211</v>
      </c>
      <c r="DB28" s="133"/>
      <c r="DC28" s="133"/>
      <c r="DD28" s="133"/>
      <c r="DE28" s="133"/>
      <c r="DF28" s="133"/>
      <c r="DI28" s="90">
        <f t="shared" si="21"/>
        <v>0.73</v>
      </c>
      <c r="DJ28" s="90">
        <f t="shared" si="23"/>
        <v>111972.01862742603</v>
      </c>
      <c r="DO28" s="90">
        <v>0.65</v>
      </c>
      <c r="DP28" s="90">
        <f t="shared" si="22"/>
        <v>129306.67862742604</v>
      </c>
      <c r="DQ28" s="65">
        <f t="shared" si="15"/>
        <v>139740.67862742604</v>
      </c>
      <c r="DR28" s="66">
        <f t="shared" si="16"/>
        <v>13.974067862742604</v>
      </c>
      <c r="DS28" s="66">
        <f t="shared" si="24"/>
        <v>869985.63904094568</v>
      </c>
      <c r="DT28" s="65">
        <f t="shared" si="26"/>
        <v>3.1635841419670748E+18</v>
      </c>
      <c r="DU28" s="65">
        <f t="shared" si="25"/>
        <v>3.1635841419670747</v>
      </c>
      <c r="DV28" s="66">
        <f t="shared" si="20"/>
        <v>13.974067862742604</v>
      </c>
      <c r="EM28"/>
      <c r="EN28" s="146"/>
    </row>
    <row r="29" spans="2:144" x14ac:dyDescent="0.3">
      <c r="B29" s="65" t="s">
        <v>1151</v>
      </c>
      <c r="C29" s="65" t="s">
        <v>1152</v>
      </c>
      <c r="D29" s="65" t="s">
        <v>1190</v>
      </c>
      <c r="E29" s="65" t="s">
        <v>1154</v>
      </c>
      <c r="F29" s="65" t="s">
        <v>1155</v>
      </c>
      <c r="G29" s="65" t="s">
        <v>1156</v>
      </c>
      <c r="H29" s="65">
        <v>0.51</v>
      </c>
      <c r="I29" s="65" t="s">
        <v>1157</v>
      </c>
      <c r="J29" s="65">
        <v>5733.2996384592498</v>
      </c>
      <c r="K29" s="65">
        <v>0.48230706679181101</v>
      </c>
      <c r="L29" s="65" t="s">
        <v>1191</v>
      </c>
      <c r="M29" s="65" t="s">
        <v>1192</v>
      </c>
      <c r="N29" s="65" t="s">
        <v>806</v>
      </c>
      <c r="O29" s="65" t="s">
        <v>1160</v>
      </c>
      <c r="P29" s="65" t="s">
        <v>1161</v>
      </c>
      <c r="Q29" s="65">
        <v>1</v>
      </c>
      <c r="R29" s="65">
        <v>5733.2996384592498</v>
      </c>
      <c r="S29" s="65">
        <f t="shared" si="29"/>
        <v>1009.78270620352</v>
      </c>
      <c r="T29" s="65">
        <f t="shared" si="30"/>
        <v>6491.5818097146102</v>
      </c>
      <c r="U29" s="65">
        <f t="shared" si="27"/>
        <v>48469.569897768961</v>
      </c>
      <c r="V29" s="65">
        <f t="shared" si="27"/>
        <v>311595.92686630128</v>
      </c>
      <c r="W29" s="66">
        <f t="shared" si="31"/>
        <v>4.8469569897768965</v>
      </c>
      <c r="AK29" s="90" t="s">
        <v>1162</v>
      </c>
      <c r="AL29" s="90" t="s">
        <v>772</v>
      </c>
      <c r="AM29" s="90"/>
      <c r="AN29" s="90" t="s">
        <v>1190</v>
      </c>
      <c r="AO29" s="90" t="s">
        <v>1191</v>
      </c>
      <c r="AP29" s="90">
        <v>0.41</v>
      </c>
      <c r="AQ29" s="90">
        <v>6552.7522877996898</v>
      </c>
      <c r="AR29" s="90">
        <v>3825.2981621864701</v>
      </c>
      <c r="AS29" s="90">
        <v>4322.0767524590801</v>
      </c>
      <c r="AT29" s="90">
        <f t="shared" si="33"/>
        <v>729.45351290544784</v>
      </c>
      <c r="AU29" s="90">
        <f t="shared" si="34"/>
        <v>4811.7046977492455</v>
      </c>
      <c r="AV29" s="90">
        <f t="shared" si="35"/>
        <v>25530.872951690675</v>
      </c>
      <c r="AW29" s="90">
        <f t="shared" si="35"/>
        <v>168409.6644212236</v>
      </c>
      <c r="AX29" s="90"/>
      <c r="AY29" s="66">
        <f t="shared" si="36"/>
        <v>2.5530872951690675</v>
      </c>
      <c r="AZ29" s="44"/>
      <c r="BJ29" s="128" t="s">
        <v>1167</v>
      </c>
      <c r="BK29" s="128" t="s">
        <v>1168</v>
      </c>
      <c r="BL29" s="128" t="s">
        <v>1167</v>
      </c>
      <c r="BM29" s="128" t="s">
        <v>1168</v>
      </c>
      <c r="BN29" s="128">
        <v>143.88417696843399</v>
      </c>
      <c r="BO29" s="128" t="s">
        <v>224</v>
      </c>
      <c r="BP29" s="128" t="s">
        <v>1158</v>
      </c>
      <c r="BQ29" s="128">
        <v>0.4</v>
      </c>
      <c r="BR29" s="128"/>
      <c r="BS29" s="128">
        <v>1463.56608981051</v>
      </c>
      <c r="BT29" s="128">
        <v>860.56570274436604</v>
      </c>
      <c r="BU29" s="128"/>
      <c r="BV29" s="128"/>
      <c r="BW29" s="128"/>
      <c r="BX29" s="128"/>
      <c r="BY29" s="128"/>
      <c r="BZ29" s="128"/>
      <c r="CA29" s="128"/>
      <c r="CB29">
        <f t="shared" si="5"/>
        <v>281.31673660048324</v>
      </c>
      <c r="CC29">
        <f t="shared" si="9"/>
        <v>1865.0011573244074</v>
      </c>
      <c r="CD29">
        <f t="shared" si="10"/>
        <v>8439.5020980144964</v>
      </c>
      <c r="CE29">
        <f t="shared" si="10"/>
        <v>55950.034719732219</v>
      </c>
      <c r="CP29" s="65">
        <v>0.25</v>
      </c>
      <c r="CQ29" s="65">
        <v>4360.1475405316087</v>
      </c>
      <c r="CR29" s="65">
        <v>3903.8436883704985</v>
      </c>
      <c r="CS29" s="65">
        <v>28324.955198972704</v>
      </c>
      <c r="CT29" s="65">
        <v>25360.655012010164</v>
      </c>
      <c r="CU29" s="65">
        <v>195774.59399507116</v>
      </c>
      <c r="CV29" s="65">
        <v>175286.1356195694</v>
      </c>
      <c r="CW29" s="65">
        <f t="shared" si="28"/>
        <v>38206.93571266791</v>
      </c>
      <c r="CX29" s="66">
        <f t="shared" si="32"/>
        <v>3.8206935712667911</v>
      </c>
      <c r="DB29" s="27"/>
      <c r="DI29" s="90">
        <f t="shared" si="21"/>
        <v>0.74</v>
      </c>
      <c r="DJ29" s="90">
        <f t="shared" si="23"/>
        <v>122713.64563684784</v>
      </c>
      <c r="DO29" s="90">
        <v>0.73</v>
      </c>
      <c r="DP29" s="90">
        <f t="shared" si="22"/>
        <v>140681.61763684783</v>
      </c>
      <c r="DQ29" s="65">
        <f t="shared" si="15"/>
        <v>152443.61763684783</v>
      </c>
      <c r="DR29" s="66">
        <f t="shared" si="16"/>
        <v>15.244361763684783</v>
      </c>
      <c r="DS29" s="66">
        <f t="shared" si="24"/>
        <v>930205.31440619298</v>
      </c>
      <c r="DT29" s="65">
        <f t="shared" si="26"/>
        <v>3.3825647796588836E+18</v>
      </c>
      <c r="DU29" s="65">
        <f t="shared" si="25"/>
        <v>3.3825647796588836</v>
      </c>
      <c r="DV29" s="66">
        <f t="shared" si="20"/>
        <v>15.244361763684783</v>
      </c>
      <c r="EM29"/>
      <c r="EN29" s="146"/>
    </row>
    <row r="30" spans="2:144" x14ac:dyDescent="0.3">
      <c r="B30" s="65" t="s">
        <v>1151</v>
      </c>
      <c r="C30" s="65" t="s">
        <v>1152</v>
      </c>
      <c r="D30" s="65" t="s">
        <v>1197</v>
      </c>
      <c r="E30" s="65" t="s">
        <v>1154</v>
      </c>
      <c r="F30" s="65" t="s">
        <v>1155</v>
      </c>
      <c r="G30" s="65" t="s">
        <v>1156</v>
      </c>
      <c r="H30" s="65">
        <v>0.25</v>
      </c>
      <c r="I30" s="65" t="s">
        <v>1157</v>
      </c>
      <c r="J30" s="65">
        <v>2647.6457765281202</v>
      </c>
      <c r="K30" s="65">
        <v>0.222730076728412</v>
      </c>
      <c r="L30" s="65" t="s">
        <v>1191</v>
      </c>
      <c r="M30" s="65" t="s">
        <v>1192</v>
      </c>
      <c r="N30" s="65" t="s">
        <v>806</v>
      </c>
      <c r="O30" s="65" t="s">
        <v>1160</v>
      </c>
      <c r="P30" s="65" t="s">
        <v>1161</v>
      </c>
      <c r="Q30" s="65">
        <v>1</v>
      </c>
      <c r="R30" s="65">
        <v>2647.6457765281202</v>
      </c>
      <c r="S30" s="65">
        <f t="shared" si="29"/>
        <v>573.33264762079318</v>
      </c>
      <c r="T30" s="65">
        <f t="shared" si="30"/>
        <v>3961.948192691721</v>
      </c>
      <c r="U30" s="65">
        <f t="shared" si="27"/>
        <v>27519.967085798075</v>
      </c>
      <c r="V30" s="65">
        <f t="shared" si="27"/>
        <v>190173.5132492026</v>
      </c>
      <c r="W30" s="66">
        <f t="shared" si="31"/>
        <v>2.7519967085798074</v>
      </c>
      <c r="AK30" s="90" t="s">
        <v>1162</v>
      </c>
      <c r="AL30" s="90" t="s">
        <v>772</v>
      </c>
      <c r="AM30" s="90"/>
      <c r="AN30" s="90" t="s">
        <v>1190</v>
      </c>
      <c r="AO30" s="90" t="s">
        <v>1191</v>
      </c>
      <c r="AP30" s="90">
        <v>0.46</v>
      </c>
      <c r="AQ30" s="90">
        <v>6954.3302376944803</v>
      </c>
      <c r="AR30" s="90">
        <v>4131.5482138970101</v>
      </c>
      <c r="AS30" s="90">
        <v>4723.9364285709999</v>
      </c>
      <c r="AT30" s="90">
        <f t="shared" si="33"/>
        <v>757.16518003445094</v>
      </c>
      <c r="AU30" s="90">
        <f t="shared" si="34"/>
        <v>4924.3496745448692</v>
      </c>
      <c r="AV30" s="90">
        <f t="shared" si="35"/>
        <v>26500.781301205781</v>
      </c>
      <c r="AW30" s="90">
        <f t="shared" si="35"/>
        <v>172352.23860907042</v>
      </c>
      <c r="AX30" s="90"/>
      <c r="AY30" s="66">
        <f t="shared" si="36"/>
        <v>2.650078130120578</v>
      </c>
      <c r="AZ30" s="44"/>
      <c r="BJ30" s="128" t="s">
        <v>1172</v>
      </c>
      <c r="BK30" s="128" t="s">
        <v>1173</v>
      </c>
      <c r="BL30" s="128" t="s">
        <v>1172</v>
      </c>
      <c r="BM30" s="128" t="s">
        <v>1173</v>
      </c>
      <c r="BN30" s="128">
        <v>463.86304890420502</v>
      </c>
      <c r="BO30" s="128" t="s">
        <v>224</v>
      </c>
      <c r="BP30" s="128" t="s">
        <v>1158</v>
      </c>
      <c r="BQ30" s="128">
        <v>0.4</v>
      </c>
      <c r="BR30" s="128"/>
      <c r="BS30" s="128">
        <v>503.88803634980201</v>
      </c>
      <c r="BT30" s="128">
        <v>353.33870020838299</v>
      </c>
      <c r="BU30" s="128"/>
      <c r="BV30" s="128"/>
      <c r="BW30" s="128"/>
      <c r="BX30" s="128"/>
      <c r="BY30" s="128"/>
      <c r="BZ30" s="128"/>
      <c r="CA30" s="128"/>
      <c r="CB30">
        <f t="shared" si="5"/>
        <v>96.853937095730885</v>
      </c>
      <c r="CC30">
        <f t="shared" si="9"/>
        <v>642.09725648670553</v>
      </c>
      <c r="CD30">
        <f t="shared" si="10"/>
        <v>2905.6181128719263</v>
      </c>
      <c r="CE30">
        <f t="shared" si="10"/>
        <v>19262.917694601165</v>
      </c>
      <c r="CP30" s="65">
        <v>0.26</v>
      </c>
      <c r="CQ30" s="65">
        <v>3266.0549525936049</v>
      </c>
      <c r="CR30" s="65">
        <v>2683.555711667279</v>
      </c>
      <c r="CS30" s="65">
        <v>21049.44405178578</v>
      </c>
      <c r="CT30" s="65">
        <v>17295.286402861479</v>
      </c>
      <c r="CU30" s="65">
        <v>145084.43604680293</v>
      </c>
      <c r="CV30" s="65">
        <v>119208.70061241431</v>
      </c>
      <c r="CW30" s="65">
        <f t="shared" si="28"/>
        <v>33577.351245229314</v>
      </c>
      <c r="CX30" s="66">
        <f t="shared" si="32"/>
        <v>3.3577351245229314</v>
      </c>
      <c r="DI30" s="90">
        <f t="shared" si="21"/>
        <v>0.78</v>
      </c>
      <c r="DJ30" s="90">
        <f t="shared" si="23"/>
        <v>116032.04136950846</v>
      </c>
      <c r="DO30" s="90">
        <v>0.74</v>
      </c>
      <c r="DP30" s="90">
        <f t="shared" si="22"/>
        <v>134079.17736950846</v>
      </c>
      <c r="DQ30" s="65">
        <f t="shared" si="15"/>
        <v>146007.17736950846</v>
      </c>
      <c r="DR30" s="66">
        <f t="shared" si="16"/>
        <v>14.600717736950845</v>
      </c>
      <c r="DS30" s="66">
        <f t="shared" si="24"/>
        <v>888671.80901644903</v>
      </c>
      <c r="DT30" s="65">
        <f t="shared" si="26"/>
        <v>3.2315338509689052E+18</v>
      </c>
      <c r="DU30" s="65">
        <f t="shared" si="25"/>
        <v>3.2315338509689053</v>
      </c>
      <c r="DV30" s="66">
        <f t="shared" si="20"/>
        <v>14.600717736950845</v>
      </c>
      <c r="EM30"/>
      <c r="EN30" s="146"/>
    </row>
    <row r="31" spans="2:144" x14ac:dyDescent="0.3">
      <c r="B31" s="65" t="s">
        <v>1151</v>
      </c>
      <c r="C31" s="65" t="s">
        <v>1152</v>
      </c>
      <c r="D31" s="65" t="s">
        <v>1197</v>
      </c>
      <c r="E31" s="65" t="s">
        <v>1154</v>
      </c>
      <c r="F31" s="65" t="s">
        <v>1155</v>
      </c>
      <c r="G31" s="65" t="s">
        <v>1156</v>
      </c>
      <c r="H31" s="65">
        <v>0.35</v>
      </c>
      <c r="I31" s="65" t="s">
        <v>1157</v>
      </c>
      <c r="J31" s="65">
        <v>4607.3901710834698</v>
      </c>
      <c r="K31" s="65">
        <v>0.38759126142199501</v>
      </c>
      <c r="L31" s="65" t="s">
        <v>1191</v>
      </c>
      <c r="M31" s="65" t="s">
        <v>1192</v>
      </c>
      <c r="N31" s="65" t="s">
        <v>806</v>
      </c>
      <c r="O31" s="65" t="s">
        <v>1160</v>
      </c>
      <c r="P31" s="65" t="s">
        <v>1161</v>
      </c>
      <c r="Q31" s="65">
        <v>1</v>
      </c>
      <c r="R31" s="65">
        <v>4607.3901710834698</v>
      </c>
      <c r="S31" s="65">
        <f t="shared" si="29"/>
        <v>921.4944916360364</v>
      </c>
      <c r="T31" s="65">
        <f t="shared" si="30"/>
        <v>6193.3527914626829</v>
      </c>
      <c r="U31" s="65">
        <f t="shared" si="27"/>
        <v>44231.735598529747</v>
      </c>
      <c r="V31" s="65">
        <f t="shared" si="27"/>
        <v>297280.93399020878</v>
      </c>
      <c r="W31" s="66">
        <f t="shared" si="31"/>
        <v>4.4231735598529749</v>
      </c>
      <c r="AK31" s="90" t="s">
        <v>1162</v>
      </c>
      <c r="AL31" s="90" t="s">
        <v>772</v>
      </c>
      <c r="AM31" s="90"/>
      <c r="AN31" s="90" t="s">
        <v>1190</v>
      </c>
      <c r="AO31" s="90" t="s">
        <v>1191</v>
      </c>
      <c r="AP31" s="90">
        <v>0.51</v>
      </c>
      <c r="AQ31" s="90">
        <v>7185.6103031765897</v>
      </c>
      <c r="AR31" s="90">
        <v>4191.8059767489904</v>
      </c>
      <c r="AS31" s="90">
        <v>4687.7192003726605</v>
      </c>
      <c r="AT31" s="90">
        <f t="shared" si="33"/>
        <v>738.28570805680033</v>
      </c>
      <c r="AU31" s="90">
        <f t="shared" si="34"/>
        <v>4734.1238614814392</v>
      </c>
      <c r="AV31" s="90">
        <f t="shared" si="35"/>
        <v>25839.999781988012</v>
      </c>
      <c r="AW31" s="90">
        <f t="shared" si="35"/>
        <v>165694.33515185036</v>
      </c>
      <c r="AX31" s="90"/>
      <c r="AY31" s="66">
        <f t="shared" si="36"/>
        <v>2.583999978198801</v>
      </c>
      <c r="AZ31" s="44"/>
      <c r="BJ31" s="128" t="s">
        <v>1178</v>
      </c>
      <c r="BK31" s="128" t="s">
        <v>1179</v>
      </c>
      <c r="BL31" s="128" t="s">
        <v>224</v>
      </c>
      <c r="BM31" s="128" t="s">
        <v>1180</v>
      </c>
      <c r="BN31" s="128" t="s">
        <v>1154</v>
      </c>
      <c r="BO31" s="128" t="s">
        <v>1181</v>
      </c>
      <c r="BP31" s="128" t="s">
        <v>160</v>
      </c>
      <c r="BQ31" s="128">
        <v>0.4</v>
      </c>
      <c r="BR31" s="128" t="s">
        <v>1182</v>
      </c>
      <c r="BS31" s="128">
        <v>521.639502149745</v>
      </c>
      <c r="BT31" s="128">
        <v>4.1009179802634202E-2</v>
      </c>
      <c r="BU31" s="128" t="s">
        <v>1158</v>
      </c>
      <c r="BV31" s="128" t="s">
        <v>1159</v>
      </c>
      <c r="BW31" s="128" t="s">
        <v>806</v>
      </c>
      <c r="BX31" s="128" t="s">
        <v>1170</v>
      </c>
      <c r="BY31" s="128" t="s">
        <v>1182</v>
      </c>
      <c r="BZ31" s="128">
        <v>1</v>
      </c>
      <c r="CA31" s="128">
        <v>521.639502149745</v>
      </c>
      <c r="CB31">
        <f t="shared" si="5"/>
        <v>100.26600332456897</v>
      </c>
      <c r="CC31">
        <f t="shared" si="9"/>
        <v>664.71769330304687</v>
      </c>
      <c r="CD31">
        <f t="shared" si="10"/>
        <v>3007.9800997370689</v>
      </c>
      <c r="CE31">
        <f t="shared" si="10"/>
        <v>19941.530799091408</v>
      </c>
      <c r="CP31" s="65">
        <v>0.35</v>
      </c>
      <c r="CQ31" s="65">
        <v>4159.3398767997251</v>
      </c>
      <c r="CR31" s="65">
        <v>3645.7239711720463</v>
      </c>
      <c r="CS31" s="65">
        <v>24956.484970829399</v>
      </c>
      <c r="CT31" s="65">
        <v>21874.734498579328</v>
      </c>
      <c r="CU31" s="65">
        <v>167765.04328815499</v>
      </c>
      <c r="CV31" s="65">
        <v>147048.58413997621</v>
      </c>
      <c r="CW31" s="65">
        <f t="shared" si="28"/>
        <v>38495.808013954142</v>
      </c>
      <c r="CX31" s="66">
        <f t="shared" si="32"/>
        <v>3.849580801395414</v>
      </c>
      <c r="DI31" s="90">
        <f t="shared" si="21"/>
        <v>0.82</v>
      </c>
      <c r="DJ31" s="90">
        <f t="shared" si="23"/>
        <v>122007.7929425842</v>
      </c>
      <c r="DO31" s="90">
        <v>0.78</v>
      </c>
      <c r="DP31" s="90">
        <f t="shared" si="22"/>
        <v>140371.58494258422</v>
      </c>
      <c r="DQ31" s="65">
        <f t="shared" si="15"/>
        <v>152963.58494258422</v>
      </c>
      <c r="DR31" s="66">
        <f t="shared" si="16"/>
        <v>15.296358494258422</v>
      </c>
      <c r="DS31" s="66">
        <f t="shared" si="24"/>
        <v>921547.16718962183</v>
      </c>
      <c r="DT31" s="65">
        <f t="shared" si="26"/>
        <v>3.351080607962261E+18</v>
      </c>
      <c r="DU31" s="65">
        <f t="shared" si="25"/>
        <v>3.351080607962261</v>
      </c>
      <c r="DV31" s="66">
        <f t="shared" si="20"/>
        <v>15.296358494258422</v>
      </c>
      <c r="EM31"/>
      <c r="EN31" s="146"/>
    </row>
    <row r="32" spans="2:144" x14ac:dyDescent="0.3">
      <c r="B32" s="65" t="s">
        <v>1151</v>
      </c>
      <c r="C32" s="65" t="s">
        <v>1152</v>
      </c>
      <c r="D32" s="65" t="s">
        <v>1197</v>
      </c>
      <c r="E32" s="65" t="s">
        <v>1154</v>
      </c>
      <c r="F32" s="65" t="s">
        <v>1155</v>
      </c>
      <c r="G32" s="65" t="s">
        <v>1156</v>
      </c>
      <c r="H32" s="65">
        <v>0.42</v>
      </c>
      <c r="I32" s="65" t="s">
        <v>1157</v>
      </c>
      <c r="J32" s="65">
        <v>5425.9804393067698</v>
      </c>
      <c r="K32" s="65">
        <v>0.45645420179976398</v>
      </c>
      <c r="L32" s="65" t="s">
        <v>1191</v>
      </c>
      <c r="M32" s="65" t="s">
        <v>1192</v>
      </c>
      <c r="N32" s="65" t="s">
        <v>806</v>
      </c>
      <c r="O32" s="65" t="s">
        <v>1160</v>
      </c>
      <c r="P32" s="65" t="s">
        <v>1161</v>
      </c>
      <c r="Q32" s="65">
        <v>1</v>
      </c>
      <c r="R32" s="65">
        <v>5425.9804393067698</v>
      </c>
      <c r="S32" s="65">
        <f t="shared" si="29"/>
        <v>1026.501641347134</v>
      </c>
      <c r="T32" s="65">
        <f t="shared" si="30"/>
        <v>6766.1931861745379</v>
      </c>
      <c r="U32" s="65">
        <f t="shared" si="27"/>
        <v>49272.07878466243</v>
      </c>
      <c r="V32" s="65">
        <f t="shared" si="27"/>
        <v>324777.27293637779</v>
      </c>
      <c r="W32" s="66">
        <f t="shared" si="31"/>
        <v>4.927207878466243</v>
      </c>
      <c r="AK32" s="90" t="s">
        <v>1162</v>
      </c>
      <c r="AL32" s="90" t="s">
        <v>772</v>
      </c>
      <c r="AM32" s="90"/>
      <c r="AN32" s="90" t="s">
        <v>1197</v>
      </c>
      <c r="AO32" s="90" t="s">
        <v>1191</v>
      </c>
      <c r="AP32" s="90">
        <v>0.25</v>
      </c>
      <c r="AQ32" s="90">
        <v>6029.3801110047098</v>
      </c>
      <c r="AR32" s="90">
        <v>3609.4668359576899</v>
      </c>
      <c r="AS32" s="90">
        <v>4127.4009845993296</v>
      </c>
      <c r="AT32" s="90">
        <f t="shared" si="33"/>
        <v>781.60953247783925</v>
      </c>
      <c r="AU32" s="90">
        <f t="shared" si="34"/>
        <v>5394.4739325746104</v>
      </c>
      <c r="AV32" s="90">
        <f t="shared" si="35"/>
        <v>27356.333636724376</v>
      </c>
      <c r="AW32" s="90">
        <f t="shared" si="35"/>
        <v>188806.58764011136</v>
      </c>
      <c r="AX32" s="90"/>
      <c r="AY32" s="66">
        <f t="shared" si="36"/>
        <v>2.7356333636724375</v>
      </c>
      <c r="AZ32" s="44"/>
      <c r="BJ32" s="128" t="s">
        <v>1174</v>
      </c>
      <c r="BK32" s="128" t="s">
        <v>1175</v>
      </c>
      <c r="BL32" s="128" t="s">
        <v>1174</v>
      </c>
      <c r="BM32" s="128" t="s">
        <v>1175</v>
      </c>
      <c r="BN32" s="128">
        <v>206.624759822134</v>
      </c>
      <c r="BO32" s="128" t="s">
        <v>224</v>
      </c>
      <c r="BP32" s="128" t="s">
        <v>1158</v>
      </c>
      <c r="BQ32" s="128">
        <v>0.4</v>
      </c>
      <c r="BR32" s="128"/>
      <c r="BS32" s="128">
        <v>734.34010128834495</v>
      </c>
      <c r="BT32" s="128">
        <v>734.34010128834495</v>
      </c>
      <c r="BU32" s="128"/>
      <c r="BV32" s="128"/>
      <c r="BW32" s="128"/>
      <c r="BX32" s="128"/>
      <c r="BY32" s="128"/>
      <c r="BZ32" s="128"/>
      <c r="CA32" s="128"/>
      <c r="CB32">
        <f t="shared" si="5"/>
        <v>141.14986831653908</v>
      </c>
      <c r="CC32">
        <f t="shared" si="9"/>
        <v>935.75899872741854</v>
      </c>
      <c r="CD32">
        <f t="shared" si="10"/>
        <v>4234.4960494961724</v>
      </c>
      <c r="CE32">
        <f t="shared" si="10"/>
        <v>28072.769961822556</v>
      </c>
      <c r="CG32" s="41">
        <f>BQ32</f>
        <v>0.4</v>
      </c>
      <c r="CH32">
        <f>SUM(BS28:BS32)</f>
        <v>3418.2349340553924</v>
      </c>
      <c r="CI32">
        <f>SUM(BS28:BS31)</f>
        <v>2683.8948327670473</v>
      </c>
      <c r="CJ32">
        <f>SUM(CD28:CD32)</f>
        <v>19710.897306456412</v>
      </c>
      <c r="CK32">
        <f>SUM(CD28:CD31)</f>
        <v>15476.401256960238</v>
      </c>
      <c r="CL32">
        <f>SUM(CE28:CE32)</f>
        <v>130674.22412428416</v>
      </c>
      <c r="CM32">
        <f>SUM(CE28:CE31)</f>
        <v>102601.4541624616</v>
      </c>
      <c r="CP32" s="65">
        <v>0.42</v>
      </c>
      <c r="CQ32" s="65">
        <v>3849.0959061330286</v>
      </c>
      <c r="CR32" s="65">
        <v>3280.1537294164386</v>
      </c>
      <c r="CS32" s="65">
        <v>21845.470931256539</v>
      </c>
      <c r="CT32" s="65">
        <v>18616.450380424223</v>
      </c>
      <c r="CU32" s="65">
        <v>144022.7627285932</v>
      </c>
      <c r="CV32" s="65">
        <v>122734.48461814623</v>
      </c>
      <c r="CW32" s="65">
        <f t="shared" si="28"/>
        <v>31917.419057813444</v>
      </c>
      <c r="CX32" s="66">
        <f t="shared" si="32"/>
        <v>3.1917419057813445</v>
      </c>
      <c r="DI32" s="1"/>
      <c r="DJ32" s="1"/>
      <c r="DO32" s="1"/>
      <c r="DP32" s="1"/>
      <c r="DR32" s="44"/>
      <c r="DS32" s="44"/>
      <c r="DV32" s="44"/>
      <c r="EF32" s="17"/>
      <c r="EG32" s="17"/>
      <c r="EM32"/>
      <c r="EN32" s="146"/>
    </row>
    <row r="33" spans="2:144" x14ac:dyDescent="0.3">
      <c r="B33" s="65" t="s">
        <v>1151</v>
      </c>
      <c r="C33" s="65" t="s">
        <v>1152</v>
      </c>
      <c r="D33" s="65" t="s">
        <v>1197</v>
      </c>
      <c r="E33" s="65" t="s">
        <v>1154</v>
      </c>
      <c r="F33" s="65" t="s">
        <v>1155</v>
      </c>
      <c r="G33" s="65" t="s">
        <v>1156</v>
      </c>
      <c r="H33" s="65">
        <v>0.45</v>
      </c>
      <c r="I33" s="65" t="s">
        <v>1157</v>
      </c>
      <c r="J33" s="65">
        <v>5666.5527334763501</v>
      </c>
      <c r="K33" s="65">
        <v>0.47669206217147198</v>
      </c>
      <c r="L33" s="65" t="s">
        <v>1191</v>
      </c>
      <c r="M33" s="65" t="s">
        <v>1192</v>
      </c>
      <c r="N33" s="65" t="s">
        <v>806</v>
      </c>
      <c r="O33" s="65" t="s">
        <v>1160</v>
      </c>
      <c r="P33" s="65" t="s">
        <v>1161</v>
      </c>
      <c r="Q33" s="65">
        <v>1</v>
      </c>
      <c r="R33" s="65">
        <v>5666.5527334763501</v>
      </c>
      <c r="S33" s="65">
        <f t="shared" si="29"/>
        <v>1046.7612742120355</v>
      </c>
      <c r="T33" s="65">
        <f t="shared" si="30"/>
        <v>6842.450738310692</v>
      </c>
      <c r="U33" s="65">
        <f t="shared" si="27"/>
        <v>50244.541162177702</v>
      </c>
      <c r="V33" s="65">
        <f t="shared" si="27"/>
        <v>328437.63543891325</v>
      </c>
      <c r="W33" s="66">
        <f t="shared" si="31"/>
        <v>5.02445411621777</v>
      </c>
      <c r="AK33" s="90" t="s">
        <v>1162</v>
      </c>
      <c r="AL33" s="90" t="s">
        <v>772</v>
      </c>
      <c r="AM33" s="90"/>
      <c r="AN33" s="90" t="s">
        <v>1197</v>
      </c>
      <c r="AO33" s="90" t="s">
        <v>1191</v>
      </c>
      <c r="AP33" s="90">
        <v>0.35</v>
      </c>
      <c r="AQ33" s="90">
        <v>7366.2609471323804</v>
      </c>
      <c r="AR33" s="90">
        <v>4440.5103313938598</v>
      </c>
      <c r="AS33" s="90">
        <v>5088.3302254955597</v>
      </c>
      <c r="AT33" s="90">
        <f t="shared" si="33"/>
        <v>888.11792760978688</v>
      </c>
      <c r="AU33" s="90">
        <f t="shared" si="34"/>
        <v>5958.5926613623042</v>
      </c>
      <c r="AV33" s="90">
        <f t="shared" si="35"/>
        <v>31084.127466342539</v>
      </c>
      <c r="AW33" s="90">
        <f t="shared" si="35"/>
        <v>208550.74314768065</v>
      </c>
      <c r="AX33" s="90"/>
      <c r="AY33" s="66">
        <f t="shared" si="36"/>
        <v>3.1084127466342539</v>
      </c>
      <c r="AZ33" s="44"/>
      <c r="BJ33" s="38" t="s">
        <v>1163</v>
      </c>
      <c r="BK33" s="38" t="s">
        <v>1164</v>
      </c>
      <c r="BL33" s="38" t="s">
        <v>1163</v>
      </c>
      <c r="BM33" s="38" t="s">
        <v>1164</v>
      </c>
      <c r="BN33" s="38">
        <v>100.62525435999601</v>
      </c>
      <c r="BO33" s="38" t="s">
        <v>193</v>
      </c>
      <c r="BP33" s="38" t="s">
        <v>1158</v>
      </c>
      <c r="BQ33" s="38">
        <v>0.42</v>
      </c>
      <c r="BR33" s="38"/>
      <c r="BS33" s="38">
        <v>211.65492840367401</v>
      </c>
      <c r="BT33" s="38">
        <v>211.65492840367401</v>
      </c>
      <c r="BU33" s="38"/>
      <c r="BV33" s="38"/>
      <c r="BW33" s="38"/>
      <c r="BX33" s="38"/>
      <c r="BY33" s="38"/>
      <c r="BZ33" s="38"/>
      <c r="CA33" s="38"/>
      <c r="CB33">
        <f t="shared" si="5"/>
        <v>40.041451279787402</v>
      </c>
      <c r="CC33">
        <f t="shared" si="9"/>
        <v>263.98517363734567</v>
      </c>
      <c r="CD33">
        <f t="shared" si="10"/>
        <v>1201.243538393622</v>
      </c>
      <c r="CE33">
        <f t="shared" si="10"/>
        <v>7919.5552091203699</v>
      </c>
      <c r="CP33" s="65">
        <v>0.45</v>
      </c>
      <c r="CQ33" s="65">
        <v>4676.7088593130311</v>
      </c>
      <c r="CR33" s="65">
        <v>4105.0550734755643</v>
      </c>
      <c r="CS33" s="65">
        <v>25917.332573855532</v>
      </c>
      <c r="CT33" s="65">
        <v>22749.348050904166</v>
      </c>
      <c r="CU33" s="65">
        <v>169449.11881852339</v>
      </c>
      <c r="CV33" s="65">
        <v>148736.64062212344</v>
      </c>
      <c r="CW33" s="65">
        <f t="shared" si="28"/>
        <v>34763.259938618859</v>
      </c>
      <c r="CX33" s="66">
        <f t="shared" si="32"/>
        <v>3.4763259938618858</v>
      </c>
      <c r="DJ33" s="134">
        <f>SUM(CT42,AV44,U42)</f>
        <v>0</v>
      </c>
      <c r="DP33" s="134"/>
      <c r="DR33" s="44"/>
      <c r="DS33" s="44"/>
      <c r="DV33" s="44"/>
      <c r="EF33" s="17"/>
      <c r="EG33" s="17"/>
      <c r="EM33"/>
      <c r="EN33" s="146"/>
    </row>
    <row r="34" spans="2:144" x14ac:dyDescent="0.3">
      <c r="B34" s="65" t="s">
        <v>1151</v>
      </c>
      <c r="C34" s="65" t="s">
        <v>1152</v>
      </c>
      <c r="D34" s="65" t="s">
        <v>1197</v>
      </c>
      <c r="E34" s="65" t="s">
        <v>1154</v>
      </c>
      <c r="F34" s="65" t="s">
        <v>1155</v>
      </c>
      <c r="G34" s="65" t="s">
        <v>1156</v>
      </c>
      <c r="H34" s="65">
        <v>0.53</v>
      </c>
      <c r="I34" s="65" t="s">
        <v>1157</v>
      </c>
      <c r="J34" s="65">
        <v>6509.5046416884297</v>
      </c>
      <c r="K34" s="65">
        <v>0.54760439676656203</v>
      </c>
      <c r="L34" s="65" t="s">
        <v>1191</v>
      </c>
      <c r="M34" s="65" t="s">
        <v>1192</v>
      </c>
      <c r="N34" s="65" t="s">
        <v>806</v>
      </c>
      <c r="O34" s="65" t="s">
        <v>1160</v>
      </c>
      <c r="P34" s="65" t="s">
        <v>1161</v>
      </c>
      <c r="Q34" s="65">
        <v>1</v>
      </c>
      <c r="R34" s="65">
        <v>6509.5046416884297</v>
      </c>
      <c r="S34" s="65">
        <f t="shared" si="29"/>
        <v>1128.4164843359708</v>
      </c>
      <c r="T34" s="65">
        <f t="shared" si="30"/>
        <v>7214.0345706194494</v>
      </c>
      <c r="U34" s="65">
        <f t="shared" si="27"/>
        <v>54163.9912481266</v>
      </c>
      <c r="V34" s="65">
        <f t="shared" si="27"/>
        <v>346273.65938973357</v>
      </c>
      <c r="W34" s="66">
        <f t="shared" si="31"/>
        <v>5.4163991248126599</v>
      </c>
      <c r="AK34" s="90" t="s">
        <v>1162</v>
      </c>
      <c r="AL34" s="90" t="s">
        <v>772</v>
      </c>
      <c r="AM34" s="90"/>
      <c r="AN34" s="90" t="s">
        <v>1197</v>
      </c>
      <c r="AO34" s="90" t="s">
        <v>1191</v>
      </c>
      <c r="AP34" s="90">
        <v>0.42</v>
      </c>
      <c r="AQ34" s="90">
        <v>8091.0730869870004</v>
      </c>
      <c r="AR34" s="90">
        <v>4756.08424368941</v>
      </c>
      <c r="AS34" s="90">
        <v>5395.7938725742297</v>
      </c>
      <c r="AT34" s="90">
        <f t="shared" si="33"/>
        <v>899.76886889702246</v>
      </c>
      <c r="AU34" s="90">
        <f t="shared" si="34"/>
        <v>5918.3914948071024</v>
      </c>
      <c r="AV34" s="90">
        <f t="shared" si="35"/>
        <v>31491.910411395787</v>
      </c>
      <c r="AW34" s="90">
        <f t="shared" si="35"/>
        <v>207143.70231824857</v>
      </c>
      <c r="AX34" s="90"/>
      <c r="AY34" s="66">
        <f t="shared" si="36"/>
        <v>3.1491910411395789</v>
      </c>
      <c r="AZ34" s="44"/>
      <c r="BJ34" s="38" t="s">
        <v>1167</v>
      </c>
      <c r="BK34" s="38" t="s">
        <v>1168</v>
      </c>
      <c r="BL34" s="38" t="s">
        <v>1167</v>
      </c>
      <c r="BM34" s="38" t="s">
        <v>1168</v>
      </c>
      <c r="BN34" s="38">
        <v>143.88417696843399</v>
      </c>
      <c r="BO34" s="38" t="s">
        <v>193</v>
      </c>
      <c r="BP34" s="38" t="s">
        <v>1158</v>
      </c>
      <c r="BQ34" s="38">
        <v>0.42</v>
      </c>
      <c r="BR34" s="38"/>
      <c r="BS34" s="38">
        <v>825.873801028873</v>
      </c>
      <c r="BT34" s="38">
        <v>499.76670319105398</v>
      </c>
      <c r="BU34" s="38"/>
      <c r="BV34" s="38"/>
      <c r="BW34" s="38"/>
      <c r="BX34" s="38"/>
      <c r="BY34" s="38"/>
      <c r="BZ34" s="38"/>
      <c r="CA34" s="38"/>
      <c r="CB34">
        <f t="shared" si="5"/>
        <v>156.24103731749636</v>
      </c>
      <c r="CC34">
        <f t="shared" si="9"/>
        <v>1030.0654958118009</v>
      </c>
      <c r="CD34">
        <f t="shared" si="10"/>
        <v>4687.2311195248913</v>
      </c>
      <c r="CE34">
        <f t="shared" si="10"/>
        <v>30901.964874354027</v>
      </c>
      <c r="CP34" s="65">
        <v>0.53</v>
      </c>
      <c r="CQ34" s="65">
        <v>5698.5834801663068</v>
      </c>
      <c r="CR34" s="65">
        <v>5070.173606852909</v>
      </c>
      <c r="CS34" s="65">
        <v>29635.321996097704</v>
      </c>
      <c r="CT34" s="65">
        <v>26367.294247449892</v>
      </c>
      <c r="CU34" s="65">
        <v>189497.47542633727</v>
      </c>
      <c r="CV34" s="65">
        <v>168600.68854231009</v>
      </c>
      <c r="CW34" s="65">
        <f t="shared" si="28"/>
        <v>43712.026204195157</v>
      </c>
      <c r="CX34" s="66">
        <f t="shared" si="32"/>
        <v>4.371202620419516</v>
      </c>
      <c r="DI34" s="92">
        <f t="shared" ref="DI34:DI39" si="37">CP45</f>
        <v>0.11</v>
      </c>
      <c r="DJ34" s="92">
        <f>SUM(CT45,AV48,U45)</f>
        <v>63708.00467851611</v>
      </c>
      <c r="DO34" s="92">
        <v>0.11</v>
      </c>
      <c r="DP34" s="92">
        <f>(7916.4*DO34+12189)+DJ34</f>
        <v>76767.808678516114</v>
      </c>
      <c r="DQ34" s="50">
        <f t="shared" si="15"/>
        <v>78237.808678516114</v>
      </c>
      <c r="DR34" s="141">
        <f t="shared" si="16"/>
        <v>7.8237808678516112</v>
      </c>
      <c r="DS34" s="141">
        <f>DQ34*(-1.5469*DO34+7.2312)</f>
        <v>552440.37482915807</v>
      </c>
      <c r="DT34" s="50">
        <f>DS34*(10^12)*4/1.1</f>
        <v>2.0088740902878474E+18</v>
      </c>
      <c r="DU34" s="50">
        <f>DT34/10^18</f>
        <v>2.0088740902878475</v>
      </c>
      <c r="DV34" s="141">
        <f t="shared" si="20"/>
        <v>7.8237808678516112</v>
      </c>
      <c r="EF34" s="17"/>
      <c r="EG34" s="17"/>
      <c r="EM34"/>
      <c r="EN34" s="146"/>
    </row>
    <row r="35" spans="2:144" x14ac:dyDescent="0.3">
      <c r="B35" s="65" t="s">
        <v>1151</v>
      </c>
      <c r="C35" s="65" t="s">
        <v>1152</v>
      </c>
      <c r="D35" s="65" t="s">
        <v>1197</v>
      </c>
      <c r="E35" s="65" t="s">
        <v>1154</v>
      </c>
      <c r="F35" s="65" t="s">
        <v>1155</v>
      </c>
      <c r="G35" s="65" t="s">
        <v>1156</v>
      </c>
      <c r="H35" s="65">
        <v>0.55000000000000004</v>
      </c>
      <c r="I35" s="65" t="s">
        <v>1157</v>
      </c>
      <c r="J35" s="65">
        <v>5875.8993269434404</v>
      </c>
      <c r="K35" s="65">
        <v>0.494303097317911</v>
      </c>
      <c r="L35" s="65" t="s">
        <v>1191</v>
      </c>
      <c r="M35" s="65" t="s">
        <v>1192</v>
      </c>
      <c r="N35" s="65" t="s">
        <v>806</v>
      </c>
      <c r="O35" s="65" t="s">
        <v>1160</v>
      </c>
      <c r="P35" s="65" t="s">
        <v>1161</v>
      </c>
      <c r="Q35" s="65">
        <v>1</v>
      </c>
      <c r="R35" s="65">
        <v>5875.8993269434404</v>
      </c>
      <c r="S35" s="65">
        <f t="shared" si="29"/>
        <v>1002.5222479834757</v>
      </c>
      <c r="T35" s="65">
        <f t="shared" si="30"/>
        <v>6373.6616927029845</v>
      </c>
      <c r="U35" s="65">
        <f t="shared" si="27"/>
        <v>48121.067903206836</v>
      </c>
      <c r="V35" s="65">
        <f t="shared" si="27"/>
        <v>305935.76124974329</v>
      </c>
      <c r="W35" s="66">
        <f t="shared" si="31"/>
        <v>4.8121067903206836</v>
      </c>
      <c r="AK35" s="90" t="s">
        <v>1162</v>
      </c>
      <c r="AL35" s="90" t="s">
        <v>772</v>
      </c>
      <c r="AM35" s="90"/>
      <c r="AN35" s="90" t="s">
        <v>1197</v>
      </c>
      <c r="AO35" s="90" t="s">
        <v>1191</v>
      </c>
      <c r="AP35" s="90">
        <v>0.45</v>
      </c>
      <c r="AQ35" s="90">
        <v>8760.5660457593895</v>
      </c>
      <c r="AR35" s="90">
        <v>5165.3231384266701</v>
      </c>
      <c r="AS35" s="90">
        <v>5994.92489415416</v>
      </c>
      <c r="AT35" s="90">
        <f t="shared" si="33"/>
        <v>954.17098973671409</v>
      </c>
      <c r="AU35" s="90">
        <f t="shared" si="34"/>
        <v>6223.1902483467475</v>
      </c>
      <c r="AV35" s="90">
        <f t="shared" si="35"/>
        <v>33395.984640784991</v>
      </c>
      <c r="AW35" s="90">
        <f t="shared" si="35"/>
        <v>217811.65869213617</v>
      </c>
      <c r="AX35" s="90"/>
      <c r="AY35" s="66">
        <f t="shared" si="36"/>
        <v>3.3395984640784993</v>
      </c>
      <c r="AZ35" s="44"/>
      <c r="BJ35" s="38" t="s">
        <v>1172</v>
      </c>
      <c r="BK35" s="38" t="s">
        <v>1173</v>
      </c>
      <c r="BL35" s="38" t="s">
        <v>1172</v>
      </c>
      <c r="BM35" s="38" t="s">
        <v>1173</v>
      </c>
      <c r="BN35" s="38">
        <v>463.86304890420598</v>
      </c>
      <c r="BO35" s="38" t="s">
        <v>193</v>
      </c>
      <c r="BP35" s="38" t="s">
        <v>1158</v>
      </c>
      <c r="BQ35" s="38">
        <v>0.42</v>
      </c>
      <c r="BR35" s="38"/>
      <c r="BS35" s="38">
        <v>588.51428430384794</v>
      </c>
      <c r="BT35" s="38">
        <v>486.71309527188498</v>
      </c>
      <c r="BU35" s="38"/>
      <c r="BV35" s="38"/>
      <c r="BW35" s="38"/>
      <c r="BX35" s="38"/>
      <c r="BY35" s="38"/>
      <c r="BZ35" s="38"/>
      <c r="CA35" s="38"/>
      <c r="CB35">
        <f t="shared" si="5"/>
        <v>111.33672256129911</v>
      </c>
      <c r="CC35">
        <f t="shared" si="9"/>
        <v>734.02044876415323</v>
      </c>
      <c r="CD35">
        <f t="shared" si="10"/>
        <v>3340.1016768389732</v>
      </c>
      <c r="CE35">
        <f t="shared" si="10"/>
        <v>22020.613462924597</v>
      </c>
      <c r="CP35" s="65">
        <v>0.55000000000000004</v>
      </c>
      <c r="CQ35" s="65">
        <v>5244.7631157340602</v>
      </c>
      <c r="CR35" s="65">
        <v>4591.6943066822396</v>
      </c>
      <c r="CS35" s="65">
        <v>26845.209982494685</v>
      </c>
      <c r="CT35" s="65">
        <v>23502.490983533738</v>
      </c>
      <c r="CU35" s="65">
        <v>170705.20944111716</v>
      </c>
      <c r="CV35" s="65">
        <v>149449.29275458271</v>
      </c>
      <c r="CW35" s="65">
        <f t="shared" si="28"/>
        <v>45554.267985527826</v>
      </c>
      <c r="CX35" s="66">
        <f t="shared" si="32"/>
        <v>4.5554267985527828</v>
      </c>
      <c r="DI35" s="92">
        <f t="shared" si="37"/>
        <v>0.21</v>
      </c>
      <c r="DJ35" s="92">
        <f>SUM(CT46,AV49,U46)</f>
        <v>86954.137750452908</v>
      </c>
      <c r="DO35" s="92">
        <v>0.21</v>
      </c>
      <c r="DP35" s="92">
        <f>(7916.4*DO35+12189)+DJ35</f>
        <v>100805.58175045291</v>
      </c>
      <c r="DQ35" s="50">
        <f t="shared" si="15"/>
        <v>103935.58175045291</v>
      </c>
      <c r="DR35" s="141">
        <f t="shared" si="16"/>
        <v>10.393558175045291</v>
      </c>
      <c r="DS35" s="141">
        <f t="shared" ref="DS35:DS38" si="38">DQ35*(-1.5469*DO35+7.2312)</f>
        <v>717815.6089578222</v>
      </c>
      <c r="DT35" s="50">
        <f t="shared" ref="DT35:DT38" si="39">DS35*(10^12)*4/1.1</f>
        <v>2.6102385780284442E+18</v>
      </c>
      <c r="DU35" s="50">
        <f t="shared" ref="DU35:DU38" si="40">DT35/10^18</f>
        <v>2.6102385780284441</v>
      </c>
      <c r="DV35" s="141">
        <f t="shared" si="20"/>
        <v>10.393558175045291</v>
      </c>
      <c r="EF35" s="17"/>
      <c r="EG35" s="17"/>
      <c r="EM35"/>
      <c r="EN35" s="146"/>
    </row>
    <row r="36" spans="2:144" x14ac:dyDescent="0.3">
      <c r="B36" s="65" t="s">
        <v>1151</v>
      </c>
      <c r="C36" s="65" t="s">
        <v>1152</v>
      </c>
      <c r="D36" s="65" t="s">
        <v>1197</v>
      </c>
      <c r="E36" s="65" t="s">
        <v>1154</v>
      </c>
      <c r="F36" s="65" t="s">
        <v>1155</v>
      </c>
      <c r="G36" s="65" t="s">
        <v>1156</v>
      </c>
      <c r="H36" s="65">
        <v>0.63</v>
      </c>
      <c r="I36" s="65" t="s">
        <v>1157</v>
      </c>
      <c r="J36" s="65">
        <v>6694.7443344135399</v>
      </c>
      <c r="K36" s="65">
        <v>0.56318746733422398</v>
      </c>
      <c r="L36" s="65" t="s">
        <v>1191</v>
      </c>
      <c r="M36" s="65" t="s">
        <v>1192</v>
      </c>
      <c r="N36" s="65" t="s">
        <v>806</v>
      </c>
      <c r="O36" s="65" t="s">
        <v>1160</v>
      </c>
      <c r="P36" s="65" t="s">
        <v>1161</v>
      </c>
      <c r="Q36" s="65">
        <v>1</v>
      </c>
      <c r="R36" s="65">
        <v>6694.7443344135399</v>
      </c>
      <c r="S36" s="65">
        <f t="shared" si="29"/>
        <v>1071.8806667112844</v>
      </c>
      <c r="T36" s="65">
        <f t="shared" si="30"/>
        <v>6664.7857266955571</v>
      </c>
      <c r="U36" s="65">
        <f t="shared" si="27"/>
        <v>51450.272002141654</v>
      </c>
      <c r="V36" s="65">
        <f t="shared" si="27"/>
        <v>319909.71488138672</v>
      </c>
      <c r="W36" s="66">
        <f t="shared" si="31"/>
        <v>5.145027200214165</v>
      </c>
      <c r="AK36" s="90" t="s">
        <v>1162</v>
      </c>
      <c r="AL36" s="90" t="s">
        <v>772</v>
      </c>
      <c r="AM36" s="90"/>
      <c r="AN36" s="90" t="s">
        <v>1197</v>
      </c>
      <c r="AO36" s="90" t="s">
        <v>1191</v>
      </c>
      <c r="AP36" s="90">
        <v>0.53</v>
      </c>
      <c r="AQ36" s="90">
        <v>9496.4530120120908</v>
      </c>
      <c r="AR36" s="90">
        <v>5499.1845247852898</v>
      </c>
      <c r="AS36" s="90">
        <v>6148.9340168184699</v>
      </c>
      <c r="AT36" s="90">
        <f t="shared" si="33"/>
        <v>953.27844586396202</v>
      </c>
      <c r="AU36" s="90">
        <f t="shared" si="34"/>
        <v>6078.2378473575372</v>
      </c>
      <c r="AV36" s="90">
        <f t="shared" si="35"/>
        <v>33364.74560523867</v>
      </c>
      <c r="AW36" s="90">
        <f t="shared" si="35"/>
        <v>212738.32465751382</v>
      </c>
      <c r="AX36" s="90"/>
      <c r="AY36" s="66">
        <f t="shared" si="36"/>
        <v>3.3364745605238668</v>
      </c>
      <c r="AZ36" s="44"/>
      <c r="BJ36" s="38" t="s">
        <v>1178</v>
      </c>
      <c r="BK36" s="38" t="s">
        <v>1179</v>
      </c>
      <c r="BL36" s="38" t="s">
        <v>193</v>
      </c>
      <c r="BM36" s="38" t="s">
        <v>1180</v>
      </c>
      <c r="BN36" s="38" t="s">
        <v>1154</v>
      </c>
      <c r="BO36" s="38" t="s">
        <v>1181</v>
      </c>
      <c r="BP36" s="38" t="s">
        <v>160</v>
      </c>
      <c r="BQ36" s="38">
        <v>0.42</v>
      </c>
      <c r="BR36" s="38" t="s">
        <v>1182</v>
      </c>
      <c r="BS36" s="38">
        <v>283.44977195910502</v>
      </c>
      <c r="BT36" s="38">
        <v>2.2283670265350702E-2</v>
      </c>
      <c r="BU36" s="38" t="s">
        <v>1158</v>
      </c>
      <c r="BV36" s="38" t="s">
        <v>1159</v>
      </c>
      <c r="BW36" s="38" t="s">
        <v>806</v>
      </c>
      <c r="BX36" s="38" t="s">
        <v>1170</v>
      </c>
      <c r="BY36" s="38" t="s">
        <v>1182</v>
      </c>
      <c r="BZ36" s="38">
        <v>1</v>
      </c>
      <c r="CA36" s="38">
        <v>283.44977195910502</v>
      </c>
      <c r="CB36">
        <f t="shared" si="5"/>
        <v>53.623793784384844</v>
      </c>
      <c r="CC36">
        <f t="shared" si="9"/>
        <v>353.53080522358152</v>
      </c>
      <c r="CD36">
        <f t="shared" si="10"/>
        <v>1608.7138135315454</v>
      </c>
      <c r="CE36">
        <f t="shared" si="10"/>
        <v>10605.924156707446</v>
      </c>
      <c r="CP36" s="65">
        <v>0.63</v>
      </c>
      <c r="CQ36" s="65">
        <v>5521.8122990203929</v>
      </c>
      <c r="CR36" s="65">
        <v>4824.3281209469496</v>
      </c>
      <c r="CS36" s="65">
        <v>26522.553601206473</v>
      </c>
      <c r="CT36" s="65">
        <v>23172.374258415668</v>
      </c>
      <c r="CU36" s="65">
        <v>164945.34752077403</v>
      </c>
      <c r="CV36" s="65">
        <v>144110.3817681396</v>
      </c>
      <c r="CW36" s="65">
        <f t="shared" si="28"/>
        <v>39809.339395136143</v>
      </c>
      <c r="CX36" s="66">
        <f>CW36/10^4</f>
        <v>3.9809339395136143</v>
      </c>
      <c r="DI36" s="92">
        <f t="shared" si="37"/>
        <v>0.31</v>
      </c>
      <c r="DJ36" s="92">
        <f>SUM(CT47,AV50,U47)</f>
        <v>100621.0096059316</v>
      </c>
      <c r="DO36" s="92">
        <v>0.31</v>
      </c>
      <c r="DP36" s="92">
        <f>(7916.4*DO36+12189)+DJ36</f>
        <v>115264.0936059316</v>
      </c>
      <c r="DQ36" s="50">
        <f t="shared" si="15"/>
        <v>120054.0936059316</v>
      </c>
      <c r="DR36" s="141">
        <f t="shared" si="16"/>
        <v>12.005409360593161</v>
      </c>
      <c r="DS36" s="141">
        <f t="shared" si="38"/>
        <v>810564.54168951779</v>
      </c>
      <c r="DT36" s="50">
        <f t="shared" si="39"/>
        <v>2.9475074243255194E+18</v>
      </c>
      <c r="DU36" s="50">
        <f t="shared" si="40"/>
        <v>2.9475074243255195</v>
      </c>
      <c r="DV36" s="141">
        <f t="shared" si="20"/>
        <v>12.005409360593161</v>
      </c>
      <c r="EF36" s="17"/>
      <c r="EG36" s="17"/>
      <c r="EM36"/>
      <c r="EN36" s="146"/>
    </row>
    <row r="37" spans="2:144" x14ac:dyDescent="0.3">
      <c r="B37" s="65" t="s">
        <v>1151</v>
      </c>
      <c r="C37" s="65" t="s">
        <v>1152</v>
      </c>
      <c r="D37" s="65" t="s">
        <v>1197</v>
      </c>
      <c r="E37" s="65" t="s">
        <v>1154</v>
      </c>
      <c r="F37" s="65" t="s">
        <v>1155</v>
      </c>
      <c r="G37" s="65" t="s">
        <v>1156</v>
      </c>
      <c r="H37" s="65">
        <v>0.65</v>
      </c>
      <c r="I37" s="65" t="s">
        <v>1157</v>
      </c>
      <c r="J37" s="65">
        <v>6931.0479813602697</v>
      </c>
      <c r="K37" s="65">
        <v>0.583066232795315</v>
      </c>
      <c r="L37" s="65" t="s">
        <v>1191</v>
      </c>
      <c r="M37" s="65" t="s">
        <v>1192</v>
      </c>
      <c r="N37" s="65" t="s">
        <v>806</v>
      </c>
      <c r="O37" s="65" t="s">
        <v>1160</v>
      </c>
      <c r="P37" s="65" t="s">
        <v>1161</v>
      </c>
      <c r="Q37" s="65">
        <v>1</v>
      </c>
      <c r="R37" s="65">
        <v>6931.0479813602697</v>
      </c>
      <c r="S37" s="65">
        <f t="shared" si="29"/>
        <v>1092.2185261704954</v>
      </c>
      <c r="T37" s="65">
        <f t="shared" si="30"/>
        <v>6753.6023150801302</v>
      </c>
      <c r="U37" s="65">
        <f t="shared" si="27"/>
        <v>52426.489256183777</v>
      </c>
      <c r="V37" s="65">
        <f t="shared" si="27"/>
        <v>324172.91112384625</v>
      </c>
      <c r="W37" s="66">
        <f t="shared" si="31"/>
        <v>5.2426489256183775</v>
      </c>
      <c r="AK37" s="90" t="s">
        <v>1162</v>
      </c>
      <c r="AL37" s="90" t="s">
        <v>772</v>
      </c>
      <c r="AM37" s="90"/>
      <c r="AN37" s="90" t="s">
        <v>1197</v>
      </c>
      <c r="AO37" s="90" t="s">
        <v>1191</v>
      </c>
      <c r="AP37" s="90">
        <v>0.55000000000000004</v>
      </c>
      <c r="AQ37" s="90">
        <v>9499.2747427998092</v>
      </c>
      <c r="AR37" s="90">
        <v>5510.0381944908204</v>
      </c>
      <c r="AS37" s="90">
        <v>6225.05756520252</v>
      </c>
      <c r="AT37" s="90">
        <f t="shared" si="33"/>
        <v>940.10049693775511</v>
      </c>
      <c r="AU37" s="90">
        <f t="shared" si="34"/>
        <v>5960.3938922563593</v>
      </c>
      <c r="AV37" s="90">
        <f t="shared" si="35"/>
        <v>32903.517392821428</v>
      </c>
      <c r="AW37" s="90">
        <f t="shared" si="35"/>
        <v>208613.78622897257</v>
      </c>
      <c r="AX37" s="90"/>
      <c r="AY37" s="66">
        <f t="shared" si="36"/>
        <v>3.2903517392821429</v>
      </c>
      <c r="AZ37" s="44"/>
      <c r="BJ37" s="38" t="s">
        <v>1174</v>
      </c>
      <c r="BK37" s="38" t="s">
        <v>1175</v>
      </c>
      <c r="BL37" s="38" t="s">
        <v>1174</v>
      </c>
      <c r="BM37" s="38" t="s">
        <v>1175</v>
      </c>
      <c r="BN37" s="38">
        <v>206.62475982213499</v>
      </c>
      <c r="BO37" s="38" t="s">
        <v>193</v>
      </c>
      <c r="BP37" s="38" t="s">
        <v>1158</v>
      </c>
      <c r="BQ37" s="38">
        <v>0.42</v>
      </c>
      <c r="BR37" s="38"/>
      <c r="BS37" s="38">
        <v>519.58021521122203</v>
      </c>
      <c r="BT37" s="38">
        <v>519.58021521122203</v>
      </c>
      <c r="BU37" s="38"/>
      <c r="BV37" s="38"/>
      <c r="BW37" s="38"/>
      <c r="BX37" s="38"/>
      <c r="BY37" s="38"/>
      <c r="BZ37" s="38"/>
      <c r="CA37" s="38"/>
      <c r="CB37">
        <f t="shared" si="5"/>
        <v>98.295589099830579</v>
      </c>
      <c r="CC37">
        <f t="shared" si="9"/>
        <v>648.04289871987203</v>
      </c>
      <c r="CD37">
        <f t="shared" si="10"/>
        <v>2948.8676729949175</v>
      </c>
      <c r="CE37">
        <f t="shared" si="10"/>
        <v>19441.286961596161</v>
      </c>
      <c r="CG37" s="41">
        <f>BQ37</f>
        <v>0.42</v>
      </c>
      <c r="CH37">
        <f>SUM(BS33:BS37)</f>
        <v>2429.073000906722</v>
      </c>
      <c r="CI37">
        <f>SUM(BS33:BS36)</f>
        <v>1909.4927856954998</v>
      </c>
      <c r="CJ37">
        <f>SUM(CD33:CD37)</f>
        <v>13786.157821283949</v>
      </c>
      <c r="CK37">
        <f>SUM(CD33:CD36)</f>
        <v>10837.290148289032</v>
      </c>
      <c r="CL37">
        <f>SUM(CE33:CE37)</f>
        <v>90889.344664702599</v>
      </c>
      <c r="CM37">
        <f>SUM(CE33:CE36)</f>
        <v>71448.057703106446</v>
      </c>
      <c r="CP37" s="65">
        <v>0.65</v>
      </c>
      <c r="CQ37" s="65">
        <v>6467.5769538393452</v>
      </c>
      <c r="CR37" s="65">
        <v>5793.0526353987088</v>
      </c>
      <c r="CS37" s="65">
        <v>30575.494733613028</v>
      </c>
      <c r="CT37" s="65">
        <v>27386.678443776287</v>
      </c>
      <c r="CU37" s="65">
        <v>189096.9041422366</v>
      </c>
      <c r="CV37" s="65">
        <v>169375.38226532121</v>
      </c>
      <c r="CW37" s="65">
        <f t="shared" si="28"/>
        <v>49490.44901218282</v>
      </c>
      <c r="CX37" s="66">
        <f t="shared" si="32"/>
        <v>4.949044901218282</v>
      </c>
      <c r="DI37" s="92">
        <f t="shared" si="37"/>
        <v>0.4</v>
      </c>
      <c r="DJ37" s="92">
        <f>SUM(CT48,AV51,U48)</f>
        <v>100002.44837056437</v>
      </c>
      <c r="DO37" s="92">
        <v>0.4</v>
      </c>
      <c r="DP37" s="92">
        <f>(7916.4*DO37+12189)+DJ37</f>
        <v>115358.00837056436</v>
      </c>
      <c r="DQ37" s="50">
        <f t="shared" si="15"/>
        <v>121642.00837056436</v>
      </c>
      <c r="DR37" s="141">
        <f t="shared" si="16"/>
        <v>12.164200837056436</v>
      </c>
      <c r="DS37" s="141">
        <f t="shared" si="38"/>
        <v>804350.48182985466</v>
      </c>
      <c r="DT37" s="50">
        <f t="shared" si="39"/>
        <v>2.9249108430176532E+18</v>
      </c>
      <c r="DU37" s="50">
        <f t="shared" si="40"/>
        <v>2.9249108430176531</v>
      </c>
      <c r="DV37" s="141">
        <f t="shared" si="20"/>
        <v>12.164200837056436</v>
      </c>
      <c r="EF37" s="17"/>
      <c r="EG37" s="17"/>
      <c r="EM37"/>
      <c r="EN37" s="146"/>
    </row>
    <row r="38" spans="2:144" x14ac:dyDescent="0.3">
      <c r="B38" s="65" t="s">
        <v>1151</v>
      </c>
      <c r="C38" s="65" t="s">
        <v>1152</v>
      </c>
      <c r="D38" s="65" t="s">
        <v>1197</v>
      </c>
      <c r="E38" s="65" t="s">
        <v>1154</v>
      </c>
      <c r="F38" s="65" t="s">
        <v>1155</v>
      </c>
      <c r="G38" s="65" t="s">
        <v>1156</v>
      </c>
      <c r="H38" s="65">
        <v>0.73</v>
      </c>
      <c r="I38" s="65" t="s">
        <v>1157</v>
      </c>
      <c r="J38" s="65">
        <v>7720.6251351684396</v>
      </c>
      <c r="K38" s="65">
        <v>0.64948847915838603</v>
      </c>
      <c r="L38" s="65" t="s">
        <v>1191</v>
      </c>
      <c r="M38" s="65" t="s">
        <v>1192</v>
      </c>
      <c r="N38" s="65" t="s">
        <v>806</v>
      </c>
      <c r="O38" s="65" t="s">
        <v>1160</v>
      </c>
      <c r="P38" s="65" t="s">
        <v>1161</v>
      </c>
      <c r="Q38" s="65">
        <v>1</v>
      </c>
      <c r="R38" s="65">
        <v>7720.6251351684396</v>
      </c>
      <c r="S38" s="65">
        <f t="shared" si="29"/>
        <v>1141.7101661178099</v>
      </c>
      <c r="T38" s="65">
        <f t="shared" si="30"/>
        <v>6904.4100838414124</v>
      </c>
      <c r="U38" s="65">
        <f t="shared" ref="U38:V41" si="41">S38*48</f>
        <v>54802.087973654874</v>
      </c>
      <c r="V38" s="65">
        <f t="shared" si="41"/>
        <v>331411.6840243878</v>
      </c>
      <c r="W38" s="66">
        <f t="shared" si="31"/>
        <v>5.4802087973654876</v>
      </c>
      <c r="AK38" s="90" t="s">
        <v>1162</v>
      </c>
      <c r="AL38" s="90" t="s">
        <v>772</v>
      </c>
      <c r="AM38" s="90"/>
      <c r="AN38" s="90" t="s">
        <v>1197</v>
      </c>
      <c r="AO38" s="90" t="s">
        <v>1191</v>
      </c>
      <c r="AP38" s="90">
        <v>0.63</v>
      </c>
      <c r="AQ38" s="90">
        <v>10263.487542442301</v>
      </c>
      <c r="AR38" s="90">
        <v>6040.06740878856</v>
      </c>
      <c r="AS38" s="90">
        <v>6979.7496870567002</v>
      </c>
      <c r="AT38" s="90">
        <f t="shared" si="33"/>
        <v>967.06179619636293</v>
      </c>
      <c r="AU38" s="90">
        <f t="shared" si="34"/>
        <v>5994.1271736095441</v>
      </c>
      <c r="AV38" s="90">
        <f t="shared" si="35"/>
        <v>33847.162866872706</v>
      </c>
      <c r="AW38" s="90">
        <f t="shared" si="35"/>
        <v>209794.45107633405</v>
      </c>
      <c r="AX38" s="90"/>
      <c r="AY38" s="66">
        <f t="shared" si="36"/>
        <v>3.3847162866872704</v>
      </c>
      <c r="AZ38" s="44"/>
      <c r="BJ38" s="50" t="s">
        <v>1163</v>
      </c>
      <c r="BK38" s="50" t="s">
        <v>1164</v>
      </c>
      <c r="BL38" s="50" t="s">
        <v>1163</v>
      </c>
      <c r="BM38" s="50" t="s">
        <v>1164</v>
      </c>
      <c r="BN38" s="50">
        <v>100.62525435999601</v>
      </c>
      <c r="BO38" s="50" t="s">
        <v>232</v>
      </c>
      <c r="BP38" s="50" t="s">
        <v>1158</v>
      </c>
      <c r="BQ38" s="50">
        <v>0.44</v>
      </c>
      <c r="BR38" s="50"/>
      <c r="BS38" s="50">
        <v>228.056398815237</v>
      </c>
      <c r="BT38" s="50">
        <v>228.056398815237</v>
      </c>
      <c r="BU38" s="50"/>
      <c r="BV38" s="50"/>
      <c r="BW38" s="50"/>
      <c r="BX38" s="50"/>
      <c r="BY38" s="50"/>
      <c r="BZ38" s="50"/>
      <c r="CA38" s="50"/>
      <c r="CB38">
        <f t="shared" si="5"/>
        <v>42.464095571836459</v>
      </c>
      <c r="CC38">
        <f t="shared" si="9"/>
        <v>278.40549063335618</v>
      </c>
      <c r="CD38">
        <f t="shared" si="10"/>
        <v>1273.9228671550939</v>
      </c>
      <c r="CE38">
        <f t="shared" si="10"/>
        <v>8352.1647190006861</v>
      </c>
      <c r="CP38" s="65">
        <v>0.73</v>
      </c>
      <c r="CQ38" s="65">
        <v>6203.547044864079</v>
      </c>
      <c r="CR38" s="65">
        <v>5484.821944877418</v>
      </c>
      <c r="CS38" s="65">
        <v>27521.033348124969</v>
      </c>
      <c r="CT38" s="65">
        <v>24332.525660213862</v>
      </c>
      <c r="CU38" s="65">
        <v>166464.0388005446</v>
      </c>
      <c r="CV38" s="65">
        <v>147177.99453170062</v>
      </c>
      <c r="CW38" s="65">
        <f t="shared" si="28"/>
        <v>40332.83297144559</v>
      </c>
      <c r="CX38" s="66">
        <f t="shared" si="32"/>
        <v>4.0332832971445587</v>
      </c>
      <c r="DI38" s="92">
        <f t="shared" si="37"/>
        <v>0.49</v>
      </c>
      <c r="DJ38" s="92">
        <f>SUM(CT49,AV52,U49)</f>
        <v>81751.841454525507</v>
      </c>
      <c r="DO38" s="92">
        <v>0.49</v>
      </c>
      <c r="DP38" s="92">
        <f>(7916.4*DO38+12189)+DJ38</f>
        <v>97819.8774545255</v>
      </c>
      <c r="DQ38" s="50">
        <f t="shared" si="15"/>
        <v>105597.8774545255</v>
      </c>
      <c r="DR38" s="141">
        <f t="shared" si="16"/>
        <v>10.55978774545255</v>
      </c>
      <c r="DS38" s="141">
        <f t="shared" si="38"/>
        <v>683558.18669830612</v>
      </c>
      <c r="DT38" s="50">
        <f t="shared" si="39"/>
        <v>2.485666133448386E+18</v>
      </c>
      <c r="DU38" s="50">
        <f t="shared" si="40"/>
        <v>2.4856661334483858</v>
      </c>
      <c r="DV38" s="141">
        <f t="shared" si="20"/>
        <v>10.55978774545255</v>
      </c>
      <c r="EF38" s="17"/>
      <c r="EG38" s="17"/>
      <c r="EM38"/>
      <c r="EN38" s="146"/>
    </row>
    <row r="39" spans="2:144" x14ac:dyDescent="0.3">
      <c r="B39" s="65" t="s">
        <v>1151</v>
      </c>
      <c r="C39" s="65" t="s">
        <v>1152</v>
      </c>
      <c r="D39" s="65" t="s">
        <v>1197</v>
      </c>
      <c r="E39" s="65" t="s">
        <v>1154</v>
      </c>
      <c r="F39" s="65" t="s">
        <v>1155</v>
      </c>
      <c r="G39" s="65" t="s">
        <v>1156</v>
      </c>
      <c r="H39" s="65">
        <v>0.74</v>
      </c>
      <c r="I39" s="65" t="s">
        <v>1157</v>
      </c>
      <c r="J39" s="65">
        <v>8226.6191407897095</v>
      </c>
      <c r="K39" s="65">
        <v>0.69205462780834803</v>
      </c>
      <c r="L39" s="65" t="s">
        <v>1191</v>
      </c>
      <c r="M39" s="65" t="s">
        <v>1192</v>
      </c>
      <c r="N39" s="65" t="s">
        <v>806</v>
      </c>
      <c r="O39" s="65" t="s">
        <v>1160</v>
      </c>
      <c r="P39" s="65" t="s">
        <v>1161</v>
      </c>
      <c r="Q39" s="65">
        <v>1</v>
      </c>
      <c r="R39" s="65">
        <v>8226.6191407897095</v>
      </c>
      <c r="S39" s="65">
        <f t="shared" si="29"/>
        <v>1206.9072316120426</v>
      </c>
      <c r="T39" s="65">
        <f t="shared" si="30"/>
        <v>7278.4297590743899</v>
      </c>
      <c r="U39" s="65">
        <f t="shared" si="41"/>
        <v>57931.547117378039</v>
      </c>
      <c r="V39" s="65">
        <f t="shared" si="41"/>
        <v>349364.62843557075</v>
      </c>
      <c r="W39" s="66">
        <f t="shared" si="31"/>
        <v>5.7931547117378042</v>
      </c>
      <c r="AK39" s="90" t="s">
        <v>1162</v>
      </c>
      <c r="AL39" s="90" t="s">
        <v>772</v>
      </c>
      <c r="AM39" s="90"/>
      <c r="AN39" s="90" t="s">
        <v>1197</v>
      </c>
      <c r="AO39" s="90" t="s">
        <v>1191</v>
      </c>
      <c r="AP39" s="90">
        <v>0.65</v>
      </c>
      <c r="AQ39" s="90">
        <v>10756.5423209326</v>
      </c>
      <c r="AR39" s="90">
        <v>6267.3699383855501</v>
      </c>
      <c r="AS39" s="90">
        <v>7278.7578785064798</v>
      </c>
      <c r="AT39" s="90">
        <f t="shared" si="33"/>
        <v>987.63384346464807</v>
      </c>
      <c r="AU39" s="90">
        <f t="shared" si="34"/>
        <v>6087.100209752748</v>
      </c>
      <c r="AV39" s="90">
        <f t="shared" si="35"/>
        <v>34567.184521262679</v>
      </c>
      <c r="AW39" s="90">
        <f t="shared" si="35"/>
        <v>213048.50734134618</v>
      </c>
      <c r="AX39" s="90"/>
      <c r="AY39" s="66">
        <f t="shared" si="36"/>
        <v>3.4567184521262679</v>
      </c>
      <c r="AZ39" s="44"/>
      <c r="BJ39" s="50" t="s">
        <v>1167</v>
      </c>
      <c r="BK39" s="50" t="s">
        <v>1168</v>
      </c>
      <c r="BL39" s="50" t="s">
        <v>1167</v>
      </c>
      <c r="BM39" s="50" t="s">
        <v>1168</v>
      </c>
      <c r="BN39" s="50">
        <v>143.88417696843399</v>
      </c>
      <c r="BO39" s="50" t="s">
        <v>232</v>
      </c>
      <c r="BP39" s="50" t="s">
        <v>1158</v>
      </c>
      <c r="BQ39" s="50">
        <v>0.44</v>
      </c>
      <c r="BR39" s="50"/>
      <c r="BS39" s="50">
        <v>872.03532825662398</v>
      </c>
      <c r="BT39" s="50">
        <v>557.05579382738199</v>
      </c>
      <c r="BU39" s="50"/>
      <c r="BV39" s="50"/>
      <c r="BW39" s="50"/>
      <c r="BX39" s="50"/>
      <c r="BY39" s="50"/>
      <c r="BZ39" s="50"/>
      <c r="CA39" s="50"/>
      <c r="CB39">
        <f t="shared" si="5"/>
        <v>162.37295560870263</v>
      </c>
      <c r="CC39">
        <f t="shared" si="9"/>
        <v>1064.5586998398421</v>
      </c>
      <c r="CD39">
        <f t="shared" si="10"/>
        <v>4871.1886682610784</v>
      </c>
      <c r="CE39">
        <f t="shared" si="10"/>
        <v>31936.760995195262</v>
      </c>
      <c r="CP39" s="65">
        <v>0.74</v>
      </c>
      <c r="CQ39" s="65">
        <v>7426.0878301863822</v>
      </c>
      <c r="CR39" s="65">
        <v>6624.1340795088172</v>
      </c>
      <c r="CS39" s="65">
        <v>32683.897059483053</v>
      </c>
      <c r="CT39" s="65">
        <v>29154.316689174666</v>
      </c>
      <c r="CU39" s="65">
        <v>197143.57167227456</v>
      </c>
      <c r="CV39" s="65">
        <v>175853.75793187015</v>
      </c>
      <c r="CW39" s="65">
        <f t="shared" si="28"/>
        <v>45868.078060586602</v>
      </c>
      <c r="CX39" s="66">
        <f t="shared" si="32"/>
        <v>4.5868078060586601</v>
      </c>
      <c r="DI39" s="1" t="str">
        <f t="shared" si="37"/>
        <v xml:space="preserve"> </v>
      </c>
      <c r="DJ39" s="1" t="s">
        <v>432</v>
      </c>
      <c r="DO39" s="1"/>
      <c r="DP39" s="1"/>
      <c r="EF39" s="17"/>
      <c r="EG39" s="17"/>
      <c r="EM39"/>
      <c r="EN39" s="146"/>
    </row>
    <row r="40" spans="2:144" x14ac:dyDescent="0.3">
      <c r="B40" s="65" t="s">
        <v>1151</v>
      </c>
      <c r="C40" s="65" t="s">
        <v>1152</v>
      </c>
      <c r="D40" s="65" t="s">
        <v>1197</v>
      </c>
      <c r="E40" s="65" t="s">
        <v>1154</v>
      </c>
      <c r="F40" s="65" t="s">
        <v>1155</v>
      </c>
      <c r="G40" s="65" t="s">
        <v>1156</v>
      </c>
      <c r="H40" s="65">
        <v>0.78</v>
      </c>
      <c r="I40" s="65" t="s">
        <v>1157</v>
      </c>
      <c r="J40" s="65">
        <v>7941.5327770024296</v>
      </c>
      <c r="K40" s="65">
        <v>0.66807207385665301</v>
      </c>
      <c r="L40" s="65" t="s">
        <v>1191</v>
      </c>
      <c r="M40" s="65" t="s">
        <v>1192</v>
      </c>
      <c r="N40" s="65" t="s">
        <v>806</v>
      </c>
      <c r="O40" s="65" t="s">
        <v>1160</v>
      </c>
      <c r="P40" s="65" t="s">
        <v>1161</v>
      </c>
      <c r="Q40" s="65">
        <v>1</v>
      </c>
      <c r="R40" s="65">
        <v>7941.5327770024296</v>
      </c>
      <c r="S40" s="65">
        <f t="shared" si="29"/>
        <v>1128.6342222110434</v>
      </c>
      <c r="T40" s="65">
        <f t="shared" si="30"/>
        <v>6731.1520803846597</v>
      </c>
      <c r="U40" s="65">
        <f t="shared" si="41"/>
        <v>54174.442666130082</v>
      </c>
      <c r="V40" s="65">
        <f t="shared" si="41"/>
        <v>323095.2998584637</v>
      </c>
      <c r="W40" s="66">
        <f t="shared" si="31"/>
        <v>5.4174442666130078</v>
      </c>
      <c r="AK40" s="90" t="s">
        <v>1162</v>
      </c>
      <c r="AL40" s="90" t="s">
        <v>772</v>
      </c>
      <c r="AM40" s="90"/>
      <c r="AN40" s="90" t="s">
        <v>1197</v>
      </c>
      <c r="AO40" s="90" t="s">
        <v>1191</v>
      </c>
      <c r="AP40" s="90">
        <v>0.73</v>
      </c>
      <c r="AQ40" s="90">
        <v>10909.739294559</v>
      </c>
      <c r="AR40" s="90">
        <v>6344.49972858407</v>
      </c>
      <c r="AS40" s="90">
        <v>7190.9299098291003</v>
      </c>
      <c r="AT40" s="90">
        <f t="shared" si="33"/>
        <v>938.21157124449428</v>
      </c>
      <c r="AU40" s="90">
        <f t="shared" si="34"/>
        <v>5653.0954720046775</v>
      </c>
      <c r="AV40" s="90">
        <f t="shared" si="35"/>
        <v>32837.404993557298</v>
      </c>
      <c r="AW40" s="90">
        <f t="shared" si="35"/>
        <v>197858.34152016373</v>
      </c>
      <c r="AX40" s="90"/>
      <c r="AY40" s="66">
        <f t="shared" si="36"/>
        <v>3.28374049935573</v>
      </c>
      <c r="AZ40" s="44"/>
      <c r="BJ40" s="50" t="s">
        <v>1172</v>
      </c>
      <c r="BK40" s="50" t="s">
        <v>1173</v>
      </c>
      <c r="BL40" s="50" t="s">
        <v>1172</v>
      </c>
      <c r="BM40" s="50" t="s">
        <v>1173</v>
      </c>
      <c r="BN40" s="50"/>
      <c r="BO40" s="50" t="s">
        <v>232</v>
      </c>
      <c r="BP40" s="50" t="s">
        <v>1158</v>
      </c>
      <c r="BQ40" s="50">
        <v>0.44</v>
      </c>
      <c r="BR40" s="50"/>
      <c r="BS40" s="50">
        <v>525.70228743288806</v>
      </c>
      <c r="BT40" s="50">
        <v>334.607339245307</v>
      </c>
      <c r="BU40" s="50"/>
      <c r="BV40" s="50"/>
      <c r="BW40" s="50"/>
      <c r="BX40" s="50"/>
      <c r="BY40" s="50"/>
      <c r="BZ40" s="50"/>
      <c r="CA40" s="50"/>
      <c r="CB40">
        <f t="shared" si="5"/>
        <v>97.885752348342862</v>
      </c>
      <c r="CC40">
        <f t="shared" si="9"/>
        <v>641.76407248456587</v>
      </c>
      <c r="CD40">
        <f t="shared" si="10"/>
        <v>2936.5725704502856</v>
      </c>
      <c r="CE40">
        <f t="shared" si="10"/>
        <v>19252.922174536976</v>
      </c>
      <c r="CP40" s="65">
        <v>0.78</v>
      </c>
      <c r="CQ40" s="65">
        <v>7238.8460329880281</v>
      </c>
      <c r="CR40" s="65">
        <v>6430.2575278025324</v>
      </c>
      <c r="CS40" s="65">
        <v>30863.095040567536</v>
      </c>
      <c r="CT40" s="65">
        <v>27415.647233206266</v>
      </c>
      <c r="CU40" s="65">
        <v>184102.90662813029</v>
      </c>
      <c r="CV40" s="65">
        <v>163538.37280708182</v>
      </c>
      <c r="CW40" s="65">
        <f t="shared" si="28"/>
        <v>43381.928537693137</v>
      </c>
      <c r="CX40" s="66">
        <f t="shared" si="32"/>
        <v>4.3381928537693133</v>
      </c>
      <c r="EF40" s="17"/>
      <c r="EG40" s="17"/>
      <c r="EM40"/>
      <c r="EN40" s="146"/>
    </row>
    <row r="41" spans="2:144" x14ac:dyDescent="0.3">
      <c r="B41" s="65" t="s">
        <v>1151</v>
      </c>
      <c r="C41" s="65" t="s">
        <v>1152</v>
      </c>
      <c r="D41" s="65" t="s">
        <v>1197</v>
      </c>
      <c r="E41" s="65" t="s">
        <v>1154</v>
      </c>
      <c r="F41" s="65" t="s">
        <v>1155</v>
      </c>
      <c r="G41" s="65" t="s">
        <v>1156</v>
      </c>
      <c r="H41" s="65">
        <v>0.82</v>
      </c>
      <c r="I41" s="65" t="s">
        <v>1157</v>
      </c>
      <c r="J41" s="65">
        <v>8498.5673112926906</v>
      </c>
      <c r="K41" s="65">
        <v>0.71493194675307004</v>
      </c>
      <c r="L41" s="65" t="s">
        <v>1191</v>
      </c>
      <c r="M41" s="65" t="s">
        <v>1192</v>
      </c>
      <c r="N41" s="65" t="s">
        <v>806</v>
      </c>
      <c r="O41" s="65" t="s">
        <v>1160</v>
      </c>
      <c r="P41" s="65" t="s">
        <v>1161</v>
      </c>
      <c r="Q41" s="65">
        <v>1</v>
      </c>
      <c r="R41" s="65">
        <v>8498.5673112926906</v>
      </c>
      <c r="S41" s="65">
        <f t="shared" si="29"/>
        <v>1170.013801495506</v>
      </c>
      <c r="T41" s="65">
        <f t="shared" si="30"/>
        <v>6900.8018216298697</v>
      </c>
      <c r="U41" s="65">
        <f t="shared" si="41"/>
        <v>56160.662471784286</v>
      </c>
      <c r="V41" s="65">
        <f t="shared" si="41"/>
        <v>331238.48743823374</v>
      </c>
      <c r="W41" s="66">
        <f t="shared" si="31"/>
        <v>5.6160662471784288</v>
      </c>
      <c r="AK41" s="90" t="s">
        <v>1162</v>
      </c>
      <c r="AL41" s="90" t="s">
        <v>772</v>
      </c>
      <c r="AM41" s="90"/>
      <c r="AN41" s="90" t="s">
        <v>1197</v>
      </c>
      <c r="AO41" s="90" t="s">
        <v>1191</v>
      </c>
      <c r="AP41" s="90">
        <v>0.74</v>
      </c>
      <c r="AQ41" s="90">
        <v>11742.660042289201</v>
      </c>
      <c r="AR41" s="90">
        <v>6938.5423282640704</v>
      </c>
      <c r="AS41" s="90">
        <v>7940.7318578913</v>
      </c>
      <c r="AT41" s="90">
        <f t="shared" si="33"/>
        <v>1017.9366237227181</v>
      </c>
      <c r="AU41" s="90">
        <f t="shared" si="34"/>
        <v>6116.1433512001277</v>
      </c>
      <c r="AV41" s="90">
        <f t="shared" si="35"/>
        <v>35627.781830295135</v>
      </c>
      <c r="AW41" s="90">
        <f t="shared" si="35"/>
        <v>214065.01729200446</v>
      </c>
      <c r="AX41" s="90"/>
      <c r="AY41" s="66">
        <f t="shared" si="36"/>
        <v>3.5627781830295135</v>
      </c>
      <c r="AZ41" s="44"/>
      <c r="BJ41" s="50" t="s">
        <v>1178</v>
      </c>
      <c r="BK41" s="50" t="s">
        <v>1179</v>
      </c>
      <c r="BL41" s="50" t="s">
        <v>232</v>
      </c>
      <c r="BM41" s="50" t="s">
        <v>1180</v>
      </c>
      <c r="BN41" s="50" t="s">
        <v>1154</v>
      </c>
      <c r="BO41" s="50" t="s">
        <v>1181</v>
      </c>
      <c r="BP41" s="50" t="s">
        <v>160</v>
      </c>
      <c r="BQ41" s="50">
        <v>0.44</v>
      </c>
      <c r="BR41" s="50" t="s">
        <v>1182</v>
      </c>
      <c r="BS41" s="50">
        <v>385.07883734376099</v>
      </c>
      <c r="BT41" s="50">
        <v>3.0273334771886901E-2</v>
      </c>
      <c r="BU41" s="50" t="s">
        <v>1158</v>
      </c>
      <c r="BV41" s="50" t="s">
        <v>1159</v>
      </c>
      <c r="BW41" s="50" t="s">
        <v>806</v>
      </c>
      <c r="BX41" s="50" t="s">
        <v>1170</v>
      </c>
      <c r="BY41" s="50" t="s">
        <v>1182</v>
      </c>
      <c r="BZ41" s="50">
        <v>1</v>
      </c>
      <c r="CA41" s="50">
        <v>385.07883734376099</v>
      </c>
      <c r="CB41">
        <f t="shared" si="5"/>
        <v>71.701669572117339</v>
      </c>
      <c r="CC41">
        <f t="shared" si="9"/>
        <v>470.09451697107704</v>
      </c>
      <c r="CD41">
        <f t="shared" si="10"/>
        <v>2151.0500871635204</v>
      </c>
      <c r="CE41">
        <f t="shared" si="10"/>
        <v>14102.835509132312</v>
      </c>
      <c r="CP41" s="65">
        <v>0.82</v>
      </c>
      <c r="CQ41" s="65">
        <v>8700.6357022429929</v>
      </c>
      <c r="CR41" s="65">
        <v>7863.9672979673151</v>
      </c>
      <c r="CS41" s="65">
        <v>35934.988147527256</v>
      </c>
      <c r="CT41" s="65">
        <v>32479.416598507429</v>
      </c>
      <c r="CU41" s="65">
        <v>211987.89259814276</v>
      </c>
      <c r="CV41" s="65">
        <v>191602.7646723605</v>
      </c>
      <c r="CW41" s="65">
        <f t="shared" si="28"/>
        <v>46481.608979494042</v>
      </c>
      <c r="CX41" s="66">
        <f t="shared" si="32"/>
        <v>4.6481608979494045</v>
      </c>
      <c r="EE41" s="17"/>
      <c r="EF41" s="17"/>
    </row>
    <row r="42" spans="2:144" x14ac:dyDescent="0.3">
      <c r="S42" t="s">
        <v>432</v>
      </c>
      <c r="AK42" s="90" t="s">
        <v>1162</v>
      </c>
      <c r="AL42" s="90" t="s">
        <v>772</v>
      </c>
      <c r="AM42" s="90"/>
      <c r="AN42" s="90" t="s">
        <v>1197</v>
      </c>
      <c r="AO42" s="90" t="s">
        <v>1191</v>
      </c>
      <c r="AP42" s="90">
        <v>0.78</v>
      </c>
      <c r="AQ42" s="90">
        <v>12166.069239444099</v>
      </c>
      <c r="AR42" s="90">
        <v>6924.2194585152802</v>
      </c>
      <c r="AS42" s="90">
        <v>7670.8307164459402</v>
      </c>
      <c r="AT42" s="90">
        <f t="shared" si="33"/>
        <v>984.05575629063162</v>
      </c>
      <c r="AU42" s="90">
        <f t="shared" si="34"/>
        <v>5846.0448896642965</v>
      </c>
      <c r="AV42" s="90">
        <f t="shared" si="35"/>
        <v>34441.951470172105</v>
      </c>
      <c r="AW42" s="90">
        <f t="shared" si="35"/>
        <v>204611.57113825038</v>
      </c>
      <c r="AX42" s="90"/>
      <c r="AY42" s="66">
        <f t="shared" si="36"/>
        <v>3.4441951470172105</v>
      </c>
      <c r="AZ42" s="44"/>
      <c r="BJ42" s="50" t="s">
        <v>1174</v>
      </c>
      <c r="BK42" s="50" t="s">
        <v>1175</v>
      </c>
      <c r="BL42" s="50" t="s">
        <v>1174</v>
      </c>
      <c r="BM42" s="50" t="s">
        <v>1175</v>
      </c>
      <c r="BN42" s="50">
        <v>206.62475982213499</v>
      </c>
      <c r="BO42" s="50" t="s">
        <v>232</v>
      </c>
      <c r="BP42" s="50" t="s">
        <v>1158</v>
      </c>
      <c r="BQ42" s="50">
        <v>0.44</v>
      </c>
      <c r="BR42" s="50"/>
      <c r="BS42" s="50">
        <v>617.341194333869</v>
      </c>
      <c r="BT42" s="50">
        <v>617.341194333869</v>
      </c>
      <c r="BU42" s="50"/>
      <c r="BV42" s="50"/>
      <c r="BW42" s="50"/>
      <c r="BX42" s="50"/>
      <c r="BY42" s="50"/>
      <c r="BZ42" s="50"/>
      <c r="CA42" s="50"/>
      <c r="CB42">
        <f t="shared" si="5"/>
        <v>114.94891444753272</v>
      </c>
      <c r="CC42">
        <f t="shared" si="9"/>
        <v>753.63453509562191</v>
      </c>
      <c r="CD42">
        <f t="shared" si="10"/>
        <v>3448.4674334259817</v>
      </c>
      <c r="CE42">
        <f t="shared" si="10"/>
        <v>22609.036052868658</v>
      </c>
      <c r="CG42" s="41">
        <f>BQ42</f>
        <v>0.44</v>
      </c>
      <c r="CH42">
        <f>SUM(BS38:BS42)</f>
        <v>2628.2140461823792</v>
      </c>
      <c r="CI42">
        <f>SUM(BS38:BS41)</f>
        <v>2010.8728518485102</v>
      </c>
      <c r="CJ42">
        <f>SUM(CD38:CD42)</f>
        <v>14681.201626455959</v>
      </c>
      <c r="CK42">
        <f>SUM(CD38:CD41)</f>
        <v>11232.734193029977</v>
      </c>
      <c r="CL42">
        <f>SUM(CE38:CE42)</f>
        <v>96253.719450733901</v>
      </c>
      <c r="CM42">
        <f>SUM(CE38:CE41)</f>
        <v>73644.683397865243</v>
      </c>
      <c r="CP42" t="s">
        <v>432</v>
      </c>
      <c r="CQ42" t="s">
        <v>432</v>
      </c>
      <c r="CR42" t="s">
        <v>432</v>
      </c>
      <c r="CX42" s="44" t="s">
        <v>432</v>
      </c>
      <c r="DI42" s="27" t="s">
        <v>1226</v>
      </c>
    </row>
    <row r="43" spans="2:144" x14ac:dyDescent="0.3">
      <c r="S43" t="s">
        <v>432</v>
      </c>
      <c r="AK43" s="90" t="s">
        <v>1162</v>
      </c>
      <c r="AL43" s="90" t="s">
        <v>772</v>
      </c>
      <c r="AM43" s="90"/>
      <c r="AN43" s="90" t="s">
        <v>1197</v>
      </c>
      <c r="AO43" s="90" t="s">
        <v>1191</v>
      </c>
      <c r="AP43" s="90">
        <v>0.82</v>
      </c>
      <c r="AQ43" s="90">
        <v>11823.489669153299</v>
      </c>
      <c r="AR43" s="90">
        <v>6924.8941949027803</v>
      </c>
      <c r="AS43" s="90">
        <v>8020.3310982875901</v>
      </c>
      <c r="AT43" s="90">
        <f t="shared" si="33"/>
        <v>953.36325349407139</v>
      </c>
      <c r="AU43" s="90">
        <f t="shared" si="34"/>
        <v>5599.9786568115278</v>
      </c>
      <c r="AV43" s="90">
        <f t="shared" si="35"/>
        <v>33367.713872292501</v>
      </c>
      <c r="AW43" s="90">
        <f t="shared" si="35"/>
        <v>195999.25298840346</v>
      </c>
      <c r="AX43" s="90"/>
      <c r="AY43" s="66">
        <f t="shared" si="36"/>
        <v>3.3367713872292502</v>
      </c>
      <c r="BJ43" s="129" t="s">
        <v>1163</v>
      </c>
      <c r="BK43" s="129" t="s">
        <v>1164</v>
      </c>
      <c r="BL43" s="129" t="s">
        <v>1163</v>
      </c>
      <c r="BM43" s="129" t="s">
        <v>1164</v>
      </c>
      <c r="BN43" s="129">
        <v>100.62525435999601</v>
      </c>
      <c r="BO43" s="129" t="s">
        <v>1184</v>
      </c>
      <c r="BP43" s="129" t="s">
        <v>1158</v>
      </c>
      <c r="BQ43" s="129">
        <v>0.46</v>
      </c>
      <c r="BR43" s="129"/>
      <c r="BS43" s="129">
        <v>352.21359698308203</v>
      </c>
      <c r="BT43" s="129">
        <v>352.21359698308203</v>
      </c>
      <c r="BU43" s="129"/>
      <c r="BV43" s="129"/>
      <c r="BW43" s="129"/>
      <c r="BX43" s="129"/>
      <c r="BY43" s="129"/>
      <c r="BZ43" s="129"/>
      <c r="CA43" s="129"/>
      <c r="CB43">
        <f t="shared" si="5"/>
        <v>64.548168813146191</v>
      </c>
      <c r="CC43">
        <f t="shared" si="9"/>
        <v>420.8487434681229</v>
      </c>
      <c r="CD43">
        <f t="shared" si="10"/>
        <v>1936.4450643943858</v>
      </c>
      <c r="CE43">
        <f t="shared" si="10"/>
        <v>12625.462304043687</v>
      </c>
      <c r="CP43" t="s">
        <v>432</v>
      </c>
      <c r="CQ43" t="s">
        <v>1165</v>
      </c>
      <c r="CS43" t="s">
        <v>1165</v>
      </c>
      <c r="CU43" t="s">
        <v>1165</v>
      </c>
      <c r="CW43" t="s">
        <v>1224</v>
      </c>
      <c r="CX43" s="44" t="s">
        <v>432</v>
      </c>
      <c r="DI43" s="32" t="s">
        <v>934</v>
      </c>
      <c r="DJ43" s="57" t="s">
        <v>1212</v>
      </c>
    </row>
    <row r="44" spans="2:144" x14ac:dyDescent="0.3">
      <c r="B44" s="133" t="s">
        <v>1195</v>
      </c>
      <c r="J44" t="s">
        <v>1129</v>
      </c>
      <c r="K44" t="s">
        <v>1188</v>
      </c>
      <c r="S44" t="s">
        <v>1130</v>
      </c>
      <c r="T44" t="s">
        <v>1131</v>
      </c>
      <c r="U44" t="s">
        <v>1132</v>
      </c>
      <c r="V44" t="s">
        <v>1133</v>
      </c>
      <c r="W44" s="44" t="s">
        <v>1212</v>
      </c>
      <c r="BJ44" s="129" t="s">
        <v>1167</v>
      </c>
      <c r="BK44" s="129" t="s">
        <v>1168</v>
      </c>
      <c r="BL44" s="129" t="s">
        <v>1167</v>
      </c>
      <c r="BM44" s="129" t="s">
        <v>1168</v>
      </c>
      <c r="BN44" s="129">
        <v>143.88417696843399</v>
      </c>
      <c r="BO44" s="129" t="s">
        <v>1184</v>
      </c>
      <c r="BP44" s="129" t="s">
        <v>1158</v>
      </c>
      <c r="BQ44" s="129">
        <v>0.46</v>
      </c>
      <c r="BR44" s="129"/>
      <c r="BS44" s="129">
        <v>789.78388457990798</v>
      </c>
      <c r="BT44" s="129">
        <v>551.53553935033904</v>
      </c>
      <c r="BU44" s="129"/>
      <c r="BV44" s="129"/>
      <c r="BW44" s="129"/>
      <c r="BX44" s="129"/>
      <c r="BY44" s="129"/>
      <c r="BZ44" s="129"/>
      <c r="CA44" s="129"/>
      <c r="CB44">
        <f t="shared" si="5"/>
        <v>144.73916948247447</v>
      </c>
      <c r="CC44">
        <f t="shared" si="9"/>
        <v>943.68746205102525</v>
      </c>
      <c r="CD44">
        <f t="shared" si="10"/>
        <v>4342.1750844742337</v>
      </c>
      <c r="CE44">
        <f t="shared" si="10"/>
        <v>28310.623861530759</v>
      </c>
      <c r="CP44" t="s">
        <v>432</v>
      </c>
      <c r="CQ44" t="s">
        <v>1129</v>
      </c>
      <c r="CR44" t="s">
        <v>1129</v>
      </c>
      <c r="CS44" t="s">
        <v>1149</v>
      </c>
      <c r="CT44" t="s">
        <v>1149</v>
      </c>
      <c r="CU44" t="s">
        <v>1169</v>
      </c>
      <c r="CV44" t="s">
        <v>1169</v>
      </c>
      <c r="CW44" t="s">
        <v>1149</v>
      </c>
      <c r="CX44" s="44" t="s">
        <v>1221</v>
      </c>
      <c r="DI44" s="32">
        <v>0.1</v>
      </c>
      <c r="DJ44" s="34">
        <v>0.18</v>
      </c>
    </row>
    <row r="45" spans="2:144" x14ac:dyDescent="0.3">
      <c r="B45" s="50" t="s">
        <v>1151</v>
      </c>
      <c r="C45" s="50" t="s">
        <v>1152</v>
      </c>
      <c r="D45" s="50" t="s">
        <v>1190</v>
      </c>
      <c r="E45" s="50" t="s">
        <v>1154</v>
      </c>
      <c r="F45" s="50" t="s">
        <v>1155</v>
      </c>
      <c r="G45" s="50" t="s">
        <v>1156</v>
      </c>
      <c r="H45" s="50">
        <v>0.11</v>
      </c>
      <c r="I45" s="50" t="s">
        <v>1157</v>
      </c>
      <c r="J45" s="50">
        <v>1624.2495162141099</v>
      </c>
      <c r="K45" s="50">
        <v>0.13663807393708299</v>
      </c>
      <c r="L45" s="50" t="s">
        <v>1198</v>
      </c>
      <c r="M45" s="50" t="s">
        <v>1199</v>
      </c>
      <c r="N45" s="50" t="s">
        <v>639</v>
      </c>
      <c r="O45" s="50" t="s">
        <v>1160</v>
      </c>
      <c r="P45" s="50" t="s">
        <v>1161</v>
      </c>
      <c r="Q45" s="50">
        <v>1</v>
      </c>
      <c r="R45" s="50">
        <v>1624.2495162141099</v>
      </c>
      <c r="S45" s="50">
        <f>J45/(3.786*EXP(H45*0.7946))</f>
        <v>393.108281404558</v>
      </c>
      <c r="T45" s="50">
        <f>J45/(0.5111*EXP(1.0725*H45))</f>
        <v>2824.3009598417257</v>
      </c>
      <c r="U45" s="50">
        <f t="shared" ref="U45:V49" si="42">S45*48</f>
        <v>18869.197507418783</v>
      </c>
      <c r="V45" s="50">
        <f t="shared" si="42"/>
        <v>135566.44607240282</v>
      </c>
      <c r="W45" s="141">
        <f>U45/10^4</f>
        <v>1.8869197507418782</v>
      </c>
      <c r="BJ45" s="129" t="s">
        <v>1172</v>
      </c>
      <c r="BK45" s="129" t="s">
        <v>1173</v>
      </c>
      <c r="BL45" s="129" t="s">
        <v>1172</v>
      </c>
      <c r="BM45" s="129" t="s">
        <v>1173</v>
      </c>
      <c r="BN45" s="129">
        <v>463.86304890420502</v>
      </c>
      <c r="BO45" s="129" t="s">
        <v>1184</v>
      </c>
      <c r="BP45" s="129" t="s">
        <v>1158</v>
      </c>
      <c r="BQ45" s="129">
        <v>0.46</v>
      </c>
      <c r="BR45" s="129"/>
      <c r="BS45" s="129">
        <v>673.04731170257105</v>
      </c>
      <c r="BT45" s="129">
        <v>540.279712016659</v>
      </c>
      <c r="BU45" s="129"/>
      <c r="BV45" s="129"/>
      <c r="BW45" s="129"/>
      <c r="BX45" s="129"/>
      <c r="BY45" s="129"/>
      <c r="BZ45" s="129"/>
      <c r="CA45" s="129"/>
      <c r="CB45">
        <f t="shared" si="5"/>
        <v>123.34552631452937</v>
      </c>
      <c r="CC45">
        <f t="shared" si="9"/>
        <v>804.20267091003473</v>
      </c>
      <c r="CD45">
        <f t="shared" si="10"/>
        <v>3700.3657894358812</v>
      </c>
      <c r="CE45">
        <f t="shared" si="10"/>
        <v>24126.08012730104</v>
      </c>
      <c r="CP45" s="50">
        <v>0.11</v>
      </c>
      <c r="CQ45" s="50">
        <v>4549.1621065616482</v>
      </c>
      <c r="CR45" s="50">
        <v>3912.5180654180872</v>
      </c>
      <c r="CS45" s="50">
        <v>25337.703107614921</v>
      </c>
      <c r="CT45" s="50">
        <v>21023.535084162559</v>
      </c>
      <c r="CU45" s="50">
        <v>182075.28755036267</v>
      </c>
      <c r="CV45" s="50">
        <v>151073.92250655981</v>
      </c>
      <c r="CW45" s="50">
        <f>CS45+CW58</f>
        <v>27064.087598984406</v>
      </c>
      <c r="CX45" s="141">
        <f t="shared" si="32"/>
        <v>2.7064087598984408</v>
      </c>
      <c r="DI45" s="32">
        <v>0.15</v>
      </c>
      <c r="DJ45" s="34">
        <v>0.2</v>
      </c>
    </row>
    <row r="46" spans="2:144" x14ac:dyDescent="0.3">
      <c r="B46" s="50" t="s">
        <v>1151</v>
      </c>
      <c r="C46" s="50" t="s">
        <v>1152</v>
      </c>
      <c r="D46" s="50" t="s">
        <v>1190</v>
      </c>
      <c r="E46" s="50" t="s">
        <v>1154</v>
      </c>
      <c r="F46" s="50" t="s">
        <v>1155</v>
      </c>
      <c r="G46" s="50" t="s">
        <v>1156</v>
      </c>
      <c r="H46" s="50">
        <v>0.21</v>
      </c>
      <c r="I46" s="50" t="s">
        <v>1157</v>
      </c>
      <c r="J46" s="50">
        <v>2813.9374862987902</v>
      </c>
      <c r="K46" s="50">
        <v>0.23671917058865199</v>
      </c>
      <c r="L46" s="50" t="s">
        <v>1198</v>
      </c>
      <c r="M46" s="50" t="s">
        <v>1199</v>
      </c>
      <c r="N46" s="50" t="s">
        <v>639</v>
      </c>
      <c r="O46" s="50" t="s">
        <v>1160</v>
      </c>
      <c r="P46" s="50" t="s">
        <v>1161</v>
      </c>
      <c r="Q46" s="50">
        <v>1</v>
      </c>
      <c r="R46" s="50">
        <v>2813.9374862987902</v>
      </c>
      <c r="S46" s="50">
        <f>J46/(3.786*EXP(H46*0.7946))</f>
        <v>629.02057662131392</v>
      </c>
      <c r="T46" s="50">
        <f>J46/(0.5111*EXP(1.0725*H46))</f>
        <v>4395.3613949218297</v>
      </c>
      <c r="U46" s="50">
        <f t="shared" si="42"/>
        <v>30192.987677823068</v>
      </c>
      <c r="V46" s="50">
        <f t="shared" si="42"/>
        <v>210977.34695624781</v>
      </c>
      <c r="W46" s="141">
        <f>U46/10^4</f>
        <v>3.0192987677823067</v>
      </c>
      <c r="X46"/>
      <c r="AP46" t="s">
        <v>1138</v>
      </c>
      <c r="AQ46" t="s">
        <v>1139</v>
      </c>
      <c r="AR46" t="s">
        <v>1140</v>
      </c>
      <c r="AS46" t="s">
        <v>1141</v>
      </c>
      <c r="AZ46" s="44"/>
      <c r="BJ46" s="129" t="s">
        <v>1178</v>
      </c>
      <c r="BK46" s="129" t="s">
        <v>1179</v>
      </c>
      <c r="BL46" s="129" t="s">
        <v>1184</v>
      </c>
      <c r="BM46" s="129" t="s">
        <v>1180</v>
      </c>
      <c r="BN46" s="129" t="s">
        <v>1154</v>
      </c>
      <c r="BO46" s="129" t="s">
        <v>1181</v>
      </c>
      <c r="BP46" s="129" t="s">
        <v>160</v>
      </c>
      <c r="BQ46" s="129">
        <v>0.46</v>
      </c>
      <c r="BR46" s="129" t="s">
        <v>1182</v>
      </c>
      <c r="BS46" s="129">
        <v>409.89971206819399</v>
      </c>
      <c r="BT46" s="129">
        <v>3.2224651169970399E-2</v>
      </c>
      <c r="BU46" s="129" t="s">
        <v>1158</v>
      </c>
      <c r="BV46" s="129" t="s">
        <v>1159</v>
      </c>
      <c r="BW46" s="129" t="s">
        <v>806</v>
      </c>
      <c r="BX46" s="129" t="s">
        <v>1170</v>
      </c>
      <c r="BY46" s="129" t="s">
        <v>1182</v>
      </c>
      <c r="BZ46" s="129">
        <v>1</v>
      </c>
      <c r="CA46" s="129">
        <v>409.89971206819399</v>
      </c>
      <c r="CB46">
        <f t="shared" si="5"/>
        <v>75.119972759906489</v>
      </c>
      <c r="CC46">
        <f t="shared" si="9"/>
        <v>489.77603434239603</v>
      </c>
      <c r="CD46">
        <f t="shared" si="10"/>
        <v>2253.5991827971948</v>
      </c>
      <c r="CE46">
        <f t="shared" si="10"/>
        <v>14693.281030271881</v>
      </c>
      <c r="CP46" s="50">
        <v>0.21</v>
      </c>
      <c r="CQ46" s="50">
        <v>5881.0929121285581</v>
      </c>
      <c r="CR46" s="50">
        <v>4924.6942196554028</v>
      </c>
      <c r="CS46" s="50">
        <v>31469.450729696589</v>
      </c>
      <c r="CT46" s="50">
        <v>25719.491380175899</v>
      </c>
      <c r="CU46" s="50">
        <v>219939.82775001827</v>
      </c>
      <c r="CV46" s="50">
        <v>179753.39171191523</v>
      </c>
      <c r="CW46" s="50">
        <f>CS46+CW59</f>
        <v>33960.134516759434</v>
      </c>
      <c r="CX46" s="141">
        <f t="shared" si="32"/>
        <v>3.3960134516759433</v>
      </c>
      <c r="DI46" s="32">
        <v>0.2</v>
      </c>
      <c r="DJ46" s="34">
        <v>0.26</v>
      </c>
    </row>
    <row r="47" spans="2:144" x14ac:dyDescent="0.3">
      <c r="B47" s="50" t="s">
        <v>1151</v>
      </c>
      <c r="C47" s="50" t="s">
        <v>1152</v>
      </c>
      <c r="D47" s="50" t="s">
        <v>1190</v>
      </c>
      <c r="E47" s="50" t="s">
        <v>1154</v>
      </c>
      <c r="F47" s="50" t="s">
        <v>1155</v>
      </c>
      <c r="G47" s="50" t="s">
        <v>1156</v>
      </c>
      <c r="H47" s="50">
        <v>0.31</v>
      </c>
      <c r="I47" s="50" t="s">
        <v>1157</v>
      </c>
      <c r="J47" s="50">
        <v>3875.77372971553</v>
      </c>
      <c r="K47" s="50">
        <v>0.32604489159931799</v>
      </c>
      <c r="L47" s="50" t="s">
        <v>1198</v>
      </c>
      <c r="M47" s="50" t="s">
        <v>1199</v>
      </c>
      <c r="N47" s="50" t="s">
        <v>639</v>
      </c>
      <c r="O47" s="50" t="s">
        <v>1160</v>
      </c>
      <c r="P47" s="50" t="s">
        <v>1161</v>
      </c>
      <c r="Q47" s="50">
        <v>1</v>
      </c>
      <c r="R47" s="50">
        <v>3875.77372971553</v>
      </c>
      <c r="S47" s="50">
        <f>J47/(3.786*EXP(H47*0.7946))</f>
        <v>800.20227643620171</v>
      </c>
      <c r="T47" s="50">
        <f>J47/(0.5111*EXP(1.0725*H47))</f>
        <v>5438.2663709428125</v>
      </c>
      <c r="U47" s="50">
        <f t="shared" si="42"/>
        <v>38409.70926893768</v>
      </c>
      <c r="V47" s="50">
        <f t="shared" si="42"/>
        <v>261036.785805255</v>
      </c>
      <c r="W47" s="141">
        <f>U47/10^4</f>
        <v>3.840970926893768</v>
      </c>
      <c r="X47"/>
      <c r="AK47" s="50" t="s">
        <v>1200</v>
      </c>
      <c r="AL47" s="50"/>
      <c r="AM47" s="50"/>
      <c r="AN47" s="50"/>
      <c r="AO47" s="50"/>
      <c r="AP47" s="50"/>
      <c r="AQ47" s="50"/>
      <c r="AR47" s="50"/>
      <c r="AS47" s="50"/>
      <c r="AT47" s="50" t="s">
        <v>1145</v>
      </c>
      <c r="AU47" s="50" t="s">
        <v>1131</v>
      </c>
      <c r="AV47" s="50" t="s">
        <v>1146</v>
      </c>
      <c r="AW47" s="50" t="s">
        <v>1147</v>
      </c>
      <c r="AX47" s="50"/>
      <c r="AY47" s="141" t="s">
        <v>1212</v>
      </c>
      <c r="AZ47" s="44"/>
      <c r="BJ47" s="129" t="s">
        <v>1174</v>
      </c>
      <c r="BK47" s="129" t="s">
        <v>1175</v>
      </c>
      <c r="BL47" s="129" t="s">
        <v>1174</v>
      </c>
      <c r="BM47" s="129" t="s">
        <v>1175</v>
      </c>
      <c r="BN47" s="129">
        <v>206.624759822134</v>
      </c>
      <c r="BO47" s="129" t="s">
        <v>1184</v>
      </c>
      <c r="BP47" s="129" t="s">
        <v>1158</v>
      </c>
      <c r="BQ47" s="129">
        <v>0.46</v>
      </c>
      <c r="BR47" s="129"/>
      <c r="BS47" s="129">
        <v>972.45658234942903</v>
      </c>
      <c r="BT47" s="129">
        <v>972.45658234942903</v>
      </c>
      <c r="BU47" s="129"/>
      <c r="BV47" s="129"/>
      <c r="BW47" s="129"/>
      <c r="BX47" s="129"/>
      <c r="BY47" s="129"/>
      <c r="BZ47" s="129"/>
      <c r="CA47" s="129"/>
      <c r="CB47">
        <f t="shared" si="5"/>
        <v>178.21654864721538</v>
      </c>
      <c r="CC47">
        <f t="shared" si="9"/>
        <v>1161.9572164862232</v>
      </c>
      <c r="CD47">
        <f t="shared" si="10"/>
        <v>5346.4964594164612</v>
      </c>
      <c r="CE47">
        <f t="shared" si="10"/>
        <v>34858.716494586697</v>
      </c>
      <c r="CG47" s="41">
        <f>BQ47</f>
        <v>0.46</v>
      </c>
      <c r="CH47">
        <f>SUM(BS43:BS47)</f>
        <v>3197.401087683184</v>
      </c>
      <c r="CI47">
        <f>SUM(BS43:BS46)</f>
        <v>2224.9445053337549</v>
      </c>
      <c r="CJ47">
        <f>SUM(CD43:CD47)</f>
        <v>17579.081580518156</v>
      </c>
      <c r="CK47">
        <f>SUM(CD43:CD46)</f>
        <v>12232.585121101696</v>
      </c>
      <c r="CL47">
        <f>SUM(CE43:CE47)</f>
        <v>114614.16381773406</v>
      </c>
      <c r="CM47">
        <f>SUM(CE43:CE46)</f>
        <v>79755.447323147368</v>
      </c>
      <c r="CP47" s="50">
        <v>0.31</v>
      </c>
      <c r="CQ47" s="50">
        <v>7514.5285926842789</v>
      </c>
      <c r="CR47" s="50">
        <v>6225.3520609442885</v>
      </c>
      <c r="CS47" s="50">
        <v>34797.416195464168</v>
      </c>
      <c r="CT47" s="50">
        <v>27903.889538582232</v>
      </c>
      <c r="CU47" s="50">
        <v>236533.50742322966</v>
      </c>
      <c r="CV47" s="50">
        <v>189675.14214953568</v>
      </c>
      <c r="CW47" s="50">
        <f>CS47+CW60</f>
        <v>37653.879933293523</v>
      </c>
      <c r="CX47" s="141">
        <f t="shared" si="32"/>
        <v>3.7653879933293521</v>
      </c>
      <c r="DI47" s="32">
        <v>0.25</v>
      </c>
      <c r="DJ47" s="34">
        <v>0.38</v>
      </c>
    </row>
    <row r="48" spans="2:144" x14ac:dyDescent="0.3">
      <c r="B48" s="50" t="s">
        <v>1151</v>
      </c>
      <c r="C48" s="50" t="s">
        <v>1152</v>
      </c>
      <c r="D48" s="50" t="s">
        <v>1190</v>
      </c>
      <c r="E48" s="50" t="s">
        <v>1154</v>
      </c>
      <c r="F48" s="50" t="s">
        <v>1155</v>
      </c>
      <c r="G48" s="50" t="s">
        <v>1156</v>
      </c>
      <c r="H48" s="50">
        <v>0.4</v>
      </c>
      <c r="I48" s="50" t="s">
        <v>1157</v>
      </c>
      <c r="J48" s="50">
        <v>4271.8864682398498</v>
      </c>
      <c r="K48" s="50">
        <v>0.35936740831464498</v>
      </c>
      <c r="L48" s="50" t="s">
        <v>1198</v>
      </c>
      <c r="M48" s="50" t="s">
        <v>1199</v>
      </c>
      <c r="N48" s="50" t="s">
        <v>639</v>
      </c>
      <c r="O48" s="50" t="s">
        <v>1160</v>
      </c>
      <c r="P48" s="50" t="s">
        <v>1161</v>
      </c>
      <c r="Q48" s="50">
        <v>1</v>
      </c>
      <c r="R48" s="50">
        <v>4271.8864682398498</v>
      </c>
      <c r="S48" s="50">
        <f>J48/(3.786*EXP(H48*0.7946))</f>
        <v>821.11301207353813</v>
      </c>
      <c r="T48" s="50">
        <f>J48/(0.5111*EXP(1.0725*H48))</f>
        <v>5442.5382315172592</v>
      </c>
      <c r="U48" s="50">
        <f t="shared" si="42"/>
        <v>39413.424579529834</v>
      </c>
      <c r="V48" s="50">
        <f t="shared" si="42"/>
        <v>261241.83511282844</v>
      </c>
      <c r="W48" s="141">
        <f>U48/10^4</f>
        <v>3.9413424579529832</v>
      </c>
      <c r="X48"/>
      <c r="AK48" s="50" t="s">
        <v>1162</v>
      </c>
      <c r="AL48" s="50" t="s">
        <v>772</v>
      </c>
      <c r="AM48" s="50"/>
      <c r="AN48" s="50" t="s">
        <v>1190</v>
      </c>
      <c r="AO48" s="50" t="s">
        <v>1198</v>
      </c>
      <c r="AP48" s="50">
        <v>0.11</v>
      </c>
      <c r="AQ48" s="50">
        <v>4723.9409006572996</v>
      </c>
      <c r="AR48" s="50">
        <v>2811.43506004448</v>
      </c>
      <c r="AS48" s="50">
        <v>3030.9029433934902</v>
      </c>
      <c r="AT48" s="50">
        <f>AR48/(3.786*EXP(AP48*0.7946))</f>
        <v>680.43634534099363</v>
      </c>
      <c r="AU48" s="50">
        <f>AR48/(0.5111*EXP(1.0725*AP48))</f>
        <v>4888.6200422728662</v>
      </c>
      <c r="AV48" s="50">
        <f t="shared" ref="AV48:AW52" si="43">AT48*35</f>
        <v>23815.272086934776</v>
      </c>
      <c r="AW48" s="50">
        <f t="shared" si="43"/>
        <v>171101.70147955031</v>
      </c>
      <c r="AX48" s="50"/>
      <c r="AY48" s="141">
        <f>AV48/10^4</f>
        <v>2.3815272086934778</v>
      </c>
      <c r="AZ48" s="44"/>
      <c r="BJ48" s="122" t="s">
        <v>1178</v>
      </c>
      <c r="BK48" s="122" t="s">
        <v>1179</v>
      </c>
      <c r="BL48" s="122" t="s">
        <v>1101</v>
      </c>
      <c r="BM48" s="122" t="s">
        <v>1180</v>
      </c>
      <c r="BN48" s="122" t="s">
        <v>1154</v>
      </c>
      <c r="BO48" s="122" t="s">
        <v>1181</v>
      </c>
      <c r="BP48" s="122" t="s">
        <v>160</v>
      </c>
      <c r="BQ48" s="122">
        <v>0.47</v>
      </c>
      <c r="BR48" s="122" t="s">
        <v>1182</v>
      </c>
      <c r="BS48" s="122">
        <v>417.09454267142098</v>
      </c>
      <c r="BT48" s="122">
        <v>3.2790279540983902E-2</v>
      </c>
      <c r="BU48" s="122" t="s">
        <v>1158</v>
      </c>
      <c r="BV48" s="122" t="s">
        <v>1159</v>
      </c>
      <c r="BW48" s="122" t="s">
        <v>806</v>
      </c>
      <c r="BX48" s="122" t="s">
        <v>1170</v>
      </c>
      <c r="BY48" s="122" t="s">
        <v>1182</v>
      </c>
      <c r="BZ48" s="122">
        <v>1</v>
      </c>
      <c r="CA48" s="122">
        <v>417.09454267142098</v>
      </c>
      <c r="CB48">
        <f t="shared" si="5"/>
        <v>75.833554359462553</v>
      </c>
      <c r="CC48">
        <f t="shared" si="9"/>
        <v>493.05641814075108</v>
      </c>
      <c r="CD48">
        <f t="shared" si="10"/>
        <v>2275.0066307838765</v>
      </c>
      <c r="CE48">
        <f t="shared" si="10"/>
        <v>14791.692544222533</v>
      </c>
      <c r="CP48" s="50">
        <v>0.4</v>
      </c>
      <c r="CQ48" s="50">
        <v>7787.5416378073432</v>
      </c>
      <c r="CR48" s="50">
        <v>6383.964414827703</v>
      </c>
      <c r="CS48" s="50">
        <v>35368.107785361186</v>
      </c>
      <c r="CT48" s="50">
        <v>28113.127069397218</v>
      </c>
      <c r="CU48" s="50">
        <v>234474.3606412207</v>
      </c>
      <c r="CV48" s="50">
        <v>186377.16032834101</v>
      </c>
      <c r="CW48" s="50">
        <f>CS48+CW61</f>
        <v>38186.277056573628</v>
      </c>
      <c r="CX48" s="141">
        <f t="shared" si="32"/>
        <v>3.818627705657363</v>
      </c>
      <c r="DI48" s="32">
        <v>0.3</v>
      </c>
      <c r="DJ48" s="34">
        <v>0.45</v>
      </c>
    </row>
    <row r="49" spans="2:114" x14ac:dyDescent="0.3">
      <c r="B49" s="50" t="s">
        <v>1151</v>
      </c>
      <c r="C49" s="50" t="s">
        <v>1152</v>
      </c>
      <c r="D49" s="50" t="s">
        <v>1190</v>
      </c>
      <c r="E49" s="50" t="s">
        <v>1154</v>
      </c>
      <c r="F49" s="50" t="s">
        <v>1155</v>
      </c>
      <c r="G49" s="50" t="s">
        <v>1156</v>
      </c>
      <c r="H49" s="50">
        <v>0.49</v>
      </c>
      <c r="I49" s="50" t="s">
        <v>1157</v>
      </c>
      <c r="J49" s="50">
        <v>2336.1713055303899</v>
      </c>
      <c r="K49" s="50">
        <v>0.19652765439560299</v>
      </c>
      <c r="L49" s="50" t="s">
        <v>1198</v>
      </c>
      <c r="M49" s="50" t="s">
        <v>1199</v>
      </c>
      <c r="N49" s="50" t="s">
        <v>639</v>
      </c>
      <c r="O49" s="50" t="s">
        <v>1160</v>
      </c>
      <c r="P49" s="50" t="s">
        <v>1161</v>
      </c>
      <c r="Q49" s="50">
        <v>1</v>
      </c>
      <c r="R49" s="50">
        <v>2336.1713055303899</v>
      </c>
      <c r="S49" s="50">
        <f>J49/(3.786*EXP(H49*0.7946))</f>
        <v>418.05149608787372</v>
      </c>
      <c r="T49" s="50">
        <f>J49/(0.5111*EXP(1.0725*H49))</f>
        <v>2702.503074908544</v>
      </c>
      <c r="U49" s="50">
        <f t="shared" si="42"/>
        <v>20066.47181221794</v>
      </c>
      <c r="V49" s="50">
        <f t="shared" si="42"/>
        <v>129720.14759561012</v>
      </c>
      <c r="W49" s="141">
        <f>U49/10^4</f>
        <v>2.0066471812217941</v>
      </c>
      <c r="X49"/>
      <c r="AK49" s="50" t="s">
        <v>1162</v>
      </c>
      <c r="AL49" s="50" t="s">
        <v>772</v>
      </c>
      <c r="AM49" s="50"/>
      <c r="AN49" s="50" t="s">
        <v>1190</v>
      </c>
      <c r="AO49" s="50" t="s">
        <v>1198</v>
      </c>
      <c r="AP49" s="50">
        <v>0.21</v>
      </c>
      <c r="AQ49" s="50">
        <v>5654.5934122603203</v>
      </c>
      <c r="AR49" s="50">
        <v>3967.5870837063599</v>
      </c>
      <c r="AS49" s="50">
        <v>4095.2081155802898</v>
      </c>
      <c r="AT49" s="50">
        <f>AR49/(3.786*EXP(AP49*0.7946))</f>
        <v>886.90453407011239</v>
      </c>
      <c r="AU49" s="50">
        <f>AR49/(0.5111*EXP(1.0725*AP49))</f>
        <v>6197.3583932211459</v>
      </c>
      <c r="AV49" s="50">
        <f t="shared" si="43"/>
        <v>31041.658692453933</v>
      </c>
      <c r="AW49" s="50">
        <f t="shared" si="43"/>
        <v>216907.5437627401</v>
      </c>
      <c r="AX49" s="50"/>
      <c r="AY49" s="141">
        <f>AV49/10^4</f>
        <v>3.1041658692453935</v>
      </c>
      <c r="AZ49" s="44"/>
      <c r="BJ49" s="122" t="s">
        <v>1163</v>
      </c>
      <c r="BK49" s="122" t="s">
        <v>1164</v>
      </c>
      <c r="BL49" s="122" t="s">
        <v>1163</v>
      </c>
      <c r="BM49" s="122" t="s">
        <v>1164</v>
      </c>
      <c r="BN49" s="122">
        <v>100.62525435999601</v>
      </c>
      <c r="BO49" s="122" t="s">
        <v>1101</v>
      </c>
      <c r="BP49" s="122" t="s">
        <v>1158</v>
      </c>
      <c r="BQ49" s="122">
        <v>0.47</v>
      </c>
      <c r="BR49" s="122"/>
      <c r="BS49" s="122">
        <v>274.77512101664598</v>
      </c>
      <c r="BT49" s="122">
        <v>274.77512101664598</v>
      </c>
      <c r="BU49" s="122"/>
      <c r="BV49" s="122"/>
      <c r="BW49" s="122"/>
      <c r="BX49" s="122"/>
      <c r="BY49" s="122"/>
      <c r="BZ49" s="122"/>
      <c r="CA49" s="122"/>
      <c r="CB49">
        <f t="shared" si="5"/>
        <v>49.957915878700071</v>
      </c>
      <c r="CC49">
        <f t="shared" si="9"/>
        <v>324.81757276164393</v>
      </c>
      <c r="CD49">
        <f t="shared" si="10"/>
        <v>1498.7374763610021</v>
      </c>
      <c r="CE49">
        <f t="shared" si="10"/>
        <v>9744.5271828493187</v>
      </c>
      <c r="CP49" s="50">
        <v>0.49</v>
      </c>
      <c r="CQ49" s="50">
        <v>9443.2454985871191</v>
      </c>
      <c r="CR49" s="50">
        <v>7251.49915263004</v>
      </c>
      <c r="CS49" s="50">
        <v>41515.709193262846</v>
      </c>
      <c r="CT49" s="50">
        <v>31623.657345043204</v>
      </c>
      <c r="CU49" s="50">
        <v>268431.73396398826</v>
      </c>
      <c r="CV49" s="50">
        <v>204471.83344252055</v>
      </c>
      <c r="CW49" s="50">
        <f>CS49+CW62</f>
        <v>43156.79317818406</v>
      </c>
      <c r="CX49" s="141">
        <f t="shared" si="32"/>
        <v>4.3156793178184056</v>
      </c>
      <c r="DI49" s="32">
        <v>0.33</v>
      </c>
      <c r="DJ49" s="34">
        <v>0.5</v>
      </c>
    </row>
    <row r="50" spans="2:114" x14ac:dyDescent="0.3">
      <c r="S50" t="s">
        <v>432</v>
      </c>
      <c r="X50"/>
      <c r="AK50" s="50" t="s">
        <v>1162</v>
      </c>
      <c r="AL50" s="50" t="s">
        <v>772</v>
      </c>
      <c r="AM50" s="50"/>
      <c r="AN50" s="50" t="s">
        <v>1190</v>
      </c>
      <c r="AO50" s="50" t="s">
        <v>1198</v>
      </c>
      <c r="AP50" s="50">
        <v>0.31</v>
      </c>
      <c r="AQ50" s="50">
        <v>6913.7372913218596</v>
      </c>
      <c r="AR50" s="50">
        <v>4747.6482035528397</v>
      </c>
      <c r="AS50" s="50">
        <v>4614.6542838782698</v>
      </c>
      <c r="AT50" s="50">
        <f>AR50/(3.786*EXP(AP50*0.7946))</f>
        <v>980.21173709747677</v>
      </c>
      <c r="AU50" s="50">
        <f>AR50/(0.5111*EXP(1.0725*AP50))</f>
        <v>6661.631294028999</v>
      </c>
      <c r="AV50" s="50">
        <f t="shared" si="43"/>
        <v>34307.410798411685</v>
      </c>
      <c r="AW50" s="50">
        <f t="shared" si="43"/>
        <v>233157.09529101496</v>
      </c>
      <c r="AX50" s="50"/>
      <c r="AY50" s="141">
        <f>AV50/10^4</f>
        <v>3.4307410798411686</v>
      </c>
      <c r="AZ50" s="44"/>
      <c r="BJ50" s="122" t="s">
        <v>1167</v>
      </c>
      <c r="BK50" s="122" t="s">
        <v>1168</v>
      </c>
      <c r="BL50" s="122" t="s">
        <v>1167</v>
      </c>
      <c r="BM50" s="122" t="s">
        <v>1168</v>
      </c>
      <c r="BN50" s="122">
        <v>143.88417696843399</v>
      </c>
      <c r="BO50" s="122" t="s">
        <v>1101</v>
      </c>
      <c r="BP50" s="122" t="s">
        <v>1158</v>
      </c>
      <c r="BQ50" s="122">
        <v>0.47</v>
      </c>
      <c r="BR50" s="122"/>
      <c r="BS50" s="122">
        <v>751.05199744549896</v>
      </c>
      <c r="BT50" s="122">
        <v>451.85242122737299</v>
      </c>
      <c r="BU50" s="122"/>
      <c r="BV50" s="122"/>
      <c r="BW50" s="122"/>
      <c r="BX50" s="122"/>
      <c r="BY50" s="122"/>
      <c r="BZ50" s="122"/>
      <c r="CA50" s="122"/>
      <c r="CB50">
        <f t="shared" si="5"/>
        <v>136.5516367351135</v>
      </c>
      <c r="CC50">
        <f t="shared" si="9"/>
        <v>887.83469888182663</v>
      </c>
      <c r="CD50">
        <f t="shared" si="10"/>
        <v>4096.5491020534055</v>
      </c>
      <c r="CE50">
        <f t="shared" si="10"/>
        <v>26635.040966454799</v>
      </c>
      <c r="CP50" t="s">
        <v>432</v>
      </c>
      <c r="CQ50" t="s">
        <v>432</v>
      </c>
      <c r="CR50" t="s">
        <v>432</v>
      </c>
      <c r="DI50" s="32">
        <v>0.4</v>
      </c>
      <c r="DJ50" s="34">
        <v>0.65</v>
      </c>
    </row>
    <row r="51" spans="2:114" x14ac:dyDescent="0.3">
      <c r="S51" t="s">
        <v>432</v>
      </c>
      <c r="X51"/>
      <c r="AK51" s="50" t="s">
        <v>1162</v>
      </c>
      <c r="AL51" s="50" t="s">
        <v>772</v>
      </c>
      <c r="AM51" s="50"/>
      <c r="AN51" s="50" t="s">
        <v>1190</v>
      </c>
      <c r="AO51" s="50" t="s">
        <v>1198</v>
      </c>
      <c r="AP51" s="50">
        <v>0.4</v>
      </c>
      <c r="AQ51" s="50">
        <v>7274.9351493581798</v>
      </c>
      <c r="AR51" s="50">
        <v>4827.3620842929204</v>
      </c>
      <c r="AS51" s="50">
        <v>4616.9387504742999</v>
      </c>
      <c r="AT51" s="50">
        <f>AR51/(3.786*EXP(AP51*0.7946))</f>
        <v>927.88276347535191</v>
      </c>
      <c r="AU51" s="50">
        <f>AR51/(0.5111*EXP(1.0725*AP51))</f>
        <v>6150.234304322792</v>
      </c>
      <c r="AV51" s="50">
        <f t="shared" si="43"/>
        <v>32475.896721637317</v>
      </c>
      <c r="AW51" s="50">
        <f t="shared" si="43"/>
        <v>215258.20065129772</v>
      </c>
      <c r="AX51" s="50"/>
      <c r="AY51" s="141">
        <f>AV51/10^4</f>
        <v>3.2475896721637318</v>
      </c>
      <c r="AZ51" s="44"/>
      <c r="BJ51" s="122" t="s">
        <v>1172</v>
      </c>
      <c r="BK51" s="122" t="s">
        <v>1173</v>
      </c>
      <c r="BL51" s="122" t="s">
        <v>1172</v>
      </c>
      <c r="BM51" s="122" t="s">
        <v>1173</v>
      </c>
      <c r="BN51" s="122">
        <v>463.86304890420598</v>
      </c>
      <c r="BO51" s="122" t="s">
        <v>1101</v>
      </c>
      <c r="BP51" s="122" t="s">
        <v>1158</v>
      </c>
      <c r="BQ51" s="122">
        <v>0.47</v>
      </c>
      <c r="BR51" s="122"/>
      <c r="BS51" s="122">
        <v>666.71930684598397</v>
      </c>
      <c r="BT51" s="122">
        <v>485.67089766019097</v>
      </c>
      <c r="BU51" s="122"/>
      <c r="BV51" s="122"/>
      <c r="BW51" s="122"/>
      <c r="BX51" s="122"/>
      <c r="BY51" s="122"/>
      <c r="BZ51" s="122"/>
      <c r="CA51" s="122"/>
      <c r="CB51">
        <f t="shared" si="5"/>
        <v>121.21878765035311</v>
      </c>
      <c r="CC51">
        <f t="shared" si="9"/>
        <v>788.14321384620109</v>
      </c>
      <c r="CD51">
        <f t="shared" si="10"/>
        <v>3636.5636295105933</v>
      </c>
      <c r="CE51">
        <f t="shared" si="10"/>
        <v>23644.296415386034</v>
      </c>
      <c r="DI51" s="32">
        <v>0.5</v>
      </c>
      <c r="DJ51" s="34">
        <v>0.8</v>
      </c>
    </row>
    <row r="52" spans="2:114" x14ac:dyDescent="0.3">
      <c r="S52" t="s">
        <v>432</v>
      </c>
      <c r="X52"/>
      <c r="AK52" s="50" t="s">
        <v>1162</v>
      </c>
      <c r="AL52" s="50" t="s">
        <v>772</v>
      </c>
      <c r="AM52" s="50"/>
      <c r="AN52" s="50" t="s">
        <v>1190</v>
      </c>
      <c r="AO52" s="50" t="s">
        <v>1198</v>
      </c>
      <c r="AP52" s="50">
        <v>0.49</v>
      </c>
      <c r="AQ52" s="50">
        <v>7626.2233720634904</v>
      </c>
      <c r="AR52" s="50">
        <v>4799.7716153689898</v>
      </c>
      <c r="AS52" s="50">
        <v>4565.9755800236799</v>
      </c>
      <c r="AT52" s="50">
        <f>AR52/(3.786*EXP(AP52*0.7946))</f>
        <v>858.90606563612482</v>
      </c>
      <c r="AU52" s="50">
        <f>AR52/(0.5111*EXP(1.0725*AP52))</f>
        <v>5552.4171188501514</v>
      </c>
      <c r="AV52" s="50">
        <f t="shared" si="43"/>
        <v>30061.71229726437</v>
      </c>
      <c r="AW52" s="50">
        <f t="shared" si="43"/>
        <v>194334.59915975531</v>
      </c>
      <c r="AX52" s="50"/>
      <c r="AY52" s="141">
        <f>AV52/10^4</f>
        <v>3.0061712297264371</v>
      </c>
      <c r="BJ52" s="122" t="s">
        <v>1174</v>
      </c>
      <c r="BK52" s="122" t="s">
        <v>1175</v>
      </c>
      <c r="BL52" s="122" t="s">
        <v>1174</v>
      </c>
      <c r="BM52" s="122" t="s">
        <v>1175</v>
      </c>
      <c r="BN52" s="122">
        <v>206.62475982213499</v>
      </c>
      <c r="BO52" s="122" t="s">
        <v>1101</v>
      </c>
      <c r="BP52" s="122" t="s">
        <v>1158</v>
      </c>
      <c r="BQ52" s="122">
        <v>0.47</v>
      </c>
      <c r="BR52" s="122"/>
      <c r="BS52" s="122">
        <v>823.62081145758702</v>
      </c>
      <c r="BT52" s="122">
        <v>823.62081145758702</v>
      </c>
      <c r="BU52" s="122"/>
      <c r="BV52" s="122"/>
      <c r="BW52" s="122"/>
      <c r="BX52" s="122"/>
      <c r="BY52" s="122"/>
      <c r="BZ52" s="122"/>
      <c r="CA52" s="122"/>
      <c r="CB52">
        <f t="shared" si="5"/>
        <v>149.7456504158983</v>
      </c>
      <c r="CC52">
        <f t="shared" si="9"/>
        <v>973.61985271374749</v>
      </c>
      <c r="CD52">
        <f t="shared" si="10"/>
        <v>4492.3695124769492</v>
      </c>
      <c r="CE52">
        <f t="shared" si="10"/>
        <v>29208.595581412425</v>
      </c>
      <c r="CG52" s="41">
        <f>BQ52</f>
        <v>0.47</v>
      </c>
      <c r="CH52">
        <f>SUM(BS48:BS52)</f>
        <v>2933.2617794371367</v>
      </c>
      <c r="CI52">
        <f>SUM(BS48:BS51)</f>
        <v>2109.6409679795497</v>
      </c>
      <c r="CJ52">
        <f>SUM(CD48:CD52)</f>
        <v>15999.226351185827</v>
      </c>
      <c r="CK52">
        <f>SUM(CD48:CD51)</f>
        <v>11506.856838708878</v>
      </c>
      <c r="CL52">
        <f>SUM(CE48:CE52)</f>
        <v>104024.15269032511</v>
      </c>
      <c r="CM52">
        <f>SUM(CE48:CE51)</f>
        <v>74815.55710891269</v>
      </c>
      <c r="DI52" s="32">
        <v>0.6</v>
      </c>
      <c r="DJ52" s="34">
        <v>0.95</v>
      </c>
    </row>
    <row r="53" spans="2:114" x14ac:dyDescent="0.3">
      <c r="S53" t="s">
        <v>432</v>
      </c>
      <c r="X53"/>
      <c r="BJ53" s="135" t="s">
        <v>1163</v>
      </c>
      <c r="BK53" s="135" t="s">
        <v>1164</v>
      </c>
      <c r="BL53" s="135" t="s">
        <v>1163</v>
      </c>
      <c r="BM53" s="135" t="s">
        <v>1164</v>
      </c>
      <c r="BN53" s="135">
        <v>100.62525435999601</v>
      </c>
      <c r="BO53" s="135" t="s">
        <v>1185</v>
      </c>
      <c r="BP53" s="135" t="s">
        <v>1158</v>
      </c>
      <c r="BQ53" s="135">
        <v>0.47</v>
      </c>
      <c r="BR53" s="135"/>
      <c r="BS53" s="135">
        <v>241.89104910566101</v>
      </c>
      <c r="BT53" s="135">
        <v>241.89104910566101</v>
      </c>
      <c r="BU53" s="135"/>
      <c r="BV53" s="135"/>
      <c r="BW53" s="135"/>
      <c r="BX53" s="135"/>
      <c r="BY53" s="135"/>
      <c r="BZ53" s="135"/>
      <c r="CA53" s="135"/>
      <c r="CB53">
        <f t="shared" si="5"/>
        <v>43.979136969605932</v>
      </c>
      <c r="CC53">
        <f t="shared" si="9"/>
        <v>285.94460500122426</v>
      </c>
      <c r="CD53">
        <f t="shared" si="10"/>
        <v>1319.3741090881779</v>
      </c>
      <c r="CE53">
        <f t="shared" si="10"/>
        <v>8578.3381500367286</v>
      </c>
      <c r="DI53" s="32">
        <v>0.7</v>
      </c>
      <c r="DJ53" s="34">
        <v>1.1399999999999999</v>
      </c>
    </row>
    <row r="54" spans="2:114" x14ac:dyDescent="0.3">
      <c r="X54"/>
      <c r="BJ54" s="135" t="s">
        <v>1167</v>
      </c>
      <c r="BK54" s="135" t="s">
        <v>1168</v>
      </c>
      <c r="BL54" s="135" t="s">
        <v>1167</v>
      </c>
      <c r="BM54" s="135" t="s">
        <v>1168</v>
      </c>
      <c r="BN54" s="135">
        <v>143.88417696843399</v>
      </c>
      <c r="BO54" s="135" t="s">
        <v>1185</v>
      </c>
      <c r="BP54" s="135" t="s">
        <v>1158</v>
      </c>
      <c r="BQ54" s="135">
        <v>0.47</v>
      </c>
      <c r="BR54" s="135"/>
      <c r="BS54" s="135">
        <v>770.52867195696501</v>
      </c>
      <c r="BT54" s="135">
        <v>515.72111052041896</v>
      </c>
      <c r="BU54" s="135"/>
      <c r="BV54" s="135"/>
      <c r="BW54" s="135"/>
      <c r="BX54" s="135"/>
      <c r="BY54" s="135"/>
      <c r="BZ54" s="135"/>
      <c r="CA54" s="135"/>
      <c r="CB54">
        <f t="shared" si="5"/>
        <v>140.09276543424963</v>
      </c>
      <c r="CC54">
        <f t="shared" si="9"/>
        <v>910.85849418351165</v>
      </c>
      <c r="CD54">
        <f t="shared" si="10"/>
        <v>4202.7829630274891</v>
      </c>
      <c r="CE54">
        <f t="shared" si="10"/>
        <v>27325.754825505348</v>
      </c>
    </row>
    <row r="55" spans="2:114" x14ac:dyDescent="0.3">
      <c r="X55"/>
      <c r="BJ55" s="135" t="s">
        <v>1172</v>
      </c>
      <c r="BK55" s="135" t="s">
        <v>1173</v>
      </c>
      <c r="BL55" s="135" t="s">
        <v>1172</v>
      </c>
      <c r="BM55" s="135" t="s">
        <v>1173</v>
      </c>
      <c r="BN55" s="135">
        <v>463.86304890420598</v>
      </c>
      <c r="BO55" s="135" t="s">
        <v>1185</v>
      </c>
      <c r="BP55" s="135" t="s">
        <v>1158</v>
      </c>
      <c r="BQ55" s="135">
        <v>0.47</v>
      </c>
      <c r="BR55" s="135"/>
      <c r="BS55" s="135">
        <v>563.28803526952902</v>
      </c>
      <c r="BT55" s="135">
        <v>322.20827123588998</v>
      </c>
      <c r="BU55" s="135"/>
      <c r="BV55" s="135"/>
      <c r="BW55" s="135"/>
      <c r="BX55" s="135"/>
      <c r="BY55" s="135"/>
      <c r="BZ55" s="135"/>
      <c r="CA55" s="135"/>
      <c r="CB55">
        <f t="shared" si="5"/>
        <v>102.41355249833042</v>
      </c>
      <c r="CC55">
        <f t="shared" si="9"/>
        <v>665.87488599755568</v>
      </c>
      <c r="CD55">
        <f t="shared" si="10"/>
        <v>3072.4065749499127</v>
      </c>
      <c r="CE55">
        <f t="shared" si="10"/>
        <v>19976.246579926672</v>
      </c>
    </row>
    <row r="56" spans="2:114" x14ac:dyDescent="0.3">
      <c r="X56"/>
      <c r="BJ56" s="135" t="s">
        <v>1178</v>
      </c>
      <c r="BK56" s="135" t="s">
        <v>1179</v>
      </c>
      <c r="BL56" s="135" t="s">
        <v>1185</v>
      </c>
      <c r="BM56" s="135" t="s">
        <v>1180</v>
      </c>
      <c r="BN56" s="135" t="s">
        <v>1154</v>
      </c>
      <c r="BO56" s="135" t="s">
        <v>1181</v>
      </c>
      <c r="BP56" s="135" t="s">
        <v>160</v>
      </c>
      <c r="BQ56" s="135">
        <v>0.47</v>
      </c>
      <c r="BR56" s="135" t="s">
        <v>1182</v>
      </c>
      <c r="BS56" s="135">
        <v>341.93530825033201</v>
      </c>
      <c r="BT56" s="135">
        <v>2.6881565677289599E-2</v>
      </c>
      <c r="BU56" s="135" t="s">
        <v>1158</v>
      </c>
      <c r="BV56" s="135" t="s">
        <v>1159</v>
      </c>
      <c r="BW56" s="135" t="s">
        <v>806</v>
      </c>
      <c r="BX56" s="135" t="s">
        <v>1170</v>
      </c>
      <c r="BY56" s="135" t="s">
        <v>1182</v>
      </c>
      <c r="BZ56" s="135">
        <v>1</v>
      </c>
      <c r="CA56" s="135">
        <v>341.93530825033201</v>
      </c>
      <c r="CB56">
        <f t="shared" si="5"/>
        <v>62.168566434705006</v>
      </c>
      <c r="CC56">
        <f t="shared" si="9"/>
        <v>404.20907270075918</v>
      </c>
      <c r="CD56">
        <f t="shared" si="10"/>
        <v>1865.0569930411502</v>
      </c>
      <c r="CE56">
        <f t="shared" si="10"/>
        <v>12126.272181022776</v>
      </c>
    </row>
    <row r="57" spans="2:114" x14ac:dyDescent="0.3">
      <c r="X57"/>
      <c r="BJ57" s="135" t="s">
        <v>1174</v>
      </c>
      <c r="BK57" s="135" t="s">
        <v>1175</v>
      </c>
      <c r="BL57" s="135" t="s">
        <v>1174</v>
      </c>
      <c r="BM57" s="135" t="s">
        <v>1175</v>
      </c>
      <c r="BN57" s="135">
        <v>206.62475982213499</v>
      </c>
      <c r="BO57" s="135" t="s">
        <v>1185</v>
      </c>
      <c r="BP57" s="135" t="s">
        <v>1158</v>
      </c>
      <c r="BQ57" s="135">
        <v>0.47</v>
      </c>
      <c r="BR57" s="135"/>
      <c r="BS57" s="135">
        <v>797.77077069119503</v>
      </c>
      <c r="BT57" s="135">
        <v>797.77077069119503</v>
      </c>
      <c r="BU57" s="135"/>
      <c r="BV57" s="135"/>
      <c r="BW57" s="135"/>
      <c r="BX57" s="135"/>
      <c r="BY57" s="135"/>
      <c r="BZ57" s="135"/>
      <c r="CA57" s="135"/>
      <c r="CB57">
        <f t="shared" si="5"/>
        <v>145.04575561723439</v>
      </c>
      <c r="CC57">
        <f t="shared" si="9"/>
        <v>943.06196426131976</v>
      </c>
      <c r="CD57">
        <f t="shared" si="10"/>
        <v>4351.3726685170313</v>
      </c>
      <c r="CE57">
        <f t="shared" si="10"/>
        <v>28291.858927839592</v>
      </c>
      <c r="CG57" s="41">
        <f>BQ57</f>
        <v>0.47</v>
      </c>
      <c r="CH57">
        <f>SUM(BS53:BS57)</f>
        <v>2715.4138352736823</v>
      </c>
      <c r="CI57">
        <f>SUM(BS53:BS56)</f>
        <v>1917.6430645824871</v>
      </c>
      <c r="CJ57">
        <f>SUM(CD53:CD57)</f>
        <v>14810.99330862376</v>
      </c>
      <c r="CK57">
        <f>SUM(CD53:CD56)</f>
        <v>10459.620640106728</v>
      </c>
      <c r="CL57">
        <f>SUM(CE53:CE57)</f>
        <v>96298.470664331122</v>
      </c>
      <c r="CM57">
        <f>SUM(CE53:CE56)</f>
        <v>68006.611736491526</v>
      </c>
      <c r="CP57" t="s">
        <v>1201</v>
      </c>
      <c r="CS57" t="s">
        <v>1201</v>
      </c>
      <c r="CV57" t="s">
        <v>1201</v>
      </c>
    </row>
    <row r="58" spans="2:114" x14ac:dyDescent="0.3">
      <c r="X58"/>
      <c r="BJ58" s="136" t="s">
        <v>1163</v>
      </c>
      <c r="BK58" s="136" t="s">
        <v>1164</v>
      </c>
      <c r="BL58" s="136" t="s">
        <v>1163</v>
      </c>
      <c r="BM58" s="136" t="s">
        <v>1164</v>
      </c>
      <c r="BN58" s="136">
        <v>100.62525435999601</v>
      </c>
      <c r="BO58" s="136" t="s">
        <v>1177</v>
      </c>
      <c r="BP58" s="136" t="s">
        <v>1158</v>
      </c>
      <c r="BQ58" s="136">
        <v>0.5</v>
      </c>
      <c r="BR58" s="136"/>
      <c r="BS58" s="136">
        <v>418.51398531444602</v>
      </c>
      <c r="BT58" s="136">
        <v>418.51398531444602</v>
      </c>
      <c r="BU58" s="136"/>
      <c r="BV58" s="136"/>
      <c r="BW58" s="136"/>
      <c r="BX58" s="136"/>
      <c r="BY58" s="136"/>
      <c r="BZ58" s="136"/>
      <c r="CA58" s="136"/>
      <c r="CB58">
        <f t="shared" si="5"/>
        <v>74.299205185725526</v>
      </c>
      <c r="CC58">
        <f t="shared" si="9"/>
        <v>479.06965092358456</v>
      </c>
      <c r="CD58">
        <f t="shared" si="10"/>
        <v>2228.976155571766</v>
      </c>
      <c r="CE58">
        <f t="shared" si="10"/>
        <v>14372.089527707536</v>
      </c>
      <c r="CP58" s="89">
        <v>1917.6110354775378</v>
      </c>
      <c r="CQ58" s="89">
        <v>0.12</v>
      </c>
      <c r="CS58" s="65">
        <v>8425.2372416134058</v>
      </c>
      <c r="CT58" s="65">
        <v>0.21</v>
      </c>
      <c r="CV58" s="50">
        <v>0.11</v>
      </c>
      <c r="CW58" s="50">
        <v>1726.3844913694866</v>
      </c>
    </row>
    <row r="59" spans="2:114" x14ac:dyDescent="0.3">
      <c r="X59"/>
      <c r="BJ59" s="136" t="s">
        <v>1167</v>
      </c>
      <c r="BK59" s="136" t="s">
        <v>1168</v>
      </c>
      <c r="BL59" s="136" t="s">
        <v>1167</v>
      </c>
      <c r="BM59" s="136" t="s">
        <v>1168</v>
      </c>
      <c r="BN59" s="136">
        <v>143.88417696843399</v>
      </c>
      <c r="BO59" s="136" t="s">
        <v>1177</v>
      </c>
      <c r="BP59" s="136" t="s">
        <v>1158</v>
      </c>
      <c r="BQ59" s="136">
        <v>0.5</v>
      </c>
      <c r="BR59" s="136"/>
      <c r="BS59" s="136">
        <v>1184.3709335819501</v>
      </c>
      <c r="BT59" s="136">
        <v>729.68031563863406</v>
      </c>
      <c r="BU59" s="136"/>
      <c r="BV59" s="136"/>
      <c r="BW59" s="136"/>
      <c r="BX59" s="136"/>
      <c r="BY59" s="136"/>
      <c r="BZ59" s="136"/>
      <c r="CA59" s="136"/>
      <c r="CB59">
        <f t="shared" si="5"/>
        <v>210.26255298039413</v>
      </c>
      <c r="CC59">
        <f t="shared" si="9"/>
        <v>1355.7400460317658</v>
      </c>
      <c r="CD59">
        <f t="shared" si="10"/>
        <v>6307.8765894118242</v>
      </c>
      <c r="CE59">
        <f t="shared" si="10"/>
        <v>40672.201380952974</v>
      </c>
      <c r="CP59" s="89">
        <v>1881.8595604952395</v>
      </c>
      <c r="CQ59" s="89">
        <v>0.2</v>
      </c>
      <c r="CS59" s="65">
        <v>8779.4259385341156</v>
      </c>
      <c r="CT59" s="65">
        <v>0.22</v>
      </c>
      <c r="CV59" s="50">
        <v>0.21</v>
      </c>
      <c r="CW59" s="50">
        <v>2490.683787062846</v>
      </c>
    </row>
    <row r="60" spans="2:114" x14ac:dyDescent="0.3">
      <c r="X60"/>
      <c r="BJ60" s="136" t="s">
        <v>1172</v>
      </c>
      <c r="BK60" s="136" t="s">
        <v>1173</v>
      </c>
      <c r="BL60" s="136" t="s">
        <v>1172</v>
      </c>
      <c r="BM60" s="136" t="s">
        <v>1173</v>
      </c>
      <c r="BN60" s="136">
        <v>463.86304890420502</v>
      </c>
      <c r="BO60" s="136" t="s">
        <v>1177</v>
      </c>
      <c r="BP60" s="136" t="s">
        <v>1158</v>
      </c>
      <c r="BQ60" s="136">
        <v>0.5</v>
      </c>
      <c r="BR60" s="136"/>
      <c r="BS60" s="136">
        <v>681.91770262534703</v>
      </c>
      <c r="BT60" s="136">
        <v>414.25791088751998</v>
      </c>
      <c r="BU60" s="136"/>
      <c r="BV60" s="136"/>
      <c r="BW60" s="136"/>
      <c r="BX60" s="136"/>
      <c r="BY60" s="136"/>
      <c r="BZ60" s="136"/>
      <c r="CA60" s="136"/>
      <c r="CB60">
        <f t="shared" si="5"/>
        <v>121.06152980544223</v>
      </c>
      <c r="CC60">
        <f t="shared" si="9"/>
        <v>780.5858041037402</v>
      </c>
      <c r="CD60">
        <f t="shared" si="10"/>
        <v>3631.8458941632671</v>
      </c>
      <c r="CE60">
        <f t="shared" si="10"/>
        <v>23417.574123112205</v>
      </c>
      <c r="CP60" s="89">
        <v>1098.1745308940135</v>
      </c>
      <c r="CQ60" s="89">
        <v>0.26</v>
      </c>
      <c r="CS60" s="65">
        <v>11611.084778670105</v>
      </c>
      <c r="CT60" s="65">
        <v>0.25</v>
      </c>
      <c r="CV60" s="50">
        <v>0.31</v>
      </c>
      <c r="CW60" s="50">
        <v>2856.4637378293528</v>
      </c>
    </row>
    <row r="61" spans="2:114" x14ac:dyDescent="0.3">
      <c r="X61"/>
      <c r="BJ61" s="136" t="s">
        <v>1178</v>
      </c>
      <c r="BK61" s="136" t="s">
        <v>1179</v>
      </c>
      <c r="BL61" s="136" t="s">
        <v>1177</v>
      </c>
      <c r="BM61" s="136" t="s">
        <v>1180</v>
      </c>
      <c r="BN61" s="136" t="s">
        <v>1154</v>
      </c>
      <c r="BO61" s="136" t="s">
        <v>1181</v>
      </c>
      <c r="BP61" s="136" t="s">
        <v>160</v>
      </c>
      <c r="BQ61" s="136">
        <v>0.5</v>
      </c>
      <c r="BR61" s="136" t="s">
        <v>1182</v>
      </c>
      <c r="BS61" s="136">
        <v>618.54948337999599</v>
      </c>
      <c r="BT61" s="136">
        <v>4.8627849072432699E-2</v>
      </c>
      <c r="BU61" s="136" t="s">
        <v>1158</v>
      </c>
      <c r="BV61" s="136" t="s">
        <v>1159</v>
      </c>
      <c r="BW61" s="136" t="s">
        <v>806</v>
      </c>
      <c r="BX61" s="136" t="s">
        <v>1170</v>
      </c>
      <c r="BY61" s="136" t="s">
        <v>1182</v>
      </c>
      <c r="BZ61" s="136">
        <v>1</v>
      </c>
      <c r="CA61" s="136">
        <v>618.54948337999599</v>
      </c>
      <c r="CB61">
        <f t="shared" si="5"/>
        <v>109.81170664737759</v>
      </c>
      <c r="CC61">
        <f t="shared" si="9"/>
        <v>708.04870441587548</v>
      </c>
      <c r="CD61">
        <f t="shared" si="10"/>
        <v>3294.3511994213277</v>
      </c>
      <c r="CE61">
        <f t="shared" si="10"/>
        <v>21241.461132476263</v>
      </c>
      <c r="CG61" s="41" t="s">
        <v>432</v>
      </c>
      <c r="CH61" t="s">
        <v>432</v>
      </c>
      <c r="CI61" t="s">
        <v>432</v>
      </c>
      <c r="CN61" t="s">
        <v>432</v>
      </c>
      <c r="CP61" s="89">
        <v>2493.490598092756</v>
      </c>
      <c r="CQ61" s="89">
        <v>0.3</v>
      </c>
      <c r="CS61" s="65">
        <v>13651.742661671873</v>
      </c>
      <c r="CT61" s="65">
        <v>0.26</v>
      </c>
      <c r="CV61" s="50">
        <v>0.4</v>
      </c>
      <c r="CW61" s="50">
        <v>2818.1692712124436</v>
      </c>
    </row>
    <row r="62" spans="2:114" x14ac:dyDescent="0.3">
      <c r="X62"/>
      <c r="BJ62" s="136" t="s">
        <v>1174</v>
      </c>
      <c r="BK62" s="136" t="s">
        <v>1175</v>
      </c>
      <c r="BL62" s="136" t="s">
        <v>1174</v>
      </c>
      <c r="BM62" s="136" t="s">
        <v>1175</v>
      </c>
      <c r="BN62" s="136">
        <v>206.62475982213499</v>
      </c>
      <c r="BO62" s="136" t="s">
        <v>1177</v>
      </c>
      <c r="BP62" s="136" t="s">
        <v>1158</v>
      </c>
      <c r="BQ62" s="136">
        <v>0.5</v>
      </c>
      <c r="BR62" s="136"/>
      <c r="BS62" s="136">
        <v>1510.4335244003801</v>
      </c>
      <c r="BT62" s="136">
        <v>1510.4335244003801</v>
      </c>
      <c r="BU62" s="136"/>
      <c r="BV62" s="136"/>
      <c r="BW62" s="136"/>
      <c r="BX62" s="136"/>
      <c r="BY62" s="136"/>
      <c r="BZ62" s="136"/>
      <c r="CA62" s="136"/>
      <c r="CB62">
        <f t="shared" si="5"/>
        <v>268.14876990192835</v>
      </c>
      <c r="CC62">
        <f t="shared" si="9"/>
        <v>1728.9813164405923</v>
      </c>
      <c r="CD62">
        <f t="shared" si="10"/>
        <v>8044.4630970578501</v>
      </c>
      <c r="CE62">
        <f t="shared" si="10"/>
        <v>51869.439493217767</v>
      </c>
      <c r="CG62" s="41">
        <f>BQ62</f>
        <v>0.5</v>
      </c>
      <c r="CH62">
        <f>SUM(BS58:BS62)</f>
        <v>4413.7856293021196</v>
      </c>
      <c r="CI62">
        <f>SUM(BS58:BS61)</f>
        <v>2903.352104901739</v>
      </c>
      <c r="CJ62">
        <f>SUM(CD58:CD62)</f>
        <v>23507.512935626033</v>
      </c>
      <c r="CK62">
        <f>SUM(CD58:CD61)</f>
        <v>15463.049838568184</v>
      </c>
      <c r="CL62">
        <f>SUM(CE58:CE62)</f>
        <v>151572.76565746675</v>
      </c>
      <c r="CM62">
        <f>SUM(CE58:CE61)</f>
        <v>99703.326164248982</v>
      </c>
      <c r="CN62" t="s">
        <v>1183</v>
      </c>
      <c r="CP62" s="89">
        <v>1928.6601595777981</v>
      </c>
      <c r="CQ62" s="89">
        <v>0.35</v>
      </c>
      <c r="CS62" s="65">
        <v>9314.341389172143</v>
      </c>
      <c r="CT62" s="65">
        <v>0.31</v>
      </c>
      <c r="CV62" s="50">
        <v>0.49</v>
      </c>
      <c r="CW62" s="50">
        <v>1641.0839849212102</v>
      </c>
    </row>
    <row r="63" spans="2:114" x14ac:dyDescent="0.3">
      <c r="X63"/>
      <c r="BJ63" s="125" t="s">
        <v>1163</v>
      </c>
      <c r="BK63" s="125" t="s">
        <v>1164</v>
      </c>
      <c r="BL63" s="125" t="s">
        <v>1163</v>
      </c>
      <c r="BM63" s="125" t="s">
        <v>1164</v>
      </c>
      <c r="BN63" s="125">
        <v>100.62525435999601</v>
      </c>
      <c r="BO63" s="125" t="s">
        <v>860</v>
      </c>
      <c r="BP63" s="125" t="s">
        <v>1158</v>
      </c>
      <c r="BQ63" s="125">
        <v>0.57999999999999996</v>
      </c>
      <c r="BR63" s="125">
        <v>331.18849972506098</v>
      </c>
      <c r="BS63" s="125">
        <v>186.29353109534699</v>
      </c>
      <c r="BT63" s="125">
        <v>186.29353109534699</v>
      </c>
      <c r="BU63" s="125"/>
      <c r="BV63" s="125"/>
      <c r="BW63" s="125"/>
      <c r="BX63" s="125"/>
      <c r="BY63" s="125"/>
      <c r="BZ63" s="125"/>
      <c r="CA63" s="125"/>
      <c r="CB63">
        <f>BR63/(3.786*EXP(BQ63*0.7946))</f>
        <v>55.174983112367549</v>
      </c>
      <c r="CC63">
        <f t="shared" si="9"/>
        <v>195.71494585262099</v>
      </c>
      <c r="CD63">
        <f t="shared" si="10"/>
        <v>1655.2494933710266</v>
      </c>
      <c r="CE63">
        <f t="shared" si="10"/>
        <v>5871.4483755786296</v>
      </c>
      <c r="CP63" s="89">
        <v>1822.7203634671359</v>
      </c>
      <c r="CQ63" s="89">
        <v>0.4</v>
      </c>
      <c r="CS63" s="65">
        <v>12821.739451305168</v>
      </c>
      <c r="CT63" s="65">
        <v>0.35</v>
      </c>
    </row>
    <row r="64" spans="2:114" x14ac:dyDescent="0.3">
      <c r="X64"/>
      <c r="BJ64" s="125" t="s">
        <v>1167</v>
      </c>
      <c r="BK64" s="125" t="s">
        <v>1168</v>
      </c>
      <c r="BL64" s="125" t="s">
        <v>1167</v>
      </c>
      <c r="BM64" s="125" t="s">
        <v>1168</v>
      </c>
      <c r="BN64" s="125">
        <v>143.88417696843399</v>
      </c>
      <c r="BO64" s="125" t="s">
        <v>860</v>
      </c>
      <c r="BP64" s="125" t="s">
        <v>1158</v>
      </c>
      <c r="BQ64" s="125">
        <v>0.57999999999999996</v>
      </c>
      <c r="BR64" s="125">
        <v>2518.57300953709</v>
      </c>
      <c r="BS64" s="125">
        <v>897.04908319426102</v>
      </c>
      <c r="BT64" s="125">
        <v>526.14684622019195</v>
      </c>
      <c r="BU64" s="125"/>
      <c r="BV64" s="125"/>
      <c r="BW64" s="125"/>
      <c r="BX64" s="125"/>
      <c r="BY64" s="125"/>
      <c r="BZ64" s="125"/>
      <c r="CA64" s="125"/>
      <c r="CB64">
        <f>BR64/(3.786*EXP(BQ64*0.7946))</f>
        <v>419.58649948242271</v>
      </c>
      <c r="CC64">
        <f t="shared" si="9"/>
        <v>942.41550800092796</v>
      </c>
      <c r="CD64">
        <f t="shared" si="10"/>
        <v>12587.594984472682</v>
      </c>
      <c r="CE64">
        <f t="shared" si="10"/>
        <v>28272.465240027839</v>
      </c>
      <c r="CP64" s="89">
        <v>1460.5428043904835</v>
      </c>
      <c r="CQ64" s="89">
        <v>0.42</v>
      </c>
      <c r="CS64" s="65">
        <v>9799.560710020638</v>
      </c>
      <c r="CT64" s="65">
        <v>0.36</v>
      </c>
    </row>
    <row r="65" spans="24:106" x14ac:dyDescent="0.3">
      <c r="X65"/>
      <c r="BJ65" s="125" t="s">
        <v>1172</v>
      </c>
      <c r="BK65" s="125" t="s">
        <v>1173</v>
      </c>
      <c r="BL65" s="125" t="s">
        <v>1172</v>
      </c>
      <c r="BM65" s="125" t="s">
        <v>1173</v>
      </c>
      <c r="BN65" s="125">
        <v>463.86304890420598</v>
      </c>
      <c r="BO65" s="125" t="s">
        <v>860</v>
      </c>
      <c r="BP65" s="125" t="s">
        <v>1158</v>
      </c>
      <c r="BQ65" s="125">
        <v>0.57999999999999996</v>
      </c>
      <c r="BR65" s="125">
        <v>900.17804431085005</v>
      </c>
      <c r="BS65" s="125">
        <v>387.72860829334599</v>
      </c>
      <c r="BT65" s="125">
        <v>293.64096632599899</v>
      </c>
      <c r="BU65" s="125"/>
      <c r="BV65" s="125"/>
      <c r="BW65" s="125"/>
      <c r="BX65" s="125"/>
      <c r="BY65" s="125"/>
      <c r="BZ65" s="125"/>
      <c r="CA65" s="125"/>
      <c r="CB65">
        <f>BR65/(3.786*EXP(BQ65*0.7946))</f>
        <v>149.96688723855735</v>
      </c>
      <c r="CC65">
        <f t="shared" si="9"/>
        <v>407.33719056946711</v>
      </c>
      <c r="CD65">
        <f t="shared" si="10"/>
        <v>4499.0066171567205</v>
      </c>
      <c r="CE65">
        <f t="shared" si="10"/>
        <v>12220.115717084012</v>
      </c>
      <c r="CP65" s="89">
        <v>1746.4229469810632</v>
      </c>
      <c r="CQ65" s="89">
        <v>0.44</v>
      </c>
      <c r="CS65" s="65">
        <v>9881.9805136952036</v>
      </c>
      <c r="CT65" s="65">
        <v>0.41</v>
      </c>
    </row>
    <row r="66" spans="24:106" x14ac:dyDescent="0.3">
      <c r="X66"/>
      <c r="BJ66" s="125" t="s">
        <v>1178</v>
      </c>
      <c r="BK66" s="125" t="s">
        <v>1179</v>
      </c>
      <c r="BL66" s="125" t="s">
        <v>860</v>
      </c>
      <c r="BM66" s="125" t="s">
        <v>1180</v>
      </c>
      <c r="BN66" s="125" t="s">
        <v>1154</v>
      </c>
      <c r="BO66" s="125" t="s">
        <v>1181</v>
      </c>
      <c r="BP66" s="125" t="s">
        <v>160</v>
      </c>
      <c r="BQ66" s="125">
        <v>0.57999999999999996</v>
      </c>
      <c r="BR66" s="125" t="s">
        <v>1182</v>
      </c>
      <c r="BS66" s="125">
        <v>637.34531051741396</v>
      </c>
      <c r="BT66" s="125">
        <v>5.0105500690918403E-2</v>
      </c>
      <c r="BU66" s="125" t="s">
        <v>1158</v>
      </c>
      <c r="BV66" s="125" t="s">
        <v>1159</v>
      </c>
      <c r="BW66" s="125" t="s">
        <v>806</v>
      </c>
      <c r="BX66" s="125" t="s">
        <v>1170</v>
      </c>
      <c r="BY66" s="125" t="s">
        <v>1182</v>
      </c>
      <c r="BZ66" s="125">
        <v>1</v>
      </c>
      <c r="CA66" s="125">
        <v>637.34531051741396</v>
      </c>
      <c r="CB66">
        <f>BS66/(3.786*EXP(BQ66*0.7946))</f>
        <v>106.17976401275385</v>
      </c>
      <c r="CC66">
        <f t="shared" si="9"/>
        <v>669.57774756813944</v>
      </c>
      <c r="CD66">
        <f t="shared" si="10"/>
        <v>3185.3929203826156</v>
      </c>
      <c r="CE66">
        <f t="shared" si="10"/>
        <v>20087.332427044184</v>
      </c>
      <c r="CP66" s="89">
        <v>1592.5033126847479</v>
      </c>
      <c r="CQ66" s="89">
        <v>0.46</v>
      </c>
      <c r="CS66" s="65">
        <v>12527.907193443534</v>
      </c>
      <c r="CT66" s="65">
        <v>0.42</v>
      </c>
    </row>
    <row r="67" spans="24:106" x14ac:dyDescent="0.3">
      <c r="X67"/>
      <c r="BJ67" s="125" t="s">
        <v>1174</v>
      </c>
      <c r="BK67" s="125" t="s">
        <v>1175</v>
      </c>
      <c r="BL67" s="125" t="s">
        <v>1174</v>
      </c>
      <c r="BM67" s="125" t="s">
        <v>1175</v>
      </c>
      <c r="BN67" s="125">
        <v>206.62475982213499</v>
      </c>
      <c r="BO67" s="125" t="s">
        <v>860</v>
      </c>
      <c r="BP67" s="125" t="s">
        <v>1158</v>
      </c>
      <c r="BQ67" s="125">
        <v>0.57999999999999996</v>
      </c>
      <c r="BR67" s="125">
        <v>1433.0641913975401</v>
      </c>
      <c r="BS67" s="125">
        <v>1182.98799138711</v>
      </c>
      <c r="BT67" s="125">
        <v>1182.98799138711</v>
      </c>
      <c r="BU67" s="125"/>
      <c r="BV67" s="125"/>
      <c r="BW67" s="125"/>
      <c r="BX67" s="125"/>
      <c r="BY67" s="125"/>
      <c r="BZ67" s="125"/>
      <c r="CA67" s="125"/>
      <c r="CB67">
        <f>BR67/(3.786*EXP(BQ67*0.7946))</f>
        <v>238.74407663592785</v>
      </c>
      <c r="CC67">
        <f t="shared" si="9"/>
        <v>1242.8151923328483</v>
      </c>
      <c r="CD67">
        <f t="shared" si="10"/>
        <v>7162.3222990778359</v>
      </c>
      <c r="CE67">
        <f t="shared" si="10"/>
        <v>37284.455769985449</v>
      </c>
      <c r="CG67" s="41">
        <f>BQ67</f>
        <v>0.57999999999999996</v>
      </c>
      <c r="CH67">
        <f>SUM(BS63:BS67)</f>
        <v>3291.4045244874778</v>
      </c>
      <c r="CI67">
        <f>SUM(BS63:BS66)</f>
        <v>2108.4165331003678</v>
      </c>
      <c r="CJ67">
        <f>SUM(CD63:CD67)</f>
        <v>29089.566314460877</v>
      </c>
      <c r="CK67">
        <f>SUM(CD63:CD66)</f>
        <v>21927.244015383043</v>
      </c>
      <c r="CL67">
        <f>SUM(CE63:CE67)</f>
        <v>103735.81752972011</v>
      </c>
      <c r="CM67">
        <f>SUM(CE63:CE66)</f>
        <v>66451.36175973466</v>
      </c>
      <c r="CN67" t="s">
        <v>1183</v>
      </c>
      <c r="CP67" s="89">
        <v>1072.1737330890239</v>
      </c>
      <c r="CQ67" s="89">
        <v>0.47</v>
      </c>
      <c r="CS67" s="65">
        <v>13539.323043124747</v>
      </c>
      <c r="CT67" s="65">
        <v>0.45</v>
      </c>
      <c r="CV67" s="120" t="s">
        <v>1193</v>
      </c>
      <c r="DA67" s="120" t="s">
        <v>806</v>
      </c>
    </row>
    <row r="68" spans="24:106" x14ac:dyDescent="0.3">
      <c r="BJ68" s="50" t="s">
        <v>1163</v>
      </c>
      <c r="BK68" s="50" t="s">
        <v>1164</v>
      </c>
      <c r="BL68" s="50" t="s">
        <v>1163</v>
      </c>
      <c r="BM68" s="50" t="s">
        <v>1164</v>
      </c>
      <c r="BN68" s="50">
        <v>100.62525435999601</v>
      </c>
      <c r="BO68" s="50" t="s">
        <v>1118</v>
      </c>
      <c r="BP68" s="50" t="s">
        <v>1158</v>
      </c>
      <c r="BQ68" s="50">
        <v>0.65</v>
      </c>
      <c r="BR68" s="50"/>
      <c r="BS68" s="50">
        <v>375.25893332180101</v>
      </c>
      <c r="BT68" s="50">
        <v>375.25893332180101</v>
      </c>
      <c r="BU68" s="50"/>
      <c r="BV68" s="50"/>
      <c r="BW68" s="50"/>
      <c r="BX68" s="50"/>
      <c r="BY68" s="50"/>
      <c r="BZ68" s="50"/>
      <c r="CA68" s="50"/>
      <c r="CB68">
        <f t="shared" ref="CB68:CB82" si="44">BS68/(3.786*EXP(BQ68*0.7946))</f>
        <v>59.13460131675653</v>
      </c>
      <c r="CC68">
        <f t="shared" ref="CC68:CC82" si="45">BS68/(0.511*EXP(1.0725*BQ68))</f>
        <v>365.72327395216342</v>
      </c>
      <c r="CD68">
        <f t="shared" ref="CD68:CE82" si="46">CB68*30</f>
        <v>1774.0380395026959</v>
      </c>
      <c r="CE68">
        <f t="shared" si="46"/>
        <v>10971.698218564903</v>
      </c>
      <c r="CP68" s="89">
        <v>1563.7500902429147</v>
      </c>
      <c r="CQ68" s="89">
        <v>0.47</v>
      </c>
      <c r="CS68" s="65">
        <v>10071.948126556907</v>
      </c>
      <c r="CT68" s="65">
        <v>0.46</v>
      </c>
      <c r="CV68" s="132" t="s">
        <v>1194</v>
      </c>
      <c r="CX68" s="120"/>
      <c r="CY68" s="120"/>
      <c r="CZ68" s="120"/>
      <c r="DA68" s="132" t="s">
        <v>806</v>
      </c>
      <c r="DB68" s="120"/>
    </row>
    <row r="69" spans="24:106" x14ac:dyDescent="0.3">
      <c r="BJ69" s="50" t="s">
        <v>1167</v>
      </c>
      <c r="BK69" s="50" t="s">
        <v>1168</v>
      </c>
      <c r="BL69" s="50" t="s">
        <v>1167</v>
      </c>
      <c r="BM69" s="50" t="s">
        <v>1168</v>
      </c>
      <c r="BN69" s="50">
        <v>143.88417696843399</v>
      </c>
      <c r="BO69" s="50" t="s">
        <v>1118</v>
      </c>
      <c r="BP69" s="50" t="s">
        <v>1158</v>
      </c>
      <c r="BQ69" s="50">
        <v>0.65</v>
      </c>
      <c r="BR69" s="50"/>
      <c r="BS69" s="50">
        <v>1056.1842192772799</v>
      </c>
      <c r="BT69" s="50">
        <v>716.09044156820698</v>
      </c>
      <c r="BU69" s="50"/>
      <c r="BV69" s="50"/>
      <c r="BW69" s="50"/>
      <c r="BX69" s="50"/>
      <c r="BY69" s="50"/>
      <c r="BZ69" s="50"/>
      <c r="CA69" s="50"/>
      <c r="CB69">
        <f t="shared" si="44"/>
        <v>166.43716425653233</v>
      </c>
      <c r="CC69">
        <f t="shared" si="45"/>
        <v>1029.3456498194862</v>
      </c>
      <c r="CD69">
        <f t="shared" si="46"/>
        <v>4993.1149276959695</v>
      </c>
      <c r="CE69">
        <f t="shared" si="46"/>
        <v>30880.369494584585</v>
      </c>
      <c r="CP69" s="89">
        <v>1807.5275566651555</v>
      </c>
      <c r="CQ69" s="89">
        <v>0.5</v>
      </c>
      <c r="CS69" s="65">
        <v>8845.927364763329</v>
      </c>
      <c r="CT69" s="65">
        <v>0.51</v>
      </c>
      <c r="CV69" s="133" t="s">
        <v>1195</v>
      </c>
      <c r="CX69" s="132"/>
      <c r="CY69" s="132"/>
      <c r="CZ69" s="132"/>
      <c r="DA69" s="133" t="s">
        <v>639</v>
      </c>
      <c r="DB69" s="132"/>
    </row>
    <row r="70" spans="24:106" x14ac:dyDescent="0.3">
      <c r="AK70" s="35"/>
      <c r="BJ70" s="50" t="s">
        <v>1172</v>
      </c>
      <c r="BK70" s="50" t="s">
        <v>1173</v>
      </c>
      <c r="BL70" s="50" t="s">
        <v>1172</v>
      </c>
      <c r="BM70" s="50" t="s">
        <v>1173</v>
      </c>
      <c r="BN70" s="50">
        <v>463.86304890420598</v>
      </c>
      <c r="BO70" s="50" t="s">
        <v>1118</v>
      </c>
      <c r="BP70" s="50" t="s">
        <v>1158</v>
      </c>
      <c r="BQ70" s="50">
        <v>0.65</v>
      </c>
      <c r="BR70" s="50"/>
      <c r="BS70" s="50">
        <v>617.27926050765905</v>
      </c>
      <c r="BT70" s="50">
        <v>342.30696932106599</v>
      </c>
      <c r="BU70" s="50"/>
      <c r="BV70" s="50"/>
      <c r="BW70" s="50"/>
      <c r="BX70" s="50"/>
      <c r="BY70" s="50"/>
      <c r="BZ70" s="50"/>
      <c r="CA70" s="50"/>
      <c r="CB70">
        <f t="shared" si="44"/>
        <v>97.273001999182682</v>
      </c>
      <c r="CC70">
        <f t="shared" si="45"/>
        <v>601.59365187460571</v>
      </c>
      <c r="CD70">
        <f t="shared" si="46"/>
        <v>2918.1900599754804</v>
      </c>
      <c r="CE70">
        <f t="shared" si="46"/>
        <v>18047.809556238171</v>
      </c>
      <c r="CP70" s="89">
        <v>728.84976480557202</v>
      </c>
      <c r="CQ70" s="89">
        <v>0.57999999999999996</v>
      </c>
      <c r="CS70" s="65">
        <v>14076.704208097455</v>
      </c>
      <c r="CT70" s="65">
        <v>0.53</v>
      </c>
    </row>
    <row r="71" spans="24:106" x14ac:dyDescent="0.3">
      <c r="AK71" s="35"/>
      <c r="BJ71" s="50" t="s">
        <v>1178</v>
      </c>
      <c r="BK71" s="50" t="s">
        <v>1179</v>
      </c>
      <c r="BL71" s="50" t="s">
        <v>1118</v>
      </c>
      <c r="BM71" s="50" t="s">
        <v>1180</v>
      </c>
      <c r="BN71" s="50" t="s">
        <v>1154</v>
      </c>
      <c r="BO71" s="50" t="s">
        <v>1181</v>
      </c>
      <c r="BP71" s="50" t="s">
        <v>160</v>
      </c>
      <c r="BQ71" s="50">
        <v>0.65</v>
      </c>
      <c r="BR71" s="50" t="s">
        <v>1182</v>
      </c>
      <c r="BS71" s="50">
        <v>1113.4812910098999</v>
      </c>
      <c r="BT71" s="50">
        <v>8.7537378365157195E-2</v>
      </c>
      <c r="BU71" s="50" t="s">
        <v>1158</v>
      </c>
      <c r="BV71" s="50" t="s">
        <v>1159</v>
      </c>
      <c r="BW71" s="50" t="s">
        <v>806</v>
      </c>
      <c r="BX71" s="50" t="s">
        <v>1170</v>
      </c>
      <c r="BY71" s="50" t="s">
        <v>1182</v>
      </c>
      <c r="BZ71" s="50">
        <v>1</v>
      </c>
      <c r="CA71" s="50">
        <v>1113.4812910098999</v>
      </c>
      <c r="CB71">
        <f t="shared" si="44"/>
        <v>175.46623509978528</v>
      </c>
      <c r="CC71">
        <f t="shared" si="45"/>
        <v>1085.1867525919977</v>
      </c>
      <c r="CD71">
        <f t="shared" si="46"/>
        <v>5263.9870529935588</v>
      </c>
      <c r="CE71">
        <f t="shared" si="46"/>
        <v>32555.602577759932</v>
      </c>
      <c r="CP71" s="89">
        <v>1234.6188715280887</v>
      </c>
      <c r="CQ71" s="89">
        <v>0.65</v>
      </c>
      <c r="CS71" s="65">
        <v>18709.05800303314</v>
      </c>
      <c r="CT71" s="65">
        <v>0.55000000000000004</v>
      </c>
    </row>
    <row r="72" spans="24:106" x14ac:dyDescent="0.3">
      <c r="AK72" s="35"/>
      <c r="BJ72" s="50" t="s">
        <v>1174</v>
      </c>
      <c r="BK72" s="50" t="s">
        <v>1175</v>
      </c>
      <c r="BL72" s="50" t="s">
        <v>1174</v>
      </c>
      <c r="BM72" s="50" t="s">
        <v>1175</v>
      </c>
      <c r="BN72" s="50">
        <v>206.62475982213499</v>
      </c>
      <c r="BO72" s="50" t="s">
        <v>1118</v>
      </c>
      <c r="BP72" s="50" t="s">
        <v>1158</v>
      </c>
      <c r="BQ72" s="50">
        <v>0.65</v>
      </c>
      <c r="BR72" s="50"/>
      <c r="BS72" s="50">
        <v>1587.8420265130201</v>
      </c>
      <c r="BT72" s="50">
        <v>1587.8420265130201</v>
      </c>
      <c r="BU72" s="50"/>
      <c r="BV72" s="50"/>
      <c r="BW72" s="50"/>
      <c r="BX72" s="50"/>
      <c r="BY72" s="50"/>
      <c r="BZ72" s="50"/>
      <c r="CA72" s="50"/>
      <c r="CB72">
        <f t="shared" si="44"/>
        <v>250.2176413514396</v>
      </c>
      <c r="CC72">
        <f t="shared" si="45"/>
        <v>1547.4935648159362</v>
      </c>
      <c r="CD72">
        <f t="shared" si="46"/>
        <v>7506.5292405431883</v>
      </c>
      <c r="CE72">
        <f t="shared" si="46"/>
        <v>46424.806944478085</v>
      </c>
      <c r="CG72" s="41">
        <f>BQ72</f>
        <v>0.65</v>
      </c>
      <c r="CH72">
        <f>SUM(BS68:BS72)</f>
        <v>4750.0457306296594</v>
      </c>
      <c r="CI72">
        <f>SUM(BS68:BS71)</f>
        <v>3162.2037041166395</v>
      </c>
      <c r="CJ72">
        <f>SUM(CD68:CD72)</f>
        <v>22455.859320710893</v>
      </c>
      <c r="CK72">
        <f>SUM(CD68:CD71)</f>
        <v>14949.330080167703</v>
      </c>
      <c r="CL72">
        <f>SUM(CE68:CE72)</f>
        <v>138880.28679162567</v>
      </c>
      <c r="CM72">
        <f>SUM(CE68:CE71)</f>
        <v>92455.479847147595</v>
      </c>
      <c r="CS72" s="65">
        <v>13286.78579392967</v>
      </c>
      <c r="CT72" s="65">
        <v>0.63</v>
      </c>
    </row>
    <row r="73" spans="24:106" x14ac:dyDescent="0.3">
      <c r="AK73" s="35"/>
      <c r="BJ73" s="129" t="s">
        <v>1163</v>
      </c>
      <c r="BK73" s="129" t="s">
        <v>1164</v>
      </c>
      <c r="BL73" s="129" t="s">
        <v>1163</v>
      </c>
      <c r="BM73" s="129" t="s">
        <v>1164</v>
      </c>
      <c r="BN73" s="129">
        <v>100.62525435999601</v>
      </c>
      <c r="BO73" s="129" t="s">
        <v>1186</v>
      </c>
      <c r="BP73" s="129" t="s">
        <v>1158</v>
      </c>
      <c r="BQ73" s="129">
        <v>1.27</v>
      </c>
      <c r="BR73" s="129"/>
      <c r="BS73" s="129">
        <v>461.82798862581598</v>
      </c>
      <c r="BT73" s="129">
        <v>461.82798862581598</v>
      </c>
      <c r="BU73" s="129"/>
      <c r="BV73" s="129"/>
      <c r="BW73" s="129"/>
      <c r="BX73" s="129"/>
      <c r="BY73" s="129"/>
      <c r="BZ73" s="129"/>
      <c r="CA73" s="129"/>
      <c r="CB73">
        <f t="shared" si="44"/>
        <v>44.466693576190814</v>
      </c>
      <c r="CC73">
        <f t="shared" si="45"/>
        <v>231.48224880089876</v>
      </c>
      <c r="CD73">
        <f t="shared" si="46"/>
        <v>1334.0008072857245</v>
      </c>
      <c r="CE73">
        <f t="shared" si="46"/>
        <v>6944.4674640269632</v>
      </c>
      <c r="CS73" s="65">
        <v>18914.954278569792</v>
      </c>
      <c r="CT73" s="65">
        <v>0.65</v>
      </c>
    </row>
    <row r="74" spans="24:106" x14ac:dyDescent="0.3">
      <c r="AK74" s="35"/>
      <c r="BJ74" s="129" t="s">
        <v>1167</v>
      </c>
      <c r="BK74" s="129" t="s">
        <v>1168</v>
      </c>
      <c r="BL74" s="129" t="s">
        <v>1167</v>
      </c>
      <c r="BM74" s="129" t="s">
        <v>1168</v>
      </c>
      <c r="BN74" s="129">
        <v>143.88417696843399</v>
      </c>
      <c r="BO74" s="129" t="s">
        <v>1186</v>
      </c>
      <c r="BP74" s="129" t="s">
        <v>1158</v>
      </c>
      <c r="BQ74" s="129">
        <v>1.27</v>
      </c>
      <c r="BR74" s="129"/>
      <c r="BS74" s="129">
        <v>2225.8808127852699</v>
      </c>
      <c r="BT74" s="129">
        <v>1330.84516158932</v>
      </c>
      <c r="BU74" s="129"/>
      <c r="BV74" s="129"/>
      <c r="BW74" s="129"/>
      <c r="BX74" s="129"/>
      <c r="BY74" s="129"/>
      <c r="BZ74" s="129"/>
      <c r="CA74" s="129"/>
      <c r="CB74">
        <f t="shared" si="44"/>
        <v>214.31693720806325</v>
      </c>
      <c r="CC74">
        <f t="shared" si="45"/>
        <v>1115.6792329530638</v>
      </c>
      <c r="CD74">
        <f t="shared" si="46"/>
        <v>6429.5081162418974</v>
      </c>
      <c r="CE74">
        <f t="shared" si="46"/>
        <v>33470.37698859191</v>
      </c>
      <c r="CS74" s="65">
        <v>12811.799623320625</v>
      </c>
      <c r="CT74" s="65">
        <v>0.73</v>
      </c>
    </row>
    <row r="75" spans="24:106" x14ac:dyDescent="0.3">
      <c r="AK75" s="35"/>
      <c r="BJ75" s="129" t="s">
        <v>1172</v>
      </c>
      <c r="BK75" s="129" t="s">
        <v>1173</v>
      </c>
      <c r="BL75" s="129" t="s">
        <v>1172</v>
      </c>
      <c r="BM75" s="129" t="s">
        <v>1173</v>
      </c>
      <c r="BN75" s="129">
        <v>463.86304890420598</v>
      </c>
      <c r="BO75" s="129" t="s">
        <v>1186</v>
      </c>
      <c r="BP75" s="129" t="s">
        <v>1158</v>
      </c>
      <c r="BQ75" s="129">
        <v>1.27</v>
      </c>
      <c r="BR75" s="129"/>
      <c r="BS75" s="129">
        <v>1618.3493460577899</v>
      </c>
      <c r="BT75" s="129">
        <v>1166.9287487249401</v>
      </c>
      <c r="BU75" s="129"/>
      <c r="BV75" s="129"/>
      <c r="BW75" s="129"/>
      <c r="BX75" s="129"/>
      <c r="BY75" s="129"/>
      <c r="BZ75" s="129"/>
      <c r="CA75" s="129"/>
      <c r="CB75">
        <f t="shared" si="44"/>
        <v>155.82131495431383</v>
      </c>
      <c r="CC75">
        <f t="shared" si="45"/>
        <v>811.16596481216402</v>
      </c>
      <c r="CD75">
        <f t="shared" si="46"/>
        <v>4674.6394486294148</v>
      </c>
      <c r="CE75">
        <f t="shared" si="46"/>
        <v>24334.978944364921</v>
      </c>
      <c r="CS75" s="65">
        <v>13184.181001103549</v>
      </c>
      <c r="CT75" s="65">
        <v>0.74</v>
      </c>
    </row>
    <row r="76" spans="24:106" x14ac:dyDescent="0.3">
      <c r="AK76" s="35"/>
      <c r="BJ76" s="129" t="s">
        <v>1178</v>
      </c>
      <c r="BK76" s="129" t="s">
        <v>1179</v>
      </c>
      <c r="BL76" s="129" t="s">
        <v>1186</v>
      </c>
      <c r="BM76" s="129" t="s">
        <v>1180</v>
      </c>
      <c r="BN76" s="129" t="s">
        <v>1154</v>
      </c>
      <c r="BO76" s="129" t="s">
        <v>1181</v>
      </c>
      <c r="BP76" s="129" t="s">
        <v>160</v>
      </c>
      <c r="BQ76" s="129">
        <v>1.27</v>
      </c>
      <c r="BR76" s="129" t="s">
        <v>1182</v>
      </c>
      <c r="BS76" s="129">
        <v>1005.61418368382</v>
      </c>
      <c r="BT76" s="129">
        <v>7.9057304327636094E-2</v>
      </c>
      <c r="BU76" s="129" t="s">
        <v>1158</v>
      </c>
      <c r="BV76" s="129" t="s">
        <v>1159</v>
      </c>
      <c r="BW76" s="129" t="s">
        <v>806</v>
      </c>
      <c r="BX76" s="129" t="s">
        <v>1170</v>
      </c>
      <c r="BY76" s="129" t="s">
        <v>1182</v>
      </c>
      <c r="BZ76" s="129">
        <v>1</v>
      </c>
      <c r="CA76" s="129">
        <v>1005.61418368382</v>
      </c>
      <c r="CB76">
        <f t="shared" si="44"/>
        <v>96.824659533508552</v>
      </c>
      <c r="CC76">
        <f t="shared" si="45"/>
        <v>504.04444598054909</v>
      </c>
      <c r="CD76">
        <f t="shared" si="46"/>
        <v>2904.7397860052565</v>
      </c>
      <c r="CE76">
        <f t="shared" si="46"/>
        <v>15121.333379416472</v>
      </c>
      <c r="CS76" s="65">
        <v>12518.833497125597</v>
      </c>
      <c r="CT76" s="65">
        <v>0.78</v>
      </c>
    </row>
    <row r="77" spans="24:106" x14ac:dyDescent="0.3">
      <c r="AK77" s="35"/>
      <c r="BJ77" s="129" t="s">
        <v>1174</v>
      </c>
      <c r="BK77" s="129" t="s">
        <v>1175</v>
      </c>
      <c r="BL77" s="129" t="s">
        <v>1174</v>
      </c>
      <c r="BM77" s="129" t="s">
        <v>1175</v>
      </c>
      <c r="BN77" s="129">
        <v>206.62475982213499</v>
      </c>
      <c r="BO77" s="129" t="s">
        <v>1186</v>
      </c>
      <c r="BP77" s="129" t="s">
        <v>1158</v>
      </c>
      <c r="BQ77" s="129">
        <v>1.27</v>
      </c>
      <c r="BR77" s="129"/>
      <c r="BS77" s="129">
        <v>556.79543417422303</v>
      </c>
      <c r="BT77" s="129">
        <v>556.79543417422303</v>
      </c>
      <c r="BU77" s="129"/>
      <c r="BV77" s="129"/>
      <c r="BW77" s="129"/>
      <c r="BX77" s="129"/>
      <c r="BY77" s="129"/>
      <c r="BZ77" s="129"/>
      <c r="CA77" s="129"/>
      <c r="CB77">
        <f t="shared" si="44"/>
        <v>53.610548874956798</v>
      </c>
      <c r="CC77">
        <f t="shared" si="45"/>
        <v>279.08282390643558</v>
      </c>
      <c r="CD77">
        <f t="shared" si="46"/>
        <v>1608.316466248704</v>
      </c>
      <c r="CE77">
        <f t="shared" si="46"/>
        <v>8372.4847171930669</v>
      </c>
      <c r="CG77" s="41">
        <f>BQ77</f>
        <v>1.27</v>
      </c>
      <c r="CH77">
        <f>SUM(BS73:BS77)</f>
        <v>5868.4677653269191</v>
      </c>
      <c r="CI77">
        <f>SUM(BS73:BS76)</f>
        <v>5311.6723311526957</v>
      </c>
      <c r="CJ77">
        <f>SUM(CD73:CD77)</f>
        <v>16951.204624410999</v>
      </c>
      <c r="CK77">
        <f>SUM(CD73:CD76)</f>
        <v>15342.888158162294</v>
      </c>
      <c r="CL77">
        <f>SUM(CE73:CE77)</f>
        <v>88243.641493593343</v>
      </c>
      <c r="CM77">
        <f>SUM(CE73:CE76)</f>
        <v>79871.156776400268</v>
      </c>
      <c r="CS77" s="65">
        <v>10546.620831966784</v>
      </c>
      <c r="CT77" s="65">
        <v>0.82</v>
      </c>
    </row>
    <row r="78" spans="24:106" x14ac:dyDescent="0.3">
      <c r="AK78" s="35"/>
      <c r="BJ78" s="122" t="s">
        <v>1163</v>
      </c>
      <c r="BK78" s="122" t="s">
        <v>1164</v>
      </c>
      <c r="BL78" s="122" t="s">
        <v>1163</v>
      </c>
      <c r="BM78" s="122" t="s">
        <v>1164</v>
      </c>
      <c r="BN78" s="122">
        <v>100.62525435999601</v>
      </c>
      <c r="BO78" s="122" t="s">
        <v>1187</v>
      </c>
      <c r="BP78" s="122" t="s">
        <v>1158</v>
      </c>
      <c r="BQ78" s="122">
        <v>1.9</v>
      </c>
      <c r="BR78" s="122"/>
      <c r="BS78" s="122">
        <v>1583.0060717235301</v>
      </c>
      <c r="BT78" s="122">
        <v>1583.0060717235301</v>
      </c>
      <c r="BU78" s="122"/>
      <c r="BV78" s="122"/>
      <c r="BW78" s="122"/>
      <c r="BX78" s="122"/>
      <c r="BY78" s="122"/>
      <c r="BZ78" s="122">
        <v>1</v>
      </c>
      <c r="CA78" s="122">
        <v>890.68887995472096</v>
      </c>
      <c r="CB78">
        <f t="shared" si="44"/>
        <v>92.391117462340503</v>
      </c>
      <c r="CC78">
        <f t="shared" si="45"/>
        <v>403.71798780869062</v>
      </c>
      <c r="CD78">
        <f t="shared" si="46"/>
        <v>2771.7335238702153</v>
      </c>
      <c r="CE78">
        <f t="shared" si="46"/>
        <v>12111.539634260718</v>
      </c>
    </row>
    <row r="79" spans="24:106" x14ac:dyDescent="0.3">
      <c r="AK79" s="35"/>
      <c r="BJ79" s="122" t="s">
        <v>1167</v>
      </c>
      <c r="BK79" s="122" t="s">
        <v>1168</v>
      </c>
      <c r="BL79" s="122" t="s">
        <v>1167</v>
      </c>
      <c r="BM79" s="122" t="s">
        <v>1168</v>
      </c>
      <c r="BN79" s="122">
        <v>143.88417696843399</v>
      </c>
      <c r="BO79" s="122" t="s">
        <v>1187</v>
      </c>
      <c r="BP79" s="122" t="s">
        <v>1158</v>
      </c>
      <c r="BQ79" s="122">
        <v>1.9</v>
      </c>
      <c r="BR79" s="122"/>
      <c r="BS79" s="122">
        <v>5187.9155752819197</v>
      </c>
      <c r="BT79" s="122">
        <v>2725.6269956743499</v>
      </c>
      <c r="BU79" s="122"/>
      <c r="BV79" s="122"/>
      <c r="BW79" s="122"/>
      <c r="BX79" s="122"/>
      <c r="BY79" s="122"/>
      <c r="BZ79" s="122">
        <v>1</v>
      </c>
      <c r="CA79" s="122">
        <v>642.724269722337</v>
      </c>
      <c r="CB79">
        <f t="shared" si="44"/>
        <v>302.78931070599822</v>
      </c>
      <c r="CC79">
        <f t="shared" si="45"/>
        <v>1323.0870521512288</v>
      </c>
      <c r="CD79">
        <f t="shared" si="46"/>
        <v>9083.6793211799468</v>
      </c>
      <c r="CE79">
        <f t="shared" si="46"/>
        <v>39692.611564536863</v>
      </c>
    </row>
    <row r="80" spans="24:106" x14ac:dyDescent="0.3">
      <c r="AK80" s="35"/>
      <c r="BJ80" s="122" t="s">
        <v>1172</v>
      </c>
      <c r="BK80" s="122" t="s">
        <v>1173</v>
      </c>
      <c r="BL80" s="122" t="s">
        <v>1172</v>
      </c>
      <c r="BM80" s="122" t="s">
        <v>1173</v>
      </c>
      <c r="BN80" s="122">
        <v>463.86304890420598</v>
      </c>
      <c r="BO80" s="122" t="s">
        <v>1187</v>
      </c>
      <c r="BP80" s="122" t="s">
        <v>1158</v>
      </c>
      <c r="BQ80" s="122">
        <v>1.9</v>
      </c>
      <c r="BR80" s="122"/>
      <c r="BS80" s="122">
        <v>3568.5263325661099</v>
      </c>
      <c r="BT80" s="122">
        <v>2541.1413256614601</v>
      </c>
      <c r="BU80" s="122"/>
      <c r="BV80" s="122"/>
      <c r="BW80" s="122"/>
      <c r="BX80" s="122"/>
      <c r="BY80" s="122"/>
      <c r="BZ80" s="122">
        <v>1</v>
      </c>
      <c r="CA80" s="122">
        <v>315.41098421559099</v>
      </c>
      <c r="CB80">
        <f t="shared" si="44"/>
        <v>208.27471318578259</v>
      </c>
      <c r="CC80">
        <f t="shared" si="45"/>
        <v>910.09017347441284</v>
      </c>
      <c r="CD80">
        <f t="shared" si="46"/>
        <v>6248.2413955734773</v>
      </c>
      <c r="CE80">
        <f t="shared" si="46"/>
        <v>27302.705204232385</v>
      </c>
    </row>
    <row r="81" spans="37:92" x14ac:dyDescent="0.3">
      <c r="AK81" s="35"/>
      <c r="BJ81" s="122" t="s">
        <v>1178</v>
      </c>
      <c r="BK81" s="122" t="s">
        <v>1179</v>
      </c>
      <c r="BL81" s="122" t="s">
        <v>1187</v>
      </c>
      <c r="BM81" s="122" t="s">
        <v>1180</v>
      </c>
      <c r="BN81" s="122" t="s">
        <v>1154</v>
      </c>
      <c r="BO81" s="122" t="s">
        <v>1181</v>
      </c>
      <c r="BP81" s="122" t="s">
        <v>160</v>
      </c>
      <c r="BQ81" s="122">
        <v>1.9</v>
      </c>
      <c r="BR81" s="122" t="s">
        <v>1182</v>
      </c>
      <c r="BS81" s="122">
        <v>2324.9161855388202</v>
      </c>
      <c r="BT81" s="122">
        <v>0.18277547134734901</v>
      </c>
      <c r="BU81" s="122" t="s">
        <v>1158</v>
      </c>
      <c r="BV81" s="122" t="s">
        <v>1159</v>
      </c>
      <c r="BW81" s="122" t="s">
        <v>806</v>
      </c>
      <c r="BX81" s="122" t="s">
        <v>1170</v>
      </c>
      <c r="BY81" s="122" t="s">
        <v>1182</v>
      </c>
      <c r="BZ81" s="122">
        <v>10</v>
      </c>
      <c r="CA81" s="122">
        <v>112.080003825037</v>
      </c>
      <c r="CB81">
        <f t="shared" si="44"/>
        <v>135.69221762639492</v>
      </c>
      <c r="CC81">
        <f t="shared" si="45"/>
        <v>592.92917507742573</v>
      </c>
      <c r="CD81">
        <f t="shared" si="46"/>
        <v>4070.7665287918476</v>
      </c>
      <c r="CE81">
        <f t="shared" si="46"/>
        <v>17787.87525232277</v>
      </c>
    </row>
    <row r="82" spans="37:92" x14ac:dyDescent="0.3">
      <c r="AK82" s="35"/>
      <c r="BJ82" s="122" t="s">
        <v>1174</v>
      </c>
      <c r="BK82" s="122" t="s">
        <v>1175</v>
      </c>
      <c r="BL82" s="122" t="s">
        <v>1174</v>
      </c>
      <c r="BM82" s="122" t="s">
        <v>1175</v>
      </c>
      <c r="BN82" s="122">
        <v>206.62475982213499</v>
      </c>
      <c r="BO82" s="122" t="s">
        <v>1187</v>
      </c>
      <c r="BP82" s="122" t="s">
        <v>1158</v>
      </c>
      <c r="BQ82" s="122">
        <v>1.9</v>
      </c>
      <c r="BR82" s="122"/>
      <c r="BS82" s="122">
        <v>1168.40924341499</v>
      </c>
      <c r="BT82" s="122">
        <v>1168.40924341499</v>
      </c>
      <c r="BU82" s="122"/>
      <c r="BV82" s="122"/>
      <c r="BW82" s="122"/>
      <c r="BX82" s="122"/>
      <c r="BY82" s="122"/>
      <c r="BZ82" s="122">
        <v>1</v>
      </c>
      <c r="CA82" s="122">
        <v>180.518236249175</v>
      </c>
      <c r="CB82">
        <f t="shared" si="44"/>
        <v>68.193443841251522</v>
      </c>
      <c r="CC82">
        <f t="shared" si="45"/>
        <v>297.98232433498686</v>
      </c>
      <c r="CD82">
        <f t="shared" si="46"/>
        <v>2045.8033152375456</v>
      </c>
      <c r="CE82">
        <f t="shared" si="46"/>
        <v>8939.4697300496064</v>
      </c>
      <c r="CG82" s="41">
        <f>BQ82</f>
        <v>1.9</v>
      </c>
      <c r="CH82">
        <f>SUM(BS78:BS82)</f>
        <v>13832.773408525369</v>
      </c>
      <c r="CI82">
        <f>SUM(BS78:BS81)</f>
        <v>12664.364165110379</v>
      </c>
      <c r="CJ82">
        <f>SUM(CD78:CD82)</f>
        <v>24220.224084653033</v>
      </c>
      <c r="CK82">
        <f>SUM(CD78:CD81)</f>
        <v>22174.420769415487</v>
      </c>
      <c r="CL82">
        <f>SUM(CE78:CE82)</f>
        <v>105834.20138540234</v>
      </c>
      <c r="CM82">
        <f>SUM(CE78:CE81)</f>
        <v>96894.731655352734</v>
      </c>
    </row>
    <row r="83" spans="37:92" x14ac:dyDescent="0.3">
      <c r="AK83" s="35"/>
    </row>
    <row r="84" spans="37:92" x14ac:dyDescent="0.3">
      <c r="AK84" s="35"/>
    </row>
    <row r="85" spans="37:92" x14ac:dyDescent="0.3">
      <c r="AK85" s="35"/>
      <c r="BJ85" s="134"/>
      <c r="BK85" s="134"/>
      <c r="BL85" s="134"/>
      <c r="BM85" s="134"/>
      <c r="BN85" s="134"/>
      <c r="BO85" s="134"/>
      <c r="BP85" s="134"/>
      <c r="BQ85" s="134"/>
      <c r="BR85" s="134"/>
      <c r="BS85" s="134"/>
      <c r="BT85" s="134"/>
      <c r="BU85" s="134"/>
      <c r="BV85" s="134"/>
      <c r="BW85" s="134"/>
      <c r="BX85" s="134"/>
      <c r="BY85" s="134"/>
      <c r="BZ85" s="134"/>
      <c r="CA85" s="134"/>
    </row>
    <row r="86" spans="37:92" x14ac:dyDescent="0.3">
      <c r="AK86" s="35"/>
      <c r="BJ86" t="s">
        <v>432</v>
      </c>
      <c r="BK86" t="s">
        <v>432</v>
      </c>
    </row>
    <row r="87" spans="37:92" x14ac:dyDescent="0.3">
      <c r="AK87" s="35"/>
      <c r="BR87" t="s">
        <v>1203</v>
      </c>
      <c r="BS87" t="s">
        <v>1140</v>
      </c>
      <c r="BT87" t="s">
        <v>1141</v>
      </c>
      <c r="BW87" t="s">
        <v>1145</v>
      </c>
      <c r="BX87" t="s">
        <v>1131</v>
      </c>
      <c r="BY87" t="s">
        <v>1146</v>
      </c>
      <c r="CB87" t="s">
        <v>1130</v>
      </c>
      <c r="CC87" t="s">
        <v>1131</v>
      </c>
      <c r="CD87" t="s">
        <v>1149</v>
      </c>
      <c r="CE87" t="s">
        <v>1150</v>
      </c>
    </row>
    <row r="88" spans="37:92" x14ac:dyDescent="0.3">
      <c r="AK88" s="35"/>
      <c r="BJ88" s="37" t="s">
        <v>1163</v>
      </c>
      <c r="BK88" s="37" t="s">
        <v>1164</v>
      </c>
      <c r="BL88" s="37">
        <v>100.62525435999601</v>
      </c>
      <c r="BM88" s="37" t="s">
        <v>1190</v>
      </c>
      <c r="BN88" s="37" t="s">
        <v>1191</v>
      </c>
      <c r="BO88" s="37" t="s">
        <v>1192</v>
      </c>
      <c r="BP88" s="37" t="s">
        <v>1204</v>
      </c>
      <c r="BQ88" s="37">
        <v>0.21</v>
      </c>
      <c r="BR88" s="37">
        <v>878.54032465439104</v>
      </c>
      <c r="BS88" s="37">
        <v>578.67221241052505</v>
      </c>
      <c r="BT88" s="37">
        <v>578.67221241052505</v>
      </c>
      <c r="BU88" s="37">
        <v>278.80410016666002</v>
      </c>
      <c r="BV88" s="37"/>
      <c r="BW88">
        <f t="shared" ref="BW88:BW151" si="47">BS88/(3.786*EXP(BQ88*0.7946))</f>
        <v>129.35494498279337</v>
      </c>
      <c r="BX88">
        <f>BS88/(0.511*EXP(1.0725*BQ88))</f>
        <v>904.06103883094295</v>
      </c>
      <c r="BY88">
        <f>BW88*30</f>
        <v>3880.6483494838012</v>
      </c>
      <c r="CB88">
        <f>BS88/(3.786*EXP(BQ88*0.7946))</f>
        <v>129.35494498279337</v>
      </c>
      <c r="CC88">
        <f>BS88/(0.511*EXP(1.0725*BQ88))</f>
        <v>904.06103883094295</v>
      </c>
      <c r="CD88">
        <f>CB88*30</f>
        <v>3880.6483494838012</v>
      </c>
      <c r="CE88">
        <f>CC88*30</f>
        <v>27121.831164928288</v>
      </c>
    </row>
    <row r="89" spans="37:92" x14ac:dyDescent="0.3">
      <c r="AK89" s="35"/>
      <c r="BJ89" s="37" t="s">
        <v>1167</v>
      </c>
      <c r="BK89" s="37" t="s">
        <v>1168</v>
      </c>
      <c r="BL89" s="37">
        <v>121.268536588274</v>
      </c>
      <c r="BM89" s="37" t="s">
        <v>1190</v>
      </c>
      <c r="BN89" s="37" t="s">
        <v>1191</v>
      </c>
      <c r="BO89" s="37" t="s">
        <v>1192</v>
      </c>
      <c r="BP89" s="37" t="s">
        <v>1205</v>
      </c>
      <c r="BQ89" s="37">
        <v>0.21</v>
      </c>
      <c r="BR89" s="37">
        <v>1825.9908062505799</v>
      </c>
      <c r="BS89" s="37">
        <v>729.67925915276305</v>
      </c>
      <c r="BT89" s="37">
        <v>254.33900765708401</v>
      </c>
      <c r="BU89" s="37">
        <v>108.707963550616</v>
      </c>
      <c r="BV89" s="37"/>
      <c r="BW89">
        <f t="shared" si="47"/>
        <v>163.11068407727529</v>
      </c>
      <c r="BX89">
        <f t="shared" ref="BX89:BX152" si="48">BS89/(0.511*EXP(1.0725*BQ89))</f>
        <v>1139.9797240912781</v>
      </c>
      <c r="BY89">
        <f>BW89*35</f>
        <v>5708.8739427046357</v>
      </c>
      <c r="CB89">
        <f t="shared" ref="CB89:CB152" si="49">BS89/(3.786*EXP(BQ89*0.7946))</f>
        <v>163.11068407727529</v>
      </c>
      <c r="CC89">
        <f t="shared" ref="CC89:CC152" si="50">BS89/(0.511*EXP(1.0725*BQ89))</f>
        <v>1139.9797240912781</v>
      </c>
      <c r="CD89">
        <f t="shared" ref="CD89:CE104" si="51">CB89*30</f>
        <v>4893.3205223182586</v>
      </c>
      <c r="CE89">
        <f t="shared" si="51"/>
        <v>34199.391722738343</v>
      </c>
    </row>
    <row r="90" spans="37:92" x14ac:dyDescent="0.3">
      <c r="AK90" s="35"/>
      <c r="BJ90" s="37" t="s">
        <v>1172</v>
      </c>
      <c r="BK90" s="37" t="s">
        <v>1173</v>
      </c>
      <c r="BL90" s="37"/>
      <c r="BM90" s="37" t="s">
        <v>1190</v>
      </c>
      <c r="BN90" s="37" t="s">
        <v>1191</v>
      </c>
      <c r="BO90" s="37" t="s">
        <v>1192</v>
      </c>
      <c r="BP90" s="37" t="s">
        <v>1206</v>
      </c>
      <c r="BQ90" s="37">
        <v>0.21</v>
      </c>
      <c r="BR90" s="37">
        <v>1284.94586011151</v>
      </c>
      <c r="BS90" s="37">
        <v>754.97628413377799</v>
      </c>
      <c r="BT90" s="37">
        <v>772.75223750542295</v>
      </c>
      <c r="BU90" s="37">
        <v>32.104425195182898</v>
      </c>
      <c r="BV90" s="37"/>
      <c r="BW90">
        <f t="shared" si="47"/>
        <v>168.76551803070885</v>
      </c>
      <c r="BX90">
        <f t="shared" si="48"/>
        <v>1179.5013292300507</v>
      </c>
      <c r="BY90">
        <f>BW90*80</f>
        <v>13501.241442456707</v>
      </c>
      <c r="CB90">
        <f t="shared" si="49"/>
        <v>168.76551803070885</v>
      </c>
      <c r="CC90">
        <f t="shared" si="50"/>
        <v>1179.5013292300507</v>
      </c>
      <c r="CD90">
        <f t="shared" si="51"/>
        <v>5062.9655409212655</v>
      </c>
      <c r="CE90">
        <f t="shared" si="51"/>
        <v>35385.039876901523</v>
      </c>
      <c r="CH90" t="s">
        <v>1165</v>
      </c>
      <c r="CJ90" t="s">
        <v>1165</v>
      </c>
      <c r="CL90" t="s">
        <v>1165</v>
      </c>
    </row>
    <row r="91" spans="37:92" x14ac:dyDescent="0.3">
      <c r="AK91" s="35"/>
      <c r="BJ91" s="37" t="s">
        <v>1178</v>
      </c>
      <c r="BK91" s="37" t="s">
        <v>1179</v>
      </c>
      <c r="BL91" s="37" t="s">
        <v>1190</v>
      </c>
      <c r="BM91" s="37" t="s">
        <v>1180</v>
      </c>
      <c r="BN91" s="37" t="s">
        <v>1154</v>
      </c>
      <c r="BO91" s="37" t="s">
        <v>1181</v>
      </c>
      <c r="BP91" s="37" t="s">
        <v>160</v>
      </c>
      <c r="BQ91" s="37">
        <v>0.21</v>
      </c>
      <c r="BR91" s="37" t="s">
        <v>1182</v>
      </c>
      <c r="BS91" s="37">
        <v>121.149503380007</v>
      </c>
      <c r="BT91" s="37">
        <v>9.5242820887524796E-3</v>
      </c>
      <c r="BU91" s="37" t="s">
        <v>1191</v>
      </c>
      <c r="BV91" s="37"/>
      <c r="BW91">
        <f t="shared" si="47"/>
        <v>27.0814582216295</v>
      </c>
      <c r="BX91">
        <f t="shared" si="48"/>
        <v>189.27217089505069</v>
      </c>
      <c r="BY91">
        <f>BW91*5</f>
        <v>135.40729110814749</v>
      </c>
      <c r="CB91">
        <f t="shared" si="49"/>
        <v>27.0814582216295</v>
      </c>
      <c r="CC91">
        <f t="shared" si="50"/>
        <v>189.27217089505069</v>
      </c>
      <c r="CD91">
        <f t="shared" si="51"/>
        <v>812.44374664888505</v>
      </c>
      <c r="CE91">
        <f t="shared" si="51"/>
        <v>5678.1651268515207</v>
      </c>
      <c r="CH91" t="s">
        <v>1129</v>
      </c>
      <c r="CI91" t="s">
        <v>1129</v>
      </c>
      <c r="CJ91" t="s">
        <v>1149</v>
      </c>
      <c r="CK91" t="s">
        <v>1149</v>
      </c>
      <c r="CL91" t="s">
        <v>1169</v>
      </c>
      <c r="CM91" t="s">
        <v>1169</v>
      </c>
    </row>
    <row r="92" spans="37:92" x14ac:dyDescent="0.3">
      <c r="AK92" s="35"/>
      <c r="BJ92" s="37" t="s">
        <v>1174</v>
      </c>
      <c r="BK92" s="37" t="s">
        <v>1175</v>
      </c>
      <c r="BL92" s="37">
        <v>206.62475982213499</v>
      </c>
      <c r="BM92" s="37" t="s">
        <v>1190</v>
      </c>
      <c r="BN92" s="37" t="s">
        <v>1191</v>
      </c>
      <c r="BO92" s="37" t="s">
        <v>1192</v>
      </c>
      <c r="BP92" s="37" t="s">
        <v>1202</v>
      </c>
      <c r="BQ92" s="37">
        <v>0.21</v>
      </c>
      <c r="BR92" s="37">
        <v>560.01448280218904</v>
      </c>
      <c r="BS92" s="37">
        <v>518.39134282063401</v>
      </c>
      <c r="BT92" s="37">
        <v>518.39134282063401</v>
      </c>
      <c r="BU92" s="37">
        <v>476.76820283907801</v>
      </c>
      <c r="BV92" s="37"/>
      <c r="BW92">
        <f t="shared" si="47"/>
        <v>115.87990954462471</v>
      </c>
      <c r="BX92">
        <f t="shared" si="48"/>
        <v>809.8840861204377</v>
      </c>
      <c r="BY92">
        <f>BW92*20</f>
        <v>2317.5981908924941</v>
      </c>
      <c r="BZ92">
        <f>SUM(BY92:BY92)</f>
        <v>2317.5981908924941</v>
      </c>
      <c r="CB92">
        <f t="shared" si="49"/>
        <v>115.87990954462471</v>
      </c>
      <c r="CC92">
        <f t="shared" si="50"/>
        <v>809.8840861204377</v>
      </c>
      <c r="CD92">
        <f t="shared" si="51"/>
        <v>3476.3972863387412</v>
      </c>
      <c r="CE92">
        <f t="shared" si="51"/>
        <v>24296.522583613132</v>
      </c>
      <c r="CG92" s="41">
        <f>BQ92</f>
        <v>0.21</v>
      </c>
      <c r="CH92">
        <f>SUM(BS88:BS92)</f>
        <v>2702.8686018977069</v>
      </c>
      <c r="CI92">
        <f>SUM(BS88:BS91)</f>
        <v>2184.4772590770731</v>
      </c>
      <c r="CJ92">
        <f>SUM(CD88:CD92)</f>
        <v>18125.775445710951</v>
      </c>
      <c r="CK92">
        <f>SUM(CD88:CD91)</f>
        <v>14649.378159372209</v>
      </c>
      <c r="CL92">
        <f>SUM(CE88:CE92)</f>
        <v>126680.95047503281</v>
      </c>
      <c r="CM92">
        <f>SUM(CE88:CE91)</f>
        <v>102384.42789141968</v>
      </c>
      <c r="CN92" t="s">
        <v>1183</v>
      </c>
    </row>
    <row r="93" spans="37:92" x14ac:dyDescent="0.3">
      <c r="BJ93" s="53" t="s">
        <v>1163</v>
      </c>
      <c r="BK93" s="53" t="s">
        <v>1164</v>
      </c>
      <c r="BL93" s="53">
        <v>100.62525435999601</v>
      </c>
      <c r="BM93" s="53" t="s">
        <v>1190</v>
      </c>
      <c r="BN93" s="53" t="s">
        <v>1191</v>
      </c>
      <c r="BO93" s="53" t="s">
        <v>1192</v>
      </c>
      <c r="BP93" s="53" t="s">
        <v>1204</v>
      </c>
      <c r="BQ93" s="53">
        <v>0.22</v>
      </c>
      <c r="BR93" s="53">
        <v>881.96979400928296</v>
      </c>
      <c r="BS93" s="53">
        <v>614.60458234255498</v>
      </c>
      <c r="BT93" s="53">
        <v>614.60458234255498</v>
      </c>
      <c r="BU93" s="53">
        <v>347.23937067582699</v>
      </c>
      <c r="BV93" s="53"/>
      <c r="BW93">
        <f t="shared" si="47"/>
        <v>136.29982471719302</v>
      </c>
      <c r="BX93">
        <f t="shared" si="48"/>
        <v>949.9551702397606</v>
      </c>
      <c r="BY93">
        <f>BW93*30</f>
        <v>4088.9947415157903</v>
      </c>
      <c r="CB93">
        <f t="shared" si="49"/>
        <v>136.29982471719302</v>
      </c>
      <c r="CC93">
        <f t="shared" si="50"/>
        <v>949.9551702397606</v>
      </c>
      <c r="CD93">
        <f t="shared" si="51"/>
        <v>4088.9947415157903</v>
      </c>
      <c r="CE93">
        <f t="shared" si="51"/>
        <v>28498.655107192819</v>
      </c>
      <c r="CH93" t="s">
        <v>432</v>
      </c>
      <c r="CI93" t="s">
        <v>432</v>
      </c>
      <c r="CN93" t="s">
        <v>432</v>
      </c>
    </row>
    <row r="94" spans="37:92" x14ac:dyDescent="0.3">
      <c r="BJ94" s="53" t="s">
        <v>1167</v>
      </c>
      <c r="BK94" s="53" t="s">
        <v>1168</v>
      </c>
      <c r="BL94" s="53">
        <v>121.268536588274</v>
      </c>
      <c r="BM94" s="53" t="s">
        <v>1190</v>
      </c>
      <c r="BN94" s="53" t="s">
        <v>1191</v>
      </c>
      <c r="BO94" s="53" t="s">
        <v>1192</v>
      </c>
      <c r="BP94" s="53" t="s">
        <v>1205</v>
      </c>
      <c r="BQ94" s="53">
        <v>0.22</v>
      </c>
      <c r="BR94" s="53">
        <v>1785.3300901027801</v>
      </c>
      <c r="BS94" s="53">
        <v>723.85954261735503</v>
      </c>
      <c r="BT94" s="53">
        <v>274.922789362039</v>
      </c>
      <c r="BU94" s="53">
        <v>111.32574838724</v>
      </c>
      <c r="BV94" s="53"/>
      <c r="BW94">
        <f t="shared" si="47"/>
        <v>160.52911353599859</v>
      </c>
      <c r="BX94">
        <f t="shared" si="48"/>
        <v>1118.8236059286103</v>
      </c>
      <c r="BY94">
        <f>BW94*35</f>
        <v>5618.5189737599503</v>
      </c>
      <c r="CB94">
        <f t="shared" si="49"/>
        <v>160.52911353599859</v>
      </c>
      <c r="CC94">
        <f t="shared" si="50"/>
        <v>1118.8236059286103</v>
      </c>
      <c r="CD94">
        <f t="shared" si="51"/>
        <v>4815.8734060799579</v>
      </c>
      <c r="CE94">
        <f t="shared" si="51"/>
        <v>33564.708177858309</v>
      </c>
      <c r="CI94" t="s">
        <v>432</v>
      </c>
      <c r="CN94" t="s">
        <v>432</v>
      </c>
    </row>
    <row r="95" spans="37:92" x14ac:dyDescent="0.3">
      <c r="BJ95" s="53" t="s">
        <v>1172</v>
      </c>
      <c r="BK95" s="53" t="s">
        <v>1173</v>
      </c>
      <c r="BL95" s="53"/>
      <c r="BM95" s="53" t="s">
        <v>1190</v>
      </c>
      <c r="BN95" s="53" t="s">
        <v>1191</v>
      </c>
      <c r="BO95" s="53" t="s">
        <v>1192</v>
      </c>
      <c r="BP95" s="53" t="s">
        <v>1206</v>
      </c>
      <c r="BQ95" s="53">
        <v>0.22</v>
      </c>
      <c r="BR95" s="53">
        <v>1339.6012674317701</v>
      </c>
      <c r="BS95" s="53">
        <v>770.63257473425006</v>
      </c>
      <c r="BT95" s="53">
        <v>778.50531936606001</v>
      </c>
      <c r="BU95" s="53">
        <v>34.690235169455597</v>
      </c>
      <c r="BV95" s="53"/>
      <c r="BW95">
        <f t="shared" si="47"/>
        <v>170.90189021580406</v>
      </c>
      <c r="BX95">
        <f t="shared" si="48"/>
        <v>1191.1177035708404</v>
      </c>
      <c r="BY95">
        <f>BW95*80</f>
        <v>13672.151217264325</v>
      </c>
      <c r="CB95">
        <f t="shared" si="49"/>
        <v>170.90189021580406</v>
      </c>
      <c r="CC95">
        <f t="shared" si="50"/>
        <v>1191.1177035708404</v>
      </c>
      <c r="CD95">
        <f t="shared" si="51"/>
        <v>5127.0567064741217</v>
      </c>
      <c r="CE95">
        <f t="shared" si="51"/>
        <v>35733.531107125214</v>
      </c>
      <c r="CH95" t="s">
        <v>1165</v>
      </c>
      <c r="CJ95" t="s">
        <v>1165</v>
      </c>
      <c r="CL95" t="s">
        <v>1165</v>
      </c>
    </row>
    <row r="96" spans="37:92" x14ac:dyDescent="0.3">
      <c r="BJ96" s="53" t="s">
        <v>1178</v>
      </c>
      <c r="BK96" s="53" t="s">
        <v>1179</v>
      </c>
      <c r="BL96" s="53" t="s">
        <v>1190</v>
      </c>
      <c r="BM96" s="53" t="s">
        <v>1180</v>
      </c>
      <c r="BN96" s="53" t="s">
        <v>1154</v>
      </c>
      <c r="BO96" s="53" t="s">
        <v>1181</v>
      </c>
      <c r="BP96" s="53" t="s">
        <v>160</v>
      </c>
      <c r="BQ96" s="53">
        <v>0.22</v>
      </c>
      <c r="BR96" s="53" t="s">
        <v>1182</v>
      </c>
      <c r="BS96" s="53">
        <v>130.91181837905</v>
      </c>
      <c r="BT96" s="53">
        <v>1.02917556589782E-2</v>
      </c>
      <c r="BU96" s="53" t="s">
        <v>1191</v>
      </c>
      <c r="BV96" s="53"/>
      <c r="BW96">
        <f t="shared" si="47"/>
        <v>29.032093822770157</v>
      </c>
      <c r="BX96">
        <f t="shared" si="48"/>
        <v>202.34206233977247</v>
      </c>
      <c r="BY96">
        <f>BW96*5</f>
        <v>145.16046911385078</v>
      </c>
      <c r="CB96">
        <f t="shared" si="49"/>
        <v>29.032093822770157</v>
      </c>
      <c r="CC96">
        <f t="shared" si="50"/>
        <v>202.34206233977247</v>
      </c>
      <c r="CD96">
        <f t="shared" si="51"/>
        <v>870.96281468310474</v>
      </c>
      <c r="CE96">
        <f t="shared" si="51"/>
        <v>6070.2618701931742</v>
      </c>
      <c r="CH96" t="s">
        <v>1129</v>
      </c>
      <c r="CI96" t="s">
        <v>1129</v>
      </c>
      <c r="CJ96" t="s">
        <v>1149</v>
      </c>
      <c r="CK96" t="s">
        <v>1149</v>
      </c>
      <c r="CL96" t="s">
        <v>1169</v>
      </c>
      <c r="CM96" t="s">
        <v>1169</v>
      </c>
    </row>
    <row r="97" spans="62:92" x14ac:dyDescent="0.3">
      <c r="BJ97" s="53" t="s">
        <v>1174</v>
      </c>
      <c r="BK97" s="53" t="s">
        <v>1175</v>
      </c>
      <c r="BL97" s="53">
        <v>206.62475982213499</v>
      </c>
      <c r="BM97" s="53" t="s">
        <v>1190</v>
      </c>
      <c r="BN97" s="53" t="s">
        <v>1191</v>
      </c>
      <c r="BO97" s="53" t="s">
        <v>1192</v>
      </c>
      <c r="BP97" s="53" t="s">
        <v>1202</v>
      </c>
      <c r="BQ97" s="53">
        <v>0.22</v>
      </c>
      <c r="BR97" s="53">
        <v>586.70010458666002</v>
      </c>
      <c r="BS97" s="53">
        <v>540.23449274868904</v>
      </c>
      <c r="BT97" s="53">
        <v>540.23449274868904</v>
      </c>
      <c r="BU97" s="53">
        <v>493.768880910718</v>
      </c>
      <c r="BV97" s="53"/>
      <c r="BW97">
        <f t="shared" si="47"/>
        <v>119.80689500747579</v>
      </c>
      <c r="BX97">
        <f t="shared" si="48"/>
        <v>835.00605799654807</v>
      </c>
      <c r="BY97">
        <f>BW97*20</f>
        <v>2396.1379001495156</v>
      </c>
      <c r="BZ97">
        <f>SUM(BY97:BY97)</f>
        <v>2396.1379001495156</v>
      </c>
      <c r="CB97">
        <f t="shared" si="49"/>
        <v>119.80689500747579</v>
      </c>
      <c r="CC97">
        <f t="shared" si="50"/>
        <v>835.00605799654807</v>
      </c>
      <c r="CD97">
        <f t="shared" si="51"/>
        <v>3594.2068502242737</v>
      </c>
      <c r="CE97">
        <f t="shared" si="51"/>
        <v>25050.181739896441</v>
      </c>
      <c r="CG97" s="41">
        <f>BQ97</f>
        <v>0.22</v>
      </c>
      <c r="CH97">
        <f>SUM(BS93:BS97)</f>
        <v>2780.2430108218987</v>
      </c>
      <c r="CI97">
        <f>SUM(BS93:BS96)</f>
        <v>2240.0085180732099</v>
      </c>
      <c r="CJ97">
        <f>SUM(CD93:CD97)</f>
        <v>18497.09451897725</v>
      </c>
      <c r="CK97">
        <f>SUM(CD93:CD96)</f>
        <v>14902.887668752977</v>
      </c>
      <c r="CL97">
        <f>SUM(CE93:CE97)</f>
        <v>128917.33800226595</v>
      </c>
      <c r="CM97">
        <f>SUM(CE93:CE96)</f>
        <v>103867.15626236952</v>
      </c>
      <c r="CN97" t="s">
        <v>1183</v>
      </c>
    </row>
    <row r="98" spans="62:92" x14ac:dyDescent="0.3">
      <c r="BJ98" s="127" t="s">
        <v>1163</v>
      </c>
      <c r="BK98" s="127" t="s">
        <v>1164</v>
      </c>
      <c r="BL98" s="127"/>
      <c r="BM98" s="127" t="s">
        <v>1197</v>
      </c>
      <c r="BN98" s="127" t="s">
        <v>1191</v>
      </c>
      <c r="BO98" s="127" t="s">
        <v>1192</v>
      </c>
      <c r="BP98" s="127" t="s">
        <v>1204</v>
      </c>
      <c r="BQ98" s="127">
        <v>0.25</v>
      </c>
      <c r="BR98" s="127">
        <v>1036.78341138936</v>
      </c>
      <c r="BS98" s="127">
        <v>1036.78341138936</v>
      </c>
      <c r="BT98" s="127">
        <v>1036.78341138936</v>
      </c>
      <c r="BU98" s="127">
        <v>1036.78341138936</v>
      </c>
      <c r="BV98" s="127"/>
      <c r="BW98">
        <f t="shared" si="47"/>
        <v>224.50955619926242</v>
      </c>
      <c r="BX98">
        <f t="shared" si="48"/>
        <v>1551.7506348789682</v>
      </c>
      <c r="BY98">
        <f>BW98*30</f>
        <v>6735.2866859778724</v>
      </c>
      <c r="CB98">
        <f t="shared" si="49"/>
        <v>224.50955619926242</v>
      </c>
      <c r="CC98">
        <f t="shared" si="50"/>
        <v>1551.7506348789682</v>
      </c>
      <c r="CD98">
        <f t="shared" si="51"/>
        <v>6735.2866859778724</v>
      </c>
      <c r="CE98">
        <f t="shared" si="51"/>
        <v>46552.519046369045</v>
      </c>
    </row>
    <row r="99" spans="62:92" x14ac:dyDescent="0.3">
      <c r="BJ99" s="127" t="s">
        <v>1167</v>
      </c>
      <c r="BK99" s="127" t="s">
        <v>1168</v>
      </c>
      <c r="BL99" s="127"/>
      <c r="BM99" s="127" t="s">
        <v>1197</v>
      </c>
      <c r="BN99" s="127" t="s">
        <v>1191</v>
      </c>
      <c r="BO99" s="127" t="s">
        <v>1192</v>
      </c>
      <c r="BP99" s="127" t="s">
        <v>1205</v>
      </c>
      <c r="BQ99" s="127">
        <v>0.25</v>
      </c>
      <c r="BR99" s="127">
        <v>2686.2648028102599</v>
      </c>
      <c r="BS99" s="127">
        <v>1509.19253405115</v>
      </c>
      <c r="BT99" s="127">
        <v>1509.19253405115</v>
      </c>
      <c r="BU99" s="127">
        <v>332.120265292044</v>
      </c>
      <c r="BV99" s="127"/>
      <c r="BW99">
        <f t="shared" si="47"/>
        <v>326.80706723983099</v>
      </c>
      <c r="BX99">
        <f t="shared" si="48"/>
        <v>2258.8039576464471</v>
      </c>
      <c r="BY99">
        <f>BW99*35</f>
        <v>11438.247353394085</v>
      </c>
      <c r="CB99">
        <f t="shared" si="49"/>
        <v>326.80706723983099</v>
      </c>
      <c r="CC99">
        <f t="shared" si="50"/>
        <v>2258.8039576464471</v>
      </c>
      <c r="CD99">
        <f t="shared" si="51"/>
        <v>9804.21201719493</v>
      </c>
      <c r="CE99">
        <f t="shared" si="51"/>
        <v>67764.118729393405</v>
      </c>
      <c r="CG99" s="41" t="s">
        <v>432</v>
      </c>
      <c r="CH99" t="s">
        <v>432</v>
      </c>
      <c r="CI99" t="s">
        <v>432</v>
      </c>
      <c r="CN99" t="s">
        <v>432</v>
      </c>
    </row>
    <row r="100" spans="62:92" x14ac:dyDescent="0.3">
      <c r="BJ100" s="127" t="s">
        <v>1172</v>
      </c>
      <c r="BK100" s="127" t="s">
        <v>1173</v>
      </c>
      <c r="BL100" s="127"/>
      <c r="BM100" s="127" t="s">
        <v>1197</v>
      </c>
      <c r="BN100" s="127" t="s">
        <v>1191</v>
      </c>
      <c r="BO100" s="127" t="s">
        <v>1192</v>
      </c>
      <c r="BP100" s="127" t="s">
        <v>1206</v>
      </c>
      <c r="BQ100" s="127">
        <v>0.25</v>
      </c>
      <c r="BR100" s="127">
        <v>1611.4728759607999</v>
      </c>
      <c r="BS100" s="127">
        <v>1211.2655683834901</v>
      </c>
      <c r="BT100" s="127">
        <v>1288.68646755502</v>
      </c>
      <c r="BU100" s="127">
        <v>604.93071145917997</v>
      </c>
      <c r="BV100" s="127"/>
      <c r="BW100">
        <f t="shared" si="47"/>
        <v>262.29267579889779</v>
      </c>
      <c r="BX100">
        <f t="shared" si="48"/>
        <v>1812.8975580611843</v>
      </c>
      <c r="BY100">
        <f>BW100*80</f>
        <v>20983.414063911823</v>
      </c>
      <c r="CB100">
        <f t="shared" si="49"/>
        <v>262.29267579889779</v>
      </c>
      <c r="CC100">
        <f t="shared" si="50"/>
        <v>1812.8975580611843</v>
      </c>
      <c r="CD100">
        <f t="shared" si="51"/>
        <v>7868.7802739669332</v>
      </c>
      <c r="CE100">
        <f t="shared" si="51"/>
        <v>54386.92674183553</v>
      </c>
      <c r="CH100" t="s">
        <v>1165</v>
      </c>
      <c r="CJ100" t="s">
        <v>1165</v>
      </c>
      <c r="CL100" t="s">
        <v>1165</v>
      </c>
    </row>
    <row r="101" spans="62:92" x14ac:dyDescent="0.3">
      <c r="BJ101" s="127" t="s">
        <v>1178</v>
      </c>
      <c r="BK101" s="127" t="s">
        <v>1179</v>
      </c>
      <c r="BL101" s="127" t="s">
        <v>1197</v>
      </c>
      <c r="BM101" s="127" t="s">
        <v>1180</v>
      </c>
      <c r="BN101" s="127" t="s">
        <v>1154</v>
      </c>
      <c r="BO101" s="127" t="s">
        <v>1181</v>
      </c>
      <c r="BP101" s="127" t="s">
        <v>160</v>
      </c>
      <c r="BQ101" s="127">
        <v>0.25</v>
      </c>
      <c r="BR101" s="127" t="s">
        <v>1182</v>
      </c>
      <c r="BS101" s="127">
        <v>146.60217454649799</v>
      </c>
      <c r="BT101" s="127">
        <v>1.1525267758017E-2</v>
      </c>
      <c r="BU101" s="127" t="s">
        <v>1191</v>
      </c>
      <c r="BV101" s="127"/>
      <c r="BW101">
        <f t="shared" si="47"/>
        <v>31.745867829014191</v>
      </c>
      <c r="BX101">
        <f t="shared" si="48"/>
        <v>219.4190367323813</v>
      </c>
      <c r="BY101">
        <f>BW101*5</f>
        <v>158.72933914507095</v>
      </c>
      <c r="CB101">
        <f t="shared" si="49"/>
        <v>31.745867829014191</v>
      </c>
      <c r="CC101">
        <f t="shared" si="50"/>
        <v>219.4190367323813</v>
      </c>
      <c r="CD101">
        <f t="shared" si="51"/>
        <v>952.37603487042577</v>
      </c>
      <c r="CE101">
        <f t="shared" si="51"/>
        <v>6582.571101971439</v>
      </c>
      <c r="CH101" t="s">
        <v>1129</v>
      </c>
      <c r="CI101" t="s">
        <v>1129</v>
      </c>
      <c r="CJ101" t="s">
        <v>1149</v>
      </c>
      <c r="CK101" t="s">
        <v>1149</v>
      </c>
      <c r="CL101" t="s">
        <v>1169</v>
      </c>
      <c r="CM101" t="s">
        <v>1169</v>
      </c>
    </row>
    <row r="102" spans="62:92" x14ac:dyDescent="0.3">
      <c r="BJ102" s="127" t="s">
        <v>1174</v>
      </c>
      <c r="BK102" s="127" t="s">
        <v>1175</v>
      </c>
      <c r="BL102" s="127">
        <v>206.62475982213499</v>
      </c>
      <c r="BM102" s="127" t="s">
        <v>1197</v>
      </c>
      <c r="BN102" s="127" t="s">
        <v>1191</v>
      </c>
      <c r="BO102" s="127" t="s">
        <v>1192</v>
      </c>
      <c r="BP102" s="127" t="s">
        <v>1202</v>
      </c>
      <c r="BQ102" s="127">
        <v>0.25</v>
      </c>
      <c r="BR102" s="127">
        <v>475.16784369094501</v>
      </c>
      <c r="BS102" s="127">
        <v>456.30385216111</v>
      </c>
      <c r="BT102" s="127">
        <v>456.30385216111</v>
      </c>
      <c r="BU102" s="127">
        <v>437.43986063127397</v>
      </c>
      <c r="BV102" s="127"/>
      <c r="BW102">
        <f t="shared" si="47"/>
        <v>98.81000623208466</v>
      </c>
      <c r="BX102">
        <f t="shared" si="48"/>
        <v>682.94861251672592</v>
      </c>
      <c r="BY102">
        <f>BW102*20</f>
        <v>1976.2001246416933</v>
      </c>
      <c r="BZ102">
        <f>SUM(BY101:BY102)</f>
        <v>2134.9294637867642</v>
      </c>
      <c r="CB102">
        <f t="shared" si="49"/>
        <v>98.81000623208466</v>
      </c>
      <c r="CC102">
        <f t="shared" si="50"/>
        <v>682.94861251672592</v>
      </c>
      <c r="CD102">
        <f t="shared" si="51"/>
        <v>2964.30018696254</v>
      </c>
      <c r="CE102">
        <f t="shared" si="51"/>
        <v>20488.458375501777</v>
      </c>
      <c r="CG102" s="41">
        <f>BQ102</f>
        <v>0.25</v>
      </c>
      <c r="CH102">
        <f>SUM(BS98:BS102)</f>
        <v>4360.1475405316087</v>
      </c>
      <c r="CI102">
        <f>SUM(BS98:BS101)</f>
        <v>3903.8436883704985</v>
      </c>
      <c r="CJ102">
        <f>SUM(CD98:CD102)</f>
        <v>28324.955198972704</v>
      </c>
      <c r="CK102">
        <f>SUM(CD98:CD101)</f>
        <v>25360.655012010164</v>
      </c>
      <c r="CL102">
        <f>SUM(CE98:CE102)</f>
        <v>195774.59399507116</v>
      </c>
      <c r="CM102">
        <f>SUM(CE98:CE101)</f>
        <v>175286.1356195694</v>
      </c>
    </row>
    <row r="103" spans="62:92" x14ac:dyDescent="0.3">
      <c r="BJ103" s="32" t="s">
        <v>1163</v>
      </c>
      <c r="BK103" s="32" t="s">
        <v>1164</v>
      </c>
      <c r="BL103" s="32"/>
      <c r="BM103" s="32" t="s">
        <v>1190</v>
      </c>
      <c r="BN103" s="32" t="s">
        <v>1191</v>
      </c>
      <c r="BO103" s="32" t="s">
        <v>1192</v>
      </c>
      <c r="BP103" s="32" t="s">
        <v>1204</v>
      </c>
      <c r="BQ103" s="32">
        <v>0.26</v>
      </c>
      <c r="BR103" s="32">
        <v>877.79226231447501</v>
      </c>
      <c r="BS103" s="32">
        <v>877.79226231447501</v>
      </c>
      <c r="BT103" s="32">
        <v>877.79226231447501</v>
      </c>
      <c r="BU103" s="32">
        <v>877.79226231447501</v>
      </c>
      <c r="BV103" s="32"/>
      <c r="BW103">
        <f t="shared" si="47"/>
        <v>188.5765281853389</v>
      </c>
      <c r="BX103">
        <f t="shared" si="48"/>
        <v>1299.7739596411252</v>
      </c>
      <c r="BY103">
        <f>BW103*30</f>
        <v>5657.2958455601674</v>
      </c>
      <c r="CB103">
        <f t="shared" si="49"/>
        <v>188.5765281853389</v>
      </c>
      <c r="CC103">
        <f t="shared" si="50"/>
        <v>1299.7739596411252</v>
      </c>
      <c r="CD103">
        <f t="shared" si="51"/>
        <v>5657.2958455601674</v>
      </c>
      <c r="CE103">
        <f t="shared" si="51"/>
        <v>38993.218789233753</v>
      </c>
    </row>
    <row r="104" spans="62:92" x14ac:dyDescent="0.3">
      <c r="BJ104" s="32" t="s">
        <v>1167</v>
      </c>
      <c r="BK104" s="32" t="s">
        <v>1168</v>
      </c>
      <c r="BL104" s="32">
        <v>121.268536588274</v>
      </c>
      <c r="BM104" s="32" t="s">
        <v>1190</v>
      </c>
      <c r="BN104" s="32" t="s">
        <v>1191</v>
      </c>
      <c r="BO104" s="32" t="s">
        <v>1192</v>
      </c>
      <c r="BP104" s="32" t="s">
        <v>1205</v>
      </c>
      <c r="BQ104" s="32">
        <v>0.26</v>
      </c>
      <c r="BR104" s="32">
        <v>2126.8033238768198</v>
      </c>
      <c r="BS104" s="32">
        <v>853.58329115486697</v>
      </c>
      <c r="BT104" s="32">
        <v>305.29832397906603</v>
      </c>
      <c r="BU104" s="32">
        <v>128.64822560871301</v>
      </c>
      <c r="BV104" s="32"/>
      <c r="BW104">
        <f t="shared" si="47"/>
        <v>183.37570342506964</v>
      </c>
      <c r="BX104">
        <f t="shared" si="48"/>
        <v>1263.9269925922306</v>
      </c>
      <c r="BY104">
        <f>BW104*35</f>
        <v>6418.1496198774375</v>
      </c>
      <c r="CB104">
        <f t="shared" si="49"/>
        <v>183.37570342506964</v>
      </c>
      <c r="CC104">
        <f t="shared" si="50"/>
        <v>1263.9269925922306</v>
      </c>
      <c r="CD104">
        <f t="shared" si="51"/>
        <v>5501.2711027520891</v>
      </c>
      <c r="CE104">
        <f t="shared" si="51"/>
        <v>37917.809777766917</v>
      </c>
    </row>
    <row r="105" spans="62:92" x14ac:dyDescent="0.3">
      <c r="BJ105" s="32" t="s">
        <v>1172</v>
      </c>
      <c r="BK105" s="32" t="s">
        <v>1173</v>
      </c>
      <c r="BL105" s="32"/>
      <c r="BM105" s="32" t="s">
        <v>1190</v>
      </c>
      <c r="BN105" s="32" t="s">
        <v>1191</v>
      </c>
      <c r="BO105" s="32" t="s">
        <v>1192</v>
      </c>
      <c r="BP105" s="32" t="s">
        <v>1206</v>
      </c>
      <c r="BQ105" s="32">
        <v>0.26</v>
      </c>
      <c r="BR105" s="32">
        <v>1461.0742487305399</v>
      </c>
      <c r="BS105" s="32">
        <v>812.52652534953097</v>
      </c>
      <c r="BT105" s="32">
        <v>837.32559672736102</v>
      </c>
      <c r="BU105" s="32">
        <v>36.530819005783201</v>
      </c>
      <c r="BV105" s="32"/>
      <c r="BW105">
        <f t="shared" si="47"/>
        <v>174.55545894754991</v>
      </c>
      <c r="BX105">
        <f t="shared" si="48"/>
        <v>1203.1329786188633</v>
      </c>
      <c r="BY105">
        <f>BW105*80</f>
        <v>13964.436715803993</v>
      </c>
      <c r="CB105">
        <f t="shared" si="49"/>
        <v>174.55545894754991</v>
      </c>
      <c r="CC105">
        <f t="shared" si="50"/>
        <v>1203.1329786188633</v>
      </c>
      <c r="CD105">
        <f t="shared" ref="CD105:CE168" si="52">CB105*30</f>
        <v>5236.663768426497</v>
      </c>
      <c r="CE105">
        <f t="shared" si="52"/>
        <v>36093.989358565901</v>
      </c>
      <c r="CH105" t="s">
        <v>1165</v>
      </c>
      <c r="CJ105" t="s">
        <v>1165</v>
      </c>
      <c r="CL105" t="s">
        <v>1165</v>
      </c>
    </row>
    <row r="106" spans="62:92" x14ac:dyDescent="0.3">
      <c r="BJ106" s="32" t="s">
        <v>1178</v>
      </c>
      <c r="BK106" s="32" t="s">
        <v>1179</v>
      </c>
      <c r="BL106" s="32" t="s">
        <v>1190</v>
      </c>
      <c r="BM106" s="32" t="s">
        <v>1180</v>
      </c>
      <c r="BN106" s="32" t="s">
        <v>1154</v>
      </c>
      <c r="BO106" s="32" t="s">
        <v>1181</v>
      </c>
      <c r="BP106" s="32" t="s">
        <v>160</v>
      </c>
      <c r="BQ106" s="32">
        <v>0.26</v>
      </c>
      <c r="BR106" s="32" t="s">
        <v>1182</v>
      </c>
      <c r="BS106" s="32">
        <v>139.653632848406</v>
      </c>
      <c r="BT106" s="32">
        <v>1.09790016207923E-2</v>
      </c>
      <c r="BU106" s="32" t="s">
        <v>1191</v>
      </c>
      <c r="BV106" s="32"/>
      <c r="BW106">
        <f t="shared" si="47"/>
        <v>30.001856204090771</v>
      </c>
      <c r="BX106">
        <f t="shared" si="48"/>
        <v>206.78942289492463</v>
      </c>
      <c r="BY106">
        <f>BW106*5</f>
        <v>150.00928102045384</v>
      </c>
      <c r="CB106">
        <f t="shared" si="49"/>
        <v>30.001856204090771</v>
      </c>
      <c r="CC106">
        <f t="shared" si="50"/>
        <v>206.78942289492463</v>
      </c>
      <c r="CD106">
        <f t="shared" si="52"/>
        <v>900.05568612272316</v>
      </c>
      <c r="CE106">
        <f t="shared" si="52"/>
        <v>6203.6826868477392</v>
      </c>
      <c r="CH106" t="s">
        <v>1129</v>
      </c>
      <c r="CI106" t="s">
        <v>1129</v>
      </c>
      <c r="CJ106" t="s">
        <v>1149</v>
      </c>
      <c r="CK106" t="s">
        <v>1149</v>
      </c>
      <c r="CL106" t="s">
        <v>1169</v>
      </c>
      <c r="CM106" t="s">
        <v>1169</v>
      </c>
    </row>
    <row r="107" spans="62:92" x14ac:dyDescent="0.3">
      <c r="BJ107" s="32" t="s">
        <v>1174</v>
      </c>
      <c r="BK107" s="32" t="s">
        <v>1175</v>
      </c>
      <c r="BL107" s="32">
        <v>206.62475982213499</v>
      </c>
      <c r="BM107" s="32" t="s">
        <v>1190</v>
      </c>
      <c r="BN107" s="32" t="s">
        <v>1191</v>
      </c>
      <c r="BO107" s="32" t="s">
        <v>1192</v>
      </c>
      <c r="BP107" s="32" t="s">
        <v>1202</v>
      </c>
      <c r="BQ107" s="32">
        <v>0.26</v>
      </c>
      <c r="BR107" s="32">
        <v>618.41627650778798</v>
      </c>
      <c r="BS107" s="32">
        <v>582.49924092632602</v>
      </c>
      <c r="BT107" s="32">
        <v>582.49924092632602</v>
      </c>
      <c r="BU107" s="32">
        <v>546.58220534486395</v>
      </c>
      <c r="BV107" s="32"/>
      <c r="BW107">
        <f t="shared" si="47"/>
        <v>125.13858829747679</v>
      </c>
      <c r="BX107">
        <f t="shared" si="48"/>
        <v>862.52451447962085</v>
      </c>
      <c r="BY107">
        <f>BW107*20</f>
        <v>2502.7717659495356</v>
      </c>
      <c r="BZ107">
        <f>SUM(BY105:BY107)</f>
        <v>16617.21776277398</v>
      </c>
      <c r="CB107">
        <f t="shared" si="49"/>
        <v>125.13858829747679</v>
      </c>
      <c r="CC107">
        <f t="shared" si="50"/>
        <v>862.52451447962085</v>
      </c>
      <c r="CD107">
        <f t="shared" si="52"/>
        <v>3754.1576489243034</v>
      </c>
      <c r="CE107">
        <f t="shared" si="52"/>
        <v>25875.735434388625</v>
      </c>
      <c r="CG107" s="41">
        <f>BQ107</f>
        <v>0.26</v>
      </c>
      <c r="CH107">
        <f>SUM(BS103:BS107)</f>
        <v>3266.0549525936049</v>
      </c>
      <c r="CI107">
        <f>SUM(BS103:BS106)</f>
        <v>2683.555711667279</v>
      </c>
      <c r="CJ107">
        <f>SUM(CD103:CD107)</f>
        <v>21049.44405178578</v>
      </c>
      <c r="CK107">
        <f>SUM(CD103:CD106)</f>
        <v>17295.286402861479</v>
      </c>
      <c r="CL107">
        <f>SUM(CE103:CE107)</f>
        <v>145084.43604680293</v>
      </c>
      <c r="CM107">
        <f>SUM(CE103:CE106)</f>
        <v>119208.70061241431</v>
      </c>
    </row>
    <row r="108" spans="62:92" x14ac:dyDescent="0.3">
      <c r="BJ108" s="82" t="s">
        <v>1163</v>
      </c>
      <c r="BK108" s="82" t="s">
        <v>1164</v>
      </c>
      <c r="BL108" s="82">
        <v>100.62525435999601</v>
      </c>
      <c r="BM108" s="82" t="s">
        <v>1190</v>
      </c>
      <c r="BN108" s="82" t="s">
        <v>1191</v>
      </c>
      <c r="BO108" s="82" t="s">
        <v>1192</v>
      </c>
      <c r="BP108" s="82" t="s">
        <v>1204</v>
      </c>
      <c r="BQ108" s="82">
        <v>0.31</v>
      </c>
      <c r="BR108" s="82">
        <v>797.58073728769295</v>
      </c>
      <c r="BS108" s="82">
        <v>541.09118136089398</v>
      </c>
      <c r="BT108" s="82">
        <v>541.09118136089398</v>
      </c>
      <c r="BU108" s="82">
        <v>284.60162543409501</v>
      </c>
      <c r="BV108" s="82"/>
      <c r="BW108">
        <f t="shared" si="47"/>
        <v>111.71508588462429</v>
      </c>
      <c r="BX108">
        <f t="shared" si="48"/>
        <v>759.37710282701744</v>
      </c>
      <c r="BY108">
        <f>BW108*30</f>
        <v>3351.4525765387284</v>
      </c>
      <c r="CB108">
        <f t="shared" si="49"/>
        <v>111.71508588462429</v>
      </c>
      <c r="CC108">
        <f t="shared" si="50"/>
        <v>759.37710282701744</v>
      </c>
      <c r="CD108">
        <f t="shared" si="52"/>
        <v>3351.4525765387284</v>
      </c>
      <c r="CE108">
        <f t="shared" si="52"/>
        <v>22781.313084810525</v>
      </c>
    </row>
    <row r="109" spans="62:92" x14ac:dyDescent="0.3">
      <c r="BJ109" s="82" t="s">
        <v>1167</v>
      </c>
      <c r="BK109" s="82" t="s">
        <v>1168</v>
      </c>
      <c r="BL109" s="82">
        <v>121.268536588274</v>
      </c>
      <c r="BM109" s="82" t="s">
        <v>1190</v>
      </c>
      <c r="BN109" s="82" t="s">
        <v>1191</v>
      </c>
      <c r="BO109" s="82" t="s">
        <v>1192</v>
      </c>
      <c r="BP109" s="82" t="s">
        <v>1205</v>
      </c>
      <c r="BQ109" s="82">
        <v>0.31</v>
      </c>
      <c r="BR109" s="82">
        <v>2404.4159874335501</v>
      </c>
      <c r="BS109" s="82">
        <v>956.31303961034303</v>
      </c>
      <c r="BT109" s="82">
        <v>347.88249743893402</v>
      </c>
      <c r="BU109" s="82">
        <v>116.640633958545</v>
      </c>
      <c r="BV109" s="82"/>
      <c r="BW109">
        <f t="shared" si="47"/>
        <v>197.44286551474886</v>
      </c>
      <c r="BX109">
        <f t="shared" si="48"/>
        <v>1342.1069321228556</v>
      </c>
      <c r="BY109">
        <f>BW109*35</f>
        <v>6910.50029301621</v>
      </c>
      <c r="CB109">
        <f t="shared" si="49"/>
        <v>197.44286551474886</v>
      </c>
      <c r="CC109">
        <f t="shared" si="50"/>
        <v>1342.1069321228556</v>
      </c>
      <c r="CD109">
        <f t="shared" si="52"/>
        <v>5923.2859654424656</v>
      </c>
      <c r="CE109">
        <f t="shared" si="52"/>
        <v>40263.207963685665</v>
      </c>
    </row>
    <row r="110" spans="62:92" x14ac:dyDescent="0.3">
      <c r="BJ110" s="82" t="s">
        <v>1172</v>
      </c>
      <c r="BK110" s="82" t="s">
        <v>1173</v>
      </c>
      <c r="BL110" s="82"/>
      <c r="BM110" s="82" t="s">
        <v>1190</v>
      </c>
      <c r="BN110" s="82" t="s">
        <v>1191</v>
      </c>
      <c r="BO110" s="82" t="s">
        <v>1192</v>
      </c>
      <c r="BP110" s="82" t="s">
        <v>1206</v>
      </c>
      <c r="BQ110" s="82">
        <v>0.31</v>
      </c>
      <c r="BR110" s="82">
        <v>1445.92884001578</v>
      </c>
      <c r="BS110" s="82">
        <v>854.15040208178198</v>
      </c>
      <c r="BT110" s="82">
        <v>869.88640062939101</v>
      </c>
      <c r="BU110" s="82">
        <v>44.974860291216103</v>
      </c>
      <c r="BV110" s="82"/>
      <c r="BW110">
        <f t="shared" si="47"/>
        <v>176.35010292897189</v>
      </c>
      <c r="BX110">
        <f t="shared" si="48"/>
        <v>1198.7300478267844</v>
      </c>
      <c r="BY110">
        <f>BW110*80</f>
        <v>14108.008234317751</v>
      </c>
      <c r="CB110">
        <f t="shared" si="49"/>
        <v>176.35010292897189</v>
      </c>
      <c r="CC110">
        <f t="shared" si="50"/>
        <v>1198.7300478267844</v>
      </c>
      <c r="CD110">
        <f t="shared" si="52"/>
        <v>5290.5030878691568</v>
      </c>
      <c r="CE110">
        <f t="shared" si="52"/>
        <v>35961.901434803527</v>
      </c>
      <c r="CH110" t="s">
        <v>1165</v>
      </c>
      <c r="CJ110" t="s">
        <v>1165</v>
      </c>
      <c r="CL110" t="s">
        <v>1165</v>
      </c>
    </row>
    <row r="111" spans="62:92" x14ac:dyDescent="0.3">
      <c r="BJ111" s="82" t="s">
        <v>1178</v>
      </c>
      <c r="BK111" s="82" t="s">
        <v>1179</v>
      </c>
      <c r="BL111" s="82" t="s">
        <v>1190</v>
      </c>
      <c r="BM111" s="82" t="s">
        <v>1180</v>
      </c>
      <c r="BN111" s="82" t="s">
        <v>1154</v>
      </c>
      <c r="BO111" s="82" t="s">
        <v>1181</v>
      </c>
      <c r="BP111" s="82" t="s">
        <v>160</v>
      </c>
      <c r="BQ111" s="82">
        <v>0.31</v>
      </c>
      <c r="BR111" s="82" t="s">
        <v>1182</v>
      </c>
      <c r="BS111" s="82">
        <v>147.82352319217401</v>
      </c>
      <c r="BT111" s="82">
        <v>1.16212852298646E-2</v>
      </c>
      <c r="BU111" s="82" t="s">
        <v>1191</v>
      </c>
      <c r="BV111" s="82"/>
      <c r="BW111">
        <f t="shared" si="47"/>
        <v>30.520027230247866</v>
      </c>
      <c r="BX111">
        <f t="shared" si="48"/>
        <v>207.45819307020847</v>
      </c>
      <c r="BY111">
        <f>BW111*5</f>
        <v>152.60013615123933</v>
      </c>
      <c r="CB111">
        <f t="shared" si="49"/>
        <v>30.520027230247866</v>
      </c>
      <c r="CC111">
        <f t="shared" si="50"/>
        <v>207.45819307020847</v>
      </c>
      <c r="CD111">
        <f t="shared" si="52"/>
        <v>915.60081690743596</v>
      </c>
      <c r="CE111">
        <f t="shared" si="52"/>
        <v>6223.7457921062542</v>
      </c>
      <c r="CH111" t="s">
        <v>1129</v>
      </c>
      <c r="CI111" t="s">
        <v>1129</v>
      </c>
      <c r="CJ111" t="s">
        <v>1149</v>
      </c>
      <c r="CK111" t="s">
        <v>1149</v>
      </c>
      <c r="CL111" t="s">
        <v>1169</v>
      </c>
      <c r="CM111" t="s">
        <v>1169</v>
      </c>
      <c r="CN111" t="s">
        <v>432</v>
      </c>
    </row>
    <row r="112" spans="62:92" x14ac:dyDescent="0.3">
      <c r="BJ112" s="82" t="s">
        <v>1174</v>
      </c>
      <c r="BK112" s="82" t="s">
        <v>1175</v>
      </c>
      <c r="BL112" s="82">
        <v>206.62475982213499</v>
      </c>
      <c r="BM112" s="82" t="s">
        <v>1190</v>
      </c>
      <c r="BN112" s="82" t="s">
        <v>1191</v>
      </c>
      <c r="BO112" s="82" t="s">
        <v>1192</v>
      </c>
      <c r="BP112" s="82" t="s">
        <v>1202</v>
      </c>
      <c r="BQ112" s="82">
        <v>0.31</v>
      </c>
      <c r="BR112" s="82">
        <v>682.35096309144603</v>
      </c>
      <c r="BS112" s="82">
        <v>620.02745618037602</v>
      </c>
      <c r="BT112" s="82">
        <v>620.02745618037602</v>
      </c>
      <c r="BU112" s="82">
        <v>557.70394926930601</v>
      </c>
      <c r="BV112" s="82"/>
      <c r="BW112">
        <f t="shared" si="47"/>
        <v>128.01247350549019</v>
      </c>
      <c r="BX112">
        <f t="shared" si="48"/>
        <v>870.15769165423671</v>
      </c>
      <c r="BY112">
        <f>BW112*20</f>
        <v>2560.249470109804</v>
      </c>
      <c r="BZ112">
        <f>SUM(BY109:BY112)</f>
        <v>23731.358133595004</v>
      </c>
      <c r="CB112">
        <f t="shared" si="49"/>
        <v>128.01247350549019</v>
      </c>
      <c r="CC112">
        <f t="shared" si="50"/>
        <v>870.15769165423671</v>
      </c>
      <c r="CD112">
        <f t="shared" si="52"/>
        <v>3840.3742051647059</v>
      </c>
      <c r="CE112">
        <f t="shared" si="52"/>
        <v>26104.730749627102</v>
      </c>
      <c r="CG112" s="41">
        <f>BQ112</f>
        <v>0.31</v>
      </c>
      <c r="CH112">
        <f>SUM(BS108:BS112)</f>
        <v>3119.4056024255688</v>
      </c>
      <c r="CI112">
        <f>SUM(BS108:BS111)</f>
        <v>2499.378146245193</v>
      </c>
      <c r="CJ112">
        <f>SUM(CD108:CD112)</f>
        <v>19321.216651922492</v>
      </c>
      <c r="CK112">
        <f>SUM(CD108:CD111)</f>
        <v>15480.842446757788</v>
      </c>
      <c r="CL112">
        <f>SUM(CE108:CE112)</f>
        <v>131334.89902503308</v>
      </c>
      <c r="CM112">
        <f>SUM(CE108:CE111)</f>
        <v>105230.16827540597</v>
      </c>
      <c r="CN112" t="s">
        <v>1183</v>
      </c>
    </row>
    <row r="113" spans="62:99" x14ac:dyDescent="0.3">
      <c r="BJ113" s="128" t="s">
        <v>1163</v>
      </c>
      <c r="BK113" s="128" t="s">
        <v>1164</v>
      </c>
      <c r="BL113" s="128"/>
      <c r="BM113" s="128" t="s">
        <v>1197</v>
      </c>
      <c r="BN113" s="128" t="s">
        <v>1191</v>
      </c>
      <c r="BO113" s="128" t="s">
        <v>1192</v>
      </c>
      <c r="BP113" s="128" t="s">
        <v>1204</v>
      </c>
      <c r="BQ113" s="128">
        <v>0.35</v>
      </c>
      <c r="BR113" s="128">
        <v>900.46724417078997</v>
      </c>
      <c r="BS113" s="128">
        <v>900.46724417078997</v>
      </c>
      <c r="BT113" s="128">
        <v>900.46724417078997</v>
      </c>
      <c r="BU113" s="128">
        <v>900.46724417078997</v>
      </c>
      <c r="BV113" s="128"/>
      <c r="BW113">
        <f t="shared" si="47"/>
        <v>180.09666526829776</v>
      </c>
      <c r="BX113">
        <f t="shared" si="48"/>
        <v>1210.6642774454872</v>
      </c>
      <c r="BY113">
        <f>BW113*30</f>
        <v>5402.8999580489326</v>
      </c>
      <c r="CB113">
        <f t="shared" si="49"/>
        <v>180.09666526829776</v>
      </c>
      <c r="CC113">
        <f t="shared" si="50"/>
        <v>1210.6642774454872</v>
      </c>
      <c r="CD113">
        <f t="shared" si="52"/>
        <v>5402.8999580489326</v>
      </c>
      <c r="CE113">
        <f t="shared" si="52"/>
        <v>36319.928323364613</v>
      </c>
    </row>
    <row r="114" spans="62:99" x14ac:dyDescent="0.3">
      <c r="BJ114" s="128" t="s">
        <v>1167</v>
      </c>
      <c r="BK114" s="128" t="s">
        <v>1168</v>
      </c>
      <c r="BL114" s="128">
        <v>121.268536588274</v>
      </c>
      <c r="BM114" s="128" t="s">
        <v>1197</v>
      </c>
      <c r="BN114" s="128" t="s">
        <v>1191</v>
      </c>
      <c r="BO114" s="128" t="s">
        <v>1192</v>
      </c>
      <c r="BP114" s="128" t="s">
        <v>1205</v>
      </c>
      <c r="BQ114" s="128">
        <v>0.35</v>
      </c>
      <c r="BR114" s="128">
        <v>3451.2484605417299</v>
      </c>
      <c r="BS114" s="128">
        <v>1388.6463003904</v>
      </c>
      <c r="BT114" s="128">
        <v>488.70258445978698</v>
      </c>
      <c r="BU114" s="128">
        <v>225.9878561697</v>
      </c>
      <c r="BV114" s="128"/>
      <c r="BW114">
        <f t="shared" si="47"/>
        <v>277.73422026891154</v>
      </c>
      <c r="BX114">
        <f t="shared" si="48"/>
        <v>1867.013465256739</v>
      </c>
      <c r="BY114">
        <f>BW114*35</f>
        <v>9720.6977094119047</v>
      </c>
      <c r="CB114">
        <f t="shared" si="49"/>
        <v>277.73422026891154</v>
      </c>
      <c r="CC114">
        <f t="shared" si="50"/>
        <v>1867.013465256739</v>
      </c>
      <c r="CD114">
        <f t="shared" si="52"/>
        <v>8332.0266080673464</v>
      </c>
      <c r="CE114">
        <f t="shared" si="52"/>
        <v>56010.403957702169</v>
      </c>
    </row>
    <row r="115" spans="62:99" x14ac:dyDescent="0.3">
      <c r="BJ115" s="128" t="s">
        <v>1172</v>
      </c>
      <c r="BK115" s="128" t="s">
        <v>1173</v>
      </c>
      <c r="BL115" s="128"/>
      <c r="BM115" s="128" t="s">
        <v>1197</v>
      </c>
      <c r="BN115" s="128" t="s">
        <v>1191</v>
      </c>
      <c r="BO115" s="128" t="s">
        <v>1192</v>
      </c>
      <c r="BP115" s="128" t="s">
        <v>1206</v>
      </c>
      <c r="BQ115" s="128">
        <v>0.35</v>
      </c>
      <c r="BR115" s="128">
        <v>1767.43133333538</v>
      </c>
      <c r="BS115" s="128">
        <v>1209.9992226182001</v>
      </c>
      <c r="BT115" s="128">
        <v>1123.1161689328801</v>
      </c>
      <c r="BU115" s="128">
        <v>439.64340450243401</v>
      </c>
      <c r="BV115" s="128"/>
      <c r="BW115">
        <f t="shared" si="47"/>
        <v>242.00416659402504</v>
      </c>
      <c r="BX115">
        <f t="shared" si="48"/>
        <v>1626.8252332816883</v>
      </c>
      <c r="BY115">
        <f>BW115*80</f>
        <v>19360.333327522003</v>
      </c>
      <c r="CB115">
        <f t="shared" si="49"/>
        <v>242.00416659402504</v>
      </c>
      <c r="CC115">
        <f t="shared" si="50"/>
        <v>1626.8252332816883</v>
      </c>
      <c r="CD115">
        <f t="shared" si="52"/>
        <v>7260.1249978207507</v>
      </c>
      <c r="CE115">
        <f t="shared" si="52"/>
        <v>48804.756998450648</v>
      </c>
      <c r="CH115" t="s">
        <v>1165</v>
      </c>
      <c r="CJ115" t="s">
        <v>1165</v>
      </c>
      <c r="CL115" t="s">
        <v>1165</v>
      </c>
    </row>
    <row r="116" spans="62:99" x14ac:dyDescent="0.3">
      <c r="BJ116" s="128" t="s">
        <v>1178</v>
      </c>
      <c r="BK116" s="128" t="s">
        <v>1179</v>
      </c>
      <c r="BL116" s="128" t="s">
        <v>1197</v>
      </c>
      <c r="BM116" s="128" t="s">
        <v>1180</v>
      </c>
      <c r="BN116" s="128" t="s">
        <v>1154</v>
      </c>
      <c r="BO116" s="128" t="s">
        <v>1181</v>
      </c>
      <c r="BP116" s="128" t="s">
        <v>160</v>
      </c>
      <c r="BQ116" s="128">
        <v>0.35</v>
      </c>
      <c r="BR116" s="128" t="s">
        <v>1182</v>
      </c>
      <c r="BS116" s="128">
        <v>146.61120399265599</v>
      </c>
      <c r="BT116" s="128">
        <v>1.15259776164144E-2</v>
      </c>
      <c r="BU116" s="128" t="s">
        <v>1191</v>
      </c>
      <c r="BV116" s="128"/>
      <c r="BW116">
        <f t="shared" si="47"/>
        <v>29.32276448807665</v>
      </c>
      <c r="BX116">
        <f t="shared" si="48"/>
        <v>197.11649534862622</v>
      </c>
      <c r="BY116">
        <f>BW116*5</f>
        <v>146.61382244038325</v>
      </c>
      <c r="CB116">
        <f t="shared" si="49"/>
        <v>29.32276448807665</v>
      </c>
      <c r="CC116">
        <f t="shared" si="50"/>
        <v>197.11649534862622</v>
      </c>
      <c r="CD116">
        <f t="shared" si="52"/>
        <v>879.68293464229953</v>
      </c>
      <c r="CE116">
        <f t="shared" si="52"/>
        <v>5913.4948604587862</v>
      </c>
      <c r="CH116" t="s">
        <v>1129</v>
      </c>
      <c r="CI116" t="s">
        <v>1129</v>
      </c>
      <c r="CJ116" t="s">
        <v>1149</v>
      </c>
      <c r="CK116" t="s">
        <v>1149</v>
      </c>
      <c r="CL116" t="s">
        <v>1169</v>
      </c>
      <c r="CM116" t="s">
        <v>1169</v>
      </c>
    </row>
    <row r="117" spans="62:99" x14ac:dyDescent="0.3">
      <c r="BJ117" s="128" t="s">
        <v>1174</v>
      </c>
      <c r="BK117" s="128" t="s">
        <v>1175</v>
      </c>
      <c r="BL117" s="128">
        <v>206.62475982213499</v>
      </c>
      <c r="BM117" s="128" t="s">
        <v>1197</v>
      </c>
      <c r="BN117" s="128" t="s">
        <v>1191</v>
      </c>
      <c r="BO117" s="128" t="s">
        <v>1192</v>
      </c>
      <c r="BP117" s="128" t="s">
        <v>1202</v>
      </c>
      <c r="BQ117" s="128">
        <v>0.35</v>
      </c>
      <c r="BR117" s="128">
        <v>536.66725056525297</v>
      </c>
      <c r="BS117" s="128">
        <v>513.61590562767901</v>
      </c>
      <c r="BT117" s="128">
        <v>513.61590562767901</v>
      </c>
      <c r="BU117" s="128">
        <v>490.56456069010397</v>
      </c>
      <c r="BV117" s="128"/>
      <c r="BW117">
        <f t="shared" si="47"/>
        <v>102.72501574166901</v>
      </c>
      <c r="BX117">
        <f t="shared" si="48"/>
        <v>690.54863827262636</v>
      </c>
      <c r="BY117">
        <f>BW117*20</f>
        <v>2054.5003148333803</v>
      </c>
      <c r="BZ117">
        <f>SUM(BY113:BY117)</f>
        <v>36685.0451322566</v>
      </c>
      <c r="CB117">
        <f t="shared" si="49"/>
        <v>102.72501574166901</v>
      </c>
      <c r="CC117">
        <f t="shared" si="50"/>
        <v>690.54863827262636</v>
      </c>
      <c r="CD117">
        <f t="shared" si="52"/>
        <v>3081.7504722500703</v>
      </c>
      <c r="CE117">
        <f t="shared" si="52"/>
        <v>20716.45914817879</v>
      </c>
      <c r="CG117" s="41">
        <f>BQ117</f>
        <v>0.35</v>
      </c>
      <c r="CH117">
        <f>SUM(BS113:BS117)</f>
        <v>4159.3398767997251</v>
      </c>
      <c r="CI117">
        <f>SUM(BS113:BS116)</f>
        <v>3645.7239711720463</v>
      </c>
      <c r="CJ117">
        <f>SUM(CD113:CD117)</f>
        <v>24956.484970829399</v>
      </c>
      <c r="CK117">
        <f>SUM(CD113:CD116)</f>
        <v>21874.734498579328</v>
      </c>
      <c r="CL117">
        <f>SUM(CE113:CE117)</f>
        <v>167765.04328815499</v>
      </c>
      <c r="CM117">
        <f>SUM(CE113:CE116)</f>
        <v>147048.58413997621</v>
      </c>
      <c r="CN117" t="s">
        <v>432</v>
      </c>
    </row>
    <row r="118" spans="62:99" x14ac:dyDescent="0.3">
      <c r="BJ118" s="38" t="s">
        <v>1163</v>
      </c>
      <c r="BK118" s="38" t="s">
        <v>1164</v>
      </c>
      <c r="BL118" s="38"/>
      <c r="BM118" s="38" t="s">
        <v>1190</v>
      </c>
      <c r="BN118" s="38" t="s">
        <v>1191</v>
      </c>
      <c r="BO118" s="38" t="s">
        <v>1192</v>
      </c>
      <c r="BP118" s="38" t="s">
        <v>1204</v>
      </c>
      <c r="BQ118" s="38">
        <v>0.36</v>
      </c>
      <c r="BR118" s="38">
        <v>911.76361630608301</v>
      </c>
      <c r="BS118" s="38">
        <v>911.76361630608301</v>
      </c>
      <c r="BT118" s="38">
        <v>911.76361630608301</v>
      </c>
      <c r="BU118" s="38">
        <v>911.76361630608301</v>
      </c>
      <c r="BV118" s="38"/>
      <c r="BW118">
        <f t="shared" si="47"/>
        <v>180.91272108975889</v>
      </c>
      <c r="BX118">
        <f t="shared" si="48"/>
        <v>1212.7750623251434</v>
      </c>
      <c r="BY118">
        <f>BW118*30</f>
        <v>5427.3816326927663</v>
      </c>
      <c r="CB118">
        <f t="shared" si="49"/>
        <v>180.91272108975889</v>
      </c>
      <c r="CC118">
        <f t="shared" si="50"/>
        <v>1212.7750623251434</v>
      </c>
      <c r="CD118">
        <f t="shared" si="52"/>
        <v>5427.3816326927663</v>
      </c>
      <c r="CE118">
        <f t="shared" si="52"/>
        <v>36383.251869754298</v>
      </c>
    </row>
    <row r="119" spans="62:99" x14ac:dyDescent="0.3">
      <c r="BJ119" s="38" t="s">
        <v>1167</v>
      </c>
      <c r="BK119" s="38" t="s">
        <v>1168</v>
      </c>
      <c r="BL119" s="38">
        <v>121.268536588274</v>
      </c>
      <c r="BM119" s="38" t="s">
        <v>1190</v>
      </c>
      <c r="BN119" s="38" t="s">
        <v>1191</v>
      </c>
      <c r="BO119" s="38" t="s">
        <v>1192</v>
      </c>
      <c r="BP119" s="38" t="s">
        <v>1205</v>
      </c>
      <c r="BQ119" s="38">
        <v>0.36</v>
      </c>
      <c r="BR119" s="38">
        <v>2924.1081915496102</v>
      </c>
      <c r="BS119" s="38">
        <v>1176.98926967633</v>
      </c>
      <c r="BT119" s="38">
        <v>444.63612953425502</v>
      </c>
      <c r="BU119" s="38">
        <v>162.223487945133</v>
      </c>
      <c r="BV119" s="38"/>
      <c r="BW119">
        <f t="shared" si="47"/>
        <v>233.53896521256951</v>
      </c>
      <c r="BX119">
        <f t="shared" si="48"/>
        <v>1565.5628381737749</v>
      </c>
      <c r="BY119">
        <f>BW119*35</f>
        <v>8173.8637824399329</v>
      </c>
      <c r="CB119">
        <f t="shared" si="49"/>
        <v>233.53896521256951</v>
      </c>
      <c r="CC119">
        <f t="shared" si="50"/>
        <v>1565.5628381737749</v>
      </c>
      <c r="CD119">
        <f t="shared" si="52"/>
        <v>7006.1689563770851</v>
      </c>
      <c r="CE119">
        <f t="shared" si="52"/>
        <v>46966.885145213251</v>
      </c>
    </row>
    <row r="120" spans="62:99" x14ac:dyDescent="0.3">
      <c r="BJ120" s="38" t="s">
        <v>1172</v>
      </c>
      <c r="BK120" s="38" t="s">
        <v>1173</v>
      </c>
      <c r="BL120" s="38"/>
      <c r="BM120" s="38" t="s">
        <v>1190</v>
      </c>
      <c r="BN120" s="38" t="s">
        <v>1191</v>
      </c>
      <c r="BO120" s="38" t="s">
        <v>1192</v>
      </c>
      <c r="BP120" s="38" t="s">
        <v>1206</v>
      </c>
      <c r="BQ120" s="38">
        <v>0.36</v>
      </c>
      <c r="BR120" s="38">
        <v>1686.78888212331</v>
      </c>
      <c r="BS120" s="38">
        <v>1122.42436833907</v>
      </c>
      <c r="BT120" s="38">
        <v>1122.4096851910599</v>
      </c>
      <c r="BU120" s="38">
        <v>391.702229453158</v>
      </c>
      <c r="BV120" s="38"/>
      <c r="BW120">
        <f t="shared" si="47"/>
        <v>222.71216251900378</v>
      </c>
      <c r="BX120">
        <f t="shared" si="48"/>
        <v>1492.9837722442066</v>
      </c>
      <c r="BY120">
        <f>BW120*80</f>
        <v>17816.973001520302</v>
      </c>
      <c r="CB120">
        <f t="shared" si="49"/>
        <v>222.71216251900378</v>
      </c>
      <c r="CC120">
        <f t="shared" si="50"/>
        <v>1492.9837722442066</v>
      </c>
      <c r="CD120">
        <f t="shared" si="52"/>
        <v>6681.3648755701133</v>
      </c>
      <c r="CE120">
        <f t="shared" si="52"/>
        <v>44789.5131673262</v>
      </c>
      <c r="CH120" t="s">
        <v>1165</v>
      </c>
      <c r="CJ120" t="s">
        <v>1165</v>
      </c>
      <c r="CL120" t="s">
        <v>1165</v>
      </c>
    </row>
    <row r="121" spans="62:99" x14ac:dyDescent="0.3">
      <c r="BJ121" s="38" t="s">
        <v>1178</v>
      </c>
      <c r="BK121" s="38" t="s">
        <v>1179</v>
      </c>
      <c r="BL121" s="38" t="s">
        <v>1190</v>
      </c>
      <c r="BM121" s="38" t="s">
        <v>1180</v>
      </c>
      <c r="BN121" s="38" t="s">
        <v>1154</v>
      </c>
      <c r="BO121" s="38" t="s">
        <v>1181</v>
      </c>
      <c r="BP121" s="38" t="s">
        <v>160</v>
      </c>
      <c r="BQ121" s="38">
        <v>0.36</v>
      </c>
      <c r="BR121" s="38" t="s">
        <v>1182</v>
      </c>
      <c r="BS121" s="38">
        <v>216.00092410315699</v>
      </c>
      <c r="BT121" s="38">
        <v>1.69811156892383E-2</v>
      </c>
      <c r="BU121" s="38" t="s">
        <v>1191</v>
      </c>
      <c r="BV121" s="38"/>
      <c r="BW121">
        <f t="shared" si="47"/>
        <v>42.859041793883328</v>
      </c>
      <c r="BX121">
        <f t="shared" si="48"/>
        <v>287.31189697259589</v>
      </c>
      <c r="BY121">
        <f>BW121*5</f>
        <v>214.29520896941665</v>
      </c>
      <c r="CB121">
        <f t="shared" si="49"/>
        <v>42.859041793883328</v>
      </c>
      <c r="CC121">
        <f t="shared" si="50"/>
        <v>287.31189697259589</v>
      </c>
      <c r="CD121">
        <f t="shared" si="52"/>
        <v>1285.7712538164999</v>
      </c>
      <c r="CE121">
        <f t="shared" si="52"/>
        <v>8619.3569091778772</v>
      </c>
      <c r="CH121" t="s">
        <v>1129</v>
      </c>
      <c r="CI121" t="s">
        <v>1129</v>
      </c>
      <c r="CJ121" t="s">
        <v>1149</v>
      </c>
      <c r="CK121" t="s">
        <v>1149</v>
      </c>
      <c r="CL121" t="s">
        <v>1169</v>
      </c>
      <c r="CM121" t="s">
        <v>1169</v>
      </c>
    </row>
    <row r="122" spans="62:99" x14ac:dyDescent="0.3">
      <c r="BJ122" s="38" t="s">
        <v>1174</v>
      </c>
      <c r="BK122" s="38" t="s">
        <v>1175</v>
      </c>
      <c r="BL122" s="38">
        <v>206.62475982213499</v>
      </c>
      <c r="BM122" s="38" t="s">
        <v>1190</v>
      </c>
      <c r="BN122" s="38" t="s">
        <v>1191</v>
      </c>
      <c r="BO122" s="38" t="s">
        <v>1192</v>
      </c>
      <c r="BP122" s="38" t="s">
        <v>1202</v>
      </c>
      <c r="BQ122" s="38">
        <v>0.36</v>
      </c>
      <c r="BR122" s="38">
        <v>771.34622931610704</v>
      </c>
      <c r="BS122" s="38">
        <v>740.63068927767904</v>
      </c>
      <c r="BT122" s="38">
        <v>740.63068927767904</v>
      </c>
      <c r="BU122" s="38">
        <v>709.91514923925001</v>
      </c>
      <c r="BV122" s="38"/>
      <c r="BW122">
        <f t="shared" si="47"/>
        <v>146.9564160310031</v>
      </c>
      <c r="BX122">
        <f t="shared" si="48"/>
        <v>985.14397184183679</v>
      </c>
      <c r="BY122">
        <f>BW122*20</f>
        <v>2939.1283206200619</v>
      </c>
      <c r="BZ122">
        <f>SUM(BY118:BY122)</f>
        <v>34571.641946242482</v>
      </c>
      <c r="CB122">
        <f t="shared" si="49"/>
        <v>146.9564160310031</v>
      </c>
      <c r="CC122">
        <f t="shared" si="50"/>
        <v>985.14397184183679</v>
      </c>
      <c r="CD122">
        <f t="shared" si="52"/>
        <v>4408.6924809300926</v>
      </c>
      <c r="CE122">
        <f t="shared" si="52"/>
        <v>29554.319155255103</v>
      </c>
      <c r="CG122" s="41">
        <f>BQ122</f>
        <v>0.36</v>
      </c>
      <c r="CH122">
        <f>SUM(BS118:BS122)</f>
        <v>4167.8088677023188</v>
      </c>
      <c r="CI122">
        <f>SUM(BS118:BS121)</f>
        <v>3427.17817842464</v>
      </c>
      <c r="CJ122">
        <f>SUM(CD118:CD122)</f>
        <v>24809.37919938656</v>
      </c>
      <c r="CK122">
        <f>SUM(CD118:CD121)</f>
        <v>20400.686718456465</v>
      </c>
      <c r="CL122">
        <f>SUM(CE118:CE122)</f>
        <v>166313.32624672673</v>
      </c>
      <c r="CM122">
        <f>SUM(CE118:CE121)</f>
        <v>136759.00709147163</v>
      </c>
      <c r="CN122" t="s">
        <v>1183</v>
      </c>
    </row>
    <row r="123" spans="62:99" x14ac:dyDescent="0.3">
      <c r="BJ123" s="50" t="s">
        <v>1163</v>
      </c>
      <c r="BK123" s="50" t="s">
        <v>1164</v>
      </c>
      <c r="BL123" s="50">
        <v>100.62525435999601</v>
      </c>
      <c r="BM123" s="50" t="s">
        <v>1190</v>
      </c>
      <c r="BN123" s="50" t="s">
        <v>1191</v>
      </c>
      <c r="BO123" s="50" t="s">
        <v>1192</v>
      </c>
      <c r="BP123" s="50" t="s">
        <v>1204</v>
      </c>
      <c r="BQ123" s="50">
        <v>0.41</v>
      </c>
      <c r="BR123" s="50">
        <v>862.13512487297305</v>
      </c>
      <c r="BS123" s="50">
        <v>575.28163705660302</v>
      </c>
      <c r="BT123" s="50">
        <v>575.28163705660302</v>
      </c>
      <c r="BU123" s="50">
        <v>288.42814924023298</v>
      </c>
      <c r="BV123" s="50"/>
      <c r="BW123">
        <f t="shared" si="47"/>
        <v>109.70156920292894</v>
      </c>
      <c r="BX123">
        <f t="shared" si="48"/>
        <v>725.25289392468903</v>
      </c>
      <c r="BY123">
        <f>BW123*30</f>
        <v>3291.0470760878679</v>
      </c>
      <c r="CB123">
        <f t="shared" si="49"/>
        <v>109.70156920292894</v>
      </c>
      <c r="CC123">
        <f t="shared" si="50"/>
        <v>725.25289392468903</v>
      </c>
      <c r="CD123">
        <f t="shared" si="52"/>
        <v>3291.0470760878679</v>
      </c>
      <c r="CE123">
        <f t="shared" si="52"/>
        <v>21757.58681774067</v>
      </c>
      <c r="CG123" s="41" t="s">
        <v>432</v>
      </c>
      <c r="CH123" t="s">
        <v>432</v>
      </c>
      <c r="CR123" t="s">
        <v>432</v>
      </c>
      <c r="CS123" t="s">
        <v>432</v>
      </c>
    </row>
    <row r="124" spans="62:99" x14ac:dyDescent="0.3">
      <c r="BJ124" s="50" t="s">
        <v>1167</v>
      </c>
      <c r="BK124" s="50" t="s">
        <v>1168</v>
      </c>
      <c r="BL124" s="50">
        <v>121.268536588274</v>
      </c>
      <c r="BM124" s="50" t="s">
        <v>1190</v>
      </c>
      <c r="BN124" s="50" t="s">
        <v>1191</v>
      </c>
      <c r="BO124" s="50" t="s">
        <v>1192</v>
      </c>
      <c r="BP124" s="50" t="s">
        <v>1205</v>
      </c>
      <c r="BQ124" s="50">
        <v>0.41</v>
      </c>
      <c r="BR124" s="50">
        <v>3260.3890955835</v>
      </c>
      <c r="BS124" s="50">
        <v>1292.6904192315601</v>
      </c>
      <c r="BT124" s="50">
        <v>486.154621582684</v>
      </c>
      <c r="BU124" s="50">
        <v>131.527540528499</v>
      </c>
      <c r="BV124" s="50"/>
      <c r="BW124">
        <f t="shared" si="47"/>
        <v>246.50563888821162</v>
      </c>
      <c r="BX124">
        <f t="shared" si="48"/>
        <v>1629.6843269554308</v>
      </c>
      <c r="BY124">
        <f>BW124*35</f>
        <v>8627.6973610874065</v>
      </c>
      <c r="CB124">
        <f t="shared" si="49"/>
        <v>246.50563888821162</v>
      </c>
      <c r="CC124">
        <f t="shared" si="50"/>
        <v>1629.6843269554308</v>
      </c>
      <c r="CD124">
        <f t="shared" si="52"/>
        <v>7395.1691666463485</v>
      </c>
      <c r="CE124">
        <f t="shared" si="52"/>
        <v>48890.529808662926</v>
      </c>
      <c r="CR124" t="s">
        <v>432</v>
      </c>
      <c r="CS124" t="s">
        <v>432</v>
      </c>
    </row>
    <row r="125" spans="62:99" x14ac:dyDescent="0.3">
      <c r="BJ125" s="50" t="s">
        <v>1172</v>
      </c>
      <c r="BK125" s="50" t="s">
        <v>1173</v>
      </c>
      <c r="BL125" s="50"/>
      <c r="BM125" s="50" t="s">
        <v>1190</v>
      </c>
      <c r="BN125" s="50" t="s">
        <v>1191</v>
      </c>
      <c r="BO125" s="50" t="s">
        <v>1192</v>
      </c>
      <c r="BP125" s="50" t="s">
        <v>1206</v>
      </c>
      <c r="BQ125" s="50">
        <v>0.41</v>
      </c>
      <c r="BR125" s="50">
        <v>1790.1791398</v>
      </c>
      <c r="BS125" s="50">
        <v>1185.45911335549</v>
      </c>
      <c r="BT125" s="50">
        <v>1152.6693056931899</v>
      </c>
      <c r="BU125" s="50">
        <v>431.24053697787798</v>
      </c>
      <c r="BV125" s="50"/>
      <c r="BW125">
        <f t="shared" si="47"/>
        <v>226.05749355461265</v>
      </c>
      <c r="BX125">
        <f t="shared" si="48"/>
        <v>1494.4986893539103</v>
      </c>
      <c r="BY125">
        <f>BW125*80</f>
        <v>18084.599484369013</v>
      </c>
      <c r="CB125">
        <f t="shared" si="49"/>
        <v>226.05749355461265</v>
      </c>
      <c r="CC125">
        <f t="shared" si="50"/>
        <v>1494.4986893539103</v>
      </c>
      <c r="CD125">
        <f t="shared" si="52"/>
        <v>6781.7248066383791</v>
      </c>
      <c r="CE125">
        <f t="shared" si="52"/>
        <v>44834.960680617311</v>
      </c>
      <c r="CH125" t="s">
        <v>1165</v>
      </c>
      <c r="CJ125" t="s">
        <v>1165</v>
      </c>
      <c r="CL125" t="s">
        <v>1165</v>
      </c>
      <c r="CR125" t="s">
        <v>432</v>
      </c>
      <c r="CS125" t="s">
        <v>432</v>
      </c>
    </row>
    <row r="126" spans="62:99" x14ac:dyDescent="0.3">
      <c r="BJ126" s="50" t="s">
        <v>1178</v>
      </c>
      <c r="BK126" s="50" t="s">
        <v>1179</v>
      </c>
      <c r="BL126" s="50" t="s">
        <v>1190</v>
      </c>
      <c r="BM126" s="50" t="s">
        <v>1180</v>
      </c>
      <c r="BN126" s="50" t="s">
        <v>1154</v>
      </c>
      <c r="BO126" s="50" t="s">
        <v>1181</v>
      </c>
      <c r="BP126" s="50" t="s">
        <v>160</v>
      </c>
      <c r="BQ126" s="50">
        <v>0.41</v>
      </c>
      <c r="BR126" s="50" t="s">
        <v>1182</v>
      </c>
      <c r="BS126" s="50">
        <v>206.50781082571299</v>
      </c>
      <c r="BT126" s="50">
        <v>1.62348056654056E-2</v>
      </c>
      <c r="BU126" s="50" t="s">
        <v>1191</v>
      </c>
      <c r="BV126" s="50"/>
      <c r="BW126">
        <f t="shared" si="47"/>
        <v>39.37937427683498</v>
      </c>
      <c r="BX126">
        <f t="shared" si="48"/>
        <v>260.34272219376334</v>
      </c>
      <c r="BY126">
        <f>BW126*5</f>
        <v>196.89687138417491</v>
      </c>
      <c r="CB126">
        <f t="shared" si="49"/>
        <v>39.37937427683498</v>
      </c>
      <c r="CC126">
        <f t="shared" si="50"/>
        <v>260.34272219376334</v>
      </c>
      <c r="CD126">
        <f t="shared" si="52"/>
        <v>1181.3812283050495</v>
      </c>
      <c r="CE126">
        <f t="shared" si="52"/>
        <v>7810.2816658129004</v>
      </c>
      <c r="CH126" t="s">
        <v>1129</v>
      </c>
      <c r="CI126" t="s">
        <v>1129</v>
      </c>
      <c r="CJ126" t="s">
        <v>1149</v>
      </c>
      <c r="CK126" t="s">
        <v>1149</v>
      </c>
      <c r="CL126" t="s">
        <v>1169</v>
      </c>
      <c r="CM126" t="s">
        <v>1169</v>
      </c>
      <c r="CS126" t="s">
        <v>432</v>
      </c>
      <c r="CT126" t="s">
        <v>432</v>
      </c>
      <c r="CU126" t="s">
        <v>432</v>
      </c>
    </row>
    <row r="127" spans="62:99" x14ac:dyDescent="0.3">
      <c r="BJ127" s="50" t="s">
        <v>1174</v>
      </c>
      <c r="BK127" s="50" t="s">
        <v>1175</v>
      </c>
      <c r="BL127" s="50">
        <v>206.62475982213499</v>
      </c>
      <c r="BM127" s="50" t="s">
        <v>1190</v>
      </c>
      <c r="BN127" s="50" t="s">
        <v>1191</v>
      </c>
      <c r="BO127" s="50" t="s">
        <v>1192</v>
      </c>
      <c r="BP127" s="50" t="s">
        <v>1202</v>
      </c>
      <c r="BQ127" s="50">
        <v>0.41</v>
      </c>
      <c r="BR127" s="50">
        <v>915.969885550002</v>
      </c>
      <c r="BS127" s="50">
        <v>841.78484674711297</v>
      </c>
      <c r="BT127" s="50">
        <v>841.78484674711297</v>
      </c>
      <c r="BU127" s="50">
        <v>767.59980794422404</v>
      </c>
      <c r="BV127" s="50"/>
      <c r="BW127">
        <f t="shared" si="47"/>
        <v>160.52158224949449</v>
      </c>
      <c r="BX127">
        <f t="shared" si="48"/>
        <v>1061.2313288651444</v>
      </c>
      <c r="BY127">
        <f>BW127*20</f>
        <v>3210.4316449898897</v>
      </c>
      <c r="BZ127">
        <f>SUM(BY122:BY127)</f>
        <v>36349.800758538418</v>
      </c>
      <c r="CB127">
        <f t="shared" si="49"/>
        <v>160.52158224949449</v>
      </c>
      <c r="CC127">
        <f t="shared" si="50"/>
        <v>1061.2313288651444</v>
      </c>
      <c r="CD127">
        <f t="shared" si="52"/>
        <v>4815.6474674848341</v>
      </c>
      <c r="CE127">
        <f t="shared" si="52"/>
        <v>31836.939865954333</v>
      </c>
      <c r="CG127" s="41">
        <f>BQ127</f>
        <v>0.41</v>
      </c>
      <c r="CH127">
        <f>SUM(BS123:BS127)</f>
        <v>4101.7238272164786</v>
      </c>
      <c r="CI127">
        <f>SUM(BS123:BS126)</f>
        <v>3259.938980469366</v>
      </c>
      <c r="CJ127">
        <f>SUM(CD123:CD127)</f>
        <v>23464.969745162482</v>
      </c>
      <c r="CK127">
        <f>SUM(CD123:CD126)</f>
        <v>18649.322277677646</v>
      </c>
      <c r="CL127">
        <f>SUM(CE123:CE127)</f>
        <v>155130.29883878815</v>
      </c>
      <c r="CM127">
        <f>SUM(CE123:CE126)</f>
        <v>123293.35897283381</v>
      </c>
      <c r="CN127" t="s">
        <v>1183</v>
      </c>
      <c r="CT127" t="s">
        <v>432</v>
      </c>
      <c r="CU127" t="s">
        <v>432</v>
      </c>
    </row>
    <row r="128" spans="62:99" x14ac:dyDescent="0.3">
      <c r="BJ128" s="130" t="s">
        <v>1163</v>
      </c>
      <c r="BK128" s="130" t="s">
        <v>1164</v>
      </c>
      <c r="BL128" s="130">
        <v>100.62525435999601</v>
      </c>
      <c r="BM128" s="130" t="s">
        <v>1197</v>
      </c>
      <c r="BN128" s="130" t="s">
        <v>1191</v>
      </c>
      <c r="BO128" s="130" t="s">
        <v>1192</v>
      </c>
      <c r="BP128" s="130" t="s">
        <v>1204</v>
      </c>
      <c r="BQ128" s="130">
        <v>0.42</v>
      </c>
      <c r="BR128" s="130">
        <v>868.489020663215</v>
      </c>
      <c r="BS128" s="130">
        <v>459.69214968376201</v>
      </c>
      <c r="BT128" s="130">
        <v>459.69214968376201</v>
      </c>
      <c r="BU128" s="130">
        <v>50.895278704308602</v>
      </c>
      <c r="BV128" s="130"/>
      <c r="BW128">
        <f t="shared" si="47"/>
        <v>86.965803036522075</v>
      </c>
      <c r="BX128">
        <f t="shared" si="48"/>
        <v>573.34791525641663</v>
      </c>
      <c r="BY128">
        <f>BW128*30</f>
        <v>2608.9740910956621</v>
      </c>
      <c r="CB128">
        <f t="shared" si="49"/>
        <v>86.965803036522075</v>
      </c>
      <c r="CC128">
        <f t="shared" si="50"/>
        <v>573.34791525641663</v>
      </c>
      <c r="CD128">
        <f t="shared" si="52"/>
        <v>2608.9740910956621</v>
      </c>
      <c r="CE128">
        <f t="shared" si="52"/>
        <v>17200.4374576925</v>
      </c>
    </row>
    <row r="129" spans="62:92" x14ac:dyDescent="0.3">
      <c r="BJ129" s="130" t="s">
        <v>1167</v>
      </c>
      <c r="BK129" s="130" t="s">
        <v>1168</v>
      </c>
      <c r="BL129" s="130">
        <v>121.268536588274</v>
      </c>
      <c r="BM129" s="130" t="s">
        <v>1197</v>
      </c>
      <c r="BN129" s="130" t="s">
        <v>1191</v>
      </c>
      <c r="BO129" s="130" t="s">
        <v>1192</v>
      </c>
      <c r="BP129" s="130" t="s">
        <v>1205</v>
      </c>
      <c r="BQ129" s="130">
        <v>0.42</v>
      </c>
      <c r="BR129" s="130">
        <v>3840.19177687722</v>
      </c>
      <c r="BS129" s="130">
        <v>1493.1610789511799</v>
      </c>
      <c r="BT129" s="130">
        <v>587.68828188332202</v>
      </c>
      <c r="BU129" s="130">
        <v>51.603178093012403</v>
      </c>
      <c r="BV129" s="130"/>
      <c r="BW129">
        <f t="shared" si="47"/>
        <v>282.48024766835823</v>
      </c>
      <c r="BX129">
        <f t="shared" si="48"/>
        <v>1862.3350264902756</v>
      </c>
      <c r="BY129">
        <f>BW129*35</f>
        <v>9886.8086683925376</v>
      </c>
      <c r="CB129">
        <f t="shared" si="49"/>
        <v>282.48024766835823</v>
      </c>
      <c r="CC129">
        <f t="shared" si="50"/>
        <v>1862.3350264902756</v>
      </c>
      <c r="CD129">
        <f t="shared" si="52"/>
        <v>8474.4074300507473</v>
      </c>
      <c r="CE129">
        <f t="shared" si="52"/>
        <v>55870.050794708266</v>
      </c>
      <c r="CG129" s="41" t="s">
        <v>432</v>
      </c>
      <c r="CH129" t="s">
        <v>432</v>
      </c>
      <c r="CI129" t="s">
        <v>432</v>
      </c>
      <c r="CN129" t="s">
        <v>432</v>
      </c>
    </row>
    <row r="130" spans="62:92" x14ac:dyDescent="0.3">
      <c r="BJ130" s="130" t="s">
        <v>1172</v>
      </c>
      <c r="BK130" s="130" t="s">
        <v>1173</v>
      </c>
      <c r="BL130" s="130"/>
      <c r="BM130" s="130" t="s">
        <v>1197</v>
      </c>
      <c r="BN130" s="130" t="s">
        <v>1191</v>
      </c>
      <c r="BO130" s="130" t="s">
        <v>1192</v>
      </c>
      <c r="BP130" s="130" t="s">
        <v>1206</v>
      </c>
      <c r="BQ130" s="130">
        <v>0.42</v>
      </c>
      <c r="BR130" s="130">
        <v>1966.1866674272601</v>
      </c>
      <c r="BS130" s="130">
        <v>1183.2941352656201</v>
      </c>
      <c r="BT130" s="130">
        <v>1214.3079683394401</v>
      </c>
      <c r="BU130" s="130">
        <v>53.274523519648497</v>
      </c>
      <c r="BV130" s="130"/>
      <c r="BW130">
        <f t="shared" si="47"/>
        <v>223.85878195347533</v>
      </c>
      <c r="BX130">
        <f t="shared" si="48"/>
        <v>1475.8555830383641</v>
      </c>
      <c r="BY130">
        <f>BW130*80</f>
        <v>17908.702556278025</v>
      </c>
      <c r="CB130">
        <f t="shared" si="49"/>
        <v>223.85878195347533</v>
      </c>
      <c r="CC130">
        <f t="shared" si="50"/>
        <v>1475.8555830383641</v>
      </c>
      <c r="CD130">
        <f t="shared" si="52"/>
        <v>6715.7634586042595</v>
      </c>
      <c r="CE130">
        <f t="shared" si="52"/>
        <v>44275.667491150925</v>
      </c>
      <c r="CH130" t="s">
        <v>1165</v>
      </c>
      <c r="CJ130" t="s">
        <v>1165</v>
      </c>
      <c r="CL130" t="s">
        <v>1165</v>
      </c>
    </row>
    <row r="131" spans="62:92" x14ac:dyDescent="0.3">
      <c r="BJ131" s="130" t="s">
        <v>1178</v>
      </c>
      <c r="BK131" s="130" t="s">
        <v>1179</v>
      </c>
      <c r="BL131" s="130" t="s">
        <v>1197</v>
      </c>
      <c r="BM131" s="130" t="s">
        <v>1180</v>
      </c>
      <c r="BN131" s="130" t="s">
        <v>1154</v>
      </c>
      <c r="BO131" s="130" t="s">
        <v>1181</v>
      </c>
      <c r="BP131" s="130" t="s">
        <v>160</v>
      </c>
      <c r="BQ131" s="130">
        <v>0.42</v>
      </c>
      <c r="BR131" s="130" t="s">
        <v>1182</v>
      </c>
      <c r="BS131" s="130">
        <v>144.00636551587701</v>
      </c>
      <c r="BT131" s="130">
        <v>1.1321195791014199E-2</v>
      </c>
      <c r="BU131" s="130" t="s">
        <v>1191</v>
      </c>
      <c r="BV131" s="130"/>
      <c r="BW131">
        <f t="shared" si="47"/>
        <v>27.243513355785165</v>
      </c>
      <c r="BX131">
        <f t="shared" si="48"/>
        <v>179.61096248648451</v>
      </c>
      <c r="BY131">
        <f>BW131*5</f>
        <v>136.21756677892583</v>
      </c>
      <c r="CB131">
        <f t="shared" si="49"/>
        <v>27.243513355785165</v>
      </c>
      <c r="CC131">
        <f t="shared" si="50"/>
        <v>179.61096248648451</v>
      </c>
      <c r="CD131">
        <f t="shared" si="52"/>
        <v>817.30540067355491</v>
      </c>
      <c r="CE131">
        <f t="shared" si="52"/>
        <v>5388.3288745945356</v>
      </c>
      <c r="CH131" t="s">
        <v>1129</v>
      </c>
      <c r="CI131" t="s">
        <v>1129</v>
      </c>
      <c r="CJ131" t="s">
        <v>1149</v>
      </c>
      <c r="CK131" t="s">
        <v>1149</v>
      </c>
      <c r="CL131" t="s">
        <v>1169</v>
      </c>
      <c r="CM131" t="s">
        <v>1169</v>
      </c>
    </row>
    <row r="132" spans="62:92" x14ac:dyDescent="0.3">
      <c r="BJ132" s="130" t="s">
        <v>1174</v>
      </c>
      <c r="BK132" s="130" t="s">
        <v>1175</v>
      </c>
      <c r="BL132" s="130">
        <v>206.624759822134</v>
      </c>
      <c r="BM132" s="130" t="s">
        <v>1197</v>
      </c>
      <c r="BN132" s="130" t="s">
        <v>1191</v>
      </c>
      <c r="BO132" s="130" t="s">
        <v>1192</v>
      </c>
      <c r="BP132" s="130" t="s">
        <v>1202</v>
      </c>
      <c r="BQ132" s="130">
        <v>0.42</v>
      </c>
      <c r="BR132" s="130">
        <v>612.40854142686806</v>
      </c>
      <c r="BS132" s="130">
        <v>568.94217671658998</v>
      </c>
      <c r="BT132" s="130">
        <v>568.94217671658998</v>
      </c>
      <c r="BU132" s="130">
        <v>525.47581200631203</v>
      </c>
      <c r="BV132" s="130"/>
      <c r="BW132">
        <f t="shared" si="47"/>
        <v>107.63401836107722</v>
      </c>
      <c r="BX132">
        <f t="shared" si="48"/>
        <v>709.60927034823203</v>
      </c>
      <c r="BY132">
        <f>BW132*20</f>
        <v>2152.6803672215447</v>
      </c>
      <c r="BZ132">
        <f>SUM(BY127:BY132)</f>
        <v>35903.814894756586</v>
      </c>
      <c r="CB132">
        <f t="shared" si="49"/>
        <v>107.63401836107722</v>
      </c>
      <c r="CC132">
        <f t="shared" si="50"/>
        <v>709.60927034823203</v>
      </c>
      <c r="CD132">
        <f t="shared" si="52"/>
        <v>3229.0205508323165</v>
      </c>
      <c r="CE132">
        <f t="shared" si="52"/>
        <v>21288.278110446961</v>
      </c>
      <c r="CG132" s="41">
        <f>BQ132</f>
        <v>0.42</v>
      </c>
      <c r="CH132">
        <f>SUM(BS128:BS132)</f>
        <v>3849.0959061330286</v>
      </c>
      <c r="CI132">
        <f>SUM(BS128:BS131)</f>
        <v>3280.1537294164386</v>
      </c>
      <c r="CJ132">
        <f>SUM(CD128:CD132)</f>
        <v>21845.470931256539</v>
      </c>
      <c r="CK132">
        <f>SUM(CD128:CD131)</f>
        <v>18616.450380424223</v>
      </c>
      <c r="CL132">
        <f>SUM(CE128:CE132)</f>
        <v>144022.7627285932</v>
      </c>
      <c r="CM132">
        <f>SUM(CE128:CE131)</f>
        <v>122734.48461814623</v>
      </c>
    </row>
    <row r="133" spans="62:92" x14ac:dyDescent="0.3">
      <c r="BJ133" s="136" t="s">
        <v>1163</v>
      </c>
      <c r="BK133" s="136" t="s">
        <v>1164</v>
      </c>
      <c r="BL133" s="136"/>
      <c r="BM133" s="136" t="s">
        <v>1197</v>
      </c>
      <c r="BN133" s="136" t="s">
        <v>1191</v>
      </c>
      <c r="BO133" s="136" t="s">
        <v>1192</v>
      </c>
      <c r="BP133" s="136" t="s">
        <v>1204</v>
      </c>
      <c r="BQ133" s="136">
        <v>0.45</v>
      </c>
      <c r="BR133" s="136">
        <v>945.15547752904399</v>
      </c>
      <c r="BS133" s="136">
        <v>945.15547752904399</v>
      </c>
      <c r="BT133" s="136">
        <v>945.15547752904399</v>
      </c>
      <c r="BU133" s="136">
        <v>945.15547752904399</v>
      </c>
      <c r="BV133" s="136"/>
      <c r="BW133">
        <f t="shared" si="47"/>
        <v>174.59506661642473</v>
      </c>
      <c r="BX133">
        <f t="shared" si="48"/>
        <v>1141.5133136833233</v>
      </c>
      <c r="BY133">
        <f>BW133*30</f>
        <v>5237.8519984927416</v>
      </c>
      <c r="CB133">
        <f t="shared" si="49"/>
        <v>174.59506661642473</v>
      </c>
      <c r="CC133">
        <f t="shared" si="50"/>
        <v>1141.5133136833233</v>
      </c>
      <c r="CD133">
        <f t="shared" si="52"/>
        <v>5237.8519984927416</v>
      </c>
      <c r="CE133">
        <f t="shared" si="52"/>
        <v>34245.399410499696</v>
      </c>
    </row>
    <row r="134" spans="62:92" x14ac:dyDescent="0.3">
      <c r="BJ134" s="136" t="s">
        <v>1167</v>
      </c>
      <c r="BK134" s="136" t="s">
        <v>1168</v>
      </c>
      <c r="BL134" s="136">
        <v>121.268536588274</v>
      </c>
      <c r="BM134" s="136" t="s">
        <v>1197</v>
      </c>
      <c r="BN134" s="136" t="s">
        <v>1191</v>
      </c>
      <c r="BO134" s="136" t="s">
        <v>1192</v>
      </c>
      <c r="BP134" s="136" t="s">
        <v>1205</v>
      </c>
      <c r="BQ134" s="136">
        <v>0.45</v>
      </c>
      <c r="BR134" s="136">
        <v>4326.0859024485999</v>
      </c>
      <c r="BS134" s="136">
        <v>1759.60406919206</v>
      </c>
      <c r="BT134" s="136">
        <v>682.26724476626805</v>
      </c>
      <c r="BU134" s="136">
        <v>270.45906036131203</v>
      </c>
      <c r="BV134" s="136"/>
      <c r="BW134">
        <f t="shared" si="47"/>
        <v>325.0451348833019</v>
      </c>
      <c r="BX134">
        <f t="shared" si="48"/>
        <v>2125.1651390153052</v>
      </c>
      <c r="BY134">
        <f>BW134*35</f>
        <v>11376.579720915566</v>
      </c>
      <c r="CB134">
        <f t="shared" si="49"/>
        <v>325.0451348833019</v>
      </c>
      <c r="CC134">
        <f t="shared" si="50"/>
        <v>2125.1651390153052</v>
      </c>
      <c r="CD134">
        <f t="shared" si="52"/>
        <v>9751.3540464990565</v>
      </c>
      <c r="CE134">
        <f t="shared" si="52"/>
        <v>63754.954170459154</v>
      </c>
    </row>
    <row r="135" spans="62:92" x14ac:dyDescent="0.3">
      <c r="BJ135" s="136" t="s">
        <v>1172</v>
      </c>
      <c r="BK135" s="136" t="s">
        <v>1173</v>
      </c>
      <c r="BL135" s="136"/>
      <c r="BM135" s="136" t="s">
        <v>1197</v>
      </c>
      <c r="BN135" s="136" t="s">
        <v>1191</v>
      </c>
      <c r="BO135" s="136" t="s">
        <v>1192</v>
      </c>
      <c r="BP135" s="136" t="s">
        <v>1206</v>
      </c>
      <c r="BQ135" s="136">
        <v>0.45</v>
      </c>
      <c r="BR135" s="136">
        <v>1999.5250526924599</v>
      </c>
      <c r="BS135" s="136">
        <v>1220.7906333999499</v>
      </c>
      <c r="BT135" s="136">
        <v>1291.70353943635</v>
      </c>
      <c r="BU135" s="136">
        <v>36.548751514455397</v>
      </c>
      <c r="BV135" s="136"/>
      <c r="BW135">
        <f t="shared" si="47"/>
        <v>225.5121268729269</v>
      </c>
      <c r="BX135">
        <f t="shared" si="48"/>
        <v>1474.4121939483941</v>
      </c>
      <c r="BY135">
        <f>BW135*80</f>
        <v>18040.970149834153</v>
      </c>
      <c r="CB135">
        <f t="shared" si="49"/>
        <v>225.5121268729269</v>
      </c>
      <c r="CC135">
        <f t="shared" si="50"/>
        <v>1474.4121939483941</v>
      </c>
      <c r="CD135">
        <f t="shared" si="52"/>
        <v>6765.3638061878073</v>
      </c>
      <c r="CE135">
        <f t="shared" si="52"/>
        <v>44232.365818451821</v>
      </c>
      <c r="CH135" t="s">
        <v>1165</v>
      </c>
      <c r="CJ135" t="s">
        <v>1165</v>
      </c>
      <c r="CL135" t="s">
        <v>1165</v>
      </c>
      <c r="CN135" t="s">
        <v>432</v>
      </c>
    </row>
    <row r="136" spans="62:92" x14ac:dyDescent="0.3">
      <c r="BJ136" s="136" t="s">
        <v>1178</v>
      </c>
      <c r="BK136" s="136" t="s">
        <v>1179</v>
      </c>
      <c r="BL136" s="136" t="s">
        <v>1197</v>
      </c>
      <c r="BM136" s="136" t="s">
        <v>1180</v>
      </c>
      <c r="BN136" s="136" t="s">
        <v>1154</v>
      </c>
      <c r="BO136" s="136" t="s">
        <v>1181</v>
      </c>
      <c r="BP136" s="136" t="s">
        <v>160</v>
      </c>
      <c r="BQ136" s="136">
        <v>0.45</v>
      </c>
      <c r="BR136" s="136" t="s">
        <v>1182</v>
      </c>
      <c r="BS136" s="136">
        <v>179.50489335450999</v>
      </c>
      <c r="BT136" s="136">
        <v>1.41119459256646E-2</v>
      </c>
      <c r="BU136" s="136" t="s">
        <v>1191</v>
      </c>
      <c r="BV136" s="136"/>
      <c r="BW136">
        <f t="shared" si="47"/>
        <v>33.159273324151911</v>
      </c>
      <c r="BX136">
        <f t="shared" si="48"/>
        <v>216.7973740904248</v>
      </c>
      <c r="BY136">
        <f>BW136*5</f>
        <v>165.79636662075956</v>
      </c>
      <c r="CB136">
        <f t="shared" si="49"/>
        <v>33.159273324151911</v>
      </c>
      <c r="CC136">
        <f t="shared" si="50"/>
        <v>216.7973740904248</v>
      </c>
      <c r="CD136">
        <f t="shared" si="52"/>
        <v>994.77819972455734</v>
      </c>
      <c r="CE136">
        <f t="shared" si="52"/>
        <v>6503.9212227127437</v>
      </c>
      <c r="CH136" t="s">
        <v>1129</v>
      </c>
      <c r="CI136" t="s">
        <v>1129</v>
      </c>
      <c r="CJ136" t="s">
        <v>1149</v>
      </c>
      <c r="CK136" t="s">
        <v>1149</v>
      </c>
      <c r="CL136" t="s">
        <v>1169</v>
      </c>
      <c r="CM136" t="s">
        <v>1169</v>
      </c>
    </row>
    <row r="137" spans="62:92" x14ac:dyDescent="0.3">
      <c r="BJ137" s="136" t="s">
        <v>1174</v>
      </c>
      <c r="BK137" s="136" t="s">
        <v>1175</v>
      </c>
      <c r="BL137" s="136">
        <v>206.62475982213499</v>
      </c>
      <c r="BM137" s="136" t="s">
        <v>1197</v>
      </c>
      <c r="BN137" s="136" t="s">
        <v>1191</v>
      </c>
      <c r="BO137" s="136" t="s">
        <v>1192</v>
      </c>
      <c r="BP137" s="136" t="s">
        <v>1202</v>
      </c>
      <c r="BQ137" s="136">
        <v>0.45</v>
      </c>
      <c r="BR137" s="136">
        <v>618.97014651628501</v>
      </c>
      <c r="BS137" s="136">
        <v>571.65378583746701</v>
      </c>
      <c r="BT137" s="136">
        <v>571.65378583746701</v>
      </c>
      <c r="BU137" s="136">
        <v>524.33742515864901</v>
      </c>
      <c r="BV137" s="136"/>
      <c r="BW137">
        <f t="shared" si="47"/>
        <v>105.59948409837885</v>
      </c>
      <c r="BX137">
        <f t="shared" si="48"/>
        <v>690.41593987999852</v>
      </c>
      <c r="BY137">
        <f>BW137*20</f>
        <v>2111.9896819675769</v>
      </c>
      <c r="BZ137">
        <f>SUM(BY131:BY137)</f>
        <v>39222.085851831267</v>
      </c>
      <c r="CB137">
        <f t="shared" si="49"/>
        <v>105.59948409837885</v>
      </c>
      <c r="CC137">
        <f t="shared" si="50"/>
        <v>690.41593987999852</v>
      </c>
      <c r="CD137">
        <f t="shared" si="52"/>
        <v>3167.9845229513658</v>
      </c>
      <c r="CE137">
        <f t="shared" si="52"/>
        <v>20712.478196399956</v>
      </c>
      <c r="CG137" s="41">
        <f>BQ137</f>
        <v>0.45</v>
      </c>
      <c r="CH137">
        <f>SUM(BS133:BS137)</f>
        <v>4676.7088593130311</v>
      </c>
      <c r="CI137">
        <f>SUM(BS133:BS136)</f>
        <v>4105.0550734755643</v>
      </c>
      <c r="CJ137">
        <f>SUM(CD133:CD137)</f>
        <v>25917.332573855532</v>
      </c>
      <c r="CK137">
        <f>SUM(CD133:CD136)</f>
        <v>22749.348050904166</v>
      </c>
      <c r="CL137">
        <f>SUM(CE133:CE137)</f>
        <v>169449.11881852339</v>
      </c>
      <c r="CM137">
        <f>SUM(CE133:CE136)</f>
        <v>148736.64062212344</v>
      </c>
    </row>
    <row r="138" spans="62:92" x14ac:dyDescent="0.3">
      <c r="BJ138" s="137" t="s">
        <v>1163</v>
      </c>
      <c r="BK138" s="137" t="s">
        <v>1164</v>
      </c>
      <c r="BL138" s="137">
        <v>100.62525435999601</v>
      </c>
      <c r="BM138" s="137" t="s">
        <v>1190</v>
      </c>
      <c r="BN138" s="137" t="s">
        <v>1191</v>
      </c>
      <c r="BO138" s="137" t="s">
        <v>1192</v>
      </c>
      <c r="BP138" s="137" t="s">
        <v>1204</v>
      </c>
      <c r="BQ138" s="137">
        <v>0.46</v>
      </c>
      <c r="BR138" s="137">
        <v>936.52485361833806</v>
      </c>
      <c r="BS138" s="137">
        <v>602.08340190920796</v>
      </c>
      <c r="BT138" s="137">
        <v>602.08340190920796</v>
      </c>
      <c r="BU138" s="137">
        <v>267.64195020007799</v>
      </c>
      <c r="BV138" s="137"/>
      <c r="BW138">
        <f t="shared" si="47"/>
        <v>110.3403769727142</v>
      </c>
      <c r="BX138">
        <f t="shared" si="48"/>
        <v>719.4101685082702</v>
      </c>
      <c r="BY138">
        <f>BW138*30</f>
        <v>3310.2113091814258</v>
      </c>
      <c r="CB138">
        <f t="shared" si="49"/>
        <v>110.3403769727142</v>
      </c>
      <c r="CC138">
        <f t="shared" si="50"/>
        <v>719.4101685082702</v>
      </c>
      <c r="CD138">
        <f t="shared" si="52"/>
        <v>3310.2113091814258</v>
      </c>
      <c r="CE138">
        <f t="shared" si="52"/>
        <v>21582.305055248107</v>
      </c>
    </row>
    <row r="139" spans="62:92" x14ac:dyDescent="0.3">
      <c r="BJ139" s="137" t="s">
        <v>1167</v>
      </c>
      <c r="BK139" s="137" t="s">
        <v>1168</v>
      </c>
      <c r="BL139" s="137">
        <v>121.268536588274</v>
      </c>
      <c r="BM139" s="137" t="s">
        <v>1190</v>
      </c>
      <c r="BN139" s="137" t="s">
        <v>1191</v>
      </c>
      <c r="BO139" s="137" t="s">
        <v>1192</v>
      </c>
      <c r="BP139" s="137" t="s">
        <v>1205</v>
      </c>
      <c r="BQ139" s="137">
        <v>0.46</v>
      </c>
      <c r="BR139" s="137">
        <v>3964.8363772058001</v>
      </c>
      <c r="BS139" s="137">
        <v>1605.0588141989101</v>
      </c>
      <c r="BT139" s="137">
        <v>602.78125555030999</v>
      </c>
      <c r="BU139" s="137">
        <v>247.55880984061201</v>
      </c>
      <c r="BV139" s="137"/>
      <c r="BW139">
        <f t="shared" si="47"/>
        <v>294.14993680359231</v>
      </c>
      <c r="BX139">
        <f t="shared" si="48"/>
        <v>1917.8333571843696</v>
      </c>
      <c r="BY139">
        <f>BW139*35</f>
        <v>10295.247788125731</v>
      </c>
      <c r="CB139">
        <f t="shared" si="49"/>
        <v>294.14993680359231</v>
      </c>
      <c r="CC139">
        <f t="shared" si="50"/>
        <v>1917.8333571843696</v>
      </c>
      <c r="CD139">
        <f t="shared" si="52"/>
        <v>8824.4981041077699</v>
      </c>
      <c r="CE139">
        <f t="shared" si="52"/>
        <v>57535.000715531089</v>
      </c>
    </row>
    <row r="140" spans="62:92" x14ac:dyDescent="0.3">
      <c r="BJ140" s="137" t="s">
        <v>1172</v>
      </c>
      <c r="BK140" s="137" t="s">
        <v>1173</v>
      </c>
      <c r="BL140" s="137"/>
      <c r="BM140" s="137" t="s">
        <v>1190</v>
      </c>
      <c r="BN140" s="137" t="s">
        <v>1191</v>
      </c>
      <c r="BO140" s="137" t="s">
        <v>1192</v>
      </c>
      <c r="BP140" s="137" t="s">
        <v>1206</v>
      </c>
      <c r="BQ140" s="137">
        <v>0.46</v>
      </c>
      <c r="BR140" s="137">
        <v>1756.70117753566</v>
      </c>
      <c r="BS140" s="137">
        <v>1058.2206493941601</v>
      </c>
      <c r="BT140" s="137">
        <v>1152.7080528465999</v>
      </c>
      <c r="BU140" s="137">
        <v>52.216372442919997</v>
      </c>
      <c r="BV140" s="137"/>
      <c r="BW140">
        <f t="shared" si="47"/>
        <v>193.93403804888433</v>
      </c>
      <c r="BX140">
        <f t="shared" si="48"/>
        <v>1264.4339526476174</v>
      </c>
      <c r="BY140">
        <f>BW140*80</f>
        <v>15514.723043910746</v>
      </c>
      <c r="CB140">
        <f t="shared" si="49"/>
        <v>193.93403804888433</v>
      </c>
      <c r="CC140">
        <f t="shared" si="50"/>
        <v>1264.4339526476174</v>
      </c>
      <c r="CD140">
        <f t="shared" si="52"/>
        <v>5818.02114146653</v>
      </c>
      <c r="CE140">
        <f t="shared" si="52"/>
        <v>37933.018579428521</v>
      </c>
      <c r="CH140" t="s">
        <v>1165</v>
      </c>
      <c r="CJ140" t="s">
        <v>1165</v>
      </c>
      <c r="CL140" t="s">
        <v>1165</v>
      </c>
    </row>
    <row r="141" spans="62:92" x14ac:dyDescent="0.3">
      <c r="BJ141" s="137" t="s">
        <v>1178</v>
      </c>
      <c r="BK141" s="137" t="s">
        <v>1179</v>
      </c>
      <c r="BL141" s="137" t="s">
        <v>1190</v>
      </c>
      <c r="BM141" s="137" t="s">
        <v>1180</v>
      </c>
      <c r="BN141" s="137" t="s">
        <v>1154</v>
      </c>
      <c r="BO141" s="137" t="s">
        <v>1181</v>
      </c>
      <c r="BP141" s="137" t="s">
        <v>160</v>
      </c>
      <c r="BQ141" s="137">
        <v>0.46</v>
      </c>
      <c r="BR141" s="137" t="s">
        <v>1182</v>
      </c>
      <c r="BS141" s="137">
        <v>263.80811059649801</v>
      </c>
      <c r="BT141" s="137">
        <v>2.0739522594167701E-2</v>
      </c>
      <c r="BU141" s="137" t="s">
        <v>1191</v>
      </c>
      <c r="BV141" s="137"/>
      <c r="BW141">
        <f t="shared" si="47"/>
        <v>48.346601615944493</v>
      </c>
      <c r="BX141">
        <f t="shared" si="48"/>
        <v>315.21585995604994</v>
      </c>
      <c r="BY141">
        <f>BW141*5</f>
        <v>241.73300807972248</v>
      </c>
      <c r="CB141">
        <f t="shared" si="49"/>
        <v>48.346601615944493</v>
      </c>
      <c r="CC141">
        <f t="shared" si="50"/>
        <v>315.21585995604994</v>
      </c>
      <c r="CD141">
        <f t="shared" si="52"/>
        <v>1450.3980484783349</v>
      </c>
      <c r="CE141">
        <f t="shared" si="52"/>
        <v>9456.4757986814984</v>
      </c>
      <c r="CH141" t="s">
        <v>1129</v>
      </c>
      <c r="CI141" t="s">
        <v>1129</v>
      </c>
      <c r="CJ141" t="s">
        <v>1149</v>
      </c>
      <c r="CK141" t="s">
        <v>1149</v>
      </c>
      <c r="CL141" t="s">
        <v>1169</v>
      </c>
      <c r="CM141" t="s">
        <v>1169</v>
      </c>
    </row>
    <row r="142" spans="62:92" x14ac:dyDescent="0.3">
      <c r="BJ142" s="137" t="s">
        <v>1174</v>
      </c>
      <c r="BK142" s="137" t="s">
        <v>1175</v>
      </c>
      <c r="BL142" s="137">
        <v>206.624759822134</v>
      </c>
      <c r="BM142" s="137" t="s">
        <v>1190</v>
      </c>
      <c r="BN142" s="137" t="s">
        <v>1191</v>
      </c>
      <c r="BO142" s="137" t="s">
        <v>1192</v>
      </c>
      <c r="BP142" s="137" t="s">
        <v>1202</v>
      </c>
      <c r="BQ142" s="137">
        <v>0.46</v>
      </c>
      <c r="BR142" s="137">
        <v>1123.0025598268801</v>
      </c>
      <c r="BS142" s="137">
        <v>1041.3234185901799</v>
      </c>
      <c r="BT142" s="137">
        <v>1041.3234185901799</v>
      </c>
      <c r="BU142" s="137">
        <v>959.64427735348397</v>
      </c>
      <c r="BV142" s="137"/>
      <c r="BW142">
        <f t="shared" si="47"/>
        <v>190.83737932885657</v>
      </c>
      <c r="BX142">
        <f t="shared" si="48"/>
        <v>1244.2439928821302</v>
      </c>
      <c r="BY142">
        <f>BW142*20</f>
        <v>3816.7475865771312</v>
      </c>
      <c r="BZ142">
        <f>SUM(BY135:BY142)</f>
        <v>53497.418934297246</v>
      </c>
      <c r="CB142">
        <f t="shared" si="49"/>
        <v>190.83737932885657</v>
      </c>
      <c r="CC142">
        <f t="shared" si="50"/>
        <v>1244.2439928821302</v>
      </c>
      <c r="CD142">
        <f t="shared" si="52"/>
        <v>5725.1213798656972</v>
      </c>
      <c r="CE142">
        <f t="shared" si="52"/>
        <v>37327.319786463908</v>
      </c>
      <c r="CG142" s="41">
        <f>BQ142</f>
        <v>0.46</v>
      </c>
      <c r="CH142">
        <f>SUM(BS138:BS142)</f>
        <v>4570.4943946889562</v>
      </c>
      <c r="CI142">
        <f>SUM(BS138:BS141)</f>
        <v>3529.1709760987765</v>
      </c>
      <c r="CJ142">
        <f>SUM(CD138:CD142)</f>
        <v>25128.249983099759</v>
      </c>
      <c r="CK142">
        <f>SUM(CD138:CD141)</f>
        <v>19403.128603234061</v>
      </c>
      <c r="CL142">
        <f>SUM(CE138:CE142)</f>
        <v>163834.11993535311</v>
      </c>
      <c r="CM142">
        <f>SUM(CE138:CE141)</f>
        <v>126506.80014888922</v>
      </c>
      <c r="CN142" t="s">
        <v>1183</v>
      </c>
    </row>
    <row r="143" spans="62:92" x14ac:dyDescent="0.3">
      <c r="BJ143" s="37" t="s">
        <v>1163</v>
      </c>
      <c r="BK143" s="37" t="s">
        <v>1164</v>
      </c>
      <c r="BL143" s="37">
        <v>100.62525435999601</v>
      </c>
      <c r="BM143" s="37" t="s">
        <v>1190</v>
      </c>
      <c r="BN143" s="37" t="s">
        <v>1191</v>
      </c>
      <c r="BO143" s="37" t="s">
        <v>1192</v>
      </c>
      <c r="BP143" s="37" t="s">
        <v>1204</v>
      </c>
      <c r="BQ143" s="37">
        <v>0.51</v>
      </c>
      <c r="BR143" s="37">
        <v>829.00155321626403</v>
      </c>
      <c r="BS143" s="37">
        <v>551.98366376332297</v>
      </c>
      <c r="BT143" s="37">
        <v>551.98366376332297</v>
      </c>
      <c r="BU143" s="37">
        <v>274.96577431038099</v>
      </c>
      <c r="BV143" s="37"/>
      <c r="BW143">
        <f t="shared" si="47"/>
        <v>97.218633757793924</v>
      </c>
      <c r="BX143">
        <f t="shared" si="48"/>
        <v>625.11094125116347</v>
      </c>
      <c r="BY143">
        <f>BW143*30</f>
        <v>2916.5590127338178</v>
      </c>
      <c r="CB143">
        <f t="shared" si="49"/>
        <v>97.218633757793924</v>
      </c>
      <c r="CC143">
        <f t="shared" si="50"/>
        <v>625.11094125116347</v>
      </c>
      <c r="CD143">
        <f t="shared" si="52"/>
        <v>2916.5590127338178</v>
      </c>
      <c r="CE143">
        <f t="shared" si="52"/>
        <v>18753.328237534904</v>
      </c>
    </row>
    <row r="144" spans="62:92" x14ac:dyDescent="0.3">
      <c r="BJ144" s="37" t="s">
        <v>1167</v>
      </c>
      <c r="BK144" s="37" t="s">
        <v>1168</v>
      </c>
      <c r="BL144" s="37">
        <v>121.268536588274</v>
      </c>
      <c r="BM144" s="37" t="s">
        <v>1190</v>
      </c>
      <c r="BN144" s="37" t="s">
        <v>1191</v>
      </c>
      <c r="BO144" s="37" t="s">
        <v>1192</v>
      </c>
      <c r="BP144" s="37" t="s">
        <v>1205</v>
      </c>
      <c r="BQ144" s="37">
        <v>0.51</v>
      </c>
      <c r="BR144" s="37">
        <v>4540.4977964493301</v>
      </c>
      <c r="BS144" s="37">
        <v>1781.7081895471699</v>
      </c>
      <c r="BT144" s="37">
        <v>625.57929325485395</v>
      </c>
      <c r="BU144" s="37">
        <v>179.047478937346</v>
      </c>
      <c r="BV144" s="37"/>
      <c r="BW144">
        <f t="shared" si="47"/>
        <v>313.80500423128251</v>
      </c>
      <c r="BX144">
        <f t="shared" si="48"/>
        <v>2017.7504453832769</v>
      </c>
      <c r="BY144">
        <f>BW144*35</f>
        <v>10983.175148094888</v>
      </c>
      <c r="CB144">
        <f t="shared" si="49"/>
        <v>313.80500423128251</v>
      </c>
      <c r="CC144">
        <f t="shared" si="50"/>
        <v>2017.7504453832769</v>
      </c>
      <c r="CD144">
        <f t="shared" si="52"/>
        <v>9414.1501269384753</v>
      </c>
      <c r="CE144">
        <f t="shared" si="52"/>
        <v>60532.513361498306</v>
      </c>
    </row>
    <row r="145" spans="62:92" x14ac:dyDescent="0.3">
      <c r="BJ145" s="37" t="s">
        <v>1172</v>
      </c>
      <c r="BK145" s="37" t="s">
        <v>1173</v>
      </c>
      <c r="BL145" s="37"/>
      <c r="BM145" s="37" t="s">
        <v>1190</v>
      </c>
      <c r="BN145" s="37" t="s">
        <v>1191</v>
      </c>
      <c r="BO145" s="37" t="s">
        <v>1192</v>
      </c>
      <c r="BP145" s="37" t="s">
        <v>1206</v>
      </c>
      <c r="BQ145" s="37">
        <v>0.51</v>
      </c>
      <c r="BR145" s="37">
        <v>1516.21029426513</v>
      </c>
      <c r="BS145" s="37">
        <v>1093.6765319118999</v>
      </c>
      <c r="BT145" s="37">
        <v>1158.1460204402799</v>
      </c>
      <c r="BU145" s="37">
        <v>445.02150859831198</v>
      </c>
      <c r="BV145" s="37"/>
      <c r="BW145">
        <f t="shared" si="47"/>
        <v>192.6247916116356</v>
      </c>
      <c r="BX145">
        <f t="shared" si="48"/>
        <v>1238.5677533038306</v>
      </c>
      <c r="BY145">
        <f>BW145*80</f>
        <v>15409.983328930848</v>
      </c>
      <c r="CB145">
        <f t="shared" si="49"/>
        <v>192.6247916116356</v>
      </c>
      <c r="CC145">
        <f t="shared" si="50"/>
        <v>1238.5677533038306</v>
      </c>
      <c r="CD145">
        <f t="shared" si="52"/>
        <v>5778.7437483490685</v>
      </c>
      <c r="CE145">
        <f t="shared" si="52"/>
        <v>37157.032599114915</v>
      </c>
      <c r="CH145" t="s">
        <v>1165</v>
      </c>
      <c r="CJ145" t="s">
        <v>1165</v>
      </c>
      <c r="CL145" t="s">
        <v>1165</v>
      </c>
    </row>
    <row r="146" spans="62:92" x14ac:dyDescent="0.3">
      <c r="BJ146" s="37" t="s">
        <v>1178</v>
      </c>
      <c r="BK146" s="37" t="s">
        <v>1179</v>
      </c>
      <c r="BL146" s="37" t="s">
        <v>1190</v>
      </c>
      <c r="BM146" s="37" t="s">
        <v>1180</v>
      </c>
      <c r="BN146" s="37" t="s">
        <v>1154</v>
      </c>
      <c r="BO146" s="37" t="s">
        <v>1181</v>
      </c>
      <c r="BP146" s="37" t="s">
        <v>160</v>
      </c>
      <c r="BQ146" s="37">
        <v>0.51</v>
      </c>
      <c r="BR146" s="37" t="s">
        <v>1182</v>
      </c>
      <c r="BS146" s="37">
        <v>355.83757285804199</v>
      </c>
      <c r="BT146" s="37">
        <v>2.7974505277553401E-2</v>
      </c>
      <c r="BU146" s="37" t="s">
        <v>1191</v>
      </c>
      <c r="BV146" s="37"/>
      <c r="BW146">
        <f t="shared" si="47"/>
        <v>62.672221922461411</v>
      </c>
      <c r="BX146">
        <f t="shared" si="48"/>
        <v>402.97924504736073</v>
      </c>
      <c r="BY146">
        <f>BW146*5</f>
        <v>313.36110961230708</v>
      </c>
      <c r="CB146">
        <f t="shared" si="49"/>
        <v>62.672221922461411</v>
      </c>
      <c r="CC146">
        <f t="shared" si="50"/>
        <v>402.97924504736073</v>
      </c>
      <c r="CD146">
        <f t="shared" si="52"/>
        <v>1880.1666576738423</v>
      </c>
      <c r="CE146">
        <f t="shared" si="52"/>
        <v>12089.377351420822</v>
      </c>
      <c r="CH146" t="s">
        <v>1129</v>
      </c>
      <c r="CI146" t="s">
        <v>1129</v>
      </c>
      <c r="CJ146" t="s">
        <v>1149</v>
      </c>
      <c r="CK146" t="s">
        <v>1149</v>
      </c>
      <c r="CL146" t="s">
        <v>1169</v>
      </c>
      <c r="CM146" t="s">
        <v>1169</v>
      </c>
    </row>
    <row r="147" spans="62:92" x14ac:dyDescent="0.3">
      <c r="BJ147" s="37" t="s">
        <v>1174</v>
      </c>
      <c r="BK147" s="37" t="s">
        <v>1175</v>
      </c>
      <c r="BL147" s="37">
        <v>206.62475982213499</v>
      </c>
      <c r="BM147" s="37" t="s">
        <v>1190</v>
      </c>
      <c r="BN147" s="37" t="s">
        <v>1191</v>
      </c>
      <c r="BO147" s="37" t="s">
        <v>1192</v>
      </c>
      <c r="BP147" s="37" t="s">
        <v>1202</v>
      </c>
      <c r="BQ147" s="37">
        <v>0.51</v>
      </c>
      <c r="BR147" s="37">
        <v>1383.3079261195601</v>
      </c>
      <c r="BS147" s="37">
        <v>1271.07386733926</v>
      </c>
      <c r="BT147" s="37">
        <v>1271.07386733926</v>
      </c>
      <c r="BU147" s="37">
        <v>1158.8398085589499</v>
      </c>
      <c r="BV147" s="37"/>
      <c r="BW147">
        <f t="shared" si="47"/>
        <v>223.86906153248572</v>
      </c>
      <c r="BX147">
        <f t="shared" si="48"/>
        <v>1439.4668425420832</v>
      </c>
      <c r="BY147">
        <f>BW147*20</f>
        <v>4477.3812306497148</v>
      </c>
      <c r="BZ147">
        <f>SUM(BY139:BY147)</f>
        <v>63968.911256714899</v>
      </c>
      <c r="CB147">
        <f t="shared" si="49"/>
        <v>223.86906153248572</v>
      </c>
      <c r="CC147">
        <f t="shared" si="50"/>
        <v>1439.4668425420832</v>
      </c>
      <c r="CD147">
        <f t="shared" si="52"/>
        <v>6716.0718459745713</v>
      </c>
      <c r="CE147">
        <f t="shared" si="52"/>
        <v>43184.005276262498</v>
      </c>
      <c r="CG147" s="41">
        <f>BQ147</f>
        <v>0.51</v>
      </c>
      <c r="CH147">
        <f>SUM(BS143:BS147)</f>
        <v>5054.2798254196941</v>
      </c>
      <c r="CI147">
        <f>SUM(BS143:BS146)</f>
        <v>3783.2059580804344</v>
      </c>
      <c r="CJ147">
        <f>SUM(CD143:CD147)</f>
        <v>26705.691391669774</v>
      </c>
      <c r="CK147">
        <f>SUM(CD143:CD146)</f>
        <v>19989.619545695205</v>
      </c>
      <c r="CL147">
        <f>SUM(CE143:CE147)</f>
        <v>171716.25682583146</v>
      </c>
      <c r="CM147">
        <f>SUM(CE143:CE146)</f>
        <v>128532.25154956896</v>
      </c>
      <c r="CN147" t="s">
        <v>1183</v>
      </c>
    </row>
    <row r="148" spans="62:92" x14ac:dyDescent="0.3">
      <c r="BJ148" s="83" t="s">
        <v>1163</v>
      </c>
      <c r="BK148" s="83" t="s">
        <v>1164</v>
      </c>
      <c r="BL148" s="83">
        <v>100.62525435999601</v>
      </c>
      <c r="BM148" s="83" t="s">
        <v>1197</v>
      </c>
      <c r="BN148" s="83" t="s">
        <v>1191</v>
      </c>
      <c r="BO148" s="83" t="s">
        <v>1192</v>
      </c>
      <c r="BP148" s="83" t="s">
        <v>1204</v>
      </c>
      <c r="BQ148" s="83">
        <v>0.53</v>
      </c>
      <c r="BR148" s="83">
        <v>952.82492756392003</v>
      </c>
      <c r="BS148" s="83">
        <v>528.42670610687605</v>
      </c>
      <c r="BT148" s="83">
        <v>528.42670610687605</v>
      </c>
      <c r="BU148" s="83">
        <v>104.028484649832</v>
      </c>
      <c r="BV148" s="83"/>
      <c r="BW148">
        <f t="shared" si="47"/>
        <v>91.602270642162779</v>
      </c>
      <c r="BX148">
        <f t="shared" si="48"/>
        <v>585.73343769626149</v>
      </c>
      <c r="BY148">
        <f>BW148*30</f>
        <v>2748.0681192648835</v>
      </c>
      <c r="CB148">
        <f t="shared" si="49"/>
        <v>91.602270642162779</v>
      </c>
      <c r="CC148">
        <f t="shared" si="50"/>
        <v>585.73343769626149</v>
      </c>
      <c r="CD148">
        <f t="shared" si="52"/>
        <v>2748.0681192648835</v>
      </c>
      <c r="CE148">
        <f t="shared" si="52"/>
        <v>17572.003130887846</v>
      </c>
      <c r="CG148" s="41" t="s">
        <v>432</v>
      </c>
      <c r="CH148" t="s">
        <v>432</v>
      </c>
    </row>
    <row r="149" spans="62:92" x14ac:dyDescent="0.3">
      <c r="BJ149" s="83" t="s">
        <v>1167</v>
      </c>
      <c r="BK149" s="83" t="s">
        <v>1168</v>
      </c>
      <c r="BL149" s="83"/>
      <c r="BM149" s="83" t="s">
        <v>1197</v>
      </c>
      <c r="BN149" s="83" t="s">
        <v>1191</v>
      </c>
      <c r="BO149" s="83" t="s">
        <v>1192</v>
      </c>
      <c r="BP149" s="83" t="s">
        <v>1205</v>
      </c>
      <c r="BQ149" s="83">
        <v>0.53</v>
      </c>
      <c r="BR149" s="83">
        <v>4948.5408984259702</v>
      </c>
      <c r="BS149" s="83">
        <v>2853.65690080277</v>
      </c>
      <c r="BT149" s="83">
        <v>2853.65690080277</v>
      </c>
      <c r="BU149" s="83">
        <v>758.77290317957795</v>
      </c>
      <c r="BV149" s="83"/>
      <c r="BW149">
        <f t="shared" si="47"/>
        <v>494.6787297581086</v>
      </c>
      <c r="BX149">
        <f t="shared" si="48"/>
        <v>3163.1298100493864</v>
      </c>
      <c r="BY149">
        <f>BW149*35</f>
        <v>17313.755541533799</v>
      </c>
      <c r="CB149">
        <f t="shared" si="49"/>
        <v>494.6787297581086</v>
      </c>
      <c r="CC149">
        <f t="shared" si="50"/>
        <v>3163.1298100493864</v>
      </c>
      <c r="CD149">
        <f t="shared" si="52"/>
        <v>14840.361892743258</v>
      </c>
      <c r="CE149">
        <f t="shared" si="52"/>
        <v>94893.894301481589</v>
      </c>
    </row>
    <row r="150" spans="62:92" x14ac:dyDescent="0.3">
      <c r="BJ150" s="83" t="s">
        <v>1172</v>
      </c>
      <c r="BK150" s="83" t="s">
        <v>1173</v>
      </c>
      <c r="BL150" s="83"/>
      <c r="BM150" s="83" t="s">
        <v>1197</v>
      </c>
      <c r="BN150" s="83" t="s">
        <v>1191</v>
      </c>
      <c r="BO150" s="83" t="s">
        <v>1192</v>
      </c>
      <c r="BP150" s="83" t="s">
        <v>1206</v>
      </c>
      <c r="BQ150" s="83">
        <v>0.53</v>
      </c>
      <c r="BR150" s="83">
        <v>2239.7601317416002</v>
      </c>
      <c r="BS150" s="83">
        <v>1514.85340285549</v>
      </c>
      <c r="BT150" s="83">
        <v>1386.09750929866</v>
      </c>
      <c r="BU150" s="83">
        <v>605.89343249091201</v>
      </c>
      <c r="BV150" s="83"/>
      <c r="BW150">
        <f t="shared" si="47"/>
        <v>262.59840728697833</v>
      </c>
      <c r="BX150">
        <f t="shared" si="48"/>
        <v>1679.1359728911323</v>
      </c>
      <c r="BY150">
        <f>BW150*80</f>
        <v>21007.872582958265</v>
      </c>
      <c r="CB150">
        <f t="shared" si="49"/>
        <v>262.59840728697833</v>
      </c>
      <c r="CC150">
        <f t="shared" si="50"/>
        <v>1679.1359728911323</v>
      </c>
      <c r="CD150">
        <f t="shared" si="52"/>
        <v>7877.95221860935</v>
      </c>
      <c r="CE150">
        <f t="shared" si="52"/>
        <v>50374.079186733965</v>
      </c>
      <c r="CH150" t="s">
        <v>1165</v>
      </c>
      <c r="CJ150" t="s">
        <v>1165</v>
      </c>
      <c r="CL150" t="s">
        <v>1165</v>
      </c>
    </row>
    <row r="151" spans="62:92" x14ac:dyDescent="0.3">
      <c r="BJ151" s="83" t="s">
        <v>1178</v>
      </c>
      <c r="BK151" s="83" t="s">
        <v>1179</v>
      </c>
      <c r="BL151" s="83" t="s">
        <v>1197</v>
      </c>
      <c r="BM151" s="83" t="s">
        <v>1180</v>
      </c>
      <c r="BN151" s="83" t="s">
        <v>1154</v>
      </c>
      <c r="BO151" s="83" t="s">
        <v>1181</v>
      </c>
      <c r="BP151" s="83" t="s">
        <v>160</v>
      </c>
      <c r="BQ151" s="83">
        <v>0.53</v>
      </c>
      <c r="BR151" s="83" t="s">
        <v>1182</v>
      </c>
      <c r="BS151" s="83">
        <v>173.23659708777399</v>
      </c>
      <c r="BT151" s="83">
        <v>1.36191579224566E-2</v>
      </c>
      <c r="BU151" s="83" t="s">
        <v>1191</v>
      </c>
      <c r="BV151" s="83"/>
      <c r="BW151">
        <f t="shared" si="47"/>
        <v>30.03040056107999</v>
      </c>
      <c r="BX151">
        <f t="shared" si="48"/>
        <v>192.02373077355645</v>
      </c>
      <c r="BY151">
        <f>BW151*5</f>
        <v>150.15200280539995</v>
      </c>
      <c r="CB151">
        <f t="shared" si="49"/>
        <v>30.03040056107999</v>
      </c>
      <c r="CC151">
        <f t="shared" si="50"/>
        <v>192.02373077355645</v>
      </c>
      <c r="CD151">
        <f t="shared" si="52"/>
        <v>900.91201683239967</v>
      </c>
      <c r="CE151">
        <f t="shared" si="52"/>
        <v>5760.7119232066934</v>
      </c>
      <c r="CH151" t="s">
        <v>1129</v>
      </c>
      <c r="CI151" t="s">
        <v>1129</v>
      </c>
      <c r="CJ151" t="s">
        <v>1149</v>
      </c>
      <c r="CK151" t="s">
        <v>1149</v>
      </c>
      <c r="CL151" t="s">
        <v>1169</v>
      </c>
      <c r="CM151" t="s">
        <v>1169</v>
      </c>
    </row>
    <row r="152" spans="62:92" x14ac:dyDescent="0.3">
      <c r="BJ152" s="83" t="s">
        <v>1174</v>
      </c>
      <c r="BK152" s="83" t="s">
        <v>1175</v>
      </c>
      <c r="BL152" s="83">
        <v>206.62475982213499</v>
      </c>
      <c r="BM152" s="83" t="s">
        <v>1197</v>
      </c>
      <c r="BN152" s="83" t="s">
        <v>1191</v>
      </c>
      <c r="BO152" s="83" t="s">
        <v>1192</v>
      </c>
      <c r="BP152" s="83" t="s">
        <v>1202</v>
      </c>
      <c r="BQ152" s="83">
        <v>0.53</v>
      </c>
      <c r="BR152" s="83">
        <v>680.16546101665301</v>
      </c>
      <c r="BS152" s="83">
        <v>628.40987331339795</v>
      </c>
      <c r="BT152" s="83">
        <v>628.40987331339795</v>
      </c>
      <c r="BU152" s="83">
        <v>576.65428561014301</v>
      </c>
      <c r="BV152" s="83"/>
      <c r="BW152">
        <f t="shared" ref="BW152:BW187" si="53">BS152/(3.786*EXP(BQ152*0.7946))</f>
        <v>108.93425828826039</v>
      </c>
      <c r="BX152">
        <f t="shared" si="48"/>
        <v>696.55956280090652</v>
      </c>
      <c r="BY152">
        <f>BW152*20</f>
        <v>2178.6851657652078</v>
      </c>
      <c r="BZ152">
        <f>SUM(BY143:BY152)</f>
        <v>77498.993242349126</v>
      </c>
      <c r="CB152">
        <f t="shared" si="49"/>
        <v>108.93425828826039</v>
      </c>
      <c r="CC152">
        <f t="shared" si="50"/>
        <v>696.55956280090652</v>
      </c>
      <c r="CD152">
        <f t="shared" si="52"/>
        <v>3268.0277486478117</v>
      </c>
      <c r="CE152">
        <f t="shared" si="52"/>
        <v>20896.786884027195</v>
      </c>
      <c r="CG152" s="41">
        <f>BQ152</f>
        <v>0.53</v>
      </c>
      <c r="CH152">
        <f>SUM(BS148:BS152)</f>
        <v>5698.5834801663068</v>
      </c>
      <c r="CI152">
        <f>SUM(BS148:BS151)</f>
        <v>5070.173606852909</v>
      </c>
      <c r="CJ152">
        <f>SUM(CD148:CD152)</f>
        <v>29635.321996097704</v>
      </c>
      <c r="CK152">
        <f>SUM(CD148:CD151)</f>
        <v>26367.294247449892</v>
      </c>
      <c r="CL152">
        <f>SUM(CE148:CE152)</f>
        <v>189497.47542633727</v>
      </c>
      <c r="CM152">
        <f>SUM(CE148:CE151)</f>
        <v>168600.68854231009</v>
      </c>
    </row>
    <row r="153" spans="62:92" x14ac:dyDescent="0.3">
      <c r="BJ153" s="53" t="s">
        <v>1163</v>
      </c>
      <c r="BK153" s="53" t="s">
        <v>1164</v>
      </c>
      <c r="BL153" s="53"/>
      <c r="BM153" s="53" t="s">
        <v>1197</v>
      </c>
      <c r="BN153" s="53" t="s">
        <v>1191</v>
      </c>
      <c r="BO153" s="53" t="s">
        <v>1192</v>
      </c>
      <c r="BP153" s="53" t="s">
        <v>1204</v>
      </c>
      <c r="BQ153" s="53">
        <v>0.55000000000000004</v>
      </c>
      <c r="BR153" s="53">
        <v>941.18135323998797</v>
      </c>
      <c r="BS153" s="53">
        <v>941.18135323998797</v>
      </c>
      <c r="BT153" s="53">
        <v>941.18135323998797</v>
      </c>
      <c r="BU153" s="53">
        <v>941.18135323998797</v>
      </c>
      <c r="BV153" s="53"/>
      <c r="BW153">
        <f t="shared" si="53"/>
        <v>160.5805670773986</v>
      </c>
      <c r="BX153">
        <f t="shared" ref="BX153:BX187" si="54">BS153/(0.511*EXP(1.0725*BQ153))</f>
        <v>1021.1110046446112</v>
      </c>
      <c r="BY153">
        <f>BW153*30</f>
        <v>4817.4170123219583</v>
      </c>
      <c r="CB153">
        <f t="shared" ref="CB153:CB187" si="55">BS153/(3.786*EXP(BQ153*0.7946))</f>
        <v>160.5805670773986</v>
      </c>
      <c r="CC153">
        <f t="shared" ref="CC153:CC187" si="56">BS153/(0.511*EXP(1.0725*BQ153))</f>
        <v>1021.1110046446112</v>
      </c>
      <c r="CD153">
        <f t="shared" si="52"/>
        <v>4817.4170123219583</v>
      </c>
      <c r="CE153">
        <f t="shared" si="52"/>
        <v>30633.330139338334</v>
      </c>
      <c r="CG153" s="41" t="s">
        <v>432</v>
      </c>
      <c r="CH153" t="s">
        <v>432</v>
      </c>
      <c r="CI153" t="s">
        <v>432</v>
      </c>
      <c r="CN153" t="s">
        <v>432</v>
      </c>
    </row>
    <row r="154" spans="62:92" x14ac:dyDescent="0.3">
      <c r="BJ154" s="53" t="s">
        <v>1167</v>
      </c>
      <c r="BK154" s="53" t="s">
        <v>1168</v>
      </c>
      <c r="BL154" s="53">
        <v>121.268536588274</v>
      </c>
      <c r="BM154" s="53" t="s">
        <v>1197</v>
      </c>
      <c r="BN154" s="53" t="s">
        <v>1191</v>
      </c>
      <c r="BO154" s="53" t="s">
        <v>1192</v>
      </c>
      <c r="BP154" s="53" t="s">
        <v>1205</v>
      </c>
      <c r="BQ154" s="53">
        <v>0.55000000000000004</v>
      </c>
      <c r="BR154" s="53">
        <v>5375.1591178119397</v>
      </c>
      <c r="BS154" s="53">
        <v>2168.2745388572098</v>
      </c>
      <c r="BT154" s="53">
        <v>805.96867959982899</v>
      </c>
      <c r="BU154" s="53">
        <v>323.69581915986998</v>
      </c>
      <c r="BV154" s="53"/>
      <c r="BW154">
        <f t="shared" si="53"/>
        <v>369.94225802558373</v>
      </c>
      <c r="BX154">
        <f t="shared" si="54"/>
        <v>2352.4148508637795</v>
      </c>
      <c r="BY154">
        <f>BW154*35</f>
        <v>12947.979030895431</v>
      </c>
      <c r="CB154">
        <f t="shared" si="55"/>
        <v>369.94225802558373</v>
      </c>
      <c r="CC154">
        <f t="shared" si="56"/>
        <v>2352.4148508637795</v>
      </c>
      <c r="CD154">
        <f t="shared" si="52"/>
        <v>11098.267740767511</v>
      </c>
      <c r="CE154">
        <f t="shared" si="52"/>
        <v>70572.445525913383</v>
      </c>
    </row>
    <row r="155" spans="62:92" x14ac:dyDescent="0.3">
      <c r="BJ155" s="53" t="s">
        <v>1172</v>
      </c>
      <c r="BK155" s="53" t="s">
        <v>1173</v>
      </c>
      <c r="BL155" s="53"/>
      <c r="BM155" s="53" t="s">
        <v>1197</v>
      </c>
      <c r="BN155" s="53" t="s">
        <v>1191</v>
      </c>
      <c r="BO155" s="53" t="s">
        <v>1192</v>
      </c>
      <c r="BP155" s="53" t="s">
        <v>1206</v>
      </c>
      <c r="BQ155" s="53">
        <v>0.55000000000000004</v>
      </c>
      <c r="BR155" s="53">
        <v>2341.6999489899199</v>
      </c>
      <c r="BS155" s="53">
        <v>1319.6024164942801</v>
      </c>
      <c r="BT155" s="53">
        <v>1363.5432066770099</v>
      </c>
      <c r="BU155" s="53">
        <v>62.180290271234703</v>
      </c>
      <c r="BV155" s="53"/>
      <c r="BW155">
        <f t="shared" si="53"/>
        <v>225.14524286726373</v>
      </c>
      <c r="BX155">
        <f t="shared" si="54"/>
        <v>1431.6694063257196</v>
      </c>
      <c r="BY155">
        <f>BW155*80</f>
        <v>18011.619429381099</v>
      </c>
      <c r="CB155">
        <f t="shared" si="55"/>
        <v>225.14524286726373</v>
      </c>
      <c r="CC155">
        <f t="shared" si="56"/>
        <v>1431.6694063257196</v>
      </c>
      <c r="CD155">
        <f t="shared" si="52"/>
        <v>6754.357286017912</v>
      </c>
      <c r="CE155">
        <f t="shared" si="52"/>
        <v>42950.082189771587</v>
      </c>
      <c r="CH155" t="s">
        <v>1165</v>
      </c>
      <c r="CJ155" t="s">
        <v>1165</v>
      </c>
      <c r="CL155" t="s">
        <v>1165</v>
      </c>
    </row>
    <row r="156" spans="62:92" x14ac:dyDescent="0.3">
      <c r="BJ156" s="53" t="s">
        <v>1178</v>
      </c>
      <c r="BK156" s="53" t="s">
        <v>1179</v>
      </c>
      <c r="BL156" s="53" t="s">
        <v>1197</v>
      </c>
      <c r="BM156" s="53" t="s">
        <v>1180</v>
      </c>
      <c r="BN156" s="53" t="s">
        <v>1154</v>
      </c>
      <c r="BO156" s="53" t="s">
        <v>1181</v>
      </c>
      <c r="BP156" s="53" t="s">
        <v>160</v>
      </c>
      <c r="BQ156" s="53">
        <v>0.55000000000000004</v>
      </c>
      <c r="BR156" s="53" t="s">
        <v>1182</v>
      </c>
      <c r="BS156" s="53">
        <v>162.635998090762</v>
      </c>
      <c r="BT156" s="53">
        <v>1.27857818677435E-2</v>
      </c>
      <c r="BU156" s="53" t="s">
        <v>1191</v>
      </c>
      <c r="BV156" s="53"/>
      <c r="BW156">
        <f t="shared" si="53"/>
        <v>27.748298147545238</v>
      </c>
      <c r="BX156">
        <f t="shared" si="54"/>
        <v>176.44782998531389</v>
      </c>
      <c r="BY156">
        <f>BW156*5</f>
        <v>138.7414907377262</v>
      </c>
      <c r="CB156">
        <f t="shared" si="55"/>
        <v>27.748298147545238</v>
      </c>
      <c r="CC156">
        <f t="shared" si="56"/>
        <v>176.44782998531389</v>
      </c>
      <c r="CD156">
        <f t="shared" si="52"/>
        <v>832.44894442635712</v>
      </c>
      <c r="CE156">
        <f t="shared" si="52"/>
        <v>5293.4348995594164</v>
      </c>
      <c r="CH156" t="s">
        <v>1129</v>
      </c>
      <c r="CI156" t="s">
        <v>1129</v>
      </c>
      <c r="CJ156" t="s">
        <v>1149</v>
      </c>
      <c r="CK156" t="s">
        <v>1149</v>
      </c>
      <c r="CL156" t="s">
        <v>1169</v>
      </c>
      <c r="CM156" t="s">
        <v>1169</v>
      </c>
    </row>
    <row r="157" spans="62:92" x14ac:dyDescent="0.3">
      <c r="BJ157" s="53" t="s">
        <v>1174</v>
      </c>
      <c r="BK157" s="53" t="s">
        <v>1175</v>
      </c>
      <c r="BL157" s="53">
        <v>206.62475982213499</v>
      </c>
      <c r="BM157" s="53" t="s">
        <v>1197</v>
      </c>
      <c r="BN157" s="53" t="s">
        <v>1191</v>
      </c>
      <c r="BO157" s="53" t="s">
        <v>1192</v>
      </c>
      <c r="BP157" s="53" t="s">
        <v>1202</v>
      </c>
      <c r="BQ157" s="53">
        <v>0.55000000000000004</v>
      </c>
      <c r="BR157" s="53">
        <v>691.34319398312402</v>
      </c>
      <c r="BS157" s="53">
        <v>653.06880905182095</v>
      </c>
      <c r="BT157" s="53">
        <v>653.06880905182095</v>
      </c>
      <c r="BU157" s="53">
        <v>614.79442412051799</v>
      </c>
      <c r="BV157" s="53"/>
      <c r="BW157">
        <f t="shared" si="53"/>
        <v>111.42396663203159</v>
      </c>
      <c r="BX157">
        <f t="shared" si="54"/>
        <v>708.53055621781516</v>
      </c>
      <c r="BY157">
        <f>BW157*20</f>
        <v>2228.479332640632</v>
      </c>
      <c r="BZ157">
        <f>SUM(BY148:BY157)</f>
        <v>81542.769708304404</v>
      </c>
      <c r="CB157">
        <f t="shared" si="55"/>
        <v>111.42396663203159</v>
      </c>
      <c r="CC157">
        <f t="shared" si="56"/>
        <v>708.53055621781516</v>
      </c>
      <c r="CD157">
        <f t="shared" si="52"/>
        <v>3342.7189989609478</v>
      </c>
      <c r="CE157">
        <f t="shared" si="52"/>
        <v>21255.916686534456</v>
      </c>
      <c r="CG157" s="41">
        <f>BQ157</f>
        <v>0.55000000000000004</v>
      </c>
      <c r="CH157">
        <f>SUM(BS153:BS157)</f>
        <v>5244.7631157340602</v>
      </c>
      <c r="CI157">
        <f>SUM(BS153:BS156)</f>
        <v>4591.6943066822396</v>
      </c>
      <c r="CJ157">
        <f>SUM(CD153:CD157)</f>
        <v>26845.209982494685</v>
      </c>
      <c r="CK157">
        <f>SUM(CD153:CD156)</f>
        <v>23502.490983533738</v>
      </c>
      <c r="CL157">
        <f>SUM(CE153:CE157)</f>
        <v>170705.20944111716</v>
      </c>
      <c r="CM157">
        <f>SUM(CE153:CE156)</f>
        <v>149449.29275458271</v>
      </c>
    </row>
    <row r="158" spans="62:92" x14ac:dyDescent="0.3">
      <c r="BJ158" s="138" t="s">
        <v>1163</v>
      </c>
      <c r="BK158" s="138" t="s">
        <v>1164</v>
      </c>
      <c r="BL158" s="138">
        <v>100.62525435999601</v>
      </c>
      <c r="BM158" s="138" t="s">
        <v>1197</v>
      </c>
      <c r="BN158" s="138" t="s">
        <v>1191</v>
      </c>
      <c r="BO158" s="138" t="s">
        <v>1192</v>
      </c>
      <c r="BP158" s="138" t="s">
        <v>1204</v>
      </c>
      <c r="BQ158" s="138">
        <v>0.63</v>
      </c>
      <c r="BR158" s="138">
        <v>883.78558521898299</v>
      </c>
      <c r="BS158" s="138">
        <v>582.062920142964</v>
      </c>
      <c r="BT158" s="138">
        <v>582.062920142964</v>
      </c>
      <c r="BU158" s="138">
        <v>280.34025506694502</v>
      </c>
      <c r="BV158" s="138"/>
      <c r="BW158">
        <f t="shared" si="53"/>
        <v>93.192803152117875</v>
      </c>
      <c r="BX158">
        <f t="shared" si="54"/>
        <v>579.57161793281955</v>
      </c>
      <c r="BY158">
        <f>BW158*30</f>
        <v>2795.7840945635362</v>
      </c>
      <c r="CB158">
        <f t="shared" si="55"/>
        <v>93.192803152117875</v>
      </c>
      <c r="CC158">
        <f t="shared" si="56"/>
        <v>579.57161793281955</v>
      </c>
      <c r="CD158">
        <f t="shared" si="52"/>
        <v>2795.7840945635362</v>
      </c>
      <c r="CE158">
        <f t="shared" si="52"/>
        <v>17387.148537984587</v>
      </c>
    </row>
    <row r="159" spans="62:92" x14ac:dyDescent="0.3">
      <c r="BJ159" s="138" t="s">
        <v>1167</v>
      </c>
      <c r="BK159" s="138" t="s">
        <v>1168</v>
      </c>
      <c r="BL159" s="138">
        <v>121.268536588274</v>
      </c>
      <c r="BM159" s="138" t="s">
        <v>1197</v>
      </c>
      <c r="BN159" s="138" t="s">
        <v>1191</v>
      </c>
      <c r="BO159" s="138" t="s">
        <v>1192</v>
      </c>
      <c r="BP159" s="138" t="s">
        <v>1205</v>
      </c>
      <c r="BQ159" s="138">
        <v>0.63</v>
      </c>
      <c r="BR159" s="138">
        <v>6193.74578964784</v>
      </c>
      <c r="BS159" s="138">
        <v>2511.1579226245799</v>
      </c>
      <c r="BT159" s="138">
        <v>962.09149662727202</v>
      </c>
      <c r="BU159" s="138">
        <v>377.63648159862498</v>
      </c>
      <c r="BV159" s="138"/>
      <c r="BW159">
        <f t="shared" si="53"/>
        <v>402.05592534489944</v>
      </c>
      <c r="BX159">
        <f t="shared" si="54"/>
        <v>2500.4098521563224</v>
      </c>
      <c r="BY159">
        <f>BW159*35</f>
        <v>14071.957387071479</v>
      </c>
      <c r="CB159">
        <f t="shared" si="55"/>
        <v>402.05592534489944</v>
      </c>
      <c r="CC159">
        <f t="shared" si="56"/>
        <v>2500.4098521563224</v>
      </c>
      <c r="CD159">
        <f t="shared" si="52"/>
        <v>12061.677760346984</v>
      </c>
      <c r="CE159">
        <f t="shared" si="52"/>
        <v>75012.295564689673</v>
      </c>
      <c r="CG159" s="41" t="s">
        <v>432</v>
      </c>
      <c r="CH159" t="s">
        <v>432</v>
      </c>
      <c r="CI159" t="s">
        <v>432</v>
      </c>
      <c r="CN159" t="s">
        <v>432</v>
      </c>
    </row>
    <row r="160" spans="62:92" x14ac:dyDescent="0.3">
      <c r="BJ160" s="138" t="s">
        <v>1172</v>
      </c>
      <c r="BK160" s="138" t="s">
        <v>1173</v>
      </c>
      <c r="BL160" s="138"/>
      <c r="BM160" s="138" t="s">
        <v>1197</v>
      </c>
      <c r="BN160" s="138" t="s">
        <v>1191</v>
      </c>
      <c r="BO160" s="138" t="s">
        <v>1192</v>
      </c>
      <c r="BP160" s="138" t="s">
        <v>1206</v>
      </c>
      <c r="BQ160" s="138">
        <v>0.63</v>
      </c>
      <c r="BR160" s="138">
        <v>2464.1542860473601</v>
      </c>
      <c r="BS160" s="138">
        <v>1483.73718737487</v>
      </c>
      <c r="BT160" s="138">
        <v>1577.30088043303</v>
      </c>
      <c r="BU160" s="138">
        <v>73.338888300491305</v>
      </c>
      <c r="BV160" s="138"/>
      <c r="BW160">
        <f t="shared" si="53"/>
        <v>237.55787020162882</v>
      </c>
      <c r="BX160">
        <f t="shared" si="54"/>
        <v>1477.3866063530236</v>
      </c>
      <c r="BY160">
        <f>BW160*80</f>
        <v>19004.629616130303</v>
      </c>
      <c r="CB160">
        <f t="shared" si="55"/>
        <v>237.55787020162882</v>
      </c>
      <c r="CC160">
        <f t="shared" si="56"/>
        <v>1477.3866063530236</v>
      </c>
      <c r="CD160">
        <f t="shared" si="52"/>
        <v>7126.7361060488647</v>
      </c>
      <c r="CE160">
        <f t="shared" si="52"/>
        <v>44321.59819059071</v>
      </c>
      <c r="CH160" t="s">
        <v>1165</v>
      </c>
      <c r="CJ160" t="s">
        <v>1165</v>
      </c>
      <c r="CL160" t="s">
        <v>1165</v>
      </c>
    </row>
    <row r="161" spans="62:91" x14ac:dyDescent="0.3">
      <c r="BJ161" s="138" t="s">
        <v>1178</v>
      </c>
      <c r="BK161" s="138" t="s">
        <v>1179</v>
      </c>
      <c r="BL161" s="138" t="s">
        <v>1197</v>
      </c>
      <c r="BM161" s="138" t="s">
        <v>1180</v>
      </c>
      <c r="BN161" s="138" t="s">
        <v>1154</v>
      </c>
      <c r="BO161" s="138" t="s">
        <v>1181</v>
      </c>
      <c r="BP161" s="138" t="s">
        <v>160</v>
      </c>
      <c r="BQ161" s="138">
        <v>0.63</v>
      </c>
      <c r="BR161" s="138" t="s">
        <v>1182</v>
      </c>
      <c r="BS161" s="138">
        <v>247.37009080453601</v>
      </c>
      <c r="BT161" s="138">
        <v>1.9447232216483999E-2</v>
      </c>
      <c r="BU161" s="138" t="s">
        <v>1191</v>
      </c>
      <c r="BV161" s="138"/>
      <c r="BW161">
        <f t="shared" si="53"/>
        <v>39.605876581876117</v>
      </c>
      <c r="BX161">
        <f t="shared" si="54"/>
        <v>246.31131582915432</v>
      </c>
      <c r="BY161">
        <f>BW161*5</f>
        <v>198.02938290938059</v>
      </c>
      <c r="CB161">
        <f t="shared" si="55"/>
        <v>39.605876581876117</v>
      </c>
      <c r="CC161">
        <f t="shared" si="56"/>
        <v>246.31131582915432</v>
      </c>
      <c r="CD161">
        <f t="shared" si="52"/>
        <v>1188.1762974562835</v>
      </c>
      <c r="CE161">
        <f t="shared" si="52"/>
        <v>7389.3394748746296</v>
      </c>
      <c r="CH161" t="s">
        <v>1129</v>
      </c>
      <c r="CI161" t="s">
        <v>1129</v>
      </c>
      <c r="CJ161" t="s">
        <v>1149</v>
      </c>
      <c r="CK161" t="s">
        <v>1149</v>
      </c>
      <c r="CL161" t="s">
        <v>1169</v>
      </c>
      <c r="CM161" t="s">
        <v>1169</v>
      </c>
    </row>
    <row r="162" spans="62:91" x14ac:dyDescent="0.3">
      <c r="BJ162" s="138" t="s">
        <v>1174</v>
      </c>
      <c r="BK162" s="138" t="s">
        <v>1175</v>
      </c>
      <c r="BL162" s="138">
        <v>206.62475982213499</v>
      </c>
      <c r="BM162" s="138" t="s">
        <v>1197</v>
      </c>
      <c r="BN162" s="138" t="s">
        <v>1191</v>
      </c>
      <c r="BO162" s="138" t="s">
        <v>1192</v>
      </c>
      <c r="BP162" s="138" t="s">
        <v>1202</v>
      </c>
      <c r="BQ162" s="138">
        <v>0.63</v>
      </c>
      <c r="BR162" s="138">
        <v>756.33314341533401</v>
      </c>
      <c r="BS162" s="138">
        <v>697.48417807344299</v>
      </c>
      <c r="BT162" s="138">
        <v>697.48417807344299</v>
      </c>
      <c r="BU162" s="138">
        <v>638.63521273155197</v>
      </c>
      <c r="BV162" s="138"/>
      <c r="BW162">
        <f t="shared" si="53"/>
        <v>111.67264475969355</v>
      </c>
      <c r="BX162">
        <f t="shared" si="54"/>
        <v>694.49885842114782</v>
      </c>
      <c r="BY162">
        <f>BW162*20</f>
        <v>2233.452895193871</v>
      </c>
      <c r="BZ162">
        <f>SUM(BY153:BY162)</f>
        <v>76448.089671845417</v>
      </c>
      <c r="CB162">
        <f t="shared" si="55"/>
        <v>111.67264475969355</v>
      </c>
      <c r="CC162">
        <f t="shared" si="56"/>
        <v>694.49885842114782</v>
      </c>
      <c r="CD162">
        <f t="shared" si="52"/>
        <v>3350.1793427908065</v>
      </c>
      <c r="CE162">
        <f t="shared" si="52"/>
        <v>20834.965752634434</v>
      </c>
      <c r="CG162" s="41">
        <f>BQ162</f>
        <v>0.63</v>
      </c>
      <c r="CH162">
        <f>SUM(BS158:BS162)</f>
        <v>5521.8122990203929</v>
      </c>
      <c r="CI162">
        <f>SUM(BS158:BS161)</f>
        <v>4824.3281209469496</v>
      </c>
      <c r="CJ162">
        <f>SUM(CD158:CD162)</f>
        <v>26522.553601206473</v>
      </c>
      <c r="CK162">
        <f>SUM(CD158:CD161)</f>
        <v>23172.374258415668</v>
      </c>
      <c r="CL162">
        <f>SUM(CE158:CE162)</f>
        <v>164945.34752077403</v>
      </c>
      <c r="CM162">
        <f>SUM(CE158:CE161)</f>
        <v>144110.3817681396</v>
      </c>
    </row>
    <row r="163" spans="62:91" x14ac:dyDescent="0.3">
      <c r="BJ163" s="124" t="s">
        <v>1163</v>
      </c>
      <c r="BK163" s="124" t="s">
        <v>1164</v>
      </c>
      <c r="BL163" s="124"/>
      <c r="BM163" s="124" t="s">
        <v>1197</v>
      </c>
      <c r="BN163" s="124" t="s">
        <v>1191</v>
      </c>
      <c r="BO163" s="124" t="s">
        <v>1192</v>
      </c>
      <c r="BP163" s="124" t="s">
        <v>1204</v>
      </c>
      <c r="BQ163" s="124">
        <v>0.65</v>
      </c>
      <c r="BR163" s="124">
        <v>884.85627960900899</v>
      </c>
      <c r="BS163" s="124">
        <v>884.85627960900899</v>
      </c>
      <c r="BT163" s="124">
        <v>884.85627960900899</v>
      </c>
      <c r="BU163" s="124">
        <v>884.85627960900899</v>
      </c>
      <c r="BV163" s="124"/>
      <c r="BW163">
        <f t="shared" si="53"/>
        <v>139.43871463397161</v>
      </c>
      <c r="BX163">
        <f t="shared" si="54"/>
        <v>862.37130370518253</v>
      </c>
      <c r="BY163">
        <f>BW163*30</f>
        <v>4183.161439019148</v>
      </c>
      <c r="CB163">
        <f t="shared" si="55"/>
        <v>139.43871463397161</v>
      </c>
      <c r="CC163">
        <f t="shared" si="56"/>
        <v>862.37130370518253</v>
      </c>
      <c r="CD163">
        <f t="shared" si="52"/>
        <v>4183.161439019148</v>
      </c>
      <c r="CE163">
        <f t="shared" si="52"/>
        <v>25871.139111155477</v>
      </c>
    </row>
    <row r="164" spans="62:91" x14ac:dyDescent="0.3">
      <c r="BJ164" s="124" t="s">
        <v>1167</v>
      </c>
      <c r="BK164" s="124" t="s">
        <v>1168</v>
      </c>
      <c r="BL164" s="124">
        <v>121.268536588274</v>
      </c>
      <c r="BM164" s="124" t="s">
        <v>1197</v>
      </c>
      <c r="BN164" s="124" t="s">
        <v>1191</v>
      </c>
      <c r="BO164" s="124" t="s">
        <v>1192</v>
      </c>
      <c r="BP164" s="124" t="s">
        <v>1205</v>
      </c>
      <c r="BQ164" s="124">
        <v>0.65</v>
      </c>
      <c r="BR164" s="124">
        <v>6733.2980664777397</v>
      </c>
      <c r="BS164" s="124">
        <v>2723.9691287609999</v>
      </c>
      <c r="BT164" s="124">
        <v>987.87487214091004</v>
      </c>
      <c r="BU164" s="124">
        <v>450.73444766435699</v>
      </c>
      <c r="BV164" s="124"/>
      <c r="BW164">
        <f t="shared" si="53"/>
        <v>429.25248175318046</v>
      </c>
      <c r="BX164">
        <f t="shared" si="54"/>
        <v>2654.7506786754989</v>
      </c>
      <c r="BY164">
        <f>BW164*35</f>
        <v>15023.836861361317</v>
      </c>
      <c r="CB164">
        <f t="shared" si="55"/>
        <v>429.25248175318046</v>
      </c>
      <c r="CC164">
        <f t="shared" si="56"/>
        <v>2654.7506786754989</v>
      </c>
      <c r="CD164">
        <f t="shared" si="52"/>
        <v>12877.574452595414</v>
      </c>
      <c r="CE164">
        <f t="shared" si="52"/>
        <v>79642.520360264971</v>
      </c>
    </row>
    <row r="165" spans="62:91" x14ac:dyDescent="0.3">
      <c r="BJ165" s="124" t="s">
        <v>1172</v>
      </c>
      <c r="BK165" s="124" t="s">
        <v>1173</v>
      </c>
      <c r="BL165" s="124"/>
      <c r="BM165" s="124" t="s">
        <v>1197</v>
      </c>
      <c r="BN165" s="124" t="s">
        <v>1191</v>
      </c>
      <c r="BO165" s="124" t="s">
        <v>1192</v>
      </c>
      <c r="BP165" s="124" t="s">
        <v>1206</v>
      </c>
      <c r="BQ165" s="124">
        <v>0.65</v>
      </c>
      <c r="BR165" s="124">
        <v>2471.5893690625398</v>
      </c>
      <c r="BS165" s="124">
        <v>1857.1467143192101</v>
      </c>
      <c r="BT165" s="124">
        <v>1979.1267981081301</v>
      </c>
      <c r="BU165" s="124">
        <v>785.57072374903601</v>
      </c>
      <c r="BV165" s="124"/>
      <c r="BW165">
        <f t="shared" si="53"/>
        <v>292.65560599942853</v>
      </c>
      <c r="BX165">
        <f t="shared" si="54"/>
        <v>1809.9549837708441</v>
      </c>
      <c r="BY165">
        <f>BW165*80</f>
        <v>23412.448479954284</v>
      </c>
      <c r="CB165">
        <f t="shared" si="55"/>
        <v>292.65560599942853</v>
      </c>
      <c r="CC165">
        <f t="shared" si="56"/>
        <v>1809.9549837708441</v>
      </c>
      <c r="CD165">
        <f t="shared" si="52"/>
        <v>8779.6681799828566</v>
      </c>
      <c r="CE165">
        <f t="shared" si="52"/>
        <v>54298.649513125325</v>
      </c>
      <c r="CH165" t="s">
        <v>1165</v>
      </c>
      <c r="CJ165" t="s">
        <v>1165</v>
      </c>
      <c r="CL165" t="s">
        <v>1165</v>
      </c>
    </row>
    <row r="166" spans="62:91" x14ac:dyDescent="0.3">
      <c r="BJ166" s="124" t="s">
        <v>1178</v>
      </c>
      <c r="BK166" s="124" t="s">
        <v>1179</v>
      </c>
      <c r="BL166" s="124" t="s">
        <v>1197</v>
      </c>
      <c r="BM166" s="124" t="s">
        <v>1180</v>
      </c>
      <c r="BN166" s="124" t="s">
        <v>1154</v>
      </c>
      <c r="BO166" s="124" t="s">
        <v>1181</v>
      </c>
      <c r="BP166" s="124" t="s">
        <v>160</v>
      </c>
      <c r="BQ166" s="124">
        <v>0.65</v>
      </c>
      <c r="BR166" s="124" t="s">
        <v>1182</v>
      </c>
      <c r="BS166" s="124">
        <v>327.08051270948999</v>
      </c>
      <c r="BT166" s="124">
        <v>2.5713741962338499E-2</v>
      </c>
      <c r="BU166" s="124" t="s">
        <v>1191</v>
      </c>
      <c r="BV166" s="124"/>
      <c r="BW166">
        <f t="shared" si="53"/>
        <v>51.542479072628993</v>
      </c>
      <c r="BX166">
        <f t="shared" si="54"/>
        <v>318.76910935918119</v>
      </c>
      <c r="BY166">
        <f>BW166*5</f>
        <v>257.71239536314499</v>
      </c>
      <c r="CB166">
        <f t="shared" si="55"/>
        <v>51.542479072628993</v>
      </c>
      <c r="CC166">
        <f t="shared" si="56"/>
        <v>318.76910935918119</v>
      </c>
      <c r="CD166">
        <f t="shared" si="52"/>
        <v>1546.2743721788697</v>
      </c>
      <c r="CE166">
        <f t="shared" si="52"/>
        <v>9563.0732807754357</v>
      </c>
      <c r="CH166" t="s">
        <v>1129</v>
      </c>
      <c r="CI166" t="s">
        <v>1129</v>
      </c>
      <c r="CJ166" t="s">
        <v>1149</v>
      </c>
      <c r="CK166" t="s">
        <v>1149</v>
      </c>
      <c r="CL166" t="s">
        <v>1169</v>
      </c>
      <c r="CM166" t="s">
        <v>1169</v>
      </c>
    </row>
    <row r="167" spans="62:91" x14ac:dyDescent="0.3">
      <c r="BJ167" s="124" t="s">
        <v>1174</v>
      </c>
      <c r="BK167" s="124" t="s">
        <v>1175</v>
      </c>
      <c r="BL167" s="124">
        <v>206.624759822134</v>
      </c>
      <c r="BM167" s="124" t="s">
        <v>1197</v>
      </c>
      <c r="BN167" s="124" t="s">
        <v>1191</v>
      </c>
      <c r="BO167" s="124" t="s">
        <v>1192</v>
      </c>
      <c r="BP167" s="124" t="s">
        <v>1202</v>
      </c>
      <c r="BQ167" s="124">
        <v>0.65</v>
      </c>
      <c r="BR167" s="124">
        <v>718.36486133340395</v>
      </c>
      <c r="BS167" s="124">
        <v>674.52431844063597</v>
      </c>
      <c r="BT167" s="124">
        <v>674.52431844063597</v>
      </c>
      <c r="BU167" s="124">
        <v>630.68377554786798</v>
      </c>
      <c r="BV167" s="124"/>
      <c r="BW167">
        <f t="shared" si="53"/>
        <v>106.29387632789133</v>
      </c>
      <c r="BX167">
        <f t="shared" si="54"/>
        <v>657.38406256384621</v>
      </c>
      <c r="BY167">
        <f>BW167*20</f>
        <v>2125.8775265578265</v>
      </c>
      <c r="BZ167">
        <f>SUM(BY158:BY167)</f>
        <v>83306.890078124285</v>
      </c>
      <c r="CB167">
        <f t="shared" si="55"/>
        <v>106.29387632789133</v>
      </c>
      <c r="CC167">
        <f t="shared" si="56"/>
        <v>657.38406256384621</v>
      </c>
      <c r="CD167">
        <f t="shared" si="52"/>
        <v>3188.81628983674</v>
      </c>
      <c r="CE167">
        <f t="shared" si="52"/>
        <v>19721.521876915387</v>
      </c>
      <c r="CG167" s="41">
        <f>BQ167</f>
        <v>0.65</v>
      </c>
      <c r="CH167">
        <f>SUM(BS163:BS167)</f>
        <v>6467.5769538393452</v>
      </c>
      <c r="CI167">
        <f>SUM(BS163:BS166)</f>
        <v>5793.0526353987088</v>
      </c>
      <c r="CJ167">
        <f>SUM(CD163:CD167)</f>
        <v>30575.494733613028</v>
      </c>
      <c r="CK167">
        <f>SUM(CD163:CD166)</f>
        <v>27386.678443776287</v>
      </c>
      <c r="CL167">
        <f>SUM(CE163:CE167)</f>
        <v>189096.9041422366</v>
      </c>
      <c r="CM167">
        <f>SUM(CE163:CE166)</f>
        <v>169375.38226532121</v>
      </c>
    </row>
    <row r="168" spans="62:91" x14ac:dyDescent="0.3">
      <c r="BJ168" s="65" t="s">
        <v>1163</v>
      </c>
      <c r="BK168" s="65" t="s">
        <v>1164</v>
      </c>
      <c r="BL168" s="65">
        <v>100.62525435999601</v>
      </c>
      <c r="BM168" s="65" t="s">
        <v>1197</v>
      </c>
      <c r="BN168" s="65" t="s">
        <v>1191</v>
      </c>
      <c r="BO168" s="65" t="s">
        <v>1192</v>
      </c>
      <c r="BP168" s="65" t="s">
        <v>1204</v>
      </c>
      <c r="BQ168" s="65">
        <v>0.73</v>
      </c>
      <c r="BR168" s="65">
        <v>966.212020183356</v>
      </c>
      <c r="BS168" s="65">
        <v>634.89426886433898</v>
      </c>
      <c r="BT168" s="65">
        <v>634.89426886433898</v>
      </c>
      <c r="BU168" s="65">
        <v>303.57651754532299</v>
      </c>
      <c r="BV168" s="65"/>
      <c r="BW168">
        <f t="shared" si="53"/>
        <v>93.886858704031042</v>
      </c>
      <c r="BX168">
        <f t="shared" si="54"/>
        <v>567.88513325332212</v>
      </c>
      <c r="BY168">
        <f>BW168*30</f>
        <v>2816.6057611209312</v>
      </c>
      <c r="CB168">
        <f t="shared" si="55"/>
        <v>93.886858704031042</v>
      </c>
      <c r="CC168">
        <f t="shared" si="56"/>
        <v>567.88513325332212</v>
      </c>
      <c r="CD168">
        <f t="shared" si="52"/>
        <v>2816.6057611209312</v>
      </c>
      <c r="CE168">
        <f t="shared" si="52"/>
        <v>17036.553997599665</v>
      </c>
    </row>
    <row r="169" spans="62:91" x14ac:dyDescent="0.3">
      <c r="BJ169" s="65" t="s">
        <v>1167</v>
      </c>
      <c r="BK169" s="65" t="s">
        <v>1168</v>
      </c>
      <c r="BL169" s="65">
        <v>121.268536588274</v>
      </c>
      <c r="BM169" s="65" t="s">
        <v>1197</v>
      </c>
      <c r="BN169" s="65" t="s">
        <v>1191</v>
      </c>
      <c r="BO169" s="65" t="s">
        <v>1192</v>
      </c>
      <c r="BP169" s="65" t="s">
        <v>1205</v>
      </c>
      <c r="BQ169" s="65">
        <v>0.73</v>
      </c>
      <c r="BR169" s="65">
        <v>7274.87190615913</v>
      </c>
      <c r="BS169" s="65">
        <v>2951.97593177613</v>
      </c>
      <c r="BT169" s="65">
        <v>1137.59637572047</v>
      </c>
      <c r="BU169" s="65">
        <v>443.45951344878398</v>
      </c>
      <c r="BV169" s="65"/>
      <c r="BW169">
        <f t="shared" si="53"/>
        <v>436.53212951523159</v>
      </c>
      <c r="BX169">
        <f t="shared" si="54"/>
        <v>2640.4132586925093</v>
      </c>
      <c r="BY169">
        <f>BW169*35</f>
        <v>15278.624533033106</v>
      </c>
      <c r="CB169">
        <f t="shared" si="55"/>
        <v>436.53212951523159</v>
      </c>
      <c r="CC169">
        <f t="shared" si="56"/>
        <v>2640.4132586925093</v>
      </c>
      <c r="CD169">
        <f t="shared" ref="CD169:CE187" si="57">CB169*30</f>
        <v>13095.963885456948</v>
      </c>
      <c r="CE169">
        <f t="shared" si="57"/>
        <v>79212.397760775275</v>
      </c>
    </row>
    <row r="170" spans="62:91" x14ac:dyDescent="0.3">
      <c r="BJ170" s="65" t="s">
        <v>1172</v>
      </c>
      <c r="BK170" s="65" t="s">
        <v>1173</v>
      </c>
      <c r="BL170" s="65"/>
      <c r="BM170" s="65" t="s">
        <v>1197</v>
      </c>
      <c r="BN170" s="65" t="s">
        <v>1191</v>
      </c>
      <c r="BO170" s="65" t="s">
        <v>1192</v>
      </c>
      <c r="BP170" s="65" t="s">
        <v>1206</v>
      </c>
      <c r="BQ170" s="65">
        <v>0.73</v>
      </c>
      <c r="BR170" s="65">
        <v>2620.1641465000798</v>
      </c>
      <c r="BS170" s="65">
        <v>1561.0005511347499</v>
      </c>
      <c r="BT170" s="65">
        <v>1613.80348052196</v>
      </c>
      <c r="BU170" s="65">
        <v>74.059208780039697</v>
      </c>
      <c r="BV170" s="65"/>
      <c r="BW170">
        <f t="shared" si="53"/>
        <v>230.83755102004002</v>
      </c>
      <c r="BX170">
        <f t="shared" si="54"/>
        <v>1396.2466657248769</v>
      </c>
      <c r="BY170">
        <f>BW170*80</f>
        <v>18467.004081603201</v>
      </c>
      <c r="CB170">
        <f t="shared" si="55"/>
        <v>230.83755102004002</v>
      </c>
      <c r="CC170">
        <f t="shared" si="56"/>
        <v>1396.2466657248769</v>
      </c>
      <c r="CD170">
        <f t="shared" si="57"/>
        <v>6925.126530601201</v>
      </c>
      <c r="CE170">
        <f t="shared" si="57"/>
        <v>41887.399971746308</v>
      </c>
      <c r="CH170" t="s">
        <v>1165</v>
      </c>
      <c r="CJ170" t="s">
        <v>1165</v>
      </c>
      <c r="CL170" t="s">
        <v>1165</v>
      </c>
    </row>
    <row r="171" spans="62:91" x14ac:dyDescent="0.3">
      <c r="BJ171" s="65" t="s">
        <v>1178</v>
      </c>
      <c r="BK171" s="65" t="s">
        <v>1179</v>
      </c>
      <c r="BL171" s="65" t="s">
        <v>1197</v>
      </c>
      <c r="BM171" s="65" t="s">
        <v>1180</v>
      </c>
      <c r="BN171" s="65" t="s">
        <v>1154</v>
      </c>
      <c r="BO171" s="65" t="s">
        <v>1181</v>
      </c>
      <c r="BP171" s="65" t="s">
        <v>160</v>
      </c>
      <c r="BQ171" s="65">
        <v>0.73</v>
      </c>
      <c r="BR171" s="65" t="s">
        <v>1182</v>
      </c>
      <c r="BS171" s="65">
        <v>336.951193102199</v>
      </c>
      <c r="BT171" s="65">
        <v>2.64897347798509E-2</v>
      </c>
      <c r="BU171" s="65" t="s">
        <v>1191</v>
      </c>
      <c r="BV171" s="65"/>
      <c r="BW171">
        <f t="shared" si="53"/>
        <v>49.827649434492699</v>
      </c>
      <c r="BX171">
        <f t="shared" si="54"/>
        <v>301.38809338597889</v>
      </c>
      <c r="BY171">
        <f>BW171*5</f>
        <v>249.13824717246348</v>
      </c>
      <c r="CB171">
        <f t="shared" si="55"/>
        <v>49.827649434492699</v>
      </c>
      <c r="CC171">
        <f t="shared" si="56"/>
        <v>301.38809338597889</v>
      </c>
      <c r="CD171">
        <f t="shared" si="57"/>
        <v>1494.8294830347809</v>
      </c>
      <c r="CE171">
        <f t="shared" si="57"/>
        <v>9041.6428015793663</v>
      </c>
      <c r="CH171" t="s">
        <v>1129</v>
      </c>
      <c r="CI171" t="s">
        <v>1129</v>
      </c>
      <c r="CJ171" t="s">
        <v>1149</v>
      </c>
      <c r="CK171" t="s">
        <v>1149</v>
      </c>
      <c r="CL171" t="s">
        <v>1169</v>
      </c>
      <c r="CM171" t="s">
        <v>1169</v>
      </c>
    </row>
    <row r="172" spans="62:91" x14ac:dyDescent="0.3">
      <c r="BJ172" s="65" t="s">
        <v>1174</v>
      </c>
      <c r="BK172" s="65" t="s">
        <v>1175</v>
      </c>
      <c r="BL172" s="65">
        <v>206.62475982213499</v>
      </c>
      <c r="BM172" s="65" t="s">
        <v>1197</v>
      </c>
      <c r="BN172" s="65" t="s">
        <v>1191</v>
      </c>
      <c r="BO172" s="65" t="s">
        <v>1192</v>
      </c>
      <c r="BP172" s="65" t="s">
        <v>1202</v>
      </c>
      <c r="BQ172" s="65">
        <v>0.73</v>
      </c>
      <c r="BR172" s="65">
        <v>798.773686528795</v>
      </c>
      <c r="BS172" s="65">
        <v>718.72509998666101</v>
      </c>
      <c r="BT172" s="65">
        <v>718.72509998666101</v>
      </c>
      <c r="BU172" s="65">
        <v>638.67651344452599</v>
      </c>
      <c r="BV172" s="65"/>
      <c r="BW172">
        <f t="shared" si="53"/>
        <v>106.28358959703694</v>
      </c>
      <c r="BX172">
        <f t="shared" si="54"/>
        <v>642.8681422947991</v>
      </c>
      <c r="BY172">
        <f>BW172*20</f>
        <v>2125.6717919407388</v>
      </c>
      <c r="BZ172">
        <f>SUM(BY163:BY172)</f>
        <v>83940.081117126174</v>
      </c>
      <c r="CB172">
        <f t="shared" si="55"/>
        <v>106.28358959703694</v>
      </c>
      <c r="CC172">
        <f t="shared" si="56"/>
        <v>642.8681422947991</v>
      </c>
      <c r="CD172">
        <f t="shared" si="57"/>
        <v>3188.507687911108</v>
      </c>
      <c r="CE172">
        <f t="shared" si="57"/>
        <v>19286.044268843973</v>
      </c>
      <c r="CG172" s="41">
        <f>BQ172</f>
        <v>0.73</v>
      </c>
      <c r="CH172">
        <f>SUM(BS168:BS172)</f>
        <v>6203.547044864079</v>
      </c>
      <c r="CI172">
        <f>SUM(BS168:BS171)</f>
        <v>5484.821944877418</v>
      </c>
      <c r="CJ172">
        <f>SUM(CD168:CD172)</f>
        <v>27521.033348124969</v>
      </c>
      <c r="CK172">
        <f>SUM(CD168:CD171)</f>
        <v>24332.525660213862</v>
      </c>
      <c r="CL172">
        <f>SUM(CE168:CE172)</f>
        <v>166464.0388005446</v>
      </c>
      <c r="CM172">
        <f>SUM(CE168:CE171)</f>
        <v>147177.99453170062</v>
      </c>
    </row>
    <row r="173" spans="62:91" x14ac:dyDescent="0.3">
      <c r="BJ173" s="122" t="s">
        <v>1163</v>
      </c>
      <c r="BK173" s="122" t="s">
        <v>1164</v>
      </c>
      <c r="BL173" s="122"/>
      <c r="BM173" s="122" t="s">
        <v>1197</v>
      </c>
      <c r="BN173" s="122" t="s">
        <v>1191</v>
      </c>
      <c r="BO173" s="122" t="s">
        <v>1192</v>
      </c>
      <c r="BP173" s="122" t="s">
        <v>1204</v>
      </c>
      <c r="BQ173" s="122">
        <v>0.74</v>
      </c>
      <c r="BR173" s="122">
        <v>1119.6687533029601</v>
      </c>
      <c r="BS173" s="122">
        <v>1119.6687533029601</v>
      </c>
      <c r="BT173" s="122">
        <v>1119.6687533029601</v>
      </c>
      <c r="BU173" s="122">
        <v>1119.6687533029601</v>
      </c>
      <c r="BV173" s="122"/>
      <c r="BW173">
        <f t="shared" si="53"/>
        <v>164.26387222317209</v>
      </c>
      <c r="BX173">
        <f t="shared" si="54"/>
        <v>990.81105315739467</v>
      </c>
      <c r="BY173">
        <f>BW173*30</f>
        <v>4927.9161666951622</v>
      </c>
      <c r="CB173">
        <f t="shared" si="55"/>
        <v>164.26387222317209</v>
      </c>
      <c r="CC173">
        <f t="shared" si="56"/>
        <v>990.81105315739467</v>
      </c>
      <c r="CD173">
        <f t="shared" si="57"/>
        <v>4927.9161666951622</v>
      </c>
      <c r="CE173">
        <f t="shared" si="57"/>
        <v>29724.33159472184</v>
      </c>
    </row>
    <row r="174" spans="62:91" x14ac:dyDescent="0.3">
      <c r="BJ174" s="122" t="s">
        <v>1167</v>
      </c>
      <c r="BK174" s="122" t="s">
        <v>1168</v>
      </c>
      <c r="BL174" s="122">
        <v>121.268536588274</v>
      </c>
      <c r="BM174" s="122" t="s">
        <v>1197</v>
      </c>
      <c r="BN174" s="122" t="s">
        <v>1191</v>
      </c>
      <c r="BO174" s="122" t="s">
        <v>1192</v>
      </c>
      <c r="BP174" s="122" t="s">
        <v>1205</v>
      </c>
      <c r="BQ174" s="122">
        <v>0.74</v>
      </c>
      <c r="BR174" s="122">
        <v>8490.0525138042103</v>
      </c>
      <c r="BS174" s="122">
        <v>3429.69515471778</v>
      </c>
      <c r="BT174" s="122">
        <v>1269.10131803791</v>
      </c>
      <c r="BU174" s="122">
        <v>529.93163231122401</v>
      </c>
      <c r="BV174" s="122"/>
      <c r="BW174">
        <f t="shared" si="53"/>
        <v>503.16221203554096</v>
      </c>
      <c r="BX174">
        <f t="shared" si="54"/>
        <v>3034.9867835735317</v>
      </c>
      <c r="BY174">
        <f>BW174*35</f>
        <v>17610.677421243934</v>
      </c>
      <c r="CB174">
        <f t="shared" si="55"/>
        <v>503.16221203554096</v>
      </c>
      <c r="CC174">
        <f t="shared" si="56"/>
        <v>3034.9867835735317</v>
      </c>
      <c r="CD174">
        <f t="shared" si="57"/>
        <v>15094.86636106623</v>
      </c>
      <c r="CE174">
        <f t="shared" si="57"/>
        <v>91049.603507205946</v>
      </c>
    </row>
    <row r="175" spans="62:91" x14ac:dyDescent="0.3">
      <c r="BJ175" s="122" t="s">
        <v>1172</v>
      </c>
      <c r="BK175" s="122" t="s">
        <v>1173</v>
      </c>
      <c r="BL175" s="122"/>
      <c r="BM175" s="122" t="s">
        <v>1197</v>
      </c>
      <c r="BN175" s="122" t="s">
        <v>1191</v>
      </c>
      <c r="BO175" s="122" t="s">
        <v>1192</v>
      </c>
      <c r="BP175" s="122" t="s">
        <v>1206</v>
      </c>
      <c r="BQ175" s="122">
        <v>0.74</v>
      </c>
      <c r="BR175" s="122">
        <v>2709.74320502007</v>
      </c>
      <c r="BS175" s="122">
        <v>1638.2177906192001</v>
      </c>
      <c r="BT175" s="122">
        <v>1795.27724649112</v>
      </c>
      <c r="BU175" s="122">
        <v>73.8386177812055</v>
      </c>
      <c r="BV175" s="122"/>
      <c r="BW175">
        <f t="shared" si="53"/>
        <v>240.33893688483278</v>
      </c>
      <c r="BX175">
        <f t="shared" si="54"/>
        <v>1449.6825866010336</v>
      </c>
      <c r="BY175">
        <f>BW175*80</f>
        <v>19227.114950786621</v>
      </c>
      <c r="CB175">
        <f t="shared" si="55"/>
        <v>240.33893688483278</v>
      </c>
      <c r="CC175">
        <f t="shared" si="56"/>
        <v>1449.6825866010336</v>
      </c>
      <c r="CD175">
        <f t="shared" si="57"/>
        <v>7210.1681065449829</v>
      </c>
      <c r="CE175">
        <f t="shared" si="57"/>
        <v>43490.477598031008</v>
      </c>
      <c r="CH175" t="s">
        <v>1165</v>
      </c>
      <c r="CJ175" t="s">
        <v>1165</v>
      </c>
      <c r="CL175" t="s">
        <v>1165</v>
      </c>
    </row>
    <row r="176" spans="62:91" x14ac:dyDescent="0.3">
      <c r="BJ176" s="122" t="s">
        <v>1178</v>
      </c>
      <c r="BK176" s="122" t="s">
        <v>1179</v>
      </c>
      <c r="BL176" s="122" t="s">
        <v>1197</v>
      </c>
      <c r="BM176" s="122" t="s">
        <v>1180</v>
      </c>
      <c r="BN176" s="122" t="s">
        <v>1154</v>
      </c>
      <c r="BO176" s="122" t="s">
        <v>1181</v>
      </c>
      <c r="BP176" s="122" t="s">
        <v>160</v>
      </c>
      <c r="BQ176" s="122">
        <v>0.74</v>
      </c>
      <c r="BR176" s="122" t="s">
        <v>1182</v>
      </c>
      <c r="BS176" s="122">
        <v>436.55238086887698</v>
      </c>
      <c r="BT176" s="122">
        <v>3.4319975781244801E-2</v>
      </c>
      <c r="BU176" s="122" t="s">
        <v>1191</v>
      </c>
      <c r="BV176" s="122"/>
      <c r="BW176">
        <f t="shared" si="53"/>
        <v>64.045535162276266</v>
      </c>
      <c r="BX176">
        <f t="shared" si="54"/>
        <v>386.31150773037876</v>
      </c>
      <c r="BY176">
        <f>BW176*5</f>
        <v>320.22767581138135</v>
      </c>
      <c r="CB176">
        <f t="shared" si="55"/>
        <v>64.045535162276266</v>
      </c>
      <c r="CC176">
        <f t="shared" si="56"/>
        <v>386.31150773037876</v>
      </c>
      <c r="CD176">
        <f t="shared" si="57"/>
        <v>1921.3660548682881</v>
      </c>
      <c r="CE176">
        <f t="shared" si="57"/>
        <v>11589.345231911362</v>
      </c>
      <c r="CH176" t="s">
        <v>1129</v>
      </c>
      <c r="CI176" t="s">
        <v>1129</v>
      </c>
      <c r="CJ176" t="s">
        <v>1149</v>
      </c>
      <c r="CK176" t="s">
        <v>1149</v>
      </c>
      <c r="CL176" t="s">
        <v>1169</v>
      </c>
      <c r="CM176" t="s">
        <v>1169</v>
      </c>
    </row>
    <row r="177" spans="62:92" x14ac:dyDescent="0.3">
      <c r="BJ177" s="122" t="s">
        <v>1174</v>
      </c>
      <c r="BK177" s="122" t="s">
        <v>1175</v>
      </c>
      <c r="BL177" s="122">
        <v>206.62475982213499</v>
      </c>
      <c r="BM177" s="122" t="s">
        <v>1197</v>
      </c>
      <c r="BN177" s="122" t="s">
        <v>1191</v>
      </c>
      <c r="BO177" s="122" t="s">
        <v>1192</v>
      </c>
      <c r="BP177" s="122" t="s">
        <v>1202</v>
      </c>
      <c r="BQ177" s="122">
        <v>0.74</v>
      </c>
      <c r="BR177" s="122">
        <v>870.80757691556005</v>
      </c>
      <c r="BS177" s="122">
        <v>801.95375067756504</v>
      </c>
      <c r="BT177" s="122">
        <v>801.95375067756504</v>
      </c>
      <c r="BU177" s="122">
        <v>733.09992443957105</v>
      </c>
      <c r="BV177" s="122"/>
      <c r="BW177">
        <f t="shared" si="53"/>
        <v>117.65267901027963</v>
      </c>
      <c r="BX177">
        <f t="shared" si="54"/>
        <v>709.66045801348002</v>
      </c>
      <c r="BY177">
        <f>BW177*20</f>
        <v>2353.0535802055924</v>
      </c>
      <c r="BZ177">
        <f>SUM(BY168:BY177)</f>
        <v>83376.034209613135</v>
      </c>
      <c r="CB177">
        <f t="shared" si="55"/>
        <v>117.65267901027963</v>
      </c>
      <c r="CC177">
        <f t="shared" si="56"/>
        <v>709.66045801348002</v>
      </c>
      <c r="CD177">
        <f t="shared" si="57"/>
        <v>3529.5803703083889</v>
      </c>
      <c r="CE177">
        <f t="shared" si="57"/>
        <v>21289.813740404399</v>
      </c>
      <c r="CG177" s="41">
        <f>BQ177</f>
        <v>0.74</v>
      </c>
      <c r="CH177">
        <f>SUM(BS173:BS177)</f>
        <v>7426.0878301863822</v>
      </c>
      <c r="CI177">
        <f>SUM(BS173:BS176)</f>
        <v>6624.1340795088172</v>
      </c>
      <c r="CJ177">
        <f>SUM(CD173:CD177)</f>
        <v>32683.897059483053</v>
      </c>
      <c r="CK177">
        <f>SUM(CD173:CD176)</f>
        <v>29154.316689174666</v>
      </c>
      <c r="CL177">
        <f>SUM(CE173:CE177)</f>
        <v>197143.57167227456</v>
      </c>
      <c r="CM177">
        <f>SUM(CE173:CE176)</f>
        <v>175853.75793187015</v>
      </c>
    </row>
    <row r="178" spans="62:92" x14ac:dyDescent="0.3">
      <c r="BJ178" s="37" t="s">
        <v>1163</v>
      </c>
      <c r="BK178" s="37" t="s">
        <v>1164</v>
      </c>
      <c r="BL178" s="37">
        <v>100.62525435999601</v>
      </c>
      <c r="BM178" s="37" t="s">
        <v>1197</v>
      </c>
      <c r="BN178" s="37" t="s">
        <v>1191</v>
      </c>
      <c r="BO178" s="37" t="s">
        <v>1192</v>
      </c>
      <c r="BP178" s="37" t="s">
        <v>1204</v>
      </c>
      <c r="BQ178" s="37">
        <v>0.78</v>
      </c>
      <c r="BR178" s="37">
        <v>1046.8271499549001</v>
      </c>
      <c r="BS178" s="37">
        <v>707.03395758921602</v>
      </c>
      <c r="BT178" s="37">
        <v>707.03395758921602</v>
      </c>
      <c r="BU178" s="37">
        <v>367.240765223533</v>
      </c>
      <c r="BV178" s="37"/>
      <c r="BW178">
        <f t="shared" si="53"/>
        <v>100.48220453252391</v>
      </c>
      <c r="BX178">
        <f t="shared" si="54"/>
        <v>599.39114643311427</v>
      </c>
      <c r="BY178">
        <f>BW178*30</f>
        <v>3014.4661359757174</v>
      </c>
      <c r="CB178">
        <f t="shared" si="55"/>
        <v>100.48220453252391</v>
      </c>
      <c r="CC178">
        <f t="shared" si="56"/>
        <v>599.39114643311427</v>
      </c>
      <c r="CD178">
        <f t="shared" si="57"/>
        <v>3014.4661359757174</v>
      </c>
      <c r="CE178">
        <f t="shared" si="57"/>
        <v>17981.734392993429</v>
      </c>
    </row>
    <row r="179" spans="62:92" x14ac:dyDescent="0.3">
      <c r="BJ179" s="37" t="s">
        <v>1167</v>
      </c>
      <c r="BK179" s="37" t="s">
        <v>1168</v>
      </c>
      <c r="BL179" s="37">
        <v>121.268536588274</v>
      </c>
      <c r="BM179" s="37" t="s">
        <v>1197</v>
      </c>
      <c r="BN179" s="37" t="s">
        <v>1191</v>
      </c>
      <c r="BO179" s="37" t="s">
        <v>1192</v>
      </c>
      <c r="BP179" s="37" t="s">
        <v>1205</v>
      </c>
      <c r="BQ179" s="37">
        <v>0.78</v>
      </c>
      <c r="BR179" s="37">
        <v>8757.7624921190509</v>
      </c>
      <c r="BS179" s="37">
        <v>3554.54419255116</v>
      </c>
      <c r="BT179" s="37">
        <v>1402.2415100220101</v>
      </c>
      <c r="BU179" s="37">
        <v>503.62857551241001</v>
      </c>
      <c r="BV179" s="37"/>
      <c r="BW179">
        <f t="shared" si="53"/>
        <v>505.16447299598326</v>
      </c>
      <c r="BX179">
        <f t="shared" si="54"/>
        <v>3013.3804688603891</v>
      </c>
      <c r="BY179">
        <f>BW179*35</f>
        <v>17680.756554859414</v>
      </c>
      <c r="CB179">
        <f t="shared" si="55"/>
        <v>505.16447299598326</v>
      </c>
      <c r="CC179">
        <f t="shared" si="56"/>
        <v>3013.3804688603891</v>
      </c>
      <c r="CD179">
        <f t="shared" si="57"/>
        <v>15154.934189879497</v>
      </c>
      <c r="CE179">
        <f t="shared" si="57"/>
        <v>90401.414065811667</v>
      </c>
    </row>
    <row r="180" spans="62:92" x14ac:dyDescent="0.3">
      <c r="BJ180" s="37" t="s">
        <v>1172</v>
      </c>
      <c r="BK180" s="37" t="s">
        <v>1173</v>
      </c>
      <c r="BL180" s="37"/>
      <c r="BM180" s="37" t="s">
        <v>1197</v>
      </c>
      <c r="BN180" s="37" t="s">
        <v>1191</v>
      </c>
      <c r="BO180" s="37" t="s">
        <v>1192</v>
      </c>
      <c r="BP180" s="37" t="s">
        <v>1206</v>
      </c>
      <c r="BQ180" s="37">
        <v>0.78</v>
      </c>
      <c r="BR180" s="37">
        <v>2838.7803453188899</v>
      </c>
      <c r="BS180" s="37">
        <v>1673.63101176947</v>
      </c>
      <c r="BT180" s="37">
        <v>1770.5031544493199</v>
      </c>
      <c r="BU180" s="37">
        <v>77.936395016175695</v>
      </c>
      <c r="BV180" s="37"/>
      <c r="BW180">
        <f t="shared" si="53"/>
        <v>237.85297980595863</v>
      </c>
      <c r="BX180">
        <f t="shared" si="54"/>
        <v>1418.8280493217094</v>
      </c>
      <c r="BY180">
        <f>BW180*80</f>
        <v>19028.238384476688</v>
      </c>
      <c r="CB180">
        <f t="shared" si="55"/>
        <v>237.85297980595863</v>
      </c>
      <c r="CC180">
        <f t="shared" si="56"/>
        <v>1418.8280493217094</v>
      </c>
      <c r="CD180">
        <f t="shared" si="57"/>
        <v>7135.589394178759</v>
      </c>
      <c r="CE180">
        <f t="shared" si="57"/>
        <v>42564.841479651281</v>
      </c>
      <c r="CH180" t="s">
        <v>1165</v>
      </c>
      <c r="CJ180" t="s">
        <v>1165</v>
      </c>
      <c r="CL180" t="s">
        <v>1165</v>
      </c>
    </row>
    <row r="181" spans="62:92" x14ac:dyDescent="0.3">
      <c r="BJ181" s="37" t="s">
        <v>1178</v>
      </c>
      <c r="BK181" s="37" t="s">
        <v>1179</v>
      </c>
      <c r="BL181" s="37" t="s">
        <v>1197</v>
      </c>
      <c r="BM181" s="37" t="s">
        <v>1180</v>
      </c>
      <c r="BN181" s="37" t="s">
        <v>1154</v>
      </c>
      <c r="BO181" s="37" t="s">
        <v>1181</v>
      </c>
      <c r="BP181" s="37" t="s">
        <v>160</v>
      </c>
      <c r="BQ181" s="37">
        <v>0.78</v>
      </c>
      <c r="BR181" s="37" t="s">
        <v>1182</v>
      </c>
      <c r="BS181" s="37">
        <v>495.04836589268598</v>
      </c>
      <c r="BT181" s="37">
        <v>3.89186926301174E-2</v>
      </c>
      <c r="BU181" s="37" t="s">
        <v>1191</v>
      </c>
      <c r="BV181" s="37"/>
      <c r="BW181">
        <f t="shared" si="53"/>
        <v>70.355250439076386</v>
      </c>
      <c r="BX181">
        <f t="shared" si="54"/>
        <v>419.67942895418111</v>
      </c>
      <c r="BY181">
        <f>BW181*5</f>
        <v>351.77625219538191</v>
      </c>
      <c r="CB181">
        <f t="shared" si="55"/>
        <v>70.355250439076386</v>
      </c>
      <c r="CC181">
        <f t="shared" si="56"/>
        <v>419.67942895418111</v>
      </c>
      <c r="CD181">
        <f t="shared" si="57"/>
        <v>2110.6575131722916</v>
      </c>
      <c r="CE181">
        <f t="shared" si="57"/>
        <v>12590.382868625433</v>
      </c>
      <c r="CH181" t="s">
        <v>1129</v>
      </c>
      <c r="CI181" t="s">
        <v>1129</v>
      </c>
      <c r="CJ181" t="s">
        <v>1149</v>
      </c>
      <c r="CK181" t="s">
        <v>1149</v>
      </c>
      <c r="CL181" t="s">
        <v>1169</v>
      </c>
      <c r="CM181" t="s">
        <v>1169</v>
      </c>
    </row>
    <row r="182" spans="62:92" x14ac:dyDescent="0.3">
      <c r="BJ182" s="37" t="s">
        <v>1174</v>
      </c>
      <c r="BK182" s="37" t="s">
        <v>1175</v>
      </c>
      <c r="BL182" s="37">
        <v>206.62475982213499</v>
      </c>
      <c r="BM182" s="37" t="s">
        <v>1197</v>
      </c>
      <c r="BN182" s="37" t="s">
        <v>1191</v>
      </c>
      <c r="BO182" s="37" t="s">
        <v>1192</v>
      </c>
      <c r="BP182" s="37" t="s">
        <v>1202</v>
      </c>
      <c r="BQ182" s="37">
        <v>0.78</v>
      </c>
      <c r="BR182" s="37">
        <v>884.90248143111796</v>
      </c>
      <c r="BS182" s="37">
        <v>808.58850518549605</v>
      </c>
      <c r="BT182" s="37">
        <v>808.58850518549605</v>
      </c>
      <c r="BU182" s="37">
        <v>732.27452893987299</v>
      </c>
      <c r="BV182" s="37"/>
      <c r="BW182">
        <f t="shared" si="53"/>
        <v>114.9149269120423</v>
      </c>
      <c r="BX182">
        <f t="shared" si="54"/>
        <v>685.48446070161549</v>
      </c>
      <c r="BY182">
        <f>BW182*20</f>
        <v>2298.298538240846</v>
      </c>
      <c r="BZ182">
        <f>SUM(BY173:BY182)</f>
        <v>86812.525660490748</v>
      </c>
      <c r="CB182">
        <f t="shared" si="55"/>
        <v>114.9149269120423</v>
      </c>
      <c r="CC182">
        <f t="shared" si="56"/>
        <v>685.48446070161549</v>
      </c>
      <c r="CD182">
        <f t="shared" si="57"/>
        <v>3447.447807361269</v>
      </c>
      <c r="CE182">
        <f t="shared" si="57"/>
        <v>20564.533821048466</v>
      </c>
      <c r="CG182" s="41">
        <f>BQ182</f>
        <v>0.78</v>
      </c>
      <c r="CH182">
        <f>SUM(BS178:BS182)</f>
        <v>7238.8460329880281</v>
      </c>
      <c r="CI182">
        <f>SUM(BS178:BS181)</f>
        <v>6430.2575278025324</v>
      </c>
      <c r="CJ182">
        <f>SUM(CD178:CD182)</f>
        <v>30863.095040567536</v>
      </c>
      <c r="CK182">
        <f>SUM(CD178:CD181)</f>
        <v>27415.647233206266</v>
      </c>
      <c r="CL182">
        <f>SUM(CE178:CE182)</f>
        <v>184102.90662813029</v>
      </c>
      <c r="CM182">
        <f>SUM(CE178:CE181)</f>
        <v>163538.37280708182</v>
      </c>
    </row>
    <row r="183" spans="62:92" x14ac:dyDescent="0.3">
      <c r="BJ183" s="53" t="s">
        <v>1163</v>
      </c>
      <c r="BK183" s="53" t="s">
        <v>1164</v>
      </c>
      <c r="BL183" s="53"/>
      <c r="BM183" s="53" t="s">
        <v>1197</v>
      </c>
      <c r="BN183" s="53" t="s">
        <v>1191</v>
      </c>
      <c r="BO183" s="53" t="s">
        <v>1192</v>
      </c>
      <c r="BP183" s="53" t="s">
        <v>1204</v>
      </c>
      <c r="BQ183" s="53">
        <v>0.82</v>
      </c>
      <c r="BR183" s="53">
        <v>1313.8812715789099</v>
      </c>
      <c r="BS183" s="53">
        <v>1313.8812715789099</v>
      </c>
      <c r="BT183" s="53">
        <v>1313.8812715789099</v>
      </c>
      <c r="BU183" s="53">
        <v>1313.8812715789099</v>
      </c>
      <c r="BV183" s="53"/>
      <c r="BW183">
        <f t="shared" si="53"/>
        <v>180.88451440881298</v>
      </c>
      <c r="BX183">
        <f t="shared" si="54"/>
        <v>1067.0749870777754</v>
      </c>
      <c r="BY183">
        <f>BW183*30</f>
        <v>5426.5354322643889</v>
      </c>
      <c r="CB183">
        <f t="shared" si="55"/>
        <v>180.88451440881298</v>
      </c>
      <c r="CC183">
        <f t="shared" si="56"/>
        <v>1067.0749870777754</v>
      </c>
      <c r="CD183">
        <f t="shared" si="57"/>
        <v>5426.5354322643889</v>
      </c>
      <c r="CE183">
        <f t="shared" si="57"/>
        <v>32012.24961233326</v>
      </c>
      <c r="CG183" s="41" t="s">
        <v>432</v>
      </c>
      <c r="CH183" t="s">
        <v>432</v>
      </c>
    </row>
    <row r="184" spans="62:92" x14ac:dyDescent="0.3">
      <c r="BJ184" s="53" t="s">
        <v>1167</v>
      </c>
      <c r="BK184" s="53" t="s">
        <v>1168</v>
      </c>
      <c r="BL184" s="53">
        <v>121.268536588274</v>
      </c>
      <c r="BM184" s="53" t="s">
        <v>1197</v>
      </c>
      <c r="BN184" s="53" t="s">
        <v>1191</v>
      </c>
      <c r="BO184" s="53" t="s">
        <v>1192</v>
      </c>
      <c r="BP184" s="53" t="s">
        <v>1205</v>
      </c>
      <c r="BQ184" s="53">
        <v>0.82</v>
      </c>
      <c r="BR184" s="53">
        <v>9749.9287193026594</v>
      </c>
      <c r="BS184" s="53">
        <v>3931.35898333261</v>
      </c>
      <c r="BT184" s="53">
        <v>1450.9887802861399</v>
      </c>
      <c r="BU184" s="53">
        <v>593.15945040904501</v>
      </c>
      <c r="BV184" s="53"/>
      <c r="BW184">
        <f t="shared" si="53"/>
        <v>541.23761107598284</v>
      </c>
      <c r="BX184">
        <f t="shared" si="54"/>
        <v>3192.8720859963878</v>
      </c>
      <c r="BY184">
        <f>BW184*35</f>
        <v>18943.316387659401</v>
      </c>
      <c r="CB184">
        <f t="shared" si="55"/>
        <v>541.23761107598284</v>
      </c>
      <c r="CC184">
        <f t="shared" si="56"/>
        <v>3192.8720859963878</v>
      </c>
      <c r="CD184">
        <f t="shared" si="57"/>
        <v>16237.128332279484</v>
      </c>
      <c r="CE184">
        <f t="shared" si="57"/>
        <v>95786.162579891636</v>
      </c>
    </row>
    <row r="185" spans="62:92" x14ac:dyDescent="0.3">
      <c r="BJ185" s="53" t="s">
        <v>1172</v>
      </c>
      <c r="BK185" s="53" t="s">
        <v>1173</v>
      </c>
      <c r="BL185" s="53"/>
      <c r="BM185" s="53" t="s">
        <v>1197</v>
      </c>
      <c r="BN185" s="53" t="s">
        <v>1191</v>
      </c>
      <c r="BO185" s="53" t="s">
        <v>1192</v>
      </c>
      <c r="BP185" s="53" t="s">
        <v>1206</v>
      </c>
      <c r="BQ185" s="53">
        <v>0.82</v>
      </c>
      <c r="BR185" s="53">
        <v>2747.4196602462498</v>
      </c>
      <c r="BS185" s="53">
        <v>1982.0675947428001</v>
      </c>
      <c r="BT185" s="53">
        <v>2018.2216296868</v>
      </c>
      <c r="BU185" s="53">
        <v>861.82833275988696</v>
      </c>
      <c r="BV185" s="53"/>
      <c r="BW185">
        <f t="shared" si="53"/>
        <v>272.87498661857796</v>
      </c>
      <c r="BX185">
        <f t="shared" si="54"/>
        <v>1609.7457196461953</v>
      </c>
      <c r="BY185">
        <f>BW185*80</f>
        <v>21829.998929486239</v>
      </c>
      <c r="CB185">
        <f t="shared" si="55"/>
        <v>272.87498661857796</v>
      </c>
      <c r="CC185">
        <f t="shared" si="56"/>
        <v>1609.7457196461953</v>
      </c>
      <c r="CD185">
        <f t="shared" si="57"/>
        <v>8186.2495985573387</v>
      </c>
      <c r="CE185">
        <f t="shared" si="57"/>
        <v>48292.371589385861</v>
      </c>
      <c r="CH185" t="s">
        <v>1165</v>
      </c>
      <c r="CJ185" t="s">
        <v>1165</v>
      </c>
      <c r="CL185" t="s">
        <v>1165</v>
      </c>
    </row>
    <row r="186" spans="62:92" x14ac:dyDescent="0.3">
      <c r="BJ186" s="53" t="s">
        <v>1178</v>
      </c>
      <c r="BK186" s="53" t="s">
        <v>1179</v>
      </c>
      <c r="BL186" s="53" t="s">
        <v>1197</v>
      </c>
      <c r="BM186" s="53" t="s">
        <v>1180</v>
      </c>
      <c r="BN186" s="53" t="s">
        <v>1154</v>
      </c>
      <c r="BO186" s="53" t="s">
        <v>1181</v>
      </c>
      <c r="BP186" s="53" t="s">
        <v>160</v>
      </c>
      <c r="BQ186" s="53">
        <v>0.82</v>
      </c>
      <c r="BR186" s="53" t="s">
        <v>1182</v>
      </c>
      <c r="BS186" s="53">
        <v>636.65944831299601</v>
      </c>
      <c r="BT186" s="53">
        <v>5.0051580989007603E-2</v>
      </c>
      <c r="BU186" s="53" t="s">
        <v>1191</v>
      </c>
      <c r="BV186" s="53"/>
      <c r="BW186">
        <f t="shared" si="53"/>
        <v>87.650107846873723</v>
      </c>
      <c r="BX186">
        <f t="shared" si="54"/>
        <v>517.06602969165783</v>
      </c>
      <c r="BY186">
        <f>BW186*5</f>
        <v>438.2505392343686</v>
      </c>
      <c r="CB186">
        <f t="shared" si="55"/>
        <v>87.650107846873723</v>
      </c>
      <c r="CC186">
        <f t="shared" si="56"/>
        <v>517.06602969165783</v>
      </c>
      <c r="CD186">
        <f t="shared" si="57"/>
        <v>2629.5032354062118</v>
      </c>
      <c r="CE186">
        <f t="shared" si="57"/>
        <v>15511.980890749735</v>
      </c>
      <c r="CH186" t="s">
        <v>1129</v>
      </c>
      <c r="CI186" t="s">
        <v>1129</v>
      </c>
      <c r="CJ186" t="s">
        <v>1149</v>
      </c>
      <c r="CK186" t="s">
        <v>1149</v>
      </c>
      <c r="CL186" t="s">
        <v>1169</v>
      </c>
      <c r="CM186" t="s">
        <v>1169</v>
      </c>
    </row>
    <row r="187" spans="62:92" x14ac:dyDescent="0.3">
      <c r="BJ187" s="53" t="s">
        <v>1174</v>
      </c>
      <c r="BK187" s="53" t="s">
        <v>1175</v>
      </c>
      <c r="BL187" s="53">
        <v>206.62475982213499</v>
      </c>
      <c r="BM187" s="53" t="s">
        <v>1197</v>
      </c>
      <c r="BN187" s="53" t="s">
        <v>1191</v>
      </c>
      <c r="BO187" s="53" t="s">
        <v>1192</v>
      </c>
      <c r="BP187" s="53" t="s">
        <v>1202</v>
      </c>
      <c r="BQ187" s="53">
        <v>0.82</v>
      </c>
      <c r="BR187" s="53">
        <v>903.79405517382997</v>
      </c>
      <c r="BS187" s="53">
        <v>836.66840427567797</v>
      </c>
      <c r="BT187" s="53">
        <v>836.66840427567797</v>
      </c>
      <c r="BU187" s="53">
        <v>769.54275337752597</v>
      </c>
      <c r="BV187" s="53"/>
      <c r="BW187">
        <f t="shared" si="53"/>
        <v>115.18571830066087</v>
      </c>
      <c r="BX187">
        <f t="shared" si="54"/>
        <v>679.50426419274243</v>
      </c>
      <c r="BY187">
        <f>BW187*20</f>
        <v>2303.7143660132174</v>
      </c>
      <c r="BZ187">
        <f>SUM(BY178:BY187)</f>
        <v>91315.351520405675</v>
      </c>
      <c r="CB187">
        <f t="shared" si="55"/>
        <v>115.18571830066087</v>
      </c>
      <c r="CC187">
        <f t="shared" si="56"/>
        <v>679.50426419274243</v>
      </c>
      <c r="CD187">
        <f t="shared" si="57"/>
        <v>3455.5715490198259</v>
      </c>
      <c r="CE187">
        <f t="shared" si="57"/>
        <v>20385.127925782272</v>
      </c>
      <c r="CG187" s="41">
        <f>BQ187</f>
        <v>0.82</v>
      </c>
      <c r="CH187">
        <f>SUM(BS183:BS187)</f>
        <v>8700.6357022429929</v>
      </c>
      <c r="CI187">
        <f>SUM(BS183:BS186)</f>
        <v>7863.9672979673151</v>
      </c>
      <c r="CJ187">
        <f>SUM(CD183:CD187)</f>
        <v>35934.988147527256</v>
      </c>
      <c r="CK187">
        <f>SUM(CD183:CD186)</f>
        <v>32479.416598507429</v>
      </c>
      <c r="CL187">
        <f>SUM(CE183:CE187)</f>
        <v>211987.89259814276</v>
      </c>
      <c r="CM187">
        <f>SUM(CE183:CE186)</f>
        <v>191602.7646723605</v>
      </c>
    </row>
    <row r="189" spans="62:92" x14ac:dyDescent="0.3">
      <c r="CG189" s="41" t="s">
        <v>432</v>
      </c>
      <c r="CH189" t="s">
        <v>432</v>
      </c>
      <c r="CI189" t="s">
        <v>432</v>
      </c>
      <c r="CN189" t="s">
        <v>432</v>
      </c>
    </row>
    <row r="191" spans="62:92" x14ac:dyDescent="0.3">
      <c r="BJ191" t="s">
        <v>1200</v>
      </c>
      <c r="CB191" t="s">
        <v>1130</v>
      </c>
      <c r="CC191" t="s">
        <v>1131</v>
      </c>
      <c r="CD191" t="s">
        <v>1149</v>
      </c>
      <c r="CE191" t="s">
        <v>1150</v>
      </c>
    </row>
    <row r="192" spans="62:92" x14ac:dyDescent="0.3">
      <c r="BJ192" s="22" t="s">
        <v>1163</v>
      </c>
      <c r="BK192" s="22" t="s">
        <v>1164</v>
      </c>
      <c r="BL192" s="22">
        <v>100.62525435999601</v>
      </c>
      <c r="BM192" s="22" t="s">
        <v>1190</v>
      </c>
      <c r="BN192" s="22" t="s">
        <v>1198</v>
      </c>
      <c r="BO192" s="22" t="s">
        <v>1199</v>
      </c>
      <c r="BP192" s="22" t="s">
        <v>1204</v>
      </c>
      <c r="BQ192" s="22">
        <v>0.11</v>
      </c>
      <c r="BR192" s="22"/>
      <c r="BS192" s="22">
        <v>1252.2303962515</v>
      </c>
      <c r="BT192" s="22">
        <v>967.249711902787</v>
      </c>
      <c r="BU192" s="22">
        <v>967.249711902787</v>
      </c>
      <c r="BV192" s="22">
        <v>682.26902755407002</v>
      </c>
      <c r="BW192" s="22" t="s">
        <v>639</v>
      </c>
      <c r="BX192" s="22"/>
      <c r="BY192" s="22"/>
      <c r="BZ192" s="22"/>
      <c r="CA192" s="22"/>
      <c r="CB192">
        <f>BT192/(3.786*EXP(BQ192*0.7946))</f>
        <v>234.09819004990592</v>
      </c>
      <c r="CC192">
        <f>BT192/(0.511*EXP(1.0725*BQ192))</f>
        <v>1682.2162248616023</v>
      </c>
      <c r="CD192">
        <f>CB192*30</f>
        <v>7022.9457014971777</v>
      </c>
      <c r="CE192">
        <f>CC192*30</f>
        <v>50466.486745848073</v>
      </c>
    </row>
    <row r="193" spans="62:91" x14ac:dyDescent="0.3">
      <c r="BJ193" s="22" t="s">
        <v>1167</v>
      </c>
      <c r="BK193" s="22" t="s">
        <v>1168</v>
      </c>
      <c r="BL193" s="22">
        <v>109.243449812295</v>
      </c>
      <c r="BM193" s="22" t="s">
        <v>1190</v>
      </c>
      <c r="BN193" s="22" t="s">
        <v>1198</v>
      </c>
      <c r="BO193" s="22" t="s">
        <v>1199</v>
      </c>
      <c r="BP193" s="22" t="s">
        <v>1207</v>
      </c>
      <c r="BQ193" s="22">
        <v>0.11</v>
      </c>
      <c r="BR193" s="22"/>
      <c r="BS193" s="22">
        <v>883.01896776030901</v>
      </c>
      <c r="BT193" s="22">
        <v>828.26898406769806</v>
      </c>
      <c r="BU193" s="22">
        <v>828.26898406769806</v>
      </c>
      <c r="BV193" s="22">
        <v>773.51900037508801</v>
      </c>
      <c r="BW193" s="22" t="s">
        <v>639</v>
      </c>
      <c r="BX193" s="22"/>
      <c r="BY193" s="22"/>
      <c r="BZ193" s="22"/>
      <c r="CA193" s="22"/>
      <c r="CB193">
        <f t="shared" ref="CB193:CB216" si="58">BT193/(3.786*EXP(BQ193*0.7946))</f>
        <v>200.46143995565225</v>
      </c>
      <c r="CC193">
        <f t="shared" ref="CC193:CC216" si="59">BT193/(0.511*EXP(1.0725*BQ193))</f>
        <v>1440.5044596057253</v>
      </c>
      <c r="CD193">
        <f t="shared" ref="CD193:CE216" si="60">CB193*30</f>
        <v>6013.8431986695678</v>
      </c>
      <c r="CE193">
        <f t="shared" si="60"/>
        <v>43215.133788171755</v>
      </c>
    </row>
    <row r="194" spans="62:91" x14ac:dyDescent="0.3">
      <c r="BJ194" s="22" t="s">
        <v>1172</v>
      </c>
      <c r="BK194" s="22" t="s">
        <v>1173</v>
      </c>
      <c r="BL194" s="22">
        <v>375.62876225459598</v>
      </c>
      <c r="BM194" s="22" t="s">
        <v>1190</v>
      </c>
      <c r="BN194" s="22" t="s">
        <v>1198</v>
      </c>
      <c r="BO194" s="22" t="s">
        <v>1199</v>
      </c>
      <c r="BP194" s="22" t="s">
        <v>1208</v>
      </c>
      <c r="BQ194" s="22">
        <v>0.11</v>
      </c>
      <c r="BR194" s="22"/>
      <c r="BS194" s="22">
        <v>1417.8841930650401</v>
      </c>
      <c r="BT194" s="22">
        <v>740.606617015712</v>
      </c>
      <c r="BU194" s="22">
        <v>822.65360112486599</v>
      </c>
      <c r="BV194" s="22">
        <v>72.999978256814103</v>
      </c>
      <c r="BW194" s="22" t="s">
        <v>639</v>
      </c>
      <c r="BX194" s="22"/>
      <c r="BY194" s="22"/>
      <c r="BZ194" s="22"/>
      <c r="CA194" s="22"/>
      <c r="CB194">
        <f t="shared" si="58"/>
        <v>179.24499376825554</v>
      </c>
      <c r="CC194">
        <f t="shared" si="59"/>
        <v>1288.0442889280573</v>
      </c>
      <c r="CD194">
        <f t="shared" si="60"/>
        <v>5377.3498130476664</v>
      </c>
      <c r="CE194">
        <f t="shared" si="60"/>
        <v>38641.328667841721</v>
      </c>
      <c r="CH194" t="s">
        <v>1165</v>
      </c>
      <c r="CJ194" t="s">
        <v>1165</v>
      </c>
      <c r="CL194" t="s">
        <v>1165</v>
      </c>
    </row>
    <row r="195" spans="62:91" x14ac:dyDescent="0.3">
      <c r="BJ195" s="22" t="s">
        <v>1178</v>
      </c>
      <c r="BK195" s="22" t="s">
        <v>1179</v>
      </c>
      <c r="BL195" s="22" t="s">
        <v>1190</v>
      </c>
      <c r="BM195" s="22" t="s">
        <v>1180</v>
      </c>
      <c r="BN195" s="22" t="s">
        <v>1154</v>
      </c>
      <c r="BO195" s="22" t="s">
        <v>1181</v>
      </c>
      <c r="BP195" s="22" t="s">
        <v>160</v>
      </c>
      <c r="BQ195" s="22">
        <v>0.11</v>
      </c>
      <c r="BR195" s="22" t="s">
        <v>1182</v>
      </c>
      <c r="BS195" s="22">
        <v>359.38450834123802</v>
      </c>
      <c r="BT195" s="22">
        <v>359.38450834123802</v>
      </c>
      <c r="BU195" s="22">
        <v>2.82533509446843E-2</v>
      </c>
      <c r="BV195" s="22" t="s">
        <v>1199</v>
      </c>
      <c r="BW195" s="22" t="s">
        <v>639</v>
      </c>
      <c r="BX195" s="22"/>
      <c r="BY195" s="22"/>
      <c r="BZ195" s="22"/>
      <c r="CA195" s="22"/>
      <c r="CB195">
        <f t="shared" si="58"/>
        <v>86.979879031604938</v>
      </c>
      <c r="CC195">
        <f t="shared" si="59"/>
        <v>625.03244348994099</v>
      </c>
      <c r="CD195">
        <f t="shared" si="60"/>
        <v>2609.3963709481482</v>
      </c>
      <c r="CE195">
        <f t="shared" si="60"/>
        <v>18750.973304698229</v>
      </c>
      <c r="CH195" t="s">
        <v>1129</v>
      </c>
      <c r="CI195" t="s">
        <v>1129</v>
      </c>
      <c r="CJ195" t="s">
        <v>1149</v>
      </c>
      <c r="CK195" t="s">
        <v>1149</v>
      </c>
      <c r="CL195" t="s">
        <v>1169</v>
      </c>
      <c r="CM195" t="s">
        <v>1169</v>
      </c>
    </row>
    <row r="196" spans="62:91" x14ac:dyDescent="0.3">
      <c r="BJ196" s="22" t="s">
        <v>1174</v>
      </c>
      <c r="BK196" s="22" t="s">
        <v>1175</v>
      </c>
      <c r="BL196" s="22">
        <v>206.62475982213499</v>
      </c>
      <c r="BM196" s="22" t="s">
        <v>1190</v>
      </c>
      <c r="BN196" s="22" t="s">
        <v>1198</v>
      </c>
      <c r="BO196" s="22" t="s">
        <v>1199</v>
      </c>
      <c r="BP196" s="22" t="s">
        <v>1202</v>
      </c>
      <c r="BQ196" s="22">
        <v>0.11</v>
      </c>
      <c r="BR196" s="22"/>
      <c r="BS196" s="22">
        <v>636.64404114356103</v>
      </c>
      <c r="BT196" s="22">
        <v>594.17770763839496</v>
      </c>
      <c r="BU196" s="22">
        <v>594.17770763839496</v>
      </c>
      <c r="BV196" s="22">
        <v>551.71137413322901</v>
      </c>
      <c r="BW196" s="22" t="s">
        <v>639</v>
      </c>
      <c r="BX196" s="22"/>
      <c r="BY196" s="22"/>
      <c r="BZ196" s="22"/>
      <c r="CA196" s="22"/>
      <c r="CB196">
        <f t="shared" si="58"/>
        <v>143.80560078174537</v>
      </c>
      <c r="CC196">
        <f t="shared" si="59"/>
        <v>1033.3788347934287</v>
      </c>
      <c r="CD196">
        <f t="shared" si="60"/>
        <v>4314.168023452361</v>
      </c>
      <c r="CE196">
        <f t="shared" si="60"/>
        <v>31001.365043802864</v>
      </c>
      <c r="CG196" s="41">
        <f>BQ196</f>
        <v>0.11</v>
      </c>
      <c r="CH196">
        <f>SUM(BS192:BS196)</f>
        <v>4549.1621065616482</v>
      </c>
      <c r="CI196">
        <f>SUM(BS192:BS195)</f>
        <v>3912.5180654180872</v>
      </c>
      <c r="CJ196">
        <f>SUM(CD192:CD196)</f>
        <v>25337.703107614921</v>
      </c>
      <c r="CK196">
        <f>SUM(CD192:CD195)</f>
        <v>21023.535084162559</v>
      </c>
      <c r="CL196">
        <f>SUM(CE192:CE196)</f>
        <v>182075.28755036267</v>
      </c>
      <c r="CM196">
        <f>SUM(CE192:CE195)</f>
        <v>151073.92250655981</v>
      </c>
    </row>
    <row r="197" spans="62:91" x14ac:dyDescent="0.3">
      <c r="BJ197" s="83" t="s">
        <v>1163</v>
      </c>
      <c r="BK197" s="83" t="s">
        <v>1164</v>
      </c>
      <c r="BL197" s="83">
        <v>100.62525435999601</v>
      </c>
      <c r="BM197" s="83" t="s">
        <v>1190</v>
      </c>
      <c r="BN197" s="83" t="s">
        <v>1198</v>
      </c>
      <c r="BO197" s="83" t="s">
        <v>1199</v>
      </c>
      <c r="BP197" s="83" t="s">
        <v>1204</v>
      </c>
      <c r="BQ197" s="83">
        <v>0.21</v>
      </c>
      <c r="BR197" s="83"/>
      <c r="BS197" s="83">
        <v>1413.6483530650801</v>
      </c>
      <c r="BT197" s="83">
        <v>1091.81260258205</v>
      </c>
      <c r="BU197" s="83">
        <v>1091.81260258205</v>
      </c>
      <c r="BV197" s="83">
        <v>769.97685209902204</v>
      </c>
      <c r="BW197" s="83" t="s">
        <v>639</v>
      </c>
      <c r="BX197" s="83"/>
      <c r="BY197" s="83"/>
      <c r="BZ197" s="83"/>
      <c r="CA197" s="83"/>
      <c r="CB197">
        <f t="shared" si="58"/>
        <v>244.06106965151517</v>
      </c>
      <c r="CC197">
        <f t="shared" si="59"/>
        <v>1705.7415485483757</v>
      </c>
      <c r="CD197">
        <f t="shared" si="60"/>
        <v>7321.8320895454553</v>
      </c>
      <c r="CE197">
        <f t="shared" si="60"/>
        <v>51172.24645645127</v>
      </c>
    </row>
    <row r="198" spans="62:91" x14ac:dyDescent="0.3">
      <c r="BJ198" s="83" t="s">
        <v>1167</v>
      </c>
      <c r="BK198" s="83" t="s">
        <v>1168</v>
      </c>
      <c r="BL198" s="83">
        <v>109.24344981229601</v>
      </c>
      <c r="BM198" s="83" t="s">
        <v>1190</v>
      </c>
      <c r="BN198" s="83" t="s">
        <v>1198</v>
      </c>
      <c r="BO198" s="83" t="s">
        <v>1199</v>
      </c>
      <c r="BP198" s="83" t="s">
        <v>1207</v>
      </c>
      <c r="BQ198" s="83">
        <v>0.21</v>
      </c>
      <c r="BR198" s="83"/>
      <c r="BS198" s="83">
        <v>1399.0746587035801</v>
      </c>
      <c r="BT198" s="83">
        <v>1345.0305421130399</v>
      </c>
      <c r="BU198" s="83">
        <v>1345.0305421130399</v>
      </c>
      <c r="BV198" s="83">
        <v>1290.98642552249</v>
      </c>
      <c r="BW198" s="83" t="s">
        <v>639</v>
      </c>
      <c r="BX198" s="83"/>
      <c r="BY198" s="83"/>
      <c r="BZ198" s="83"/>
      <c r="CA198" s="83"/>
      <c r="CB198">
        <f t="shared" si="58"/>
        <v>300.66477712909187</v>
      </c>
      <c r="CC198">
        <f t="shared" si="59"/>
        <v>2101.3445662039267</v>
      </c>
      <c r="CD198">
        <f t="shared" si="60"/>
        <v>9019.9433138727563</v>
      </c>
      <c r="CE198">
        <f t="shared" si="60"/>
        <v>63040.3369861178</v>
      </c>
    </row>
    <row r="199" spans="62:91" x14ac:dyDescent="0.3">
      <c r="BJ199" s="83" t="s">
        <v>1172</v>
      </c>
      <c r="BK199" s="83" t="s">
        <v>1173</v>
      </c>
      <c r="BL199" s="83">
        <v>298.37090363726202</v>
      </c>
      <c r="BM199" s="83" t="s">
        <v>1190</v>
      </c>
      <c r="BN199" s="83" t="s">
        <v>1198</v>
      </c>
      <c r="BO199" s="83" t="s">
        <v>1199</v>
      </c>
      <c r="BP199" s="83" t="s">
        <v>1209</v>
      </c>
      <c r="BQ199" s="83">
        <v>0.21</v>
      </c>
      <c r="BR199" s="83"/>
      <c r="BS199" s="83">
        <v>1765.8459668012199</v>
      </c>
      <c r="BT199" s="83">
        <v>1052.25543217227</v>
      </c>
      <c r="BU199" s="83">
        <v>1099.0994497628001</v>
      </c>
      <c r="BV199" s="83">
        <v>589.02014711045001</v>
      </c>
      <c r="BW199" s="83" t="s">
        <v>639</v>
      </c>
      <c r="BX199" s="83"/>
      <c r="BY199" s="83"/>
      <c r="BZ199" s="83"/>
      <c r="CA199" s="83"/>
      <c r="CB199">
        <f t="shared" si="58"/>
        <v>235.21855830866534</v>
      </c>
      <c r="CC199">
        <f t="shared" si="59"/>
        <v>1643.9412826864516</v>
      </c>
      <c r="CD199">
        <f t="shared" si="60"/>
        <v>7056.5567492599603</v>
      </c>
      <c r="CE199">
        <f t="shared" si="60"/>
        <v>49318.238480593551</v>
      </c>
      <c r="CH199" t="s">
        <v>1165</v>
      </c>
      <c r="CJ199" t="s">
        <v>1165</v>
      </c>
      <c r="CL199" t="s">
        <v>1165</v>
      </c>
    </row>
    <row r="200" spans="62:91" x14ac:dyDescent="0.3">
      <c r="BJ200" s="83" t="s">
        <v>1178</v>
      </c>
      <c r="BK200" s="83" t="s">
        <v>1179</v>
      </c>
      <c r="BL200" s="83" t="s">
        <v>1190</v>
      </c>
      <c r="BM200" s="83" t="s">
        <v>1180</v>
      </c>
      <c r="BN200" s="83" t="s">
        <v>1154</v>
      </c>
      <c r="BO200" s="83" t="s">
        <v>1181</v>
      </c>
      <c r="BP200" s="83" t="s">
        <v>160</v>
      </c>
      <c r="BQ200" s="83">
        <v>0.21</v>
      </c>
      <c r="BR200" s="83" t="s">
        <v>1182</v>
      </c>
      <c r="BS200" s="83">
        <v>346.12524108552202</v>
      </c>
      <c r="BT200" s="83">
        <v>346.12524108552202</v>
      </c>
      <c r="BU200" s="83">
        <v>2.7210961185665E-2</v>
      </c>
      <c r="BV200" s="83" t="s">
        <v>1199</v>
      </c>
      <c r="BW200" s="83" t="s">
        <v>639</v>
      </c>
      <c r="BX200" s="83"/>
      <c r="BY200" s="83"/>
      <c r="BZ200" s="83"/>
      <c r="CA200" s="83"/>
      <c r="CB200">
        <f t="shared" si="58"/>
        <v>77.371974249924179</v>
      </c>
      <c r="CC200">
        <f t="shared" si="59"/>
        <v>540.75232629175434</v>
      </c>
      <c r="CD200">
        <f t="shared" si="60"/>
        <v>2321.1592274977252</v>
      </c>
      <c r="CE200">
        <f t="shared" si="60"/>
        <v>16222.569788752629</v>
      </c>
      <c r="CH200" t="s">
        <v>1129</v>
      </c>
      <c r="CI200" t="s">
        <v>1129</v>
      </c>
      <c r="CJ200" t="s">
        <v>1149</v>
      </c>
      <c r="CK200" t="s">
        <v>1149</v>
      </c>
      <c r="CL200" t="s">
        <v>1169</v>
      </c>
      <c r="CM200" t="s">
        <v>1169</v>
      </c>
    </row>
    <row r="201" spans="62:91" x14ac:dyDescent="0.3">
      <c r="BJ201" s="83" t="s">
        <v>1174</v>
      </c>
      <c r="BK201" s="83" t="s">
        <v>1175</v>
      </c>
      <c r="BL201" s="83">
        <v>206.62475982213499</v>
      </c>
      <c r="BM201" s="83" t="s">
        <v>1190</v>
      </c>
      <c r="BN201" s="83" t="s">
        <v>1198</v>
      </c>
      <c r="BO201" s="83" t="s">
        <v>1199</v>
      </c>
      <c r="BP201" s="83" t="s">
        <v>1202</v>
      </c>
      <c r="BQ201" s="83">
        <v>0.21</v>
      </c>
      <c r="BR201" s="83"/>
      <c r="BS201" s="83">
        <v>956.39869247315505</v>
      </c>
      <c r="BT201" s="83">
        <v>857.41901826799597</v>
      </c>
      <c r="BU201" s="83">
        <v>857.41901826799597</v>
      </c>
      <c r="BV201" s="83">
        <v>758.43934406283802</v>
      </c>
      <c r="BW201" s="83" t="s">
        <v>639</v>
      </c>
      <c r="BX201" s="83"/>
      <c r="BY201" s="83"/>
      <c r="BZ201" s="83"/>
      <c r="CA201" s="83"/>
      <c r="CB201">
        <f t="shared" si="58"/>
        <v>191.6653116506896</v>
      </c>
      <c r="CC201">
        <f t="shared" si="59"/>
        <v>1339.5478679367686</v>
      </c>
      <c r="CD201">
        <f t="shared" si="60"/>
        <v>5749.9593495206882</v>
      </c>
      <c r="CE201">
        <f t="shared" si="60"/>
        <v>40186.436038103056</v>
      </c>
      <c r="CG201" s="41">
        <f>BQ201</f>
        <v>0.21</v>
      </c>
      <c r="CH201">
        <f>SUM(BS197:BS201)</f>
        <v>5881.0929121285581</v>
      </c>
      <c r="CI201">
        <f>SUM(BS197:BS200)</f>
        <v>4924.6942196554028</v>
      </c>
      <c r="CJ201">
        <f>SUM(CD197:CD201)</f>
        <v>31469.450729696589</v>
      </c>
      <c r="CK201">
        <f>SUM(CD197:CD200)</f>
        <v>25719.491380175899</v>
      </c>
      <c r="CL201">
        <f>SUM(CE197:CE201)</f>
        <v>219939.82775001827</v>
      </c>
      <c r="CM201">
        <f>SUM(CE197:CE200)</f>
        <v>179753.39171191523</v>
      </c>
    </row>
    <row r="202" spans="62:91" x14ac:dyDescent="0.3">
      <c r="BJ202" s="53" t="s">
        <v>1163</v>
      </c>
      <c r="BK202" s="53" t="s">
        <v>1164</v>
      </c>
      <c r="BL202" s="53">
        <v>100.62525435999601</v>
      </c>
      <c r="BM202" s="53" t="s">
        <v>1190</v>
      </c>
      <c r="BN202" s="53" t="s">
        <v>1198</v>
      </c>
      <c r="BO202" s="53" t="s">
        <v>1199</v>
      </c>
      <c r="BP202" s="53" t="s">
        <v>1204</v>
      </c>
      <c r="BQ202" s="53">
        <v>0.31</v>
      </c>
      <c r="BR202" s="53"/>
      <c r="BS202" s="53">
        <v>1431.3878517880501</v>
      </c>
      <c r="BT202" s="53">
        <v>1067.6154171723699</v>
      </c>
      <c r="BU202" s="53">
        <v>1067.6154171723699</v>
      </c>
      <c r="BV202" s="53">
        <v>703.84298255669</v>
      </c>
      <c r="BW202" s="53" t="s">
        <v>639</v>
      </c>
      <c r="BX202" s="53"/>
      <c r="BY202" s="53"/>
      <c r="BZ202" s="53"/>
      <c r="CA202" s="53"/>
      <c r="CB202">
        <f t="shared" si="58"/>
        <v>220.42264248548358</v>
      </c>
      <c r="CC202">
        <f t="shared" si="59"/>
        <v>1498.3106920847792</v>
      </c>
      <c r="CD202">
        <f t="shared" si="60"/>
        <v>6612.6792745645071</v>
      </c>
      <c r="CE202">
        <f t="shared" si="60"/>
        <v>44949.320762543379</v>
      </c>
    </row>
    <row r="203" spans="62:91" x14ac:dyDescent="0.3">
      <c r="BJ203" s="53" t="s">
        <v>1167</v>
      </c>
      <c r="BK203" s="53" t="s">
        <v>1168</v>
      </c>
      <c r="BL203" s="53">
        <v>109.24344981229601</v>
      </c>
      <c r="BM203" s="53" t="s">
        <v>1190</v>
      </c>
      <c r="BN203" s="53" t="s">
        <v>1198</v>
      </c>
      <c r="BO203" s="53" t="s">
        <v>1199</v>
      </c>
      <c r="BP203" s="53" t="s">
        <v>1207</v>
      </c>
      <c r="BQ203" s="53">
        <v>0.31</v>
      </c>
      <c r="BR203" s="53"/>
      <c r="BS203" s="53">
        <v>1925.00540470848</v>
      </c>
      <c r="BT203" s="53">
        <v>1758.5769395797799</v>
      </c>
      <c r="BU203" s="53">
        <v>1758.5769395797799</v>
      </c>
      <c r="BV203" s="53">
        <v>1592.1484744510699</v>
      </c>
      <c r="BW203" s="53" t="s">
        <v>639</v>
      </c>
      <c r="BX203" s="53"/>
      <c r="BY203" s="53"/>
      <c r="BZ203" s="53"/>
      <c r="CA203" s="53"/>
      <c r="CB203">
        <f t="shared" si="58"/>
        <v>363.08034691262384</v>
      </c>
      <c r="CC203">
        <f t="shared" si="59"/>
        <v>2468.0185289987257</v>
      </c>
      <c r="CD203">
        <f t="shared" si="60"/>
        <v>10892.410407378715</v>
      </c>
      <c r="CE203">
        <f t="shared" si="60"/>
        <v>74040.555869961769</v>
      </c>
    </row>
    <row r="204" spans="62:91" x14ac:dyDescent="0.3">
      <c r="BJ204" s="53" t="s">
        <v>1172</v>
      </c>
      <c r="BK204" s="53" t="s">
        <v>1173</v>
      </c>
      <c r="BL204" s="53">
        <v>279.78695125839101</v>
      </c>
      <c r="BM204" s="53" t="s">
        <v>1190</v>
      </c>
      <c r="BN204" s="53" t="s">
        <v>1198</v>
      </c>
      <c r="BO204" s="53" t="s">
        <v>1199</v>
      </c>
      <c r="BP204" s="53" t="s">
        <v>1210</v>
      </c>
      <c r="BQ204" s="53">
        <v>0.31</v>
      </c>
      <c r="BR204" s="53"/>
      <c r="BS204" s="53">
        <v>2473.24034866186</v>
      </c>
      <c r="BT204" s="53">
        <v>1283.16518367033</v>
      </c>
      <c r="BU204" s="53">
        <v>1144.3889196620801</v>
      </c>
      <c r="BV204" s="53">
        <v>530.71615815035898</v>
      </c>
      <c r="BW204" s="53" t="s">
        <v>639</v>
      </c>
      <c r="BX204" s="53"/>
      <c r="BY204" s="53"/>
      <c r="BZ204" s="53"/>
      <c r="CA204" s="53"/>
      <c r="CB204">
        <f t="shared" si="58"/>
        <v>264.92560521381063</v>
      </c>
      <c r="CC204">
        <f t="shared" si="59"/>
        <v>1800.8171139905694</v>
      </c>
      <c r="CD204">
        <f t="shared" si="60"/>
        <v>7947.7681564143186</v>
      </c>
      <c r="CE204">
        <f t="shared" si="60"/>
        <v>54024.513419717085</v>
      </c>
      <c r="CH204" t="s">
        <v>1165</v>
      </c>
      <c r="CJ204" t="s">
        <v>1165</v>
      </c>
      <c r="CL204" t="s">
        <v>1165</v>
      </c>
    </row>
    <row r="205" spans="62:91" x14ac:dyDescent="0.3">
      <c r="BJ205" s="53" t="s">
        <v>1178</v>
      </c>
      <c r="BK205" s="53" t="s">
        <v>1179</v>
      </c>
      <c r="BL205" s="53" t="s">
        <v>1190</v>
      </c>
      <c r="BM205" s="53" t="s">
        <v>1180</v>
      </c>
      <c r="BN205" s="53" t="s">
        <v>1154</v>
      </c>
      <c r="BO205" s="53" t="s">
        <v>1181</v>
      </c>
      <c r="BP205" s="53" t="s">
        <v>160</v>
      </c>
      <c r="BQ205" s="53">
        <v>0.31</v>
      </c>
      <c r="BR205" s="53" t="s">
        <v>1182</v>
      </c>
      <c r="BS205" s="53">
        <v>395.71845578589898</v>
      </c>
      <c r="BT205" s="53">
        <v>395.71845578589898</v>
      </c>
      <c r="BU205" s="53">
        <v>3.11097783769568E-2</v>
      </c>
      <c r="BV205" s="53" t="s">
        <v>1199</v>
      </c>
      <c r="BW205" s="53" t="s">
        <v>639</v>
      </c>
      <c r="BX205" s="53"/>
      <c r="BY205" s="53"/>
      <c r="BZ205" s="53"/>
      <c r="CA205" s="53"/>
      <c r="CB205">
        <f t="shared" si="58"/>
        <v>81.701056674156334</v>
      </c>
      <c r="CC205">
        <f t="shared" si="59"/>
        <v>555.35840324378091</v>
      </c>
      <c r="CD205">
        <f t="shared" si="60"/>
        <v>2451.0317002246902</v>
      </c>
      <c r="CE205">
        <f t="shared" si="60"/>
        <v>16660.752097313427</v>
      </c>
      <c r="CH205" t="s">
        <v>1129</v>
      </c>
      <c r="CI205" t="s">
        <v>1129</v>
      </c>
      <c r="CJ205" t="s">
        <v>1149</v>
      </c>
      <c r="CK205" t="s">
        <v>1149</v>
      </c>
      <c r="CL205" t="s">
        <v>1169</v>
      </c>
      <c r="CM205" t="s">
        <v>1169</v>
      </c>
    </row>
    <row r="206" spans="62:91" x14ac:dyDescent="0.3">
      <c r="BJ206" s="53" t="s">
        <v>1174</v>
      </c>
      <c r="BK206" s="53" t="s">
        <v>1175</v>
      </c>
      <c r="BL206" s="53">
        <v>206.62475982213499</v>
      </c>
      <c r="BM206" s="53" t="s">
        <v>1190</v>
      </c>
      <c r="BN206" s="53" t="s">
        <v>1198</v>
      </c>
      <c r="BO206" s="53" t="s">
        <v>1199</v>
      </c>
      <c r="BP206" s="53" t="s">
        <v>1202</v>
      </c>
      <c r="BQ206" s="53">
        <v>0.31</v>
      </c>
      <c r="BR206" s="53"/>
      <c r="BS206" s="53">
        <v>1289.17653173999</v>
      </c>
      <c r="BT206" s="53">
        <v>1112.9581568978399</v>
      </c>
      <c r="BU206" s="53">
        <v>1112.9581568978399</v>
      </c>
      <c r="BV206" s="53">
        <v>936.73978205568199</v>
      </c>
      <c r="BW206" s="53" t="s">
        <v>639</v>
      </c>
      <c r="BX206" s="53"/>
      <c r="BY206" s="53"/>
      <c r="BZ206" s="53"/>
      <c r="CA206" s="53"/>
      <c r="CB206">
        <f t="shared" si="58"/>
        <v>229.78422189606451</v>
      </c>
      <c r="CC206">
        <f t="shared" si="59"/>
        <v>1561.9455091231325</v>
      </c>
      <c r="CD206">
        <f t="shared" si="60"/>
        <v>6893.5266568819352</v>
      </c>
      <c r="CE206">
        <f t="shared" si="60"/>
        <v>46858.365273693977</v>
      </c>
      <c r="CG206" s="41">
        <f>BQ206</f>
        <v>0.31</v>
      </c>
      <c r="CH206">
        <f>SUM(BS202:BS206)</f>
        <v>7514.5285926842789</v>
      </c>
      <c r="CI206">
        <f>SUM(BS202:BS205)</f>
        <v>6225.3520609442885</v>
      </c>
      <c r="CJ206">
        <f>SUM(CD202:CD206)</f>
        <v>34797.416195464168</v>
      </c>
      <c r="CK206">
        <f>SUM(CD202:CD205)</f>
        <v>27903.889538582232</v>
      </c>
      <c r="CL206">
        <f>SUM(CE202:CE206)</f>
        <v>236533.50742322966</v>
      </c>
      <c r="CM206">
        <f>SUM(CE202:CE205)</f>
        <v>189675.14214953568</v>
      </c>
    </row>
    <row r="207" spans="62:91" x14ac:dyDescent="0.3">
      <c r="BJ207" s="68" t="s">
        <v>1163</v>
      </c>
      <c r="BK207" s="68" t="s">
        <v>1164</v>
      </c>
      <c r="BL207" s="68">
        <v>100.62525435999601</v>
      </c>
      <c r="BM207" s="68" t="s">
        <v>1190</v>
      </c>
      <c r="BN207" s="68" t="s">
        <v>1198</v>
      </c>
      <c r="BO207" s="68" t="s">
        <v>1199</v>
      </c>
      <c r="BP207" s="68" t="s">
        <v>1204</v>
      </c>
      <c r="BQ207" s="68">
        <v>0.4</v>
      </c>
      <c r="BR207" s="68"/>
      <c r="BS207" s="68">
        <v>1169.39908907124</v>
      </c>
      <c r="BT207" s="68">
        <v>873.07176888142203</v>
      </c>
      <c r="BU207" s="68">
        <v>873.07176888142203</v>
      </c>
      <c r="BV207" s="68">
        <v>576.74444869160004</v>
      </c>
      <c r="BW207" s="68" t="s">
        <v>639</v>
      </c>
      <c r="BX207" s="68"/>
      <c r="BY207" s="68"/>
      <c r="BZ207" s="68"/>
      <c r="CA207" s="68"/>
      <c r="CB207">
        <f t="shared" si="58"/>
        <v>167.81592751409838</v>
      </c>
      <c r="CC207">
        <f t="shared" si="59"/>
        <v>1112.542761633631</v>
      </c>
      <c r="CD207">
        <f t="shared" si="60"/>
        <v>5034.4778254229514</v>
      </c>
      <c r="CE207">
        <f t="shared" si="60"/>
        <v>33376.28284900893</v>
      </c>
      <c r="CG207" s="41" t="s">
        <v>432</v>
      </c>
      <c r="CH207" t="s">
        <v>432</v>
      </c>
      <c r="CI207" t="s">
        <v>432</v>
      </c>
    </row>
    <row r="208" spans="62:91" x14ac:dyDescent="0.3">
      <c r="BJ208" s="68" t="s">
        <v>1167</v>
      </c>
      <c r="BK208" s="68" t="s">
        <v>1168</v>
      </c>
      <c r="BL208" s="68">
        <v>109.24344981229601</v>
      </c>
      <c r="BM208" s="68" t="s">
        <v>1190</v>
      </c>
      <c r="BN208" s="68" t="s">
        <v>1198</v>
      </c>
      <c r="BO208" s="68" t="s">
        <v>1199</v>
      </c>
      <c r="BP208" s="68" t="s">
        <v>1207</v>
      </c>
      <c r="BQ208" s="68">
        <v>0.4</v>
      </c>
      <c r="BR208" s="68"/>
      <c r="BS208" s="68">
        <v>2203.56154879411</v>
      </c>
      <c r="BT208" s="68">
        <v>2132.9600731784099</v>
      </c>
      <c r="BU208" s="68">
        <v>2132.9600731784099</v>
      </c>
      <c r="BV208" s="68">
        <v>2062.3585975627202</v>
      </c>
      <c r="BW208" s="68" t="s">
        <v>639</v>
      </c>
      <c r="BX208" s="68"/>
      <c r="BY208" s="68"/>
      <c r="BZ208" s="68"/>
      <c r="CA208" s="68"/>
      <c r="CB208">
        <f t="shared" si="58"/>
        <v>409.98310309537567</v>
      </c>
      <c r="CC208">
        <f t="shared" si="59"/>
        <v>2718.0002547883032</v>
      </c>
      <c r="CD208">
        <f t="shared" si="60"/>
        <v>12299.49309286127</v>
      </c>
      <c r="CE208">
        <f t="shared" si="60"/>
        <v>81540.007643649093</v>
      </c>
      <c r="CI208" t="s">
        <v>432</v>
      </c>
    </row>
    <row r="209" spans="62:91" x14ac:dyDescent="0.3">
      <c r="BJ209" s="68" t="s">
        <v>1172</v>
      </c>
      <c r="BK209" s="68" t="s">
        <v>1173</v>
      </c>
      <c r="BL209" s="68">
        <v>298.37090363726202</v>
      </c>
      <c r="BM209" s="68" t="s">
        <v>1190</v>
      </c>
      <c r="BN209" s="68" t="s">
        <v>1198</v>
      </c>
      <c r="BO209" s="68" t="s">
        <v>1199</v>
      </c>
      <c r="BP209" s="68" t="s">
        <v>1209</v>
      </c>
      <c r="BQ209" s="68">
        <v>0.4</v>
      </c>
      <c r="BR209" s="68"/>
      <c r="BS209" s="68">
        <v>2555.5745398920899</v>
      </c>
      <c r="BT209" s="68">
        <v>1413.87623099199</v>
      </c>
      <c r="BU209" s="68">
        <v>1202.2138594278299</v>
      </c>
      <c r="BV209" s="68">
        <v>826.33558079779198</v>
      </c>
      <c r="BW209" s="68" t="s">
        <v>639</v>
      </c>
      <c r="BX209" s="68"/>
      <c r="BY209" s="68"/>
      <c r="BZ209" s="68"/>
      <c r="CA209" s="68"/>
      <c r="CB209">
        <f t="shared" si="58"/>
        <v>271.76568931790058</v>
      </c>
      <c r="CC209">
        <f t="shared" si="59"/>
        <v>1801.6820869735602</v>
      </c>
      <c r="CD209">
        <f t="shared" si="60"/>
        <v>8152.9706795370175</v>
      </c>
      <c r="CE209">
        <f t="shared" si="60"/>
        <v>54050.462609206807</v>
      </c>
      <c r="CH209" t="s">
        <v>1165</v>
      </c>
      <c r="CJ209" t="s">
        <v>1165</v>
      </c>
      <c r="CL209" t="s">
        <v>1165</v>
      </c>
    </row>
    <row r="210" spans="62:91" x14ac:dyDescent="0.3">
      <c r="BJ210" s="68" t="s">
        <v>1178</v>
      </c>
      <c r="BK210" s="68" t="s">
        <v>1179</v>
      </c>
      <c r="BL210" s="68" t="s">
        <v>1190</v>
      </c>
      <c r="BM210" s="68" t="s">
        <v>1180</v>
      </c>
      <c r="BN210" s="68" t="s">
        <v>1154</v>
      </c>
      <c r="BO210" s="68" t="s">
        <v>1181</v>
      </c>
      <c r="BP210" s="68" t="s">
        <v>160</v>
      </c>
      <c r="BQ210" s="68">
        <v>0.4</v>
      </c>
      <c r="BR210" s="68" t="s">
        <v>1182</v>
      </c>
      <c r="BS210" s="68">
        <v>455.42923707026301</v>
      </c>
      <c r="BT210" s="68">
        <v>455.42923707026301</v>
      </c>
      <c r="BU210" s="68">
        <v>3.5803997575761602E-2</v>
      </c>
      <c r="BV210" s="68" t="s">
        <v>1199</v>
      </c>
      <c r="BW210" s="68" t="s">
        <v>639</v>
      </c>
      <c r="BX210" s="68"/>
      <c r="BY210" s="68"/>
      <c r="BZ210" s="68"/>
      <c r="CA210" s="68"/>
      <c r="CB210">
        <f t="shared" si="58"/>
        <v>87.539515719199315</v>
      </c>
      <c r="CC210">
        <f t="shared" si="59"/>
        <v>580.34690754920564</v>
      </c>
      <c r="CD210">
        <f t="shared" si="60"/>
        <v>2626.1854715759796</v>
      </c>
      <c r="CE210">
        <f t="shared" si="60"/>
        <v>17410.407226476171</v>
      </c>
      <c r="CH210" t="s">
        <v>1129</v>
      </c>
      <c r="CI210" t="s">
        <v>1129</v>
      </c>
      <c r="CJ210" t="s">
        <v>1149</v>
      </c>
      <c r="CK210" t="s">
        <v>1149</v>
      </c>
      <c r="CL210" t="s">
        <v>1169</v>
      </c>
      <c r="CM210" t="s">
        <v>1169</v>
      </c>
    </row>
    <row r="211" spans="62:91" x14ac:dyDescent="0.3">
      <c r="BJ211" s="68" t="s">
        <v>1174</v>
      </c>
      <c r="BK211" s="68" t="s">
        <v>1175</v>
      </c>
      <c r="BL211" s="68">
        <v>206.62475982213499</v>
      </c>
      <c r="BM211" s="68" t="s">
        <v>1190</v>
      </c>
      <c r="BN211" s="68" t="s">
        <v>1198</v>
      </c>
      <c r="BO211" s="68" t="s">
        <v>1199</v>
      </c>
      <c r="BP211" s="68" t="s">
        <v>1202</v>
      </c>
      <c r="BQ211" s="68">
        <v>0.4</v>
      </c>
      <c r="BR211" s="68"/>
      <c r="BS211" s="68">
        <v>1403.5772229796401</v>
      </c>
      <c r="BT211" s="68">
        <v>1258.14812708111</v>
      </c>
      <c r="BU211" s="68">
        <v>1258.14812708111</v>
      </c>
      <c r="BV211" s="68">
        <v>1112.71903118258</v>
      </c>
      <c r="BW211" s="68" t="s">
        <v>639</v>
      </c>
      <c r="BX211" s="68"/>
      <c r="BY211" s="68"/>
      <c r="BZ211" s="68"/>
      <c r="CA211" s="68"/>
      <c r="CB211">
        <f t="shared" si="58"/>
        <v>241.83269053213223</v>
      </c>
      <c r="CC211">
        <f t="shared" si="59"/>
        <v>1603.2400104293233</v>
      </c>
      <c r="CD211">
        <f t="shared" si="60"/>
        <v>7254.9807159639668</v>
      </c>
      <c r="CE211">
        <f t="shared" si="60"/>
        <v>48097.200312879701</v>
      </c>
      <c r="CG211" s="41">
        <f>BQ211</f>
        <v>0.4</v>
      </c>
      <c r="CH211">
        <f>SUM(BS207:BS211)</f>
        <v>7787.5416378073432</v>
      </c>
      <c r="CI211">
        <f>SUM(BS207:BS210)</f>
        <v>6383.964414827703</v>
      </c>
      <c r="CJ211">
        <f>SUM(CD207:CD211)</f>
        <v>35368.107785361186</v>
      </c>
      <c r="CK211">
        <f>SUM(CD207:CD210)</f>
        <v>28113.127069397218</v>
      </c>
      <c r="CL211">
        <f>SUM(CE207:CE211)</f>
        <v>234474.3606412207</v>
      </c>
      <c r="CM211">
        <f>SUM(CE207:CE210)</f>
        <v>186377.16032834101</v>
      </c>
    </row>
    <row r="212" spans="62:91" x14ac:dyDescent="0.3">
      <c r="BJ212" s="32" t="s">
        <v>1163</v>
      </c>
      <c r="BK212" s="32" t="s">
        <v>1164</v>
      </c>
      <c r="BL212" s="32">
        <v>100.62525435999601</v>
      </c>
      <c r="BM212" s="32" t="s">
        <v>1190</v>
      </c>
      <c r="BN212" s="32" t="s">
        <v>1198</v>
      </c>
      <c r="BO212" s="32" t="s">
        <v>1199</v>
      </c>
      <c r="BP212" s="32" t="s">
        <v>1204</v>
      </c>
      <c r="BQ212" s="32">
        <v>0.49</v>
      </c>
      <c r="BR212" s="32"/>
      <c r="BS212" s="32">
        <v>1143.6895447291599</v>
      </c>
      <c r="BT212" s="32">
        <v>837.27442779660601</v>
      </c>
      <c r="BU212" s="32">
        <v>837.27442779660601</v>
      </c>
      <c r="BV212" s="32">
        <v>530.85931086404901</v>
      </c>
      <c r="BW212" s="32" t="s">
        <v>639</v>
      </c>
      <c r="BX212" s="32"/>
      <c r="BY212" s="32"/>
      <c r="BZ212" s="32"/>
      <c r="CA212" s="32"/>
      <c r="CB212">
        <f t="shared" si="58"/>
        <v>149.82797980091715</v>
      </c>
      <c r="CC212">
        <f t="shared" si="59"/>
        <v>968.75580824254007</v>
      </c>
      <c r="CD212">
        <f t="shared" si="60"/>
        <v>4494.8393940275146</v>
      </c>
      <c r="CE212">
        <f t="shared" si="60"/>
        <v>29062.674247276202</v>
      </c>
      <c r="CG212"/>
    </row>
    <row r="213" spans="62:91" x14ac:dyDescent="0.3">
      <c r="BJ213" s="32" t="s">
        <v>1167</v>
      </c>
      <c r="BK213" s="32" t="s">
        <v>1168</v>
      </c>
      <c r="BL213" s="32">
        <v>109.24344981229601</v>
      </c>
      <c r="BM213" s="32" t="s">
        <v>1190</v>
      </c>
      <c r="BN213" s="32" t="s">
        <v>1198</v>
      </c>
      <c r="BO213" s="32" t="s">
        <v>1199</v>
      </c>
      <c r="BP213" s="32" t="s">
        <v>1207</v>
      </c>
      <c r="BQ213" s="32">
        <v>0.49</v>
      </c>
      <c r="BR213" s="32"/>
      <c r="BS213" s="32">
        <v>3160.7597571482602</v>
      </c>
      <c r="BT213" s="32">
        <v>3118.3105291655602</v>
      </c>
      <c r="BU213" s="32">
        <v>3118.3105291655602</v>
      </c>
      <c r="BV213" s="32">
        <v>3075.8613011828702</v>
      </c>
      <c r="BW213" s="32" t="s">
        <v>639</v>
      </c>
      <c r="BX213" s="32"/>
      <c r="BY213" s="32"/>
      <c r="BZ213" s="32"/>
      <c r="CA213" s="32"/>
      <c r="CB213">
        <f t="shared" si="58"/>
        <v>558.01318118162021</v>
      </c>
      <c r="CC213">
        <f t="shared" si="59"/>
        <v>3607.9943883904807</v>
      </c>
      <c r="CD213">
        <f t="shared" si="60"/>
        <v>16740.395435448605</v>
      </c>
      <c r="CE213">
        <f t="shared" si="60"/>
        <v>108239.83165171443</v>
      </c>
      <c r="CG213"/>
    </row>
    <row r="214" spans="62:91" x14ac:dyDescent="0.3">
      <c r="BJ214" s="32" t="s">
        <v>1172</v>
      </c>
      <c r="BK214" s="32" t="s">
        <v>1173</v>
      </c>
      <c r="BL214" s="32">
        <v>279.78695125839101</v>
      </c>
      <c r="BM214" s="32" t="s">
        <v>1190</v>
      </c>
      <c r="BN214" s="32" t="s">
        <v>1198</v>
      </c>
      <c r="BO214" s="32" t="s">
        <v>1199</v>
      </c>
      <c r="BP214" s="32" t="s">
        <v>1210</v>
      </c>
      <c r="BQ214" s="32">
        <v>0.49</v>
      </c>
      <c r="BR214" s="32"/>
      <c r="BS214" s="32">
        <v>2254.20038252932</v>
      </c>
      <c r="BT214" s="32">
        <v>1242.24982119473</v>
      </c>
      <c r="BU214" s="32">
        <v>1040.73796881711</v>
      </c>
      <c r="BV214" s="32">
        <v>427.41981279127401</v>
      </c>
      <c r="BW214" s="32" t="s">
        <v>639</v>
      </c>
      <c r="BX214" s="32"/>
      <c r="BY214" s="32"/>
      <c r="BZ214" s="32"/>
      <c r="CA214" s="32"/>
      <c r="CB214">
        <f t="shared" si="58"/>
        <v>222.29722411021837</v>
      </c>
      <c r="CC214">
        <f t="shared" si="59"/>
        <v>1437.3265080335107</v>
      </c>
      <c r="CD214">
        <f t="shared" si="60"/>
        <v>6668.9167233065509</v>
      </c>
      <c r="CE214">
        <f t="shared" si="60"/>
        <v>43119.795241005319</v>
      </c>
      <c r="CH214" t="s">
        <v>1165</v>
      </c>
      <c r="CJ214" t="s">
        <v>1165</v>
      </c>
      <c r="CL214" t="s">
        <v>1165</v>
      </c>
    </row>
    <row r="215" spans="62:91" x14ac:dyDescent="0.3">
      <c r="BJ215" s="32" t="s">
        <v>1178</v>
      </c>
      <c r="BK215" s="32" t="s">
        <v>1179</v>
      </c>
      <c r="BL215" s="32" t="s">
        <v>1190</v>
      </c>
      <c r="BM215" s="32" t="s">
        <v>1180</v>
      </c>
      <c r="BN215" s="32" t="s">
        <v>1154</v>
      </c>
      <c r="BO215" s="32" t="s">
        <v>1181</v>
      </c>
      <c r="BP215" s="32" t="s">
        <v>160</v>
      </c>
      <c r="BQ215" s="32">
        <v>0.49</v>
      </c>
      <c r="BR215" s="32" t="s">
        <v>1182</v>
      </c>
      <c r="BS215" s="32">
        <v>692.84946822329903</v>
      </c>
      <c r="BT215" s="32">
        <v>692.84946822329903</v>
      </c>
      <c r="BU215" s="32">
        <v>5.4469012222874799E-2</v>
      </c>
      <c r="BV215" s="32" t="s">
        <v>1199</v>
      </c>
      <c r="BW215" s="32" t="s">
        <v>639</v>
      </c>
      <c r="BX215" s="32"/>
      <c r="BY215" s="32"/>
      <c r="BZ215" s="32"/>
      <c r="CA215" s="32"/>
      <c r="CB215">
        <f t="shared" si="58"/>
        <v>123.98352640868443</v>
      </c>
      <c r="CC215">
        <f t="shared" si="59"/>
        <v>801.65107675082027</v>
      </c>
      <c r="CD215">
        <f t="shared" si="60"/>
        <v>3719.5057922605329</v>
      </c>
      <c r="CE215">
        <f t="shared" si="60"/>
        <v>24049.532302524607</v>
      </c>
      <c r="CH215" t="s">
        <v>1129</v>
      </c>
      <c r="CI215" t="s">
        <v>1129</v>
      </c>
      <c r="CJ215" t="s">
        <v>1149</v>
      </c>
      <c r="CK215" t="s">
        <v>1149</v>
      </c>
      <c r="CL215" t="s">
        <v>1169</v>
      </c>
      <c r="CM215" t="s">
        <v>1169</v>
      </c>
    </row>
    <row r="216" spans="62:91" x14ac:dyDescent="0.3">
      <c r="BJ216" s="32" t="s">
        <v>1174</v>
      </c>
      <c r="BK216" s="32" t="s">
        <v>1175</v>
      </c>
      <c r="BL216" s="32">
        <v>206.62475982213499</v>
      </c>
      <c r="BM216" s="32" t="s">
        <v>1190</v>
      </c>
      <c r="BN216" s="32" t="s">
        <v>1198</v>
      </c>
      <c r="BO216" s="32" t="s">
        <v>1199</v>
      </c>
      <c r="BP216" s="32" t="s">
        <v>1202</v>
      </c>
      <c r="BQ216" s="32">
        <v>0.49</v>
      </c>
      <c r="BR216" s="32"/>
      <c r="BS216" s="32">
        <v>2191.7463459570799</v>
      </c>
      <c r="BT216" s="32">
        <v>1842.63803996147</v>
      </c>
      <c r="BU216" s="32">
        <v>1842.63803996147</v>
      </c>
      <c r="BV216" s="32">
        <v>1493.52973396585</v>
      </c>
      <c r="BW216" s="32" t="s">
        <v>639</v>
      </c>
      <c r="BX216" s="32"/>
      <c r="BY216" s="32"/>
      <c r="BZ216" s="32"/>
      <c r="CA216" s="32"/>
      <c r="CB216">
        <f t="shared" si="58"/>
        <v>329.73506160732148</v>
      </c>
      <c r="CC216">
        <f t="shared" si="59"/>
        <v>2131.9966840489233</v>
      </c>
      <c r="CD216">
        <f t="shared" si="60"/>
        <v>9892.0518482196439</v>
      </c>
      <c r="CE216">
        <f t="shared" si="60"/>
        <v>63959.900521467702</v>
      </c>
      <c r="CG216" s="41">
        <f>BQ216</f>
        <v>0.49</v>
      </c>
      <c r="CH216">
        <f>SUM(BS212:BS216)</f>
        <v>9443.2454985871191</v>
      </c>
      <c r="CI216">
        <f>SUM(BS212:BS215)</f>
        <v>7251.49915263004</v>
      </c>
      <c r="CJ216">
        <f>SUM(CD212:CD216)</f>
        <v>41515.709193262846</v>
      </c>
      <c r="CK216">
        <f>SUM(CD212:CD215)</f>
        <v>31623.657345043204</v>
      </c>
      <c r="CL216">
        <f>SUM(CE212:CE216)</f>
        <v>268431.73396398826</v>
      </c>
      <c r="CM216">
        <f>SUM(CE212:CE215)</f>
        <v>204471.83344252055</v>
      </c>
    </row>
    <row r="217" spans="62:91" x14ac:dyDescent="0.3">
      <c r="CG217"/>
    </row>
    <row r="218" spans="62:91" x14ac:dyDescent="0.3">
      <c r="CG218"/>
    </row>
    <row r="219" spans="62:91" x14ac:dyDescent="0.3">
      <c r="CG219"/>
    </row>
    <row r="220" spans="62:91" x14ac:dyDescent="0.3">
      <c r="CG220"/>
    </row>
    <row r="221" spans="62:91" x14ac:dyDescent="0.3">
      <c r="CG221" s="41" t="s">
        <v>432</v>
      </c>
      <c r="CH221" t="s">
        <v>432</v>
      </c>
    </row>
    <row r="222" spans="62:91" x14ac:dyDescent="0.3">
      <c r="CG222"/>
    </row>
    <row r="223" spans="62:91" x14ac:dyDescent="0.3">
      <c r="CG223"/>
    </row>
    <row r="224" spans="62:91" x14ac:dyDescent="0.3">
      <c r="CG224"/>
    </row>
    <row r="225" spans="85:85" x14ac:dyDescent="0.3">
      <c r="CG225"/>
    </row>
    <row r="227" spans="85:85" x14ac:dyDescent="0.3">
      <c r="CG227"/>
    </row>
    <row r="228" spans="85:85" x14ac:dyDescent="0.3">
      <c r="CG228"/>
    </row>
    <row r="229" spans="85:85" x14ac:dyDescent="0.3">
      <c r="CG229"/>
    </row>
    <row r="230" spans="85:85" x14ac:dyDescent="0.3">
      <c r="CG230"/>
    </row>
    <row r="232" spans="85:85" x14ac:dyDescent="0.3">
      <c r="CG232"/>
    </row>
    <row r="233" spans="85:85" x14ac:dyDescent="0.3">
      <c r="CG233"/>
    </row>
    <row r="234" spans="85:85" x14ac:dyDescent="0.3">
      <c r="CG234"/>
    </row>
    <row r="235" spans="85:85" x14ac:dyDescent="0.3">
      <c r="CG235"/>
    </row>
    <row r="237" spans="85:85" x14ac:dyDescent="0.3">
      <c r="CG237"/>
    </row>
    <row r="238" spans="85:85" x14ac:dyDescent="0.3">
      <c r="CG238"/>
    </row>
    <row r="239" spans="85:85" x14ac:dyDescent="0.3">
      <c r="CG239"/>
    </row>
    <row r="240" spans="85:85" x14ac:dyDescent="0.3">
      <c r="CG240"/>
    </row>
    <row r="241" spans="85:85" x14ac:dyDescent="0.3">
      <c r="CG241"/>
    </row>
    <row r="242" spans="85:85" x14ac:dyDescent="0.3">
      <c r="CG242"/>
    </row>
    <row r="243" spans="85:85" x14ac:dyDescent="0.3">
      <c r="CG243"/>
    </row>
    <row r="244" spans="85:85" x14ac:dyDescent="0.3">
      <c r="CG244"/>
    </row>
    <row r="245" spans="85:85" x14ac:dyDescent="0.3">
      <c r="CG245"/>
    </row>
    <row r="246" spans="85:85" x14ac:dyDescent="0.3">
      <c r="CG246"/>
    </row>
    <row r="247" spans="85:85" x14ac:dyDescent="0.3">
      <c r="CG247"/>
    </row>
    <row r="248" spans="85:85" x14ac:dyDescent="0.3">
      <c r="CG248"/>
    </row>
    <row r="249" spans="85:85" x14ac:dyDescent="0.3">
      <c r="CG249"/>
    </row>
    <row r="362" spans="19:19" x14ac:dyDescent="0.3">
      <c r="S362" t="s">
        <v>432</v>
      </c>
    </row>
    <row r="363" spans="19:19" x14ac:dyDescent="0.3">
      <c r="S363" t="s">
        <v>432</v>
      </c>
    </row>
    <row r="474" spans="80:80" x14ac:dyDescent="0.3">
      <c r="CB474" t="s">
        <v>432</v>
      </c>
    </row>
    <row r="475" spans="80:80" x14ac:dyDescent="0.3">
      <c r="CB475" t="s">
        <v>432</v>
      </c>
    </row>
  </sheetData>
  <conditionalFormatting sqref="B13:D20 E18:R18 AP46:AS46 AO22:AV22 BJ73:BL74 AK6:AM22 E19:M21 AO20:AW21 C21:D21 BN73:BV73">
    <cfRule type="containsText" dxfId="101" priority="153" operator="containsText" text="42C">
      <formula>NOT(ISERROR(SEARCH("42C",B6)))</formula>
    </cfRule>
  </conditionalFormatting>
  <conditionalFormatting sqref="B18:R18 AP46:AS46">
    <cfRule type="containsText" dxfId="100" priority="154" operator="containsText" text="ph6">
      <formula>NOT(ISERROR(SEARCH("ph6",B18)))</formula>
    </cfRule>
    <cfRule type="containsText" dxfId="99" priority="152" operator="containsText" text="osmotic">
      <formula>NOT(ISERROR(SEARCH("osmotic",B18)))</formula>
    </cfRule>
  </conditionalFormatting>
  <conditionalFormatting sqref="C2:I2 K2:R2 BN2:CA7 BJ2:BL8 B3:R6 AN6:AS19 BN14:CA27 BJ14:BL47 BN29:CA46 BJ49:BL68 BN49:CA68">
    <cfRule type="containsText" dxfId="98" priority="160" operator="containsText" text="ph6">
      <formula>NOT(ISERROR(SEARCH("ph6",B2)))</formula>
    </cfRule>
  </conditionalFormatting>
  <conditionalFormatting sqref="C2:I2 K2:R2 BN2:CA7 BJ2:BL8 B3:R6 BN14:CA27 BJ14:BL47 BN29:CA46 BJ49:BL68 BN49:CA68 AN6:AS19">
    <cfRule type="containsText" dxfId="97" priority="159" operator="containsText" text="42C">
      <formula>NOT(ISERROR(SEARCH("42C",B2)))</formula>
    </cfRule>
  </conditionalFormatting>
  <conditionalFormatting sqref="C2:I2 K2:R2 BN2:CA7 BJ2:BL8 B3:R6 BN14:CA27 BJ14:BL47 BN29:CA46 BJ49:BL68 BN49:CA68">
    <cfRule type="containsText" dxfId="96" priority="158" operator="containsText" text="osmotic">
      <formula>NOT(ISERROR(SEARCH("osmotic",B2)))</formula>
    </cfRule>
  </conditionalFormatting>
  <conditionalFormatting sqref="E13:M17">
    <cfRule type="containsText" dxfId="95" priority="155" operator="containsText" text="42C">
      <formula>NOT(ISERROR(SEARCH("42C",E13)))</formula>
    </cfRule>
  </conditionalFormatting>
  <conditionalFormatting sqref="J2">
    <cfRule type="containsText" dxfId="94" priority="91" operator="containsText" text="pH6">
      <formula>NOT(ISERROR(SEARCH("pH6",J2)))</formula>
    </cfRule>
    <cfRule type="containsText" dxfId="93" priority="89" operator="containsText" text="42C">
      <formula>NOT(ISERROR(SEARCH("42C",J2)))</formula>
    </cfRule>
    <cfRule type="containsText" dxfId="92" priority="90" operator="containsText" text="osmotic">
      <formula>NOT(ISERROR(SEARCH("osmotic",J2)))</formula>
    </cfRule>
  </conditionalFormatting>
  <conditionalFormatting sqref="J44:K44">
    <cfRule type="containsText" dxfId="91" priority="86" operator="containsText" text="42C">
      <formula>NOT(ISERROR(SEARCH("42C",J44)))</formula>
    </cfRule>
    <cfRule type="containsText" dxfId="90" priority="87" operator="containsText" text="osmotic">
      <formula>NOT(ISERROR(SEARCH("osmotic",J44)))</formula>
    </cfRule>
    <cfRule type="containsText" dxfId="89" priority="88" operator="containsText" text="pH6">
      <formula>NOT(ISERROR(SEARCH("pH6",J44)))</formula>
    </cfRule>
  </conditionalFormatting>
  <conditionalFormatting sqref="AE24:AE25">
    <cfRule type="containsText" dxfId="88" priority="148" operator="containsText" text="osmotic">
      <formula>NOT(ISERROR(SEARCH("osmotic",AE24)))</formula>
    </cfRule>
    <cfRule type="containsText" dxfId="87" priority="150" operator="containsText" text="ph6">
      <formula>NOT(ISERROR(SEARCH("ph6",AE24)))</formula>
    </cfRule>
    <cfRule type="containsText" dxfId="86" priority="149" operator="containsText" text="42C">
      <formula>NOT(ISERROR(SEARCH("42C",AE24)))</formula>
    </cfRule>
  </conditionalFormatting>
  <conditionalFormatting sqref="AK6:AM19">
    <cfRule type="containsText" dxfId="85" priority="85" operator="containsText" text="ph6">
      <formula>NOT(ISERROR(SEARCH("ph6",AK6)))</formula>
    </cfRule>
  </conditionalFormatting>
  <conditionalFormatting sqref="AK3:AS4">
    <cfRule type="containsText" dxfId="84" priority="25" operator="containsText" text="osmotic">
      <formula>NOT(ISERROR(SEARCH("osmotic",AK3)))</formula>
    </cfRule>
    <cfRule type="containsText" dxfId="83" priority="26" operator="containsText" text="42C">
      <formula>NOT(ISERROR(SEARCH("42C",AK3)))</formula>
    </cfRule>
    <cfRule type="containsText" dxfId="82" priority="27" operator="containsText" text="ph6">
      <formula>NOT(ISERROR(SEARCH("ph6",AK3)))</formula>
    </cfRule>
  </conditionalFormatting>
  <conditionalFormatting sqref="AK6:AS19">
    <cfRule type="containsText" dxfId="81" priority="83" operator="containsText" text="osmotic">
      <formula>NOT(ISERROR(SEARCH("osmotic",AK6)))</formula>
    </cfRule>
  </conditionalFormatting>
  <conditionalFormatting sqref="AO22:AP22 B13:M17 B19:M20 AO20:AW21 AK20:AM22 C21:M21 AV22 BJ73:BL73 BN73:BV73">
    <cfRule type="containsText" dxfId="80" priority="157" operator="containsText" text="pH6">
      <formula>NOT(ISERROR(SEARCH("pH6",B13)))</formula>
    </cfRule>
    <cfRule type="containsText" dxfId="79" priority="156" operator="containsText" text="osmotic">
      <formula>NOT(ISERROR(SEARCH("osmotic",B13)))</formula>
    </cfRule>
  </conditionalFormatting>
  <conditionalFormatting sqref="AP22:AU22">
    <cfRule type="containsText" dxfId="78" priority="144" operator="containsText" text="ph6">
      <formula>NOT(ISERROR(SEARCH("ph6",AP22)))</formula>
    </cfRule>
    <cfRule type="containsText" dxfId="77" priority="142" operator="containsText" text="osmotic">
      <formula>NOT(ISERROR(SEARCH("osmotic",AP22)))</formula>
    </cfRule>
  </conditionalFormatting>
  <conditionalFormatting sqref="AQ2:AS2">
    <cfRule type="containsText" dxfId="76" priority="147" operator="containsText" text="ph6">
      <formula>NOT(ISERROR(SEARCH("ph6",AQ2)))</formula>
    </cfRule>
    <cfRule type="containsText" dxfId="75" priority="146" operator="containsText" text="42C">
      <formula>NOT(ISERROR(SEARCH("42C",AQ2)))</formula>
    </cfRule>
    <cfRule type="containsText" dxfId="74" priority="145" operator="containsText" text="osmotic">
      <formula>NOT(ISERROR(SEARCH("osmotic",AQ2)))</formula>
    </cfRule>
  </conditionalFormatting>
  <conditionalFormatting sqref="BE24:BE25">
    <cfRule type="containsText" dxfId="73" priority="2" operator="containsText" text="42C">
      <formula>NOT(ISERROR(SEARCH("42C",BE24)))</formula>
    </cfRule>
    <cfRule type="containsText" dxfId="72" priority="3" operator="containsText" text="ph6">
      <formula>NOT(ISERROR(SEARCH("ph6",BE24)))</formula>
    </cfRule>
    <cfRule type="containsText" dxfId="71" priority="1" operator="containsText" text="osmotic">
      <formula>NOT(ISERROR(SEARCH("osmotic",BE24)))</formula>
    </cfRule>
  </conditionalFormatting>
  <conditionalFormatting sqref="BG24:BG25">
    <cfRule type="containsText" dxfId="70" priority="13" operator="containsText" text="osmotic">
      <formula>NOT(ISERROR(SEARCH("osmotic",BG24)))</formula>
    </cfRule>
    <cfRule type="containsText" dxfId="69" priority="14" operator="containsText" text="42C">
      <formula>NOT(ISERROR(SEARCH("42C",BG24)))</formula>
    </cfRule>
    <cfRule type="containsText" dxfId="68" priority="15" operator="containsText" text="ph6">
      <formula>NOT(ISERROR(SEARCH("ph6",BG24)))</formula>
    </cfRule>
  </conditionalFormatting>
  <conditionalFormatting sqref="BJ10:BL10 BN10:CA10">
    <cfRule type="containsText" dxfId="67" priority="109" operator="containsText" text="osmotic">
      <formula>NOT(ISERROR(SEARCH("osmotic",BJ10)))</formula>
    </cfRule>
    <cfRule type="containsText" dxfId="66" priority="110" operator="containsText" text="42C">
      <formula>NOT(ISERROR(SEARCH("42C",BJ10)))</formula>
    </cfRule>
    <cfRule type="containsText" dxfId="65" priority="111" operator="containsText" text="ph6">
      <formula>NOT(ISERROR(SEARCH("ph6",BJ10)))</formula>
    </cfRule>
  </conditionalFormatting>
  <conditionalFormatting sqref="BJ74:BL74 BN74:BR74 BT74:CA74">
    <cfRule type="containsText" dxfId="64" priority="127" operator="containsText" text="osmotic">
      <formula>NOT(ISERROR(SEARCH("osmotic",BJ74)))</formula>
    </cfRule>
  </conditionalFormatting>
  <conditionalFormatting sqref="BJ76:BL76 BN76:CA76">
    <cfRule type="containsText" dxfId="63" priority="106" operator="containsText" text="osmotic">
      <formula>NOT(ISERROR(SEARCH("osmotic",BJ76)))</formula>
    </cfRule>
    <cfRule type="containsText" dxfId="62" priority="107" operator="containsText" text="42C">
      <formula>NOT(ISERROR(SEARCH("42C",BJ76)))</formula>
    </cfRule>
    <cfRule type="containsText" dxfId="61" priority="108" operator="containsText" text="ph6">
      <formula>NOT(ISERROR(SEARCH("ph6",BJ76)))</formula>
    </cfRule>
  </conditionalFormatting>
  <conditionalFormatting sqref="BJ79:BL81 BN79:CA81">
    <cfRule type="containsText" dxfId="60" priority="112" operator="containsText" text="osmotic">
      <formula>NOT(ISERROR(SEARCH("osmotic",BJ79)))</formula>
    </cfRule>
    <cfRule type="containsText" dxfId="59" priority="114" operator="containsText" text="ph6">
      <formula>NOT(ISERROR(SEARCH("ph6",BJ79)))</formula>
    </cfRule>
  </conditionalFormatting>
  <conditionalFormatting sqref="BJ82:BL83 BN82:BV83 BJ85:BL85 BN85:BV85">
    <cfRule type="containsText" dxfId="58" priority="138" operator="containsText" text="pH6">
      <formula>NOT(ISERROR(SEARCH("pH6",BJ82)))</formula>
    </cfRule>
    <cfRule type="containsText" dxfId="57" priority="137" operator="containsText" text="osmotic">
      <formula>NOT(ISERROR(SEARCH("osmotic",BJ82)))</formula>
    </cfRule>
  </conditionalFormatting>
  <conditionalFormatting sqref="BJ85:BL85">
    <cfRule type="containsText" dxfId="56" priority="105" operator="containsText" text="42C">
      <formula>NOT(ISERROR(SEARCH("42C",BJ85)))</formula>
    </cfRule>
  </conditionalFormatting>
  <conditionalFormatting sqref="BM151:BM159">
    <cfRule type="containsText" dxfId="55" priority="95" operator="containsText" text="NADH-DH">
      <formula>NOT(ISERROR(SEARCH("NADH-DH",BM151)))</formula>
    </cfRule>
    <cfRule type="containsText" dxfId="54" priority="96" operator="containsText" text="NADH_DH">
      <formula>NOT(ISERROR(SEARCH("NADH_DH",BM151)))</formula>
    </cfRule>
    <cfRule type="containsText" dxfId="53" priority="97" operator="containsText" text="SUCC-DEH">
      <formula>NOT(ISERROR(SEARCH("SUCC-DEH",BM151)))</formula>
    </cfRule>
    <cfRule type="containsText" dxfId="52" priority="100" operator="containsText" text="NADH_DH">
      <formula>NOT(ISERROR(SEARCH("NADH_DH",BM151)))</formula>
    </cfRule>
    <cfRule type="containsText" dxfId="51" priority="99" operator="containsText" text="CYT-D-">
      <formula>NOT(ISERROR(SEARCH("CYT-D-",BM151)))</formula>
    </cfRule>
    <cfRule type="containsText" dxfId="50" priority="101" operator="containsText" text="ATPSYN">
      <formula>NOT(ISERROR(SEARCH("ATPSYN",BM151)))</formula>
    </cfRule>
    <cfRule type="containsText" dxfId="49" priority="98" operator="containsText" text="CYT-O-UB">
      <formula>NOT(ISERROR(SEARCH("CYT-O-UB",BM151)))</formula>
    </cfRule>
  </conditionalFormatting>
  <conditionalFormatting sqref="BN8:BR8">
    <cfRule type="containsText" dxfId="48" priority="134" operator="containsText" text="42C">
      <formula>NOT(ISERROR(SEARCH("42C",BN8)))</formula>
    </cfRule>
    <cfRule type="containsText" dxfId="47" priority="135" operator="containsText" text="ph6">
      <formula>NOT(ISERROR(SEARCH("ph6",BN8)))</formula>
    </cfRule>
    <cfRule type="containsText" dxfId="46" priority="133" operator="containsText" text="osmotic">
      <formula>NOT(ISERROR(SEARCH("osmotic",BN8)))</formula>
    </cfRule>
  </conditionalFormatting>
  <conditionalFormatting sqref="BN47:BR47 BT47:CA47">
    <cfRule type="containsText" dxfId="45" priority="132" operator="containsText" text="ph6">
      <formula>NOT(ISERROR(SEARCH("ph6",BN47)))</formula>
    </cfRule>
    <cfRule type="containsText" dxfId="44" priority="131" operator="containsText" text="42C">
      <formula>NOT(ISERROR(SEARCH("42C",BN47)))</formula>
    </cfRule>
    <cfRule type="containsText" dxfId="43" priority="130" operator="containsText" text="osmotic">
      <formula>NOT(ISERROR(SEARCH("osmotic",BN47)))</formula>
    </cfRule>
  </conditionalFormatting>
  <conditionalFormatting sqref="BN74:BR74 BT74:CA74 BJ74:BL74">
    <cfRule type="containsText" dxfId="42" priority="129" operator="containsText" text="ph6">
      <formula>NOT(ISERROR(SEARCH("ph6",BJ74)))</formula>
    </cfRule>
  </conditionalFormatting>
  <conditionalFormatting sqref="BN74:BR74 BT74:CA74">
    <cfRule type="containsText" dxfId="41" priority="128" operator="containsText" text="42C">
      <formula>NOT(ISERROR(SEARCH("42C",BN74)))</formula>
    </cfRule>
  </conditionalFormatting>
  <conditionalFormatting sqref="BN82:BV83 BN85:BV85">
    <cfRule type="containsText" dxfId="40" priority="136" operator="containsText" text="42C">
      <formula>NOT(ISERROR(SEARCH("42C",BN82)))</formula>
    </cfRule>
  </conditionalFormatting>
  <conditionalFormatting sqref="BN79:CA81 BJ79:BL83">
    <cfRule type="containsText" dxfId="39" priority="113" operator="containsText" text="42C">
      <formula>NOT(ISERROR(SEARCH("42C",BJ79)))</formula>
    </cfRule>
  </conditionalFormatting>
  <conditionalFormatting sqref="BS8">
    <cfRule type="containsText" dxfId="38" priority="126" operator="containsText" text="42C">
      <formula>NOT(ISERROR(SEARCH("42C",BS8)))</formula>
    </cfRule>
    <cfRule type="containsText" dxfId="37" priority="125" operator="containsText" text="pH6">
      <formula>NOT(ISERROR(SEARCH("pH6",BS8)))</formula>
    </cfRule>
    <cfRule type="containsText" dxfId="36" priority="124" operator="containsText" text="osmotic">
      <formula>NOT(ISERROR(SEARCH("osmotic",BS8)))</formula>
    </cfRule>
  </conditionalFormatting>
  <conditionalFormatting sqref="BS28">
    <cfRule type="containsText" dxfId="35" priority="123" operator="containsText" text="42C">
      <formula>NOT(ISERROR(SEARCH("42C",BS28)))</formula>
    </cfRule>
    <cfRule type="containsText" dxfId="34" priority="122" operator="containsText" text="pH6">
      <formula>NOT(ISERROR(SEARCH("pH6",BS28)))</formula>
    </cfRule>
    <cfRule type="containsText" dxfId="33" priority="121" operator="containsText" text="osmotic">
      <formula>NOT(ISERROR(SEARCH("osmotic",BS28)))</formula>
    </cfRule>
  </conditionalFormatting>
  <conditionalFormatting sqref="BS47">
    <cfRule type="containsText" dxfId="32" priority="120" operator="containsText" text="42C">
      <formula>NOT(ISERROR(SEARCH("42C",BS47)))</formula>
    </cfRule>
    <cfRule type="containsText" dxfId="31" priority="119" operator="containsText" text="pH6">
      <formula>NOT(ISERROR(SEARCH("pH6",BS47)))</formula>
    </cfRule>
    <cfRule type="containsText" dxfId="30" priority="118" operator="containsText" text="osmotic">
      <formula>NOT(ISERROR(SEARCH("osmotic",BS47)))</formula>
    </cfRule>
  </conditionalFormatting>
  <conditionalFormatting sqref="BS74">
    <cfRule type="containsText" dxfId="29" priority="117" operator="containsText" text="42C">
      <formula>NOT(ISERROR(SEARCH("42C",BS74)))</formula>
    </cfRule>
    <cfRule type="containsText" dxfId="28" priority="116" operator="containsText" text="pH6">
      <formula>NOT(ISERROR(SEARCH("pH6",BS74)))</formula>
    </cfRule>
    <cfRule type="containsText" dxfId="27" priority="115" operator="containsText" text="osmotic">
      <formula>NOT(ISERROR(SEARCH("osmotic",BS74)))</formula>
    </cfRule>
  </conditionalFormatting>
  <conditionalFormatting sqref="BS87:BT87">
    <cfRule type="containsText" dxfId="26" priority="92" operator="containsText" text="osmotic">
      <formula>NOT(ISERROR(SEARCH("osmotic",BS87)))</formula>
    </cfRule>
    <cfRule type="containsText" dxfId="25" priority="94" operator="containsText" text="ph6">
      <formula>NOT(ISERROR(SEARCH("ph6",BS87)))</formula>
    </cfRule>
    <cfRule type="containsText" dxfId="24" priority="93" operator="containsText" text="42C">
      <formula>NOT(ISERROR(SEARCH("42C",BS87)))</formula>
    </cfRule>
  </conditionalFormatting>
  <conditionalFormatting sqref="BT8:CA8 BN28:BR28 BT28:CA28">
    <cfRule type="containsText" dxfId="23" priority="139" operator="containsText" text="osmotic">
      <formula>NOT(ISERROR(SEARCH("osmotic",BN8)))</formula>
    </cfRule>
    <cfRule type="containsText" dxfId="22" priority="140" operator="containsText" text="42C">
      <formula>NOT(ISERROR(SEARCH("42C",BN8)))</formula>
    </cfRule>
    <cfRule type="containsText" dxfId="21" priority="141" operator="containsText" text="ph6">
      <formula>NOT(ISERROR(SEARCH("ph6",BN8)))</formula>
    </cfRule>
  </conditionalFormatting>
  <conditionalFormatting sqref="DA67:DA68">
    <cfRule type="containsText" dxfId="20" priority="4" operator="containsText" text="osmotic">
      <formula>NOT(ISERROR(SEARCH("osmotic",DA67)))</formula>
    </cfRule>
    <cfRule type="containsText" dxfId="19" priority="5" operator="containsText" text="42C">
      <formula>NOT(ISERROR(SEARCH("42C",DA67)))</formula>
    </cfRule>
    <cfRule type="containsText" dxfId="18" priority="6" operator="containsText" text="ph6">
      <formula>NOT(ISERROR(SEARCH("ph6",DA67)))</formula>
    </cfRule>
  </conditionalFormatting>
  <conditionalFormatting sqref="DB68:DB69">
    <cfRule type="containsText" dxfId="17" priority="9" operator="containsText" text="ph6">
      <formula>NOT(ISERROR(SEARCH("ph6",DB68)))</formula>
    </cfRule>
    <cfRule type="containsText" dxfId="16" priority="8" operator="containsText" text="42C">
      <formula>NOT(ISERROR(SEARCH("42C",DB68)))</formula>
    </cfRule>
    <cfRule type="containsText" dxfId="15" priority="7" operator="containsText" text="osmotic">
      <formula>NOT(ISERROR(SEARCH("osmotic",DB68)))</formula>
    </cfRule>
  </conditionalFormatting>
  <conditionalFormatting sqref="DE25:DE26">
    <cfRule type="containsText" dxfId="14" priority="12" operator="containsText" text="ph6">
      <formula>NOT(ISERROR(SEARCH("ph6",DE25)))</formula>
    </cfRule>
    <cfRule type="containsText" dxfId="13" priority="10" operator="containsText" text="osmotic">
      <formula>NOT(ISERROR(SEARCH("osmotic",DE25)))</formula>
    </cfRule>
    <cfRule type="containsText" dxfId="12" priority="11" operator="containsText" text="42C">
      <formula>NOT(ISERROR(SEARCH("42C",DE25)))</formula>
    </cfRule>
  </conditionalFormatting>
  <conditionalFormatting sqref="DF26:DF27">
    <cfRule type="containsText" dxfId="11" priority="18" operator="containsText" text="ph6">
      <formula>NOT(ISERROR(SEARCH("ph6",DF26)))</formula>
    </cfRule>
    <cfRule type="containsText" dxfId="10" priority="17" operator="containsText" text="42C">
      <formula>NOT(ISERROR(SEARCH("42C",DF26)))</formula>
    </cfRule>
    <cfRule type="containsText" dxfId="9" priority="16" operator="containsText" text="osmotic">
      <formula>NOT(ISERROR(SEARCH("osmotic",DF26)))</formula>
    </cfRule>
  </conditionalFormatting>
  <pageMargins left="0.7" right="0.7" top="0.75" bottom="0.75" header="0.3" footer="0.3"/>
  <ignoredErrors>
    <ignoredError sqref="CH12:CI12 CH17:CI17 CH22:CI22 CH27:CI27 CH32:CI32 CH37:CI37 CH42:CI42 CH47:CI47 CH52:CI52 CH57:CI57 CH62:CI62 CH67:CI67 CH72:CI72 CH77:CI77 CH82:CI82" formulaRange="1"/>
    <ignoredError sqref="CB66:CB67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B39D-A04B-48D5-AB65-3F16E3122535}">
  <dimension ref="B1:R39"/>
  <sheetViews>
    <sheetView workbookViewId="0"/>
  </sheetViews>
  <sheetFormatPr defaultRowHeight="14.4" x14ac:dyDescent="0.3"/>
  <cols>
    <col min="4" max="4" width="15.6640625" customWidth="1"/>
  </cols>
  <sheetData>
    <row r="1" spans="2:18" x14ac:dyDescent="0.3">
      <c r="I1" s="17"/>
      <c r="K1" s="17"/>
    </row>
    <row r="2" spans="2:18" x14ac:dyDescent="0.3">
      <c r="D2" s="27" t="s">
        <v>746</v>
      </c>
      <c r="E2" s="27"/>
      <c r="F2" s="27"/>
      <c r="I2" s="17"/>
      <c r="K2" s="84"/>
      <c r="L2" s="17"/>
    </row>
    <row r="3" spans="2:18" x14ac:dyDescent="0.3">
      <c r="I3" s="17"/>
      <c r="K3" s="84"/>
    </row>
    <row r="4" spans="2:18" x14ac:dyDescent="0.3">
      <c r="D4" s="27"/>
      <c r="F4" s="112" t="s">
        <v>747</v>
      </c>
      <c r="H4" s="27" t="s">
        <v>748</v>
      </c>
      <c r="I4" s="29" t="s">
        <v>749</v>
      </c>
      <c r="J4" s="27" t="s">
        <v>750</v>
      </c>
      <c r="K4" s="45" t="s">
        <v>751</v>
      </c>
    </row>
    <row r="5" spans="2:18" x14ac:dyDescent="0.3">
      <c r="B5" s="1"/>
      <c r="C5" s="1"/>
      <c r="D5" s="1"/>
      <c r="E5" s="1" t="s">
        <v>752</v>
      </c>
      <c r="F5" s="1" t="s">
        <v>262</v>
      </c>
      <c r="G5" s="1"/>
      <c r="H5" s="5">
        <v>493.20030717492131</v>
      </c>
      <c r="I5" s="5">
        <v>48</v>
      </c>
      <c r="J5" s="113">
        <v>9.7323540358169397E-2</v>
      </c>
      <c r="K5" s="114" t="s">
        <v>753</v>
      </c>
      <c r="L5" s="1"/>
      <c r="M5" s="1"/>
      <c r="N5" s="1"/>
      <c r="O5" s="1"/>
      <c r="P5" s="1"/>
      <c r="Q5" s="1"/>
      <c r="R5" s="1"/>
    </row>
    <row r="6" spans="2:18" x14ac:dyDescent="0.3">
      <c r="E6" t="s">
        <v>754</v>
      </c>
      <c r="F6" t="s">
        <v>266</v>
      </c>
      <c r="G6" s="115"/>
      <c r="H6" s="5">
        <v>5.9186041556553528</v>
      </c>
      <c r="I6" s="5">
        <v>18</v>
      </c>
      <c r="J6" s="113">
        <v>3.0412576220020755</v>
      </c>
      <c r="K6" s="84" t="s">
        <v>755</v>
      </c>
    </row>
    <row r="7" spans="2:18" x14ac:dyDescent="0.3">
      <c r="E7" t="s">
        <v>756</v>
      </c>
      <c r="F7" t="s">
        <v>319</v>
      </c>
      <c r="G7" s="115"/>
      <c r="H7" s="17">
        <v>351.93279112688782</v>
      </c>
      <c r="I7" s="17">
        <v>10</v>
      </c>
      <c r="J7" s="35">
        <v>2.8414516214814844E-2</v>
      </c>
      <c r="K7" s="116" t="s">
        <v>757</v>
      </c>
    </row>
    <row r="8" spans="2:18" x14ac:dyDescent="0.3">
      <c r="E8" t="s">
        <v>758</v>
      </c>
      <c r="F8" t="s">
        <v>322</v>
      </c>
      <c r="G8" s="115"/>
      <c r="H8" s="17">
        <v>351.93279112688782</v>
      </c>
      <c r="I8" s="17">
        <v>10</v>
      </c>
      <c r="J8" s="35">
        <v>2.8414516214814844E-2</v>
      </c>
      <c r="K8" s="117" t="s">
        <v>759</v>
      </c>
    </row>
    <row r="9" spans="2:18" x14ac:dyDescent="0.3">
      <c r="E9" t="s">
        <v>760</v>
      </c>
      <c r="F9" t="s">
        <v>336</v>
      </c>
      <c r="G9" s="115"/>
      <c r="H9" s="17">
        <v>351.93279112688782</v>
      </c>
      <c r="I9" s="17">
        <v>10</v>
      </c>
      <c r="J9" s="35">
        <v>2.8414516214814844E-2</v>
      </c>
      <c r="K9" s="84" t="s">
        <v>761</v>
      </c>
    </row>
    <row r="10" spans="2:18" x14ac:dyDescent="0.3">
      <c r="E10" t="s">
        <v>762</v>
      </c>
      <c r="F10" t="s">
        <v>343</v>
      </c>
      <c r="G10" s="115"/>
      <c r="H10" s="17">
        <v>351.93279112688782</v>
      </c>
      <c r="I10" s="17">
        <v>41</v>
      </c>
      <c r="J10" s="35">
        <v>0.11649951648074086</v>
      </c>
      <c r="K10" s="116" t="s">
        <v>763</v>
      </c>
    </row>
    <row r="11" spans="2:18" x14ac:dyDescent="0.3">
      <c r="E11" t="s">
        <v>953</v>
      </c>
      <c r="F11" t="s">
        <v>347</v>
      </c>
      <c r="G11" s="115"/>
      <c r="H11" s="17">
        <v>351.93279112688782</v>
      </c>
      <c r="I11" s="17">
        <v>40</v>
      </c>
      <c r="J11" s="35">
        <f>I11/H11</f>
        <v>0.11365806485925938</v>
      </c>
      <c r="K11" s="117" t="s">
        <v>954</v>
      </c>
    </row>
    <row r="12" spans="2:18" x14ac:dyDescent="0.3">
      <c r="E12" t="s">
        <v>764</v>
      </c>
      <c r="F12" t="s">
        <v>353</v>
      </c>
      <c r="G12" s="115"/>
      <c r="H12" s="5">
        <v>211.37871984483402</v>
      </c>
      <c r="I12" s="17">
        <v>80</v>
      </c>
      <c r="J12" s="35">
        <v>0.37846761518248051</v>
      </c>
      <c r="K12" s="116" t="s">
        <v>765</v>
      </c>
    </row>
    <row r="13" spans="2:18" x14ac:dyDescent="0.3">
      <c r="E13" t="s">
        <v>766</v>
      </c>
      <c r="F13" t="s">
        <v>356</v>
      </c>
      <c r="G13" s="115"/>
      <c r="H13" s="5">
        <v>487.95481003953569</v>
      </c>
      <c r="I13" s="17">
        <v>5</v>
      </c>
      <c r="J13" s="35">
        <v>1.0246850522069624E-2</v>
      </c>
      <c r="K13" s="117" t="s">
        <v>767</v>
      </c>
    </row>
    <row r="14" spans="2:18" x14ac:dyDescent="0.3">
      <c r="E14" t="s">
        <v>768</v>
      </c>
      <c r="F14" t="s">
        <v>359</v>
      </c>
      <c r="G14" s="115"/>
      <c r="H14" s="17">
        <v>389.1494836452394</v>
      </c>
      <c r="I14" s="17">
        <v>30</v>
      </c>
      <c r="J14" s="35">
        <v>7.7091198269066491E-2</v>
      </c>
      <c r="K14" s="117" t="s">
        <v>769</v>
      </c>
    </row>
    <row r="15" spans="2:18" x14ac:dyDescent="0.3">
      <c r="E15" t="s">
        <v>770</v>
      </c>
      <c r="F15" t="s">
        <v>364</v>
      </c>
      <c r="G15" s="115"/>
      <c r="H15" s="17">
        <v>715.57480558278303</v>
      </c>
      <c r="I15" s="17">
        <v>35</v>
      </c>
      <c r="J15" s="35">
        <v>4.8911727644596253E-2</v>
      </c>
      <c r="K15" s="117" t="s">
        <v>771</v>
      </c>
    </row>
    <row r="16" spans="2:18" x14ac:dyDescent="0.3">
      <c r="E16" t="s">
        <v>772</v>
      </c>
      <c r="F16" t="s">
        <v>368</v>
      </c>
      <c r="G16" s="115"/>
      <c r="H16" s="17">
        <v>402.74637847012309</v>
      </c>
      <c r="I16" s="17">
        <v>35</v>
      </c>
      <c r="J16" s="35">
        <v>8.6903326438219991E-2</v>
      </c>
      <c r="K16" s="117" t="s">
        <v>773</v>
      </c>
    </row>
    <row r="17" spans="5:11" x14ac:dyDescent="0.3">
      <c r="E17" t="s">
        <v>774</v>
      </c>
      <c r="F17" t="s">
        <v>373</v>
      </c>
      <c r="G17" s="115"/>
      <c r="H17" s="17">
        <v>351.93279112688782</v>
      </c>
      <c r="I17" s="17">
        <v>20</v>
      </c>
      <c r="J17" s="35">
        <v>5.6829032429629688E-2</v>
      </c>
      <c r="K17" s="117" t="s">
        <v>775</v>
      </c>
    </row>
    <row r="18" spans="5:11" x14ac:dyDescent="0.3">
      <c r="E18" t="s">
        <v>173</v>
      </c>
      <c r="F18" t="s">
        <v>1270</v>
      </c>
      <c r="G18" s="115"/>
      <c r="H18" s="17">
        <v>825</v>
      </c>
      <c r="I18" s="17">
        <v>54</v>
      </c>
      <c r="J18" s="35">
        <v>6.545454545454546E-2</v>
      </c>
      <c r="K18" s="117" t="s">
        <v>776</v>
      </c>
    </row>
    <row r="19" spans="5:11" x14ac:dyDescent="0.3">
      <c r="E19" t="s">
        <v>777</v>
      </c>
      <c r="F19" t="s">
        <v>404</v>
      </c>
      <c r="G19" s="115"/>
      <c r="H19" s="17">
        <v>290.91914656322268</v>
      </c>
      <c r="I19" s="17">
        <v>50</v>
      </c>
      <c r="J19" s="35">
        <v>0.17186905912063777</v>
      </c>
      <c r="K19" s="84" t="s">
        <v>778</v>
      </c>
    </row>
    <row r="20" spans="5:11" x14ac:dyDescent="0.3">
      <c r="E20" t="s">
        <v>206</v>
      </c>
      <c r="F20" t="s">
        <v>1271</v>
      </c>
      <c r="G20" s="115"/>
      <c r="H20" s="17">
        <v>825</v>
      </c>
      <c r="I20" s="17">
        <v>54</v>
      </c>
      <c r="J20" s="35">
        <v>6.545454545454546E-2</v>
      </c>
      <c r="K20" s="117" t="s">
        <v>779</v>
      </c>
    </row>
    <row r="21" spans="5:11" x14ac:dyDescent="0.3">
      <c r="E21" t="s">
        <v>189</v>
      </c>
      <c r="F21" t="s">
        <v>412</v>
      </c>
      <c r="G21" s="115"/>
      <c r="H21" s="17">
        <v>825</v>
      </c>
      <c r="I21" s="17">
        <v>54</v>
      </c>
      <c r="J21" s="35">
        <v>6.545454545454546E-2</v>
      </c>
      <c r="K21" s="117" t="s">
        <v>780</v>
      </c>
    </row>
    <row r="22" spans="5:11" x14ac:dyDescent="0.3">
      <c r="E22" t="s">
        <v>287</v>
      </c>
      <c r="F22" t="s">
        <v>1272</v>
      </c>
      <c r="G22" s="115"/>
      <c r="H22" s="17">
        <v>2000000</v>
      </c>
      <c r="I22" s="118">
        <v>36</v>
      </c>
      <c r="J22" s="35">
        <v>1.8E-5</v>
      </c>
      <c r="K22" s="117" t="s">
        <v>781</v>
      </c>
    </row>
    <row r="23" spans="5:11" x14ac:dyDescent="0.3">
      <c r="E23" t="s">
        <v>782</v>
      </c>
      <c r="F23" t="s">
        <v>419</v>
      </c>
      <c r="G23" s="115"/>
      <c r="H23" s="17">
        <v>290.91914656322268</v>
      </c>
      <c r="I23" s="17">
        <v>44</v>
      </c>
      <c r="J23" s="35">
        <v>0.15124477202616124</v>
      </c>
      <c r="K23" s="84" t="s">
        <v>783</v>
      </c>
    </row>
    <row r="24" spans="5:11" x14ac:dyDescent="0.3">
      <c r="E24" t="s">
        <v>202</v>
      </c>
      <c r="F24" t="s">
        <v>784</v>
      </c>
      <c r="G24" s="115"/>
      <c r="H24" s="17">
        <v>2000000</v>
      </c>
      <c r="I24" s="17">
        <v>36</v>
      </c>
      <c r="J24" s="35">
        <v>1.8E-5</v>
      </c>
      <c r="K24" s="84" t="s">
        <v>785</v>
      </c>
    </row>
    <row r="25" spans="5:11" x14ac:dyDescent="0.3">
      <c r="E25" t="s">
        <v>786</v>
      </c>
      <c r="F25" t="s">
        <v>424</v>
      </c>
      <c r="G25" s="115"/>
      <c r="H25" s="17">
        <v>290.91914656322268</v>
      </c>
      <c r="I25" s="17">
        <v>44</v>
      </c>
      <c r="J25" s="35">
        <v>0.15124477202616124</v>
      </c>
      <c r="K25" s="117" t="s">
        <v>787</v>
      </c>
    </row>
    <row r="26" spans="5:11" x14ac:dyDescent="0.3">
      <c r="E26" t="s">
        <v>224</v>
      </c>
      <c r="F26" t="s">
        <v>1273</v>
      </c>
      <c r="G26" s="115"/>
      <c r="H26" s="17">
        <v>825</v>
      </c>
      <c r="I26" s="5">
        <v>54</v>
      </c>
      <c r="J26" s="113">
        <v>6.545454545454546E-2</v>
      </c>
      <c r="K26" s="117" t="s">
        <v>788</v>
      </c>
    </row>
    <row r="27" spans="5:11" x14ac:dyDescent="0.3">
      <c r="E27" t="s">
        <v>232</v>
      </c>
      <c r="F27" t="s">
        <v>1274</v>
      </c>
      <c r="G27" s="115"/>
      <c r="H27" s="17">
        <v>281</v>
      </c>
      <c r="I27" s="5">
        <v>54</v>
      </c>
      <c r="J27" s="113">
        <v>0.19217081850533807</v>
      </c>
      <c r="K27" s="117" t="s">
        <v>788</v>
      </c>
    </row>
    <row r="28" spans="5:11" x14ac:dyDescent="0.3">
      <c r="G28" s="115"/>
      <c r="H28" s="17"/>
      <c r="I28" s="5"/>
      <c r="J28" s="113"/>
      <c r="K28" s="14"/>
    </row>
    <row r="29" spans="5:11" x14ac:dyDescent="0.3">
      <c r="G29" s="115"/>
      <c r="H29" s="5"/>
      <c r="I29" s="5"/>
      <c r="J29" s="113"/>
      <c r="K29" s="84"/>
    </row>
    <row r="30" spans="5:11" x14ac:dyDescent="0.3">
      <c r="G30" s="115"/>
      <c r="H30" s="17"/>
      <c r="I30" s="5"/>
      <c r="J30" s="113"/>
      <c r="K30" s="117"/>
    </row>
    <row r="31" spans="5:11" x14ac:dyDescent="0.3">
      <c r="G31" s="115"/>
      <c r="H31" s="17"/>
      <c r="I31" s="5"/>
      <c r="J31" s="113"/>
      <c r="K31" s="117"/>
    </row>
    <row r="32" spans="5:11" x14ac:dyDescent="0.3">
      <c r="G32" s="115"/>
      <c r="H32" s="5"/>
      <c r="I32" s="5"/>
      <c r="J32" s="113"/>
      <c r="K32" s="84"/>
    </row>
    <row r="33" spans="7:12" x14ac:dyDescent="0.3">
      <c r="G33" s="115"/>
      <c r="H33" s="17"/>
      <c r="I33" s="5"/>
      <c r="J33" s="113"/>
      <c r="K33" s="117"/>
    </row>
    <row r="34" spans="7:12" x14ac:dyDescent="0.3">
      <c r="G34" s="115"/>
      <c r="H34" s="5"/>
      <c r="I34" s="5"/>
      <c r="J34" s="113"/>
      <c r="K34" s="84"/>
    </row>
    <row r="35" spans="7:12" x14ac:dyDescent="0.3">
      <c r="G35" s="115"/>
      <c r="H35" s="17"/>
      <c r="I35" s="5"/>
      <c r="J35" s="113"/>
      <c r="K35" s="117"/>
    </row>
    <row r="36" spans="7:12" x14ac:dyDescent="0.3">
      <c r="G36" s="115"/>
      <c r="H36" s="5"/>
      <c r="I36" s="5"/>
      <c r="J36" s="113"/>
      <c r="K36" s="84"/>
    </row>
    <row r="37" spans="7:12" x14ac:dyDescent="0.3">
      <c r="G37" s="115"/>
      <c r="H37" s="17"/>
      <c r="I37" s="5"/>
      <c r="J37" s="113"/>
      <c r="K37" s="117"/>
    </row>
    <row r="38" spans="7:12" x14ac:dyDescent="0.3">
      <c r="G38" s="115"/>
      <c r="H38" s="5"/>
      <c r="I38" s="5"/>
      <c r="J38" s="113"/>
      <c r="K38" s="84"/>
    </row>
    <row r="39" spans="7:12" x14ac:dyDescent="0.3">
      <c r="G39" s="115"/>
      <c r="H39" s="5"/>
      <c r="I39" s="5"/>
      <c r="J39" s="113"/>
      <c r="K39" s="84"/>
      <c r="L39" s="17"/>
    </row>
  </sheetData>
  <hyperlinks>
    <hyperlink ref="K10" r:id="rId1" tooltip="Persistent link using digital object identifier" display="https://doi.org/10.1016/j.biosystems.2005.07.002" xr:uid="{1E75580D-A12B-41D6-848A-22EA0D80DF6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F9C3-979F-4166-9E0A-A1218B58A093}">
  <dimension ref="A4:AA85"/>
  <sheetViews>
    <sheetView workbookViewId="0"/>
  </sheetViews>
  <sheetFormatPr defaultRowHeight="14.4" x14ac:dyDescent="0.3"/>
  <cols>
    <col min="2" max="2" width="18.33203125" customWidth="1"/>
    <col min="3" max="3" width="18.6640625" customWidth="1"/>
    <col min="4" max="5" width="22.5546875" customWidth="1"/>
    <col min="6" max="6" width="15" customWidth="1"/>
    <col min="7" max="9" width="14.88671875" customWidth="1"/>
    <col min="20" max="21" width="12" bestFit="1" customWidth="1"/>
  </cols>
  <sheetData>
    <row r="4" spans="1:11" x14ac:dyDescent="0.3">
      <c r="A4" s="27"/>
      <c r="C4" s="39"/>
    </row>
    <row r="5" spans="1:11" x14ac:dyDescent="0.3">
      <c r="C5" s="40"/>
      <c r="D5" s="40"/>
      <c r="E5" s="40"/>
      <c r="F5" s="40"/>
      <c r="G5" s="40"/>
      <c r="H5" s="40"/>
      <c r="I5" s="40"/>
      <c r="J5" s="40"/>
      <c r="K5" s="40"/>
    </row>
    <row r="6" spans="1:11" x14ac:dyDescent="0.3">
      <c r="C6" s="41"/>
      <c r="D6" s="42"/>
      <c r="E6" s="42"/>
    </row>
    <row r="7" spans="1:11" x14ac:dyDescent="0.3">
      <c r="C7" s="41"/>
      <c r="D7" s="42"/>
      <c r="E7" s="42"/>
    </row>
    <row r="8" spans="1:11" x14ac:dyDescent="0.3">
      <c r="C8" s="41"/>
      <c r="D8" s="42"/>
      <c r="E8" s="42"/>
    </row>
    <row r="9" spans="1:11" x14ac:dyDescent="0.3">
      <c r="C9" s="41"/>
      <c r="D9" s="42"/>
      <c r="E9" s="42"/>
    </row>
    <row r="10" spans="1:11" x14ac:dyDescent="0.3">
      <c r="C10" s="41"/>
      <c r="D10" s="42"/>
      <c r="E10" s="42"/>
    </row>
    <row r="11" spans="1:11" x14ac:dyDescent="0.3">
      <c r="C11" s="41"/>
      <c r="D11" s="42"/>
      <c r="E11" s="42"/>
    </row>
    <row r="12" spans="1:11" x14ac:dyDescent="0.3">
      <c r="C12" s="41"/>
      <c r="D12" s="42"/>
      <c r="E12" s="42"/>
    </row>
    <row r="13" spans="1:11" x14ac:dyDescent="0.3">
      <c r="C13" s="41"/>
      <c r="D13" s="42"/>
      <c r="E13" s="42"/>
    </row>
    <row r="14" spans="1:11" x14ac:dyDescent="0.3">
      <c r="C14" s="41"/>
      <c r="D14" s="42"/>
      <c r="E14" s="42"/>
    </row>
    <row r="15" spans="1:11" x14ac:dyDescent="0.3">
      <c r="C15" s="41"/>
      <c r="D15" s="42"/>
      <c r="E15" s="42"/>
    </row>
    <row r="16" spans="1:11" x14ac:dyDescent="0.3">
      <c r="C16" s="41"/>
      <c r="D16" s="42"/>
      <c r="E16" s="42"/>
    </row>
    <row r="17" spans="1:27" x14ac:dyDescent="0.3">
      <c r="C17" s="41"/>
      <c r="D17" s="42"/>
      <c r="E17" s="42"/>
    </row>
    <row r="18" spans="1:27" x14ac:dyDescent="0.3">
      <c r="C18" s="41"/>
      <c r="D18" s="42"/>
      <c r="E18" s="42"/>
    </row>
    <row r="19" spans="1:27" x14ac:dyDescent="0.3">
      <c r="C19" s="41"/>
      <c r="D19" s="42"/>
      <c r="E19" s="42"/>
      <c r="O19" t="s">
        <v>432</v>
      </c>
      <c r="P19" t="s">
        <v>432</v>
      </c>
    </row>
    <row r="20" spans="1:27" x14ac:dyDescent="0.3">
      <c r="C20" s="41"/>
      <c r="D20" s="42"/>
      <c r="E20" s="42"/>
    </row>
    <row r="21" spans="1:27" x14ac:dyDescent="0.3">
      <c r="C21" s="41"/>
      <c r="D21" s="42"/>
      <c r="E21" s="42"/>
    </row>
    <row r="24" spans="1:27" ht="18" x14ac:dyDescent="0.35">
      <c r="A24" s="69" t="s">
        <v>639</v>
      </c>
    </row>
    <row r="25" spans="1:27" x14ac:dyDescent="0.3">
      <c r="A25" s="27" t="s">
        <v>889</v>
      </c>
      <c r="C25" s="43" t="s">
        <v>890</v>
      </c>
      <c r="F25" s="43"/>
    </row>
    <row r="26" spans="1:27" x14ac:dyDescent="0.3">
      <c r="F26" s="43"/>
    </row>
    <row r="27" spans="1:27" ht="18" thickBot="1" x14ac:dyDescent="0.35">
      <c r="B27" s="70" t="s">
        <v>891</v>
      </c>
      <c r="C27" s="70" t="s">
        <v>892</v>
      </c>
      <c r="D27" s="71" t="s">
        <v>893</v>
      </c>
      <c r="E27" s="71" t="s">
        <v>894</v>
      </c>
      <c r="F27" s="71" t="s">
        <v>895</v>
      </c>
      <c r="G27" s="72" t="s">
        <v>896</v>
      </c>
      <c r="H27" s="71" t="s">
        <v>897</v>
      </c>
      <c r="I27" s="71" t="s">
        <v>898</v>
      </c>
      <c r="J27" s="71" t="s">
        <v>899</v>
      </c>
      <c r="K27" s="71" t="s">
        <v>900</v>
      </c>
      <c r="L27" s="71" t="s">
        <v>901</v>
      </c>
      <c r="M27" s="71" t="s">
        <v>902</v>
      </c>
      <c r="N27" s="71" t="s">
        <v>903</v>
      </c>
      <c r="P27" s="40" t="s">
        <v>856</v>
      </c>
      <c r="Q27" s="40" t="s">
        <v>857</v>
      </c>
      <c r="R27" s="40"/>
      <c r="S27" s="40" t="s">
        <v>858</v>
      </c>
      <c r="T27" s="40" t="s">
        <v>958</v>
      </c>
      <c r="U27" s="40" t="s">
        <v>959</v>
      </c>
      <c r="V27" s="73"/>
      <c r="W27" s="40"/>
      <c r="X27" s="110"/>
      <c r="Y27" s="110"/>
      <c r="Z27" s="29"/>
      <c r="AA27" s="29"/>
    </row>
    <row r="28" spans="1:27" ht="15.6" x14ac:dyDescent="0.3">
      <c r="B28" s="74" t="s">
        <v>921</v>
      </c>
      <c r="C28" s="74" t="s">
        <v>922</v>
      </c>
      <c r="D28" s="75" t="s">
        <v>639</v>
      </c>
      <c r="E28" s="74" t="s">
        <v>904</v>
      </c>
      <c r="F28" s="75" t="s">
        <v>905</v>
      </c>
      <c r="G28" s="76" t="s">
        <v>906</v>
      </c>
      <c r="H28" s="75">
        <v>1.7854000000000001</v>
      </c>
      <c r="I28" s="75">
        <v>2.8416999999999999</v>
      </c>
      <c r="J28" s="75">
        <v>4.7504999999999997</v>
      </c>
      <c r="K28" s="75">
        <v>0.91737000000000002</v>
      </c>
      <c r="L28" s="75">
        <v>5.1783999999999999</v>
      </c>
      <c r="M28" s="75">
        <v>13.691000000000001</v>
      </c>
      <c r="N28" s="75">
        <v>4.8178999999999998</v>
      </c>
      <c r="P28" s="44">
        <f>(4/3)*3.14*((K28/2)^3) + 3.14*((K28/2)^2)*(J28-K28)</f>
        <v>2.93631169088134</v>
      </c>
      <c r="Q28" s="44">
        <f>(4*3.14*(K28/2)^2)+(3.14*K28*(J28-K28))</f>
        <v>13.684013820899999</v>
      </c>
      <c r="S28" s="95">
        <f t="shared" ref="S28:S54" si="0">Q28/P28</f>
        <v>4.6602729074694089</v>
      </c>
      <c r="T28" s="95">
        <f>I28*1.1*(10^-12)</f>
        <v>3.1258699999999999E-12</v>
      </c>
      <c r="U28" s="95">
        <f t="shared" ref="U28:U35" si="1">1/(0.75*T28)</f>
        <v>426547915726.92834</v>
      </c>
      <c r="W28" s="77"/>
      <c r="X28" s="44"/>
      <c r="Y28" s="44"/>
      <c r="Z28" s="44"/>
      <c r="AA28" s="44"/>
    </row>
    <row r="29" spans="1:27" ht="15.6" x14ac:dyDescent="0.3">
      <c r="B29" s="78"/>
      <c r="C29" s="78"/>
      <c r="D29" s="78"/>
      <c r="E29" s="74" t="s">
        <v>907</v>
      </c>
      <c r="F29" s="74"/>
      <c r="G29" s="78"/>
      <c r="H29" s="75">
        <v>1.0818000000000001</v>
      </c>
      <c r="I29" s="75">
        <v>1.1972</v>
      </c>
      <c r="J29" s="75">
        <v>2.6105</v>
      </c>
      <c r="K29" s="75">
        <v>0.83267000000000002</v>
      </c>
      <c r="L29" s="75">
        <v>3.1351</v>
      </c>
      <c r="M29" s="75">
        <v>6.8288000000000002</v>
      </c>
      <c r="N29" s="75">
        <v>5.7039999999999997</v>
      </c>
      <c r="P29" s="44">
        <f t="shared" ref="P29:P54" si="2">(4/3)*3.14*((K29/2)^3) + 3.14*((K29/2)^2)*(J29-K29)</f>
        <v>1.2697542715996242</v>
      </c>
      <c r="Q29" s="44">
        <f>(4*3.14*(K29/2)^2)+(3.14*K29*(J29-K29))</f>
        <v>6.8253710099000005</v>
      </c>
      <c r="S29" s="95">
        <f t="shared" si="0"/>
        <v>5.3753479413788181</v>
      </c>
      <c r="T29" s="95">
        <f t="shared" ref="T29:T54" si="3">I29*1.1*(10^-12)</f>
        <v>1.31692E-12</v>
      </c>
      <c r="U29" s="95">
        <f t="shared" si="1"/>
        <v>1012463424758.7806</v>
      </c>
      <c r="W29" s="77"/>
      <c r="X29" s="44"/>
      <c r="Y29" s="44"/>
      <c r="Z29" s="44"/>
      <c r="AA29" s="44"/>
    </row>
    <row r="30" spans="1:27" ht="15.6" x14ac:dyDescent="0.3">
      <c r="B30" s="78"/>
      <c r="C30" s="78"/>
      <c r="D30" s="78"/>
      <c r="E30" s="74" t="s">
        <v>908</v>
      </c>
      <c r="F30" s="74"/>
      <c r="G30" s="78"/>
      <c r="H30" s="75">
        <v>0.83287</v>
      </c>
      <c r="I30" s="75">
        <v>1.3070999999999999</v>
      </c>
      <c r="J30" s="75">
        <v>2.8948999999999998</v>
      </c>
      <c r="K30" s="75">
        <v>0.81908000000000003</v>
      </c>
      <c r="L30" s="75">
        <v>3.5343</v>
      </c>
      <c r="M30" s="75">
        <v>7.4492000000000003</v>
      </c>
      <c r="N30" s="75">
        <v>5.6989999999999998</v>
      </c>
      <c r="P30" s="44">
        <f t="shared" si="2"/>
        <v>1.3808102633112473</v>
      </c>
      <c r="Q30" s="44">
        <f t="shared" ref="Q30:Q54" si="4">(4*3.14*(K30/2)^2)+(3.14*K30*(J30-K30))</f>
        <v>7.4454257328800004</v>
      </c>
      <c r="S30" s="95">
        <f t="shared" si="0"/>
        <v>5.3920700987733987</v>
      </c>
      <c r="T30" s="95">
        <f t="shared" si="3"/>
        <v>1.4378099999999999E-12</v>
      </c>
      <c r="U30" s="95">
        <f t="shared" si="1"/>
        <v>927336249805.83899</v>
      </c>
      <c r="W30" s="77"/>
      <c r="X30" s="44"/>
      <c r="Y30" s="44"/>
      <c r="Z30" s="44"/>
      <c r="AA30" s="44"/>
    </row>
    <row r="31" spans="1:27" ht="15.6" x14ac:dyDescent="0.3">
      <c r="B31" s="78"/>
      <c r="C31" s="78"/>
      <c r="D31" s="78"/>
      <c r="E31" s="75" t="s">
        <v>909</v>
      </c>
      <c r="F31" s="78"/>
      <c r="G31" s="78"/>
      <c r="H31" s="75">
        <v>0.73617999999999995</v>
      </c>
      <c r="I31" s="75">
        <v>0.94738</v>
      </c>
      <c r="J31" s="75">
        <v>2.5390999999999999</v>
      </c>
      <c r="K31" s="75">
        <v>0.74507000000000001</v>
      </c>
      <c r="L31" s="75">
        <v>3.4079000000000002</v>
      </c>
      <c r="M31" s="75">
        <v>5.9432999999999998</v>
      </c>
      <c r="N31" s="75">
        <v>6.2733999999999996</v>
      </c>
      <c r="P31" s="44">
        <f t="shared" si="2"/>
        <v>0.9982521221550491</v>
      </c>
      <c r="Q31" s="44">
        <f t="shared" si="4"/>
        <v>5.94027472418</v>
      </c>
      <c r="S31" s="95">
        <f t="shared" si="0"/>
        <v>5.9506757785357882</v>
      </c>
      <c r="T31" s="95">
        <f t="shared" si="3"/>
        <v>1.0421180000000001E-12</v>
      </c>
      <c r="U31" s="95">
        <f t="shared" si="1"/>
        <v>1279445641792.3242</v>
      </c>
      <c r="W31" s="77"/>
      <c r="X31" s="44"/>
      <c r="Y31" s="44"/>
      <c r="Z31" s="44"/>
      <c r="AA31" s="44"/>
    </row>
    <row r="32" spans="1:27" ht="15.6" x14ac:dyDescent="0.3">
      <c r="B32" s="78"/>
      <c r="C32" s="78"/>
      <c r="D32" s="78"/>
      <c r="E32" s="74" t="s">
        <v>910</v>
      </c>
      <c r="F32" s="74"/>
      <c r="G32" s="78"/>
      <c r="H32" s="75">
        <v>0.69244000000000006</v>
      </c>
      <c r="I32" s="75">
        <v>1.0629</v>
      </c>
      <c r="J32" s="75">
        <v>2.7418999999999998</v>
      </c>
      <c r="K32" s="75">
        <v>0.75812000000000002</v>
      </c>
      <c r="L32" s="75">
        <v>3.6166999999999998</v>
      </c>
      <c r="M32" s="75">
        <v>6.5304000000000002</v>
      </c>
      <c r="N32" s="75">
        <v>6.1439000000000004</v>
      </c>
      <c r="P32" s="44">
        <f t="shared" si="2"/>
        <v>1.1230631923911001</v>
      </c>
      <c r="Q32" s="44">
        <f t="shared" si="4"/>
        <v>6.5270841759199998</v>
      </c>
      <c r="S32" s="95">
        <f t="shared" si="0"/>
        <v>5.8118583354363746</v>
      </c>
      <c r="T32" s="95">
        <f t="shared" si="3"/>
        <v>1.16919E-12</v>
      </c>
      <c r="U32" s="95">
        <f t="shared" si="1"/>
        <v>1140390640814.011</v>
      </c>
      <c r="W32" s="77"/>
      <c r="X32" s="44"/>
      <c r="Y32" s="44"/>
      <c r="Z32" s="44"/>
      <c r="AA32" s="44"/>
    </row>
    <row r="33" spans="2:27" ht="16.2" thickBot="1" x14ac:dyDescent="0.35">
      <c r="B33" s="79"/>
      <c r="C33" s="79"/>
      <c r="D33" s="79"/>
      <c r="E33" s="80" t="s">
        <v>911</v>
      </c>
      <c r="F33" s="80"/>
      <c r="G33" s="81"/>
      <c r="H33" s="79">
        <v>0.31270999999999999</v>
      </c>
      <c r="I33" s="79">
        <v>0.68301999999999996</v>
      </c>
      <c r="J33" s="79">
        <v>2.2441</v>
      </c>
      <c r="K33" s="79">
        <v>0.67452000000000001</v>
      </c>
      <c r="L33" s="79">
        <v>3.327</v>
      </c>
      <c r="M33" s="79">
        <v>4.7553999999999998</v>
      </c>
      <c r="N33" s="79">
        <v>6.9622999999999999</v>
      </c>
      <c r="P33" s="44">
        <f t="shared" si="2"/>
        <v>0.7211930979721406</v>
      </c>
      <c r="Q33" s="44">
        <f t="shared" si="4"/>
        <v>4.7529876424799999</v>
      </c>
      <c r="S33" s="95">
        <f t="shared" si="0"/>
        <v>6.5904508180187911</v>
      </c>
      <c r="T33" s="95">
        <f t="shared" si="3"/>
        <v>7.5132200000000002E-13</v>
      </c>
      <c r="U33" s="95">
        <f t="shared" si="1"/>
        <v>1774649661973.6057</v>
      </c>
      <c r="W33" s="77"/>
      <c r="X33" s="44"/>
      <c r="Y33" s="44"/>
      <c r="Z33" s="44"/>
      <c r="AA33" s="44"/>
    </row>
    <row r="34" spans="2:27" ht="15.6" x14ac:dyDescent="0.3">
      <c r="B34" s="74" t="s">
        <v>923</v>
      </c>
      <c r="C34" s="74" t="s">
        <v>922</v>
      </c>
      <c r="D34" s="75" t="s">
        <v>639</v>
      </c>
      <c r="E34" s="74" t="s">
        <v>904</v>
      </c>
      <c r="F34" s="75" t="s">
        <v>905</v>
      </c>
      <c r="G34" s="76" t="s">
        <v>906</v>
      </c>
      <c r="H34" s="75">
        <v>1.7662</v>
      </c>
      <c r="I34" s="75">
        <v>3.2759999999999998</v>
      </c>
      <c r="J34" s="75">
        <v>4.8190999999999997</v>
      </c>
      <c r="K34" s="75">
        <v>0.98167000000000004</v>
      </c>
      <c r="L34" s="75">
        <v>4.9090999999999996</v>
      </c>
      <c r="M34" s="75">
        <v>14.862</v>
      </c>
      <c r="N34" s="75">
        <v>4.5366999999999997</v>
      </c>
      <c r="P34" s="44">
        <f t="shared" si="2"/>
        <v>3.3980402456819658</v>
      </c>
      <c r="Q34" s="44">
        <f t="shared" si="4"/>
        <v>14.854604916579998</v>
      </c>
      <c r="S34" s="95">
        <f t="shared" si="0"/>
        <v>4.3715211835576033</v>
      </c>
      <c r="T34" s="95">
        <f t="shared" si="3"/>
        <v>3.6036000000000001E-12</v>
      </c>
      <c r="U34" s="95">
        <f t="shared" si="1"/>
        <v>370000370000.37</v>
      </c>
      <c r="W34" s="77"/>
      <c r="X34" s="44"/>
      <c r="Y34" s="44"/>
      <c r="Z34" s="44"/>
      <c r="AA34" s="44"/>
    </row>
    <row r="35" spans="2:27" ht="15.6" x14ac:dyDescent="0.3">
      <c r="B35" s="78"/>
      <c r="C35" s="78"/>
      <c r="D35" s="78"/>
      <c r="E35" s="74" t="s">
        <v>907</v>
      </c>
      <c r="F35" s="74"/>
      <c r="G35" s="78"/>
      <c r="H35" s="75">
        <v>1.0637000000000001</v>
      </c>
      <c r="I35" s="75">
        <v>1.5763</v>
      </c>
      <c r="J35" s="75">
        <v>2.7888000000000002</v>
      </c>
      <c r="K35" s="75">
        <v>0.93223999999999996</v>
      </c>
      <c r="L35" s="75">
        <v>2.9914999999999998</v>
      </c>
      <c r="M35" s="75">
        <v>8.1676000000000002</v>
      </c>
      <c r="N35" s="75">
        <v>5.1814999999999998</v>
      </c>
      <c r="P35" s="44">
        <f t="shared" si="2"/>
        <v>1.6905801787813983</v>
      </c>
      <c r="Q35" s="44">
        <f t="shared" si="4"/>
        <v>8.1634690636800009</v>
      </c>
      <c r="S35" s="95">
        <f t="shared" si="0"/>
        <v>4.8287973360508589</v>
      </c>
      <c r="T35" s="95">
        <f t="shared" si="3"/>
        <v>1.7339300000000001E-12</v>
      </c>
      <c r="U35" s="95">
        <f t="shared" si="1"/>
        <v>768966067449.85864</v>
      </c>
      <c r="W35" s="77"/>
      <c r="X35" s="44"/>
      <c r="Y35" s="44"/>
      <c r="Z35" s="44"/>
      <c r="AA35" s="44"/>
    </row>
    <row r="36" spans="2:27" ht="15.6" x14ac:dyDescent="0.3">
      <c r="B36" s="78"/>
      <c r="C36" s="78"/>
      <c r="D36" s="78"/>
      <c r="E36" s="74" t="s">
        <v>912</v>
      </c>
      <c r="F36" s="74"/>
      <c r="G36" s="78"/>
      <c r="H36" s="75">
        <v>0.80027999999999999</v>
      </c>
      <c r="I36" s="75">
        <v>1.3393999999999999</v>
      </c>
      <c r="J36" s="75">
        <v>3.0318999999999998</v>
      </c>
      <c r="K36" s="75">
        <v>0.80649000000000004</v>
      </c>
      <c r="L36" s="75">
        <v>3.7593999999999999</v>
      </c>
      <c r="M36" s="75">
        <v>7.6818</v>
      </c>
      <c r="N36" s="75">
        <v>5.7352999999999996</v>
      </c>
      <c r="P36" s="44">
        <f t="shared" si="2"/>
        <v>1.4107807262367951</v>
      </c>
      <c r="Q36" s="44">
        <f t="shared" si="4"/>
        <v>7.677918677340001</v>
      </c>
      <c r="S36" s="95">
        <f t="shared" si="0"/>
        <v>5.44231894762311</v>
      </c>
      <c r="T36" s="95">
        <f t="shared" si="3"/>
        <v>1.4733400000000001E-12</v>
      </c>
      <c r="U36" s="95">
        <f t="shared" ref="U36:U54" si="5">1/(0.75*T36)</f>
        <v>904973280663.88831</v>
      </c>
      <c r="W36" s="77"/>
      <c r="X36" s="44"/>
      <c r="Y36" s="44"/>
      <c r="Z36" s="44"/>
      <c r="AA36" s="44"/>
    </row>
    <row r="37" spans="2:27" ht="15.6" x14ac:dyDescent="0.3">
      <c r="B37" s="78"/>
      <c r="C37" s="78"/>
      <c r="D37" s="78"/>
      <c r="E37" s="74" t="s">
        <v>908</v>
      </c>
      <c r="F37" s="74"/>
      <c r="G37" s="78"/>
      <c r="H37" s="75">
        <v>0.82842000000000005</v>
      </c>
      <c r="I37" s="75">
        <v>1.5766</v>
      </c>
      <c r="J37" s="75">
        <v>2.9779</v>
      </c>
      <c r="K37" s="75">
        <v>0.89043000000000005</v>
      </c>
      <c r="L37" s="75">
        <v>3.3443000000000001</v>
      </c>
      <c r="M37" s="75">
        <v>8.3302999999999994</v>
      </c>
      <c r="N37" s="75">
        <v>5.2836999999999996</v>
      </c>
      <c r="P37" s="44">
        <f t="shared" si="2"/>
        <v>1.6687090329503398</v>
      </c>
      <c r="Q37" s="44">
        <f t="shared" si="4"/>
        <v>8.3260601005800012</v>
      </c>
      <c r="S37" s="95">
        <f t="shared" si="0"/>
        <v>4.9895218016883485</v>
      </c>
      <c r="T37" s="95">
        <f t="shared" si="3"/>
        <v>1.7342600000000001E-12</v>
      </c>
      <c r="U37" s="95">
        <f t="shared" si="5"/>
        <v>768819746366.3656</v>
      </c>
      <c r="W37" s="77"/>
      <c r="X37" s="44"/>
      <c r="Y37" s="44"/>
      <c r="Z37" s="44"/>
      <c r="AA37" s="44"/>
    </row>
    <row r="38" spans="2:27" ht="15.6" x14ac:dyDescent="0.3">
      <c r="B38" s="78"/>
      <c r="C38" s="78"/>
      <c r="D38" s="78"/>
      <c r="E38" s="75" t="s">
        <v>909</v>
      </c>
      <c r="F38" s="78"/>
      <c r="G38" s="78"/>
      <c r="H38" s="75">
        <v>0.70977999999999997</v>
      </c>
      <c r="I38" s="75">
        <v>1.2677</v>
      </c>
      <c r="J38" s="75">
        <v>2.7536999999999998</v>
      </c>
      <c r="K38" s="75">
        <v>0.83331</v>
      </c>
      <c r="L38" s="75">
        <v>3.3045</v>
      </c>
      <c r="M38" s="75">
        <v>7.2089999999999996</v>
      </c>
      <c r="N38" s="75">
        <v>5.6867000000000001</v>
      </c>
      <c r="P38" s="44">
        <f t="shared" si="2"/>
        <v>1.3496501455840184</v>
      </c>
      <c r="Q38" s="44">
        <f t="shared" si="4"/>
        <v>7.2053132455799993</v>
      </c>
      <c r="S38" s="95">
        <f t="shared" si="0"/>
        <v>5.3386525901956077</v>
      </c>
      <c r="T38" s="95">
        <f t="shared" si="3"/>
        <v>1.39447E-12</v>
      </c>
      <c r="U38" s="95">
        <f t="shared" si="5"/>
        <v>956157775594.55078</v>
      </c>
      <c r="W38" s="77"/>
      <c r="X38" s="44"/>
      <c r="Y38" s="44"/>
      <c r="Z38" s="44"/>
      <c r="AA38" s="44"/>
    </row>
    <row r="39" spans="2:27" ht="15.6" x14ac:dyDescent="0.3">
      <c r="B39" s="75"/>
      <c r="C39" s="75"/>
      <c r="D39" s="75"/>
      <c r="E39" s="74" t="s">
        <v>910</v>
      </c>
      <c r="F39" s="74"/>
      <c r="G39" s="76"/>
      <c r="H39" s="75">
        <v>0.66856000000000004</v>
      </c>
      <c r="I39" s="75">
        <v>1.3869</v>
      </c>
      <c r="J39" s="75">
        <v>2.8628</v>
      </c>
      <c r="K39" s="75">
        <v>0.85289999999999999</v>
      </c>
      <c r="L39" s="75">
        <v>3.3565</v>
      </c>
      <c r="M39" s="75">
        <v>7.6707999999999998</v>
      </c>
      <c r="N39" s="75">
        <v>5.5308999999999999</v>
      </c>
      <c r="P39" s="44">
        <f t="shared" si="2"/>
        <v>1.4724244530452251</v>
      </c>
      <c r="Q39" s="44">
        <f t="shared" si="4"/>
        <v>7.6668818567999999</v>
      </c>
      <c r="S39" s="95">
        <f t="shared" si="0"/>
        <v>5.2069780836249899</v>
      </c>
      <c r="T39" s="95">
        <f t="shared" si="3"/>
        <v>1.5255900000000002E-12</v>
      </c>
      <c r="U39" s="95">
        <f t="shared" si="5"/>
        <v>873978810383.74219</v>
      </c>
      <c r="W39" s="77"/>
      <c r="X39" s="44"/>
      <c r="Y39" s="44"/>
      <c r="Z39" s="44"/>
      <c r="AA39" s="44"/>
    </row>
    <row r="40" spans="2:27" ht="16.2" thickBot="1" x14ac:dyDescent="0.35">
      <c r="B40" s="79"/>
      <c r="C40" s="79"/>
      <c r="D40" s="79"/>
      <c r="E40" s="80" t="s">
        <v>911</v>
      </c>
      <c r="F40" s="80"/>
      <c r="G40" s="81"/>
      <c r="H40" s="79">
        <v>0.44990000000000002</v>
      </c>
      <c r="I40" s="79">
        <v>0.84411000000000003</v>
      </c>
      <c r="J40" s="79">
        <v>2.5424000000000002</v>
      </c>
      <c r="K40" s="79">
        <v>0.70191999999999999</v>
      </c>
      <c r="L40" s="79">
        <v>3.6221000000000001</v>
      </c>
      <c r="M40" s="79">
        <v>5.6063999999999998</v>
      </c>
      <c r="N40" s="79">
        <v>6.6417000000000002</v>
      </c>
      <c r="P40" s="44">
        <f t="shared" si="2"/>
        <v>0.89281396245462363</v>
      </c>
      <c r="Q40" s="44">
        <f t="shared" si="4"/>
        <v>5.6035228211200003</v>
      </c>
      <c r="S40" s="95">
        <f t="shared" si="0"/>
        <v>6.2762490919319527</v>
      </c>
      <c r="T40" s="95">
        <f t="shared" si="3"/>
        <v>9.2852100000000014E-13</v>
      </c>
      <c r="U40" s="95">
        <f t="shared" si="5"/>
        <v>1435975420408.7288</v>
      </c>
      <c r="W40" s="77"/>
      <c r="X40" s="44"/>
      <c r="Y40" s="44"/>
      <c r="Z40" s="44"/>
      <c r="AA40" s="44"/>
    </row>
    <row r="41" spans="2:27" ht="15.6" x14ac:dyDescent="0.3">
      <c r="B41" s="74" t="s">
        <v>924</v>
      </c>
      <c r="C41" s="74" t="s">
        <v>922</v>
      </c>
      <c r="D41" s="75" t="s">
        <v>639</v>
      </c>
      <c r="E41" s="74" t="s">
        <v>904</v>
      </c>
      <c r="F41" s="75" t="s">
        <v>905</v>
      </c>
      <c r="G41" s="76" t="s">
        <v>906</v>
      </c>
      <c r="H41" s="75">
        <v>1.6540999999999999</v>
      </c>
      <c r="I41" s="75">
        <v>3.6638000000000002</v>
      </c>
      <c r="J41" s="75">
        <v>5.1330999999999998</v>
      </c>
      <c r="K41" s="75">
        <v>1.0048999999999999</v>
      </c>
      <c r="L41" s="75">
        <v>5.1287000000000003</v>
      </c>
      <c r="M41" s="75">
        <v>16.175000000000001</v>
      </c>
      <c r="N41" s="75">
        <v>4.4532999999999996</v>
      </c>
      <c r="P41" s="44">
        <f t="shared" si="2"/>
        <v>3.8035371408973453</v>
      </c>
      <c r="Q41" s="44">
        <f t="shared" si="4"/>
        <v>16.196911876599998</v>
      </c>
      <c r="S41" s="95">
        <f t="shared" si="0"/>
        <v>4.2583814161937585</v>
      </c>
      <c r="T41" s="95">
        <f t="shared" si="3"/>
        <v>4.0301800000000001E-12</v>
      </c>
      <c r="U41" s="95">
        <f t="shared" si="5"/>
        <v>330837166909.00488</v>
      </c>
      <c r="W41" s="77"/>
      <c r="X41" s="44"/>
      <c r="Y41" s="44"/>
      <c r="Z41" s="44"/>
      <c r="AA41" s="44"/>
    </row>
    <row r="42" spans="2:27" ht="15.6" x14ac:dyDescent="0.3">
      <c r="B42" s="78"/>
      <c r="C42" s="78"/>
      <c r="D42" s="78"/>
      <c r="E42" s="74" t="s">
        <v>913</v>
      </c>
      <c r="F42" s="74"/>
      <c r="G42" s="78"/>
      <c r="H42" s="75">
        <v>1.4993000000000001</v>
      </c>
      <c r="I42" s="75">
        <v>2.6674000000000002</v>
      </c>
      <c r="J42" s="75">
        <v>5.0938999999999997</v>
      </c>
      <c r="K42" s="75">
        <v>0.85385</v>
      </c>
      <c r="L42" s="75">
        <v>5.9880000000000004</v>
      </c>
      <c r="M42" s="75">
        <v>13.641999999999999</v>
      </c>
      <c r="N42" s="75">
        <v>5.1715</v>
      </c>
      <c r="P42" s="44">
        <f t="shared" si="2"/>
        <v>2.7524103738814834</v>
      </c>
      <c r="Q42" s="44">
        <f t="shared" si="4"/>
        <v>13.6571992571</v>
      </c>
      <c r="S42" s="95">
        <f t="shared" si="0"/>
        <v>4.9619051674479948</v>
      </c>
      <c r="T42" s="95">
        <f t="shared" si="3"/>
        <v>2.9341400000000007E-12</v>
      </c>
      <c r="U42" s="95">
        <f t="shared" si="5"/>
        <v>454420488911.00391</v>
      </c>
      <c r="W42" s="77"/>
      <c r="X42" s="44"/>
      <c r="Y42" s="44"/>
      <c r="Z42" s="44"/>
      <c r="AA42" s="44"/>
    </row>
    <row r="43" spans="2:27" ht="15.6" x14ac:dyDescent="0.3">
      <c r="B43" s="78"/>
      <c r="C43" s="78"/>
      <c r="D43" s="78"/>
      <c r="E43" s="74" t="s">
        <v>914</v>
      </c>
      <c r="F43" s="74"/>
      <c r="G43" s="78"/>
      <c r="H43" s="75">
        <v>0.72045000000000003</v>
      </c>
      <c r="I43" s="75">
        <v>0.98255999999999999</v>
      </c>
      <c r="J43" s="75">
        <v>2.7275999999999998</v>
      </c>
      <c r="K43" s="75">
        <v>0.73099000000000003</v>
      </c>
      <c r="L43" s="75">
        <v>3.7564000000000002</v>
      </c>
      <c r="M43" s="75">
        <v>6.2358000000000002</v>
      </c>
      <c r="N43" s="75">
        <v>6.3967000000000001</v>
      </c>
      <c r="P43" s="44">
        <f t="shared" si="2"/>
        <v>1.04191681449133</v>
      </c>
      <c r="Q43" s="44">
        <f t="shared" si="4"/>
        <v>6.2606837373599999</v>
      </c>
      <c r="S43" s="95">
        <f t="shared" si="0"/>
        <v>6.0088134199240297</v>
      </c>
      <c r="T43" s="95">
        <f t="shared" si="3"/>
        <v>1.0808159999999999E-12</v>
      </c>
      <c r="U43" s="95">
        <f t="shared" si="5"/>
        <v>1233635820836.6025</v>
      </c>
      <c r="W43" s="77"/>
      <c r="X43" s="44"/>
      <c r="Y43" s="44"/>
      <c r="Z43" s="44"/>
      <c r="AA43" s="44"/>
    </row>
    <row r="44" spans="2:27" ht="15.6" x14ac:dyDescent="0.3">
      <c r="B44" s="78"/>
      <c r="C44" s="78"/>
      <c r="D44" s="78"/>
      <c r="E44" s="74" t="s">
        <v>915</v>
      </c>
      <c r="F44" s="74"/>
      <c r="G44" s="78"/>
      <c r="H44" s="75">
        <v>1.0653999999999999</v>
      </c>
      <c r="I44" s="75">
        <v>1.3865000000000001</v>
      </c>
      <c r="J44" s="75">
        <v>3.2073</v>
      </c>
      <c r="K44" s="75">
        <v>0.79461999999999999</v>
      </c>
      <c r="L44" s="75">
        <v>4.0598999999999998</v>
      </c>
      <c r="M44" s="75">
        <v>7.9821</v>
      </c>
      <c r="N44" s="75">
        <v>5.8106</v>
      </c>
      <c r="P44" s="44">
        <f t="shared" si="2"/>
        <v>1.4584592123851123</v>
      </c>
      <c r="Q44" s="44">
        <f t="shared" si="4"/>
        <v>8.00255603964</v>
      </c>
      <c r="S44" s="95">
        <f t="shared" si="0"/>
        <v>5.4869933774513342</v>
      </c>
      <c r="T44" s="95">
        <f t="shared" si="3"/>
        <v>1.5251500000000002E-12</v>
      </c>
      <c r="U44" s="95">
        <f t="shared" si="5"/>
        <v>874230949961.20593</v>
      </c>
      <c r="W44" s="77"/>
    </row>
    <row r="45" spans="2:27" ht="15.6" x14ac:dyDescent="0.3">
      <c r="B45" s="78"/>
      <c r="C45" s="78"/>
      <c r="D45" s="78"/>
      <c r="E45" s="75" t="s">
        <v>916</v>
      </c>
      <c r="F45" s="78"/>
      <c r="G45" s="78"/>
      <c r="H45" s="75">
        <v>0.82865999999999995</v>
      </c>
      <c r="I45" s="75">
        <v>1.1051</v>
      </c>
      <c r="J45" s="75">
        <v>2.6301999999999999</v>
      </c>
      <c r="K45" s="75">
        <v>0.79764000000000002</v>
      </c>
      <c r="L45" s="75">
        <v>3.3193999999999999</v>
      </c>
      <c r="M45" s="75">
        <v>6.5620000000000003</v>
      </c>
      <c r="N45" s="75">
        <v>5.9816000000000003</v>
      </c>
      <c r="P45" s="44">
        <f t="shared" si="2"/>
        <v>1.1808364823573874</v>
      </c>
      <c r="Q45" s="44">
        <f t="shared" si="4"/>
        <v>6.5875715659200003</v>
      </c>
      <c r="S45" s="95">
        <f t="shared" si="0"/>
        <v>5.5787330967017255</v>
      </c>
      <c r="T45" s="95">
        <f t="shared" si="3"/>
        <v>1.2156100000000001E-12</v>
      </c>
      <c r="U45" s="95">
        <f t="shared" si="5"/>
        <v>1096843011601.8568</v>
      </c>
      <c r="W45" s="77"/>
    </row>
    <row r="46" spans="2:27" ht="15.6" x14ac:dyDescent="0.3">
      <c r="B46" s="78"/>
      <c r="C46" s="78"/>
      <c r="D46" s="78"/>
      <c r="E46" s="74" t="s">
        <v>917</v>
      </c>
      <c r="F46" s="74"/>
      <c r="G46" s="78"/>
      <c r="H46" s="75">
        <v>0.75346000000000002</v>
      </c>
      <c r="I46" s="75">
        <v>1.1649</v>
      </c>
      <c r="J46" s="75">
        <v>2.9630000000000001</v>
      </c>
      <c r="K46" s="75">
        <v>0.76129000000000002</v>
      </c>
      <c r="L46" s="75">
        <v>3.9213</v>
      </c>
      <c r="M46" s="75">
        <v>7.0529999999999999</v>
      </c>
      <c r="N46" s="75">
        <v>6.0967000000000002</v>
      </c>
      <c r="P46" s="44">
        <f t="shared" si="2"/>
        <v>1.232584924515272</v>
      </c>
      <c r="Q46" s="44">
        <f t="shared" si="4"/>
        <v>7.082905127800001</v>
      </c>
      <c r="S46" s="95">
        <f t="shared" si="0"/>
        <v>5.7463830580156037</v>
      </c>
      <c r="T46" s="95">
        <f t="shared" si="3"/>
        <v>1.2813900000000003E-12</v>
      </c>
      <c r="U46" s="95">
        <f t="shared" si="5"/>
        <v>1040536708834.4166</v>
      </c>
      <c r="W46" s="77"/>
    </row>
    <row r="47" spans="2:27" ht="16.2" thickBot="1" x14ac:dyDescent="0.35">
      <c r="B47" s="79"/>
      <c r="C47" s="79"/>
      <c r="D47" s="79"/>
      <c r="E47" s="80" t="s">
        <v>918</v>
      </c>
      <c r="F47" s="80"/>
      <c r="G47" s="81"/>
      <c r="H47" s="79">
        <v>0.41311999999999999</v>
      </c>
      <c r="I47" s="79">
        <v>0.71862999999999999</v>
      </c>
      <c r="J47" s="79">
        <v>2.4695</v>
      </c>
      <c r="K47" s="79">
        <v>0.65681999999999996</v>
      </c>
      <c r="L47" s="79">
        <v>3.7926000000000002</v>
      </c>
      <c r="M47" s="79">
        <v>5.0694999999999997</v>
      </c>
      <c r="N47" s="79">
        <v>7.1158999999999999</v>
      </c>
      <c r="P47" s="44">
        <f t="shared" si="2"/>
        <v>0.76217199896695098</v>
      </c>
      <c r="Q47" s="44">
        <f t="shared" si="4"/>
        <v>5.0931333486000003</v>
      </c>
      <c r="S47" s="95">
        <f t="shared" si="0"/>
        <v>6.682393679514913</v>
      </c>
      <c r="T47" s="95">
        <f t="shared" si="3"/>
        <v>7.9049300000000001E-13</v>
      </c>
      <c r="U47" s="95">
        <f t="shared" si="5"/>
        <v>1686711119938.2324</v>
      </c>
      <c r="W47" s="77"/>
    </row>
    <row r="48" spans="2:27" ht="15.6" x14ac:dyDescent="0.3">
      <c r="B48" s="74" t="s">
        <v>925</v>
      </c>
      <c r="C48" s="74" t="s">
        <v>922</v>
      </c>
      <c r="D48" s="75" t="s">
        <v>639</v>
      </c>
      <c r="E48" s="74" t="s">
        <v>904</v>
      </c>
      <c r="F48" s="75" t="s">
        <v>905</v>
      </c>
      <c r="G48" s="76" t="s">
        <v>906</v>
      </c>
      <c r="H48" s="75">
        <v>1.7479</v>
      </c>
      <c r="I48" s="75">
        <v>3.4662000000000002</v>
      </c>
      <c r="J48" s="75">
        <v>4.9924999999999997</v>
      </c>
      <c r="K48" s="75">
        <v>0.99168000000000001</v>
      </c>
      <c r="L48" s="75">
        <v>5.0532000000000004</v>
      </c>
      <c r="M48" s="75">
        <v>15.529</v>
      </c>
      <c r="N48" s="75">
        <v>4.5221</v>
      </c>
      <c r="P48" s="44">
        <f t="shared" si="2"/>
        <v>3.5989801028242332</v>
      </c>
      <c r="Q48" s="44">
        <f t="shared" si="4"/>
        <v>15.546021936000002</v>
      </c>
      <c r="S48" s="95">
        <f t="shared" si="0"/>
        <v>4.3195631795242626</v>
      </c>
      <c r="T48" s="95">
        <f t="shared" si="3"/>
        <v>3.8128200000000003E-12</v>
      </c>
      <c r="U48" s="95">
        <f t="shared" si="5"/>
        <v>349697424303.62128</v>
      </c>
      <c r="W48" s="77"/>
    </row>
    <row r="49" spans="1:25" ht="15.6" x14ac:dyDescent="0.3">
      <c r="B49" s="78"/>
      <c r="C49" s="78"/>
      <c r="D49" s="78"/>
      <c r="E49" s="74" t="s">
        <v>913</v>
      </c>
      <c r="F49" s="74"/>
      <c r="G49" s="78"/>
      <c r="H49" s="75">
        <v>1.4982</v>
      </c>
      <c r="I49" s="75">
        <v>2.7158000000000002</v>
      </c>
      <c r="J49" s="75">
        <v>5.0217999999999998</v>
      </c>
      <c r="K49" s="75">
        <v>0.86968000000000001</v>
      </c>
      <c r="L49" s="75">
        <v>5.8</v>
      </c>
      <c r="M49" s="75">
        <v>13.689</v>
      </c>
      <c r="N49" s="75">
        <v>5.0772000000000004</v>
      </c>
      <c r="P49" s="44">
        <f t="shared" si="2"/>
        <v>2.8094725432084657</v>
      </c>
      <c r="Q49" s="44">
        <f t="shared" si="4"/>
        <v>13.713507335360001</v>
      </c>
      <c r="S49" s="95">
        <f t="shared" si="0"/>
        <v>4.8811679503722578</v>
      </c>
      <c r="T49" s="95">
        <f t="shared" si="3"/>
        <v>2.9873800000000001E-12</v>
      </c>
      <c r="U49" s="95">
        <f t="shared" si="5"/>
        <v>446321972207.53076</v>
      </c>
      <c r="V49" s="77"/>
      <c r="W49" s="77"/>
    </row>
    <row r="50" spans="1:25" ht="15.6" x14ac:dyDescent="0.3">
      <c r="B50" s="78"/>
      <c r="C50" s="78"/>
      <c r="D50" s="78"/>
      <c r="E50" s="74" t="s">
        <v>919</v>
      </c>
      <c r="F50" s="74"/>
      <c r="G50" s="78"/>
      <c r="H50" s="75">
        <v>1.3374999999999999</v>
      </c>
      <c r="I50" s="75">
        <v>2.6566999999999998</v>
      </c>
      <c r="J50" s="75">
        <v>4.5602999999999998</v>
      </c>
      <c r="K50" s="75">
        <v>0.9083</v>
      </c>
      <c r="L50" s="75">
        <v>5.0389999999999997</v>
      </c>
      <c r="M50" s="75">
        <v>12.994</v>
      </c>
      <c r="N50" s="75">
        <v>4.9406999999999996</v>
      </c>
      <c r="P50" s="44">
        <f t="shared" si="2"/>
        <v>2.7573147368349962</v>
      </c>
      <c r="Q50" s="44">
        <f t="shared" si="4"/>
        <v>13.006258338599999</v>
      </c>
      <c r="S50" s="95">
        <f t="shared" si="0"/>
        <v>4.717001713605363</v>
      </c>
      <c r="T50" s="95">
        <f t="shared" si="3"/>
        <v>2.9223699999999998E-12</v>
      </c>
      <c r="U50" s="95">
        <f t="shared" si="5"/>
        <v>456250691504.95435</v>
      </c>
      <c r="V50" s="77"/>
      <c r="W50" s="77"/>
    </row>
    <row r="51" spans="1:25" ht="15.6" x14ac:dyDescent="0.3">
      <c r="B51" s="78"/>
      <c r="C51" s="78"/>
      <c r="D51" s="78"/>
      <c r="E51" s="74" t="s">
        <v>915</v>
      </c>
      <c r="F51" s="74"/>
      <c r="G51" s="78"/>
      <c r="H51" s="75">
        <v>1.0379</v>
      </c>
      <c r="I51" s="75">
        <v>1.3573</v>
      </c>
      <c r="J51" s="75">
        <v>3.2322000000000002</v>
      </c>
      <c r="K51" s="75">
        <v>0.78224000000000005</v>
      </c>
      <c r="L51" s="75">
        <v>4.1578999999999997</v>
      </c>
      <c r="M51" s="75">
        <v>7.9154</v>
      </c>
      <c r="N51" s="75">
        <v>5.8830999999999998</v>
      </c>
      <c r="P51" s="44">
        <f t="shared" si="2"/>
        <v>1.4273109928124128</v>
      </c>
      <c r="Q51" s="44">
        <f t="shared" si="4"/>
        <v>7.9390382419200005</v>
      </c>
      <c r="S51" s="95">
        <f t="shared" si="0"/>
        <v>5.5622343567022501</v>
      </c>
      <c r="T51" s="95">
        <f t="shared" si="3"/>
        <v>1.49303E-12</v>
      </c>
      <c r="U51" s="95">
        <f t="shared" si="5"/>
        <v>893038541310.84656</v>
      </c>
      <c r="V51" s="77"/>
      <c r="W51" s="77"/>
    </row>
    <row r="52" spans="1:25" ht="15.6" x14ac:dyDescent="0.3">
      <c r="B52" s="78"/>
      <c r="C52" s="78"/>
      <c r="D52" s="78"/>
      <c r="E52" s="75" t="s">
        <v>916</v>
      </c>
      <c r="F52" s="78"/>
      <c r="G52" s="78"/>
      <c r="H52" s="75">
        <v>0.79254000000000002</v>
      </c>
      <c r="I52" s="75">
        <v>1.0871999999999999</v>
      </c>
      <c r="J52" s="75">
        <v>2.6726000000000001</v>
      </c>
      <c r="K52" s="75">
        <v>0.78249000000000002</v>
      </c>
      <c r="L52" s="75">
        <v>3.4382999999999999</v>
      </c>
      <c r="M52" s="75">
        <v>6.5406000000000004</v>
      </c>
      <c r="N52" s="75">
        <v>6.0576999999999996</v>
      </c>
      <c r="P52" s="44">
        <f t="shared" si="2"/>
        <v>1.159212718973494</v>
      </c>
      <c r="Q52" s="44">
        <f t="shared" si="4"/>
        <v>6.5666279103600003</v>
      </c>
      <c r="S52" s="95">
        <f t="shared" si="0"/>
        <v>5.6647307287784772</v>
      </c>
      <c r="T52" s="95">
        <f t="shared" si="3"/>
        <v>1.19592E-12</v>
      </c>
      <c r="U52" s="95">
        <f t="shared" si="5"/>
        <v>1114901777153.4329</v>
      </c>
      <c r="V52" s="77"/>
      <c r="W52" s="77"/>
    </row>
    <row r="53" spans="1:25" ht="15.6" x14ac:dyDescent="0.3">
      <c r="B53" s="78"/>
      <c r="C53" s="78"/>
      <c r="D53" s="78"/>
      <c r="E53" s="74" t="s">
        <v>917</v>
      </c>
      <c r="F53" s="74"/>
      <c r="G53" s="78"/>
      <c r="H53" s="75">
        <v>0.75654999999999994</v>
      </c>
      <c r="I53" s="75">
        <v>1.1740999999999999</v>
      </c>
      <c r="J53" s="75">
        <v>2.9089999999999998</v>
      </c>
      <c r="K53" s="75">
        <v>0.77383999999999997</v>
      </c>
      <c r="L53" s="75">
        <v>3.7890999999999999</v>
      </c>
      <c r="M53" s="75">
        <v>7.0350999999999999</v>
      </c>
      <c r="N53" s="75">
        <v>6.0328999999999997</v>
      </c>
      <c r="P53" s="44">
        <f t="shared" si="2"/>
        <v>1.2462078171324318</v>
      </c>
      <c r="Q53" s="44">
        <f t="shared" si="4"/>
        <v>7.0684557583999998</v>
      </c>
      <c r="S53" s="95">
        <f t="shared" si="0"/>
        <v>5.6719719305442702</v>
      </c>
      <c r="T53" s="95">
        <f t="shared" si="3"/>
        <v>1.2915099999999998E-12</v>
      </c>
      <c r="U53" s="95">
        <f t="shared" si="5"/>
        <v>1032383282617.5046</v>
      </c>
      <c r="V53" s="77"/>
      <c r="W53" s="77"/>
    </row>
    <row r="54" spans="1:25" ht="16.2" thickBot="1" x14ac:dyDescent="0.35">
      <c r="B54" s="79"/>
      <c r="C54" s="79"/>
      <c r="D54" s="79"/>
      <c r="E54" s="80" t="s">
        <v>918</v>
      </c>
      <c r="F54" s="80"/>
      <c r="G54" s="81"/>
      <c r="H54" s="79">
        <v>0.34006999999999998</v>
      </c>
      <c r="I54" s="79">
        <v>0.79</v>
      </c>
      <c r="J54" s="79">
        <v>2.6633</v>
      </c>
      <c r="K54" s="79">
        <v>0.66013999999999995</v>
      </c>
      <c r="L54" s="79">
        <v>4.0793999999999997</v>
      </c>
      <c r="M54" s="79">
        <v>5.4889999999999999</v>
      </c>
      <c r="N54" s="79">
        <v>7.0194000000000001</v>
      </c>
      <c r="P54" s="44">
        <f t="shared" si="2"/>
        <v>0.83581517978645581</v>
      </c>
      <c r="Q54" s="44">
        <f t="shared" si="4"/>
        <v>5.5205937066800006</v>
      </c>
      <c r="S54" s="95">
        <f t="shared" si="0"/>
        <v>6.6050412102954015</v>
      </c>
      <c r="T54" s="95">
        <f t="shared" si="3"/>
        <v>8.6900000000000013E-13</v>
      </c>
      <c r="U54" s="95">
        <f t="shared" si="5"/>
        <v>1534330648254.6985</v>
      </c>
      <c r="V54" s="77"/>
      <c r="W54" s="77"/>
    </row>
    <row r="55" spans="1:25" s="77" customFormat="1" ht="15.6" x14ac:dyDescent="0.3">
      <c r="C55" s="77" t="s">
        <v>920</v>
      </c>
    </row>
    <row r="56" spans="1:25" s="77" customFormat="1" ht="15.6" x14ac:dyDescent="0.3">
      <c r="W56"/>
      <c r="X56"/>
    </row>
    <row r="57" spans="1:25" s="77" customFormat="1" ht="15.6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W57"/>
      <c r="X57"/>
    </row>
    <row r="58" spans="1:25" s="77" customFormat="1" ht="15.6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W58"/>
      <c r="X58"/>
    </row>
    <row r="59" spans="1:25" s="100" customFormat="1" ht="15.6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 s="77"/>
      <c r="Q59" s="77"/>
      <c r="R59" s="77"/>
      <c r="S59" s="77"/>
      <c r="T59" s="77"/>
      <c r="U59" s="99"/>
      <c r="V59" s="99"/>
      <c r="W59" s="99"/>
      <c r="X59" s="99"/>
      <c r="Y59" s="99"/>
    </row>
    <row r="60" spans="1:25" s="84" customFormat="1" ht="15.6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s="40"/>
      <c r="Q60" s="40"/>
      <c r="R60" s="99"/>
      <c r="S60" s="40"/>
      <c r="T60" s="40"/>
      <c r="U60" s="40"/>
    </row>
    <row r="61" spans="1:25" s="84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 s="101"/>
      <c r="S61"/>
      <c r="T61"/>
      <c r="U61"/>
    </row>
    <row r="62" spans="1:25" s="84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 s="101"/>
      <c r="S62"/>
      <c r="T62"/>
      <c r="U62"/>
    </row>
    <row r="63" spans="1:25" s="84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 s="101"/>
      <c r="S63"/>
      <c r="T63"/>
      <c r="U63"/>
    </row>
    <row r="64" spans="1:25" s="84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 s="101"/>
      <c r="S64"/>
      <c r="T64"/>
      <c r="U64"/>
    </row>
    <row r="65" spans="1:21" s="84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 s="101"/>
      <c r="S65"/>
      <c r="T65"/>
      <c r="U65"/>
    </row>
    <row r="66" spans="1:21" s="84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 s="101"/>
      <c r="S66"/>
      <c r="T66"/>
      <c r="U66"/>
    </row>
    <row r="67" spans="1:21" s="84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 s="101"/>
      <c r="S67"/>
      <c r="T67"/>
      <c r="U67"/>
    </row>
    <row r="68" spans="1:21" s="84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 s="101"/>
      <c r="S68"/>
      <c r="T68"/>
      <c r="U68"/>
    </row>
    <row r="69" spans="1:21" s="84" customFormat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 s="101"/>
      <c r="S69"/>
      <c r="T69"/>
      <c r="U69"/>
    </row>
    <row r="70" spans="1:21" s="84" customFormat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 s="101"/>
      <c r="S70"/>
      <c r="T70"/>
      <c r="U70"/>
    </row>
    <row r="71" spans="1:21" s="84" customFormat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 s="101"/>
      <c r="S71"/>
      <c r="T71"/>
      <c r="U71"/>
    </row>
    <row r="72" spans="1:21" s="84" customFormat="1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 s="101"/>
      <c r="S72"/>
      <c r="T72"/>
      <c r="U72"/>
    </row>
    <row r="73" spans="1:21" s="84" customForma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 s="101"/>
      <c r="S73"/>
      <c r="T73"/>
      <c r="U73"/>
    </row>
    <row r="74" spans="1:21" s="84" customForma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 s="101"/>
      <c r="S74"/>
      <c r="T74"/>
      <c r="U74"/>
    </row>
    <row r="75" spans="1:21" s="84" customFormat="1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 s="101"/>
      <c r="S75"/>
      <c r="T75"/>
      <c r="U75"/>
    </row>
    <row r="76" spans="1:21" s="84" customFormat="1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 s="101"/>
      <c r="S76"/>
      <c r="T76"/>
      <c r="U76"/>
    </row>
    <row r="77" spans="1:21" s="84" customFormat="1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 s="101"/>
      <c r="S77"/>
      <c r="T77"/>
      <c r="U77"/>
    </row>
    <row r="78" spans="1:21" s="84" customFormat="1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 s="101"/>
      <c r="S78"/>
      <c r="T78"/>
      <c r="U78"/>
    </row>
    <row r="79" spans="1:21" s="84" customFormat="1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 s="101"/>
      <c r="S79"/>
      <c r="T79"/>
      <c r="U79"/>
    </row>
    <row r="80" spans="1:21" s="84" customFormat="1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 s="101"/>
      <c r="S80"/>
      <c r="T80"/>
      <c r="U80"/>
    </row>
    <row r="81" spans="1:21" s="84" customFormat="1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 s="101"/>
      <c r="S81"/>
      <c r="T81"/>
      <c r="U81"/>
    </row>
    <row r="82" spans="1:21" s="84" customFormat="1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 s="101"/>
      <c r="S82"/>
      <c r="T82"/>
      <c r="U82"/>
    </row>
    <row r="83" spans="1:21" s="84" customFormat="1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 s="101"/>
      <c r="S83"/>
      <c r="T83"/>
      <c r="U83"/>
    </row>
    <row r="84" spans="1:21" s="84" customFormat="1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 s="101"/>
      <c r="S84"/>
      <c r="T84"/>
      <c r="U84"/>
    </row>
    <row r="85" spans="1:21" x14ac:dyDescent="0.3">
      <c r="R85" s="101"/>
    </row>
  </sheetData>
  <hyperlinks>
    <hyperlink ref="C25" r:id="rId1" tooltip="Persistent link using digital object identifier" xr:uid="{C4C7D6A1-552D-4847-8EA5-DEF6F60F22BE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15C4-9721-48C9-9687-B55516C011CF}">
  <dimension ref="B1:O72"/>
  <sheetViews>
    <sheetView workbookViewId="0">
      <selection activeCell="N7" sqref="N7"/>
    </sheetView>
  </sheetViews>
  <sheetFormatPr defaultRowHeight="14.4" x14ac:dyDescent="0.3"/>
  <sheetData>
    <row r="1" spans="2:15" x14ac:dyDescent="0.3">
      <c r="B1" s="27" t="s">
        <v>1126</v>
      </c>
    </row>
    <row r="4" spans="2:15" x14ac:dyDescent="0.3">
      <c r="B4" s="27" t="s">
        <v>1053</v>
      </c>
    </row>
    <row r="5" spans="2:15" x14ac:dyDescent="0.3">
      <c r="B5" s="27"/>
    </row>
    <row r="6" spans="2:15" x14ac:dyDescent="0.3">
      <c r="B6" s="27" t="s">
        <v>1054</v>
      </c>
      <c r="C6" s="27"/>
      <c r="D6" s="27" t="s">
        <v>988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2:15" x14ac:dyDescent="0.3">
      <c r="B7" s="5">
        <v>15</v>
      </c>
      <c r="C7" s="1" t="s">
        <v>1055</v>
      </c>
      <c r="D7" s="1" t="s">
        <v>1056</v>
      </c>
      <c r="E7" s="1"/>
    </row>
    <row r="8" spans="2:15" x14ac:dyDescent="0.3">
      <c r="B8" s="17">
        <v>20</v>
      </c>
      <c r="C8" t="s">
        <v>1057</v>
      </c>
      <c r="D8" t="s">
        <v>1058</v>
      </c>
    </row>
    <row r="9" spans="2:15" x14ac:dyDescent="0.3">
      <c r="B9" s="17">
        <v>20</v>
      </c>
      <c r="C9" t="s">
        <v>1059</v>
      </c>
      <c r="D9" s="43" t="s">
        <v>1060</v>
      </c>
    </row>
    <row r="10" spans="2:15" x14ac:dyDescent="0.3">
      <c r="B10" s="5">
        <v>23</v>
      </c>
      <c r="C10" s="1" t="s">
        <v>1061</v>
      </c>
      <c r="D10" s="1" t="s">
        <v>1062</v>
      </c>
      <c r="E10" s="1"/>
      <c r="F10" s="28"/>
      <c r="G10" s="28"/>
      <c r="I10" t="s">
        <v>432</v>
      </c>
    </row>
    <row r="11" spans="2:15" x14ac:dyDescent="0.3">
      <c r="B11" s="5">
        <v>25</v>
      </c>
      <c r="C11" s="1" t="s">
        <v>1063</v>
      </c>
      <c r="D11" s="1" t="s">
        <v>1064</v>
      </c>
      <c r="E11" s="1"/>
    </row>
    <row r="12" spans="2:15" x14ac:dyDescent="0.3">
      <c r="B12" s="5">
        <v>30</v>
      </c>
      <c r="C12" s="1" t="s">
        <v>1055</v>
      </c>
      <c r="D12" s="1" t="s">
        <v>1065</v>
      </c>
      <c r="E12" s="1"/>
    </row>
    <row r="13" spans="2:15" x14ac:dyDescent="0.3">
      <c r="B13" s="5">
        <v>30</v>
      </c>
      <c r="C13" s="1" t="s">
        <v>1055</v>
      </c>
      <c r="D13" s="1" t="s">
        <v>1056</v>
      </c>
      <c r="E13" s="1"/>
    </row>
    <row r="14" spans="2:15" x14ac:dyDescent="0.3">
      <c r="B14" s="17">
        <v>30</v>
      </c>
      <c r="C14" t="s">
        <v>1066</v>
      </c>
      <c r="D14" s="43" t="s">
        <v>1067</v>
      </c>
    </row>
    <row r="15" spans="2:15" x14ac:dyDescent="0.3">
      <c r="B15" s="17"/>
    </row>
    <row r="16" spans="2:15" x14ac:dyDescent="0.3">
      <c r="B16" s="17">
        <v>40</v>
      </c>
      <c r="C16" t="s">
        <v>1068</v>
      </c>
      <c r="D16" s="43" t="s">
        <v>1069</v>
      </c>
    </row>
    <row r="17" spans="2:15" x14ac:dyDescent="0.3">
      <c r="B17" s="17">
        <v>45</v>
      </c>
      <c r="C17" t="s">
        <v>1070</v>
      </c>
      <c r="D17" s="43" t="s">
        <v>1071</v>
      </c>
    </row>
    <row r="18" spans="2:15" x14ac:dyDescent="0.3">
      <c r="B18" s="17">
        <v>46</v>
      </c>
      <c r="C18" t="s">
        <v>1072</v>
      </c>
      <c r="D18" s="43" t="s">
        <v>1073</v>
      </c>
    </row>
    <row r="20" spans="2:15" x14ac:dyDescent="0.3">
      <c r="B20">
        <f>MEDIAN(B7:B14)</f>
        <v>24</v>
      </c>
      <c r="C20" t="s">
        <v>1074</v>
      </c>
    </row>
    <row r="21" spans="2:15" x14ac:dyDescent="0.3">
      <c r="B21">
        <f>STDEV(B7:B14)</f>
        <v>5.6426310985466444</v>
      </c>
    </row>
    <row r="23" spans="2:15" x14ac:dyDescent="0.3">
      <c r="B23" s="27" t="s">
        <v>1075</v>
      </c>
    </row>
    <row r="24" spans="2:15" x14ac:dyDescent="0.3">
      <c r="B24" s="27" t="s">
        <v>1076</v>
      </c>
      <c r="C24" s="27"/>
      <c r="D24" s="27" t="s">
        <v>988</v>
      </c>
      <c r="E24" s="27"/>
      <c r="F24" s="27"/>
      <c r="G24" s="27" t="s">
        <v>1077</v>
      </c>
      <c r="H24" s="27"/>
      <c r="I24" s="27"/>
      <c r="J24" s="27"/>
      <c r="K24" s="27"/>
      <c r="L24" s="27"/>
      <c r="M24" s="27"/>
      <c r="N24" s="27"/>
      <c r="O24" s="27"/>
    </row>
    <row r="25" spans="2:15" x14ac:dyDescent="0.3">
      <c r="B25">
        <v>72</v>
      </c>
      <c r="C25" t="s">
        <v>1078</v>
      </c>
      <c r="D25" s="43" t="s">
        <v>1079</v>
      </c>
    </row>
    <row r="26" spans="2:15" x14ac:dyDescent="0.3">
      <c r="B26">
        <v>74</v>
      </c>
      <c r="C26" t="s">
        <v>1078</v>
      </c>
      <c r="D26" s="43" t="s">
        <v>1080</v>
      </c>
    </row>
    <row r="27" spans="2:15" x14ac:dyDescent="0.3">
      <c r="B27">
        <v>70</v>
      </c>
      <c r="C27" t="s">
        <v>1081</v>
      </c>
      <c r="D27" t="s">
        <v>1082</v>
      </c>
    </row>
    <row r="30" spans="2:15" x14ac:dyDescent="0.3">
      <c r="B30" s="27" t="s">
        <v>1083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x14ac:dyDescent="0.3">
      <c r="B31" s="27" t="s">
        <v>1084</v>
      </c>
      <c r="C31" s="27"/>
      <c r="D31" s="27" t="s">
        <v>1085</v>
      </c>
      <c r="E31" s="27"/>
      <c r="F31" s="27"/>
      <c r="G31" s="27" t="s">
        <v>1077</v>
      </c>
      <c r="H31" s="27"/>
      <c r="I31" s="27"/>
      <c r="J31" s="27"/>
      <c r="K31" s="27"/>
      <c r="L31" s="27"/>
      <c r="M31" s="27"/>
      <c r="N31" s="27"/>
      <c r="O31" s="27"/>
    </row>
    <row r="32" spans="2:15" x14ac:dyDescent="0.3">
      <c r="B32">
        <v>1.1000000000000001</v>
      </c>
      <c r="C32" t="s">
        <v>1086</v>
      </c>
      <c r="D32" s="43" t="s">
        <v>1079</v>
      </c>
    </row>
    <row r="34" spans="2:15" x14ac:dyDescent="0.3">
      <c r="B34" s="27" t="s">
        <v>1087</v>
      </c>
    </row>
    <row r="35" spans="2:15" x14ac:dyDescent="0.3">
      <c r="B35" s="27" t="s">
        <v>1084</v>
      </c>
      <c r="C35" s="27"/>
      <c r="D35" s="27"/>
      <c r="E35" s="27"/>
      <c r="F35" s="27"/>
      <c r="G35" s="27" t="s">
        <v>1077</v>
      </c>
      <c r="H35" s="27"/>
      <c r="I35" s="27"/>
      <c r="J35" s="27"/>
      <c r="K35" s="27"/>
      <c r="L35" s="27"/>
      <c r="M35" s="27"/>
      <c r="N35" s="27"/>
      <c r="O35" s="27"/>
    </row>
    <row r="36" spans="2:15" x14ac:dyDescent="0.3">
      <c r="B36">
        <v>1.47</v>
      </c>
      <c r="C36" t="s">
        <v>1088</v>
      </c>
      <c r="D36" s="43" t="s">
        <v>1079</v>
      </c>
    </row>
    <row r="37" spans="2:15" x14ac:dyDescent="0.3">
      <c r="B37">
        <v>1.4</v>
      </c>
      <c r="C37" t="s">
        <v>1089</v>
      </c>
      <c r="D37" s="43" t="s">
        <v>1079</v>
      </c>
    </row>
    <row r="40" spans="2:15" x14ac:dyDescent="0.3">
      <c r="B40" s="27" t="s">
        <v>1090</v>
      </c>
    </row>
    <row r="42" spans="2:15" x14ac:dyDescent="0.3">
      <c r="B42" t="s">
        <v>1091</v>
      </c>
      <c r="C42" t="s">
        <v>1092</v>
      </c>
      <c r="D42" t="s">
        <v>859</v>
      </c>
      <c r="E42" t="s">
        <v>1093</v>
      </c>
      <c r="F42" t="s">
        <v>1094</v>
      </c>
      <c r="K42" s="43" t="s">
        <v>1095</v>
      </c>
    </row>
    <row r="44" spans="2:15" x14ac:dyDescent="0.3">
      <c r="B44">
        <v>1</v>
      </c>
      <c r="C44" t="s">
        <v>860</v>
      </c>
      <c r="D44" t="s">
        <v>861</v>
      </c>
      <c r="E44" t="s">
        <v>1096</v>
      </c>
      <c r="F44" t="s">
        <v>1097</v>
      </c>
      <c r="K44" s="43" t="s">
        <v>1098</v>
      </c>
    </row>
    <row r="45" spans="2:15" x14ac:dyDescent="0.3">
      <c r="B45">
        <v>0.89</v>
      </c>
      <c r="C45" t="s">
        <v>860</v>
      </c>
      <c r="D45" t="s">
        <v>861</v>
      </c>
      <c r="E45" t="s">
        <v>1096</v>
      </c>
      <c r="F45" t="s">
        <v>1097</v>
      </c>
      <c r="K45" s="43" t="s">
        <v>1098</v>
      </c>
    </row>
    <row r="46" spans="2:15" x14ac:dyDescent="0.3">
      <c r="B46">
        <v>1.48</v>
      </c>
      <c r="C46" t="s">
        <v>173</v>
      </c>
      <c r="D46" t="s">
        <v>861</v>
      </c>
      <c r="E46" t="s">
        <v>1096</v>
      </c>
      <c r="F46" t="s">
        <v>1097</v>
      </c>
      <c r="K46" s="43" t="s">
        <v>1098</v>
      </c>
    </row>
    <row r="47" spans="2:15" x14ac:dyDescent="0.3">
      <c r="B47">
        <v>1.1200000000000001</v>
      </c>
      <c r="C47" t="s">
        <v>1099</v>
      </c>
      <c r="D47" t="s">
        <v>861</v>
      </c>
      <c r="E47" t="s">
        <v>1096</v>
      </c>
      <c r="F47" t="s">
        <v>1097</v>
      </c>
      <c r="K47" s="43" t="s">
        <v>1098</v>
      </c>
    </row>
    <row r="48" spans="2:15" x14ac:dyDescent="0.3">
      <c r="B48">
        <v>1.65</v>
      </c>
      <c r="C48" t="s">
        <v>1100</v>
      </c>
      <c r="D48" t="s">
        <v>861</v>
      </c>
      <c r="E48" t="s">
        <v>1096</v>
      </c>
      <c r="F48" t="s">
        <v>1097</v>
      </c>
      <c r="K48" s="43" t="s">
        <v>1098</v>
      </c>
    </row>
    <row r="49" spans="2:11" x14ac:dyDescent="0.3">
      <c r="B49">
        <v>1.18</v>
      </c>
      <c r="C49" t="s">
        <v>1101</v>
      </c>
      <c r="D49" t="s">
        <v>861</v>
      </c>
      <c r="E49" t="s">
        <v>1096</v>
      </c>
      <c r="F49" t="s">
        <v>1097</v>
      </c>
      <c r="K49" s="43" t="s">
        <v>1098</v>
      </c>
    </row>
    <row r="50" spans="2:11" x14ac:dyDescent="0.3">
      <c r="B50">
        <v>0.97</v>
      </c>
      <c r="C50" t="s">
        <v>232</v>
      </c>
      <c r="D50" t="s">
        <v>861</v>
      </c>
      <c r="E50" t="s">
        <v>1096</v>
      </c>
      <c r="F50" t="s">
        <v>1097</v>
      </c>
      <c r="K50" s="43" t="s">
        <v>1098</v>
      </c>
    </row>
    <row r="52" spans="2:11" x14ac:dyDescent="0.3">
      <c r="B52">
        <v>1.33</v>
      </c>
      <c r="C52" t="s">
        <v>1102</v>
      </c>
      <c r="F52" t="s">
        <v>1103</v>
      </c>
      <c r="K52" t="s">
        <v>1104</v>
      </c>
    </row>
    <row r="54" spans="2:11" x14ac:dyDescent="0.3">
      <c r="B54">
        <v>0.92</v>
      </c>
      <c r="C54" t="s">
        <v>860</v>
      </c>
      <c r="D54" t="s">
        <v>861</v>
      </c>
      <c r="E54" t="s">
        <v>1096</v>
      </c>
      <c r="F54" t="s">
        <v>1105</v>
      </c>
      <c r="K54" s="43" t="s">
        <v>1106</v>
      </c>
    </row>
    <row r="56" spans="2:11" x14ac:dyDescent="0.3">
      <c r="B56" s="119" t="s">
        <v>1107</v>
      </c>
      <c r="C56" t="s">
        <v>860</v>
      </c>
      <c r="F56" t="s">
        <v>1108</v>
      </c>
      <c r="K56" t="s">
        <v>1109</v>
      </c>
    </row>
    <row r="58" spans="2:11" x14ac:dyDescent="0.3">
      <c r="B58">
        <v>1.49</v>
      </c>
      <c r="C58" t="s">
        <v>1110</v>
      </c>
      <c r="D58" t="s">
        <v>1111</v>
      </c>
      <c r="E58" t="s">
        <v>639</v>
      </c>
      <c r="F58" t="s">
        <v>1112</v>
      </c>
      <c r="K58" s="43" t="s">
        <v>1113</v>
      </c>
    </row>
    <row r="60" spans="2:11" x14ac:dyDescent="0.3">
      <c r="B60">
        <v>0.94</v>
      </c>
      <c r="C60" t="s">
        <v>860</v>
      </c>
      <c r="D60" t="s">
        <v>1114</v>
      </c>
      <c r="E60" t="s">
        <v>1115</v>
      </c>
      <c r="F60" t="s">
        <v>1116</v>
      </c>
      <c r="K60" s="43" t="s">
        <v>1117</v>
      </c>
    </row>
    <row r="61" spans="2:11" x14ac:dyDescent="0.3">
      <c r="B61">
        <v>0.99</v>
      </c>
      <c r="C61" t="s">
        <v>1118</v>
      </c>
      <c r="D61" t="s">
        <v>1114</v>
      </c>
      <c r="E61" t="s">
        <v>1115</v>
      </c>
      <c r="F61" t="s">
        <v>1116</v>
      </c>
      <c r="K61" s="43" t="s">
        <v>1117</v>
      </c>
    </row>
    <row r="62" spans="2:11" x14ac:dyDescent="0.3">
      <c r="B62">
        <v>0.92</v>
      </c>
      <c r="C62" t="s">
        <v>206</v>
      </c>
      <c r="D62" t="s">
        <v>1114</v>
      </c>
      <c r="E62" t="s">
        <v>1115</v>
      </c>
      <c r="F62" t="s">
        <v>1116</v>
      </c>
      <c r="K62" s="43" t="s">
        <v>1117</v>
      </c>
    </row>
    <row r="63" spans="2:11" x14ac:dyDescent="0.3">
      <c r="B63">
        <v>0.78</v>
      </c>
      <c r="C63" t="s">
        <v>173</v>
      </c>
      <c r="D63" t="s">
        <v>1114</v>
      </c>
      <c r="E63" t="s">
        <v>1115</v>
      </c>
      <c r="F63" t="s">
        <v>1116</v>
      </c>
      <c r="K63" s="43" t="s">
        <v>1117</v>
      </c>
    </row>
    <row r="64" spans="2:11" x14ac:dyDescent="0.3">
      <c r="B64">
        <v>0.99</v>
      </c>
      <c r="C64" t="s">
        <v>1101</v>
      </c>
      <c r="D64" t="s">
        <v>1114</v>
      </c>
      <c r="E64" t="s">
        <v>1115</v>
      </c>
      <c r="F64" t="s">
        <v>1116</v>
      </c>
      <c r="K64" s="43" t="s">
        <v>1117</v>
      </c>
    </row>
    <row r="65" spans="2:11" x14ac:dyDescent="0.3">
      <c r="B65">
        <v>0.86</v>
      </c>
      <c r="C65" t="s">
        <v>224</v>
      </c>
      <c r="D65" t="s">
        <v>1114</v>
      </c>
      <c r="E65" t="s">
        <v>1115</v>
      </c>
      <c r="F65" t="s">
        <v>1116</v>
      </c>
      <c r="K65" s="43" t="s">
        <v>1117</v>
      </c>
    </row>
    <row r="67" spans="2:11" x14ac:dyDescent="0.3">
      <c r="B67">
        <v>1.4</v>
      </c>
      <c r="C67" t="s">
        <v>860</v>
      </c>
      <c r="D67" t="s">
        <v>859</v>
      </c>
      <c r="E67" t="s">
        <v>640</v>
      </c>
      <c r="F67" t="s">
        <v>1119</v>
      </c>
      <c r="K67" s="43" t="s">
        <v>1120</v>
      </c>
    </row>
    <row r="69" spans="2:11" x14ac:dyDescent="0.3">
      <c r="B69">
        <v>1.47</v>
      </c>
      <c r="C69" t="s">
        <v>860</v>
      </c>
      <c r="D69" t="s">
        <v>1121</v>
      </c>
      <c r="E69" t="s">
        <v>1122</v>
      </c>
      <c r="F69" t="s">
        <v>1123</v>
      </c>
      <c r="K69" t="s">
        <v>1124</v>
      </c>
    </row>
    <row r="70" spans="2:11" x14ac:dyDescent="0.3">
      <c r="B70">
        <v>1.45</v>
      </c>
      <c r="C70" t="s">
        <v>860</v>
      </c>
      <c r="D70" t="s">
        <v>1125</v>
      </c>
      <c r="E70" t="s">
        <v>1122</v>
      </c>
      <c r="F70" t="s">
        <v>1123</v>
      </c>
      <c r="K70" t="s">
        <v>1124</v>
      </c>
    </row>
    <row r="72" spans="2:11" x14ac:dyDescent="0.3">
      <c r="B72" t="s">
        <v>432</v>
      </c>
    </row>
  </sheetData>
  <hyperlinks>
    <hyperlink ref="D14" r:id="rId1" tooltip="Persistent link using digital object identifier" xr:uid="{DAD1464F-7335-468D-B238-D9F0D49A8855}"/>
    <hyperlink ref="D16" r:id="rId2" display="https://doi.org/10.1083/jcb.102.1.97" xr:uid="{399C91FC-1F6B-4C8D-90CF-5F3E363B2CC0}"/>
    <hyperlink ref="D25" r:id="rId3" display="https://doi.org/10.1371/journal.pone.0067590" xr:uid="{3A3B45BB-B22E-4DE8-97B8-8C3FDE4A683A}"/>
    <hyperlink ref="D32" r:id="rId4" display="https://doi.org/10.1371/journal.pone.0067590" xr:uid="{ADD7DA54-0F3C-4D9E-9270-ACD54C043B85}"/>
    <hyperlink ref="D36" r:id="rId5" display="https://doi.org/10.1371/journal.pone.0067590" xr:uid="{A68CA308-9E51-4DC3-AE6E-D5E02B609B4D}"/>
    <hyperlink ref="D37" r:id="rId6" display="https://doi.org/10.1371/journal.pone.0067590" xr:uid="{A675CE9F-0CE5-4D23-9214-D34864478CE7}"/>
    <hyperlink ref="D26" r:id="rId7" display="https://doi.org/10.1271/bbb1961.51.407" xr:uid="{0419C1FC-937D-4094-A556-3D4801EBB2B2}"/>
    <hyperlink ref="K42" r:id="rId8" xr:uid="{F137445C-DAD3-464B-BF02-9E45A23474E7}"/>
    <hyperlink ref="K44" r:id="rId9" xr:uid="{C9A1CF66-F4A5-4D7F-9AE8-25EC6FBE1530}"/>
    <hyperlink ref="K54" r:id="rId10" xr:uid="{652E63CA-ABF4-42E3-ABD0-C6586A5C7FF3}"/>
    <hyperlink ref="K58" r:id="rId11" xr:uid="{25415CC9-68D1-4891-84E2-7FC61A1FC1C5}"/>
    <hyperlink ref="K45" r:id="rId12" xr:uid="{6BB54131-CA87-467F-B250-170088F5BFBA}"/>
    <hyperlink ref="K46" r:id="rId13" xr:uid="{5A40312B-6524-44CD-AAAE-9B0596C954C7}"/>
    <hyperlink ref="K47" r:id="rId14" xr:uid="{DEC70B89-26EF-4E87-A309-10262F91BBC6}"/>
    <hyperlink ref="K48" r:id="rId15" xr:uid="{AB405F98-79CA-4733-9CAF-150F6B1E719B}"/>
    <hyperlink ref="K49" r:id="rId16" xr:uid="{2C2CF197-F7E8-4302-8EB9-A52FBD162504}"/>
    <hyperlink ref="K50" r:id="rId17" xr:uid="{B06C1337-51FA-4C62-BF18-07AED3E778F3}"/>
    <hyperlink ref="K60" r:id="rId18" display="https://doi.org/10.1111/j.1432-1033.1976.tb10639.x" xr:uid="{81AF43E1-F1E1-4289-B285-45153BED4466}"/>
    <hyperlink ref="K67" r:id="rId19" xr:uid="{8691D70E-4BCD-4A1D-9195-D3853B8C2305}"/>
    <hyperlink ref="K61" r:id="rId20" display="https://doi.org/10.1111/j.1432-1033.1976.tb10639.x" xr:uid="{904A6F46-0AC8-437A-813B-2CE4F3BE991A}"/>
    <hyperlink ref="K62" r:id="rId21" display="https://doi.org/10.1111/j.1432-1033.1976.tb10639.x" xr:uid="{830F554B-F388-48A6-B20C-E34D245C16B2}"/>
    <hyperlink ref="K63" r:id="rId22" display="https://doi.org/10.1111/j.1432-1033.1976.tb10639.x" xr:uid="{D142B7F5-1439-4438-A6F8-D9D1542B7682}"/>
    <hyperlink ref="K64" r:id="rId23" display="https://doi.org/10.1111/j.1432-1033.1976.tb10639.x" xr:uid="{6A4ABAFD-65EF-4652-98BF-47741BD1FD6D}"/>
    <hyperlink ref="K65" r:id="rId24" display="https://doi.org/10.1111/j.1432-1033.1976.tb10639.x" xr:uid="{8256D230-BAF4-41AB-9AA8-0412E0F9A3F7}"/>
    <hyperlink ref="D9" r:id="rId25" tooltip="Persistent link using digital object identifier" xr:uid="{EED3D2AC-9AAD-420E-8203-883A6CC5108F}"/>
    <hyperlink ref="D18" r:id="rId26" tooltip="Persistent link using digital object identifier" xr:uid="{54C87860-335F-45F5-B6DA-53E4026069C5}"/>
    <hyperlink ref="D17" r:id="rId27" xr:uid="{27F0354F-2CBE-4233-B12A-4FF96239990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6FF8-84AA-4525-AD59-233A7C64CB86}">
  <dimension ref="B3:AM80"/>
  <sheetViews>
    <sheetView workbookViewId="0"/>
  </sheetViews>
  <sheetFormatPr defaultRowHeight="14.4" x14ac:dyDescent="0.3"/>
  <sheetData>
    <row r="3" spans="2:39" ht="21" x14ac:dyDescent="0.4">
      <c r="B3" s="46" t="s">
        <v>862</v>
      </c>
      <c r="C3" s="46"/>
      <c r="D3" s="46"/>
      <c r="AM3" t="s">
        <v>432</v>
      </c>
    </row>
    <row r="4" spans="2:39" x14ac:dyDescent="0.3">
      <c r="B4" t="s">
        <v>432</v>
      </c>
      <c r="D4" t="s">
        <v>863</v>
      </c>
      <c r="F4" t="s">
        <v>864</v>
      </c>
    </row>
    <row r="5" spans="2:39" x14ac:dyDescent="0.3">
      <c r="D5" s="47">
        <v>0.1</v>
      </c>
      <c r="E5" s="47"/>
      <c r="F5" s="174">
        <v>0</v>
      </c>
      <c r="G5" s="47" t="s">
        <v>866</v>
      </c>
    </row>
    <row r="6" spans="2:39" x14ac:dyDescent="0.3">
      <c r="D6" s="47">
        <v>0.2</v>
      </c>
      <c r="E6" s="47"/>
      <c r="F6" s="174">
        <v>0</v>
      </c>
      <c r="G6" s="47" t="s">
        <v>867</v>
      </c>
    </row>
    <row r="7" spans="2:39" x14ac:dyDescent="0.3">
      <c r="D7" s="47">
        <v>0.3</v>
      </c>
      <c r="E7" s="47"/>
      <c r="F7" s="174">
        <v>0</v>
      </c>
      <c r="G7" s="47" t="s">
        <v>868</v>
      </c>
    </row>
    <row r="8" spans="2:39" x14ac:dyDescent="0.3">
      <c r="D8" s="47">
        <v>0.4</v>
      </c>
      <c r="E8" s="47"/>
      <c r="F8" s="174">
        <v>0</v>
      </c>
      <c r="G8" s="47" t="s">
        <v>866</v>
      </c>
    </row>
    <row r="9" spans="2:39" x14ac:dyDescent="0.3">
      <c r="D9" s="48">
        <v>0.73</v>
      </c>
      <c r="E9" s="48"/>
      <c r="F9" s="175">
        <v>3.5</v>
      </c>
      <c r="G9" s="48" t="s">
        <v>642</v>
      </c>
    </row>
    <row r="10" spans="2:39" x14ac:dyDescent="0.3">
      <c r="D10" s="49">
        <v>0.55000000000000004</v>
      </c>
      <c r="E10" s="49"/>
      <c r="F10" s="143">
        <v>2.5</v>
      </c>
      <c r="G10" s="49" t="s">
        <v>869</v>
      </c>
    </row>
    <row r="11" spans="2:39" x14ac:dyDescent="0.3">
      <c r="D11" s="49">
        <v>0.6</v>
      </c>
      <c r="E11" s="49"/>
      <c r="F11" s="143">
        <v>4</v>
      </c>
      <c r="G11" s="49" t="s">
        <v>869</v>
      </c>
    </row>
    <row r="12" spans="2:39" x14ac:dyDescent="0.3">
      <c r="D12" s="49">
        <v>0.4</v>
      </c>
      <c r="E12" s="49"/>
      <c r="F12" s="143">
        <v>1.25</v>
      </c>
      <c r="G12" s="49" t="s">
        <v>869</v>
      </c>
    </row>
    <row r="13" spans="2:39" x14ac:dyDescent="0.3">
      <c r="D13" s="49">
        <v>0.5</v>
      </c>
      <c r="E13" s="49"/>
      <c r="F13" s="143">
        <v>0.5</v>
      </c>
      <c r="G13" s="49" t="s">
        <v>869</v>
      </c>
    </row>
    <row r="14" spans="2:39" x14ac:dyDescent="0.3">
      <c r="D14" s="50">
        <v>0.31</v>
      </c>
      <c r="E14" s="50"/>
      <c r="F14" s="176">
        <v>0.2</v>
      </c>
      <c r="G14" s="50" t="s">
        <v>870</v>
      </c>
    </row>
    <row r="15" spans="2:39" x14ac:dyDescent="0.3">
      <c r="D15" s="50">
        <v>0.41</v>
      </c>
      <c r="E15" s="50"/>
      <c r="F15" s="176">
        <v>0.7</v>
      </c>
      <c r="G15" s="50" t="s">
        <v>870</v>
      </c>
    </row>
    <row r="16" spans="2:39" x14ac:dyDescent="0.3">
      <c r="D16" s="50">
        <v>0.49</v>
      </c>
      <c r="E16" s="50"/>
      <c r="F16" s="176">
        <v>2</v>
      </c>
      <c r="G16" s="50" t="s">
        <v>870</v>
      </c>
    </row>
    <row r="17" spans="4:20" x14ac:dyDescent="0.3">
      <c r="D17" s="51">
        <v>0.7</v>
      </c>
      <c r="E17" s="51"/>
      <c r="F17" s="177">
        <v>4</v>
      </c>
      <c r="G17" s="51" t="s">
        <v>808</v>
      </c>
    </row>
    <row r="18" spans="4:20" x14ac:dyDescent="0.3">
      <c r="D18" s="51">
        <v>0.62</v>
      </c>
      <c r="E18" s="51"/>
      <c r="F18" s="177">
        <v>1.1000000000000001</v>
      </c>
      <c r="G18" s="51" t="s">
        <v>808</v>
      </c>
    </row>
    <row r="19" spans="4:20" x14ac:dyDescent="0.3">
      <c r="D19" s="52">
        <v>0.67</v>
      </c>
      <c r="E19" s="52"/>
      <c r="F19" s="178">
        <v>2.14</v>
      </c>
      <c r="G19" s="52" t="s">
        <v>871</v>
      </c>
    </row>
    <row r="20" spans="4:20" x14ac:dyDescent="0.3">
      <c r="G20" t="s">
        <v>872</v>
      </c>
    </row>
    <row r="21" spans="4:20" x14ac:dyDescent="0.3">
      <c r="G21" t="s">
        <v>865</v>
      </c>
    </row>
    <row r="22" spans="4:20" x14ac:dyDescent="0.3">
      <c r="D22" t="s">
        <v>863</v>
      </c>
      <c r="E22" t="s">
        <v>873</v>
      </c>
      <c r="F22" t="s">
        <v>874</v>
      </c>
      <c r="G22" t="s">
        <v>875</v>
      </c>
      <c r="Q22" s="27"/>
    </row>
    <row r="23" spans="4:20" x14ac:dyDescent="0.3">
      <c r="D23" s="47">
        <v>0.1</v>
      </c>
      <c r="E23" s="163">
        <v>0.35612535612535612</v>
      </c>
      <c r="F23" s="47" t="s">
        <v>868</v>
      </c>
      <c r="G23" s="169">
        <f>D23/(E23*0.18)</f>
        <v>1.5600000000000003</v>
      </c>
    </row>
    <row r="24" spans="4:20" x14ac:dyDescent="0.3">
      <c r="D24" s="47">
        <v>0.2</v>
      </c>
      <c r="E24" s="163">
        <v>0.41386309107775149</v>
      </c>
      <c r="F24" s="47" t="s">
        <v>868</v>
      </c>
      <c r="G24" s="169">
        <f>D24/(E24*0.18)</f>
        <v>2.6847310984355679</v>
      </c>
    </row>
    <row r="25" spans="4:20" x14ac:dyDescent="0.3">
      <c r="D25" s="47">
        <v>0.3</v>
      </c>
      <c r="E25" s="163">
        <v>0.41188514582438163</v>
      </c>
      <c r="F25" s="47" t="s">
        <v>868</v>
      </c>
      <c r="G25" s="169">
        <f>D25/(E25*0.18)</f>
        <v>4.0464354773728477</v>
      </c>
    </row>
    <row r="26" spans="4:20" x14ac:dyDescent="0.3">
      <c r="D26" s="47">
        <v>0.4</v>
      </c>
      <c r="E26" s="163">
        <v>0.37537537537537541</v>
      </c>
      <c r="F26" s="47" t="s">
        <v>868</v>
      </c>
      <c r="G26" s="169">
        <f>D26/(E26*0.18)</f>
        <v>5.92</v>
      </c>
      <c r="Q26" t="s">
        <v>876</v>
      </c>
    </row>
    <row r="27" spans="4:20" x14ac:dyDescent="0.3">
      <c r="D27" s="53">
        <v>0.1</v>
      </c>
      <c r="E27" s="164">
        <v>0.315</v>
      </c>
      <c r="F27" s="53" t="s">
        <v>877</v>
      </c>
      <c r="G27" s="170">
        <f t="shared" ref="G27:G44" si="0">D27/(E27*0.18)</f>
        <v>1.7636684303350971</v>
      </c>
      <c r="Q27" t="s">
        <v>878</v>
      </c>
      <c r="S27">
        <f>0.487/0.948</f>
        <v>0.51371308016877637</v>
      </c>
      <c r="T27" t="s">
        <v>1429</v>
      </c>
    </row>
    <row r="28" spans="4:20" x14ac:dyDescent="0.3">
      <c r="D28" s="53">
        <v>0.1</v>
      </c>
      <c r="E28" s="164">
        <v>0.35</v>
      </c>
      <c r="F28" s="53" t="s">
        <v>877</v>
      </c>
      <c r="G28" s="170">
        <f t="shared" si="0"/>
        <v>1.5873015873015874</v>
      </c>
    </row>
    <row r="29" spans="4:20" x14ac:dyDescent="0.3">
      <c r="D29" s="53">
        <v>0.125</v>
      </c>
      <c r="E29" s="164">
        <v>0.35</v>
      </c>
      <c r="F29" s="53" t="s">
        <v>877</v>
      </c>
      <c r="G29" s="170">
        <f t="shared" si="0"/>
        <v>1.9841269841269842</v>
      </c>
    </row>
    <row r="30" spans="4:20" x14ac:dyDescent="0.3">
      <c r="D30" s="53">
        <v>0.125</v>
      </c>
      <c r="E30" s="164">
        <v>0.32500000000000001</v>
      </c>
      <c r="F30" s="53" t="s">
        <v>877</v>
      </c>
      <c r="G30" s="170">
        <f t="shared" si="0"/>
        <v>2.1367521367521367</v>
      </c>
    </row>
    <row r="31" spans="4:20" x14ac:dyDescent="0.3">
      <c r="D31" s="53">
        <v>0.2</v>
      </c>
      <c r="E31" s="164">
        <v>0.37</v>
      </c>
      <c r="F31" s="53" t="s">
        <v>877</v>
      </c>
      <c r="G31" s="170">
        <f t="shared" si="0"/>
        <v>3.0030030030030037</v>
      </c>
    </row>
    <row r="32" spans="4:20" x14ac:dyDescent="0.3">
      <c r="D32" s="53">
        <v>0.2</v>
      </c>
      <c r="E32" s="164">
        <v>0.375</v>
      </c>
      <c r="F32" s="53" t="s">
        <v>877</v>
      </c>
      <c r="G32" s="170">
        <f t="shared" si="0"/>
        <v>2.9629629629629628</v>
      </c>
    </row>
    <row r="33" spans="4:35" x14ac:dyDescent="0.3">
      <c r="D33" s="53">
        <v>0.3</v>
      </c>
      <c r="E33" s="164">
        <v>0.375</v>
      </c>
      <c r="F33" s="53" t="s">
        <v>877</v>
      </c>
      <c r="G33" s="170">
        <f t="shared" si="0"/>
        <v>4.4444444444444438</v>
      </c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</row>
    <row r="34" spans="4:35" x14ac:dyDescent="0.3">
      <c r="D34" s="53">
        <v>0.3</v>
      </c>
      <c r="E34" s="164">
        <v>0.37</v>
      </c>
      <c r="F34" s="53" t="s">
        <v>877</v>
      </c>
      <c r="G34" s="170">
        <f t="shared" si="0"/>
        <v>4.5045045045045047</v>
      </c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</row>
    <row r="35" spans="4:35" x14ac:dyDescent="0.3">
      <c r="D35" s="53">
        <v>0.4</v>
      </c>
      <c r="E35" s="164">
        <v>0.4</v>
      </c>
      <c r="F35" s="53" t="s">
        <v>877</v>
      </c>
      <c r="G35" s="170">
        <f t="shared" si="0"/>
        <v>5.5555555555555562</v>
      </c>
      <c r="I35" t="s">
        <v>432</v>
      </c>
    </row>
    <row r="36" spans="4:35" x14ac:dyDescent="0.3">
      <c r="D36" s="53">
        <v>0.4</v>
      </c>
      <c r="E36" s="164">
        <v>0.38</v>
      </c>
      <c r="F36" s="53" t="s">
        <v>877</v>
      </c>
      <c r="G36" s="170">
        <f t="shared" si="0"/>
        <v>5.8479532163742691</v>
      </c>
    </row>
    <row r="37" spans="4:35" x14ac:dyDescent="0.3">
      <c r="D37" s="53">
        <v>0.51</v>
      </c>
      <c r="E37" s="164">
        <v>0.42</v>
      </c>
      <c r="F37" s="53" t="s">
        <v>877</v>
      </c>
      <c r="G37" s="170">
        <f t="shared" si="0"/>
        <v>6.746031746031746</v>
      </c>
    </row>
    <row r="38" spans="4:35" x14ac:dyDescent="0.3">
      <c r="D38" s="53">
        <v>0.55000000000000004</v>
      </c>
      <c r="E38" s="164">
        <v>0.42</v>
      </c>
      <c r="F38" s="53" t="s">
        <v>877</v>
      </c>
      <c r="G38" s="170">
        <f t="shared" si="0"/>
        <v>7.2751322751322753</v>
      </c>
    </row>
    <row r="39" spans="4:35" x14ac:dyDescent="0.3">
      <c r="D39" s="53">
        <v>0.57499999999999996</v>
      </c>
      <c r="E39" s="164">
        <v>0.41499999999999998</v>
      </c>
      <c r="F39" s="53" t="s">
        <v>877</v>
      </c>
      <c r="G39" s="170">
        <f t="shared" si="0"/>
        <v>7.6974564926372162</v>
      </c>
    </row>
    <row r="40" spans="4:35" x14ac:dyDescent="0.3">
      <c r="D40" s="53">
        <v>0.68</v>
      </c>
      <c r="E40" s="164">
        <v>0.37</v>
      </c>
      <c r="F40" s="53" t="s">
        <v>877</v>
      </c>
      <c r="G40" s="170">
        <f t="shared" si="0"/>
        <v>10.210210210210212</v>
      </c>
    </row>
    <row r="41" spans="4:35" x14ac:dyDescent="0.3">
      <c r="D41" s="50">
        <v>0.21</v>
      </c>
      <c r="E41" s="165">
        <v>0.43</v>
      </c>
      <c r="F41" s="50" t="s">
        <v>870</v>
      </c>
      <c r="G41" s="141">
        <f t="shared" si="0"/>
        <v>2.7131782945736433</v>
      </c>
    </row>
    <row r="42" spans="4:35" x14ac:dyDescent="0.3">
      <c r="D42" s="50">
        <v>0.31</v>
      </c>
      <c r="E42" s="165">
        <v>0.45</v>
      </c>
      <c r="F42" s="50" t="s">
        <v>870</v>
      </c>
      <c r="G42" s="141">
        <f t="shared" si="0"/>
        <v>3.8271604938271602</v>
      </c>
    </row>
    <row r="43" spans="4:35" x14ac:dyDescent="0.3">
      <c r="D43" s="50">
        <v>0.41</v>
      </c>
      <c r="E43" s="165">
        <v>0.435</v>
      </c>
      <c r="F43" s="50" t="s">
        <v>870</v>
      </c>
      <c r="G43" s="141">
        <f t="shared" si="0"/>
        <v>5.2362707535121329</v>
      </c>
    </row>
    <row r="44" spans="4:35" x14ac:dyDescent="0.3">
      <c r="D44" s="50">
        <v>0.49</v>
      </c>
      <c r="E44" s="165">
        <v>0.42499999999999999</v>
      </c>
      <c r="F44" s="50" t="s">
        <v>870</v>
      </c>
      <c r="G44" s="141">
        <f t="shared" si="0"/>
        <v>6.405228758169935</v>
      </c>
    </row>
    <row r="45" spans="4:35" x14ac:dyDescent="0.3">
      <c r="D45" s="48">
        <v>0.4</v>
      </c>
      <c r="E45" s="166">
        <f>D45/(G45*0.18)</f>
        <v>0.41152263374485598</v>
      </c>
      <c r="F45" s="48" t="s">
        <v>879</v>
      </c>
      <c r="G45" s="171">
        <v>5.4</v>
      </c>
    </row>
    <row r="46" spans="4:35" x14ac:dyDescent="0.3">
      <c r="D46" s="48">
        <v>0.5</v>
      </c>
      <c r="E46" s="166">
        <f>D46/(G46*0.18)</f>
        <v>0.44444444444444442</v>
      </c>
      <c r="F46" s="48" t="s">
        <v>879</v>
      </c>
      <c r="G46" s="171">
        <v>6.25</v>
      </c>
    </row>
    <row r="47" spans="4:35" x14ac:dyDescent="0.3">
      <c r="D47" s="48">
        <v>0.7</v>
      </c>
      <c r="E47" s="166">
        <f>D47/(G47*0.18)</f>
        <v>0.3888888888888889</v>
      </c>
      <c r="F47" s="48" t="s">
        <v>879</v>
      </c>
      <c r="G47" s="171">
        <v>10</v>
      </c>
    </row>
    <row r="48" spans="4:35" x14ac:dyDescent="0.3">
      <c r="D48" s="51">
        <v>0.73</v>
      </c>
      <c r="E48" s="167">
        <f>D48/(G48*0.18)</f>
        <v>0.4255567214643815</v>
      </c>
      <c r="F48" s="51" t="s">
        <v>642</v>
      </c>
      <c r="G48" s="172">
        <v>9.5299999999999994</v>
      </c>
    </row>
    <row r="49" spans="2:31" x14ac:dyDescent="0.3">
      <c r="D49" s="52">
        <v>0.67</v>
      </c>
      <c r="E49" s="168">
        <v>0.42399999999999999</v>
      </c>
      <c r="F49" s="52" t="s">
        <v>871</v>
      </c>
      <c r="G49" s="173">
        <v>8.73</v>
      </c>
    </row>
    <row r="50" spans="2:31" x14ac:dyDescent="0.3">
      <c r="D50" t="s">
        <v>813</v>
      </c>
      <c r="E50">
        <f>AVERAGE(E40,E47,E48,E49)</f>
        <v>0.40211140258831757</v>
      </c>
      <c r="G50" t="s">
        <v>872</v>
      </c>
    </row>
    <row r="51" spans="2:31" x14ac:dyDescent="0.3">
      <c r="D51" t="s">
        <v>1356</v>
      </c>
      <c r="E51">
        <f>STDEV(E40,E47,E48,E49)</f>
        <v>2.7293288055073282E-2</v>
      </c>
      <c r="G51" t="s">
        <v>432</v>
      </c>
    </row>
    <row r="53" spans="2:31" ht="21" x14ac:dyDescent="0.4">
      <c r="B53" s="46" t="s">
        <v>880</v>
      </c>
      <c r="D53" s="46"/>
    </row>
    <row r="54" spans="2:31" x14ac:dyDescent="0.3">
      <c r="G54" s="17"/>
      <c r="H54" s="29" t="s">
        <v>624</v>
      </c>
      <c r="I54" s="17"/>
      <c r="J54" s="29" t="s">
        <v>625</v>
      </c>
      <c r="K54" s="17"/>
      <c r="L54" s="17"/>
      <c r="M54" s="17"/>
      <c r="N54" s="17"/>
      <c r="O54" s="17"/>
      <c r="Q54" s="17" t="s">
        <v>432</v>
      </c>
      <c r="R54" s="29"/>
      <c r="S54" s="29"/>
      <c r="T54" s="29" t="s">
        <v>626</v>
      </c>
      <c r="U54" s="29"/>
      <c r="V54" s="29"/>
      <c r="W54" s="17"/>
      <c r="X54" s="17"/>
      <c r="Y54" s="17"/>
      <c r="AB54" t="s">
        <v>881</v>
      </c>
      <c r="AD54" t="s">
        <v>1430</v>
      </c>
    </row>
    <row r="55" spans="2:31" x14ac:dyDescent="0.3">
      <c r="C55" t="s">
        <v>883</v>
      </c>
      <c r="D55" s="34" t="s">
        <v>627</v>
      </c>
      <c r="E55" s="34" t="s">
        <v>636</v>
      </c>
      <c r="G55" s="55" t="s">
        <v>627</v>
      </c>
      <c r="H55" s="55" t="s">
        <v>628</v>
      </c>
      <c r="I55" s="55" t="s">
        <v>629</v>
      </c>
      <c r="J55" s="55" t="s">
        <v>630</v>
      </c>
      <c r="K55" s="55" t="s">
        <v>631</v>
      </c>
      <c r="L55" s="55" t="s">
        <v>632</v>
      </c>
      <c r="M55" s="55" t="s">
        <v>633</v>
      </c>
      <c r="N55" s="55" t="s">
        <v>634</v>
      </c>
      <c r="O55" s="55" t="s">
        <v>635</v>
      </c>
      <c r="Q55" s="56" t="s">
        <v>627</v>
      </c>
      <c r="R55" s="56" t="s">
        <v>628</v>
      </c>
      <c r="S55" s="56" t="s">
        <v>629</v>
      </c>
      <c r="T55" s="56" t="s">
        <v>630</v>
      </c>
      <c r="U55" s="56" t="s">
        <v>631</v>
      </c>
      <c r="V55" s="56" t="s">
        <v>632</v>
      </c>
      <c r="W55" s="56" t="s">
        <v>633</v>
      </c>
      <c r="X55" s="56" t="s">
        <v>634</v>
      </c>
      <c r="Y55" s="56" t="s">
        <v>635</v>
      </c>
      <c r="AD55" t="s">
        <v>637</v>
      </c>
      <c r="AE55" t="s">
        <v>638</v>
      </c>
    </row>
    <row r="56" spans="2:31" x14ac:dyDescent="0.3">
      <c r="C56" s="17">
        <v>1</v>
      </c>
      <c r="D56" s="34">
        <v>0.1</v>
      </c>
      <c r="E56" s="57">
        <f>G56*1000/(H56*180)</f>
        <v>0.3547608911593586</v>
      </c>
      <c r="G56" s="58">
        <v>0.1</v>
      </c>
      <c r="H56" s="59">
        <f>13.14*G56+0.252</f>
        <v>1.5660000000000001</v>
      </c>
      <c r="I56" s="59">
        <v>0</v>
      </c>
      <c r="J56" s="59">
        <v>0</v>
      </c>
      <c r="K56" s="59">
        <v>0</v>
      </c>
      <c r="L56" s="59">
        <v>0</v>
      </c>
      <c r="M56" s="59">
        <v>0</v>
      </c>
      <c r="N56" s="59">
        <v>0</v>
      </c>
      <c r="O56" s="59">
        <v>0</v>
      </c>
      <c r="P56" s="17"/>
      <c r="Q56" s="60">
        <v>1.0999999999999999E-2</v>
      </c>
      <c r="R56" s="60">
        <f t="shared" ref="R56:R78" si="1">0.07*H56</f>
        <v>0.10962000000000001</v>
      </c>
      <c r="S56" s="61">
        <v>0</v>
      </c>
      <c r="T56" s="61">
        <v>0</v>
      </c>
      <c r="U56" s="61">
        <v>0</v>
      </c>
      <c r="V56" s="61">
        <v>0</v>
      </c>
      <c r="W56" s="61">
        <v>0</v>
      </c>
      <c r="X56" s="60">
        <v>0</v>
      </c>
      <c r="Y56" s="61">
        <v>0</v>
      </c>
      <c r="AB56" s="62">
        <v>0.1</v>
      </c>
      <c r="AD56">
        <f>(AB56*0.005)/(0.67-AB56)</f>
        <v>8.7719298245614026E-4</v>
      </c>
      <c r="AE56">
        <f>AD56/(AD56+0.005)</f>
        <v>0.14925373134328357</v>
      </c>
    </row>
    <row r="57" spans="2:31" x14ac:dyDescent="0.3">
      <c r="C57" s="17">
        <v>2</v>
      </c>
      <c r="D57" s="34">
        <v>0.15</v>
      </c>
      <c r="E57" s="57">
        <f t="shared" ref="E57:E78" si="2">G57*1000/(H57*180)</f>
        <v>0.37486879592142752</v>
      </c>
      <c r="G57" s="58">
        <v>0.15</v>
      </c>
      <c r="H57" s="59">
        <f t="shared" ref="H57:H78" si="3">13.14*G57+0.252</f>
        <v>2.2229999999999999</v>
      </c>
      <c r="I57" s="59">
        <v>0</v>
      </c>
      <c r="J57" s="59">
        <v>0</v>
      </c>
      <c r="K57" s="59">
        <v>0</v>
      </c>
      <c r="L57" s="59">
        <v>0</v>
      </c>
      <c r="M57" s="59">
        <v>0</v>
      </c>
      <c r="N57" s="59">
        <v>0</v>
      </c>
      <c r="O57" s="59">
        <v>0</v>
      </c>
      <c r="P57" s="17"/>
      <c r="Q57" s="60">
        <v>0.01</v>
      </c>
      <c r="R57" s="60">
        <f t="shared" si="1"/>
        <v>0.15561</v>
      </c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60">
        <v>0</v>
      </c>
      <c r="Y57" s="61">
        <v>0</v>
      </c>
      <c r="AB57" s="62">
        <v>0.2</v>
      </c>
      <c r="AD57">
        <f t="shared" ref="AD57:AD73" si="4">(AB57*0.005)/(0.67-AB57)</f>
        <v>2.1276595744680851E-3</v>
      </c>
      <c r="AE57">
        <f t="shared" ref="AE57:AE73" si="5">AD57/(AD57+0.005)</f>
        <v>0.29850746268656714</v>
      </c>
    </row>
    <row r="58" spans="2:31" x14ac:dyDescent="0.3">
      <c r="C58" s="17">
        <v>3</v>
      </c>
      <c r="D58" s="34">
        <v>0.2</v>
      </c>
      <c r="E58" s="57">
        <f>G58*1000/(H58*180)</f>
        <v>0.38580246913580246</v>
      </c>
      <c r="G58" s="58">
        <v>0.2</v>
      </c>
      <c r="H58" s="59">
        <f t="shared" si="3"/>
        <v>2.88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17"/>
      <c r="Q58" s="60">
        <v>0.01</v>
      </c>
      <c r="R58" s="60">
        <f t="shared" si="1"/>
        <v>0.2016</v>
      </c>
      <c r="S58" s="61">
        <v>0</v>
      </c>
      <c r="T58" s="61">
        <v>0</v>
      </c>
      <c r="U58" s="61">
        <v>0</v>
      </c>
      <c r="V58" s="61">
        <v>0</v>
      </c>
      <c r="W58" s="61">
        <v>0</v>
      </c>
      <c r="X58" s="60">
        <v>0</v>
      </c>
      <c r="Y58" s="61">
        <v>0</v>
      </c>
      <c r="AB58" s="62">
        <v>0.23300000000000001</v>
      </c>
      <c r="AD58">
        <f t="shared" si="4"/>
        <v>2.6659038901601828E-3</v>
      </c>
      <c r="AE58">
        <f t="shared" si="5"/>
        <v>0.34776119402985073</v>
      </c>
    </row>
    <row r="59" spans="2:31" x14ac:dyDescent="0.3">
      <c r="C59" s="17">
        <v>4</v>
      </c>
      <c r="D59" s="34">
        <v>0.25</v>
      </c>
      <c r="E59" s="57">
        <f t="shared" si="2"/>
        <v>0.39267426884051143</v>
      </c>
      <c r="G59" s="58">
        <v>0.25</v>
      </c>
      <c r="H59" s="59">
        <f t="shared" si="3"/>
        <v>3.5369999999999999</v>
      </c>
      <c r="I59" s="59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17"/>
      <c r="Q59" s="60">
        <v>0.01</v>
      </c>
      <c r="R59" s="60">
        <f t="shared" si="1"/>
        <v>0.24759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0">
        <v>0</v>
      </c>
      <c r="Y59" s="61">
        <v>0</v>
      </c>
      <c r="AB59" s="62">
        <v>0.26600000000000001</v>
      </c>
      <c r="AD59">
        <f t="shared" si="4"/>
        <v>3.292079207920792E-3</v>
      </c>
      <c r="AE59">
        <f t="shared" si="5"/>
        <v>0.39701492537313432</v>
      </c>
    </row>
    <row r="60" spans="2:31" x14ac:dyDescent="0.3">
      <c r="C60" s="17">
        <v>5</v>
      </c>
      <c r="D60" s="34">
        <v>0.3</v>
      </c>
      <c r="E60" s="57">
        <f t="shared" si="2"/>
        <v>0.39739310125576222</v>
      </c>
      <c r="G60" s="63">
        <v>0.3</v>
      </c>
      <c r="H60" s="59">
        <f t="shared" si="3"/>
        <v>4.194</v>
      </c>
      <c r="I60" s="59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17"/>
      <c r="Q60" s="61">
        <v>0.02</v>
      </c>
      <c r="R60" s="60">
        <f t="shared" si="1"/>
        <v>0.29358000000000001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0">
        <v>0</v>
      </c>
      <c r="Y60" s="61">
        <v>0</v>
      </c>
      <c r="AB60" s="64">
        <v>0.3</v>
      </c>
      <c r="AD60">
        <f t="shared" si="4"/>
        <v>4.0540540540540534E-3</v>
      </c>
      <c r="AE60">
        <f t="shared" si="5"/>
        <v>0.44776119402985071</v>
      </c>
    </row>
    <row r="61" spans="2:31" x14ac:dyDescent="0.3">
      <c r="C61" s="17">
        <v>6</v>
      </c>
      <c r="D61" s="34">
        <v>0.33300000000000002</v>
      </c>
      <c r="E61" s="57">
        <f t="shared" si="2"/>
        <v>0.3997735336955065</v>
      </c>
      <c r="G61" s="63">
        <v>0.33300000000000002</v>
      </c>
      <c r="H61" s="59">
        <f t="shared" si="3"/>
        <v>4.6276200000000003</v>
      </c>
      <c r="I61" s="59">
        <v>0</v>
      </c>
      <c r="J61" s="59">
        <v>0</v>
      </c>
      <c r="K61" s="59">
        <v>0</v>
      </c>
      <c r="L61" s="59">
        <v>0</v>
      </c>
      <c r="M61" s="59">
        <v>0</v>
      </c>
      <c r="N61" s="59">
        <v>0</v>
      </c>
      <c r="O61" s="59">
        <v>0</v>
      </c>
      <c r="P61" s="17"/>
      <c r="Q61" s="61">
        <v>0.02</v>
      </c>
      <c r="R61" s="60">
        <f t="shared" si="1"/>
        <v>0.32393340000000004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0">
        <v>0</v>
      </c>
      <c r="Y61" s="61">
        <v>0</v>
      </c>
      <c r="AB61" s="64">
        <v>0.32500000000000001</v>
      </c>
      <c r="AD61">
        <f t="shared" si="4"/>
        <v>4.7101449275362322E-3</v>
      </c>
      <c r="AE61">
        <f t="shared" si="5"/>
        <v>0.48507462686567165</v>
      </c>
    </row>
    <row r="62" spans="2:31" x14ac:dyDescent="0.3">
      <c r="C62" s="17">
        <v>7</v>
      </c>
      <c r="D62" s="34">
        <v>0.36599999999999999</v>
      </c>
      <c r="E62" s="57">
        <f t="shared" si="2"/>
        <v>0.40174608067061301</v>
      </c>
      <c r="G62" s="63">
        <v>0.36599999999999999</v>
      </c>
      <c r="H62" s="59">
        <f t="shared" si="3"/>
        <v>5.0612399999999997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f>9.568*G62-3.3</f>
        <v>0.20188799999999985</v>
      </c>
      <c r="O62" s="59">
        <v>0</v>
      </c>
      <c r="P62" s="17"/>
      <c r="Q62" s="61">
        <v>0.02</v>
      </c>
      <c r="R62" s="60">
        <f t="shared" si="1"/>
        <v>0.35428680000000001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0">
        <v>0</v>
      </c>
      <c r="Y62" s="61">
        <v>0</v>
      </c>
      <c r="AB62" s="64">
        <v>0.35</v>
      </c>
      <c r="AD62">
        <f t="shared" si="4"/>
        <v>5.4687499999999988E-3</v>
      </c>
      <c r="AE62">
        <f t="shared" si="5"/>
        <v>0.52238805970149249</v>
      </c>
    </row>
    <row r="63" spans="2:31" x14ac:dyDescent="0.3">
      <c r="C63" s="17">
        <v>8</v>
      </c>
      <c r="D63" s="34">
        <v>0.4</v>
      </c>
      <c r="E63" s="57">
        <f t="shared" si="2"/>
        <v>0.40345356249495679</v>
      </c>
      <c r="G63" s="63">
        <v>0.4</v>
      </c>
      <c r="H63" s="59">
        <f t="shared" si="3"/>
        <v>5.508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f>9.568*G63-3.3</f>
        <v>0.52720000000000011</v>
      </c>
      <c r="O63" s="59">
        <v>0</v>
      </c>
      <c r="P63" s="17"/>
      <c r="Q63" s="61">
        <v>0.02</v>
      </c>
      <c r="R63" s="60">
        <f t="shared" si="1"/>
        <v>0.38556000000000001</v>
      </c>
      <c r="S63" s="61">
        <v>0</v>
      </c>
      <c r="T63" s="61">
        <v>0</v>
      </c>
      <c r="U63" s="61">
        <v>0</v>
      </c>
      <c r="V63" s="61">
        <v>0</v>
      </c>
      <c r="W63" s="61">
        <v>0</v>
      </c>
      <c r="X63" s="60">
        <v>0</v>
      </c>
      <c r="Y63" s="61">
        <v>0</v>
      </c>
      <c r="AB63" s="64">
        <v>0.375</v>
      </c>
      <c r="AD63">
        <f t="shared" si="4"/>
        <v>6.3559322033898292E-3</v>
      </c>
      <c r="AE63">
        <f t="shared" si="5"/>
        <v>0.55970149253731338</v>
      </c>
    </row>
    <row r="64" spans="2:31" x14ac:dyDescent="0.3">
      <c r="C64" s="17">
        <v>9</v>
      </c>
      <c r="D64" s="34">
        <v>0.433</v>
      </c>
      <c r="E64" s="57">
        <f t="shared" si="2"/>
        <v>0.40486526495392761</v>
      </c>
      <c r="G64" s="63">
        <v>0.433</v>
      </c>
      <c r="H64" s="59">
        <f t="shared" si="3"/>
        <v>5.9416200000000003</v>
      </c>
      <c r="I64" s="59">
        <v>0</v>
      </c>
      <c r="J64" s="59">
        <v>0</v>
      </c>
      <c r="K64" s="59">
        <v>0</v>
      </c>
      <c r="L64" s="59">
        <v>0</v>
      </c>
      <c r="M64" s="59">
        <v>0</v>
      </c>
      <c r="N64" s="59">
        <f>9.568*G64-3.3</f>
        <v>0.84294400000000014</v>
      </c>
      <c r="O64" s="59">
        <v>0</v>
      </c>
      <c r="P64" s="17"/>
      <c r="Q64" s="61">
        <v>0.02</v>
      </c>
      <c r="R64" s="60">
        <f t="shared" si="1"/>
        <v>0.41591340000000004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0">
        <f t="shared" ref="X64:X78" si="6">0.07*N64</f>
        <v>5.9006080000000016E-2</v>
      </c>
      <c r="Y64" s="61">
        <v>0</v>
      </c>
      <c r="AB64" s="64">
        <v>0.4</v>
      </c>
      <c r="AD64">
        <f t="shared" si="4"/>
        <v>7.4074074074074068E-3</v>
      </c>
      <c r="AE64">
        <f t="shared" si="5"/>
        <v>0.59701492537313428</v>
      </c>
    </row>
    <row r="65" spans="3:31" x14ac:dyDescent="0.3">
      <c r="C65" s="17">
        <v>10</v>
      </c>
      <c r="D65" s="34">
        <v>0.46600000000000003</v>
      </c>
      <c r="E65" s="57">
        <f t="shared" si="2"/>
        <v>0.40608492996167811</v>
      </c>
      <c r="G65" s="63">
        <v>0.46600000000000003</v>
      </c>
      <c r="H65" s="59">
        <f>13.14*G65+0.252</f>
        <v>6.3752400000000007</v>
      </c>
      <c r="I65" s="59">
        <v>0</v>
      </c>
      <c r="J65" s="59">
        <v>0</v>
      </c>
      <c r="K65" s="59">
        <v>0</v>
      </c>
      <c r="L65" s="59">
        <v>0</v>
      </c>
      <c r="M65" s="59">
        <v>0</v>
      </c>
      <c r="N65" s="59">
        <f>9.568*G65-3.3</f>
        <v>1.1586880000000006</v>
      </c>
      <c r="O65" s="59">
        <v>0</v>
      </c>
      <c r="P65" s="17"/>
      <c r="Q65" s="61">
        <v>0.02</v>
      </c>
      <c r="R65" s="60">
        <f t="shared" si="1"/>
        <v>0.44626680000000007</v>
      </c>
      <c r="S65" s="61">
        <v>0</v>
      </c>
      <c r="T65" s="61">
        <v>0</v>
      </c>
      <c r="U65" s="61">
        <v>0</v>
      </c>
      <c r="V65" s="61">
        <v>0</v>
      </c>
      <c r="W65" s="61">
        <v>0</v>
      </c>
      <c r="X65" s="60">
        <f t="shared" si="6"/>
        <v>8.1108160000000054E-2</v>
      </c>
      <c r="Y65" s="61">
        <v>0</v>
      </c>
      <c r="AB65" s="64">
        <v>0.42499999999999999</v>
      </c>
      <c r="AD65">
        <f t="shared" si="4"/>
        <v>8.6734693877551002E-3</v>
      </c>
      <c r="AE65">
        <f t="shared" si="5"/>
        <v>0.63432835820895517</v>
      </c>
    </row>
    <row r="66" spans="3:31" x14ac:dyDescent="0.3">
      <c r="C66" s="17">
        <v>11</v>
      </c>
      <c r="D66" s="34">
        <v>0.5</v>
      </c>
      <c r="E66" s="57">
        <f t="shared" si="2"/>
        <v>0.40717938695071498</v>
      </c>
      <c r="G66" s="63">
        <v>0.5</v>
      </c>
      <c r="H66" s="59">
        <f t="shared" si="3"/>
        <v>6.8220000000000001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f t="shared" ref="N66:N78" si="7">9.568*G66-3.3</f>
        <v>1.484</v>
      </c>
      <c r="O66" s="59">
        <v>0</v>
      </c>
      <c r="Q66" s="61">
        <v>0.02</v>
      </c>
      <c r="R66" s="60">
        <f t="shared" si="1"/>
        <v>0.47754000000000008</v>
      </c>
      <c r="S66" s="61">
        <v>0</v>
      </c>
      <c r="T66" s="61">
        <v>0</v>
      </c>
      <c r="U66" s="61">
        <v>0</v>
      </c>
      <c r="V66" s="61">
        <v>0</v>
      </c>
      <c r="W66" s="61">
        <v>0</v>
      </c>
      <c r="X66" s="60">
        <f t="shared" si="6"/>
        <v>0.10388000000000001</v>
      </c>
      <c r="Y66" s="61">
        <v>0</v>
      </c>
      <c r="AB66" s="64">
        <v>0.45</v>
      </c>
      <c r="AD66">
        <f t="shared" si="4"/>
        <v>1.0227272727272727E-2</v>
      </c>
      <c r="AE66">
        <f t="shared" si="5"/>
        <v>0.67164179104477606</v>
      </c>
    </row>
    <row r="67" spans="3:31" x14ac:dyDescent="0.3">
      <c r="C67" s="17">
        <v>12</v>
      </c>
      <c r="D67" s="34">
        <v>0.53300000000000003</v>
      </c>
      <c r="E67" s="57">
        <f t="shared" si="2"/>
        <v>0.4081127610198868</v>
      </c>
      <c r="G67" s="63">
        <v>0.53300000000000003</v>
      </c>
      <c r="H67" s="59">
        <f t="shared" si="3"/>
        <v>7.2556200000000004</v>
      </c>
      <c r="I67" s="59">
        <v>0</v>
      </c>
      <c r="J67" s="59">
        <v>0</v>
      </c>
      <c r="K67" s="59">
        <v>0</v>
      </c>
      <c r="L67" s="59">
        <v>0</v>
      </c>
      <c r="M67" s="59">
        <v>0</v>
      </c>
      <c r="N67" s="59">
        <f t="shared" si="7"/>
        <v>1.7997440000000005</v>
      </c>
      <c r="O67" s="59">
        <v>0</v>
      </c>
      <c r="Q67" s="61">
        <v>0.02</v>
      </c>
      <c r="R67" s="60">
        <f t="shared" si="1"/>
        <v>0.50789340000000005</v>
      </c>
      <c r="S67" s="61">
        <v>0</v>
      </c>
      <c r="T67" s="61">
        <v>0</v>
      </c>
      <c r="U67" s="61">
        <v>0</v>
      </c>
      <c r="V67" s="61">
        <v>0</v>
      </c>
      <c r="W67" s="61">
        <v>0</v>
      </c>
      <c r="X67" s="60">
        <f t="shared" si="6"/>
        <v>0.12598208000000005</v>
      </c>
      <c r="Y67" s="61">
        <v>0</v>
      </c>
      <c r="AB67" s="64">
        <v>0.47499999999999998</v>
      </c>
      <c r="AD67">
        <f t="shared" si="4"/>
        <v>1.2179487179487176E-2</v>
      </c>
      <c r="AE67">
        <f t="shared" si="5"/>
        <v>0.70895522388059695</v>
      </c>
    </row>
    <row r="68" spans="3:31" x14ac:dyDescent="0.3">
      <c r="C68" s="17">
        <v>13</v>
      </c>
      <c r="D68" s="34">
        <v>0.56599999999999995</v>
      </c>
      <c r="E68" s="57">
        <f t="shared" si="2"/>
        <v>0.40894086339409935</v>
      </c>
      <c r="G68" s="63">
        <v>0.56599999999999995</v>
      </c>
      <c r="H68" s="59">
        <f t="shared" si="3"/>
        <v>7.6892399999999999</v>
      </c>
      <c r="I68" s="59">
        <v>0</v>
      </c>
      <c r="J68" s="59">
        <v>0</v>
      </c>
      <c r="K68" s="59">
        <v>0</v>
      </c>
      <c r="L68" s="59">
        <v>0</v>
      </c>
      <c r="M68" s="59">
        <v>0</v>
      </c>
      <c r="N68" s="59">
        <f t="shared" si="7"/>
        <v>2.1154879999999991</v>
      </c>
      <c r="O68" s="59">
        <v>0</v>
      </c>
      <c r="Q68" s="61">
        <v>0.02</v>
      </c>
      <c r="R68" s="60">
        <f t="shared" si="1"/>
        <v>0.53824680000000003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0">
        <f t="shared" si="6"/>
        <v>0.14808415999999996</v>
      </c>
      <c r="Y68" s="61">
        <v>0</v>
      </c>
      <c r="AB68" s="64">
        <v>0.5</v>
      </c>
      <c r="AD68">
        <f t="shared" si="4"/>
        <v>1.4705882352941173E-2</v>
      </c>
      <c r="AE68">
        <f t="shared" si="5"/>
        <v>0.74626865671641784</v>
      </c>
    </row>
    <row r="69" spans="3:31" x14ac:dyDescent="0.3">
      <c r="C69" s="17">
        <v>14</v>
      </c>
      <c r="D69" s="34">
        <v>0.6</v>
      </c>
      <c r="E69" s="57">
        <f t="shared" si="2"/>
        <v>0.4097017371353654</v>
      </c>
      <c r="G69" s="63">
        <v>0.6</v>
      </c>
      <c r="H69" s="59">
        <f t="shared" si="3"/>
        <v>8.136000000000001</v>
      </c>
      <c r="I69" s="59">
        <v>0</v>
      </c>
      <c r="J69" s="59">
        <v>0</v>
      </c>
      <c r="K69" s="59">
        <v>0</v>
      </c>
      <c r="L69" s="59">
        <v>0</v>
      </c>
      <c r="M69" s="59">
        <v>0</v>
      </c>
      <c r="N69" s="59">
        <f t="shared" si="7"/>
        <v>2.4407999999999994</v>
      </c>
      <c r="O69" s="59">
        <v>0</v>
      </c>
      <c r="Q69" s="61">
        <v>0.02</v>
      </c>
      <c r="R69" s="60">
        <f t="shared" si="1"/>
        <v>0.56952000000000014</v>
      </c>
      <c r="S69" s="61">
        <v>0</v>
      </c>
      <c r="T69" s="61">
        <v>0</v>
      </c>
      <c r="U69" s="61">
        <v>0</v>
      </c>
      <c r="V69" s="61">
        <v>0</v>
      </c>
      <c r="W69" s="61">
        <v>0</v>
      </c>
      <c r="X69" s="60">
        <f t="shared" si="6"/>
        <v>0.17085599999999998</v>
      </c>
      <c r="Y69" s="61">
        <v>0</v>
      </c>
      <c r="AB69" s="64">
        <v>0.53300000000000003</v>
      </c>
      <c r="AD69">
        <f t="shared" si="4"/>
        <v>1.9452554744525549E-2</v>
      </c>
      <c r="AE69">
        <f t="shared" si="5"/>
        <v>0.79552238805970144</v>
      </c>
    </row>
    <row r="70" spans="3:31" x14ac:dyDescent="0.3">
      <c r="C70" s="17">
        <v>15</v>
      </c>
      <c r="D70" s="34">
        <v>0.63300000000000001</v>
      </c>
      <c r="E70" s="57">
        <f t="shared" si="2"/>
        <v>0.41036436465872078</v>
      </c>
      <c r="G70" s="63">
        <v>0.63300000000000001</v>
      </c>
      <c r="H70" s="59">
        <f t="shared" si="3"/>
        <v>8.5696200000000005</v>
      </c>
      <c r="I70" s="59">
        <v>0</v>
      </c>
      <c r="J70" s="59">
        <v>0</v>
      </c>
      <c r="K70" s="59">
        <v>0</v>
      </c>
      <c r="L70" s="59">
        <v>0</v>
      </c>
      <c r="M70" s="59">
        <v>0</v>
      </c>
      <c r="N70" s="59">
        <f t="shared" si="7"/>
        <v>2.7565439999999999</v>
      </c>
      <c r="O70" s="59">
        <v>0</v>
      </c>
      <c r="Q70" s="61">
        <v>0.02</v>
      </c>
      <c r="R70" s="60">
        <f t="shared" si="1"/>
        <v>0.59987340000000011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0">
        <f t="shared" si="6"/>
        <v>0.19295808</v>
      </c>
      <c r="Y70" s="61">
        <v>0</v>
      </c>
      <c r="AB70" s="64">
        <v>0.56699999999999995</v>
      </c>
      <c r="AD70">
        <f t="shared" si="4"/>
        <v>2.7524271844660168E-2</v>
      </c>
      <c r="AE70">
        <f t="shared" si="5"/>
        <v>0.84626865671641771</v>
      </c>
    </row>
    <row r="71" spans="3:31" x14ac:dyDescent="0.3">
      <c r="C71" s="17">
        <v>16</v>
      </c>
      <c r="D71" s="34">
        <v>0.66600000000000004</v>
      </c>
      <c r="E71" s="57">
        <f t="shared" si="2"/>
        <v>0.41096316437193714</v>
      </c>
      <c r="G71" s="63">
        <v>0.66600000000000004</v>
      </c>
      <c r="H71" s="59">
        <f t="shared" si="3"/>
        <v>9.0032400000000017</v>
      </c>
      <c r="I71" s="59">
        <v>0</v>
      </c>
      <c r="J71" s="59">
        <v>0</v>
      </c>
      <c r="K71" s="59">
        <v>0</v>
      </c>
      <c r="L71" s="59">
        <v>0</v>
      </c>
      <c r="M71" s="59">
        <v>0</v>
      </c>
      <c r="N71" s="59">
        <f t="shared" si="7"/>
        <v>3.0722880000000004</v>
      </c>
      <c r="O71" s="59">
        <v>0</v>
      </c>
      <c r="Q71" s="61">
        <v>0.02</v>
      </c>
      <c r="R71" s="60">
        <f t="shared" si="1"/>
        <v>0.6302268000000002</v>
      </c>
      <c r="S71" s="61">
        <v>0</v>
      </c>
      <c r="T71" s="61">
        <v>0</v>
      </c>
      <c r="U71" s="61">
        <v>0</v>
      </c>
      <c r="V71" s="61">
        <v>0</v>
      </c>
      <c r="W71" s="61">
        <v>0</v>
      </c>
      <c r="X71" s="60">
        <f t="shared" si="6"/>
        <v>0.21506016000000006</v>
      </c>
      <c r="Y71" s="61">
        <v>0</v>
      </c>
      <c r="AB71" s="64">
        <v>0.6</v>
      </c>
      <c r="AD71">
        <f t="shared" si="4"/>
        <v>4.2857142857142823E-2</v>
      </c>
      <c r="AE71">
        <f t="shared" si="5"/>
        <v>0.89552238805970141</v>
      </c>
    </row>
    <row r="72" spans="3:31" x14ac:dyDescent="0.3">
      <c r="C72" s="17">
        <v>17</v>
      </c>
      <c r="D72" s="34">
        <v>0.7</v>
      </c>
      <c r="E72" s="57">
        <f t="shared" si="2"/>
        <v>0.41152263374485593</v>
      </c>
      <c r="G72" s="63">
        <v>0.7</v>
      </c>
      <c r="H72" s="59">
        <f t="shared" si="3"/>
        <v>9.4500000000000011</v>
      </c>
      <c r="I72" s="59">
        <v>0</v>
      </c>
      <c r="J72" s="59">
        <v>0</v>
      </c>
      <c r="K72" s="59">
        <v>0</v>
      </c>
      <c r="L72" s="59">
        <v>0</v>
      </c>
      <c r="M72" s="59">
        <v>0</v>
      </c>
      <c r="N72" s="59">
        <f t="shared" si="7"/>
        <v>3.3975999999999997</v>
      </c>
      <c r="O72" s="59">
        <v>0</v>
      </c>
      <c r="Q72" s="61">
        <v>0.02</v>
      </c>
      <c r="R72" s="60">
        <f t="shared" si="1"/>
        <v>0.66150000000000009</v>
      </c>
      <c r="S72" s="61">
        <v>0</v>
      </c>
      <c r="T72" s="61">
        <v>0</v>
      </c>
      <c r="U72" s="61">
        <v>0</v>
      </c>
      <c r="V72" s="61">
        <v>0</v>
      </c>
      <c r="W72" s="61">
        <v>0</v>
      </c>
      <c r="X72" s="60">
        <f t="shared" si="6"/>
        <v>0.23783200000000002</v>
      </c>
      <c r="Y72" s="61">
        <v>0</v>
      </c>
      <c r="AB72" s="64">
        <v>0.625</v>
      </c>
      <c r="AD72">
        <f t="shared" si="4"/>
        <v>6.9444444444444392E-2</v>
      </c>
      <c r="AE72">
        <f t="shared" si="5"/>
        <v>0.93283582089552231</v>
      </c>
    </row>
    <row r="73" spans="3:31" x14ac:dyDescent="0.3">
      <c r="C73" s="17">
        <v>18</v>
      </c>
      <c r="D73" s="34">
        <v>0.73299999999999998</v>
      </c>
      <c r="E73" s="57">
        <f t="shared" si="2"/>
        <v>0.412017279318936</v>
      </c>
      <c r="G73" s="63">
        <v>0.73299999999999998</v>
      </c>
      <c r="H73" s="59">
        <f t="shared" si="3"/>
        <v>9.8836200000000005</v>
      </c>
      <c r="I73" s="59">
        <v>0</v>
      </c>
      <c r="J73" s="59">
        <v>0</v>
      </c>
      <c r="K73" s="59">
        <v>0</v>
      </c>
      <c r="L73" s="59">
        <v>0</v>
      </c>
      <c r="M73" s="59">
        <v>0</v>
      </c>
      <c r="N73" s="59">
        <f t="shared" si="7"/>
        <v>3.7133439999999993</v>
      </c>
      <c r="O73" s="59">
        <v>0</v>
      </c>
      <c r="Q73" s="61">
        <v>0.02</v>
      </c>
      <c r="R73" s="60">
        <f t="shared" si="1"/>
        <v>0.69185340000000006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0">
        <f t="shared" si="6"/>
        <v>0.25993407999999996</v>
      </c>
      <c r="Y73" s="61">
        <v>0</v>
      </c>
      <c r="AB73" s="64">
        <v>0.65</v>
      </c>
      <c r="AD73">
        <f t="shared" si="4"/>
        <v>0.16249999999999987</v>
      </c>
      <c r="AE73">
        <f t="shared" si="5"/>
        <v>0.9701492537313432</v>
      </c>
    </row>
    <row r="74" spans="3:31" x14ac:dyDescent="0.3">
      <c r="C74" s="17">
        <v>19</v>
      </c>
      <c r="D74" s="34">
        <v>0.76600000000000001</v>
      </c>
      <c r="E74" s="57">
        <f t="shared" si="2"/>
        <v>0.41247034628985613</v>
      </c>
      <c r="G74" s="63">
        <v>0.76600000000000001</v>
      </c>
      <c r="H74" s="59">
        <f t="shared" si="3"/>
        <v>10.317240000000002</v>
      </c>
      <c r="I74" s="59">
        <v>0</v>
      </c>
      <c r="J74" s="59">
        <v>0</v>
      </c>
      <c r="K74" s="59">
        <v>0</v>
      </c>
      <c r="L74" s="59">
        <v>0</v>
      </c>
      <c r="M74" s="59">
        <v>0</v>
      </c>
      <c r="N74" s="59">
        <f t="shared" si="7"/>
        <v>4.0290879999999998</v>
      </c>
      <c r="O74" s="59">
        <v>0</v>
      </c>
      <c r="Q74" s="61">
        <v>0.02</v>
      </c>
      <c r="R74" s="60">
        <f t="shared" si="1"/>
        <v>0.72220680000000015</v>
      </c>
      <c r="S74" s="61">
        <v>0</v>
      </c>
      <c r="T74" s="61">
        <v>0</v>
      </c>
      <c r="U74" s="61">
        <v>0</v>
      </c>
      <c r="V74" s="61">
        <v>0</v>
      </c>
      <c r="W74" s="61">
        <v>0</v>
      </c>
      <c r="X74" s="60">
        <f t="shared" si="6"/>
        <v>0.28203616000000004</v>
      </c>
      <c r="Y74" s="61">
        <v>0</v>
      </c>
      <c r="AB74" s="64">
        <v>0.67500000000000004</v>
      </c>
      <c r="AD74">
        <v>0</v>
      </c>
      <c r="AE74">
        <v>1</v>
      </c>
    </row>
    <row r="75" spans="3:31" x14ac:dyDescent="0.3">
      <c r="C75" s="17">
        <v>20</v>
      </c>
      <c r="D75" s="34">
        <v>0.8</v>
      </c>
      <c r="E75" s="57">
        <f t="shared" si="2"/>
        <v>0.41289896362360123</v>
      </c>
      <c r="G75" s="63">
        <v>0.8</v>
      </c>
      <c r="H75" s="59">
        <f t="shared" si="3"/>
        <v>10.764000000000001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f t="shared" si="7"/>
        <v>4.3544</v>
      </c>
      <c r="O75" s="59">
        <v>0</v>
      </c>
      <c r="Q75" s="61">
        <v>0.02</v>
      </c>
      <c r="R75" s="60">
        <f t="shared" si="1"/>
        <v>0.75348000000000015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0">
        <f t="shared" si="6"/>
        <v>0.30480800000000002</v>
      </c>
      <c r="Y75" s="61">
        <v>0</v>
      </c>
      <c r="AB75" s="64">
        <v>0.7</v>
      </c>
      <c r="AD75">
        <v>0</v>
      </c>
      <c r="AE75">
        <v>1</v>
      </c>
    </row>
    <row r="76" spans="3:31" x14ac:dyDescent="0.3">
      <c r="C76" s="17">
        <v>21</v>
      </c>
      <c r="D76" s="34">
        <v>0.83299999999999996</v>
      </c>
      <c r="E76" s="57">
        <f t="shared" si="2"/>
        <v>0.41328226692616621</v>
      </c>
      <c r="G76" s="63">
        <v>0.83299999999999996</v>
      </c>
      <c r="H76" s="59">
        <f t="shared" si="3"/>
        <v>11.197620000000001</v>
      </c>
      <c r="I76" s="59">
        <v>0</v>
      </c>
      <c r="J76" s="59">
        <v>0</v>
      </c>
      <c r="K76" s="59">
        <v>0</v>
      </c>
      <c r="L76" s="59">
        <v>0</v>
      </c>
      <c r="M76" s="59">
        <v>0</v>
      </c>
      <c r="N76" s="59">
        <f t="shared" si="7"/>
        <v>4.6701439999999996</v>
      </c>
      <c r="O76" s="59">
        <v>0</v>
      </c>
      <c r="Q76" s="61">
        <v>0.02</v>
      </c>
      <c r="R76" s="60">
        <f t="shared" si="1"/>
        <v>0.78383340000000012</v>
      </c>
      <c r="S76" s="61">
        <v>0</v>
      </c>
      <c r="T76" s="61">
        <v>0</v>
      </c>
      <c r="U76" s="61">
        <v>0</v>
      </c>
      <c r="V76" s="61">
        <v>0</v>
      </c>
      <c r="W76" s="61">
        <v>0</v>
      </c>
      <c r="X76" s="60">
        <f t="shared" si="6"/>
        <v>0.32691007999999999</v>
      </c>
      <c r="Y76" s="61">
        <v>0</v>
      </c>
      <c r="AB76" s="64">
        <v>0.72499999999999998</v>
      </c>
      <c r="AD76">
        <v>0</v>
      </c>
      <c r="AE76">
        <v>1</v>
      </c>
    </row>
    <row r="77" spans="3:31" x14ac:dyDescent="0.3">
      <c r="C77" s="17">
        <v>22</v>
      </c>
      <c r="D77" s="34">
        <v>0.86599999999999999</v>
      </c>
      <c r="E77" s="57">
        <f t="shared" si="2"/>
        <v>0.41363699064855597</v>
      </c>
      <c r="G77" s="63">
        <v>0.86599999999999999</v>
      </c>
      <c r="H77" s="59">
        <f t="shared" si="3"/>
        <v>11.631240000000002</v>
      </c>
      <c r="I77" s="59">
        <v>0</v>
      </c>
      <c r="J77" s="59">
        <v>0</v>
      </c>
      <c r="K77" s="59">
        <v>0</v>
      </c>
      <c r="L77" s="59">
        <v>0</v>
      </c>
      <c r="M77" s="59">
        <v>0</v>
      </c>
      <c r="N77" s="59">
        <f t="shared" si="7"/>
        <v>4.9858880000000001</v>
      </c>
      <c r="O77" s="59">
        <v>0</v>
      </c>
      <c r="Q77" s="61">
        <v>0.02</v>
      </c>
      <c r="R77" s="60">
        <f t="shared" si="1"/>
        <v>0.81418680000000021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0">
        <f t="shared" si="6"/>
        <v>0.34901216000000002</v>
      </c>
      <c r="Y77" s="61">
        <v>0</v>
      </c>
      <c r="AB77" s="64">
        <v>0.75</v>
      </c>
      <c r="AD77">
        <v>0</v>
      </c>
      <c r="AE77">
        <v>1</v>
      </c>
    </row>
    <row r="78" spans="3:31" x14ac:dyDescent="0.3">
      <c r="C78" s="17">
        <v>23</v>
      </c>
      <c r="D78" s="34">
        <v>0.9</v>
      </c>
      <c r="E78" s="57">
        <f t="shared" si="2"/>
        <v>0.4139758238118893</v>
      </c>
      <c r="G78" s="63">
        <v>0.9</v>
      </c>
      <c r="H78" s="59">
        <f t="shared" si="3"/>
        <v>12.078000000000001</v>
      </c>
      <c r="I78" s="59">
        <v>0</v>
      </c>
      <c r="J78" s="59">
        <v>0</v>
      </c>
      <c r="K78" s="59">
        <v>0</v>
      </c>
      <c r="L78" s="59">
        <v>0</v>
      </c>
      <c r="M78" s="59">
        <v>0</v>
      </c>
      <c r="N78" s="59">
        <f t="shared" si="7"/>
        <v>5.3112000000000004</v>
      </c>
      <c r="O78" s="59">
        <v>0</v>
      </c>
      <c r="Q78" s="61">
        <v>0.02</v>
      </c>
      <c r="R78" s="60">
        <f t="shared" si="1"/>
        <v>0.84546000000000021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0">
        <f t="shared" si="6"/>
        <v>0.37178400000000006</v>
      </c>
      <c r="Y78" s="61">
        <v>0</v>
      </c>
      <c r="AB78" s="64">
        <v>0.77500000000000002</v>
      </c>
      <c r="AD78">
        <v>0</v>
      </c>
      <c r="AE78">
        <v>1</v>
      </c>
    </row>
    <row r="79" spans="3:31" x14ac:dyDescent="0.3">
      <c r="C79" s="17"/>
      <c r="D79" s="17"/>
      <c r="E79" s="44"/>
      <c r="G79" s="17"/>
      <c r="H79" s="35"/>
      <c r="I79" s="35"/>
      <c r="J79" s="35"/>
      <c r="K79" s="35"/>
      <c r="L79" s="35"/>
      <c r="M79" s="35"/>
      <c r="N79" s="35"/>
      <c r="O79" s="35"/>
      <c r="Q79" s="17"/>
      <c r="R79" s="44"/>
      <c r="S79" s="17"/>
      <c r="T79" s="17"/>
      <c r="U79" s="17"/>
      <c r="V79" s="17"/>
      <c r="W79" s="17"/>
      <c r="X79" s="44"/>
      <c r="Y79" s="17"/>
      <c r="AB79" s="64">
        <v>0.8</v>
      </c>
      <c r="AD79">
        <v>0</v>
      </c>
      <c r="AE79">
        <v>1</v>
      </c>
    </row>
    <row r="80" spans="3:31" x14ac:dyDescent="0.3">
      <c r="Q80" s="17"/>
      <c r="AB80" s="17" t="s">
        <v>432</v>
      </c>
      <c r="AE80" t="s">
        <v>432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9CF5-A65C-44ED-9DC7-BB5EA4A73302}">
  <dimension ref="B1:AO133"/>
  <sheetViews>
    <sheetView zoomScaleNormal="100" workbookViewId="0">
      <selection activeCell="B14" sqref="B14"/>
    </sheetView>
  </sheetViews>
  <sheetFormatPr defaultRowHeight="14.4" x14ac:dyDescent="0.3"/>
  <cols>
    <col min="5" max="5" width="9.5546875" style="44" bestFit="1" customWidth="1"/>
    <col min="6" max="6" width="9.33203125" style="44" bestFit="1" customWidth="1"/>
  </cols>
  <sheetData>
    <row r="1" spans="2:41" x14ac:dyDescent="0.3">
      <c r="B1" s="112" t="s">
        <v>1416</v>
      </c>
      <c r="AC1">
        <v>251004</v>
      </c>
    </row>
    <row r="2" spans="2:41" x14ac:dyDescent="0.3">
      <c r="S2" t="s">
        <v>949</v>
      </c>
      <c r="AC2" t="s">
        <v>752</v>
      </c>
      <c r="AD2" t="s">
        <v>937</v>
      </c>
      <c r="AE2" t="s">
        <v>932</v>
      </c>
    </row>
    <row r="3" spans="2:41" x14ac:dyDescent="0.3">
      <c r="F3" s="44" t="s">
        <v>1212</v>
      </c>
      <c r="AA3" t="s">
        <v>950</v>
      </c>
      <c r="AB3" s="22">
        <v>0.1</v>
      </c>
      <c r="AC3" s="93">
        <v>2.2681279999999999</v>
      </c>
      <c r="AD3" s="93">
        <v>1.7</v>
      </c>
      <c r="AE3" s="93">
        <v>1.1000000000000001</v>
      </c>
      <c r="AH3" s="88"/>
      <c r="AI3" s="87"/>
      <c r="AJ3" s="94"/>
    </row>
    <row r="4" spans="2:41" x14ac:dyDescent="0.3">
      <c r="B4" t="s">
        <v>1215</v>
      </c>
      <c r="D4" s="89">
        <v>0.12</v>
      </c>
      <c r="E4" s="44">
        <v>65656.629693738214</v>
      </c>
      <c r="F4" s="44">
        <f>E4/(10^4)</f>
        <v>6.5656629693738218</v>
      </c>
      <c r="P4" t="s">
        <v>939</v>
      </c>
      <c r="T4" t="s">
        <v>752</v>
      </c>
      <c r="U4" t="s">
        <v>937</v>
      </c>
      <c r="V4" t="s">
        <v>932</v>
      </c>
      <c r="W4" t="s">
        <v>940</v>
      </c>
      <c r="AB4" s="22">
        <v>0.15</v>
      </c>
      <c r="AC4" s="93">
        <v>2.9004129999999999</v>
      </c>
      <c r="AD4" s="93">
        <v>1.45</v>
      </c>
      <c r="AE4" s="93">
        <v>1.1499999999999999</v>
      </c>
      <c r="AH4" s="88"/>
      <c r="AI4" s="87"/>
      <c r="AJ4" s="94"/>
    </row>
    <row r="5" spans="2:41" x14ac:dyDescent="0.3">
      <c r="B5" t="s">
        <v>1216</v>
      </c>
      <c r="D5" s="89">
        <v>0.2</v>
      </c>
      <c r="E5" s="44">
        <v>67812.54765445528</v>
      </c>
      <c r="F5" s="44">
        <f>E5/(10^4)</f>
        <v>6.781254765445528</v>
      </c>
      <c r="Q5">
        <v>0.1</v>
      </c>
      <c r="T5">
        <f>(71246*Q5+12845)/10^4</f>
        <v>1.9969599999999998</v>
      </c>
      <c r="U5">
        <f>(19459*Q5+20311)/10^4</f>
        <v>2.2256900000000002</v>
      </c>
      <c r="V5">
        <f>(28764*Q5+23046)/10^4</f>
        <v>2.5922400000000003</v>
      </c>
      <c r="W5">
        <f>SUM(T5:V5)</f>
        <v>6.8148900000000001</v>
      </c>
      <c r="AB5" s="22">
        <v>0.25</v>
      </c>
      <c r="AC5" s="93">
        <v>4.0999999999999996</v>
      </c>
      <c r="AD5" s="93">
        <v>1.2</v>
      </c>
      <c r="AE5" s="93">
        <v>1.25</v>
      </c>
      <c r="AH5" s="88"/>
      <c r="AI5" s="87"/>
      <c r="AJ5" s="94"/>
    </row>
    <row r="6" spans="2:41" x14ac:dyDescent="0.3">
      <c r="D6" s="89">
        <v>0.35</v>
      </c>
      <c r="E6" s="44">
        <v>84735.882807631308</v>
      </c>
      <c r="F6" s="44">
        <f>E6/(10^4)</f>
        <v>8.4735882807631313</v>
      </c>
      <c r="Q6">
        <v>0.15</v>
      </c>
      <c r="T6">
        <f t="shared" ref="T6:T23" si="0">(71246*Q6+12845)/10^4</f>
        <v>2.3531900000000001</v>
      </c>
      <c r="U6">
        <f t="shared" ref="U6:U23" si="1">(19459*Q6+20311)/10^4</f>
        <v>2.3229849999999996</v>
      </c>
      <c r="V6">
        <f t="shared" ref="V6:V23" si="2">(28764*Q6+23046)/10^4</f>
        <v>2.7360599999999997</v>
      </c>
      <c r="W6">
        <f t="shared" ref="W6:W23" si="3">SUM(T6:V6)</f>
        <v>7.412234999999999</v>
      </c>
      <c r="AB6" s="22">
        <v>0.4</v>
      </c>
      <c r="AC6" s="93">
        <v>5.65</v>
      </c>
      <c r="AD6" s="93">
        <v>1.1499999999999999</v>
      </c>
      <c r="AE6" s="93">
        <v>1.4</v>
      </c>
      <c r="AH6" s="88"/>
      <c r="AI6" s="87"/>
      <c r="AJ6" s="94"/>
    </row>
    <row r="7" spans="2:41" x14ac:dyDescent="0.3">
      <c r="D7" s="89">
        <v>0.5</v>
      </c>
      <c r="E7" s="44">
        <v>102399.55289409916</v>
      </c>
      <c r="F7" s="44">
        <f>E7/(10^4)</f>
        <v>10.239955289409917</v>
      </c>
      <c r="Q7">
        <v>0.2</v>
      </c>
      <c r="T7">
        <f t="shared" si="0"/>
        <v>2.7094200000000002</v>
      </c>
      <c r="U7">
        <f t="shared" si="1"/>
        <v>2.42028</v>
      </c>
      <c r="V7">
        <f t="shared" si="2"/>
        <v>2.87988</v>
      </c>
      <c r="W7">
        <f t="shared" si="3"/>
        <v>8.0095799999999997</v>
      </c>
      <c r="AB7" s="22">
        <v>0.6</v>
      </c>
      <c r="AC7" s="93">
        <v>7.2</v>
      </c>
      <c r="AD7" s="93">
        <v>1.1000000000000001</v>
      </c>
      <c r="AE7" s="93">
        <v>1.55</v>
      </c>
      <c r="AH7" s="88"/>
      <c r="AI7" s="87"/>
      <c r="AJ7" s="94"/>
    </row>
    <row r="8" spans="2:41" x14ac:dyDescent="0.3">
      <c r="D8" s="90">
        <v>0.21</v>
      </c>
      <c r="E8" s="44">
        <v>93184.173001004776</v>
      </c>
      <c r="F8" s="44">
        <f t="shared" ref="F8:F27" si="4">E8/(10^4)</f>
        <v>9.318417300100478</v>
      </c>
      <c r="Q8">
        <v>0.25</v>
      </c>
      <c r="T8">
        <f t="shared" si="0"/>
        <v>3.0656500000000002</v>
      </c>
      <c r="U8">
        <f t="shared" si="1"/>
        <v>2.5175749999999999</v>
      </c>
      <c r="V8">
        <f t="shared" si="2"/>
        <v>3.0236999999999998</v>
      </c>
      <c r="W8">
        <f t="shared" si="3"/>
        <v>8.6069250000000004</v>
      </c>
      <c r="AB8" s="22">
        <v>0.7</v>
      </c>
      <c r="AC8" s="93">
        <v>7.5</v>
      </c>
      <c r="AD8" s="93">
        <v>1.05</v>
      </c>
      <c r="AE8" s="93">
        <v>1.75</v>
      </c>
      <c r="AH8" s="88"/>
      <c r="AI8" s="87"/>
      <c r="AJ8" s="94"/>
    </row>
    <row r="9" spans="2:41" x14ac:dyDescent="0.3">
      <c r="D9" s="90">
        <v>0.22</v>
      </c>
      <c r="E9" s="44">
        <v>90865.08173922784</v>
      </c>
      <c r="F9" s="44">
        <f t="shared" si="4"/>
        <v>9.086508173922784</v>
      </c>
      <c r="Q9">
        <v>0.3</v>
      </c>
      <c r="T9">
        <f t="shared" si="0"/>
        <v>3.4218800000000003</v>
      </c>
      <c r="U9">
        <f t="shared" si="1"/>
        <v>2.6148700000000002</v>
      </c>
      <c r="V9">
        <f t="shared" si="2"/>
        <v>3.1675199999999997</v>
      </c>
      <c r="W9">
        <f t="shared" si="3"/>
        <v>9.2042700000000011</v>
      </c>
      <c r="AB9" t="s">
        <v>432</v>
      </c>
      <c r="AC9" s="41"/>
      <c r="AH9" s="88"/>
      <c r="AI9" s="87"/>
      <c r="AJ9" s="94"/>
    </row>
    <row r="10" spans="2:41" x14ac:dyDescent="0.3">
      <c r="D10" s="90">
        <v>0.25</v>
      </c>
      <c r="E10" s="44">
        <v>98966.824179087387</v>
      </c>
      <c r="F10" s="44">
        <f t="shared" si="4"/>
        <v>9.8966824179087389</v>
      </c>
      <c r="Q10">
        <v>0.35</v>
      </c>
      <c r="T10">
        <f t="shared" si="0"/>
        <v>3.7781099999999999</v>
      </c>
      <c r="U10">
        <f t="shared" si="1"/>
        <v>2.7121650000000002</v>
      </c>
      <c r="V10">
        <f t="shared" si="2"/>
        <v>3.31134</v>
      </c>
      <c r="W10">
        <f t="shared" si="3"/>
        <v>9.801615</v>
      </c>
      <c r="AC10" s="41"/>
      <c r="AH10" s="88"/>
      <c r="AI10" s="87"/>
      <c r="AJ10" s="94"/>
    </row>
    <row r="11" spans="2:41" x14ac:dyDescent="0.3">
      <c r="D11" s="90">
        <v>0.26</v>
      </c>
      <c r="E11" s="44">
        <v>113543.1799016435</v>
      </c>
      <c r="F11" s="44">
        <f t="shared" si="4"/>
        <v>11.354317990164349</v>
      </c>
      <c r="Q11">
        <v>0.4</v>
      </c>
      <c r="T11">
        <f t="shared" si="0"/>
        <v>4.1343399999999999</v>
      </c>
      <c r="U11">
        <f t="shared" si="1"/>
        <v>2.8094600000000001</v>
      </c>
      <c r="V11">
        <f t="shared" si="2"/>
        <v>3.4551599999999998</v>
      </c>
      <c r="W11">
        <f t="shared" si="3"/>
        <v>10.398959999999999</v>
      </c>
      <c r="AC11" s="88"/>
      <c r="AD11" s="87"/>
      <c r="AE11" s="94"/>
      <c r="AH11" s="41"/>
      <c r="AM11" s="88"/>
      <c r="AN11" s="87"/>
      <c r="AO11" s="94"/>
    </row>
    <row r="12" spans="2:41" x14ac:dyDescent="0.3">
      <c r="D12" s="90">
        <v>0.31</v>
      </c>
      <c r="E12" s="44">
        <v>117564.09671413718</v>
      </c>
      <c r="F12" s="44">
        <f t="shared" si="4"/>
        <v>11.756409671413717</v>
      </c>
      <c r="Q12">
        <v>0.45</v>
      </c>
      <c r="T12">
        <f t="shared" si="0"/>
        <v>4.49057</v>
      </c>
      <c r="U12">
        <f t="shared" si="1"/>
        <v>2.9067550000000004</v>
      </c>
      <c r="V12">
        <f t="shared" si="2"/>
        <v>3.5989800000000005</v>
      </c>
      <c r="W12">
        <f t="shared" si="3"/>
        <v>10.996305000000001</v>
      </c>
      <c r="AC12" s="88"/>
      <c r="AD12" s="87"/>
      <c r="AE12" s="94"/>
      <c r="AH12" s="41"/>
    </row>
    <row r="13" spans="2:41" x14ac:dyDescent="0.3">
      <c r="D13" s="90">
        <v>0.35</v>
      </c>
      <c r="E13" s="44">
        <v>119056.44969857341</v>
      </c>
      <c r="F13" s="44">
        <f t="shared" si="4"/>
        <v>11.905644969857342</v>
      </c>
      <c r="Q13">
        <v>0.5</v>
      </c>
      <c r="T13">
        <f t="shared" si="0"/>
        <v>4.8468</v>
      </c>
      <c r="U13">
        <f t="shared" si="1"/>
        <v>3.0040499999999999</v>
      </c>
      <c r="V13">
        <f t="shared" si="2"/>
        <v>3.7427999999999999</v>
      </c>
      <c r="W13">
        <f>SUM(T13:V13)</f>
        <v>11.59365</v>
      </c>
      <c r="AC13" s="88"/>
      <c r="AD13" s="87"/>
      <c r="AE13" s="94"/>
      <c r="AH13" s="41"/>
    </row>
    <row r="14" spans="2:41" x14ac:dyDescent="0.3">
      <c r="D14" s="90">
        <v>0.36</v>
      </c>
      <c r="E14" s="44">
        <v>119419.90083199342</v>
      </c>
      <c r="F14" s="44">
        <f t="shared" si="4"/>
        <v>11.941990083199343</v>
      </c>
      <c r="Q14">
        <v>0.55000000000000004</v>
      </c>
      <c r="T14">
        <f t="shared" si="0"/>
        <v>5.20303</v>
      </c>
      <c r="U14">
        <f t="shared" si="1"/>
        <v>3.1013450000000002</v>
      </c>
      <c r="V14">
        <f t="shared" si="2"/>
        <v>3.8866199999999997</v>
      </c>
      <c r="W14">
        <f t="shared" si="3"/>
        <v>12.190995000000001</v>
      </c>
      <c r="AC14" s="88"/>
      <c r="AD14" s="87"/>
      <c r="AE14" s="94"/>
      <c r="AH14" s="41"/>
    </row>
    <row r="15" spans="2:41" x14ac:dyDescent="0.3">
      <c r="D15" s="90">
        <v>0.41</v>
      </c>
      <c r="E15" s="44">
        <v>121554.94869176713</v>
      </c>
      <c r="F15" s="44">
        <f t="shared" si="4"/>
        <v>12.155494869176714</v>
      </c>
      <c r="Q15">
        <v>0.6</v>
      </c>
      <c r="T15">
        <f t="shared" si="0"/>
        <v>5.5592600000000001</v>
      </c>
      <c r="U15">
        <f t="shared" si="1"/>
        <v>3.1986400000000001</v>
      </c>
      <c r="V15">
        <f t="shared" si="2"/>
        <v>4.0304399999999996</v>
      </c>
      <c r="W15">
        <f>SUM(T15:V15)</f>
        <v>12.788339999999998</v>
      </c>
      <c r="AC15" s="88"/>
      <c r="AD15" s="87"/>
      <c r="AE15" s="94"/>
    </row>
    <row r="16" spans="2:41" x14ac:dyDescent="0.3">
      <c r="D16" s="90">
        <v>0.42</v>
      </c>
      <c r="E16" s="44">
        <v>94301.475125383935</v>
      </c>
      <c r="F16" s="44">
        <f t="shared" si="4"/>
        <v>9.4301475125383938</v>
      </c>
      <c r="Q16">
        <v>0.65</v>
      </c>
      <c r="T16">
        <f t="shared" si="0"/>
        <v>5.9154900000000001</v>
      </c>
      <c r="U16">
        <f t="shared" si="1"/>
        <v>3.2959350000000001</v>
      </c>
      <c r="V16">
        <f t="shared" si="2"/>
        <v>4.1742600000000003</v>
      </c>
      <c r="W16">
        <f t="shared" si="3"/>
        <v>13.385685</v>
      </c>
    </row>
    <row r="17" spans="4:23" x14ac:dyDescent="0.3">
      <c r="D17" s="90">
        <v>0.45</v>
      </c>
      <c r="E17" s="44">
        <v>120055.97756345163</v>
      </c>
      <c r="F17" s="44">
        <f t="shared" si="4"/>
        <v>12.005597756345162</v>
      </c>
      <c r="Q17">
        <v>0.7</v>
      </c>
      <c r="T17">
        <f t="shared" si="0"/>
        <v>6.2717199999999993</v>
      </c>
      <c r="U17">
        <f t="shared" si="1"/>
        <v>3.3932300000000004</v>
      </c>
      <c r="V17">
        <f t="shared" si="2"/>
        <v>4.3180800000000001</v>
      </c>
      <c r="W17">
        <f>SUM(T17:V17)</f>
        <v>13.983029999999999</v>
      </c>
    </row>
    <row r="18" spans="4:23" x14ac:dyDescent="0.3">
      <c r="D18" s="90">
        <v>0.46</v>
      </c>
      <c r="E18" s="44">
        <v>122490.98357648244</v>
      </c>
      <c r="F18" s="44">
        <f t="shared" si="4"/>
        <v>12.249098357648244</v>
      </c>
      <c r="Q18">
        <v>0.75</v>
      </c>
      <c r="T18">
        <f t="shared" si="0"/>
        <v>6.6279500000000002</v>
      </c>
      <c r="U18">
        <f t="shared" si="1"/>
        <v>3.4905249999999999</v>
      </c>
      <c r="V18">
        <f t="shared" si="2"/>
        <v>4.4619</v>
      </c>
      <c r="W18">
        <f t="shared" si="3"/>
        <v>14.580375</v>
      </c>
    </row>
    <row r="19" spans="4:23" x14ac:dyDescent="0.3">
      <c r="D19" s="90">
        <v>0.51</v>
      </c>
      <c r="E19" s="44">
        <v>130726.23785386686</v>
      </c>
      <c r="F19" s="44">
        <f t="shared" si="4"/>
        <v>13.072623785386686</v>
      </c>
      <c r="Q19">
        <v>0.8</v>
      </c>
      <c r="T19">
        <f t="shared" si="0"/>
        <v>6.9841800000000003</v>
      </c>
      <c r="U19">
        <f t="shared" si="1"/>
        <v>3.5878199999999998</v>
      </c>
      <c r="V19">
        <f t="shared" si="2"/>
        <v>4.6057199999999998</v>
      </c>
      <c r="W19">
        <f t="shared" si="3"/>
        <v>15.177719999999999</v>
      </c>
    </row>
    <row r="20" spans="4:23" x14ac:dyDescent="0.3">
      <c r="D20" s="90">
        <v>0.53</v>
      </c>
      <c r="E20" s="44">
        <v>138722.72310081514</v>
      </c>
      <c r="F20" s="44">
        <f t="shared" si="4"/>
        <v>13.872272310081515</v>
      </c>
      <c r="Q20">
        <v>0.85</v>
      </c>
      <c r="T20">
        <f t="shared" si="0"/>
        <v>7.3404100000000003</v>
      </c>
      <c r="U20">
        <f t="shared" si="1"/>
        <v>3.6851149999999993</v>
      </c>
      <c r="V20">
        <f t="shared" si="2"/>
        <v>4.7495399999999997</v>
      </c>
      <c r="W20">
        <f t="shared" si="3"/>
        <v>15.775065</v>
      </c>
    </row>
    <row r="21" spans="4:23" x14ac:dyDescent="0.3">
      <c r="D21" s="90">
        <v>0.55000000000000004</v>
      </c>
      <c r="E21" s="44">
        <v>129844.096279562</v>
      </c>
      <c r="F21" s="44">
        <f t="shared" si="4"/>
        <v>12.9844096279562</v>
      </c>
      <c r="Q21">
        <v>0.9</v>
      </c>
      <c r="T21">
        <f t="shared" si="0"/>
        <v>7.6966399999999995</v>
      </c>
      <c r="U21">
        <f t="shared" si="1"/>
        <v>3.7824100000000005</v>
      </c>
      <c r="V21">
        <f t="shared" si="2"/>
        <v>4.8933600000000004</v>
      </c>
      <c r="W21">
        <f t="shared" si="3"/>
        <v>16.372410000000002</v>
      </c>
    </row>
    <row r="22" spans="4:23" x14ac:dyDescent="0.3">
      <c r="D22" s="90">
        <v>0.63</v>
      </c>
      <c r="E22" s="44">
        <v>135748.14112743002</v>
      </c>
      <c r="F22" s="44">
        <f t="shared" si="4"/>
        <v>13.574814112743002</v>
      </c>
      <c r="Q22">
        <v>0.95</v>
      </c>
      <c r="T22">
        <f t="shared" si="0"/>
        <v>8.0528700000000004</v>
      </c>
      <c r="U22">
        <f t="shared" si="1"/>
        <v>3.8797050000000004</v>
      </c>
      <c r="V22">
        <f t="shared" si="2"/>
        <v>5.0371800000000002</v>
      </c>
      <c r="W22">
        <f t="shared" si="3"/>
        <v>16.969754999999999</v>
      </c>
    </row>
    <row r="23" spans="4:23" x14ac:dyDescent="0.3">
      <c r="D23" s="90">
        <v>0.63</v>
      </c>
      <c r="E23" s="44">
        <v>141658.68422122273</v>
      </c>
      <c r="F23" s="44">
        <f t="shared" si="4"/>
        <v>14.165868422122273</v>
      </c>
      <c r="Q23">
        <v>1</v>
      </c>
      <c r="T23">
        <f t="shared" si="0"/>
        <v>8.4091000000000005</v>
      </c>
      <c r="U23">
        <f t="shared" si="1"/>
        <v>3.9769999999999999</v>
      </c>
      <c r="V23">
        <f t="shared" si="2"/>
        <v>5.181</v>
      </c>
      <c r="W23">
        <f t="shared" si="3"/>
        <v>17.5671</v>
      </c>
    </row>
    <row r="24" spans="4:23" x14ac:dyDescent="0.3">
      <c r="D24" s="90">
        <v>0.65</v>
      </c>
      <c r="E24" s="44">
        <v>139740.67862742604</v>
      </c>
      <c r="F24" s="44">
        <f t="shared" si="4"/>
        <v>13.974067862742604</v>
      </c>
    </row>
    <row r="25" spans="4:23" x14ac:dyDescent="0.3">
      <c r="D25" s="90">
        <v>0.73</v>
      </c>
      <c r="E25" s="44">
        <v>152443.61763684783</v>
      </c>
      <c r="F25" s="44">
        <f t="shared" si="4"/>
        <v>15.244361763684783</v>
      </c>
    </row>
    <row r="26" spans="4:23" x14ac:dyDescent="0.3">
      <c r="D26" s="90">
        <v>0.74</v>
      </c>
      <c r="E26" s="44">
        <v>146007.17736950846</v>
      </c>
      <c r="F26" s="44">
        <f t="shared" si="4"/>
        <v>14.600717736950845</v>
      </c>
    </row>
    <row r="27" spans="4:23" x14ac:dyDescent="0.3">
      <c r="D27" s="90">
        <v>0.78</v>
      </c>
      <c r="E27" s="44">
        <v>152963.58494258422</v>
      </c>
      <c r="F27" s="44">
        <f t="shared" si="4"/>
        <v>15.296358494258422</v>
      </c>
    </row>
    <row r="28" spans="4:23" x14ac:dyDescent="0.3">
      <c r="D28" s="92">
        <v>0.11</v>
      </c>
      <c r="E28" s="44">
        <v>78237.808678516114</v>
      </c>
      <c r="F28" s="44">
        <f>E28/(10^4)</f>
        <v>7.8237808678516112</v>
      </c>
    </row>
    <row r="29" spans="4:23" x14ac:dyDescent="0.3">
      <c r="D29" s="92">
        <v>0.21</v>
      </c>
      <c r="E29" s="44">
        <v>103935.58175045291</v>
      </c>
      <c r="F29" s="44">
        <f>E29/(10^4)</f>
        <v>10.393558175045291</v>
      </c>
    </row>
    <row r="30" spans="4:23" x14ac:dyDescent="0.3">
      <c r="D30" s="92">
        <v>0.31</v>
      </c>
      <c r="E30" s="44">
        <v>120054.0936059316</v>
      </c>
      <c r="F30" s="44">
        <f>E30/(10^4)</f>
        <v>12.005409360593161</v>
      </c>
    </row>
    <row r="31" spans="4:23" x14ac:dyDescent="0.3">
      <c r="D31" s="92">
        <v>0.4</v>
      </c>
      <c r="E31" s="44">
        <v>121642.00837056436</v>
      </c>
      <c r="F31" s="44">
        <f>E31/(10^4)</f>
        <v>12.164200837056436</v>
      </c>
    </row>
    <row r="32" spans="4:23" x14ac:dyDescent="0.3">
      <c r="D32" s="92">
        <v>0.49</v>
      </c>
      <c r="E32" s="44">
        <v>105597.8774545255</v>
      </c>
      <c r="F32" s="44">
        <f>E32/(10^4)</f>
        <v>10.55978774545255</v>
      </c>
    </row>
    <row r="33" spans="2:27" x14ac:dyDescent="0.3">
      <c r="AA33" s="41"/>
    </row>
    <row r="34" spans="2:27" x14ac:dyDescent="0.3">
      <c r="B34" t="s">
        <v>1217</v>
      </c>
      <c r="D34" s="89">
        <v>0.12</v>
      </c>
      <c r="E34" s="44">
        <v>13006.524036952836</v>
      </c>
      <c r="F34" s="44">
        <f>E34/10^4</f>
        <v>1.3006524036952836</v>
      </c>
      <c r="AA34" s="41"/>
    </row>
    <row r="35" spans="2:27" x14ac:dyDescent="0.3">
      <c r="D35" s="89">
        <v>0.2</v>
      </c>
      <c r="E35" s="44">
        <v>19754.484689948651</v>
      </c>
      <c r="F35" s="44">
        <f>E35/10^4</f>
        <v>1.975448468994865</v>
      </c>
      <c r="AA35" s="41"/>
    </row>
    <row r="36" spans="2:27" x14ac:dyDescent="0.3">
      <c r="D36" s="89">
        <v>0.35</v>
      </c>
      <c r="E36" s="44">
        <v>30060.760639502383</v>
      </c>
      <c r="F36" s="44">
        <f>E36/10^4</f>
        <v>3.0060760639502382</v>
      </c>
      <c r="AA36" s="41"/>
    </row>
    <row r="37" spans="2:27" x14ac:dyDescent="0.3">
      <c r="D37" s="89">
        <v>0.5</v>
      </c>
      <c r="E37" s="44">
        <v>37888.061133895186</v>
      </c>
      <c r="F37" s="44">
        <f>E37/10^4</f>
        <v>3.7888061133895188</v>
      </c>
      <c r="AA37" s="41"/>
    </row>
    <row r="38" spans="2:27" x14ac:dyDescent="0.3">
      <c r="B38" s="1"/>
      <c r="D38" s="65">
        <v>0.25</v>
      </c>
      <c r="E38" s="44">
        <v>27519.967085798075</v>
      </c>
      <c r="F38" s="44">
        <f t="shared" ref="F38:F56" si="5">E38/10^4</f>
        <v>2.7519967085798074</v>
      </c>
    </row>
    <row r="39" spans="2:27" x14ac:dyDescent="0.3">
      <c r="B39" s="1"/>
      <c r="D39" s="65">
        <v>0.22</v>
      </c>
      <c r="E39" s="44">
        <v>36924.142894997218</v>
      </c>
      <c r="F39" s="44">
        <f t="shared" si="5"/>
        <v>3.6924142894997218</v>
      </c>
    </row>
    <row r="40" spans="2:27" x14ac:dyDescent="0.3">
      <c r="B40" s="1"/>
      <c r="D40" s="65">
        <v>0.21</v>
      </c>
      <c r="E40" s="44">
        <v>39857.621730867089</v>
      </c>
      <c r="F40" s="44">
        <f t="shared" si="5"/>
        <v>3.9857621730867088</v>
      </c>
    </row>
    <row r="41" spans="2:27" x14ac:dyDescent="0.3">
      <c r="B41" s="1"/>
      <c r="D41" s="65">
        <v>0.26</v>
      </c>
      <c r="E41" s="44">
        <v>42563.049947718522</v>
      </c>
      <c r="F41" s="44">
        <f t="shared" si="5"/>
        <v>4.2563049947718525</v>
      </c>
    </row>
    <row r="42" spans="2:27" x14ac:dyDescent="0.3">
      <c r="B42" s="1"/>
      <c r="D42" s="65">
        <v>0.35</v>
      </c>
      <c r="E42" s="44">
        <v>44231.735598529747</v>
      </c>
      <c r="F42" s="44">
        <f t="shared" si="5"/>
        <v>4.4231735598529749</v>
      </c>
    </row>
    <row r="43" spans="2:27" x14ac:dyDescent="0.3">
      <c r="B43" s="1"/>
      <c r="D43" s="65">
        <v>0.31</v>
      </c>
      <c r="E43" s="44">
        <v>50474.915865655013</v>
      </c>
      <c r="F43" s="44">
        <f t="shared" si="5"/>
        <v>5.047491586565501</v>
      </c>
    </row>
    <row r="44" spans="2:27" x14ac:dyDescent="0.3">
      <c r="B44" s="1"/>
      <c r="D44" s="65">
        <v>0.42</v>
      </c>
      <c r="E44" s="44">
        <v>49272.07878466243</v>
      </c>
      <c r="F44" s="44">
        <f t="shared" si="5"/>
        <v>4.927207878466243</v>
      </c>
    </row>
    <row r="45" spans="2:27" x14ac:dyDescent="0.3">
      <c r="B45" s="1"/>
      <c r="D45" s="65">
        <v>0.36</v>
      </c>
      <c r="E45" s="44">
        <v>53552.99642513461</v>
      </c>
      <c r="F45" s="44">
        <f t="shared" si="5"/>
        <v>5.3552996425134607</v>
      </c>
    </row>
    <row r="46" spans="2:27" x14ac:dyDescent="0.3">
      <c r="B46" s="1"/>
      <c r="D46" s="65">
        <v>0.45</v>
      </c>
      <c r="E46" s="44">
        <v>50244.541162177702</v>
      </c>
      <c r="F46" s="44">
        <f t="shared" si="5"/>
        <v>5.02445411621777</v>
      </c>
    </row>
    <row r="47" spans="2:27" x14ac:dyDescent="0.3">
      <c r="B47" s="1"/>
      <c r="D47" s="65">
        <v>0.51</v>
      </c>
      <c r="E47" s="44">
        <v>48469.569897768961</v>
      </c>
      <c r="F47" s="44">
        <f t="shared" si="5"/>
        <v>4.8469569897768965</v>
      </c>
    </row>
    <row r="48" spans="2:27" x14ac:dyDescent="0.3">
      <c r="B48" s="1"/>
      <c r="D48" s="65">
        <v>0.41</v>
      </c>
      <c r="E48" s="44">
        <v>53708.708143648677</v>
      </c>
      <c r="F48" s="44">
        <f t="shared" si="5"/>
        <v>5.370870814364868</v>
      </c>
    </row>
    <row r="49" spans="2:27" x14ac:dyDescent="0.3">
      <c r="B49" s="1"/>
      <c r="D49" s="65">
        <v>0.55000000000000004</v>
      </c>
      <c r="E49" s="44">
        <v>48121.067903206836</v>
      </c>
      <c r="F49" s="44">
        <f t="shared" si="5"/>
        <v>4.8121067903206836</v>
      </c>
    </row>
    <row r="50" spans="2:27" x14ac:dyDescent="0.3">
      <c r="B50" s="1"/>
      <c r="D50" s="65">
        <v>0.46</v>
      </c>
      <c r="E50" s="44">
        <v>52270.595985092441</v>
      </c>
      <c r="F50" s="44">
        <f t="shared" si="5"/>
        <v>5.2270595985092445</v>
      </c>
    </row>
    <row r="51" spans="2:27" x14ac:dyDescent="0.3">
      <c r="B51" s="1"/>
      <c r="D51" s="65">
        <v>0.53</v>
      </c>
      <c r="E51" s="44">
        <v>54163.9912481266</v>
      </c>
      <c r="F51" s="44">
        <f t="shared" si="5"/>
        <v>5.4163991248126599</v>
      </c>
    </row>
    <row r="52" spans="2:27" x14ac:dyDescent="0.3">
      <c r="B52" s="1"/>
      <c r="D52" s="65">
        <v>0.63</v>
      </c>
      <c r="E52" s="44">
        <v>51450.272002141654</v>
      </c>
      <c r="F52" s="44">
        <f t="shared" si="5"/>
        <v>5.145027200214165</v>
      </c>
    </row>
    <row r="53" spans="2:27" x14ac:dyDescent="0.3">
      <c r="B53" s="1"/>
      <c r="D53" s="65">
        <v>0.65</v>
      </c>
      <c r="E53" s="44">
        <v>52426.489256183777</v>
      </c>
      <c r="F53" s="44">
        <f t="shared" si="5"/>
        <v>5.2426489256183775</v>
      </c>
    </row>
    <row r="54" spans="2:27" x14ac:dyDescent="0.3">
      <c r="B54" s="1"/>
      <c r="D54" s="65">
        <v>0.73</v>
      </c>
      <c r="E54" s="44">
        <v>54802.087973654874</v>
      </c>
      <c r="F54" s="44">
        <f t="shared" si="5"/>
        <v>5.4802087973654876</v>
      </c>
      <c r="AA54" t="s">
        <v>432</v>
      </c>
    </row>
    <row r="55" spans="2:27" x14ac:dyDescent="0.3">
      <c r="B55" s="1"/>
      <c r="D55" s="65">
        <v>0.78</v>
      </c>
      <c r="E55" s="44">
        <v>54174.442666130082</v>
      </c>
      <c r="F55" s="44">
        <f t="shared" si="5"/>
        <v>5.4174442666130078</v>
      </c>
    </row>
    <row r="56" spans="2:27" x14ac:dyDescent="0.3">
      <c r="B56" s="1"/>
      <c r="D56" s="65">
        <v>0.74</v>
      </c>
      <c r="E56" s="44">
        <v>57931.547117378039</v>
      </c>
      <c r="F56" s="44">
        <f t="shared" si="5"/>
        <v>5.7931547117378042</v>
      </c>
    </row>
    <row r="57" spans="2:27" x14ac:dyDescent="0.3">
      <c r="B57" s="1"/>
      <c r="D57" s="50">
        <v>0.11</v>
      </c>
      <c r="E57" s="44">
        <v>18869.197507418783</v>
      </c>
      <c r="F57" s="44">
        <f>E57/10^4</f>
        <v>1.8869197507418782</v>
      </c>
    </row>
    <row r="58" spans="2:27" x14ac:dyDescent="0.3">
      <c r="D58" s="50">
        <v>0.21</v>
      </c>
      <c r="E58" s="44">
        <v>30192.987677823068</v>
      </c>
      <c r="F58" s="44">
        <f>E58/10^4</f>
        <v>3.0192987677823067</v>
      </c>
    </row>
    <row r="59" spans="2:27" x14ac:dyDescent="0.3">
      <c r="D59" s="50">
        <v>0.31</v>
      </c>
      <c r="E59" s="44">
        <v>38409.70926893768</v>
      </c>
      <c r="F59" s="44">
        <f>E59/10^4</f>
        <v>3.840970926893768</v>
      </c>
    </row>
    <row r="60" spans="2:27" x14ac:dyDescent="0.3">
      <c r="D60" s="50">
        <v>0.4</v>
      </c>
      <c r="E60" s="44">
        <v>39413.424579529834</v>
      </c>
      <c r="F60" s="44">
        <f>E60/10^4</f>
        <v>3.9413424579529832</v>
      </c>
    </row>
    <row r="61" spans="2:27" x14ac:dyDescent="0.3">
      <c r="D61" s="50"/>
    </row>
    <row r="63" spans="2:27" x14ac:dyDescent="0.3">
      <c r="B63" t="s">
        <v>1218</v>
      </c>
      <c r="D63" s="89">
        <v>0.3</v>
      </c>
      <c r="E63" s="44">
        <v>22737.908252022946</v>
      </c>
      <c r="F63" s="44">
        <f t="shared" ref="F63:F123" si="6">E63/10^4</f>
        <v>2.2737908252022945</v>
      </c>
    </row>
    <row r="64" spans="2:27" x14ac:dyDescent="0.3">
      <c r="D64" s="89">
        <v>0.12</v>
      </c>
      <c r="E64" s="44">
        <v>17593.621289402388</v>
      </c>
      <c r="F64" s="44">
        <f t="shared" si="6"/>
        <v>1.7593621289402388</v>
      </c>
    </row>
    <row r="65" spans="2:6" x14ac:dyDescent="0.3">
      <c r="D65" s="89">
        <v>0.2</v>
      </c>
      <c r="E65" s="44">
        <v>21273.466699590605</v>
      </c>
      <c r="F65" s="44">
        <f t="shared" si="6"/>
        <v>2.1273466699590604</v>
      </c>
    </row>
    <row r="66" spans="2:6" x14ac:dyDescent="0.3">
      <c r="D66" s="89">
        <v>0.35</v>
      </c>
      <c r="E66" s="44">
        <v>24957.241921635796</v>
      </c>
      <c r="F66" s="44">
        <f t="shared" si="6"/>
        <v>2.4957241921635798</v>
      </c>
    </row>
    <row r="67" spans="2:6" x14ac:dyDescent="0.3">
      <c r="D67" s="89">
        <v>0.5</v>
      </c>
      <c r="E67" s="44">
        <v>27805.610017081402</v>
      </c>
      <c r="F67" s="44">
        <f t="shared" si="6"/>
        <v>2.7805610017081404</v>
      </c>
    </row>
    <row r="68" spans="2:6" x14ac:dyDescent="0.3">
      <c r="B68" s="1"/>
      <c r="D68" s="90">
        <v>0.21</v>
      </c>
      <c r="E68" s="44">
        <v>21695.729110765478</v>
      </c>
      <c r="F68" s="44">
        <f t="shared" si="6"/>
        <v>2.169572911076548</v>
      </c>
    </row>
    <row r="69" spans="2:6" x14ac:dyDescent="0.3">
      <c r="B69" s="1"/>
      <c r="D69" s="90">
        <v>0.22</v>
      </c>
      <c r="E69" s="44">
        <v>21811.443175477634</v>
      </c>
      <c r="F69" s="44">
        <f t="shared" si="6"/>
        <v>2.1811443175477634</v>
      </c>
    </row>
    <row r="70" spans="2:6" x14ac:dyDescent="0.3">
      <c r="B70" s="1"/>
      <c r="D70" s="90">
        <v>0.26</v>
      </c>
      <c r="E70" s="44">
        <v>22960.831784611069</v>
      </c>
      <c r="F70" s="44">
        <f t="shared" si="6"/>
        <v>2.2960831784611071</v>
      </c>
    </row>
    <row r="71" spans="2:6" x14ac:dyDescent="0.3">
      <c r="B71" s="1"/>
      <c r="D71" s="90">
        <v>0.31</v>
      </c>
      <c r="E71" s="44">
        <v>24460.313317532022</v>
      </c>
      <c r="F71" s="44">
        <f t="shared" si="6"/>
        <v>2.4460313317532023</v>
      </c>
    </row>
    <row r="72" spans="2:6" x14ac:dyDescent="0.3">
      <c r="B72" s="1"/>
      <c r="D72" s="90">
        <v>0.36</v>
      </c>
      <c r="E72" s="44">
        <v>25928.694011324922</v>
      </c>
      <c r="F72" s="44">
        <f t="shared" si="6"/>
        <v>2.5928694011324924</v>
      </c>
    </row>
    <row r="73" spans="2:6" x14ac:dyDescent="0.3">
      <c r="B73" s="1"/>
      <c r="D73" s="90">
        <v>0.41</v>
      </c>
      <c r="E73" s="44">
        <v>25530.872951690675</v>
      </c>
      <c r="F73" s="44">
        <f t="shared" si="6"/>
        <v>2.5530872951690675</v>
      </c>
    </row>
    <row r="74" spans="2:6" x14ac:dyDescent="0.3">
      <c r="B74" s="1"/>
      <c r="D74" s="90">
        <v>0.46</v>
      </c>
      <c r="E74" s="44">
        <v>26500.781301205781</v>
      </c>
      <c r="F74" s="44">
        <f t="shared" si="6"/>
        <v>2.650078130120578</v>
      </c>
    </row>
    <row r="75" spans="2:6" x14ac:dyDescent="0.3">
      <c r="B75" s="1"/>
      <c r="D75" s="90">
        <v>0.51</v>
      </c>
      <c r="E75" s="44">
        <v>25839.999781988012</v>
      </c>
      <c r="F75" s="44">
        <f t="shared" si="6"/>
        <v>2.583999978198801</v>
      </c>
    </row>
    <row r="76" spans="2:6" x14ac:dyDescent="0.3">
      <c r="B76" s="1"/>
      <c r="D76" s="90">
        <v>0.25</v>
      </c>
      <c r="E76" s="44">
        <v>27356.333636724376</v>
      </c>
      <c r="F76" s="44">
        <f t="shared" si="6"/>
        <v>2.7356333636724375</v>
      </c>
    </row>
    <row r="77" spans="2:6" x14ac:dyDescent="0.3">
      <c r="B77" s="1"/>
      <c r="D77" s="90">
        <v>0.35</v>
      </c>
      <c r="E77" s="44">
        <v>31084.127466342539</v>
      </c>
      <c r="F77" s="44">
        <f t="shared" si="6"/>
        <v>3.1084127466342539</v>
      </c>
    </row>
    <row r="78" spans="2:6" x14ac:dyDescent="0.3">
      <c r="B78" s="1"/>
      <c r="D78" s="90">
        <v>0.42</v>
      </c>
      <c r="E78" s="44">
        <v>31491.910411395787</v>
      </c>
      <c r="F78" s="44">
        <f t="shared" si="6"/>
        <v>3.1491910411395789</v>
      </c>
    </row>
    <row r="79" spans="2:6" x14ac:dyDescent="0.3">
      <c r="B79" s="1"/>
      <c r="D79" s="90">
        <v>0.45</v>
      </c>
      <c r="E79" s="44">
        <v>33395.984640784991</v>
      </c>
      <c r="F79" s="44">
        <f t="shared" si="6"/>
        <v>3.3395984640784993</v>
      </c>
    </row>
    <row r="80" spans="2:6" x14ac:dyDescent="0.3">
      <c r="B80" s="1"/>
      <c r="D80" s="90">
        <v>0.53</v>
      </c>
      <c r="E80" s="44">
        <v>33364.74560523867</v>
      </c>
      <c r="F80" s="44">
        <f t="shared" si="6"/>
        <v>3.3364745605238668</v>
      </c>
    </row>
    <row r="81" spans="2:32" x14ac:dyDescent="0.3">
      <c r="B81" s="1"/>
      <c r="D81" s="90">
        <v>0.55000000000000004</v>
      </c>
      <c r="E81" s="44">
        <v>32903.517392821428</v>
      </c>
      <c r="F81" s="44">
        <f t="shared" si="6"/>
        <v>3.2903517392821429</v>
      </c>
    </row>
    <row r="82" spans="2:32" x14ac:dyDescent="0.3">
      <c r="B82" s="1"/>
      <c r="D82" s="90">
        <v>0.63</v>
      </c>
      <c r="E82" s="44">
        <v>33847.162866872706</v>
      </c>
      <c r="F82" s="44">
        <f t="shared" si="6"/>
        <v>3.3847162866872704</v>
      </c>
      <c r="AD82" t="s">
        <v>927</v>
      </c>
    </row>
    <row r="83" spans="2:32" x14ac:dyDescent="0.3">
      <c r="B83" s="1"/>
      <c r="D83" s="90">
        <v>0.65</v>
      </c>
      <c r="E83" s="44">
        <v>34567.184521262679</v>
      </c>
      <c r="F83" s="44">
        <f t="shared" si="6"/>
        <v>3.4567184521262679</v>
      </c>
      <c r="AA83" s="41">
        <v>5.92</v>
      </c>
      <c r="AB83">
        <v>1.07</v>
      </c>
      <c r="AC83">
        <v>1</v>
      </c>
      <c r="AD83" s="41">
        <v>5.93</v>
      </c>
      <c r="AE83">
        <v>1.05</v>
      </c>
      <c r="AF83">
        <v>0.95</v>
      </c>
    </row>
    <row r="84" spans="2:32" x14ac:dyDescent="0.3">
      <c r="B84" s="1"/>
      <c r="D84" s="90">
        <v>0.73</v>
      </c>
      <c r="E84" s="44">
        <v>32837.404993557298</v>
      </c>
      <c r="F84" s="44">
        <f t="shared" si="6"/>
        <v>3.28374049935573</v>
      </c>
      <c r="AA84" s="41">
        <v>5.89</v>
      </c>
      <c r="AB84">
        <v>1.06</v>
      </c>
      <c r="AC84">
        <v>1</v>
      </c>
      <c r="AD84" s="41">
        <v>5.93</v>
      </c>
      <c r="AE84">
        <v>1.06</v>
      </c>
      <c r="AF84">
        <v>1</v>
      </c>
    </row>
    <row r="85" spans="2:32" x14ac:dyDescent="0.3">
      <c r="B85" s="1"/>
      <c r="D85" s="90">
        <v>0.74</v>
      </c>
      <c r="E85" s="44">
        <v>35627.781830295135</v>
      </c>
      <c r="F85" s="44">
        <f t="shared" si="6"/>
        <v>3.5627781830295135</v>
      </c>
      <c r="AA85" s="41">
        <v>5.9</v>
      </c>
      <c r="AB85">
        <v>1.08</v>
      </c>
      <c r="AC85">
        <v>1</v>
      </c>
      <c r="AD85" s="41">
        <v>5.92</v>
      </c>
      <c r="AE85">
        <v>1.07</v>
      </c>
      <c r="AF85">
        <v>1</v>
      </c>
    </row>
    <row r="86" spans="2:32" x14ac:dyDescent="0.3">
      <c r="B86" s="1"/>
      <c r="D86" s="90">
        <v>0.78</v>
      </c>
      <c r="E86" s="44">
        <v>34441.951470172105</v>
      </c>
      <c r="F86" s="44">
        <f t="shared" si="6"/>
        <v>3.4441951470172105</v>
      </c>
      <c r="AA86" s="41">
        <v>5.93</v>
      </c>
      <c r="AB86">
        <v>1.06</v>
      </c>
      <c r="AC86">
        <v>1</v>
      </c>
      <c r="AD86" s="41">
        <v>5.93</v>
      </c>
      <c r="AE86">
        <v>1.06</v>
      </c>
      <c r="AF86">
        <v>0.95</v>
      </c>
    </row>
    <row r="87" spans="2:32" x14ac:dyDescent="0.3">
      <c r="B87" s="1"/>
      <c r="D87" s="90">
        <v>0.82</v>
      </c>
      <c r="E87" s="44">
        <v>33367.713872292501</v>
      </c>
      <c r="F87" s="44">
        <f t="shared" si="6"/>
        <v>3.3367713872292502</v>
      </c>
      <c r="AA87" s="41">
        <v>5.93</v>
      </c>
      <c r="AB87">
        <v>1.05</v>
      </c>
      <c r="AC87">
        <v>1</v>
      </c>
    </row>
    <row r="88" spans="2:32" x14ac:dyDescent="0.3">
      <c r="D88" s="50">
        <v>0.11</v>
      </c>
      <c r="E88" s="44">
        <v>23815.272086934776</v>
      </c>
      <c r="F88" s="44">
        <f t="shared" si="6"/>
        <v>2.3815272086934778</v>
      </c>
      <c r="AA88" s="41">
        <v>5.93</v>
      </c>
      <c r="AB88">
        <v>1.04</v>
      </c>
      <c r="AC88">
        <v>1</v>
      </c>
    </row>
    <row r="89" spans="2:32" x14ac:dyDescent="0.3">
      <c r="D89" s="50">
        <v>0.21</v>
      </c>
      <c r="E89" s="44">
        <v>31041.658692453933</v>
      </c>
      <c r="F89" s="44">
        <f t="shared" si="6"/>
        <v>3.1041658692453935</v>
      </c>
      <c r="AA89" s="41">
        <v>5.93</v>
      </c>
      <c r="AB89">
        <v>1.03</v>
      </c>
      <c r="AC89">
        <v>1</v>
      </c>
    </row>
    <row r="90" spans="2:32" x14ac:dyDescent="0.3">
      <c r="D90" s="50">
        <v>0.31</v>
      </c>
      <c r="E90" s="44">
        <v>34307.410798411685</v>
      </c>
      <c r="F90" s="44">
        <f t="shared" si="6"/>
        <v>3.4307410798411686</v>
      </c>
      <c r="AA90" s="41">
        <v>5.92</v>
      </c>
      <c r="AB90">
        <v>1.07</v>
      </c>
      <c r="AC90">
        <v>0.95</v>
      </c>
    </row>
    <row r="91" spans="2:32" x14ac:dyDescent="0.3">
      <c r="D91" s="50">
        <v>0.4</v>
      </c>
      <c r="E91" s="44">
        <v>32475.896721637317</v>
      </c>
      <c r="F91" s="44">
        <f t="shared" si="6"/>
        <v>3.2475896721637318</v>
      </c>
      <c r="AA91" s="41">
        <v>5.89</v>
      </c>
      <c r="AB91">
        <v>1.06</v>
      </c>
      <c r="AC91">
        <v>0.95</v>
      </c>
    </row>
    <row r="92" spans="2:32" x14ac:dyDescent="0.3">
      <c r="D92" s="50">
        <v>0.49</v>
      </c>
      <c r="E92" s="44">
        <v>30061.71229726437</v>
      </c>
      <c r="F92" s="44">
        <f t="shared" si="6"/>
        <v>3.0061712297264371</v>
      </c>
      <c r="AA92" s="41">
        <v>5.9</v>
      </c>
      <c r="AB92">
        <v>1.08</v>
      </c>
      <c r="AC92">
        <v>0.95</v>
      </c>
    </row>
    <row r="93" spans="2:32" x14ac:dyDescent="0.3">
      <c r="F93" s="44" t="s">
        <v>432</v>
      </c>
      <c r="AA93" s="41">
        <v>5.93</v>
      </c>
      <c r="AB93">
        <v>1.06</v>
      </c>
      <c r="AC93">
        <v>0.95</v>
      </c>
    </row>
    <row r="94" spans="2:32" x14ac:dyDescent="0.3">
      <c r="B94" t="s">
        <v>1219</v>
      </c>
      <c r="D94" s="91">
        <v>0.12</v>
      </c>
      <c r="E94" s="44">
        <v>21882.440447655834</v>
      </c>
      <c r="F94" s="44">
        <f t="shared" si="6"/>
        <v>2.1882440447655833</v>
      </c>
      <c r="AA94" s="41">
        <v>5.93</v>
      </c>
      <c r="AB94">
        <v>1.05</v>
      </c>
      <c r="AC94">
        <v>0.95</v>
      </c>
    </row>
    <row r="95" spans="2:32" x14ac:dyDescent="0.3">
      <c r="D95" s="91">
        <v>0.2</v>
      </c>
      <c r="E95" s="44">
        <v>21416.272078221235</v>
      </c>
      <c r="F95" s="44">
        <f t="shared" si="6"/>
        <v>2.1416272078221232</v>
      </c>
      <c r="AA95" s="41">
        <v>5.93</v>
      </c>
      <c r="AB95">
        <v>1.04</v>
      </c>
      <c r="AC95">
        <v>0.95</v>
      </c>
    </row>
    <row r="96" spans="2:32" x14ac:dyDescent="0.3">
      <c r="D96" s="91">
        <v>0.35</v>
      </c>
      <c r="E96" s="44">
        <v>20336.22871339666</v>
      </c>
      <c r="F96" s="44">
        <f t="shared" si="6"/>
        <v>2.033622871339666</v>
      </c>
      <c r="AA96" s="41">
        <v>5.93</v>
      </c>
      <c r="AB96">
        <v>1.03</v>
      </c>
      <c r="AC96">
        <v>0.95</v>
      </c>
    </row>
    <row r="97" spans="2:29" x14ac:dyDescent="0.3">
      <c r="D97" s="91">
        <v>0.5</v>
      </c>
      <c r="E97" s="44">
        <v>26001.003533718787</v>
      </c>
      <c r="F97" s="44">
        <f t="shared" si="6"/>
        <v>2.6001003533718787</v>
      </c>
      <c r="AA97" s="41">
        <v>5.92</v>
      </c>
      <c r="AB97">
        <v>1.08</v>
      </c>
      <c r="AC97">
        <v>1</v>
      </c>
    </row>
    <row r="98" spans="2:29" x14ac:dyDescent="0.3">
      <c r="D98" s="91">
        <v>0.57999999999999996</v>
      </c>
      <c r="E98" s="44">
        <v>31018.226474038674</v>
      </c>
      <c r="F98" s="44">
        <f t="shared" si="6"/>
        <v>3.1018226474038673</v>
      </c>
      <c r="AA98" s="41">
        <v>5.89</v>
      </c>
      <c r="AB98">
        <v>1.05</v>
      </c>
      <c r="AC98">
        <v>1</v>
      </c>
    </row>
    <row r="99" spans="2:29" x14ac:dyDescent="0.3">
      <c r="B99" s="1"/>
      <c r="D99" s="65">
        <v>0.21</v>
      </c>
      <c r="E99" s="44">
        <v>26551.012687324357</v>
      </c>
      <c r="F99" s="44">
        <f t="shared" si="6"/>
        <v>2.6551012687324356</v>
      </c>
      <c r="AA99" s="41">
        <v>5.9</v>
      </c>
      <c r="AB99">
        <v>1.0900000000000001</v>
      </c>
      <c r="AC99">
        <v>1</v>
      </c>
    </row>
    <row r="100" spans="2:29" x14ac:dyDescent="0.3">
      <c r="B100" s="1"/>
      <c r="D100" s="65">
        <v>0.22</v>
      </c>
      <c r="E100" s="44">
        <v>27276.520457511368</v>
      </c>
      <c r="F100" s="44">
        <f t="shared" si="6"/>
        <v>2.7276520457511366</v>
      </c>
      <c r="AA100" s="41">
        <v>5.93</v>
      </c>
      <c r="AB100">
        <v>1.05</v>
      </c>
      <c r="AC100">
        <v>1</v>
      </c>
    </row>
    <row r="101" spans="2:29" x14ac:dyDescent="0.3">
      <c r="B101" s="1"/>
      <c r="D101" s="65">
        <v>0.31</v>
      </c>
      <c r="E101" s="44">
        <v>30932.301430592597</v>
      </c>
      <c r="F101" s="44">
        <f t="shared" si="6"/>
        <v>3.0932301430592597</v>
      </c>
      <c r="AA101" s="41">
        <v>5.93</v>
      </c>
      <c r="AB101">
        <v>1.01</v>
      </c>
      <c r="AC101">
        <v>1</v>
      </c>
    </row>
    <row r="102" spans="2:29" x14ac:dyDescent="0.3">
      <c r="B102" s="1"/>
      <c r="D102" s="65">
        <v>0.36</v>
      </c>
      <c r="E102" s="44">
        <v>38461.121861058433</v>
      </c>
      <c r="F102" s="44">
        <f t="shared" si="6"/>
        <v>3.8461121861058434</v>
      </c>
      <c r="AA102" s="41">
        <v>5.93</v>
      </c>
      <c r="AB102">
        <v>1.02</v>
      </c>
      <c r="AC102">
        <v>1</v>
      </c>
    </row>
    <row r="103" spans="2:29" x14ac:dyDescent="0.3">
      <c r="B103" s="1"/>
      <c r="D103" s="65">
        <v>0.41</v>
      </c>
      <c r="E103" s="44">
        <v>32779.311134334625</v>
      </c>
      <c r="F103" s="44">
        <f t="shared" si="6"/>
        <v>3.2779311134334623</v>
      </c>
    </row>
    <row r="104" spans="2:29" x14ac:dyDescent="0.3">
      <c r="B104" s="1"/>
      <c r="D104" s="65">
        <v>0.46</v>
      </c>
      <c r="E104" s="44">
        <v>37949.989434404924</v>
      </c>
      <c r="F104" s="44">
        <f t="shared" si="6"/>
        <v>3.7949989434404925</v>
      </c>
    </row>
    <row r="105" spans="2:29" x14ac:dyDescent="0.3">
      <c r="B105" s="1"/>
      <c r="D105" s="65">
        <v>0.51</v>
      </c>
      <c r="E105" s="44">
        <v>36505.252101690414</v>
      </c>
      <c r="F105" s="44">
        <f t="shared" si="6"/>
        <v>3.6505252101690413</v>
      </c>
    </row>
    <row r="106" spans="2:29" x14ac:dyDescent="0.3">
      <c r="B106" s="1"/>
      <c r="D106" s="65">
        <v>0.25</v>
      </c>
      <c r="E106" s="44">
        <v>38206.93571266791</v>
      </c>
      <c r="F106" s="44">
        <f t="shared" si="6"/>
        <v>3.8206935712667911</v>
      </c>
    </row>
    <row r="107" spans="2:29" x14ac:dyDescent="0.3">
      <c r="B107" s="1"/>
      <c r="D107" s="65">
        <v>0.26</v>
      </c>
      <c r="E107" s="44">
        <v>33577.351245229314</v>
      </c>
      <c r="F107" s="44">
        <f t="shared" si="6"/>
        <v>3.3577351245229314</v>
      </c>
    </row>
    <row r="108" spans="2:29" x14ac:dyDescent="0.3">
      <c r="B108" s="1"/>
      <c r="D108" s="65">
        <v>0.35</v>
      </c>
      <c r="E108" s="44">
        <v>38495.808013954142</v>
      </c>
      <c r="F108" s="44">
        <f t="shared" si="6"/>
        <v>3.849580801395414</v>
      </c>
    </row>
    <row r="109" spans="2:29" x14ac:dyDescent="0.3">
      <c r="B109" s="1"/>
      <c r="D109" s="65">
        <v>0.42</v>
      </c>
      <c r="E109" s="44">
        <v>31917.419057813444</v>
      </c>
      <c r="F109" s="44">
        <f t="shared" si="6"/>
        <v>3.1917419057813445</v>
      </c>
    </row>
    <row r="110" spans="2:29" x14ac:dyDescent="0.3">
      <c r="B110" s="1"/>
      <c r="D110" s="65">
        <v>0.45</v>
      </c>
      <c r="E110" s="44">
        <v>34763.259938618859</v>
      </c>
      <c r="F110" s="44">
        <f t="shared" si="6"/>
        <v>3.4763259938618858</v>
      </c>
    </row>
    <row r="111" spans="2:29" x14ac:dyDescent="0.3">
      <c r="B111" s="1"/>
      <c r="D111" s="65">
        <v>0.53</v>
      </c>
      <c r="E111" s="44">
        <v>43712.026204195157</v>
      </c>
      <c r="F111" s="44">
        <f t="shared" si="6"/>
        <v>4.371202620419516</v>
      </c>
    </row>
    <row r="112" spans="2:29" x14ac:dyDescent="0.3">
      <c r="B112" s="1"/>
      <c r="D112" s="65">
        <v>0.55000000000000004</v>
      </c>
      <c r="E112" s="44">
        <v>45554.267985527826</v>
      </c>
      <c r="F112" s="44">
        <f t="shared" si="6"/>
        <v>4.5554267985527828</v>
      </c>
    </row>
    <row r="113" spans="2:6" x14ac:dyDescent="0.3">
      <c r="B113" s="1"/>
      <c r="D113" s="65">
        <v>0.63</v>
      </c>
      <c r="E113" s="44">
        <v>39809.339395136143</v>
      </c>
      <c r="F113" s="44">
        <f t="shared" si="6"/>
        <v>3.9809339395136143</v>
      </c>
    </row>
    <row r="114" spans="2:6" x14ac:dyDescent="0.3">
      <c r="B114" s="1"/>
      <c r="D114" s="65">
        <v>0.65</v>
      </c>
      <c r="E114" s="44">
        <v>49490.44901218282</v>
      </c>
      <c r="F114" s="44">
        <f t="shared" si="6"/>
        <v>4.949044901218282</v>
      </c>
    </row>
    <row r="115" spans="2:6" x14ac:dyDescent="0.3">
      <c r="B115" s="1"/>
      <c r="D115" s="65">
        <v>0.73</v>
      </c>
      <c r="E115" s="44">
        <v>40332.83297144559</v>
      </c>
      <c r="F115" s="44">
        <f t="shared" si="6"/>
        <v>4.0332832971445587</v>
      </c>
    </row>
    <row r="116" spans="2:6" x14ac:dyDescent="0.3">
      <c r="B116" s="1"/>
      <c r="D116" s="65">
        <v>0.74</v>
      </c>
      <c r="E116" s="44">
        <v>45868.078060586602</v>
      </c>
      <c r="F116" s="44">
        <f t="shared" si="6"/>
        <v>4.5868078060586601</v>
      </c>
    </row>
    <row r="117" spans="2:6" x14ac:dyDescent="0.3">
      <c r="B117" s="1"/>
      <c r="D117" s="65">
        <v>0.78</v>
      </c>
      <c r="E117" s="44">
        <v>43381.928537693137</v>
      </c>
      <c r="F117" s="44">
        <f t="shared" si="6"/>
        <v>4.3381928537693133</v>
      </c>
    </row>
    <row r="118" spans="2:6" x14ac:dyDescent="0.3">
      <c r="B118" s="1"/>
      <c r="D118" s="65">
        <v>0.82</v>
      </c>
      <c r="E118" s="44">
        <v>46481.608979494042</v>
      </c>
      <c r="F118" s="44">
        <f t="shared" si="6"/>
        <v>4.6481608979494045</v>
      </c>
    </row>
    <row r="119" spans="2:6" x14ac:dyDescent="0.3">
      <c r="D119" s="50">
        <v>0.11</v>
      </c>
      <c r="E119" s="44">
        <v>27064.087598984406</v>
      </c>
      <c r="F119" s="44">
        <f t="shared" si="6"/>
        <v>2.7064087598984408</v>
      </c>
    </row>
    <row r="120" spans="2:6" x14ac:dyDescent="0.3">
      <c r="D120" s="50">
        <v>0.21</v>
      </c>
      <c r="E120" s="44">
        <v>33960.134516759434</v>
      </c>
      <c r="F120" s="44">
        <f t="shared" si="6"/>
        <v>3.3960134516759433</v>
      </c>
    </row>
    <row r="121" spans="2:6" x14ac:dyDescent="0.3">
      <c r="D121" s="50">
        <v>0.31</v>
      </c>
      <c r="E121" s="44">
        <v>37653.879933293523</v>
      </c>
      <c r="F121" s="44">
        <f t="shared" si="6"/>
        <v>3.7653879933293521</v>
      </c>
    </row>
    <row r="122" spans="2:6" x14ac:dyDescent="0.3">
      <c r="D122" s="50">
        <v>0.4</v>
      </c>
      <c r="E122" s="44">
        <v>38186.277056573628</v>
      </c>
      <c r="F122" s="44">
        <f t="shared" si="6"/>
        <v>3.818627705657363</v>
      </c>
    </row>
    <row r="123" spans="2:6" x14ac:dyDescent="0.3">
      <c r="D123" s="50">
        <v>0.49</v>
      </c>
      <c r="E123" s="44">
        <v>43156.79317818406</v>
      </c>
      <c r="F123" s="44">
        <f t="shared" si="6"/>
        <v>4.3156793178184056</v>
      </c>
    </row>
    <row r="133" spans="28:28" x14ac:dyDescent="0.3">
      <c r="AB133" s="41"/>
    </row>
  </sheetData>
  <sortState xmlns:xlrd2="http://schemas.microsoft.com/office/spreadsheetml/2017/richdata2" ref="A38:A57">
    <sortCondition ref="A38:A57"/>
  </sortState>
  <conditionalFormatting sqref="D34:D37">
    <cfRule type="containsText" dxfId="8" priority="7" operator="containsText" text="osmotic">
      <formula>NOT(ISERROR(SEARCH("osmotic",D34)))</formula>
    </cfRule>
    <cfRule type="containsText" dxfId="7" priority="8" operator="containsText" text="42C">
      <formula>NOT(ISERROR(SEARCH("42C",D34)))</formula>
    </cfRule>
    <cfRule type="containsText" dxfId="6" priority="9" operator="containsText" text="ph6">
      <formula>NOT(ISERROR(SEARCH("ph6",D34)))</formula>
    </cfRule>
  </conditionalFormatting>
  <conditionalFormatting sqref="D63:D64">
    <cfRule type="containsText" dxfId="5" priority="4" operator="containsText" text="osmotic">
      <formula>NOT(ISERROR(SEARCH("osmotic",D63)))</formula>
    </cfRule>
    <cfRule type="containsText" dxfId="4" priority="5" operator="containsText" text="42C">
      <formula>NOT(ISERROR(SEARCH("42C",D63)))</formula>
    </cfRule>
    <cfRule type="containsText" dxfId="3" priority="6" operator="containsText" text="ph6">
      <formula>NOT(ISERROR(SEARCH("ph6",D63)))</formula>
    </cfRule>
  </conditionalFormatting>
  <conditionalFormatting sqref="D66:D67">
    <cfRule type="containsText" dxfId="2" priority="1" operator="containsText" text="osmotic">
      <formula>NOT(ISERROR(SEARCH("osmotic",D66)))</formula>
    </cfRule>
    <cfRule type="containsText" dxfId="1" priority="2" operator="containsText" text="42C">
      <formula>NOT(ISERROR(SEARCH("42C",D66)))</formula>
    </cfRule>
    <cfRule type="containsText" dxfId="0" priority="3" operator="containsText" text="ph6">
      <formula>NOT(ISERROR(SEARCH("ph6",D66)))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2426-E7A4-440E-846C-1E501F3A56E5}">
  <dimension ref="B5:M49"/>
  <sheetViews>
    <sheetView workbookViewId="0"/>
  </sheetViews>
  <sheetFormatPr defaultRowHeight="14.4" x14ac:dyDescent="0.3"/>
  <cols>
    <col min="2" max="7" width="9.109375" style="32"/>
    <col min="8" max="8" width="9.6640625" customWidth="1"/>
    <col min="9" max="13" width="9.109375" style="49"/>
  </cols>
  <sheetData>
    <row r="5" spans="3:13" x14ac:dyDescent="0.3">
      <c r="C5" s="33" t="s">
        <v>887</v>
      </c>
      <c r="D5" s="33" t="s">
        <v>882</v>
      </c>
      <c r="E5" s="33"/>
      <c r="F5" s="33"/>
      <c r="G5" s="33"/>
      <c r="I5" s="142" t="s">
        <v>641</v>
      </c>
      <c r="J5" s="142" t="s">
        <v>882</v>
      </c>
      <c r="K5" s="142"/>
      <c r="L5" s="142"/>
      <c r="M5" s="142"/>
    </row>
    <row r="6" spans="3:13" x14ac:dyDescent="0.3">
      <c r="C6" s="32" t="s">
        <v>1220</v>
      </c>
      <c r="D6" s="33"/>
      <c r="E6" s="33" t="s">
        <v>951</v>
      </c>
      <c r="F6" s="33"/>
      <c r="G6" s="33"/>
      <c r="I6" s="142" t="s">
        <v>1220</v>
      </c>
      <c r="J6" s="142"/>
      <c r="K6" s="142" t="s">
        <v>952</v>
      </c>
      <c r="L6" s="142"/>
      <c r="M6" s="142"/>
    </row>
    <row r="7" spans="3:13" x14ac:dyDescent="0.3">
      <c r="C7" s="32" t="s">
        <v>934</v>
      </c>
      <c r="D7" s="33"/>
      <c r="E7" s="33"/>
      <c r="F7" s="33"/>
      <c r="G7" s="33"/>
      <c r="I7" s="142" t="s">
        <v>934</v>
      </c>
      <c r="J7" s="142"/>
      <c r="K7" s="142"/>
      <c r="L7" s="142"/>
      <c r="M7" s="142"/>
    </row>
    <row r="8" spans="3:13" x14ac:dyDescent="0.3">
      <c r="C8" s="32" t="s">
        <v>929</v>
      </c>
      <c r="D8" s="33"/>
      <c r="E8" s="33" t="s">
        <v>637</v>
      </c>
      <c r="F8" s="33" t="s">
        <v>638</v>
      </c>
      <c r="G8" s="33"/>
      <c r="I8" s="142" t="s">
        <v>929</v>
      </c>
      <c r="J8" s="142"/>
      <c r="K8" s="142" t="s">
        <v>637</v>
      </c>
      <c r="L8" s="142" t="s">
        <v>638</v>
      </c>
      <c r="M8" s="142"/>
    </row>
    <row r="9" spans="3:13" x14ac:dyDescent="0.3">
      <c r="C9" s="34">
        <v>0.1</v>
      </c>
      <c r="E9" s="32">
        <f>(C9*0.005)/(0.7-C9)</f>
        <v>8.3333333333333339E-4</v>
      </c>
      <c r="F9" s="32">
        <f>E9/(E9+0.005)</f>
        <v>0.14285714285714285</v>
      </c>
      <c r="G9" s="32">
        <f t="shared" ref="G9:G20" si="0">0.7*(E9/(E9+0.005))</f>
        <v>9.9999999999999992E-2</v>
      </c>
      <c r="I9" s="143">
        <v>0.05</v>
      </c>
      <c r="K9" s="49">
        <f>(I9*0.005)/(0.5-I9)</f>
        <v>5.5555555555555556E-4</v>
      </c>
      <c r="L9" s="49">
        <f t="shared" ref="L9:L17" si="1">K9/(K9+0.005)</f>
        <v>9.9999999999999992E-2</v>
      </c>
      <c r="M9" s="49">
        <f>0.5*(K9/(K9+0.005))</f>
        <v>4.9999999999999996E-2</v>
      </c>
    </row>
    <row r="10" spans="3:13" x14ac:dyDescent="0.3">
      <c r="C10" s="34">
        <v>0.15</v>
      </c>
      <c r="E10" s="32">
        <f t="shared" ref="E10:E20" si="2">(C10*0.005)/(0.7-C10)</f>
        <v>1.3636363636363637E-3</v>
      </c>
      <c r="F10" s="32">
        <f>E10/(E10+0.005)</f>
        <v>0.2142857142857143</v>
      </c>
      <c r="G10" s="32">
        <f t="shared" si="0"/>
        <v>0.15</v>
      </c>
      <c r="I10" s="143">
        <v>0.1</v>
      </c>
      <c r="K10" s="49">
        <f>(I10*0.005)/(0.5-I10)</f>
        <v>1.25E-3</v>
      </c>
      <c r="L10" s="49">
        <f t="shared" si="1"/>
        <v>0.19999999999999998</v>
      </c>
      <c r="M10" s="49">
        <f>0.5*(K10/(K10+0.005))</f>
        <v>9.9999999999999992E-2</v>
      </c>
    </row>
    <row r="11" spans="3:13" x14ac:dyDescent="0.3">
      <c r="C11" s="34">
        <v>0.2</v>
      </c>
      <c r="E11" s="32">
        <f t="shared" si="2"/>
        <v>2.0000000000000005E-3</v>
      </c>
      <c r="F11" s="32">
        <f>E11/(E11+0.005)</f>
        <v>0.28571428571428575</v>
      </c>
      <c r="G11" s="32">
        <f t="shared" si="0"/>
        <v>0.2</v>
      </c>
      <c r="I11" s="143">
        <v>0.15</v>
      </c>
      <c r="K11" s="49">
        <f t="shared" ref="K11:K17" si="3">(I11*0.005)/(0.5-I11)</f>
        <v>2.142857142857143E-3</v>
      </c>
      <c r="L11" s="49">
        <f t="shared" si="1"/>
        <v>0.3</v>
      </c>
      <c r="M11" s="49">
        <f t="shared" ref="M11:M17" si="4">0.5*(K11/(K11+0.005))</f>
        <v>0.15</v>
      </c>
    </row>
    <row r="12" spans="3:13" x14ac:dyDescent="0.3">
      <c r="C12" s="34">
        <v>0.25</v>
      </c>
      <c r="E12" s="32">
        <f t="shared" si="2"/>
        <v>2.7777777777777783E-3</v>
      </c>
      <c r="F12" s="32">
        <f>E12/(E12+0.005)</f>
        <v>0.35714285714285721</v>
      </c>
      <c r="G12" s="32">
        <f t="shared" si="0"/>
        <v>0.25000000000000006</v>
      </c>
      <c r="I12" s="143">
        <v>0.2</v>
      </c>
      <c r="K12" s="49">
        <f t="shared" si="3"/>
        <v>3.3333333333333335E-3</v>
      </c>
      <c r="L12" s="49">
        <f t="shared" si="1"/>
        <v>0.4</v>
      </c>
      <c r="M12" s="49">
        <f t="shared" si="4"/>
        <v>0.2</v>
      </c>
    </row>
    <row r="13" spans="3:13" x14ac:dyDescent="0.3">
      <c r="C13" s="34">
        <v>0.3</v>
      </c>
      <c r="E13" s="32">
        <f t="shared" si="2"/>
        <v>3.7500000000000003E-3</v>
      </c>
      <c r="F13" s="32">
        <f t="shared" ref="F13:F20" si="5">E13/(E13+0.005)</f>
        <v>0.42857142857142855</v>
      </c>
      <c r="G13" s="32">
        <f t="shared" si="0"/>
        <v>0.3</v>
      </c>
      <c r="I13" s="143">
        <v>0.25</v>
      </c>
      <c r="K13" s="49">
        <f t="shared" si="3"/>
        <v>5.0000000000000001E-3</v>
      </c>
      <c r="L13" s="49">
        <f t="shared" si="1"/>
        <v>0.5</v>
      </c>
      <c r="M13" s="49">
        <f t="shared" si="4"/>
        <v>0.25</v>
      </c>
    </row>
    <row r="14" spans="3:13" x14ac:dyDescent="0.3">
      <c r="C14" s="34">
        <v>0.35</v>
      </c>
      <c r="E14" s="32">
        <f t="shared" si="2"/>
        <v>5.0000000000000001E-3</v>
      </c>
      <c r="F14" s="32">
        <f t="shared" si="5"/>
        <v>0.5</v>
      </c>
      <c r="G14" s="32">
        <f t="shared" si="0"/>
        <v>0.35</v>
      </c>
      <c r="I14" s="143">
        <v>0.3</v>
      </c>
      <c r="K14" s="49">
        <f t="shared" si="3"/>
        <v>7.4999999999999997E-3</v>
      </c>
      <c r="L14" s="49">
        <f t="shared" si="1"/>
        <v>0.6</v>
      </c>
      <c r="M14" s="49">
        <f t="shared" si="4"/>
        <v>0.3</v>
      </c>
    </row>
    <row r="15" spans="3:13" x14ac:dyDescent="0.3">
      <c r="C15" s="34">
        <v>0.4</v>
      </c>
      <c r="E15" s="32">
        <f t="shared" si="2"/>
        <v>6.666666666666668E-3</v>
      </c>
      <c r="F15" s="32">
        <f t="shared" si="5"/>
        <v>0.5714285714285714</v>
      </c>
      <c r="G15" s="32">
        <f t="shared" si="0"/>
        <v>0.39999999999999997</v>
      </c>
      <c r="I15" s="143">
        <v>0.35</v>
      </c>
      <c r="K15" s="49">
        <f t="shared" si="3"/>
        <v>1.1666666666666664E-2</v>
      </c>
      <c r="L15" s="49">
        <f t="shared" si="1"/>
        <v>0.7</v>
      </c>
      <c r="M15" s="49">
        <f t="shared" si="4"/>
        <v>0.35</v>
      </c>
    </row>
    <row r="16" spans="3:13" x14ac:dyDescent="0.3">
      <c r="C16" s="34">
        <v>0.45</v>
      </c>
      <c r="E16" s="32">
        <f t="shared" si="2"/>
        <v>9.0000000000000028E-3</v>
      </c>
      <c r="F16" s="32">
        <f t="shared" si="5"/>
        <v>0.64285714285714302</v>
      </c>
      <c r="G16" s="32">
        <f t="shared" si="0"/>
        <v>0.45000000000000007</v>
      </c>
      <c r="I16" s="143">
        <v>0.4</v>
      </c>
      <c r="K16" s="49">
        <f t="shared" si="3"/>
        <v>2.0000000000000004E-2</v>
      </c>
      <c r="L16" s="49">
        <f t="shared" si="1"/>
        <v>0.8</v>
      </c>
      <c r="M16" s="49">
        <f t="shared" si="4"/>
        <v>0.4</v>
      </c>
    </row>
    <row r="17" spans="3:13" x14ac:dyDescent="0.3">
      <c r="C17" s="34">
        <v>0.5</v>
      </c>
      <c r="E17" s="32">
        <f t="shared" si="2"/>
        <v>1.2500000000000002E-2</v>
      </c>
      <c r="F17" s="32">
        <f t="shared" si="5"/>
        <v>0.7142857142857143</v>
      </c>
      <c r="G17" s="32">
        <f t="shared" si="0"/>
        <v>0.5</v>
      </c>
      <c r="I17" s="143">
        <v>0.45</v>
      </c>
      <c r="K17" s="49">
        <f t="shared" si="3"/>
        <v>4.5000000000000012E-2</v>
      </c>
      <c r="L17" s="49">
        <f t="shared" si="1"/>
        <v>0.9</v>
      </c>
      <c r="M17" s="49">
        <f t="shared" si="4"/>
        <v>0.45</v>
      </c>
    </row>
    <row r="18" spans="3:13" x14ac:dyDescent="0.3">
      <c r="C18" s="34">
        <v>0.55000000000000004</v>
      </c>
      <c r="E18" s="32">
        <f t="shared" si="2"/>
        <v>1.8333333333333347E-2</v>
      </c>
      <c r="F18" s="32">
        <f t="shared" si="5"/>
        <v>0.78571428571428581</v>
      </c>
      <c r="G18" s="32">
        <f t="shared" si="0"/>
        <v>0.55000000000000004</v>
      </c>
      <c r="I18" s="143" t="s">
        <v>432</v>
      </c>
    </row>
    <row r="19" spans="3:13" x14ac:dyDescent="0.3">
      <c r="C19" s="34">
        <v>0.6</v>
      </c>
      <c r="E19" s="32">
        <f t="shared" si="2"/>
        <v>3.0000000000000006E-2</v>
      </c>
      <c r="F19" s="32">
        <f t="shared" si="5"/>
        <v>0.85714285714285721</v>
      </c>
      <c r="G19" s="32">
        <f t="shared" si="0"/>
        <v>0.6</v>
      </c>
      <c r="I19" s="143" t="s">
        <v>432</v>
      </c>
    </row>
    <row r="20" spans="3:13" x14ac:dyDescent="0.3">
      <c r="C20" s="34">
        <v>0.65</v>
      </c>
      <c r="E20" s="32">
        <f t="shared" si="2"/>
        <v>6.5000000000000085E-2</v>
      </c>
      <c r="F20" s="32">
        <f t="shared" si="5"/>
        <v>0.9285714285714286</v>
      </c>
      <c r="G20" s="32">
        <f t="shared" si="0"/>
        <v>0.65</v>
      </c>
      <c r="I20" s="143" t="s">
        <v>432</v>
      </c>
    </row>
    <row r="21" spans="3:13" x14ac:dyDescent="0.3">
      <c r="C21" s="34"/>
      <c r="I21" s="143"/>
    </row>
    <row r="22" spans="3:13" x14ac:dyDescent="0.3">
      <c r="C22" s="34"/>
      <c r="I22" s="143"/>
    </row>
    <row r="23" spans="3:13" x14ac:dyDescent="0.3">
      <c r="C23" s="34"/>
    </row>
    <row r="24" spans="3:13" x14ac:dyDescent="0.3">
      <c r="C24" s="33" t="s">
        <v>887</v>
      </c>
      <c r="I24" s="142" t="s">
        <v>641</v>
      </c>
    </row>
    <row r="25" spans="3:13" x14ac:dyDescent="0.3">
      <c r="C25" s="109" t="s">
        <v>934</v>
      </c>
      <c r="D25" s="109" t="s">
        <v>936</v>
      </c>
      <c r="E25" s="109"/>
      <c r="F25" s="109" t="s">
        <v>936</v>
      </c>
      <c r="I25" s="144" t="s">
        <v>934</v>
      </c>
      <c r="J25" s="144" t="s">
        <v>936</v>
      </c>
      <c r="L25" s="144" t="s">
        <v>936</v>
      </c>
    </row>
    <row r="26" spans="3:13" x14ac:dyDescent="0.3">
      <c r="C26" s="109" t="s">
        <v>929</v>
      </c>
      <c r="D26" s="109" t="s">
        <v>935</v>
      </c>
      <c r="E26" s="109" t="s">
        <v>637</v>
      </c>
      <c r="F26" s="109" t="s">
        <v>935</v>
      </c>
      <c r="I26" s="144" t="s">
        <v>929</v>
      </c>
      <c r="J26" s="144" t="s">
        <v>935</v>
      </c>
      <c r="K26" s="144" t="s">
        <v>637</v>
      </c>
      <c r="L26" s="144" t="s">
        <v>935</v>
      </c>
    </row>
    <row r="27" spans="3:13" x14ac:dyDescent="0.3">
      <c r="C27" s="57">
        <v>0.1</v>
      </c>
      <c r="D27" s="57">
        <v>1.5660000000000001</v>
      </c>
      <c r="E27" s="32">
        <f>(C27*0.005)/(0.7-C27)</f>
        <v>8.3333333333333339E-4</v>
      </c>
      <c r="F27" s="57">
        <v>1.5660000000000001</v>
      </c>
      <c r="I27" s="145">
        <v>0.05</v>
      </c>
      <c r="J27" s="145">
        <f>24.79*I27+5.93</f>
        <v>7.1694999999999993</v>
      </c>
      <c r="K27" s="49">
        <f>(I27*0.005)/(0.5-I27)</f>
        <v>5.5555555555555556E-4</v>
      </c>
      <c r="L27" s="49">
        <v>7.1694999999999993</v>
      </c>
    </row>
    <row r="28" spans="3:13" x14ac:dyDescent="0.3">
      <c r="C28" s="57">
        <v>0.15</v>
      </c>
      <c r="D28" s="57">
        <v>2.2229999999999999</v>
      </c>
      <c r="E28" s="32">
        <f t="shared" ref="E28:E42" si="6">(C28*0.005)/(0.7-C28)</f>
        <v>1.3636363636363637E-3</v>
      </c>
      <c r="F28" s="57">
        <v>2.2229999999999999</v>
      </c>
      <c r="I28" s="145">
        <v>0.1</v>
      </c>
      <c r="J28" s="145">
        <f t="shared" ref="J28:J35" si="7">24.79*I28+5.93</f>
        <v>8.4089999999999989</v>
      </c>
      <c r="K28" s="49">
        <v>1.25E-3</v>
      </c>
      <c r="L28" s="49">
        <v>8.4089999999999989</v>
      </c>
    </row>
    <row r="29" spans="3:13" x14ac:dyDescent="0.3">
      <c r="C29" s="57">
        <v>0.2</v>
      </c>
      <c r="D29" s="57">
        <v>2.88</v>
      </c>
      <c r="E29" s="32">
        <f t="shared" si="6"/>
        <v>2.0000000000000005E-3</v>
      </c>
      <c r="F29" s="57">
        <v>2.88</v>
      </c>
      <c r="I29" s="145">
        <v>0.15</v>
      </c>
      <c r="J29" s="145">
        <f t="shared" si="7"/>
        <v>9.6484999999999985</v>
      </c>
      <c r="K29" s="49">
        <v>2.142857142857143E-3</v>
      </c>
      <c r="L29" s="49">
        <v>9.6484999999999985</v>
      </c>
    </row>
    <row r="30" spans="3:13" x14ac:dyDescent="0.3">
      <c r="C30" s="57">
        <v>0.25</v>
      </c>
      <c r="D30" s="57">
        <v>3.5369999999999999</v>
      </c>
      <c r="E30" s="32">
        <f t="shared" si="6"/>
        <v>2.7777777777777783E-3</v>
      </c>
      <c r="F30" s="57">
        <v>3.5369999999999999</v>
      </c>
      <c r="I30" s="145">
        <v>0.2</v>
      </c>
      <c r="J30" s="145">
        <f t="shared" si="7"/>
        <v>10.888</v>
      </c>
      <c r="K30" s="49">
        <v>3.3333333333333335E-3</v>
      </c>
      <c r="L30" s="49">
        <v>10.888</v>
      </c>
    </row>
    <row r="31" spans="3:13" x14ac:dyDescent="0.3">
      <c r="C31" s="57">
        <v>0.3</v>
      </c>
      <c r="D31" s="57">
        <v>4.194</v>
      </c>
      <c r="E31" s="32">
        <f t="shared" si="6"/>
        <v>3.7500000000000003E-3</v>
      </c>
      <c r="F31" s="57">
        <v>4.194</v>
      </c>
      <c r="I31" s="145">
        <v>0.25</v>
      </c>
      <c r="J31" s="145">
        <f t="shared" si="7"/>
        <v>12.1275</v>
      </c>
      <c r="K31" s="49">
        <v>5.0000000000000001E-3</v>
      </c>
      <c r="L31" s="49">
        <v>12.1275</v>
      </c>
    </row>
    <row r="32" spans="3:13" x14ac:dyDescent="0.3">
      <c r="C32" s="57">
        <v>0.33300000000000002</v>
      </c>
      <c r="D32" s="57">
        <v>4.6280000000000001</v>
      </c>
      <c r="E32" s="32">
        <f t="shared" si="6"/>
        <v>4.5367847411444152E-3</v>
      </c>
      <c r="F32" s="57">
        <v>4.6280000000000001</v>
      </c>
      <c r="I32" s="145">
        <v>0.3</v>
      </c>
      <c r="J32" s="145">
        <f t="shared" si="7"/>
        <v>13.366999999999999</v>
      </c>
      <c r="K32" s="49">
        <v>7.4999999999999997E-3</v>
      </c>
      <c r="L32" s="49">
        <v>13.366999999999999</v>
      </c>
    </row>
    <row r="33" spans="3:12" x14ac:dyDescent="0.3">
      <c r="C33" s="57">
        <v>0.36599999999999999</v>
      </c>
      <c r="D33" s="57">
        <v>5.0609999999999999</v>
      </c>
      <c r="E33" s="32">
        <f t="shared" si="6"/>
        <v>5.4790419161676656E-3</v>
      </c>
      <c r="F33" s="57">
        <v>5.0609999999999999</v>
      </c>
      <c r="I33" s="145">
        <v>0.35</v>
      </c>
      <c r="J33" s="145">
        <f t="shared" si="7"/>
        <v>14.606499999999999</v>
      </c>
      <c r="K33" s="49">
        <v>1.1666666666666664E-2</v>
      </c>
      <c r="L33" s="49">
        <v>14.606499999999999</v>
      </c>
    </row>
    <row r="34" spans="3:12" x14ac:dyDescent="0.3">
      <c r="C34" s="57">
        <v>0.4</v>
      </c>
      <c r="D34" s="57">
        <v>5.508</v>
      </c>
      <c r="E34" s="32">
        <f t="shared" si="6"/>
        <v>6.666666666666668E-3</v>
      </c>
      <c r="F34" s="57">
        <v>5.508</v>
      </c>
      <c r="I34" s="145">
        <v>0.4</v>
      </c>
      <c r="J34" s="145">
        <f t="shared" si="7"/>
        <v>15.846</v>
      </c>
      <c r="K34" s="49">
        <v>2.0000000000000004E-2</v>
      </c>
      <c r="L34" s="49">
        <v>15.846</v>
      </c>
    </row>
    <row r="35" spans="3:12" x14ac:dyDescent="0.3">
      <c r="C35" s="57">
        <v>0.433</v>
      </c>
      <c r="D35" s="57">
        <v>5.9420000000000002</v>
      </c>
      <c r="E35" s="32">
        <f t="shared" si="6"/>
        <v>8.1086142322097376E-3</v>
      </c>
      <c r="F35" s="57">
        <v>5.9420000000000002</v>
      </c>
      <c r="I35" s="145">
        <v>0.45</v>
      </c>
      <c r="J35" s="145">
        <f t="shared" si="7"/>
        <v>17.0855</v>
      </c>
      <c r="K35" s="49">
        <v>4.5000000000000012E-2</v>
      </c>
      <c r="L35" s="49">
        <v>17.0855</v>
      </c>
    </row>
    <row r="36" spans="3:12" x14ac:dyDescent="0.3">
      <c r="C36" s="57">
        <v>0.46600000000000003</v>
      </c>
      <c r="D36" s="57">
        <v>6.375</v>
      </c>
      <c r="E36" s="32">
        <f t="shared" si="6"/>
        <v>9.9572649572649604E-3</v>
      </c>
      <c r="F36" s="57">
        <v>6.375</v>
      </c>
      <c r="I36" s="145"/>
      <c r="J36" s="145"/>
    </row>
    <row r="37" spans="3:12" x14ac:dyDescent="0.3">
      <c r="C37" s="57">
        <v>0.5</v>
      </c>
      <c r="D37" s="57">
        <v>6.8220000000000001</v>
      </c>
      <c r="E37" s="32">
        <f t="shared" si="6"/>
        <v>1.2500000000000002E-2</v>
      </c>
      <c r="F37" s="57">
        <v>6.8220000000000001</v>
      </c>
      <c r="I37" s="145"/>
      <c r="J37" s="145"/>
    </row>
    <row r="38" spans="3:12" x14ac:dyDescent="0.3">
      <c r="C38" s="57">
        <v>0.53300000000000003</v>
      </c>
      <c r="D38" s="57">
        <v>7.2560000000000002</v>
      </c>
      <c r="E38" s="32">
        <f t="shared" si="6"/>
        <v>1.5958083832335337E-2</v>
      </c>
      <c r="F38" s="57">
        <v>7.2560000000000002</v>
      </c>
      <c r="H38" s="44"/>
      <c r="I38" s="145"/>
    </row>
    <row r="39" spans="3:12" x14ac:dyDescent="0.3">
      <c r="C39" s="57">
        <v>0.56599999999999995</v>
      </c>
      <c r="D39" s="57">
        <v>7.6890000000000001</v>
      </c>
      <c r="E39" s="32">
        <f t="shared" si="6"/>
        <v>2.1119402985074621E-2</v>
      </c>
      <c r="F39" s="57">
        <v>7.6890000000000001</v>
      </c>
      <c r="H39" s="44"/>
      <c r="I39" s="145"/>
    </row>
    <row r="40" spans="3:12" x14ac:dyDescent="0.3">
      <c r="C40" s="57">
        <v>0.6</v>
      </c>
      <c r="D40" s="57">
        <v>8.1359999999999992</v>
      </c>
      <c r="E40" s="32">
        <f t="shared" si="6"/>
        <v>3.0000000000000006E-2</v>
      </c>
      <c r="F40" s="57">
        <v>8.1359999999999992</v>
      </c>
      <c r="H40" s="44"/>
      <c r="I40" s="145"/>
    </row>
    <row r="41" spans="3:12" x14ac:dyDescent="0.3">
      <c r="C41" s="57">
        <v>0.63300000000000001</v>
      </c>
      <c r="D41" s="57">
        <v>8.57</v>
      </c>
      <c r="E41" s="32">
        <f t="shared" si="6"/>
        <v>4.7238805970149296E-2</v>
      </c>
      <c r="F41" s="57">
        <v>8.57</v>
      </c>
      <c r="H41" s="44"/>
      <c r="I41" s="145"/>
    </row>
    <row r="42" spans="3:12" x14ac:dyDescent="0.3">
      <c r="C42" s="57">
        <v>0.66600000000000004</v>
      </c>
      <c r="D42" s="57">
        <v>9.0030000000000001</v>
      </c>
      <c r="E42" s="32">
        <f t="shared" si="6"/>
        <v>9.7941176470588476E-2</v>
      </c>
      <c r="F42" s="57">
        <v>9.0030000000000001</v>
      </c>
      <c r="H42" s="44"/>
      <c r="I42" s="145"/>
    </row>
    <row r="43" spans="3:12" x14ac:dyDescent="0.3">
      <c r="C43" s="57"/>
      <c r="D43" s="57"/>
      <c r="F43" s="57"/>
    </row>
    <row r="44" spans="3:12" x14ac:dyDescent="0.3">
      <c r="C44" s="57"/>
      <c r="D44" s="57"/>
      <c r="E44" s="57"/>
      <c r="F44" s="57"/>
    </row>
    <row r="45" spans="3:12" x14ac:dyDescent="0.3">
      <c r="C45" s="57"/>
      <c r="D45" s="57"/>
      <c r="E45" s="57"/>
      <c r="F45" s="57"/>
    </row>
    <row r="46" spans="3:12" x14ac:dyDescent="0.3">
      <c r="C46" s="57"/>
      <c r="D46" s="57"/>
      <c r="E46" s="57"/>
      <c r="F46" s="57"/>
    </row>
    <row r="47" spans="3:12" x14ac:dyDescent="0.3">
      <c r="C47" s="57"/>
      <c r="D47" s="57"/>
      <c r="E47" s="57"/>
      <c r="F47" s="57"/>
    </row>
    <row r="48" spans="3:12" x14ac:dyDescent="0.3">
      <c r="C48" s="57"/>
      <c r="D48" s="57"/>
      <c r="E48" s="57"/>
      <c r="F48" s="57"/>
    </row>
    <row r="49" spans="3:6" x14ac:dyDescent="0.3">
      <c r="C49" s="57"/>
      <c r="D49" s="57"/>
      <c r="E49" s="57"/>
      <c r="F49" s="5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8339-B45A-47E7-B6F4-C93C02A16953}">
  <dimension ref="A1:TP314"/>
  <sheetViews>
    <sheetView zoomScaleNormal="100" workbookViewId="0"/>
  </sheetViews>
  <sheetFormatPr defaultRowHeight="14.4" x14ac:dyDescent="0.3"/>
  <cols>
    <col min="21" max="21" width="9" customWidth="1"/>
    <col min="461" max="461" width="9.109375" style="102"/>
    <col min="462" max="462" width="18.33203125" style="102" customWidth="1"/>
    <col min="471" max="471" width="14.88671875" bestFit="1" customWidth="1"/>
  </cols>
  <sheetData>
    <row r="1" spans="1:488" x14ac:dyDescent="0.3">
      <c r="A1" s="112" t="s">
        <v>1040</v>
      </c>
    </row>
    <row r="2" spans="1:488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1</v>
      </c>
      <c r="V2">
        <v>2</v>
      </c>
      <c r="W2">
        <v>3</v>
      </c>
      <c r="X2">
        <v>4</v>
      </c>
      <c r="Y2">
        <v>5</v>
      </c>
      <c r="Z2">
        <v>6</v>
      </c>
      <c r="AA2">
        <v>7</v>
      </c>
      <c r="AB2">
        <v>8</v>
      </c>
      <c r="AC2">
        <v>9</v>
      </c>
      <c r="AD2">
        <v>10</v>
      </c>
      <c r="AE2">
        <v>11</v>
      </c>
      <c r="AF2">
        <v>12</v>
      </c>
      <c r="AG2">
        <v>13</v>
      </c>
      <c r="AH2">
        <v>14</v>
      </c>
      <c r="AI2">
        <v>15</v>
      </c>
      <c r="AJ2">
        <v>16</v>
      </c>
      <c r="AK2">
        <v>17</v>
      </c>
      <c r="AL2">
        <v>18</v>
      </c>
      <c r="AM2">
        <v>19</v>
      </c>
      <c r="AN2">
        <v>20</v>
      </c>
      <c r="AO2">
        <v>1</v>
      </c>
      <c r="AP2">
        <v>2</v>
      </c>
      <c r="AQ2">
        <v>3</v>
      </c>
      <c r="AR2">
        <v>4</v>
      </c>
      <c r="AS2">
        <v>5</v>
      </c>
      <c r="AT2">
        <v>6</v>
      </c>
      <c r="AU2">
        <v>7</v>
      </c>
      <c r="AV2">
        <v>8</v>
      </c>
      <c r="AW2">
        <v>9</v>
      </c>
      <c r="AX2">
        <v>10</v>
      </c>
      <c r="AY2">
        <v>11</v>
      </c>
      <c r="AZ2">
        <v>12</v>
      </c>
      <c r="BA2">
        <v>13</v>
      </c>
      <c r="BB2">
        <v>14</v>
      </c>
      <c r="BC2">
        <v>15</v>
      </c>
      <c r="BD2">
        <v>16</v>
      </c>
      <c r="BE2">
        <v>17</v>
      </c>
      <c r="BF2">
        <v>18</v>
      </c>
      <c r="BG2">
        <v>19</v>
      </c>
      <c r="BH2">
        <v>20</v>
      </c>
      <c r="BI2">
        <v>1</v>
      </c>
      <c r="BJ2">
        <v>2</v>
      </c>
      <c r="BK2">
        <v>3</v>
      </c>
      <c r="BL2">
        <v>4</v>
      </c>
      <c r="BM2">
        <v>5</v>
      </c>
      <c r="BN2">
        <v>6</v>
      </c>
      <c r="BO2">
        <v>7</v>
      </c>
      <c r="BP2">
        <v>8</v>
      </c>
      <c r="BQ2">
        <v>9</v>
      </c>
      <c r="BR2">
        <v>10</v>
      </c>
      <c r="BS2">
        <v>11</v>
      </c>
      <c r="BT2">
        <v>12</v>
      </c>
      <c r="BU2">
        <v>13</v>
      </c>
      <c r="BV2">
        <v>14</v>
      </c>
      <c r="BW2">
        <v>15</v>
      </c>
      <c r="BX2">
        <v>16</v>
      </c>
      <c r="BY2">
        <v>17</v>
      </c>
      <c r="BZ2">
        <v>18</v>
      </c>
      <c r="CA2">
        <v>19</v>
      </c>
      <c r="CB2">
        <v>20</v>
      </c>
      <c r="CC2">
        <v>1</v>
      </c>
      <c r="CD2">
        <v>2</v>
      </c>
      <c r="CE2">
        <v>3</v>
      </c>
      <c r="CF2">
        <v>4</v>
      </c>
      <c r="CG2">
        <v>5</v>
      </c>
      <c r="CH2">
        <v>6</v>
      </c>
      <c r="CI2">
        <v>7</v>
      </c>
      <c r="CJ2">
        <v>8</v>
      </c>
      <c r="CK2">
        <v>9</v>
      </c>
      <c r="CL2">
        <v>10</v>
      </c>
      <c r="CM2">
        <v>11</v>
      </c>
      <c r="CN2">
        <v>12</v>
      </c>
      <c r="CO2">
        <v>13</v>
      </c>
      <c r="CP2">
        <v>14</v>
      </c>
      <c r="CQ2">
        <v>15</v>
      </c>
      <c r="CR2">
        <v>16</v>
      </c>
      <c r="CS2">
        <v>17</v>
      </c>
      <c r="CT2">
        <v>18</v>
      </c>
      <c r="CU2">
        <v>19</v>
      </c>
      <c r="CV2">
        <v>20</v>
      </c>
      <c r="CW2">
        <v>1</v>
      </c>
      <c r="CX2">
        <v>2</v>
      </c>
      <c r="CY2">
        <v>3</v>
      </c>
      <c r="CZ2">
        <v>4</v>
      </c>
      <c r="DA2">
        <v>5</v>
      </c>
      <c r="DB2">
        <v>6</v>
      </c>
      <c r="DC2">
        <v>7</v>
      </c>
      <c r="DD2">
        <v>8</v>
      </c>
      <c r="DE2">
        <v>9</v>
      </c>
      <c r="DF2">
        <v>10</v>
      </c>
      <c r="DG2">
        <v>11</v>
      </c>
      <c r="DH2">
        <v>12</v>
      </c>
      <c r="DI2">
        <v>13</v>
      </c>
      <c r="DJ2">
        <v>14</v>
      </c>
      <c r="DK2">
        <v>15</v>
      </c>
      <c r="DL2">
        <v>16</v>
      </c>
      <c r="DM2">
        <v>17</v>
      </c>
      <c r="DN2">
        <v>18</v>
      </c>
      <c r="DO2">
        <v>19</v>
      </c>
      <c r="DP2">
        <v>20</v>
      </c>
      <c r="DQ2">
        <v>1</v>
      </c>
      <c r="DR2">
        <v>2</v>
      </c>
      <c r="DS2">
        <v>3</v>
      </c>
      <c r="DT2">
        <v>4</v>
      </c>
      <c r="DU2">
        <v>5</v>
      </c>
      <c r="DV2">
        <v>6</v>
      </c>
      <c r="DW2">
        <v>7</v>
      </c>
      <c r="DX2">
        <v>8</v>
      </c>
      <c r="DY2">
        <v>9</v>
      </c>
      <c r="DZ2">
        <v>10</v>
      </c>
      <c r="EA2">
        <v>11</v>
      </c>
      <c r="EB2">
        <v>12</v>
      </c>
      <c r="EC2">
        <v>13</v>
      </c>
      <c r="ED2">
        <v>14</v>
      </c>
      <c r="EE2">
        <v>15</v>
      </c>
      <c r="EF2">
        <v>16</v>
      </c>
      <c r="EG2">
        <v>17</v>
      </c>
      <c r="EH2">
        <v>18</v>
      </c>
      <c r="EI2">
        <v>19</v>
      </c>
      <c r="EJ2">
        <v>20</v>
      </c>
      <c r="EK2">
        <v>1</v>
      </c>
      <c r="EL2">
        <v>2</v>
      </c>
      <c r="EM2">
        <v>3</v>
      </c>
      <c r="EN2">
        <v>4</v>
      </c>
      <c r="EO2">
        <v>5</v>
      </c>
      <c r="EP2">
        <v>6</v>
      </c>
      <c r="EQ2">
        <v>7</v>
      </c>
      <c r="ER2">
        <v>8</v>
      </c>
      <c r="ES2">
        <v>9</v>
      </c>
      <c r="ET2">
        <v>10</v>
      </c>
      <c r="EU2">
        <v>11</v>
      </c>
      <c r="EV2">
        <v>12</v>
      </c>
      <c r="EW2">
        <v>13</v>
      </c>
      <c r="EX2">
        <v>14</v>
      </c>
      <c r="EY2">
        <v>15</v>
      </c>
      <c r="EZ2">
        <v>16</v>
      </c>
      <c r="FA2">
        <v>17</v>
      </c>
      <c r="FB2">
        <v>18</v>
      </c>
      <c r="FC2">
        <v>19</v>
      </c>
      <c r="FD2">
        <v>20</v>
      </c>
      <c r="FE2">
        <v>1</v>
      </c>
      <c r="FF2">
        <v>2</v>
      </c>
      <c r="FG2">
        <v>3</v>
      </c>
      <c r="FH2">
        <v>4</v>
      </c>
      <c r="FI2">
        <v>5</v>
      </c>
      <c r="FJ2">
        <v>6</v>
      </c>
      <c r="FK2">
        <v>7</v>
      </c>
      <c r="FL2">
        <v>8</v>
      </c>
      <c r="FM2">
        <v>9</v>
      </c>
      <c r="FN2">
        <v>10</v>
      </c>
      <c r="FO2">
        <v>11</v>
      </c>
      <c r="FP2">
        <v>12</v>
      </c>
      <c r="FQ2">
        <v>13</v>
      </c>
      <c r="FR2">
        <v>14</v>
      </c>
      <c r="FS2">
        <v>15</v>
      </c>
      <c r="FT2">
        <v>16</v>
      </c>
      <c r="FU2">
        <v>17</v>
      </c>
      <c r="FV2">
        <v>18</v>
      </c>
      <c r="FW2">
        <v>19</v>
      </c>
      <c r="FX2">
        <v>20</v>
      </c>
      <c r="FY2">
        <v>1</v>
      </c>
      <c r="FZ2">
        <v>2</v>
      </c>
      <c r="GA2">
        <v>3</v>
      </c>
      <c r="GB2">
        <v>4</v>
      </c>
      <c r="GC2">
        <v>5</v>
      </c>
      <c r="GD2">
        <v>6</v>
      </c>
      <c r="GE2">
        <v>7</v>
      </c>
      <c r="GF2">
        <v>8</v>
      </c>
      <c r="GG2">
        <v>9</v>
      </c>
      <c r="GH2">
        <v>10</v>
      </c>
      <c r="GI2">
        <v>11</v>
      </c>
      <c r="GJ2">
        <v>12</v>
      </c>
      <c r="GK2">
        <v>13</v>
      </c>
      <c r="GL2">
        <v>14</v>
      </c>
      <c r="GM2">
        <v>15</v>
      </c>
      <c r="GN2">
        <v>16</v>
      </c>
      <c r="GO2">
        <v>17</v>
      </c>
      <c r="GP2">
        <v>18</v>
      </c>
      <c r="GQ2">
        <v>19</v>
      </c>
      <c r="GR2">
        <v>20</v>
      </c>
      <c r="GS2">
        <v>1</v>
      </c>
      <c r="GT2">
        <v>2</v>
      </c>
      <c r="GU2">
        <v>3</v>
      </c>
      <c r="GV2">
        <v>4</v>
      </c>
      <c r="GW2">
        <v>5</v>
      </c>
      <c r="GX2">
        <v>6</v>
      </c>
      <c r="GY2">
        <v>7</v>
      </c>
      <c r="GZ2">
        <v>8</v>
      </c>
      <c r="HA2">
        <v>9</v>
      </c>
      <c r="HB2">
        <v>10</v>
      </c>
      <c r="HC2">
        <v>11</v>
      </c>
      <c r="HD2">
        <v>12</v>
      </c>
      <c r="HE2">
        <v>13</v>
      </c>
      <c r="HF2">
        <v>14</v>
      </c>
      <c r="HG2">
        <v>15</v>
      </c>
      <c r="HH2">
        <v>16</v>
      </c>
      <c r="HI2">
        <v>17</v>
      </c>
      <c r="HJ2">
        <v>18</v>
      </c>
      <c r="HK2">
        <v>19</v>
      </c>
      <c r="HL2">
        <v>20</v>
      </c>
      <c r="HM2">
        <v>1</v>
      </c>
      <c r="HN2">
        <v>2</v>
      </c>
      <c r="HO2">
        <v>3</v>
      </c>
      <c r="HP2">
        <v>4</v>
      </c>
      <c r="HQ2">
        <v>5</v>
      </c>
      <c r="HR2">
        <v>6</v>
      </c>
      <c r="HS2">
        <v>7</v>
      </c>
      <c r="HT2">
        <v>8</v>
      </c>
      <c r="HU2">
        <v>9</v>
      </c>
      <c r="HV2">
        <v>10</v>
      </c>
      <c r="HW2">
        <v>11</v>
      </c>
      <c r="HX2">
        <v>12</v>
      </c>
      <c r="HY2">
        <v>13</v>
      </c>
      <c r="HZ2">
        <v>14</v>
      </c>
      <c r="IA2">
        <v>15</v>
      </c>
      <c r="IB2">
        <v>16</v>
      </c>
      <c r="IC2">
        <v>17</v>
      </c>
      <c r="ID2">
        <v>18</v>
      </c>
      <c r="IE2">
        <v>19</v>
      </c>
      <c r="IF2">
        <v>20</v>
      </c>
      <c r="IG2">
        <v>1</v>
      </c>
      <c r="IH2">
        <v>2</v>
      </c>
      <c r="II2">
        <v>3</v>
      </c>
      <c r="IJ2">
        <v>4</v>
      </c>
      <c r="IK2">
        <v>5</v>
      </c>
      <c r="IL2">
        <v>6</v>
      </c>
      <c r="IM2">
        <v>7</v>
      </c>
      <c r="IN2">
        <v>8</v>
      </c>
      <c r="IO2">
        <v>9</v>
      </c>
      <c r="IP2">
        <v>10</v>
      </c>
      <c r="IQ2">
        <v>11</v>
      </c>
      <c r="IR2">
        <v>12</v>
      </c>
      <c r="IS2">
        <v>13</v>
      </c>
      <c r="IT2">
        <v>14</v>
      </c>
      <c r="IU2">
        <v>15</v>
      </c>
      <c r="IV2">
        <v>16</v>
      </c>
      <c r="IW2">
        <v>17</v>
      </c>
      <c r="IX2">
        <v>18</v>
      </c>
      <c r="IY2">
        <v>19</v>
      </c>
      <c r="IZ2">
        <v>20</v>
      </c>
      <c r="JA2">
        <v>1</v>
      </c>
      <c r="JB2">
        <v>2</v>
      </c>
      <c r="JC2">
        <v>3</v>
      </c>
      <c r="JD2">
        <v>4</v>
      </c>
      <c r="JE2">
        <v>5</v>
      </c>
      <c r="JF2">
        <v>6</v>
      </c>
      <c r="JG2">
        <v>7</v>
      </c>
      <c r="JH2">
        <v>8</v>
      </c>
      <c r="JI2">
        <v>9</v>
      </c>
      <c r="JJ2">
        <v>10</v>
      </c>
      <c r="JK2">
        <v>11</v>
      </c>
      <c r="JL2">
        <v>12</v>
      </c>
      <c r="JM2">
        <v>13</v>
      </c>
      <c r="JN2">
        <v>14</v>
      </c>
      <c r="JO2">
        <v>15</v>
      </c>
      <c r="JP2">
        <v>16</v>
      </c>
      <c r="JQ2">
        <v>17</v>
      </c>
      <c r="JR2">
        <v>18</v>
      </c>
      <c r="JS2">
        <v>19</v>
      </c>
      <c r="JT2">
        <v>20</v>
      </c>
      <c r="JU2">
        <v>1</v>
      </c>
      <c r="JV2">
        <v>2</v>
      </c>
      <c r="JW2">
        <v>3</v>
      </c>
      <c r="JX2">
        <v>4</v>
      </c>
      <c r="JY2">
        <v>5</v>
      </c>
      <c r="JZ2">
        <v>6</v>
      </c>
      <c r="KA2">
        <v>7</v>
      </c>
      <c r="KB2">
        <v>8</v>
      </c>
      <c r="KC2">
        <v>9</v>
      </c>
      <c r="KD2">
        <v>10</v>
      </c>
      <c r="KE2">
        <v>11</v>
      </c>
      <c r="KF2">
        <v>12</v>
      </c>
      <c r="KG2">
        <v>13</v>
      </c>
      <c r="KH2">
        <v>14</v>
      </c>
      <c r="KI2">
        <v>15</v>
      </c>
      <c r="KJ2">
        <v>16</v>
      </c>
      <c r="KK2">
        <v>17</v>
      </c>
      <c r="KL2">
        <v>18</v>
      </c>
      <c r="KM2">
        <v>19</v>
      </c>
      <c r="KN2">
        <v>20</v>
      </c>
      <c r="KO2">
        <v>1</v>
      </c>
      <c r="KP2">
        <v>2</v>
      </c>
      <c r="KQ2">
        <v>3</v>
      </c>
      <c r="KR2">
        <v>4</v>
      </c>
      <c r="KS2">
        <v>5</v>
      </c>
      <c r="KT2">
        <v>6</v>
      </c>
      <c r="KU2">
        <v>7</v>
      </c>
      <c r="KV2">
        <v>8</v>
      </c>
      <c r="KW2">
        <v>9</v>
      </c>
      <c r="KX2">
        <v>10</v>
      </c>
      <c r="KY2">
        <v>11</v>
      </c>
      <c r="KZ2">
        <v>12</v>
      </c>
      <c r="LA2">
        <v>13</v>
      </c>
      <c r="LB2">
        <v>14</v>
      </c>
      <c r="LC2">
        <v>15</v>
      </c>
      <c r="LD2">
        <v>16</v>
      </c>
      <c r="LE2">
        <v>17</v>
      </c>
      <c r="LF2">
        <v>18</v>
      </c>
      <c r="LG2">
        <v>19</v>
      </c>
      <c r="LH2">
        <v>20</v>
      </c>
      <c r="LI2">
        <v>1</v>
      </c>
      <c r="LJ2">
        <v>2</v>
      </c>
      <c r="LK2">
        <v>3</v>
      </c>
      <c r="LL2">
        <v>4</v>
      </c>
      <c r="LM2">
        <v>5</v>
      </c>
      <c r="LN2">
        <v>6</v>
      </c>
      <c r="LO2">
        <v>7</v>
      </c>
      <c r="LP2">
        <v>8</v>
      </c>
      <c r="LQ2">
        <v>9</v>
      </c>
      <c r="LR2">
        <v>10</v>
      </c>
      <c r="LS2">
        <v>11</v>
      </c>
      <c r="LT2">
        <v>12</v>
      </c>
      <c r="LU2">
        <v>13</v>
      </c>
      <c r="LV2">
        <v>14</v>
      </c>
      <c r="LW2">
        <v>15</v>
      </c>
      <c r="LX2">
        <v>16</v>
      </c>
      <c r="LY2">
        <v>17</v>
      </c>
      <c r="LZ2">
        <v>18</v>
      </c>
      <c r="MA2">
        <v>19</v>
      </c>
      <c r="MB2">
        <v>20</v>
      </c>
      <c r="MC2">
        <v>1</v>
      </c>
      <c r="MD2">
        <v>2</v>
      </c>
      <c r="ME2">
        <v>3</v>
      </c>
      <c r="MF2">
        <v>4</v>
      </c>
      <c r="MG2">
        <v>5</v>
      </c>
      <c r="MH2">
        <v>6</v>
      </c>
      <c r="MI2">
        <v>7</v>
      </c>
      <c r="MJ2">
        <v>8</v>
      </c>
      <c r="MK2">
        <v>9</v>
      </c>
      <c r="ML2">
        <v>10</v>
      </c>
      <c r="MM2">
        <v>11</v>
      </c>
      <c r="MN2">
        <v>12</v>
      </c>
      <c r="MO2">
        <v>13</v>
      </c>
      <c r="MP2">
        <v>14</v>
      </c>
      <c r="MQ2">
        <v>15</v>
      </c>
      <c r="MR2">
        <v>16</v>
      </c>
      <c r="MS2">
        <v>17</v>
      </c>
      <c r="MT2">
        <v>18</v>
      </c>
      <c r="MU2">
        <v>19</v>
      </c>
      <c r="MV2">
        <v>20</v>
      </c>
      <c r="MW2">
        <v>1</v>
      </c>
      <c r="MX2">
        <v>2</v>
      </c>
      <c r="MY2">
        <v>3</v>
      </c>
      <c r="MZ2">
        <v>4</v>
      </c>
      <c r="NA2">
        <v>5</v>
      </c>
      <c r="NB2">
        <v>6</v>
      </c>
      <c r="NC2">
        <v>7</v>
      </c>
      <c r="ND2">
        <v>8</v>
      </c>
      <c r="NE2">
        <v>9</v>
      </c>
      <c r="NF2">
        <v>10</v>
      </c>
      <c r="NG2">
        <v>11</v>
      </c>
      <c r="NH2">
        <v>12</v>
      </c>
      <c r="NI2">
        <v>13</v>
      </c>
      <c r="NJ2">
        <v>14</v>
      </c>
      <c r="NK2">
        <v>15</v>
      </c>
      <c r="NL2">
        <v>16</v>
      </c>
      <c r="NM2">
        <v>17</v>
      </c>
      <c r="NN2">
        <v>18</v>
      </c>
      <c r="NO2">
        <v>19</v>
      </c>
      <c r="NP2">
        <v>20</v>
      </c>
      <c r="NQ2">
        <v>1</v>
      </c>
      <c r="NR2">
        <v>2</v>
      </c>
      <c r="NS2">
        <v>3</v>
      </c>
      <c r="NT2">
        <v>4</v>
      </c>
      <c r="NU2">
        <v>5</v>
      </c>
      <c r="NV2">
        <v>6</v>
      </c>
      <c r="NW2">
        <v>7</v>
      </c>
      <c r="NX2">
        <v>8</v>
      </c>
      <c r="NY2">
        <v>9</v>
      </c>
      <c r="NZ2">
        <v>10</v>
      </c>
      <c r="OA2">
        <v>11</v>
      </c>
      <c r="OB2">
        <v>12</v>
      </c>
      <c r="OC2">
        <v>13</v>
      </c>
      <c r="OD2">
        <v>14</v>
      </c>
      <c r="OE2">
        <v>15</v>
      </c>
      <c r="OF2">
        <v>16</v>
      </c>
      <c r="OG2">
        <v>17</v>
      </c>
      <c r="OH2">
        <v>18</v>
      </c>
      <c r="OI2">
        <v>19</v>
      </c>
      <c r="OJ2">
        <v>20</v>
      </c>
      <c r="OK2">
        <v>1</v>
      </c>
      <c r="OL2">
        <v>2</v>
      </c>
      <c r="OM2">
        <v>3</v>
      </c>
      <c r="ON2">
        <v>4</v>
      </c>
      <c r="OO2">
        <v>5</v>
      </c>
      <c r="OP2">
        <v>6</v>
      </c>
      <c r="OQ2">
        <v>7</v>
      </c>
      <c r="OR2">
        <v>8</v>
      </c>
      <c r="OS2">
        <v>9</v>
      </c>
      <c r="OT2">
        <v>10</v>
      </c>
      <c r="OU2">
        <v>11</v>
      </c>
      <c r="OV2">
        <v>12</v>
      </c>
      <c r="OW2">
        <v>13</v>
      </c>
      <c r="OX2">
        <v>14</v>
      </c>
      <c r="OY2">
        <v>15</v>
      </c>
      <c r="OZ2">
        <v>16</v>
      </c>
      <c r="PA2">
        <v>17</v>
      </c>
      <c r="PB2">
        <v>18</v>
      </c>
      <c r="PC2">
        <v>19</v>
      </c>
      <c r="PD2">
        <v>20</v>
      </c>
      <c r="PE2">
        <v>1</v>
      </c>
      <c r="PF2">
        <v>2</v>
      </c>
      <c r="PG2">
        <v>3</v>
      </c>
      <c r="PH2">
        <v>4</v>
      </c>
      <c r="PI2">
        <v>5</v>
      </c>
      <c r="PJ2">
        <v>6</v>
      </c>
      <c r="PK2">
        <v>7</v>
      </c>
      <c r="PL2">
        <v>8</v>
      </c>
      <c r="PM2">
        <v>9</v>
      </c>
      <c r="PN2">
        <v>10</v>
      </c>
      <c r="PO2">
        <v>11</v>
      </c>
      <c r="PP2">
        <v>12</v>
      </c>
      <c r="PQ2">
        <v>13</v>
      </c>
      <c r="PR2">
        <v>14</v>
      </c>
      <c r="PS2">
        <v>15</v>
      </c>
      <c r="PT2">
        <v>16</v>
      </c>
      <c r="PU2">
        <v>17</v>
      </c>
      <c r="PV2">
        <v>18</v>
      </c>
      <c r="PW2">
        <v>19</v>
      </c>
      <c r="PX2">
        <v>20</v>
      </c>
      <c r="PY2">
        <v>1</v>
      </c>
      <c r="PZ2">
        <v>2</v>
      </c>
      <c r="QA2">
        <v>3</v>
      </c>
      <c r="QB2">
        <v>4</v>
      </c>
      <c r="QC2">
        <v>5</v>
      </c>
      <c r="QD2">
        <v>6</v>
      </c>
      <c r="QE2">
        <v>7</v>
      </c>
      <c r="QF2">
        <v>8</v>
      </c>
      <c r="QG2">
        <v>9</v>
      </c>
      <c r="QH2">
        <v>10</v>
      </c>
      <c r="QI2">
        <v>11</v>
      </c>
      <c r="QJ2">
        <v>12</v>
      </c>
      <c r="QK2">
        <v>13</v>
      </c>
      <c r="QL2">
        <v>14</v>
      </c>
      <c r="QM2">
        <v>15</v>
      </c>
      <c r="QN2">
        <v>16</v>
      </c>
      <c r="QO2">
        <v>17</v>
      </c>
      <c r="QP2">
        <v>18</v>
      </c>
      <c r="QQ2">
        <v>19</v>
      </c>
      <c r="QR2">
        <v>20</v>
      </c>
      <c r="QU2" t="s">
        <v>991</v>
      </c>
      <c r="QV2" t="s">
        <v>1025</v>
      </c>
      <c r="QW2">
        <v>1</v>
      </c>
      <c r="QX2">
        <v>2</v>
      </c>
      <c r="QY2">
        <v>3</v>
      </c>
      <c r="QZ2">
        <v>4</v>
      </c>
      <c r="RA2">
        <v>5</v>
      </c>
      <c r="RB2">
        <v>6</v>
      </c>
      <c r="RC2">
        <v>7</v>
      </c>
      <c r="RD2">
        <v>8</v>
      </c>
      <c r="RE2">
        <v>9</v>
      </c>
      <c r="RF2">
        <v>10</v>
      </c>
      <c r="RG2">
        <v>11</v>
      </c>
      <c r="RH2">
        <v>12</v>
      </c>
      <c r="RI2">
        <v>13</v>
      </c>
      <c r="RJ2">
        <v>14</v>
      </c>
      <c r="RK2">
        <v>15</v>
      </c>
      <c r="RL2">
        <v>16</v>
      </c>
      <c r="RM2">
        <v>17</v>
      </c>
      <c r="RN2">
        <v>18</v>
      </c>
      <c r="RO2">
        <v>19</v>
      </c>
      <c r="RP2">
        <v>20</v>
      </c>
      <c r="RR2" t="s">
        <v>886</v>
      </c>
      <c r="RT2" t="s">
        <v>1024</v>
      </c>
    </row>
    <row r="3" spans="1:488" ht="15.6" x14ac:dyDescent="0.3">
      <c r="A3">
        <v>0</v>
      </c>
      <c r="B3">
        <v>0</v>
      </c>
      <c r="C3">
        <v>1.5679499534816683</v>
      </c>
      <c r="D3">
        <v>1.5598484591449795</v>
      </c>
      <c r="E3">
        <v>1.5553350926675742</v>
      </c>
      <c r="F3">
        <v>1.5774481540907872</v>
      </c>
      <c r="G3">
        <v>1.5597924902982125</v>
      </c>
      <c r="H3">
        <v>1.5735353285844338</v>
      </c>
      <c r="I3">
        <v>1.5573958677835167</v>
      </c>
      <c r="J3">
        <v>1.5673252556792518</v>
      </c>
      <c r="K3">
        <v>1.5682765286494424</v>
      </c>
      <c r="L3">
        <v>1.5653859712325209</v>
      </c>
      <c r="M3">
        <v>1.5638281605894031</v>
      </c>
      <c r="N3">
        <v>1.5658223311385704</v>
      </c>
      <c r="O3">
        <v>1.5639678762951421</v>
      </c>
      <c r="P3">
        <v>1.5606574999313292</v>
      </c>
      <c r="Q3">
        <v>1.559937484219273</v>
      </c>
      <c r="R3">
        <v>1.5650044410971171</v>
      </c>
      <c r="S3">
        <v>1.5605044048957246</v>
      </c>
      <c r="T3">
        <v>1.5587838241159471</v>
      </c>
      <c r="U3">
        <v>0</v>
      </c>
      <c r="V3">
        <v>0</v>
      </c>
      <c r="W3">
        <v>0</v>
      </c>
      <c r="X3">
        <v>2.2098738348749709</v>
      </c>
      <c r="Y3">
        <v>2.2220934330506679</v>
      </c>
      <c r="Z3">
        <v>2.2275819162678072</v>
      </c>
      <c r="AA3">
        <v>2.2221104718029938</v>
      </c>
      <c r="AB3">
        <v>2.2171775413649883</v>
      </c>
      <c r="AC3">
        <v>2.2042413843323434</v>
      </c>
      <c r="AD3">
        <v>2.214566979693291</v>
      </c>
      <c r="AE3">
        <v>2.2189666185913097</v>
      </c>
      <c r="AF3">
        <v>2.2082530761074457</v>
      </c>
      <c r="AG3">
        <v>2.2367362401030975</v>
      </c>
      <c r="AH3">
        <v>2.2075322946322848</v>
      </c>
      <c r="AI3">
        <v>2.1976655710721427</v>
      </c>
      <c r="AJ3">
        <v>2.207456345987203</v>
      </c>
      <c r="AK3">
        <v>2.2014017917563073</v>
      </c>
      <c r="AL3">
        <v>2.2051751694639581</v>
      </c>
      <c r="AM3">
        <v>2.1950623195474459</v>
      </c>
      <c r="AN3">
        <v>2.2050243122420858</v>
      </c>
      <c r="AO3">
        <v>0</v>
      </c>
      <c r="AP3">
        <v>0</v>
      </c>
      <c r="AQ3">
        <v>0</v>
      </c>
      <c r="AR3">
        <v>0</v>
      </c>
      <c r="AS3">
        <v>2.8798574533289996</v>
      </c>
      <c r="AT3">
        <v>2.8881247766767273</v>
      </c>
      <c r="AU3">
        <v>2.8794313894452572</v>
      </c>
      <c r="AV3">
        <v>2.8837865767533213</v>
      </c>
      <c r="AW3">
        <v>2.8859480910150173</v>
      </c>
      <c r="AX3">
        <v>2.8858892731459753</v>
      </c>
      <c r="AY3">
        <v>2.8928302921934557</v>
      </c>
      <c r="AZ3">
        <v>2.8690215324669071</v>
      </c>
      <c r="BA3">
        <v>2.8809101967018633</v>
      </c>
      <c r="BB3">
        <v>2.8778315052422165</v>
      </c>
      <c r="BC3">
        <v>2.8249952673073455</v>
      </c>
      <c r="BD3">
        <v>2.8661429938977192</v>
      </c>
      <c r="BE3">
        <v>2.8622866092456789</v>
      </c>
      <c r="BF3">
        <v>2.8407032325995352</v>
      </c>
      <c r="BG3">
        <v>2.8788286687837927</v>
      </c>
      <c r="BH3">
        <v>2.842121980105313</v>
      </c>
      <c r="BI3">
        <v>0</v>
      </c>
      <c r="BJ3">
        <v>0</v>
      </c>
      <c r="BK3">
        <v>0</v>
      </c>
      <c r="BL3">
        <v>0</v>
      </c>
      <c r="BM3">
        <v>3.3501551482910399</v>
      </c>
      <c r="BN3">
        <v>3.5168543227454974</v>
      </c>
      <c r="BO3">
        <v>3.5414405152140245</v>
      </c>
      <c r="BP3">
        <v>3.5488933658763937</v>
      </c>
      <c r="BQ3">
        <v>3.5495761877821388</v>
      </c>
      <c r="BR3">
        <v>3.5541012503931557</v>
      </c>
      <c r="BS3">
        <v>3.5296176127861196</v>
      </c>
      <c r="BT3">
        <v>3.5528432985821907</v>
      </c>
      <c r="BU3">
        <v>3.5412792297100073</v>
      </c>
      <c r="BV3">
        <v>3.5153820231105808</v>
      </c>
      <c r="BW3">
        <v>3.5021833716498998</v>
      </c>
      <c r="BX3">
        <v>3.4926179073795098</v>
      </c>
      <c r="BY3">
        <v>3.5032297582055607</v>
      </c>
      <c r="BZ3">
        <v>3.5297310530053552</v>
      </c>
      <c r="CA3">
        <v>3.520423550391742</v>
      </c>
      <c r="CB3">
        <v>3.5061936247801269</v>
      </c>
      <c r="CC3">
        <v>0</v>
      </c>
      <c r="CD3">
        <v>0</v>
      </c>
      <c r="CE3">
        <v>0</v>
      </c>
      <c r="CF3">
        <v>0</v>
      </c>
      <c r="CG3">
        <v>0</v>
      </c>
      <c r="CH3">
        <v>4.1138415806284572</v>
      </c>
      <c r="CI3">
        <v>4.1893241787323658</v>
      </c>
      <c r="CJ3">
        <v>4.2069351106400124</v>
      </c>
      <c r="CK3">
        <v>4.195719735149253</v>
      </c>
      <c r="CL3">
        <v>4.194752593248281</v>
      </c>
      <c r="CM3">
        <v>4.2052057475038431</v>
      </c>
      <c r="CN3">
        <v>4.1841648423321187</v>
      </c>
      <c r="CO3">
        <v>4.2023490220937267</v>
      </c>
      <c r="CP3">
        <v>4.1755639539256535</v>
      </c>
      <c r="CQ3">
        <v>4.1578661533120096</v>
      </c>
      <c r="CR3">
        <v>4.1470231367895005</v>
      </c>
      <c r="CS3">
        <v>4.1482954730784414</v>
      </c>
      <c r="CT3">
        <v>4.1588645440740084</v>
      </c>
      <c r="CU3">
        <v>4.1344545642120609</v>
      </c>
      <c r="CV3">
        <v>4.1457767354861916</v>
      </c>
      <c r="CW3">
        <v>0</v>
      </c>
      <c r="CX3">
        <v>0</v>
      </c>
      <c r="CY3">
        <v>0</v>
      </c>
      <c r="CZ3">
        <v>0</v>
      </c>
      <c r="DA3">
        <v>0</v>
      </c>
      <c r="DB3">
        <v>4.3343778305292346</v>
      </c>
      <c r="DC3">
        <v>4.6100326864569698</v>
      </c>
      <c r="DD3">
        <v>4.6250036038490085</v>
      </c>
      <c r="DE3">
        <v>4.6348893265866442</v>
      </c>
      <c r="DF3">
        <v>4.6627052117170784</v>
      </c>
      <c r="DG3">
        <v>4.6242807447243983</v>
      </c>
      <c r="DH3">
        <v>4.6475124207737135</v>
      </c>
      <c r="DI3">
        <v>4.6384698517822258</v>
      </c>
      <c r="DJ3">
        <v>4.6207402472707386</v>
      </c>
      <c r="DK3">
        <v>4.5926956760947411</v>
      </c>
      <c r="DL3">
        <v>4.5494224902500262</v>
      </c>
      <c r="DM3">
        <v>4.5571660416569602</v>
      </c>
      <c r="DN3">
        <v>4.5757889199939781</v>
      </c>
      <c r="DO3">
        <v>4.6049635208132766</v>
      </c>
      <c r="DP3">
        <v>4.5961969584683313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4.9690880756812392</v>
      </c>
      <c r="DX3">
        <v>5.0402948676633423</v>
      </c>
      <c r="DY3">
        <v>5.075988115848344</v>
      </c>
      <c r="DZ3">
        <v>5.1021389261886076</v>
      </c>
      <c r="EA3">
        <v>5.0831714604612763</v>
      </c>
      <c r="EB3">
        <v>5.0336482748101981</v>
      </c>
      <c r="EC3">
        <v>5.0427880892711876</v>
      </c>
      <c r="ED3">
        <v>5.0462560568609813</v>
      </c>
      <c r="EE3">
        <v>5.0053249645630054</v>
      </c>
      <c r="EF3">
        <v>5.0040321863990798</v>
      </c>
      <c r="EG3">
        <v>5.0212950742295739</v>
      </c>
      <c r="EH3">
        <v>5.0195332430703772</v>
      </c>
      <c r="EI3">
        <v>5.0299912242742453</v>
      </c>
      <c r="EJ3">
        <v>5.0365706519281384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5.2087817578800149</v>
      </c>
      <c r="ER3">
        <v>5.5171883892317055</v>
      </c>
      <c r="ES3">
        <v>5.5031976098688133</v>
      </c>
      <c r="ET3">
        <v>5.5421835149732308</v>
      </c>
      <c r="EU3">
        <v>5.5243393098398084</v>
      </c>
      <c r="EV3">
        <v>5.5341145194490364</v>
      </c>
      <c r="EW3">
        <v>5.4830155836892649</v>
      </c>
      <c r="EX3">
        <v>5.502879610715623</v>
      </c>
      <c r="EY3">
        <v>5.4470521553877456</v>
      </c>
      <c r="EZ3">
        <v>5.4762873736117879</v>
      </c>
      <c r="FA3">
        <v>5.4838298446367233</v>
      </c>
      <c r="FB3">
        <v>5.4608236692143315</v>
      </c>
      <c r="FC3">
        <v>5.4511772974036656</v>
      </c>
      <c r="FD3">
        <v>5.4692550464189091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5.8392023599457268</v>
      </c>
      <c r="FM3">
        <v>5.9624588697668495</v>
      </c>
      <c r="FN3">
        <v>5.9376809658965399</v>
      </c>
      <c r="FO3">
        <v>5.9585429789368893</v>
      </c>
      <c r="FP3">
        <v>5.932726702890303</v>
      </c>
      <c r="FQ3">
        <v>5.9353291057448283</v>
      </c>
      <c r="FR3">
        <v>5.9276256341955422</v>
      </c>
      <c r="FS3">
        <v>5.9040982984798376</v>
      </c>
      <c r="FT3">
        <v>5.8583134177218934</v>
      </c>
      <c r="FU3">
        <v>5.8859363028878171</v>
      </c>
      <c r="FV3">
        <v>5.8560159805724181</v>
      </c>
      <c r="FW3">
        <v>5.8649955767232758</v>
      </c>
      <c r="FX3">
        <v>5.8972701114733397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6.0783717824129697</v>
      </c>
      <c r="GG3">
        <v>6.3594070193701224</v>
      </c>
      <c r="GH3">
        <v>6.3846306136881488</v>
      </c>
      <c r="GI3">
        <v>6.3985938428387419</v>
      </c>
      <c r="GJ3">
        <v>6.3754457901886248</v>
      </c>
      <c r="GK3">
        <v>6.3965924543959138</v>
      </c>
      <c r="GL3">
        <v>6.3635695507206229</v>
      </c>
      <c r="GM3">
        <v>6.2998426258490223</v>
      </c>
      <c r="GN3">
        <v>6.305173072064763</v>
      </c>
      <c r="GO3">
        <v>6.3139990158534465</v>
      </c>
      <c r="GP3">
        <v>6.3627768362067938</v>
      </c>
      <c r="GQ3">
        <v>6.29035508476258</v>
      </c>
      <c r="GR3">
        <v>6.3099021232001604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6.3709131973127118</v>
      </c>
      <c r="HA3">
        <v>6.7365034789918896</v>
      </c>
      <c r="HB3">
        <v>6.8242268309842151</v>
      </c>
      <c r="HC3">
        <v>6.8095212507797678</v>
      </c>
      <c r="HD3">
        <v>6.8260479415889961</v>
      </c>
      <c r="HE3">
        <v>6.7824001573466708</v>
      </c>
      <c r="HF3">
        <v>6.8008672818418567</v>
      </c>
      <c r="HG3">
        <v>6.7971127724020839</v>
      </c>
      <c r="HH3">
        <v>6.737269015110126</v>
      </c>
      <c r="HI3">
        <v>6.755613688421211</v>
      </c>
      <c r="HJ3">
        <v>6.746290271869694</v>
      </c>
      <c r="HK3">
        <v>6.7441587304278929</v>
      </c>
      <c r="HL3">
        <v>6.7430934156817823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7.0054000229525268</v>
      </c>
      <c r="HV3">
        <v>7.3168729617952826</v>
      </c>
      <c r="HW3">
        <v>7.2225167630328633</v>
      </c>
      <c r="HX3">
        <v>7.2647670155307233</v>
      </c>
      <c r="HY3">
        <v>7.2617383954714203</v>
      </c>
      <c r="HZ3">
        <v>7.2743680017492913</v>
      </c>
      <c r="IA3">
        <v>7.1859263958835138</v>
      </c>
      <c r="IB3">
        <v>7.1897018474560497</v>
      </c>
      <c r="IC3">
        <v>7.1784714488989776</v>
      </c>
      <c r="ID3">
        <v>7.1958956177901108</v>
      </c>
      <c r="IE3">
        <v>7.2140770406509125</v>
      </c>
      <c r="IF3">
        <v>7.203507456885891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7.2561946114189722</v>
      </c>
      <c r="IP3">
        <v>7.5914497641913075</v>
      </c>
      <c r="IQ3">
        <v>7.6739657237785117</v>
      </c>
      <c r="IR3">
        <v>7.7214917697435075</v>
      </c>
      <c r="IS3">
        <v>7.6820718429052715</v>
      </c>
      <c r="IT3">
        <v>7.7178526037014255</v>
      </c>
      <c r="IU3">
        <v>7.601686823303714</v>
      </c>
      <c r="IV3">
        <v>7.6068811281987312</v>
      </c>
      <c r="IW3">
        <v>7.6155829212354247</v>
      </c>
      <c r="IX3">
        <v>7.6200770007854137</v>
      </c>
      <c r="IY3">
        <v>7.5849237393065456</v>
      </c>
      <c r="IZ3">
        <v>7.6461718507474563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7.9233924963667928</v>
      </c>
      <c r="JK3">
        <v>8.1344339219271635</v>
      </c>
      <c r="JL3">
        <v>8.1367004876680387</v>
      </c>
      <c r="JM3">
        <v>8.1435942000458805</v>
      </c>
      <c r="JN3">
        <v>8.1444527380202878</v>
      </c>
      <c r="JO3">
        <v>8.0630005170321102</v>
      </c>
      <c r="JP3">
        <v>8.0734344408004315</v>
      </c>
      <c r="JQ3">
        <v>8.0573401392349844</v>
      </c>
      <c r="JR3">
        <v>8.0455530881688553</v>
      </c>
      <c r="JS3">
        <v>8.046192478793861</v>
      </c>
      <c r="JT3">
        <v>8.0557490470879163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8.10855925503488</v>
      </c>
      <c r="KE3">
        <v>8.4612875214213776</v>
      </c>
      <c r="KF3">
        <v>8.5622659622157826</v>
      </c>
      <c r="KG3">
        <v>8.5815488109520306</v>
      </c>
      <c r="KH3">
        <v>8.5528618632181992</v>
      </c>
      <c r="KI3">
        <v>8.4913292378571139</v>
      </c>
      <c r="KJ3">
        <v>8.500706555882406</v>
      </c>
      <c r="KK3">
        <v>8.526319212527401</v>
      </c>
      <c r="KL3">
        <v>8.4822071914674133</v>
      </c>
      <c r="KM3">
        <v>8.4951115515690248</v>
      </c>
      <c r="KN3">
        <v>8.5454113005779426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8.4184655283031447</v>
      </c>
      <c r="KY3">
        <v>8.804122986203506</v>
      </c>
      <c r="KZ3">
        <v>8.9764913426309842</v>
      </c>
      <c r="LA3">
        <v>8.9334822099162743</v>
      </c>
      <c r="LB3">
        <v>9.0440428421881034</v>
      </c>
      <c r="LC3">
        <v>8.9020265233916138</v>
      </c>
      <c r="LD3">
        <v>8.9143184270946403</v>
      </c>
      <c r="LE3">
        <v>8.8900052515206571</v>
      </c>
      <c r="LF3">
        <v>8.8997287479808413</v>
      </c>
      <c r="LG3">
        <v>8.9487317061497418</v>
      </c>
      <c r="LH3">
        <v>8.9076526276869163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8.9582573184528016</v>
      </c>
      <c r="LT3">
        <v>9.3092257542859169</v>
      </c>
      <c r="LU3">
        <v>9.4639561379711363</v>
      </c>
      <c r="LV3">
        <v>9.4642230501769191</v>
      </c>
      <c r="LW3">
        <v>9.3245618056963782</v>
      </c>
      <c r="LX3">
        <v>9.4046621461389392</v>
      </c>
      <c r="LY3">
        <v>9.3410894339977197</v>
      </c>
      <c r="LZ3">
        <v>9.3752490478940373</v>
      </c>
      <c r="MA3">
        <v>9.3639592536441913</v>
      </c>
      <c r="MB3">
        <v>9.3781033969707472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9.4117031810698553</v>
      </c>
      <c r="MO3">
        <v>9.7683766090725026</v>
      </c>
      <c r="MP3">
        <v>9.9181672312337472</v>
      </c>
      <c r="MQ3">
        <v>9.7385516321020003</v>
      </c>
      <c r="MR3">
        <v>9.7739182657897139</v>
      </c>
      <c r="MS3">
        <v>9.7693328803983714</v>
      </c>
      <c r="MT3">
        <v>9.7699066718903431</v>
      </c>
      <c r="MU3">
        <v>9.7649527651515626</v>
      </c>
      <c r="MV3">
        <v>9.8139770454599802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9.6188276614922259</v>
      </c>
      <c r="NI3">
        <v>9.8874236091403276</v>
      </c>
      <c r="NJ3">
        <v>10.179318243053473</v>
      </c>
      <c r="NK3">
        <v>10.213224797433998</v>
      </c>
      <c r="NL3">
        <v>10.165117961125974</v>
      </c>
      <c r="NM3">
        <v>10.209086677735181</v>
      </c>
      <c r="NN3">
        <v>10.203402378916488</v>
      </c>
      <c r="NO3">
        <v>10.225486671193957</v>
      </c>
      <c r="NP3">
        <v>10.198786754625043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10.085430806346123</v>
      </c>
      <c r="OD3">
        <v>10.367848917143469</v>
      </c>
      <c r="OE3">
        <v>10.542587893424956</v>
      </c>
      <c r="OF3">
        <v>10.670346397821961</v>
      </c>
      <c r="OG3">
        <v>10.618650211200498</v>
      </c>
      <c r="OH3">
        <v>10.716775472167193</v>
      </c>
      <c r="OI3">
        <v>10.654813461117348</v>
      </c>
      <c r="OJ3">
        <v>10.610566867660397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10.605591388994878</v>
      </c>
      <c r="OY3">
        <v>10.840273888077329</v>
      </c>
      <c r="OZ3">
        <v>11.035917454303167</v>
      </c>
      <c r="PA3">
        <v>11.14503044961182</v>
      </c>
      <c r="PB3">
        <v>11.025517898862885</v>
      </c>
      <c r="PC3">
        <v>11.136592286822102</v>
      </c>
      <c r="PD3">
        <v>11.113124100519926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10.855699490255533</v>
      </c>
      <c r="PS3">
        <v>10.527646047667874</v>
      </c>
      <c r="PT3">
        <v>11.284209516233714</v>
      </c>
      <c r="PU3">
        <v>11.388130752001759</v>
      </c>
      <c r="PV3">
        <v>11.45554975942499</v>
      </c>
      <c r="PW3">
        <v>11.48343866281675</v>
      </c>
      <c r="PX3">
        <v>11.562133064699069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9.3762850520650201</v>
      </c>
      <c r="QN3">
        <v>11.012804794684202</v>
      </c>
      <c r="QO3">
        <v>11.700488141576102</v>
      </c>
      <c r="QP3">
        <v>11.873099588946438</v>
      </c>
      <c r="QQ3">
        <v>12.012727540058203</v>
      </c>
      <c r="QR3">
        <v>11.928635449168478</v>
      </c>
      <c r="QS3" s="108" t="s">
        <v>1</v>
      </c>
      <c r="QU3">
        <v>1</v>
      </c>
      <c r="QV3" s="35">
        <v>0.1</v>
      </c>
      <c r="QW3">
        <f t="shared" ref="QW3:RP3" si="0">A$95</f>
        <v>0</v>
      </c>
      <c r="QX3">
        <f t="shared" si="0"/>
        <v>0</v>
      </c>
      <c r="QY3">
        <f t="shared" si="0"/>
        <v>221.10309672817243</v>
      </c>
      <c r="QZ3">
        <f t="shared" si="0"/>
        <v>359.03813474225041</v>
      </c>
      <c r="RA3">
        <f t="shared" si="0"/>
        <v>431.00901859953012</v>
      </c>
      <c r="RB3">
        <f t="shared" si="0"/>
        <v>502.8220424136718</v>
      </c>
      <c r="RC3">
        <f t="shared" si="0"/>
        <v>557.3108620093501</v>
      </c>
      <c r="RD3">
        <f t="shared" si="0"/>
        <v>575.01060714811751</v>
      </c>
      <c r="RE3">
        <f t="shared" si="0"/>
        <v>566.93548486114753</v>
      </c>
      <c r="RF3">
        <f t="shared" si="0"/>
        <v>568.8481226968097</v>
      </c>
      <c r="RG3">
        <f t="shared" si="0"/>
        <v>571.75485780426629</v>
      </c>
      <c r="RH3">
        <f t="shared" si="0"/>
        <v>574.49856676649904</v>
      </c>
      <c r="RI3">
        <f t="shared" si="0"/>
        <v>569.67300407389519</v>
      </c>
      <c r="RJ3">
        <f t="shared" si="0"/>
        <v>568.5451283558458</v>
      </c>
      <c r="RK3">
        <f t="shared" si="0"/>
        <v>571.59277120059187</v>
      </c>
      <c r="RL3">
        <f t="shared" si="0"/>
        <v>573.87470756566256</v>
      </c>
      <c r="RM3">
        <f t="shared" si="0"/>
        <v>570.09631933776211</v>
      </c>
      <c r="RN3">
        <f t="shared" si="0"/>
        <v>571.06166454995389</v>
      </c>
      <c r="RO3">
        <f t="shared" si="0"/>
        <v>570.9942240393932</v>
      </c>
      <c r="RP3">
        <f t="shared" si="0"/>
        <v>573.04511769565318</v>
      </c>
      <c r="RR3">
        <f t="shared" ref="RR3:RR25" si="1">(119469*RS3+56202)/10^4</f>
        <v>6.8148899999999992</v>
      </c>
      <c r="RS3" s="35">
        <v>0.1</v>
      </c>
      <c r="RT3">
        <f>0.19*RB3+0.81*RC3</f>
        <v>546.95798628617126</v>
      </c>
    </row>
    <row r="4" spans="1:48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 s="102" t="s">
        <v>2</v>
      </c>
      <c r="QU4">
        <v>2</v>
      </c>
      <c r="QV4" s="35">
        <v>0.15</v>
      </c>
      <c r="QW4">
        <f t="shared" ref="QW4:RP4" si="2">U$95</f>
        <v>0</v>
      </c>
      <c r="QX4">
        <f t="shared" si="2"/>
        <v>0</v>
      </c>
      <c r="QY4">
        <f t="shared" si="2"/>
        <v>0</v>
      </c>
      <c r="QZ4">
        <f t="shared" si="2"/>
        <v>318.47910129222066</v>
      </c>
      <c r="RA4">
        <f t="shared" si="2"/>
        <v>450.85879976915004</v>
      </c>
      <c r="RB4">
        <f t="shared" si="2"/>
        <v>514.49310649421875</v>
      </c>
      <c r="RC4">
        <f t="shared" si="2"/>
        <v>586.14826972674109</v>
      </c>
      <c r="RD4">
        <f t="shared" si="2"/>
        <v>650.43668748866276</v>
      </c>
      <c r="RE4">
        <f t="shared" si="2"/>
        <v>710.58089025988284</v>
      </c>
      <c r="RF4">
        <f t="shared" si="2"/>
        <v>745.15449956122507</v>
      </c>
      <c r="RG4">
        <f t="shared" si="2"/>
        <v>748.27484350108057</v>
      </c>
      <c r="RH4">
        <f t="shared" si="2"/>
        <v>735.38691720544023</v>
      </c>
      <c r="RI4">
        <f t="shared" si="2"/>
        <v>756.2574497837752</v>
      </c>
      <c r="RJ4">
        <f t="shared" si="2"/>
        <v>738.97701273534256</v>
      </c>
      <c r="RK4">
        <f t="shared" si="2"/>
        <v>734.85716945510683</v>
      </c>
      <c r="RL4">
        <f t="shared" si="2"/>
        <v>744.00893510279911</v>
      </c>
      <c r="RM4">
        <f t="shared" si="2"/>
        <v>740.45571772939957</v>
      </c>
      <c r="RN4">
        <f t="shared" si="2"/>
        <v>741.08149811200099</v>
      </c>
      <c r="RO4">
        <f t="shared" si="2"/>
        <v>737.81753532292873</v>
      </c>
      <c r="RP4">
        <f t="shared" si="2"/>
        <v>740.80179288247007</v>
      </c>
      <c r="RR4">
        <f t="shared" si="1"/>
        <v>7.4122350000000008</v>
      </c>
      <c r="RS4" s="35">
        <v>0.15</v>
      </c>
      <c r="RT4">
        <f>0.59*RC4+0.41*RD4</f>
        <v>612.50652100912896</v>
      </c>
    </row>
    <row r="5" spans="1:48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 s="102" t="s">
        <v>3</v>
      </c>
      <c r="QU5">
        <v>3</v>
      </c>
      <c r="QV5" s="35">
        <v>0.2</v>
      </c>
      <c r="QW5">
        <f t="shared" ref="QW5:RP5" si="3">AO$95</f>
        <v>0</v>
      </c>
      <c r="QX5">
        <f t="shared" si="3"/>
        <v>0</v>
      </c>
      <c r="QY5">
        <f t="shared" si="3"/>
        <v>0</v>
      </c>
      <c r="QZ5">
        <f t="shared" si="3"/>
        <v>0</v>
      </c>
      <c r="RA5">
        <f t="shared" si="3"/>
        <v>435.77656413518525</v>
      </c>
      <c r="RB5">
        <f t="shared" si="3"/>
        <v>539.65428729872133</v>
      </c>
      <c r="RC5">
        <f t="shared" si="3"/>
        <v>600.61751989739048</v>
      </c>
      <c r="RD5">
        <f t="shared" si="3"/>
        <v>666.4081125326461</v>
      </c>
      <c r="RE5">
        <f t="shared" si="3"/>
        <v>731.71798313778231</v>
      </c>
      <c r="RF5">
        <f t="shared" si="3"/>
        <v>794.06504297241986</v>
      </c>
      <c r="RG5">
        <f t="shared" si="3"/>
        <v>859.28066440036059</v>
      </c>
      <c r="RH5">
        <f t="shared" si="3"/>
        <v>894.76085179667189</v>
      </c>
      <c r="RI5">
        <f t="shared" si="3"/>
        <v>910.5283643053059</v>
      </c>
      <c r="RJ5">
        <f t="shared" si="3"/>
        <v>905.30924456553225</v>
      </c>
      <c r="RK5">
        <f t="shared" si="3"/>
        <v>884.19272849553784</v>
      </c>
      <c r="RL5">
        <f t="shared" si="3"/>
        <v>906.8320985153282</v>
      </c>
      <c r="RM5">
        <f t="shared" si="3"/>
        <v>904.18548556133646</v>
      </c>
      <c r="RN5">
        <f t="shared" si="3"/>
        <v>894.6709308550046</v>
      </c>
      <c r="RO5">
        <f t="shared" si="3"/>
        <v>916.20543444057535</v>
      </c>
      <c r="RP5">
        <f t="shared" si="3"/>
        <v>891.24657743037994</v>
      </c>
      <c r="RR5">
        <f t="shared" si="1"/>
        <v>8.0095799999999997</v>
      </c>
      <c r="RS5" s="35">
        <v>0.2</v>
      </c>
      <c r="RT5">
        <f>0.99*RD5+0.01*RE5</f>
        <v>667.06121123869752</v>
      </c>
    </row>
    <row r="6" spans="1:488" x14ac:dyDescent="0.3">
      <c r="A6">
        <v>0</v>
      </c>
      <c r="B6">
        <v>0</v>
      </c>
      <c r="C6">
        <v>1.4004160198988924</v>
      </c>
      <c r="D6">
        <v>1.5548601010944949</v>
      </c>
      <c r="E6">
        <v>1.5503639168074228</v>
      </c>
      <c r="F6">
        <v>1.5724165487289801</v>
      </c>
      <c r="G6">
        <v>1.403573228193213</v>
      </c>
      <c r="H6">
        <v>1.4252400774401479</v>
      </c>
      <c r="I6">
        <v>1.4068359430309407</v>
      </c>
      <c r="J6">
        <v>1.4089088856685552</v>
      </c>
      <c r="K6">
        <v>1.4212467541945921</v>
      </c>
      <c r="L6">
        <v>1.4336093879644398</v>
      </c>
      <c r="M6">
        <v>1.4100914633875752</v>
      </c>
      <c r="N6">
        <v>1.4042405190106586</v>
      </c>
      <c r="O6">
        <v>1.4214613345482818</v>
      </c>
      <c r="P6">
        <v>1.4324669490223476</v>
      </c>
      <c r="Q6">
        <v>1.4173696010884764</v>
      </c>
      <c r="R6">
        <v>1.4191938190827464</v>
      </c>
      <c r="S6">
        <v>1.4252588428986088</v>
      </c>
      <c r="T6">
        <v>1.4298325431535877</v>
      </c>
      <c r="U6">
        <v>0</v>
      </c>
      <c r="V6">
        <v>0</v>
      </c>
      <c r="W6">
        <v>0</v>
      </c>
      <c r="X6">
        <v>1.9128311782006853</v>
      </c>
      <c r="Y6">
        <v>2.2146326874653504</v>
      </c>
      <c r="Z6">
        <v>2.2200350271503924</v>
      </c>
      <c r="AA6">
        <v>2.2146459304624644</v>
      </c>
      <c r="AB6">
        <v>2.209672082675747</v>
      </c>
      <c r="AC6">
        <v>2.0368548042243311</v>
      </c>
      <c r="AD6">
        <v>1.8799677289685741</v>
      </c>
      <c r="AE6">
        <v>1.862708709109564</v>
      </c>
      <c r="AF6">
        <v>1.8102040895120144</v>
      </c>
      <c r="AG6">
        <v>1.8898292715993563</v>
      </c>
      <c r="AH6">
        <v>1.8268968803328938</v>
      </c>
      <c r="AI6">
        <v>1.8169917922169541</v>
      </c>
      <c r="AJ6">
        <v>1.8533739979038693</v>
      </c>
      <c r="AK6">
        <v>1.8404278678000543</v>
      </c>
      <c r="AL6">
        <v>1.8410639885768227</v>
      </c>
      <c r="AM6">
        <v>1.8316755117803991</v>
      </c>
      <c r="AN6">
        <v>1.8398462090155421</v>
      </c>
      <c r="AO6">
        <v>0</v>
      </c>
      <c r="AP6">
        <v>0</v>
      </c>
      <c r="AQ6">
        <v>0</v>
      </c>
      <c r="AR6">
        <v>0</v>
      </c>
      <c r="AS6">
        <v>2.4292022776923443</v>
      </c>
      <c r="AT6">
        <v>2.8781314912780105</v>
      </c>
      <c r="AU6">
        <v>2.8694191564277882</v>
      </c>
      <c r="AV6">
        <v>2.8737968628139567</v>
      </c>
      <c r="AW6">
        <v>2.8759782772624085</v>
      </c>
      <c r="AX6">
        <v>2.8758975437269685</v>
      </c>
      <c r="AY6">
        <v>2.7734106066691662</v>
      </c>
      <c r="AZ6">
        <v>2.3602606484000344</v>
      </c>
      <c r="BA6">
        <v>2.2985406774844064</v>
      </c>
      <c r="BB6">
        <v>2.2738322377313396</v>
      </c>
      <c r="BC6">
        <v>2.2065085465181378</v>
      </c>
      <c r="BD6">
        <v>2.2920142087823727</v>
      </c>
      <c r="BE6">
        <v>2.2814152792376472</v>
      </c>
      <c r="BF6">
        <v>2.2473948371416692</v>
      </c>
      <c r="BG6">
        <v>2.3290770317539136</v>
      </c>
      <c r="BH6">
        <v>2.2313787423389169</v>
      </c>
      <c r="BI6">
        <v>0</v>
      </c>
      <c r="BJ6">
        <v>0</v>
      </c>
      <c r="BK6">
        <v>0</v>
      </c>
      <c r="BL6">
        <v>0</v>
      </c>
      <c r="BM6">
        <v>1.4034853387695785</v>
      </c>
      <c r="BN6">
        <v>3.0095572618731388</v>
      </c>
      <c r="BO6">
        <v>3.5289496896852053</v>
      </c>
      <c r="BP6">
        <v>3.5363839947221272</v>
      </c>
      <c r="BQ6">
        <v>3.5371080041162055</v>
      </c>
      <c r="BR6">
        <v>3.5415698526951225</v>
      </c>
      <c r="BS6">
        <v>3.5171017814362506</v>
      </c>
      <c r="BT6">
        <v>3.5403007146783971</v>
      </c>
      <c r="BU6">
        <v>3.4212125404978906</v>
      </c>
      <c r="BV6">
        <v>3.0803236183989031</v>
      </c>
      <c r="BW6">
        <v>2.8072828047716185</v>
      </c>
      <c r="BX6">
        <v>2.6696315086546218</v>
      </c>
      <c r="BY6">
        <v>2.6766125018325595</v>
      </c>
      <c r="BZ6">
        <v>2.7511475129182785</v>
      </c>
      <c r="CA6">
        <v>2.738330298439033</v>
      </c>
      <c r="CB6">
        <v>2.6976097607545109</v>
      </c>
      <c r="CC6">
        <v>0</v>
      </c>
      <c r="CD6">
        <v>0</v>
      </c>
      <c r="CE6">
        <v>0</v>
      </c>
      <c r="CF6">
        <v>0</v>
      </c>
      <c r="CG6">
        <v>0</v>
      </c>
      <c r="CH6">
        <v>-0.97335795849781437</v>
      </c>
      <c r="CI6">
        <v>3.951750037771562</v>
      </c>
      <c r="CJ6">
        <v>4.1919359138278098</v>
      </c>
      <c r="CK6">
        <v>4.1807744261398607</v>
      </c>
      <c r="CL6">
        <v>4.1797264509874843</v>
      </c>
      <c r="CM6">
        <v>4.1902443544743049</v>
      </c>
      <c r="CN6">
        <v>4.1691052292193147</v>
      </c>
      <c r="CO6">
        <v>4.1873347058732406</v>
      </c>
      <c r="CP6">
        <v>4.1605167712698732</v>
      </c>
      <c r="CQ6">
        <v>4.0939897963261496</v>
      </c>
      <c r="CR6">
        <v>3.8197132812106767</v>
      </c>
      <c r="CS6">
        <v>3.3400300734823354</v>
      </c>
      <c r="CT6">
        <v>3.204246141470577</v>
      </c>
      <c r="CU6">
        <v>3.068240664318588</v>
      </c>
      <c r="CV6">
        <v>3.0868782036609819</v>
      </c>
      <c r="CW6">
        <v>0</v>
      </c>
      <c r="CX6">
        <v>0</v>
      </c>
      <c r="CY6">
        <v>0</v>
      </c>
      <c r="CZ6">
        <v>0</v>
      </c>
      <c r="DA6">
        <v>0</v>
      </c>
      <c r="DB6">
        <v>-3.5140882822218322</v>
      </c>
      <c r="DC6">
        <v>3.1920947999982068</v>
      </c>
      <c r="DD6">
        <v>4.5448352584197478</v>
      </c>
      <c r="DE6">
        <v>4.6183380665119991</v>
      </c>
      <c r="DF6">
        <v>4.6460936416428797</v>
      </c>
      <c r="DG6">
        <v>4.6077820548355035</v>
      </c>
      <c r="DH6">
        <v>4.6310283809076829</v>
      </c>
      <c r="DI6">
        <v>4.6220700634125054</v>
      </c>
      <c r="DJ6">
        <v>4.6042509093509798</v>
      </c>
      <c r="DK6">
        <v>4.5763784181750253</v>
      </c>
      <c r="DL6">
        <v>4.5330704595413946</v>
      </c>
      <c r="DM6">
        <v>4.3410082707133855</v>
      </c>
      <c r="DN6">
        <v>4.2053566628978398</v>
      </c>
      <c r="DO6">
        <v>3.8362638911643456</v>
      </c>
      <c r="DP6">
        <v>3.5962331150946407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-1.242474988213792</v>
      </c>
      <c r="DX6">
        <v>4.7305373979119008</v>
      </c>
      <c r="DY6">
        <v>5.0574821341835756</v>
      </c>
      <c r="DZ6">
        <v>5.0836593185586274</v>
      </c>
      <c r="EA6">
        <v>5.0646885109304067</v>
      </c>
      <c r="EB6">
        <v>5.0151873475009277</v>
      </c>
      <c r="EC6">
        <v>5.0243048464413169</v>
      </c>
      <c r="ED6">
        <v>5.0277569062125522</v>
      </c>
      <c r="EE6">
        <v>4.9869934049765643</v>
      </c>
      <c r="EF6">
        <v>4.9857754988626768</v>
      </c>
      <c r="EG6">
        <v>5.0029567621804176</v>
      </c>
      <c r="EH6">
        <v>4.9164936615344415</v>
      </c>
      <c r="EI6">
        <v>4.669651905924268</v>
      </c>
      <c r="EJ6">
        <v>4.0449387071234248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2.4122400242146051</v>
      </c>
      <c r="ER6">
        <v>3.2635770109534095</v>
      </c>
      <c r="ES6">
        <v>5.39131647387872</v>
      </c>
      <c r="ET6">
        <v>5.5222608790869572</v>
      </c>
      <c r="EU6">
        <v>5.5043462121178086</v>
      </c>
      <c r="EV6">
        <v>5.5141074307414337</v>
      </c>
      <c r="EW6">
        <v>5.4629991387942702</v>
      </c>
      <c r="EX6">
        <v>5.4827850971673993</v>
      </c>
      <c r="EY6">
        <v>5.4272346511911795</v>
      </c>
      <c r="EZ6">
        <v>5.4564714075929306</v>
      </c>
      <c r="FA6">
        <v>5.4640857941179615</v>
      </c>
      <c r="FB6">
        <v>5.441028891402973</v>
      </c>
      <c r="FC6">
        <v>5.4076646717448469</v>
      </c>
      <c r="FD6">
        <v>5.1270255919412486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3.5679187859982013</v>
      </c>
      <c r="FM6">
        <v>5.4774622458552997</v>
      </c>
      <c r="FN6">
        <v>5.9162223487771497</v>
      </c>
      <c r="FO6">
        <v>5.9370496168642557</v>
      </c>
      <c r="FP6">
        <v>5.9111898260141436</v>
      </c>
      <c r="FQ6">
        <v>5.9138378756996568</v>
      </c>
      <c r="FR6">
        <v>5.9060563989022219</v>
      </c>
      <c r="FS6">
        <v>5.8828283055441029</v>
      </c>
      <c r="FT6">
        <v>5.8370476448746036</v>
      </c>
      <c r="FU6">
        <v>5.8646722380033474</v>
      </c>
      <c r="FV6">
        <v>5.8347968509008181</v>
      </c>
      <c r="FW6">
        <v>5.8437158899667843</v>
      </c>
      <c r="FX6">
        <v>5.8435840775474439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2.4776432150154011</v>
      </c>
      <c r="GG6">
        <v>3.702192293208606</v>
      </c>
      <c r="GH6">
        <v>6.1743050481202246</v>
      </c>
      <c r="GI6">
        <v>6.3751239461121259</v>
      </c>
      <c r="GJ6">
        <v>6.3519389759467071</v>
      </c>
      <c r="GK6">
        <v>6.3730877704177269</v>
      </c>
      <c r="GL6">
        <v>6.3400300775130276</v>
      </c>
      <c r="GM6">
        <v>6.276555998387261</v>
      </c>
      <c r="GN6">
        <v>6.28177030329344</v>
      </c>
      <c r="GO6">
        <v>6.2907884951008937</v>
      </c>
      <c r="GP6">
        <v>6.3395228508295975</v>
      </c>
      <c r="GQ6">
        <v>6.267120682614995</v>
      </c>
      <c r="GR6">
        <v>6.2866593850716832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3.0610454471038566</v>
      </c>
      <c r="HA6">
        <v>3.7905957756213291</v>
      </c>
      <c r="HB6">
        <v>6.2358535352197348</v>
      </c>
      <c r="HC6">
        <v>6.7846024204536102</v>
      </c>
      <c r="HD6">
        <v>6.8010317755392409</v>
      </c>
      <c r="HE6">
        <v>6.7573500767173229</v>
      </c>
      <c r="HF6">
        <v>6.7758178731006558</v>
      </c>
      <c r="HG6">
        <v>6.7724511490464678</v>
      </c>
      <c r="HH6">
        <v>6.7124887216802263</v>
      </c>
      <c r="HI6">
        <v>6.7308850662234478</v>
      </c>
      <c r="HJ6">
        <v>6.7215239643002107</v>
      </c>
      <c r="HK6">
        <v>6.7194244263607601</v>
      </c>
      <c r="HL6">
        <v>6.7183588842558635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1.1698499513109486</v>
      </c>
      <c r="HV6">
        <v>4.132560463555242</v>
      </c>
      <c r="HW6">
        <v>6.999385801450237</v>
      </c>
      <c r="HX6">
        <v>7.2382269066976646</v>
      </c>
      <c r="HY6">
        <v>7.2352203533844843</v>
      </c>
      <c r="HZ6">
        <v>7.2479000729861331</v>
      </c>
      <c r="IA6">
        <v>7.1596533440122405</v>
      </c>
      <c r="IB6">
        <v>7.1634951066835582</v>
      </c>
      <c r="IC6">
        <v>7.1522472326172846</v>
      </c>
      <c r="ID6">
        <v>7.1697044071478206</v>
      </c>
      <c r="IE6">
        <v>7.18785970531464</v>
      </c>
      <c r="IF6">
        <v>7.1772710686473964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1.5044155832326953</v>
      </c>
      <c r="IP6">
        <v>4.2752587769864689</v>
      </c>
      <c r="IQ6">
        <v>6.9832184036886193</v>
      </c>
      <c r="IR6">
        <v>7.6930938891069198</v>
      </c>
      <c r="IS6">
        <v>7.6535522854734301</v>
      </c>
      <c r="IT6">
        <v>7.6893527865330045</v>
      </c>
      <c r="IU6">
        <v>7.5735341827531792</v>
      </c>
      <c r="IV6">
        <v>7.5786312154886897</v>
      </c>
      <c r="IW6">
        <v>7.5873551606340017</v>
      </c>
      <c r="IX6">
        <v>7.5918433884813323</v>
      </c>
      <c r="IY6">
        <v>7.5567083750532653</v>
      </c>
      <c r="IZ6">
        <v>7.6179838139983325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-0.35531865783077998</v>
      </c>
      <c r="JK6">
        <v>4.1141699688727602</v>
      </c>
      <c r="JL6">
        <v>7.8611429712632654</v>
      </c>
      <c r="JM6">
        <v>8.1135074125241093</v>
      </c>
      <c r="JN6">
        <v>8.1144719878319833</v>
      </c>
      <c r="JO6">
        <v>8.0333215773168245</v>
      </c>
      <c r="JP6">
        <v>8.0436672752034628</v>
      </c>
      <c r="JQ6">
        <v>8.0276516800450928</v>
      </c>
      <c r="JR6">
        <v>8.0158029197620362</v>
      </c>
      <c r="JS6">
        <v>8.016433105997713</v>
      </c>
      <c r="JT6">
        <v>8.0259445986148013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3.043629044454613</v>
      </c>
      <c r="KE6">
        <v>4.5700750631770282</v>
      </c>
      <c r="KF6">
        <v>7.4690080905711564</v>
      </c>
      <c r="KG6">
        <v>8.4627815960672095</v>
      </c>
      <c r="KH6">
        <v>8.5213251811526938</v>
      </c>
      <c r="KI6">
        <v>8.4601449833410527</v>
      </c>
      <c r="KJ6">
        <v>8.4695129138358194</v>
      </c>
      <c r="KK6">
        <v>8.4950923499695001</v>
      </c>
      <c r="KL6">
        <v>8.4510593208463032</v>
      </c>
      <c r="KM6">
        <v>8.4639837012106902</v>
      </c>
      <c r="KN6">
        <v>8.5142309666922653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1.2795111913706829</v>
      </c>
      <c r="KY6">
        <v>-0.22777354804461894</v>
      </c>
      <c r="KZ6">
        <v>5.0547806377539235</v>
      </c>
      <c r="LA6">
        <v>8.4758935835725318</v>
      </c>
      <c r="LB6">
        <v>9.010555816340645</v>
      </c>
      <c r="LC6">
        <v>8.8689738144600341</v>
      </c>
      <c r="LD6">
        <v>8.8811736658751883</v>
      </c>
      <c r="LE6">
        <v>8.8568451915116437</v>
      </c>
      <c r="LF6">
        <v>8.8666413142437559</v>
      </c>
      <c r="LG6">
        <v>8.915531238624455</v>
      </c>
      <c r="LH6">
        <v>8.8744235869515826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3.5421000068424773</v>
      </c>
      <c r="LT6">
        <v>4.7094685618748757</v>
      </c>
      <c r="LU6">
        <v>5.9507903613607267</v>
      </c>
      <c r="LV6">
        <v>8.9995891248141628</v>
      </c>
      <c r="LW6">
        <v>9.2897774686222583</v>
      </c>
      <c r="LX6">
        <v>9.3699129269001311</v>
      </c>
      <c r="LY6">
        <v>9.3064266356507286</v>
      </c>
      <c r="LZ6">
        <v>9.3406304044952382</v>
      </c>
      <c r="MA6">
        <v>9.3292274847123409</v>
      </c>
      <c r="MB6">
        <v>9.3434627416367331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3.5964264479967212</v>
      </c>
      <c r="MO6">
        <v>5.1000473177262755</v>
      </c>
      <c r="MP6">
        <v>6.9727112546376544</v>
      </c>
      <c r="MQ6">
        <v>9.3763576744755124</v>
      </c>
      <c r="MR6">
        <v>9.7376883787523845</v>
      </c>
      <c r="MS6">
        <v>9.7332473728354767</v>
      </c>
      <c r="MT6">
        <v>9.7337907352439785</v>
      </c>
      <c r="MU6">
        <v>9.728877101530518</v>
      </c>
      <c r="MV6">
        <v>9.777840372686585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3.0615598848972905</v>
      </c>
      <c r="NI6">
        <v>3.0046426187008839</v>
      </c>
      <c r="NJ6">
        <v>5.3889192529945946</v>
      </c>
      <c r="NK6">
        <v>7.8392388884986621</v>
      </c>
      <c r="NL6">
        <v>9.7362143262318881</v>
      </c>
      <c r="NM6">
        <v>10.170991145891463</v>
      </c>
      <c r="NN6">
        <v>10.16529799659604</v>
      </c>
      <c r="NO6">
        <v>10.187420276780569</v>
      </c>
      <c r="NP6">
        <v>10.160591793012191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2.4591719982742823</v>
      </c>
      <c r="OD6">
        <v>2.3562008850097125</v>
      </c>
      <c r="OE6">
        <v>5.5138729322230722</v>
      </c>
      <c r="OF6">
        <v>8.1716300401742341</v>
      </c>
      <c r="OG6">
        <v>9.9390498090079422</v>
      </c>
      <c r="OH6">
        <v>10.675049895968305</v>
      </c>
      <c r="OI6">
        <v>10.615110878468641</v>
      </c>
      <c r="OJ6">
        <v>10.570894587113736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3.0816125219792516</v>
      </c>
      <c r="OY6">
        <v>-0.61221381126405283</v>
      </c>
      <c r="OZ6">
        <v>5.1768238108840343</v>
      </c>
      <c r="PA6">
        <v>8.4020357261477585</v>
      </c>
      <c r="PB6">
        <v>10.310278463178005</v>
      </c>
      <c r="PC6">
        <v>11.002191900988965</v>
      </c>
      <c r="PD6">
        <v>11.071970063294188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3.051408346358063</v>
      </c>
      <c r="PS6">
        <v>3.0641132513081311</v>
      </c>
      <c r="PT6">
        <v>2.8633923908017271</v>
      </c>
      <c r="PU6">
        <v>6.4036587491814503</v>
      </c>
      <c r="PV6">
        <v>8.91575741604745</v>
      </c>
      <c r="PW6">
        <v>10.496688297660887</v>
      </c>
      <c r="PX6">
        <v>11.437895033867919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2.4022371119014987</v>
      </c>
      <c r="QN6">
        <v>2.3463219490621641</v>
      </c>
      <c r="QO6">
        <v>3.8864839045687325</v>
      </c>
      <c r="QP6">
        <v>5.8478348691033961</v>
      </c>
      <c r="QQ6">
        <v>8.2636903874834822</v>
      </c>
      <c r="QR6">
        <v>10.816775545850104</v>
      </c>
      <c r="QS6" s="102" t="s">
        <v>5</v>
      </c>
      <c r="QU6">
        <v>4</v>
      </c>
      <c r="QV6" s="35">
        <v>0.25</v>
      </c>
      <c r="QW6">
        <f t="shared" ref="QW6:RP6" si="4">BI$95</f>
        <v>0</v>
      </c>
      <c r="QX6">
        <f t="shared" si="4"/>
        <v>0</v>
      </c>
      <c r="QY6">
        <f t="shared" si="4"/>
        <v>0</v>
      </c>
      <c r="QZ6">
        <f t="shared" si="4"/>
        <v>0</v>
      </c>
      <c r="RA6">
        <f t="shared" si="4"/>
        <v>281.1013951723279</v>
      </c>
      <c r="RB6">
        <f t="shared" si="4"/>
        <v>527.56635602970903</v>
      </c>
      <c r="RC6">
        <f t="shared" si="4"/>
        <v>616.21909116094446</v>
      </c>
      <c r="RD6">
        <f t="shared" si="4"/>
        <v>676.22392599285411</v>
      </c>
      <c r="RE6">
        <f t="shared" si="4"/>
        <v>738.47074260494765</v>
      </c>
      <c r="RF6">
        <f t="shared" si="4"/>
        <v>795.18093431734394</v>
      </c>
      <c r="RG6">
        <f t="shared" si="4"/>
        <v>851.21344861028547</v>
      </c>
      <c r="RH6">
        <f t="shared" si="4"/>
        <v>913.48514235892935</v>
      </c>
      <c r="RI6">
        <f t="shared" si="4"/>
        <v>973.98387414681201</v>
      </c>
      <c r="RJ6">
        <f t="shared" si="4"/>
        <v>1014.0580411907642</v>
      </c>
      <c r="RK6">
        <f t="shared" si="4"/>
        <v>1042.3708399553623</v>
      </c>
      <c r="RL6">
        <f t="shared" si="4"/>
        <v>1040.0461067379954</v>
      </c>
      <c r="RM6">
        <f t="shared" si="4"/>
        <v>1042.3101655237181</v>
      </c>
      <c r="RN6">
        <f t="shared" si="4"/>
        <v>1060.567513867182</v>
      </c>
      <c r="RO6">
        <f t="shared" si="4"/>
        <v>1057.0991310643683</v>
      </c>
      <c r="RP6">
        <f t="shared" si="4"/>
        <v>1047.1685855684427</v>
      </c>
      <c r="RR6">
        <f t="shared" si="1"/>
        <v>8.6069250000000004</v>
      </c>
      <c r="RS6" s="35">
        <v>0.25</v>
      </c>
      <c r="RT6">
        <f>0.39*RD6+0.61*RE6</f>
        <v>714.19448412623115</v>
      </c>
    </row>
    <row r="7" spans="1:488" x14ac:dyDescent="0.3">
      <c r="A7">
        <v>0</v>
      </c>
      <c r="B7">
        <v>0</v>
      </c>
      <c r="C7">
        <v>1.4493557768549703</v>
      </c>
      <c r="D7">
        <v>1.495332361692042</v>
      </c>
      <c r="E7">
        <v>1.4910412182095953</v>
      </c>
      <c r="F7">
        <v>1.5123727247447269</v>
      </c>
      <c r="G7">
        <v>1.4443776744081795</v>
      </c>
      <c r="H7">
        <v>1.4611152100478635</v>
      </c>
      <c r="I7">
        <v>1.444515642289266</v>
      </c>
      <c r="J7">
        <v>1.4512278999789954</v>
      </c>
      <c r="K7">
        <v>1.4563002627983774</v>
      </c>
      <c r="L7">
        <v>1.459120170657501</v>
      </c>
      <c r="M7">
        <v>1.4497009202121414</v>
      </c>
      <c r="N7">
        <v>1.4487492776078306</v>
      </c>
      <c r="O7">
        <v>1.4538575191488867</v>
      </c>
      <c r="P7">
        <v>1.4559312574696697</v>
      </c>
      <c r="Q7">
        <v>1.4499534942269576</v>
      </c>
      <c r="R7">
        <v>1.4536361537021505</v>
      </c>
      <c r="S7">
        <v>1.4530422249062047</v>
      </c>
      <c r="T7">
        <v>1.4538480177123507</v>
      </c>
      <c r="U7">
        <v>0</v>
      </c>
      <c r="V7">
        <v>0</v>
      </c>
      <c r="W7">
        <v>0</v>
      </c>
      <c r="X7">
        <v>2.0161350076032147</v>
      </c>
      <c r="Y7">
        <v>2.1256011234805645</v>
      </c>
      <c r="Z7">
        <v>2.1299754836825646</v>
      </c>
      <c r="AA7">
        <v>2.1255690704654713</v>
      </c>
      <c r="AB7">
        <v>2.1201069423174546</v>
      </c>
      <c r="AC7">
        <v>2.0541166904138457</v>
      </c>
      <c r="AD7">
        <v>2.0093180808984625</v>
      </c>
      <c r="AE7">
        <v>2.0063446085593184</v>
      </c>
      <c r="AF7">
        <v>1.9808010455794689</v>
      </c>
      <c r="AG7">
        <v>2.0268589499565408</v>
      </c>
      <c r="AH7">
        <v>1.9864531161736578</v>
      </c>
      <c r="AI7">
        <v>1.9769080104698409</v>
      </c>
      <c r="AJ7">
        <v>1.9960217460185574</v>
      </c>
      <c r="AK7">
        <v>1.9876768237449984</v>
      </c>
      <c r="AL7">
        <v>1.9901752907076127</v>
      </c>
      <c r="AM7">
        <v>1.9807039974740377</v>
      </c>
      <c r="AN7">
        <v>1.9896350064666415</v>
      </c>
      <c r="AO7">
        <v>0</v>
      </c>
      <c r="AP7">
        <v>0</v>
      </c>
      <c r="AQ7">
        <v>0</v>
      </c>
      <c r="AR7">
        <v>0</v>
      </c>
      <c r="AS7">
        <v>2.603538149743212</v>
      </c>
      <c r="AT7">
        <v>2.7588782855199652</v>
      </c>
      <c r="AU7">
        <v>2.7499398424193329</v>
      </c>
      <c r="AV7">
        <v>2.7545862764708535</v>
      </c>
      <c r="AW7">
        <v>2.7570051664812563</v>
      </c>
      <c r="AX7">
        <v>2.7566629059934975</v>
      </c>
      <c r="AY7">
        <v>2.7274102846384012</v>
      </c>
      <c r="AZ7">
        <v>2.5736455406021133</v>
      </c>
      <c r="BA7">
        <v>2.5611297131716948</v>
      </c>
      <c r="BB7">
        <v>2.5503430436262153</v>
      </c>
      <c r="BC7">
        <v>2.4941685489515999</v>
      </c>
      <c r="BD7">
        <v>2.5499392918764707</v>
      </c>
      <c r="BE7">
        <v>2.5437748389586736</v>
      </c>
      <c r="BF7">
        <v>2.5184657517598934</v>
      </c>
      <c r="BG7">
        <v>2.5710416616549203</v>
      </c>
      <c r="BH7">
        <v>2.5134799753212773</v>
      </c>
      <c r="BI7">
        <v>0</v>
      </c>
      <c r="BJ7">
        <v>0</v>
      </c>
      <c r="BK7">
        <v>0</v>
      </c>
      <c r="BL7">
        <v>0</v>
      </c>
      <c r="BM7">
        <v>2.5768400433417722</v>
      </c>
      <c r="BN7">
        <v>3.1896826083737371</v>
      </c>
      <c r="BO7">
        <v>3.3798925050413442</v>
      </c>
      <c r="BP7">
        <v>3.387105498947887</v>
      </c>
      <c r="BQ7">
        <v>3.3883210123694054</v>
      </c>
      <c r="BR7">
        <v>3.3920285068319123</v>
      </c>
      <c r="BS7">
        <v>3.3677461939945106</v>
      </c>
      <c r="BT7">
        <v>3.3906258800931521</v>
      </c>
      <c r="BU7">
        <v>3.3438168281729292</v>
      </c>
      <c r="BV7">
        <v>3.2124344502902265</v>
      </c>
      <c r="BW7">
        <v>3.1150890924490815</v>
      </c>
      <c r="BX7">
        <v>3.062368497430858</v>
      </c>
      <c r="BY7">
        <v>3.0712588987068901</v>
      </c>
      <c r="BZ7">
        <v>3.1142735772321646</v>
      </c>
      <c r="CA7">
        <v>3.104030238238765</v>
      </c>
      <c r="CB7">
        <v>3.0806756871669259</v>
      </c>
      <c r="CC7">
        <v>0</v>
      </c>
      <c r="CD7">
        <v>0</v>
      </c>
      <c r="CE7">
        <v>0</v>
      </c>
      <c r="CF7">
        <v>0</v>
      </c>
      <c r="CG7">
        <v>0</v>
      </c>
      <c r="CH7">
        <v>2.2359712026223768</v>
      </c>
      <c r="CI7">
        <v>3.9212452680506549</v>
      </c>
      <c r="CJ7">
        <v>4.01294549853551</v>
      </c>
      <c r="CK7">
        <v>4.0024270719610993</v>
      </c>
      <c r="CL7">
        <v>4.0004144866752673</v>
      </c>
      <c r="CM7">
        <v>4.0117050643217791</v>
      </c>
      <c r="CN7">
        <v>3.9893938460731739</v>
      </c>
      <c r="CO7">
        <v>4.0081638656420999</v>
      </c>
      <c r="CP7">
        <v>3.9809537249108953</v>
      </c>
      <c r="CQ7">
        <v>3.949438102941258</v>
      </c>
      <c r="CR7">
        <v>3.8503889264049018</v>
      </c>
      <c r="CS7">
        <v>3.6917270669992388</v>
      </c>
      <c r="CT7">
        <v>3.6528667448803969</v>
      </c>
      <c r="CU7">
        <v>3.5915754283232912</v>
      </c>
      <c r="CV7">
        <v>3.6051292896276421</v>
      </c>
      <c r="CW7">
        <v>0</v>
      </c>
      <c r="CX7">
        <v>0</v>
      </c>
      <c r="CY7">
        <v>0</v>
      </c>
      <c r="CZ7">
        <v>0</v>
      </c>
      <c r="DA7">
        <v>0</v>
      </c>
      <c r="DB7">
        <v>1.5120298455411263</v>
      </c>
      <c r="DC7">
        <v>3.9338605505577031</v>
      </c>
      <c r="DD7">
        <v>4.3903208680910408</v>
      </c>
      <c r="DE7">
        <v>4.4208263629545952</v>
      </c>
      <c r="DF7">
        <v>4.4478622387574198</v>
      </c>
      <c r="DG7">
        <v>4.4108976888280136</v>
      </c>
      <c r="DH7">
        <v>4.4343188385064183</v>
      </c>
      <c r="DI7">
        <v>4.4263659222004659</v>
      </c>
      <c r="DJ7">
        <v>4.4074781435085093</v>
      </c>
      <c r="DK7">
        <v>4.3816600873647369</v>
      </c>
      <c r="DL7">
        <v>4.3379374994954691</v>
      </c>
      <c r="DM7">
        <v>4.2803733258849581</v>
      </c>
      <c r="DN7">
        <v>4.2462367049693679</v>
      </c>
      <c r="DO7">
        <v>4.1436647622978988</v>
      </c>
      <c r="DP7">
        <v>4.0573009595265193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2.6780696126181209</v>
      </c>
      <c r="DX7">
        <v>4.7033448666557103</v>
      </c>
      <c r="DY7">
        <v>4.8366440863173734</v>
      </c>
      <c r="DZ7">
        <v>4.8631360008408597</v>
      </c>
      <c r="EA7">
        <v>4.8441253131954385</v>
      </c>
      <c r="EB7">
        <v>4.7948869482769689</v>
      </c>
      <c r="EC7">
        <v>4.8037381486715596</v>
      </c>
      <c r="ED7">
        <v>4.8070003751413068</v>
      </c>
      <c r="EE7">
        <v>4.7682377071104538</v>
      </c>
      <c r="EF7">
        <v>4.7679133312569464</v>
      </c>
      <c r="EG7">
        <v>4.7841207446107701</v>
      </c>
      <c r="EH7">
        <v>4.7558750551446227</v>
      </c>
      <c r="EI7">
        <v>4.6783476032076452</v>
      </c>
      <c r="EJ7">
        <v>4.4755337463116023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4.0234752870344321</v>
      </c>
      <c r="ER7">
        <v>4.5233722776364891</v>
      </c>
      <c r="ES7">
        <v>5.213267153190885</v>
      </c>
      <c r="ET7">
        <v>5.2845174241774062</v>
      </c>
      <c r="EU7">
        <v>5.2657619126352451</v>
      </c>
      <c r="EV7">
        <v>5.2753561721639919</v>
      </c>
      <c r="EW7">
        <v>5.2241362297139524</v>
      </c>
      <c r="EX7">
        <v>5.2429905688252338</v>
      </c>
      <c r="EY7">
        <v>5.1907466266989033</v>
      </c>
      <c r="EZ7">
        <v>5.2200017505281142</v>
      </c>
      <c r="FA7">
        <v>5.2284744381162005</v>
      </c>
      <c r="FB7">
        <v>5.2048119977595215</v>
      </c>
      <c r="FC7">
        <v>5.1878633537744498</v>
      </c>
      <c r="FD7">
        <v>5.1048311454209765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4.8121724034033884</v>
      </c>
      <c r="FM7">
        <v>5.5312117465637094</v>
      </c>
      <c r="FN7">
        <v>5.6601495178191099</v>
      </c>
      <c r="FO7">
        <v>5.6805621627974938</v>
      </c>
      <c r="FP7">
        <v>5.6541830952919963</v>
      </c>
      <c r="FQ7">
        <v>5.6573758638273572</v>
      </c>
      <c r="FR7">
        <v>5.6486635244019325</v>
      </c>
      <c r="FS7">
        <v>5.6290072142457275</v>
      </c>
      <c r="FT7">
        <v>5.5832768825872554</v>
      </c>
      <c r="FU7">
        <v>5.6109218000382697</v>
      </c>
      <c r="FV7">
        <v>5.5815824938973071</v>
      </c>
      <c r="FW7">
        <v>5.5897791215551562</v>
      </c>
      <c r="FX7">
        <v>5.6112414443352581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4.5853580534660425</v>
      </c>
      <c r="GG7">
        <v>5.1818878433609461</v>
      </c>
      <c r="GH7">
        <v>6.0180745406805478</v>
      </c>
      <c r="GI7">
        <v>6.0950498451745396</v>
      </c>
      <c r="GJ7">
        <v>6.0714243259932017</v>
      </c>
      <c r="GK7">
        <v>6.0925985416113573</v>
      </c>
      <c r="GL7">
        <v>6.0591256972356984</v>
      </c>
      <c r="GM7">
        <v>5.9986694097274826</v>
      </c>
      <c r="GN7">
        <v>6.0024980683225664</v>
      </c>
      <c r="GO7">
        <v>6.0138104697100525</v>
      </c>
      <c r="GP7">
        <v>6.0620260791877332</v>
      </c>
      <c r="GQ7">
        <v>5.9898574481276317</v>
      </c>
      <c r="GR7">
        <v>6.0092967575175846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4.9547544834681956</v>
      </c>
      <c r="HA7">
        <v>5.4397568247519406</v>
      </c>
      <c r="HB7">
        <v>6.3119512698330471</v>
      </c>
      <c r="HC7">
        <v>6.4872377118948767</v>
      </c>
      <c r="HD7">
        <v>6.5025055273455976</v>
      </c>
      <c r="HE7">
        <v>6.4584191145405212</v>
      </c>
      <c r="HF7">
        <v>6.4768949287890578</v>
      </c>
      <c r="HG7">
        <v>6.4781565570643922</v>
      </c>
      <c r="HH7">
        <v>6.4167778481420985</v>
      </c>
      <c r="HI7">
        <v>6.435791014029201</v>
      </c>
      <c r="HJ7">
        <v>6.4259800312524682</v>
      </c>
      <c r="HK7">
        <v>6.4242625126548081</v>
      </c>
      <c r="HL7">
        <v>6.4231941643799022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4.724970107226155</v>
      </c>
      <c r="HV7">
        <v>5.9218086617820846</v>
      </c>
      <c r="HW7">
        <v>6.8133009295263438</v>
      </c>
      <c r="HX7">
        <v>6.9215149412897707</v>
      </c>
      <c r="HY7">
        <v>6.9187717178136623</v>
      </c>
      <c r="HZ7">
        <v>6.9320494564124191</v>
      </c>
      <c r="IA7">
        <v>6.8461288020658682</v>
      </c>
      <c r="IB7">
        <v>6.8507620460106464</v>
      </c>
      <c r="IC7">
        <v>6.8393057701417463</v>
      </c>
      <c r="ID7">
        <v>6.8571566669368726</v>
      </c>
      <c r="IE7">
        <v>6.8750002109187998</v>
      </c>
      <c r="IF7">
        <v>6.8641842359425649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4.9787974960072301</v>
      </c>
      <c r="IP7">
        <v>6.1267368998782246</v>
      </c>
      <c r="IQ7">
        <v>7.0851440556020426</v>
      </c>
      <c r="IR7">
        <v>7.3542125135103404</v>
      </c>
      <c r="IS7">
        <v>7.3132189001201402</v>
      </c>
      <c r="IT7">
        <v>7.3492549683232138</v>
      </c>
      <c r="IU7">
        <v>7.2375800079456569</v>
      </c>
      <c r="IV7">
        <v>7.2415162970955826</v>
      </c>
      <c r="IW7">
        <v>7.2505045033144233</v>
      </c>
      <c r="IX7">
        <v>7.2549229686908401</v>
      </c>
      <c r="IY7">
        <v>7.2200057406720841</v>
      </c>
      <c r="IZ7">
        <v>7.2816073500959932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4.7878758214932589</v>
      </c>
      <c r="JK7">
        <v>6.4163005339686112</v>
      </c>
      <c r="JL7">
        <v>7.6664864578782064</v>
      </c>
      <c r="JM7">
        <v>7.7544717480975578</v>
      </c>
      <c r="JN7">
        <v>7.7567017022515179</v>
      </c>
      <c r="JO7">
        <v>7.6791536146665127</v>
      </c>
      <c r="JP7">
        <v>7.6884465943906592</v>
      </c>
      <c r="JQ7">
        <v>7.673370035799544</v>
      </c>
      <c r="JR7">
        <v>7.6607847712604409</v>
      </c>
      <c r="JS7">
        <v>7.6613051730474941</v>
      </c>
      <c r="JT7">
        <v>7.6702788454057327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6.0218963296449308</v>
      </c>
      <c r="KE7">
        <v>6.7677029359323777</v>
      </c>
      <c r="KF7">
        <v>7.8000998117952438</v>
      </c>
      <c r="KG7">
        <v>8.1444536249280119</v>
      </c>
      <c r="KH7">
        <v>8.1449874418377775</v>
      </c>
      <c r="KI7">
        <v>8.0880134661372942</v>
      </c>
      <c r="KJ7">
        <v>8.097269404081004</v>
      </c>
      <c r="KK7">
        <v>8.1224524037912378</v>
      </c>
      <c r="KL7">
        <v>8.0793618883184859</v>
      </c>
      <c r="KM7">
        <v>8.0925252714277605</v>
      </c>
      <c r="KN7">
        <v>8.1421463204018902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5.6177080547834937</v>
      </c>
      <c r="KY7">
        <v>5.3714656378613439</v>
      </c>
      <c r="KZ7">
        <v>7.2467731526235104</v>
      </c>
      <c r="LA7">
        <v>8.3590964429356305</v>
      </c>
      <c r="LB7">
        <v>8.6109439745609926</v>
      </c>
      <c r="LC7">
        <v>8.4745453222129807</v>
      </c>
      <c r="LD7">
        <v>8.4856467759082612</v>
      </c>
      <c r="LE7">
        <v>8.4611357817374024</v>
      </c>
      <c r="LF7">
        <v>8.4717986714647306</v>
      </c>
      <c r="LG7">
        <v>8.5193394964786151</v>
      </c>
      <c r="LH7">
        <v>8.4778909854001796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6.7139779548922993</v>
      </c>
      <c r="LT7">
        <v>7.3351906893542935</v>
      </c>
      <c r="LU7">
        <v>7.8517703110619301</v>
      </c>
      <c r="LV7">
        <v>8.8676087735707565</v>
      </c>
      <c r="LW7">
        <v>8.8746850698094732</v>
      </c>
      <c r="LX7">
        <v>8.9552393639106569</v>
      </c>
      <c r="LY7">
        <v>8.8927843228119841</v>
      </c>
      <c r="LZ7">
        <v>8.9275150921011175</v>
      </c>
      <c r="MA7">
        <v>8.9147623289798226</v>
      </c>
      <c r="MB7">
        <v>8.9300849392707935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7.0140467110666771</v>
      </c>
      <c r="MO7">
        <v>7.7536997835048176</v>
      </c>
      <c r="MP7">
        <v>8.4763613428335862</v>
      </c>
      <c r="MQ7">
        <v>9.1603326859151117</v>
      </c>
      <c r="MR7">
        <v>9.3053456622964692</v>
      </c>
      <c r="MS7">
        <v>9.3026274925271579</v>
      </c>
      <c r="MT7">
        <v>9.3028076393367005</v>
      </c>
      <c r="MU7">
        <v>9.298374605024506</v>
      </c>
      <c r="MV7">
        <v>9.3466098476486135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6.9454805598011227</v>
      </c>
      <c r="NI7">
        <v>7.1086010787862355</v>
      </c>
      <c r="NJ7">
        <v>8.0984187477903902</v>
      </c>
      <c r="NK7">
        <v>8.9377016247221039</v>
      </c>
      <c r="NL7">
        <v>9.5404094237696508</v>
      </c>
      <c r="NM7">
        <v>9.7163850441946735</v>
      </c>
      <c r="NN7">
        <v>9.7105861527490589</v>
      </c>
      <c r="NO7">
        <v>9.7331617560075081</v>
      </c>
      <c r="NP7">
        <v>9.7047990928051338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7.0375094934882556</v>
      </c>
      <c r="OD7">
        <v>7.1928200259447825</v>
      </c>
      <c r="OE7">
        <v>8.3671822173759054</v>
      </c>
      <c r="OF7">
        <v>9.335085379931062</v>
      </c>
      <c r="OG7">
        <v>9.8901822767472183</v>
      </c>
      <c r="OH7">
        <v>10.203086322189137</v>
      </c>
      <c r="OI7">
        <v>10.141327130200679</v>
      </c>
      <c r="OJ7">
        <v>10.097472476439687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7.5734685111193922</v>
      </c>
      <c r="OY7">
        <v>6.5041130250069257</v>
      </c>
      <c r="OZ7">
        <v>8.5615555125420695</v>
      </c>
      <c r="PA7">
        <v>9.7092612137101604</v>
      </c>
      <c r="PB7">
        <v>10.266190746049968</v>
      </c>
      <c r="PC7">
        <v>10.573257241620242</v>
      </c>
      <c r="PD7">
        <v>10.58086572722706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7.7061691089563782</v>
      </c>
      <c r="PS7">
        <v>7.5125391849400671</v>
      </c>
      <c r="PT7">
        <v>7.9333922981364662</v>
      </c>
      <c r="PU7">
        <v>9.1794519545981679</v>
      </c>
      <c r="PV7">
        <v>10.062122674430281</v>
      </c>
      <c r="PW7">
        <v>10.607108276780018</v>
      </c>
      <c r="PX7">
        <v>10.977684144533107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6.5760304125432265</v>
      </c>
      <c r="QN7">
        <v>7.5787201189620497</v>
      </c>
      <c r="QO7">
        <v>8.5333419503289054</v>
      </c>
      <c r="QP7">
        <v>9.2993460992238184</v>
      </c>
      <c r="QQ7">
        <v>10.197475245314271</v>
      </c>
      <c r="QR7">
        <v>10.991965344076245</v>
      </c>
      <c r="QS7" s="102" t="s">
        <v>7</v>
      </c>
      <c r="QU7">
        <v>5</v>
      </c>
      <c r="QV7" s="35">
        <v>0.3</v>
      </c>
      <c r="QW7">
        <f t="shared" ref="QW7:RP7" si="5">CC$95</f>
        <v>0</v>
      </c>
      <c r="QX7">
        <f t="shared" si="5"/>
        <v>0</v>
      </c>
      <c r="QY7">
        <f t="shared" si="5"/>
        <v>0</v>
      </c>
      <c r="QZ7">
        <f t="shared" si="5"/>
        <v>0</v>
      </c>
      <c r="RA7">
        <f t="shared" si="5"/>
        <v>0</v>
      </c>
      <c r="RB7">
        <f t="shared" si="5"/>
        <v>350.84473873921911</v>
      </c>
      <c r="RC7">
        <f t="shared" si="5"/>
        <v>618.57239421959184</v>
      </c>
      <c r="RD7">
        <f t="shared" si="5"/>
        <v>692.41245821467032</v>
      </c>
      <c r="RE7">
        <f t="shared" si="5"/>
        <v>749.14496950981004</v>
      </c>
      <c r="RF7">
        <f t="shared" si="5"/>
        <v>800.0175669517115</v>
      </c>
      <c r="RG7">
        <f t="shared" si="5"/>
        <v>861.7094748350554</v>
      </c>
      <c r="RH7">
        <f t="shared" si="5"/>
        <v>907.50432970033955</v>
      </c>
      <c r="RI7">
        <f t="shared" si="5"/>
        <v>969.43765418404382</v>
      </c>
      <c r="RJ7">
        <f t="shared" si="5"/>
        <v>1017.944051073535</v>
      </c>
      <c r="RK7">
        <f t="shared" si="5"/>
        <v>1072.1463500473483</v>
      </c>
      <c r="RL7">
        <f t="shared" si="5"/>
        <v>1118.4713499043146</v>
      </c>
      <c r="RM7">
        <f t="shared" si="5"/>
        <v>1161.5567123486412</v>
      </c>
      <c r="RN7">
        <f t="shared" si="5"/>
        <v>1174.6895847028122</v>
      </c>
      <c r="RO7">
        <f t="shared" si="5"/>
        <v>1167.034987689992</v>
      </c>
      <c r="RP7">
        <f t="shared" si="5"/>
        <v>1171.844597005686</v>
      </c>
      <c r="RR7">
        <f t="shared" si="1"/>
        <v>9.2042699999999993</v>
      </c>
      <c r="RS7" s="35">
        <v>0.3</v>
      </c>
      <c r="RT7">
        <f>0.8*RE7+0.2*RF7</f>
        <v>759.31948899819031</v>
      </c>
    </row>
    <row r="8" spans="1:48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3.2163816198689431E-2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5.3504380888717562E-3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4.7060536183865216E-3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1.2650605805378771E-2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9.2358879570165336E-3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3.2619999914663875E-3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 s="102" t="s">
        <v>9</v>
      </c>
      <c r="QU8">
        <v>6</v>
      </c>
      <c r="QV8" s="35">
        <v>0.33299999999999996</v>
      </c>
      <c r="QW8">
        <f t="shared" ref="QW8:RP8" si="6">CW$95</f>
        <v>0</v>
      </c>
      <c r="QX8">
        <f t="shared" si="6"/>
        <v>0</v>
      </c>
      <c r="QY8">
        <f t="shared" si="6"/>
        <v>0</v>
      </c>
      <c r="QZ8">
        <f t="shared" si="6"/>
        <v>0</v>
      </c>
      <c r="RA8">
        <f t="shared" si="6"/>
        <v>0</v>
      </c>
      <c r="RB8">
        <f t="shared" si="6"/>
        <v>295.26147504666648</v>
      </c>
      <c r="RC8">
        <f t="shared" si="6"/>
        <v>512.01675386920795</v>
      </c>
      <c r="RD8">
        <f t="shared" si="6"/>
        <v>706.89490205366678</v>
      </c>
      <c r="RE8">
        <f t="shared" si="6"/>
        <v>759.37651940885848</v>
      </c>
      <c r="RF8">
        <f t="shared" si="6"/>
        <v>814.43261742607865</v>
      </c>
      <c r="RG8">
        <f t="shared" si="6"/>
        <v>867.28848691443625</v>
      </c>
      <c r="RH8">
        <f t="shared" si="6"/>
        <v>926.00160338339299</v>
      </c>
      <c r="RI8">
        <f t="shared" si="6"/>
        <v>983.02284944075404</v>
      </c>
      <c r="RJ8">
        <f t="shared" si="6"/>
        <v>1027.6000855264006</v>
      </c>
      <c r="RK8">
        <f t="shared" si="6"/>
        <v>1074.4795508413993</v>
      </c>
      <c r="RL8">
        <f t="shared" si="6"/>
        <v>1117.0702385603443</v>
      </c>
      <c r="RM8">
        <f t="shared" si="6"/>
        <v>1179.9618384501493</v>
      </c>
      <c r="RN8">
        <f t="shared" si="6"/>
        <v>1222.556323729847</v>
      </c>
      <c r="RO8">
        <f t="shared" si="6"/>
        <v>1272.3239340635741</v>
      </c>
      <c r="RP8">
        <f t="shared" si="6"/>
        <v>1279.7140391144931</v>
      </c>
      <c r="RR8">
        <f t="shared" si="1"/>
        <v>9.5985177000000004</v>
      </c>
      <c r="RS8" s="35">
        <v>0.33299999999999996</v>
      </c>
      <c r="RT8">
        <f>0.4*RE8+0.6*RF8</f>
        <v>792.41017821919058</v>
      </c>
    </row>
    <row r="9" spans="1:488" x14ac:dyDescent="0.3">
      <c r="A9">
        <v>0</v>
      </c>
      <c r="B9">
        <v>0</v>
      </c>
      <c r="C9">
        <v>1.4493557768549705</v>
      </c>
      <c r="D9">
        <v>1.495332361692042</v>
      </c>
      <c r="E9">
        <v>1.4910412182095951</v>
      </c>
      <c r="F9">
        <v>1.5123727247447265</v>
      </c>
      <c r="G9">
        <v>1.4443776744081795</v>
      </c>
      <c r="H9">
        <v>1.4611152100478635</v>
      </c>
      <c r="I9">
        <v>1.444515642289266</v>
      </c>
      <c r="J9">
        <v>1.4512278999789954</v>
      </c>
      <c r="K9">
        <v>1.4563002627983774</v>
      </c>
      <c r="L9">
        <v>1.459120170657501</v>
      </c>
      <c r="M9">
        <v>1.4497009202121414</v>
      </c>
      <c r="N9">
        <v>1.4487492776078306</v>
      </c>
      <c r="O9">
        <v>1.4538575191488867</v>
      </c>
      <c r="P9">
        <v>1.4559312574696697</v>
      </c>
      <c r="Q9">
        <v>1.4499534942269576</v>
      </c>
      <c r="R9">
        <v>1.4536361537021503</v>
      </c>
      <c r="S9">
        <v>1.4530422249062043</v>
      </c>
      <c r="T9">
        <v>1.4538480177123507</v>
      </c>
      <c r="U9">
        <v>0</v>
      </c>
      <c r="V9">
        <v>0</v>
      </c>
      <c r="W9">
        <v>0</v>
      </c>
      <c r="X9">
        <v>2.0161350076032143</v>
      </c>
      <c r="Y9">
        <v>2.1256011234805645</v>
      </c>
      <c r="Z9">
        <v>2.1299754836825646</v>
      </c>
      <c r="AA9">
        <v>2.1255690704654708</v>
      </c>
      <c r="AB9">
        <v>2.1201069423174546</v>
      </c>
      <c r="AC9">
        <v>2.0541166904138457</v>
      </c>
      <c r="AD9">
        <v>2.0093180808984625</v>
      </c>
      <c r="AE9">
        <v>2.006344608559318</v>
      </c>
      <c r="AF9">
        <v>1.9808010455794689</v>
      </c>
      <c r="AG9">
        <v>2.0268589499565408</v>
      </c>
      <c r="AH9">
        <v>1.9864531161736576</v>
      </c>
      <c r="AI9">
        <v>1.9769080104698404</v>
      </c>
      <c r="AJ9">
        <v>1.9960217460185574</v>
      </c>
      <c r="AK9">
        <v>1.9876768237449978</v>
      </c>
      <c r="AL9">
        <v>1.9901752907076125</v>
      </c>
      <c r="AM9">
        <v>1.9807039974740377</v>
      </c>
      <c r="AN9">
        <v>1.9896350064666415</v>
      </c>
      <c r="AO9">
        <v>0</v>
      </c>
      <c r="AP9">
        <v>0</v>
      </c>
      <c r="AQ9">
        <v>0</v>
      </c>
      <c r="AR9">
        <v>0</v>
      </c>
      <c r="AS9">
        <v>2.603538149743212</v>
      </c>
      <c r="AT9">
        <v>2.7588782855199652</v>
      </c>
      <c r="AU9">
        <v>2.7499398424193329</v>
      </c>
      <c r="AV9">
        <v>2.7545862764708535</v>
      </c>
      <c r="AW9">
        <v>2.7570051664812558</v>
      </c>
      <c r="AX9">
        <v>2.7566629059934975</v>
      </c>
      <c r="AY9">
        <v>2.7274102846384007</v>
      </c>
      <c r="AZ9">
        <v>2.5736455406021133</v>
      </c>
      <c r="BA9">
        <v>2.5611297131716948</v>
      </c>
      <c r="BB9">
        <v>2.5503430436262153</v>
      </c>
      <c r="BC9">
        <v>2.4941685489515999</v>
      </c>
      <c r="BD9">
        <v>2.5499392918764707</v>
      </c>
      <c r="BE9">
        <v>2.5437748389586736</v>
      </c>
      <c r="BF9">
        <v>2.5184657517598934</v>
      </c>
      <c r="BG9">
        <v>2.5710416616549203</v>
      </c>
      <c r="BH9">
        <v>2.5134799753212773</v>
      </c>
      <c r="BI9">
        <v>0</v>
      </c>
      <c r="BJ9">
        <v>0</v>
      </c>
      <c r="BK9">
        <v>0</v>
      </c>
      <c r="BL9">
        <v>0</v>
      </c>
      <c r="BM9">
        <v>2.5446762271430829</v>
      </c>
      <c r="BN9">
        <v>3.1896826083737371</v>
      </c>
      <c r="BO9">
        <v>3.3798925050413442</v>
      </c>
      <c r="BP9">
        <v>3.387105498947887</v>
      </c>
      <c r="BQ9">
        <v>3.3883210123694045</v>
      </c>
      <c r="BR9">
        <v>3.3920285068319118</v>
      </c>
      <c r="BS9">
        <v>3.3677461939945106</v>
      </c>
      <c r="BT9">
        <v>3.3906258800931521</v>
      </c>
      <c r="BU9">
        <v>3.3438168281729292</v>
      </c>
      <c r="BV9">
        <v>3.212434450290226</v>
      </c>
      <c r="BW9">
        <v>3.1150890924490815</v>
      </c>
      <c r="BX9">
        <v>3.062368497430858</v>
      </c>
      <c r="BY9">
        <v>3.0712588987068901</v>
      </c>
      <c r="BZ9">
        <v>3.1142735772321646</v>
      </c>
      <c r="CA9">
        <v>3.104030238238765</v>
      </c>
      <c r="CB9">
        <v>3.0806756871669259</v>
      </c>
      <c r="CC9">
        <v>0</v>
      </c>
      <c r="CD9">
        <v>0</v>
      </c>
      <c r="CE9">
        <v>0</v>
      </c>
      <c r="CF9">
        <v>0</v>
      </c>
      <c r="CG9">
        <v>0</v>
      </c>
      <c r="CH9">
        <v>2.2306207645335046</v>
      </c>
      <c r="CI9">
        <v>3.9212452680506544</v>
      </c>
      <c r="CJ9">
        <v>4.01294549853551</v>
      </c>
      <c r="CK9">
        <v>4.0024270719610993</v>
      </c>
      <c r="CL9">
        <v>4.0004144866752673</v>
      </c>
      <c r="CM9">
        <v>4.0117050643217791</v>
      </c>
      <c r="CN9">
        <v>3.9893938460731739</v>
      </c>
      <c r="CO9">
        <v>4.0081638656420999</v>
      </c>
      <c r="CP9">
        <v>3.9809537249108957</v>
      </c>
      <c r="CQ9">
        <v>3.949438102941258</v>
      </c>
      <c r="CR9">
        <v>3.8503889264049018</v>
      </c>
      <c r="CS9">
        <v>3.6917270669992388</v>
      </c>
      <c r="CT9">
        <v>3.6528667448803969</v>
      </c>
      <c r="CU9">
        <v>3.5915754283232899</v>
      </c>
      <c r="CV9">
        <v>3.6051292896276417</v>
      </c>
      <c r="CW9">
        <v>0</v>
      </c>
      <c r="CX9">
        <v>0</v>
      </c>
      <c r="CY9">
        <v>0</v>
      </c>
      <c r="CZ9">
        <v>0</v>
      </c>
      <c r="DA9">
        <v>0</v>
      </c>
      <c r="DB9">
        <v>1.5120298455411263</v>
      </c>
      <c r="DC9">
        <v>3.9291544969393173</v>
      </c>
      <c r="DD9">
        <v>4.3903208680910408</v>
      </c>
      <c r="DE9">
        <v>4.4208263629545952</v>
      </c>
      <c r="DF9">
        <v>4.4478622387574198</v>
      </c>
      <c r="DG9">
        <v>4.4108976888280127</v>
      </c>
      <c r="DH9">
        <v>4.4343188385064174</v>
      </c>
      <c r="DI9">
        <v>4.4263659222004668</v>
      </c>
      <c r="DJ9">
        <v>4.4074781435085093</v>
      </c>
      <c r="DK9">
        <v>4.3816600873647378</v>
      </c>
      <c r="DL9">
        <v>4.3379374994954691</v>
      </c>
      <c r="DM9">
        <v>4.2803733258849581</v>
      </c>
      <c r="DN9">
        <v>4.2462367049693679</v>
      </c>
      <c r="DO9">
        <v>4.1436647622978988</v>
      </c>
      <c r="DP9">
        <v>4.0573009595265184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2.6654190068127415</v>
      </c>
      <c r="DX9">
        <v>4.7033448666557103</v>
      </c>
      <c r="DY9">
        <v>4.8366440863173734</v>
      </c>
      <c r="DZ9">
        <v>4.8631360008408588</v>
      </c>
      <c r="EA9">
        <v>4.8441253131954376</v>
      </c>
      <c r="EB9">
        <v>4.7948869482769689</v>
      </c>
      <c r="EC9">
        <v>4.8037381486715596</v>
      </c>
      <c r="ED9">
        <v>4.8070003751413068</v>
      </c>
      <c r="EE9">
        <v>4.7682377071104538</v>
      </c>
      <c r="EF9">
        <v>4.7679133312569464</v>
      </c>
      <c r="EG9">
        <v>4.7841207446107701</v>
      </c>
      <c r="EH9">
        <v>4.7558750551446218</v>
      </c>
      <c r="EI9">
        <v>4.6783476032076461</v>
      </c>
      <c r="EJ9">
        <v>4.4755337463116014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4.0234752870344321</v>
      </c>
      <c r="ER9">
        <v>4.5141363896794715</v>
      </c>
      <c r="ES9">
        <v>5.213267153190885</v>
      </c>
      <c r="ET9">
        <v>5.284517424177408</v>
      </c>
      <c r="EU9">
        <v>5.2657619126352442</v>
      </c>
      <c r="EV9">
        <v>5.2753561721639892</v>
      </c>
      <c r="EW9">
        <v>5.2241362297139515</v>
      </c>
      <c r="EX9">
        <v>5.2429905688252321</v>
      </c>
      <c r="EY9">
        <v>5.1907466266989033</v>
      </c>
      <c r="EZ9">
        <v>5.2200017505281142</v>
      </c>
      <c r="FA9">
        <v>5.2284744381162005</v>
      </c>
      <c r="FB9">
        <v>5.2048119977595206</v>
      </c>
      <c r="FC9">
        <v>5.1878633537744498</v>
      </c>
      <c r="FD9">
        <v>5.1048311454209765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4.8121724034033884</v>
      </c>
      <c r="FM9">
        <v>5.5312117465637085</v>
      </c>
      <c r="FN9">
        <v>5.6601495178191099</v>
      </c>
      <c r="FO9">
        <v>5.6805621627974938</v>
      </c>
      <c r="FP9">
        <v>5.6541830952919963</v>
      </c>
      <c r="FQ9">
        <v>5.6573758638273572</v>
      </c>
      <c r="FR9">
        <v>5.6486635244019325</v>
      </c>
      <c r="FS9">
        <v>5.6290072142457275</v>
      </c>
      <c r="FT9">
        <v>5.5832768825872563</v>
      </c>
      <c r="FU9">
        <v>5.6109218000382697</v>
      </c>
      <c r="FV9">
        <v>5.5815824938973071</v>
      </c>
      <c r="FW9">
        <v>5.5897791215551562</v>
      </c>
      <c r="FX9">
        <v>5.6112414443352572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4.5853580534660425</v>
      </c>
      <c r="GG9">
        <v>5.1786258433694803</v>
      </c>
      <c r="GH9">
        <v>6.0180745406805478</v>
      </c>
      <c r="GI9">
        <v>6.0950498451745379</v>
      </c>
      <c r="GJ9">
        <v>6.0714243259932017</v>
      </c>
      <c r="GK9">
        <v>6.0925985416113564</v>
      </c>
      <c r="GL9">
        <v>6.0591256972356984</v>
      </c>
      <c r="GM9">
        <v>5.9986694097274826</v>
      </c>
      <c r="GN9">
        <v>6.002498068322569</v>
      </c>
      <c r="GO9">
        <v>6.0138104697100525</v>
      </c>
      <c r="GP9">
        <v>6.0620260791877332</v>
      </c>
      <c r="GQ9">
        <v>5.9898574481276325</v>
      </c>
      <c r="GR9">
        <v>6.0092967575175846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4.9547544834681956</v>
      </c>
      <c r="HA9">
        <v>5.4397568247519414</v>
      </c>
      <c r="HB9">
        <v>6.3119512698330471</v>
      </c>
      <c r="HC9">
        <v>6.4872377118948767</v>
      </c>
      <c r="HD9">
        <v>6.5025055273455976</v>
      </c>
      <c r="HE9">
        <v>6.4584191145405221</v>
      </c>
      <c r="HF9">
        <v>6.4768949287890578</v>
      </c>
      <c r="HG9">
        <v>6.4781565570643922</v>
      </c>
      <c r="HH9">
        <v>6.4167778481420985</v>
      </c>
      <c r="HI9">
        <v>6.435791014029201</v>
      </c>
      <c r="HJ9">
        <v>6.4259800312524682</v>
      </c>
      <c r="HK9">
        <v>6.4242625126548081</v>
      </c>
      <c r="HL9">
        <v>6.4231941643799022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4.7249701072261541</v>
      </c>
      <c r="HV9">
        <v>5.9218086617820846</v>
      </c>
      <c r="HW9">
        <v>6.8133009295263438</v>
      </c>
      <c r="HX9">
        <v>6.9215149412897707</v>
      </c>
      <c r="HY9">
        <v>6.9187717178136623</v>
      </c>
      <c r="HZ9">
        <v>6.9320494564124182</v>
      </c>
      <c r="IA9">
        <v>6.8461288020658682</v>
      </c>
      <c r="IB9">
        <v>6.8507620460106464</v>
      </c>
      <c r="IC9">
        <v>6.8393057701417463</v>
      </c>
      <c r="ID9">
        <v>6.8571566669368726</v>
      </c>
      <c r="IE9">
        <v>6.8750002109187998</v>
      </c>
      <c r="IF9">
        <v>6.8641842359425649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4.9787974960072301</v>
      </c>
      <c r="IP9">
        <v>6.1267368998782237</v>
      </c>
      <c r="IQ9">
        <v>7.0851440556020426</v>
      </c>
      <c r="IR9">
        <v>7.3542125135103404</v>
      </c>
      <c r="IS9">
        <v>7.3132189001201393</v>
      </c>
      <c r="IT9">
        <v>7.3492549683232129</v>
      </c>
      <c r="IU9">
        <v>7.2375800079456551</v>
      </c>
      <c r="IV9">
        <v>7.2415162970955826</v>
      </c>
      <c r="IW9">
        <v>7.2505045033144242</v>
      </c>
      <c r="IX9">
        <v>7.2549229686908401</v>
      </c>
      <c r="IY9">
        <v>7.2200057406720841</v>
      </c>
      <c r="IZ9">
        <v>7.2816073500959924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4.7878758214932589</v>
      </c>
      <c r="JK9">
        <v>6.4163005339686112</v>
      </c>
      <c r="JL9">
        <v>7.6664864578782046</v>
      </c>
      <c r="JM9">
        <v>7.7544717480975578</v>
      </c>
      <c r="JN9">
        <v>7.7567017022515179</v>
      </c>
      <c r="JO9">
        <v>7.6791536146665109</v>
      </c>
      <c r="JP9">
        <v>7.6884465943906601</v>
      </c>
      <c r="JQ9">
        <v>7.673370035799544</v>
      </c>
      <c r="JR9">
        <v>7.6607847712604409</v>
      </c>
      <c r="JS9">
        <v>7.6613051730474941</v>
      </c>
      <c r="JT9">
        <v>7.6702788454057327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6.0218963296449308</v>
      </c>
      <c r="KE9">
        <v>6.7677029359323768</v>
      </c>
      <c r="KF9">
        <v>7.8000998117952438</v>
      </c>
      <c r="KG9">
        <v>8.1444536249280119</v>
      </c>
      <c r="KH9">
        <v>8.1449874418377775</v>
      </c>
      <c r="KI9">
        <v>8.0880134661372942</v>
      </c>
      <c r="KJ9">
        <v>8.097269404081004</v>
      </c>
      <c r="KK9">
        <v>8.1224524037912378</v>
      </c>
      <c r="KL9">
        <v>8.0793618883184859</v>
      </c>
      <c r="KM9">
        <v>8.0925252714277605</v>
      </c>
      <c r="KN9">
        <v>8.1421463204018885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5.6177080547834937</v>
      </c>
      <c r="KY9">
        <v>5.3714656378613439</v>
      </c>
      <c r="KZ9">
        <v>7.2467731526235104</v>
      </c>
      <c r="LA9">
        <v>8.3590964429356305</v>
      </c>
      <c r="LB9">
        <v>8.6109439745609926</v>
      </c>
      <c r="LC9">
        <v>8.4745453222129807</v>
      </c>
      <c r="LD9">
        <v>8.4856467759082612</v>
      </c>
      <c r="LE9">
        <v>8.4611357817374024</v>
      </c>
      <c r="LF9">
        <v>8.4717986714647306</v>
      </c>
      <c r="LG9">
        <v>8.5193394964786151</v>
      </c>
      <c r="LH9">
        <v>8.4778909854001796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6.7139779548922993</v>
      </c>
      <c r="LT9">
        <v>7.3351906893542926</v>
      </c>
      <c r="LU9">
        <v>7.8517703110619292</v>
      </c>
      <c r="LV9">
        <v>8.8676087735707547</v>
      </c>
      <c r="LW9">
        <v>8.8746850698094732</v>
      </c>
      <c r="LX9">
        <v>8.9552393639106551</v>
      </c>
      <c r="LY9">
        <v>8.8927843228119841</v>
      </c>
      <c r="LZ9">
        <v>8.9275150921011175</v>
      </c>
      <c r="MA9">
        <v>8.9147623289798208</v>
      </c>
      <c r="MB9">
        <v>8.9300849392707935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7.0140467110666753</v>
      </c>
      <c r="MO9">
        <v>7.7536997835048114</v>
      </c>
      <c r="MP9">
        <v>8.4763613428335862</v>
      </c>
      <c r="MQ9">
        <v>9.16033268591511</v>
      </c>
      <c r="MR9">
        <v>9.3053456622964692</v>
      </c>
      <c r="MS9">
        <v>9.3026274925271579</v>
      </c>
      <c r="MT9">
        <v>9.3028076393367005</v>
      </c>
      <c r="MU9">
        <v>9.298374605024506</v>
      </c>
      <c r="MV9">
        <v>9.3466098476486135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6.9454805598011227</v>
      </c>
      <c r="NI9">
        <v>7.1086010787862355</v>
      </c>
      <c r="NJ9">
        <v>8.0984187477903902</v>
      </c>
      <c r="NK9">
        <v>8.9377016247221039</v>
      </c>
      <c r="NL9">
        <v>9.5404094237696491</v>
      </c>
      <c r="NM9">
        <v>9.7163850441946735</v>
      </c>
      <c r="NN9">
        <v>9.7105861527490589</v>
      </c>
      <c r="NO9">
        <v>9.7331617560075081</v>
      </c>
      <c r="NP9">
        <v>9.7047990928051338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7.0375094934882565</v>
      </c>
      <c r="OD9">
        <v>7.1928200259447825</v>
      </c>
      <c r="OE9">
        <v>8.3671822173759036</v>
      </c>
      <c r="OF9">
        <v>9.3350853799310602</v>
      </c>
      <c r="OG9">
        <v>9.8901822767472183</v>
      </c>
      <c r="OH9">
        <v>10.203086322189137</v>
      </c>
      <c r="OI9">
        <v>10.141327130200679</v>
      </c>
      <c r="OJ9">
        <v>10.097472476439686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7.5734685111193913</v>
      </c>
      <c r="OY9">
        <v>6.5041130250069257</v>
      </c>
      <c r="OZ9">
        <v>8.5615555125420695</v>
      </c>
      <c r="PA9">
        <v>9.7092612137101604</v>
      </c>
      <c r="PB9">
        <v>10.26619074604997</v>
      </c>
      <c r="PC9">
        <v>10.573257241620242</v>
      </c>
      <c r="PD9">
        <v>10.58086572722706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7.7061691089563755</v>
      </c>
      <c r="PS9">
        <v>7.5125391849400671</v>
      </c>
      <c r="PT9">
        <v>7.9333922981364662</v>
      </c>
      <c r="PU9">
        <v>9.1794519545981661</v>
      </c>
      <c r="PV9">
        <v>10.062122674430281</v>
      </c>
      <c r="PW9">
        <v>10.607108276780018</v>
      </c>
      <c r="PX9">
        <v>10.977684144533107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6.5760304125432265</v>
      </c>
      <c r="QN9">
        <v>7.5787201189620497</v>
      </c>
      <c r="QO9">
        <v>8.5333419503289054</v>
      </c>
      <c r="QP9">
        <v>9.2993460992238166</v>
      </c>
      <c r="QQ9">
        <v>10.197475245314271</v>
      </c>
      <c r="QR9">
        <v>10.991965344076247</v>
      </c>
      <c r="QS9" s="102" t="s">
        <v>11</v>
      </c>
      <c r="QU9">
        <v>7</v>
      </c>
      <c r="QV9" s="35">
        <v>0.36599999999999999</v>
      </c>
      <c r="QW9">
        <f t="shared" ref="QW9:RP9" si="7">DQ$95</f>
        <v>0</v>
      </c>
      <c r="QX9">
        <f t="shared" si="7"/>
        <v>0</v>
      </c>
      <c r="QY9">
        <f t="shared" si="7"/>
        <v>0</v>
      </c>
      <c r="QZ9">
        <f t="shared" si="7"/>
        <v>0</v>
      </c>
      <c r="RA9">
        <f t="shared" si="7"/>
        <v>0</v>
      </c>
      <c r="RB9">
        <f t="shared" si="7"/>
        <v>0</v>
      </c>
      <c r="RC9">
        <f t="shared" si="7"/>
        <v>384.89796581209436</v>
      </c>
      <c r="RD9">
        <f t="shared" si="7"/>
        <v>650.75068820459603</v>
      </c>
      <c r="RE9">
        <f t="shared" si="7"/>
        <v>735.53778953721633</v>
      </c>
      <c r="RF9">
        <f t="shared" si="7"/>
        <v>792.29710349570848</v>
      </c>
      <c r="RG9">
        <f t="shared" si="7"/>
        <v>839.04443091093037</v>
      </c>
      <c r="RH9">
        <f t="shared" si="7"/>
        <v>881.64057583247165</v>
      </c>
      <c r="RI9">
        <f t="shared" si="7"/>
        <v>932.53514393243199</v>
      </c>
      <c r="RJ9">
        <f t="shared" si="7"/>
        <v>982.67078707398423</v>
      </c>
      <c r="RK9">
        <f t="shared" si="7"/>
        <v>1023.7596358704055</v>
      </c>
      <c r="RL9">
        <f t="shared" si="7"/>
        <v>1078.3296216669369</v>
      </c>
      <c r="RM9">
        <f t="shared" si="7"/>
        <v>1126.2344683347476</v>
      </c>
      <c r="RN9">
        <f t="shared" si="7"/>
        <v>1187.3065662103088</v>
      </c>
      <c r="RO9">
        <f t="shared" si="7"/>
        <v>1222.4556891025704</v>
      </c>
      <c r="RP9">
        <f t="shared" si="7"/>
        <v>1278.8038979614812</v>
      </c>
      <c r="RR9">
        <f t="shared" si="1"/>
        <v>9.9927654000000015</v>
      </c>
      <c r="RS9" s="35">
        <v>0.36599999999999999</v>
      </c>
      <c r="RT9">
        <f>0.01*RE9+0.99*RF9</f>
        <v>791.72951035612357</v>
      </c>
    </row>
    <row r="10" spans="1:488" x14ac:dyDescent="0.3">
      <c r="A10">
        <v>0</v>
      </c>
      <c r="B10">
        <v>0</v>
      </c>
      <c r="C10">
        <v>-1.4493557768549705</v>
      </c>
      <c r="D10">
        <v>-1.495332361692042</v>
      </c>
      <c r="E10">
        <v>-1.4910412182095953</v>
      </c>
      <c r="F10">
        <v>-1.5123727247447265</v>
      </c>
      <c r="G10">
        <v>-1.4443776744081795</v>
      </c>
      <c r="H10">
        <v>-1.4611152100478635</v>
      </c>
      <c r="I10">
        <v>-1.444515642289266</v>
      </c>
      <c r="J10">
        <v>-1.4512278999789954</v>
      </c>
      <c r="K10">
        <v>-1.4563002627983772</v>
      </c>
      <c r="L10">
        <v>-1.459120170657501</v>
      </c>
      <c r="M10">
        <v>-1.4497009202121414</v>
      </c>
      <c r="N10">
        <v>-1.4487492776078306</v>
      </c>
      <c r="O10">
        <v>-1.4523187380202893</v>
      </c>
      <c r="P10">
        <v>-1.4543910315464983</v>
      </c>
      <c r="Q10">
        <v>-1.4484866096652065</v>
      </c>
      <c r="R10">
        <v>-1.4520583873793267</v>
      </c>
      <c r="S10">
        <v>-1.4516680298969016</v>
      </c>
      <c r="T10">
        <v>-1.452470178509579</v>
      </c>
      <c r="U10">
        <v>0</v>
      </c>
      <c r="V10">
        <v>0</v>
      </c>
      <c r="W10">
        <v>0</v>
      </c>
      <c r="X10">
        <v>-2.0161350076032143</v>
      </c>
      <c r="Y10">
        <v>-2.1256011234805645</v>
      </c>
      <c r="Z10">
        <v>-2.1299754836825646</v>
      </c>
      <c r="AA10">
        <v>-2.1255690704654708</v>
      </c>
      <c r="AB10">
        <v>-2.1201069423174546</v>
      </c>
      <c r="AC10">
        <v>-2.0541166904138457</v>
      </c>
      <c r="AD10">
        <v>-2.0093180808984625</v>
      </c>
      <c r="AE10">
        <v>-2.006344608559318</v>
      </c>
      <c r="AF10">
        <v>-1.9808010455794689</v>
      </c>
      <c r="AG10">
        <v>-2.0268589499565408</v>
      </c>
      <c r="AH10">
        <v>-1.9864531161736576</v>
      </c>
      <c r="AI10">
        <v>-1.9744848303535587</v>
      </c>
      <c r="AJ10">
        <v>-1.9938331434066288</v>
      </c>
      <c r="AK10">
        <v>-1.9855559244301328</v>
      </c>
      <c r="AL10">
        <v>-1.9877844147514951</v>
      </c>
      <c r="AM10">
        <v>-1.9785459993000047</v>
      </c>
      <c r="AN10">
        <v>-1.9873186408400108</v>
      </c>
      <c r="AO10">
        <v>0</v>
      </c>
      <c r="AP10">
        <v>0</v>
      </c>
      <c r="AQ10">
        <v>0</v>
      </c>
      <c r="AR10">
        <v>0</v>
      </c>
      <c r="AS10">
        <v>-2.603538149743212</v>
      </c>
      <c r="AT10">
        <v>-2.7588782855199652</v>
      </c>
      <c r="AU10">
        <v>-2.7499398424193329</v>
      </c>
      <c r="AV10">
        <v>-2.7545862764708535</v>
      </c>
      <c r="AW10">
        <v>-2.7570051664812558</v>
      </c>
      <c r="AX10">
        <v>-2.7566629059934979</v>
      </c>
      <c r="AY10">
        <v>-2.7274102846384012</v>
      </c>
      <c r="AZ10">
        <v>-2.5736455406021133</v>
      </c>
      <c r="BA10">
        <v>-2.5611297131716948</v>
      </c>
      <c r="BB10">
        <v>-2.5503430436262153</v>
      </c>
      <c r="BC10">
        <v>-2.4914099408231727</v>
      </c>
      <c r="BD10">
        <v>-2.5473277202139819</v>
      </c>
      <c r="BE10">
        <v>-2.5409869362560338</v>
      </c>
      <c r="BF10">
        <v>-2.5157205730770702</v>
      </c>
      <c r="BG10">
        <v>-2.568558996674315</v>
      </c>
      <c r="BH10">
        <v>-2.5108417717619234</v>
      </c>
      <c r="BI10">
        <v>0</v>
      </c>
      <c r="BJ10">
        <v>0</v>
      </c>
      <c r="BK10">
        <v>0</v>
      </c>
      <c r="BL10">
        <v>0</v>
      </c>
      <c r="BM10">
        <v>-2.5446762271430829</v>
      </c>
      <c r="BN10">
        <v>-3.1896826083737371</v>
      </c>
      <c r="BO10">
        <v>-3.3798925050413442</v>
      </c>
      <c r="BP10">
        <v>-3.387105498947887</v>
      </c>
      <c r="BQ10">
        <v>-3.3883210123694045</v>
      </c>
      <c r="BR10">
        <v>-3.3920285068319118</v>
      </c>
      <c r="BS10">
        <v>-3.3677461939945106</v>
      </c>
      <c r="BT10">
        <v>-3.3906258800931521</v>
      </c>
      <c r="BU10">
        <v>-3.3438168281729292</v>
      </c>
      <c r="BV10">
        <v>-3.212434450290226</v>
      </c>
      <c r="BW10">
        <v>-3.1104550471660848</v>
      </c>
      <c r="BX10">
        <v>-3.0586701373486962</v>
      </c>
      <c r="BY10">
        <v>-3.068263369016921</v>
      </c>
      <c r="BZ10">
        <v>-3.1108968220931477</v>
      </c>
      <c r="CA10">
        <v>-3.1009629842003203</v>
      </c>
      <c r="CB10">
        <v>-3.0774653838603832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-2.2306207645335046</v>
      </c>
      <c r="CI10">
        <v>-3.9212452680506544</v>
      </c>
      <c r="CJ10">
        <v>-4.01294549853551</v>
      </c>
      <c r="CK10">
        <v>-4.0024270719610993</v>
      </c>
      <c r="CL10">
        <v>-4.0004144866752673</v>
      </c>
      <c r="CM10">
        <v>-4.0117050643217791</v>
      </c>
      <c r="CN10">
        <v>-3.9893938460731739</v>
      </c>
      <c r="CO10">
        <v>-4.0081638656420999</v>
      </c>
      <c r="CP10">
        <v>-3.9809537249108957</v>
      </c>
      <c r="CQ10">
        <v>-3.9457061972880649</v>
      </c>
      <c r="CR10">
        <v>-3.8442615388768999</v>
      </c>
      <c r="CS10">
        <v>-3.6857629204001139</v>
      </c>
      <c r="CT10">
        <v>-3.6474908074673467</v>
      </c>
      <c r="CU10">
        <v>-3.5877678583281818</v>
      </c>
      <c r="CV10">
        <v>-3.6008956178299214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-1.5120298455411263</v>
      </c>
      <c r="DC10">
        <v>-3.9291544969393173</v>
      </c>
      <c r="DD10">
        <v>-4.3903208680910408</v>
      </c>
      <c r="DE10">
        <v>-4.4208263629545943</v>
      </c>
      <c r="DF10">
        <v>-4.4478622387574198</v>
      </c>
      <c r="DG10">
        <v>-4.4108976888280127</v>
      </c>
      <c r="DH10">
        <v>-4.4343188385064174</v>
      </c>
      <c r="DI10">
        <v>-4.4263659222004668</v>
      </c>
      <c r="DJ10">
        <v>-4.4074781435085093</v>
      </c>
      <c r="DK10">
        <v>-4.3787282889075909</v>
      </c>
      <c r="DL10">
        <v>-4.3350551252071554</v>
      </c>
      <c r="DM10">
        <v>-4.274686975023676</v>
      </c>
      <c r="DN10">
        <v>-4.2397081727905732</v>
      </c>
      <c r="DO10">
        <v>-4.1370254811415519</v>
      </c>
      <c r="DP10">
        <v>-4.0516450642804092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-2.6654190068127415</v>
      </c>
      <c r="DX10">
        <v>-4.7033448666557103</v>
      </c>
      <c r="DY10">
        <v>-4.8366440863173734</v>
      </c>
      <c r="DZ10">
        <v>-4.8631360008408588</v>
      </c>
      <c r="EA10">
        <v>-4.8441253131954376</v>
      </c>
      <c r="EB10">
        <v>-4.7948869482769689</v>
      </c>
      <c r="EC10">
        <v>-4.8037381486715596</v>
      </c>
      <c r="ED10">
        <v>-4.8070003751413068</v>
      </c>
      <c r="EE10">
        <v>-4.765069565613973</v>
      </c>
      <c r="EF10">
        <v>-4.7647425997681729</v>
      </c>
      <c r="EG10">
        <v>-4.7804916138784712</v>
      </c>
      <c r="EH10">
        <v>-4.7509151775268714</v>
      </c>
      <c r="EI10">
        <v>-4.6706392988404568</v>
      </c>
      <c r="EJ10">
        <v>-4.4680321151857552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-4.0234752870344321</v>
      </c>
      <c r="ER10">
        <v>-4.5141363896794715</v>
      </c>
      <c r="ES10">
        <v>-5.213267153190885</v>
      </c>
      <c r="ET10">
        <v>-5.284517424177408</v>
      </c>
      <c r="EU10">
        <v>-5.2657619126352442</v>
      </c>
      <c r="EV10">
        <v>-5.2753561721639892</v>
      </c>
      <c r="EW10">
        <v>-5.2241362297139515</v>
      </c>
      <c r="EX10">
        <v>-5.2429905688252321</v>
      </c>
      <c r="EY10">
        <v>-5.1875810878294271</v>
      </c>
      <c r="EZ10">
        <v>-5.2167662621747226</v>
      </c>
      <c r="FA10">
        <v>-5.2245078118612112</v>
      </c>
      <c r="FB10">
        <v>-5.2014721872815599</v>
      </c>
      <c r="FC10">
        <v>-5.183829397681543</v>
      </c>
      <c r="FD10">
        <v>-5.0965565535643789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-4.8121724034033884</v>
      </c>
      <c r="FM10">
        <v>-5.5312117465637085</v>
      </c>
      <c r="FN10">
        <v>-5.6601495178191099</v>
      </c>
      <c r="FO10">
        <v>-5.6805621627974938</v>
      </c>
      <c r="FP10">
        <v>-5.6541830952919963</v>
      </c>
      <c r="FQ10">
        <v>-5.6573758638273572</v>
      </c>
      <c r="FR10">
        <v>-5.6486635244019325</v>
      </c>
      <c r="FS10">
        <v>-5.6248039436687804</v>
      </c>
      <c r="FT10">
        <v>-5.5792341944291248</v>
      </c>
      <c r="FU10">
        <v>-5.6071986811677812</v>
      </c>
      <c r="FV10">
        <v>-5.5776545772601756</v>
      </c>
      <c r="FW10">
        <v>-5.5862840541415535</v>
      </c>
      <c r="FX10">
        <v>-5.6066647541844246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-4.5853580534660425</v>
      </c>
      <c r="GG10">
        <v>-5.1786258433694803</v>
      </c>
      <c r="GH10">
        <v>-6.0180745406805478</v>
      </c>
      <c r="GI10">
        <v>-6.0950498451745379</v>
      </c>
      <c r="GJ10">
        <v>-6.0714243259932017</v>
      </c>
      <c r="GK10">
        <v>-6.0925985416113564</v>
      </c>
      <c r="GL10">
        <v>-6.0591256972356984</v>
      </c>
      <c r="GM10">
        <v>-5.9948796680185712</v>
      </c>
      <c r="GN10">
        <v>-5.9987064563569312</v>
      </c>
      <c r="GO10">
        <v>-6.0095177686296335</v>
      </c>
      <c r="GP10">
        <v>-6.0580176371565519</v>
      </c>
      <c r="GQ10">
        <v>-5.9855701296606814</v>
      </c>
      <c r="GR10">
        <v>-6.0052639779474015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-4.9547544834681947</v>
      </c>
      <c r="HA10">
        <v>-5.4397568247519414</v>
      </c>
      <c r="HB10">
        <v>-6.3119512698330471</v>
      </c>
      <c r="HC10">
        <v>-6.4872377118948767</v>
      </c>
      <c r="HD10">
        <v>-6.5025055273455976</v>
      </c>
      <c r="HE10">
        <v>-6.4584191145405221</v>
      </c>
      <c r="HF10">
        <v>-6.4768949287890578</v>
      </c>
      <c r="HG10">
        <v>-6.4739346930057353</v>
      </c>
      <c r="HH10">
        <v>-6.4125391481786389</v>
      </c>
      <c r="HI10">
        <v>-6.431330713061973</v>
      </c>
      <c r="HJ10">
        <v>-6.4215661870525853</v>
      </c>
      <c r="HK10">
        <v>-6.420265700246695</v>
      </c>
      <c r="HL10">
        <v>-6.4184536300654225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-4.7249701072261541</v>
      </c>
      <c r="HV10">
        <v>-5.9218086617820846</v>
      </c>
      <c r="HW10">
        <v>-6.8133009295263438</v>
      </c>
      <c r="HX10">
        <v>-6.9215149412897707</v>
      </c>
      <c r="HY10">
        <v>-6.9187717178136623</v>
      </c>
      <c r="HZ10">
        <v>-6.9320494564124182</v>
      </c>
      <c r="IA10">
        <v>-6.8412565489743731</v>
      </c>
      <c r="IB10">
        <v>-6.8461479554116496</v>
      </c>
      <c r="IC10">
        <v>-6.834983855163097</v>
      </c>
      <c r="ID10">
        <v>-6.8522544275652102</v>
      </c>
      <c r="IE10">
        <v>-6.8704927765123012</v>
      </c>
      <c r="IF10">
        <v>-6.8599262003749217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-4.9787974960072301</v>
      </c>
      <c r="IP10">
        <v>-6.1267368998782237</v>
      </c>
      <c r="IQ10">
        <v>-7.0851440556020426</v>
      </c>
      <c r="IR10">
        <v>-7.3542125135103404</v>
      </c>
      <c r="IS10">
        <v>-7.3132189001201393</v>
      </c>
      <c r="IT10">
        <v>-7.3492549683232129</v>
      </c>
      <c r="IU10">
        <v>-7.2324473704622934</v>
      </c>
      <c r="IV10">
        <v>-7.2362006657379494</v>
      </c>
      <c r="IW10">
        <v>-7.2455331152739291</v>
      </c>
      <c r="IX10">
        <v>-7.2502540371339865</v>
      </c>
      <c r="IY10">
        <v>-7.2146691160729945</v>
      </c>
      <c r="IZ10">
        <v>-7.2766537741444015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-4.7878758214932589</v>
      </c>
      <c r="JK10">
        <v>-6.4163005339686112</v>
      </c>
      <c r="JL10">
        <v>-7.6664864578782046</v>
      </c>
      <c r="JM10">
        <v>-7.7544717480975578</v>
      </c>
      <c r="JN10">
        <v>-7.7567017022515179</v>
      </c>
      <c r="JO10">
        <v>-7.6740833465723313</v>
      </c>
      <c r="JP10">
        <v>-7.6832990551233324</v>
      </c>
      <c r="JQ10">
        <v>-7.6678964939469321</v>
      </c>
      <c r="JR10">
        <v>-7.6553303883332413</v>
      </c>
      <c r="JS10">
        <v>-7.6560329207775029</v>
      </c>
      <c r="JT10">
        <v>-7.6649264370381189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-6.0218963296449308</v>
      </c>
      <c r="KE10">
        <v>-6.7677029359323768</v>
      </c>
      <c r="KF10">
        <v>-7.8000998117952438</v>
      </c>
      <c r="KG10">
        <v>-8.1444536249280119</v>
      </c>
      <c r="KH10">
        <v>-8.1449874418377775</v>
      </c>
      <c r="KI10">
        <v>-8.0824261469823959</v>
      </c>
      <c r="KJ10">
        <v>-8.0914260937175673</v>
      </c>
      <c r="KK10">
        <v>-8.1168358843029029</v>
      </c>
      <c r="KL10">
        <v>-8.0734939452919008</v>
      </c>
      <c r="KM10">
        <v>-8.0867157398029494</v>
      </c>
      <c r="KN10">
        <v>-8.1363394982318251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-5.6177080547834937</v>
      </c>
      <c r="KY10">
        <v>-5.3714656378613439</v>
      </c>
      <c r="KZ10">
        <v>-7.2467731526235104</v>
      </c>
      <c r="LA10">
        <v>-8.3590964429356305</v>
      </c>
      <c r="LB10">
        <v>-8.6109439745609926</v>
      </c>
      <c r="LC10">
        <v>-8.4682390014748847</v>
      </c>
      <c r="LD10">
        <v>-8.4795120425758626</v>
      </c>
      <c r="LE10">
        <v>-8.4551671479890018</v>
      </c>
      <c r="LF10">
        <v>-8.4661884991712988</v>
      </c>
      <c r="LG10">
        <v>-8.5131979992180362</v>
      </c>
      <c r="LH10">
        <v>-8.472531041699046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-6.7139779548922993</v>
      </c>
      <c r="LT10">
        <v>-7.3351906893542926</v>
      </c>
      <c r="LU10">
        <v>-7.8517703110619292</v>
      </c>
      <c r="LV10">
        <v>-8.8676087735707565</v>
      </c>
      <c r="LW10">
        <v>-8.8685520352523834</v>
      </c>
      <c r="LX10">
        <v>-8.9493149321033751</v>
      </c>
      <c r="LY10">
        <v>-8.8863238470683381</v>
      </c>
      <c r="LZ10">
        <v>-8.9209216755200984</v>
      </c>
      <c r="MA10">
        <v>-8.9087920215667449</v>
      </c>
      <c r="MB10">
        <v>-8.9243058150559165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-7.0140467110666753</v>
      </c>
      <c r="MO10">
        <v>-7.7536997835048114</v>
      </c>
      <c r="MP10">
        <v>-8.4763613428335862</v>
      </c>
      <c r="MQ10">
        <v>-9.154742055181277</v>
      </c>
      <c r="MR10">
        <v>-9.299915334801975</v>
      </c>
      <c r="MS10">
        <v>-9.2963225701740981</v>
      </c>
      <c r="MT10">
        <v>-9.2958432208452333</v>
      </c>
      <c r="MU10">
        <v>-9.2919741645992531</v>
      </c>
      <c r="MV10">
        <v>-9.3406980656758254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-6.9454805598011227</v>
      </c>
      <c r="NI10">
        <v>-7.1086010787862355</v>
      </c>
      <c r="NJ10">
        <v>-8.0984187477903902</v>
      </c>
      <c r="NK10">
        <v>-8.9300674278070566</v>
      </c>
      <c r="NL10">
        <v>-9.5340464231769921</v>
      </c>
      <c r="NM10">
        <v>-9.7101371550032525</v>
      </c>
      <c r="NN10">
        <v>-9.7043978625655889</v>
      </c>
      <c r="NO10">
        <v>-9.7263272009807054</v>
      </c>
      <c r="NP10">
        <v>-9.6976891084174106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-7.0375094934882565</v>
      </c>
      <c r="OD10">
        <v>-7.1928200259447825</v>
      </c>
      <c r="OE10">
        <v>-8.3442559267546432</v>
      </c>
      <c r="OF10">
        <v>-9.3273596053629078</v>
      </c>
      <c r="OG10">
        <v>-9.8826430170684674</v>
      </c>
      <c r="OH10">
        <v>-10.196311906905649</v>
      </c>
      <c r="OI10">
        <v>-10.134112606014645</v>
      </c>
      <c r="OJ10">
        <v>-10.089569749399184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-7.5734685111193913</v>
      </c>
      <c r="OY10">
        <v>-6.4421880004545979</v>
      </c>
      <c r="OZ10">
        <v>-8.5363708899227806</v>
      </c>
      <c r="PA10">
        <v>-9.6998636748461475</v>
      </c>
      <c r="PB10">
        <v>-10.259155682184925</v>
      </c>
      <c r="PC10">
        <v>-10.566522690835987</v>
      </c>
      <c r="PD10">
        <v>-10.574190297680518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-7.7061691089563755</v>
      </c>
      <c r="PS10">
        <v>-7.4613639336008886</v>
      </c>
      <c r="PT10">
        <v>-7.8975122084233034</v>
      </c>
      <c r="PU10">
        <v>-9.1650369381198988</v>
      </c>
      <c r="PV10">
        <v>-10.051786219513954</v>
      </c>
      <c r="PW10">
        <v>-10.598042253016137</v>
      </c>
      <c r="PX10">
        <v>-10.970894276197571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-6.4542308810885949</v>
      </c>
      <c r="QN10">
        <v>-7.4557109490293065</v>
      </c>
      <c r="QO10">
        <v>-8.5013242936302671</v>
      </c>
      <c r="QP10">
        <v>-9.2797136561191298</v>
      </c>
      <c r="QQ10">
        <v>-10.187512906283274</v>
      </c>
      <c r="QR10">
        <v>-10.982043039662123</v>
      </c>
      <c r="QS10" s="102" t="s">
        <v>13</v>
      </c>
      <c r="QU10">
        <v>8</v>
      </c>
      <c r="QV10" s="35">
        <v>0.4</v>
      </c>
      <c r="QW10">
        <f t="shared" ref="QW10:RP10" si="8">EK$95</f>
        <v>0</v>
      </c>
      <c r="QX10">
        <f t="shared" si="8"/>
        <v>0</v>
      </c>
      <c r="QY10">
        <f t="shared" si="8"/>
        <v>0</v>
      </c>
      <c r="QZ10">
        <f t="shared" si="8"/>
        <v>0</v>
      </c>
      <c r="RA10">
        <f t="shared" si="8"/>
        <v>0</v>
      </c>
      <c r="RB10">
        <f t="shared" si="8"/>
        <v>0</v>
      </c>
      <c r="RC10">
        <f t="shared" si="8"/>
        <v>330.33463880797427</v>
      </c>
      <c r="RD10">
        <f t="shared" si="8"/>
        <v>547.51266416619899</v>
      </c>
      <c r="RE10">
        <f t="shared" si="8"/>
        <v>722.12273758738638</v>
      </c>
      <c r="RF10">
        <f t="shared" si="8"/>
        <v>785.14383626238714</v>
      </c>
      <c r="RG10">
        <f t="shared" si="8"/>
        <v>826.28138409657447</v>
      </c>
      <c r="RH10">
        <f t="shared" si="8"/>
        <v>875.52984635259384</v>
      </c>
      <c r="RI10">
        <f t="shared" si="8"/>
        <v>913.69203042390541</v>
      </c>
      <c r="RJ10">
        <f t="shared" si="8"/>
        <v>960.87410699703298</v>
      </c>
      <c r="RK10">
        <f t="shared" si="8"/>
        <v>1003.7682844727846</v>
      </c>
      <c r="RL10">
        <f t="shared" si="8"/>
        <v>1057.0415075130729</v>
      </c>
      <c r="RM10">
        <f t="shared" si="8"/>
        <v>1110.9579654211263</v>
      </c>
      <c r="RN10">
        <f t="shared" si="8"/>
        <v>1151.0652889079377</v>
      </c>
      <c r="RO10">
        <f t="shared" si="8"/>
        <v>1201.5104303506482</v>
      </c>
      <c r="RP10">
        <f t="shared" si="8"/>
        <v>1242.5423874215223</v>
      </c>
      <c r="RR10">
        <f t="shared" si="1"/>
        <v>10.398960000000001</v>
      </c>
      <c r="RS10" s="35">
        <v>0.4</v>
      </c>
      <c r="RT10">
        <f>0.6*RF10+0.4*RG10</f>
        <v>801.59885539606205</v>
      </c>
    </row>
    <row r="11" spans="1:488" x14ac:dyDescent="0.3">
      <c r="A11">
        <v>0</v>
      </c>
      <c r="B11">
        <v>0</v>
      </c>
      <c r="C11">
        <v>2.9027629336477938</v>
      </c>
      <c r="D11">
        <v>2.9404485856758686</v>
      </c>
      <c r="E11">
        <v>2.932039266093649</v>
      </c>
      <c r="F11">
        <v>2.9740939555139105</v>
      </c>
      <c r="G11">
        <v>2.8885463745477384</v>
      </c>
      <c r="H11">
        <v>2.9196717713649742</v>
      </c>
      <c r="I11">
        <v>2.8874708410306114</v>
      </c>
      <c r="J11">
        <v>2.9030203240955017</v>
      </c>
      <c r="K11">
        <v>2.9096382324197276</v>
      </c>
      <c r="L11">
        <v>2.910710405791864</v>
      </c>
      <c r="M11">
        <v>2.8987450715319949</v>
      </c>
      <c r="N11">
        <v>2.8991838041252636</v>
      </c>
      <c r="O11">
        <v>2.9035870472328509</v>
      </c>
      <c r="P11">
        <v>2.9034639655392178</v>
      </c>
      <c r="Q11">
        <v>2.8959174840769628</v>
      </c>
      <c r="R11">
        <v>2.9041121968029482</v>
      </c>
      <c r="S11">
        <v>2.8997306395804001</v>
      </c>
      <c r="T11">
        <v>2.8995901367060948</v>
      </c>
      <c r="U11">
        <v>0</v>
      </c>
      <c r="V11">
        <v>0</v>
      </c>
      <c r="W11">
        <v>0</v>
      </c>
      <c r="X11">
        <v>4.0530988430537764</v>
      </c>
      <c r="Y11">
        <v>4.1760974080689373</v>
      </c>
      <c r="Z11">
        <v>4.1839789502498155</v>
      </c>
      <c r="AA11">
        <v>4.1759950914362705</v>
      </c>
      <c r="AB11">
        <v>4.1646589338298705</v>
      </c>
      <c r="AC11">
        <v>4.0861699123680921</v>
      </c>
      <c r="AD11">
        <v>4.052816508999828</v>
      </c>
      <c r="AE11">
        <v>4.0539623706922345</v>
      </c>
      <c r="AF11">
        <v>4.0160630260589905</v>
      </c>
      <c r="AG11">
        <v>4.0915668105748138</v>
      </c>
      <c r="AH11">
        <v>4.0220317392514655</v>
      </c>
      <c r="AI11">
        <v>4.0032666303531688</v>
      </c>
      <c r="AJ11">
        <v>4.0330125844140499</v>
      </c>
      <c r="AK11">
        <v>4.0186310374950347</v>
      </c>
      <c r="AL11">
        <v>4.0244729424514558</v>
      </c>
      <c r="AM11">
        <v>4.0056196521991483</v>
      </c>
      <c r="AN11">
        <v>4.023728737346957</v>
      </c>
      <c r="AO11">
        <v>0</v>
      </c>
      <c r="AP11">
        <v>0</v>
      </c>
      <c r="AQ11">
        <v>0</v>
      </c>
      <c r="AR11">
        <v>0</v>
      </c>
      <c r="AS11">
        <v>5.2532113991627876</v>
      </c>
      <c r="AT11">
        <v>5.4171574980261594</v>
      </c>
      <c r="AU11">
        <v>5.3990898724628131</v>
      </c>
      <c r="AV11">
        <v>5.4086094326187562</v>
      </c>
      <c r="AW11">
        <v>5.4136475411862319</v>
      </c>
      <c r="AX11">
        <v>5.4127424025023378</v>
      </c>
      <c r="AY11">
        <v>5.3909461917990527</v>
      </c>
      <c r="AZ11">
        <v>5.2130521761078352</v>
      </c>
      <c r="BA11">
        <v>5.2126654542761965</v>
      </c>
      <c r="BB11">
        <v>5.1978909324992797</v>
      </c>
      <c r="BC11">
        <v>5.0916361382955673</v>
      </c>
      <c r="BD11">
        <v>5.1882648363686599</v>
      </c>
      <c r="BE11">
        <v>5.1781266617522101</v>
      </c>
      <c r="BF11">
        <v>5.1320000682309583</v>
      </c>
      <c r="BG11">
        <v>5.2225761534670099</v>
      </c>
      <c r="BH11">
        <v>5.1273483141057428</v>
      </c>
      <c r="BI11">
        <v>0</v>
      </c>
      <c r="BJ11">
        <v>0</v>
      </c>
      <c r="BK11">
        <v>0</v>
      </c>
      <c r="BL11">
        <v>0</v>
      </c>
      <c r="BM11">
        <v>5.608994339978687</v>
      </c>
      <c r="BN11">
        <v>6.417991537161905</v>
      </c>
      <c r="BO11">
        <v>6.6340440330926178</v>
      </c>
      <c r="BP11">
        <v>6.6482833282761646</v>
      </c>
      <c r="BQ11">
        <v>6.65112897583509</v>
      </c>
      <c r="BR11">
        <v>6.6579076101702848</v>
      </c>
      <c r="BS11">
        <v>6.6094996857336978</v>
      </c>
      <c r="BT11">
        <v>6.6549897488881342</v>
      </c>
      <c r="BU11">
        <v>6.5977052680898218</v>
      </c>
      <c r="BV11">
        <v>6.4395350126538267</v>
      </c>
      <c r="BW11">
        <v>6.3335394111135388</v>
      </c>
      <c r="BX11">
        <v>6.2703899589911227</v>
      </c>
      <c r="BY11">
        <v>6.288961795405438</v>
      </c>
      <c r="BZ11">
        <v>6.359397565376951</v>
      </c>
      <c r="CA11">
        <v>6.3402786436911036</v>
      </c>
      <c r="CB11">
        <v>6.3021582476885101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6.0022230089014412</v>
      </c>
      <c r="CI11">
        <v>7.7657747485041941</v>
      </c>
      <c r="CJ11">
        <v>7.8748990824948422</v>
      </c>
      <c r="CK11">
        <v>7.854404699894304</v>
      </c>
      <c r="CL11">
        <v>7.8495658079251491</v>
      </c>
      <c r="CM11">
        <v>7.8727987721461758</v>
      </c>
      <c r="CN11">
        <v>7.827187586810771</v>
      </c>
      <c r="CO11">
        <v>7.8651836146646392</v>
      </c>
      <c r="CP11">
        <v>7.8104324777536007</v>
      </c>
      <c r="CQ11">
        <v>7.7659171845423751</v>
      </c>
      <c r="CR11">
        <v>7.6551912560224116</v>
      </c>
      <c r="CS11">
        <v>7.4985151778298338</v>
      </c>
      <c r="CT11">
        <v>7.4690291308717436</v>
      </c>
      <c r="CU11">
        <v>7.3838838766809278</v>
      </c>
      <c r="CV11">
        <v>7.4083937785593665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5.4700243329247273</v>
      </c>
      <c r="DC11">
        <v>8.1590807366193925</v>
      </c>
      <c r="DD11">
        <v>8.6357150321933052</v>
      </c>
      <c r="DE11">
        <v>8.6750367078244501</v>
      </c>
      <c r="DF11">
        <v>8.7285013387678934</v>
      </c>
      <c r="DG11">
        <v>8.6557085661078137</v>
      </c>
      <c r="DH11">
        <v>8.7026983423614848</v>
      </c>
      <c r="DI11">
        <v>8.6876406414790477</v>
      </c>
      <c r="DJ11">
        <v>8.6489636186247694</v>
      </c>
      <c r="DK11">
        <v>8.5990616312262507</v>
      </c>
      <c r="DL11">
        <v>8.5112670296772119</v>
      </c>
      <c r="DM11">
        <v>8.4639486041529608</v>
      </c>
      <c r="DN11">
        <v>8.4459629745298059</v>
      </c>
      <c r="DO11">
        <v>8.374367816676088</v>
      </c>
      <c r="DP11">
        <v>8.2783294716466056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7.208919376611953</v>
      </c>
      <c r="DX11">
        <v>9.3170490394713337</v>
      </c>
      <c r="DY11">
        <v>9.4869946238761003</v>
      </c>
      <c r="DZ11">
        <v>9.5402439515399138</v>
      </c>
      <c r="EA11">
        <v>9.5021889344468544</v>
      </c>
      <c r="EB11">
        <v>9.4039338949739495</v>
      </c>
      <c r="EC11">
        <v>9.421411652855781</v>
      </c>
      <c r="ED11">
        <v>9.4277759670884365</v>
      </c>
      <c r="EE11">
        <v>9.3519394890472949</v>
      </c>
      <c r="EF11">
        <v>9.3520445673635457</v>
      </c>
      <c r="EG11">
        <v>9.3836381067411239</v>
      </c>
      <c r="EH11">
        <v>9.3570980142122373</v>
      </c>
      <c r="EI11">
        <v>9.2858471323773983</v>
      </c>
      <c r="EJ11">
        <v>9.0914672611161009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8.7702018434847968</v>
      </c>
      <c r="ER11">
        <v>9.5716018617497109</v>
      </c>
      <c r="ES11">
        <v>10.25530245134</v>
      </c>
      <c r="ET11">
        <v>10.368480313766312</v>
      </c>
      <c r="EU11">
        <v>10.330259974868993</v>
      </c>
      <c r="EV11">
        <v>10.349307651338075</v>
      </c>
      <c r="EW11">
        <v>10.246773580818253</v>
      </c>
      <c r="EX11">
        <v>10.283696367931659</v>
      </c>
      <c r="EY11">
        <v>10.181998716636931</v>
      </c>
      <c r="EZ11">
        <v>10.240524475944428</v>
      </c>
      <c r="FA11">
        <v>10.25819401175273</v>
      </c>
      <c r="FB11">
        <v>10.210358109947748</v>
      </c>
      <c r="FC11">
        <v>10.185077508129595</v>
      </c>
      <c r="FD11">
        <v>10.117285913896714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10.158635482909208</v>
      </c>
      <c r="FM11">
        <v>11.001577252546145</v>
      </c>
      <c r="FN11">
        <v>11.104282289969717</v>
      </c>
      <c r="FO11">
        <v>11.144757814063814</v>
      </c>
      <c r="FP11">
        <v>11.091561630030681</v>
      </c>
      <c r="FQ11">
        <v>11.098406678533388</v>
      </c>
      <c r="FR11">
        <v>11.080196746851113</v>
      </c>
      <c r="FS11">
        <v>11.043898101132873</v>
      </c>
      <c r="FT11">
        <v>10.952479865275633</v>
      </c>
      <c r="FU11">
        <v>11.007786783443668</v>
      </c>
      <c r="FV11">
        <v>10.949560235356071</v>
      </c>
      <c r="FW11">
        <v>10.96534435093135</v>
      </c>
      <c r="FX11">
        <v>11.019279170328316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10.129306813466474</v>
      </c>
      <c r="GG11">
        <v>10.999462427757342</v>
      </c>
      <c r="GH11">
        <v>11.861570735599846</v>
      </c>
      <c r="GI11">
        <v>11.953836063301164</v>
      </c>
      <c r="GJ11">
        <v>11.906213388617795</v>
      </c>
      <c r="GK11">
        <v>11.948583264508956</v>
      </c>
      <c r="GL11">
        <v>11.881287364181576</v>
      </c>
      <c r="GM11">
        <v>11.762921075638546</v>
      </c>
      <c r="GN11">
        <v>11.769409836659589</v>
      </c>
      <c r="GO11">
        <v>11.793970031714263</v>
      </c>
      <c r="GP11">
        <v>11.889963570372796</v>
      </c>
      <c r="GQ11">
        <v>11.745823144669856</v>
      </c>
      <c r="GR11">
        <v>11.784618009382697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10.754556754842602</v>
      </c>
      <c r="HA11">
        <v>11.60166660096516</v>
      </c>
      <c r="HB11">
        <v>12.559076833175784</v>
      </c>
      <c r="HC11">
        <v>12.723625865173167</v>
      </c>
      <c r="HD11">
        <v>12.753181649790399</v>
      </c>
      <c r="HE11">
        <v>12.664667417412334</v>
      </c>
      <c r="HF11">
        <v>12.701625809583417</v>
      </c>
      <c r="HG11">
        <v>12.708054293744473</v>
      </c>
      <c r="HH11">
        <v>12.584101967827531</v>
      </c>
      <c r="HI11">
        <v>12.622648868260208</v>
      </c>
      <c r="HJ11">
        <v>12.602647207474318</v>
      </c>
      <c r="HK11">
        <v>12.599534547787348</v>
      </c>
      <c r="HL11">
        <v>12.597395392125296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11.118412126544726</v>
      </c>
      <c r="HV11">
        <v>12.629680320895082</v>
      </c>
      <c r="HW11">
        <v>13.424603925481172</v>
      </c>
      <c r="HX11">
        <v>13.575859453660037</v>
      </c>
      <c r="HY11">
        <v>13.570595145285454</v>
      </c>
      <c r="HZ11">
        <v>13.597655096609014</v>
      </c>
      <c r="IA11">
        <v>13.427776606136526</v>
      </c>
      <c r="IB11">
        <v>13.437710958999059</v>
      </c>
      <c r="IC11">
        <v>13.414622761694353</v>
      </c>
      <c r="ID11">
        <v>13.450656523145677</v>
      </c>
      <c r="IE11">
        <v>13.486080626788839</v>
      </c>
      <c r="IF11">
        <v>13.464256929149837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11.577598368930808</v>
      </c>
      <c r="IP11">
        <v>13.062292618252304</v>
      </c>
      <c r="IQ11">
        <v>14.104572563980851</v>
      </c>
      <c r="IR11">
        <v>14.422553028612382</v>
      </c>
      <c r="IS11">
        <v>14.339340922093088</v>
      </c>
      <c r="IT11">
        <v>14.411611777151018</v>
      </c>
      <c r="IU11">
        <v>14.191758071300255</v>
      </c>
      <c r="IV11">
        <v>14.198651518529267</v>
      </c>
      <c r="IW11">
        <v>14.216850756617591</v>
      </c>
      <c r="IX11">
        <v>14.225628913020499</v>
      </c>
      <c r="IY11">
        <v>14.155978205942349</v>
      </c>
      <c r="IZ11">
        <v>14.279456641424783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12.025017153316936</v>
      </c>
      <c r="JK11">
        <v>13.86065157629554</v>
      </c>
      <c r="JL11">
        <v>15.112527020197343</v>
      </c>
      <c r="JM11">
        <v>15.206069835142552</v>
      </c>
      <c r="JN11">
        <v>15.21159718594075</v>
      </c>
      <c r="JO11">
        <v>15.059540640164538</v>
      </c>
      <c r="JP11">
        <v>15.077238672451049</v>
      </c>
      <c r="JQ11">
        <v>15.047877491098042</v>
      </c>
      <c r="JR11">
        <v>15.022085542422882</v>
      </c>
      <c r="JS11">
        <v>15.023033796969193</v>
      </c>
      <c r="JT11">
        <v>15.040527542943172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13.403303547416309</v>
      </c>
      <c r="KE11">
        <v>14.505195487535731</v>
      </c>
      <c r="KF11">
        <v>15.63631991868853</v>
      </c>
      <c r="KG11">
        <v>16.000396036586213</v>
      </c>
      <c r="KH11">
        <v>15.972505617549565</v>
      </c>
      <c r="KI11">
        <v>15.862106583797351</v>
      </c>
      <c r="KJ11">
        <v>15.880524017368305</v>
      </c>
      <c r="KK11">
        <v>15.930555588921264</v>
      </c>
      <c r="KL11">
        <v>15.845169502916447</v>
      </c>
      <c r="KM11">
        <v>15.871697986478006</v>
      </c>
      <c r="KN11">
        <v>15.970411922375231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13.26748797664724</v>
      </c>
      <c r="KY11">
        <v>13.405225218035691</v>
      </c>
      <c r="KZ11">
        <v>15.452068492652835</v>
      </c>
      <c r="LA11">
        <v>16.522523639207499</v>
      </c>
      <c r="LB11">
        <v>16.884785222257587</v>
      </c>
      <c r="LC11">
        <v>16.616361017823134</v>
      </c>
      <c r="LD11">
        <v>16.637637444313658</v>
      </c>
      <c r="LE11">
        <v>16.588461538605294</v>
      </c>
      <c r="LF11">
        <v>16.61051860452547</v>
      </c>
      <c r="LG11">
        <v>16.704461933643412</v>
      </c>
      <c r="LH11">
        <v>16.621277498621708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14.871080301952583</v>
      </c>
      <c r="LT11">
        <v>15.83981316176645</v>
      </c>
      <c r="LU11">
        <v>16.510488110549055</v>
      </c>
      <c r="LV11">
        <v>17.525487781353952</v>
      </c>
      <c r="LW11">
        <v>17.399209157595525</v>
      </c>
      <c r="LX11">
        <v>17.560670804996182</v>
      </c>
      <c r="LY11">
        <v>17.43663061751991</v>
      </c>
      <c r="LZ11">
        <v>17.506536810446015</v>
      </c>
      <c r="MA11">
        <v>17.479892725450338</v>
      </c>
      <c r="MB11">
        <v>17.511455282881101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15.587471279185809</v>
      </c>
      <c r="MO11">
        <v>16.685009533762294</v>
      </c>
      <c r="MP11">
        <v>17.554869345551431</v>
      </c>
      <c r="MQ11">
        <v>18.066431569521306</v>
      </c>
      <c r="MR11">
        <v>18.24597830374022</v>
      </c>
      <c r="MS11">
        <v>18.241995204908775</v>
      </c>
      <c r="MT11">
        <v>18.242048991693558</v>
      </c>
      <c r="MU11">
        <v>18.233588353724155</v>
      </c>
      <c r="MV11">
        <v>18.329444706658119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15.67426083624037</v>
      </c>
      <c r="NI11">
        <v>16.11150638596029</v>
      </c>
      <c r="NJ11">
        <v>17.39406269449999</v>
      </c>
      <c r="NK11">
        <v>18.270276749439322</v>
      </c>
      <c r="NL11">
        <v>18.829200689802995</v>
      </c>
      <c r="NM11">
        <v>19.049276194263594</v>
      </c>
      <c r="NN11">
        <v>19.037589071562486</v>
      </c>
      <c r="NO11">
        <v>19.083122689672759</v>
      </c>
      <c r="NP11">
        <v>19.025103229681225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16.199590617253943</v>
      </c>
      <c r="OD11">
        <v>16.63979357923553</v>
      </c>
      <c r="OE11">
        <v>18.000485792473789</v>
      </c>
      <c r="OF11">
        <v>19.091869863668311</v>
      </c>
      <c r="OG11">
        <v>19.596173063469724</v>
      </c>
      <c r="OH11">
        <v>20.007566121305807</v>
      </c>
      <c r="OI11">
        <v>19.882982384624359</v>
      </c>
      <c r="OJ11">
        <v>19.795578181450541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17.222314804028311</v>
      </c>
      <c r="OY11">
        <v>16.399197672782513</v>
      </c>
      <c r="OZ11">
        <v>18.647437819274863</v>
      </c>
      <c r="PA11">
        <v>19.904918764883657</v>
      </c>
      <c r="PB11">
        <v>20.344852332135005</v>
      </c>
      <c r="PC11">
        <v>20.763982824590727</v>
      </c>
      <c r="PD11">
        <v>20.747448471566603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17.56136859921191</v>
      </c>
      <c r="PS11">
        <v>17.080447042866769</v>
      </c>
      <c r="PT11">
        <v>18.226641242546528</v>
      </c>
      <c r="PU11">
        <v>19.570705439137857</v>
      </c>
      <c r="PV11">
        <v>20.522192301479652</v>
      </c>
      <c r="PW11">
        <v>21.094959119398041</v>
      </c>
      <c r="PX11">
        <v>21.549251189075548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15.084476822969167</v>
      </c>
      <c r="QN11">
        <v>17.599085689548119</v>
      </c>
      <c r="QO11">
        <v>19.208902633482474</v>
      </c>
      <c r="QP11">
        <v>20.142543478840029</v>
      </c>
      <c r="QQ11">
        <v>21.180832488263565</v>
      </c>
      <c r="QR11">
        <v>21.891066176581564</v>
      </c>
      <c r="QS11" s="102" t="s">
        <v>15</v>
      </c>
      <c r="QU11">
        <v>9</v>
      </c>
      <c r="QV11" s="35">
        <v>0.43300000000000005</v>
      </c>
      <c r="QW11">
        <f t="shared" ref="QW11:RP11" si="9">FE$95</f>
        <v>0</v>
      </c>
      <c r="QX11">
        <f t="shared" si="9"/>
        <v>0</v>
      </c>
      <c r="QY11">
        <f t="shared" si="9"/>
        <v>0</v>
      </c>
      <c r="QZ11">
        <f t="shared" si="9"/>
        <v>0</v>
      </c>
      <c r="RA11">
        <f t="shared" si="9"/>
        <v>0</v>
      </c>
      <c r="RB11">
        <f t="shared" si="9"/>
        <v>0</v>
      </c>
      <c r="RC11">
        <f t="shared" si="9"/>
        <v>0</v>
      </c>
      <c r="RD11">
        <f t="shared" si="9"/>
        <v>467.82629013832491</v>
      </c>
      <c r="RE11">
        <f t="shared" si="9"/>
        <v>709.3836828495763</v>
      </c>
      <c r="RF11">
        <f t="shared" si="9"/>
        <v>766.35912937425633</v>
      </c>
      <c r="RG11">
        <f t="shared" si="9"/>
        <v>814.8922915610674</v>
      </c>
      <c r="RH11">
        <f t="shared" si="9"/>
        <v>853.84878794697102</v>
      </c>
      <c r="RI11">
        <f t="shared" si="9"/>
        <v>902.80000154838649</v>
      </c>
      <c r="RJ11">
        <f t="shared" si="9"/>
        <v>942.98745717067538</v>
      </c>
      <c r="RK11">
        <f t="shared" si="9"/>
        <v>991.21693975260973</v>
      </c>
      <c r="RL11">
        <f t="shared" si="9"/>
        <v>1028.4360884405455</v>
      </c>
      <c r="RM11">
        <f t="shared" si="9"/>
        <v>1079.230218925313</v>
      </c>
      <c r="RN11">
        <f t="shared" si="9"/>
        <v>1122.0489888584766</v>
      </c>
      <c r="RO11">
        <f t="shared" si="9"/>
        <v>1165.8768243763268</v>
      </c>
      <c r="RP11">
        <f t="shared" si="9"/>
        <v>1218.5644265910341</v>
      </c>
      <c r="RR11">
        <f t="shared" si="1"/>
        <v>10.7932077</v>
      </c>
      <c r="RS11" s="35">
        <v>0.43300000000000005</v>
      </c>
      <c r="RT11">
        <f>0.21*RF11+0.79*RG11</f>
        <v>804.70032750183714</v>
      </c>
    </row>
    <row r="12" spans="1:488" x14ac:dyDescent="0.3">
      <c r="A12">
        <v>0</v>
      </c>
      <c r="B12">
        <v>0</v>
      </c>
      <c r="C12">
        <v>-2.9027629336477938</v>
      </c>
      <c r="D12">
        <v>-2.9404485856758686</v>
      </c>
      <c r="E12">
        <v>-2.932039266093649</v>
      </c>
      <c r="F12">
        <v>-2.9740939555139114</v>
      </c>
      <c r="G12">
        <v>-2.888546374547738</v>
      </c>
      <c r="H12">
        <v>-2.9196717713649747</v>
      </c>
      <c r="I12">
        <v>-2.8874708410306114</v>
      </c>
      <c r="J12">
        <v>-2.9030203240955017</v>
      </c>
      <c r="K12">
        <v>-2.9096382324197276</v>
      </c>
      <c r="L12">
        <v>-2.9107104057918631</v>
      </c>
      <c r="M12">
        <v>-2.8987450715319949</v>
      </c>
      <c r="N12">
        <v>-2.8991838041252631</v>
      </c>
      <c r="O12">
        <v>-2.9010888131628394</v>
      </c>
      <c r="P12">
        <v>-2.9008618773634174</v>
      </c>
      <c r="Q12">
        <v>-2.8935217134996218</v>
      </c>
      <c r="R12">
        <v>-2.9015212427941459</v>
      </c>
      <c r="S12">
        <v>-2.8974020636434346</v>
      </c>
      <c r="T12">
        <v>-2.8972805443100222</v>
      </c>
      <c r="U12">
        <v>0</v>
      </c>
      <c r="V12">
        <v>0</v>
      </c>
      <c r="W12">
        <v>0</v>
      </c>
      <c r="X12">
        <v>-4.0530988430537764</v>
      </c>
      <c r="Y12">
        <v>-4.1760974080689373</v>
      </c>
      <c r="Z12">
        <v>-4.1839789502498146</v>
      </c>
      <c r="AA12">
        <v>-4.1759950914362713</v>
      </c>
      <c r="AB12">
        <v>-4.1646589338298705</v>
      </c>
      <c r="AC12">
        <v>-4.0861699123680912</v>
      </c>
      <c r="AD12">
        <v>-4.052816508999828</v>
      </c>
      <c r="AE12">
        <v>-4.0539623706922345</v>
      </c>
      <c r="AF12">
        <v>-4.0160630260589905</v>
      </c>
      <c r="AG12">
        <v>-4.0915668105748129</v>
      </c>
      <c r="AH12">
        <v>-4.0220317392514655</v>
      </c>
      <c r="AI12">
        <v>-3.9992345709612316</v>
      </c>
      <c r="AJ12">
        <v>-4.0293265355849348</v>
      </c>
      <c r="AK12">
        <v>-4.0150578556347316</v>
      </c>
      <c r="AL12">
        <v>-4.0205593575552392</v>
      </c>
      <c r="AM12">
        <v>-4.0020135656565694</v>
      </c>
      <c r="AN12">
        <v>-4.019933955215202</v>
      </c>
      <c r="AO12">
        <v>0</v>
      </c>
      <c r="AP12">
        <v>0</v>
      </c>
      <c r="AQ12">
        <v>0</v>
      </c>
      <c r="AR12">
        <v>0</v>
      </c>
      <c r="AS12">
        <v>-5.2532113991627876</v>
      </c>
      <c r="AT12">
        <v>-5.4171574980261585</v>
      </c>
      <c r="AU12">
        <v>-5.3990898724628131</v>
      </c>
      <c r="AV12">
        <v>-5.4086094326187562</v>
      </c>
      <c r="AW12">
        <v>-5.4136475411862319</v>
      </c>
      <c r="AX12">
        <v>-5.412742402502337</v>
      </c>
      <c r="AY12">
        <v>-5.3909461917990509</v>
      </c>
      <c r="AZ12">
        <v>-5.2130521761078352</v>
      </c>
      <c r="BA12">
        <v>-5.2126654542761965</v>
      </c>
      <c r="BB12">
        <v>-5.1978909324992797</v>
      </c>
      <c r="BC12">
        <v>-5.0869561412250599</v>
      </c>
      <c r="BD12">
        <v>-5.1838498912081974</v>
      </c>
      <c r="BE12">
        <v>-5.1734902392994266</v>
      </c>
      <c r="BF12">
        <v>-5.1273635523879486</v>
      </c>
      <c r="BG12">
        <v>-5.2184315351830879</v>
      </c>
      <c r="BH12">
        <v>-5.1228935134169369</v>
      </c>
      <c r="BI12">
        <v>0</v>
      </c>
      <c r="BJ12">
        <v>0</v>
      </c>
      <c r="BK12">
        <v>0</v>
      </c>
      <c r="BL12">
        <v>0</v>
      </c>
      <c r="BM12">
        <v>-5.6089943399786861</v>
      </c>
      <c r="BN12">
        <v>-6.4179915371619041</v>
      </c>
      <c r="BO12">
        <v>-6.6340440330926178</v>
      </c>
      <c r="BP12">
        <v>-6.6482833282761638</v>
      </c>
      <c r="BQ12">
        <v>-6.65112897583509</v>
      </c>
      <c r="BR12">
        <v>-6.6579076101702848</v>
      </c>
      <c r="BS12">
        <v>-6.6094996857336969</v>
      </c>
      <c r="BT12">
        <v>-6.6549897488881342</v>
      </c>
      <c r="BU12">
        <v>-6.5977052680898201</v>
      </c>
      <c r="BV12">
        <v>-6.4395350126538267</v>
      </c>
      <c r="BW12">
        <v>-6.3264626317228663</v>
      </c>
      <c r="BX12">
        <v>-6.2641173275617774</v>
      </c>
      <c r="BY12">
        <v>-6.2838828026795994</v>
      </c>
      <c r="BZ12">
        <v>-6.3536337950267834</v>
      </c>
      <c r="CA12">
        <v>-6.3350511800849016</v>
      </c>
      <c r="CB12">
        <v>-6.2967377067752359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-6.0022230089014412</v>
      </c>
      <c r="CI12">
        <v>-7.7657747485041932</v>
      </c>
      <c r="CJ12">
        <v>-7.8748990824948422</v>
      </c>
      <c r="CK12">
        <v>-7.854404699894304</v>
      </c>
      <c r="CL12">
        <v>-7.8495658079251491</v>
      </c>
      <c r="CM12">
        <v>-7.8727987721461758</v>
      </c>
      <c r="CN12">
        <v>-7.827187586810771</v>
      </c>
      <c r="CO12">
        <v>-7.8651836146646374</v>
      </c>
      <c r="CP12">
        <v>-7.8104324777535998</v>
      </c>
      <c r="CQ12">
        <v>-7.7596025131097779</v>
      </c>
      <c r="CR12">
        <v>-7.6464179261675298</v>
      </c>
      <c r="CS12">
        <v>-7.4900248427099907</v>
      </c>
      <c r="CT12">
        <v>-7.4609336687144348</v>
      </c>
      <c r="CU12">
        <v>-7.3775076679940303</v>
      </c>
      <c r="CV12">
        <v>-7.4014180090508308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-5.4700243329247273</v>
      </c>
      <c r="DC12">
        <v>-8.1590807366193925</v>
      </c>
      <c r="DD12">
        <v>-8.6357150321933052</v>
      </c>
      <c r="DE12">
        <v>-8.6750367078244484</v>
      </c>
      <c r="DF12">
        <v>-8.7285013387678934</v>
      </c>
      <c r="DG12">
        <v>-8.6557085661078119</v>
      </c>
      <c r="DH12">
        <v>-8.7026983423614848</v>
      </c>
      <c r="DI12">
        <v>-8.6876406414790459</v>
      </c>
      <c r="DJ12">
        <v>-8.6489636186247694</v>
      </c>
      <c r="DK12">
        <v>-8.5932055115890655</v>
      </c>
      <c r="DL12">
        <v>-8.5054887491398468</v>
      </c>
      <c r="DM12">
        <v>-8.4555145734079478</v>
      </c>
      <c r="DN12">
        <v>-8.4367086348584834</v>
      </c>
      <c r="DO12">
        <v>-8.3647420986856478</v>
      </c>
      <c r="DP12">
        <v>-8.2696430411055797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-7.208919376611953</v>
      </c>
      <c r="DX12">
        <v>-9.3170490394713337</v>
      </c>
      <c r="DY12">
        <v>-9.4869946238761003</v>
      </c>
      <c r="DZ12">
        <v>-9.5402439515399138</v>
      </c>
      <c r="EA12">
        <v>-9.5021889344468562</v>
      </c>
      <c r="EB12">
        <v>-9.4039338949739495</v>
      </c>
      <c r="EC12">
        <v>-9.421411652855781</v>
      </c>
      <c r="ED12">
        <v>-9.4277759670884365</v>
      </c>
      <c r="EE12">
        <v>-9.3455903854989142</v>
      </c>
      <c r="EF12">
        <v>-9.3457018025011322</v>
      </c>
      <c r="EG12">
        <v>-9.3763850020117232</v>
      </c>
      <c r="EH12">
        <v>-9.3489678788463451</v>
      </c>
      <c r="EI12">
        <v>-9.274978545218163</v>
      </c>
      <c r="EJ12">
        <v>-9.0814260833894167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-8.770201843484795</v>
      </c>
      <c r="ER12">
        <v>-9.5716018617497109</v>
      </c>
      <c r="ES12">
        <v>-10.25530245134</v>
      </c>
      <c r="ET12">
        <v>-10.368480313766316</v>
      </c>
      <c r="EU12">
        <v>-10.330259974868993</v>
      </c>
      <c r="EV12">
        <v>-10.349307651338075</v>
      </c>
      <c r="EW12">
        <v>-10.246773580818253</v>
      </c>
      <c r="EX12">
        <v>-10.283696367931659</v>
      </c>
      <c r="EY12">
        <v>-10.175660485105745</v>
      </c>
      <c r="EZ12">
        <v>-10.234054243777939</v>
      </c>
      <c r="FA12">
        <v>-10.250257115524043</v>
      </c>
      <c r="FB12">
        <v>-10.203692252096046</v>
      </c>
      <c r="FC12">
        <v>-10.177689985171821</v>
      </c>
      <c r="FD12">
        <v>-10.105499387724651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-10.158635482909208</v>
      </c>
      <c r="FM12">
        <v>-11.001577252546141</v>
      </c>
      <c r="FN12">
        <v>-11.104282289969717</v>
      </c>
      <c r="FO12">
        <v>-11.144757814063814</v>
      </c>
      <c r="FP12">
        <v>-11.091561630030681</v>
      </c>
      <c r="FQ12">
        <v>-11.098406678533388</v>
      </c>
      <c r="FR12">
        <v>-11.080196746851113</v>
      </c>
      <c r="FS12">
        <v>-11.035473822455637</v>
      </c>
      <c r="FT12">
        <v>-10.944390077942629</v>
      </c>
      <c r="FU12">
        <v>-11.000340497110303</v>
      </c>
      <c r="FV12">
        <v>-10.941708258397961</v>
      </c>
      <c r="FW12">
        <v>-10.958370868140744</v>
      </c>
      <c r="FX12">
        <v>-11.010989675910665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-10.129306813466474</v>
      </c>
      <c r="GG12">
        <v>-10.999462427757342</v>
      </c>
      <c r="GH12">
        <v>-11.861570735599845</v>
      </c>
      <c r="GI12">
        <v>-11.953836063301164</v>
      </c>
      <c r="GJ12">
        <v>-11.906213388617795</v>
      </c>
      <c r="GK12">
        <v>-11.948583264508956</v>
      </c>
      <c r="GL12">
        <v>-11.881287364181576</v>
      </c>
      <c r="GM12">
        <v>-11.755338201822827</v>
      </c>
      <c r="GN12">
        <v>-11.761827459896965</v>
      </c>
      <c r="GO12">
        <v>-11.785381127487724</v>
      </c>
      <c r="GP12">
        <v>-11.881935499433803</v>
      </c>
      <c r="GQ12">
        <v>-11.737244415332848</v>
      </c>
      <c r="GR12">
        <v>-11.776547706887801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-10.7545567548426</v>
      </c>
      <c r="HA12">
        <v>-11.60166660096516</v>
      </c>
      <c r="HB12">
        <v>-12.559076833175784</v>
      </c>
      <c r="HC12">
        <v>-12.723625865173165</v>
      </c>
      <c r="HD12">
        <v>-12.753181649790399</v>
      </c>
      <c r="HE12">
        <v>-12.664667417412334</v>
      </c>
      <c r="HF12">
        <v>-12.701625809583417</v>
      </c>
      <c r="HG12">
        <v>-12.699609318697036</v>
      </c>
      <c r="HH12">
        <v>-12.575625217030435</v>
      </c>
      <c r="HI12">
        <v>-12.61372673965686</v>
      </c>
      <c r="HJ12">
        <v>-12.593818165186637</v>
      </c>
      <c r="HK12">
        <v>-12.591520365256693</v>
      </c>
      <c r="HL12">
        <v>-12.587925887230391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-11.118412126544726</v>
      </c>
      <c r="HV12">
        <v>-12.629680320895082</v>
      </c>
      <c r="HW12">
        <v>-13.42460392548117</v>
      </c>
      <c r="HX12">
        <v>-13.575859453660037</v>
      </c>
      <c r="HY12">
        <v>-13.570595145285452</v>
      </c>
      <c r="HZ12">
        <v>-13.597655096609012</v>
      </c>
      <c r="IA12">
        <v>-13.41801804045377</v>
      </c>
      <c r="IB12">
        <v>-13.428485091160434</v>
      </c>
      <c r="IC12">
        <v>-13.405987717756338</v>
      </c>
      <c r="ID12">
        <v>-13.440843678204368</v>
      </c>
      <c r="IE12">
        <v>-13.477068593782473</v>
      </c>
      <c r="IF12">
        <v>-13.455743827119628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-11.577598368930808</v>
      </c>
      <c r="IP12">
        <v>-13.062292618252304</v>
      </c>
      <c r="IQ12">
        <v>-14.104572563980852</v>
      </c>
      <c r="IR12">
        <v>-14.422553028612382</v>
      </c>
      <c r="IS12">
        <v>-14.339340922093088</v>
      </c>
      <c r="IT12">
        <v>-14.411611777151018</v>
      </c>
      <c r="IU12">
        <v>-14.181486563033491</v>
      </c>
      <c r="IV12">
        <v>-14.188022294636367</v>
      </c>
      <c r="IW12">
        <v>-14.206903312853553</v>
      </c>
      <c r="IX12">
        <v>-14.216288406849435</v>
      </c>
      <c r="IY12">
        <v>-14.145311614641908</v>
      </c>
      <c r="IZ12">
        <v>-14.269549459029944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-12.025017153316936</v>
      </c>
      <c r="JK12">
        <v>-13.86065157629554</v>
      </c>
      <c r="JL12">
        <v>-15.112527020197337</v>
      </c>
      <c r="JM12">
        <v>-15.206069835142555</v>
      </c>
      <c r="JN12">
        <v>-15.21159718594075</v>
      </c>
      <c r="JO12">
        <v>-15.049412257773559</v>
      </c>
      <c r="JP12">
        <v>-15.066946072898538</v>
      </c>
      <c r="JQ12">
        <v>-15.036941352602271</v>
      </c>
      <c r="JR12">
        <v>-15.011171369667933</v>
      </c>
      <c r="JS12">
        <v>-15.012493550181995</v>
      </c>
      <c r="JT12">
        <v>-15.029832547217048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-13.403303547416305</v>
      </c>
      <c r="KE12">
        <v>-14.505195487535731</v>
      </c>
      <c r="KF12">
        <v>-15.63631991868853</v>
      </c>
      <c r="KG12">
        <v>-16.000396036586213</v>
      </c>
      <c r="KH12">
        <v>-15.972505617549565</v>
      </c>
      <c r="KI12">
        <v>-15.850944336177868</v>
      </c>
      <c r="KJ12">
        <v>-15.868832687858758</v>
      </c>
      <c r="KK12">
        <v>-15.919325717197424</v>
      </c>
      <c r="KL12">
        <v>-15.833439712792808</v>
      </c>
      <c r="KM12">
        <v>-15.860064369585714</v>
      </c>
      <c r="KN12">
        <v>-15.958796748464369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-13.267487976647237</v>
      </c>
      <c r="KY12">
        <v>-13.405225218035691</v>
      </c>
      <c r="KZ12">
        <v>-15.452068492652835</v>
      </c>
      <c r="LA12">
        <v>-16.522523639207499</v>
      </c>
      <c r="LB12">
        <v>-16.884785222257587</v>
      </c>
      <c r="LC12">
        <v>-16.603744679115255</v>
      </c>
      <c r="LD12">
        <v>-16.625351979776326</v>
      </c>
      <c r="LE12">
        <v>-16.57651543542373</v>
      </c>
      <c r="LF12">
        <v>-16.599289370639479</v>
      </c>
      <c r="LG12">
        <v>-16.692166828210123</v>
      </c>
      <c r="LH12">
        <v>-16.610554352197898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-14.871080301952583</v>
      </c>
      <c r="LT12">
        <v>-15.83981316176645</v>
      </c>
      <c r="LU12">
        <v>-16.510488110549055</v>
      </c>
      <c r="LV12">
        <v>-17.525487781353952</v>
      </c>
      <c r="LW12">
        <v>-17.386934263605959</v>
      </c>
      <c r="LX12">
        <v>-17.54882251085974</v>
      </c>
      <c r="LY12">
        <v>-17.42371672854058</v>
      </c>
      <c r="LZ12">
        <v>-17.493328621328637</v>
      </c>
      <c r="MA12">
        <v>-17.467943911632617</v>
      </c>
      <c r="MB12">
        <v>-17.499893730934854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-15.587471279185808</v>
      </c>
      <c r="MO12">
        <v>-16.685009533762294</v>
      </c>
      <c r="MP12">
        <v>-17.554869345551428</v>
      </c>
      <c r="MQ12">
        <v>-18.056497059019986</v>
      </c>
      <c r="MR12">
        <v>-18.235120663441769</v>
      </c>
      <c r="MS12">
        <v>-18.229393657066531</v>
      </c>
      <c r="MT12">
        <v>-18.22811729421996</v>
      </c>
      <c r="MU12">
        <v>-18.220784786421785</v>
      </c>
      <c r="MV12">
        <v>-18.317612763584396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-15.674260836240368</v>
      </c>
      <c r="NI12">
        <v>-16.111506385960286</v>
      </c>
      <c r="NJ12">
        <v>-17.39406269449999</v>
      </c>
      <c r="NK12">
        <v>-18.26359742913445</v>
      </c>
      <c r="NL12">
        <v>-18.818514765899447</v>
      </c>
      <c r="NM12">
        <v>-19.036771681787297</v>
      </c>
      <c r="NN12">
        <v>-19.025213182949642</v>
      </c>
      <c r="NO12">
        <v>-19.069443712295492</v>
      </c>
      <c r="NP12">
        <v>-19.010878957486803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-16.199590617253943</v>
      </c>
      <c r="OD12">
        <v>-16.63979357923553</v>
      </c>
      <c r="OE12">
        <v>-17.981331790065703</v>
      </c>
      <c r="OF12">
        <v>-19.084895379514936</v>
      </c>
      <c r="OG12">
        <v>-19.585699603629973</v>
      </c>
      <c r="OH12">
        <v>-19.993981113360821</v>
      </c>
      <c r="OI12">
        <v>-19.86855570064516</v>
      </c>
      <c r="OJ12">
        <v>-19.779773120997927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-17.222314804028308</v>
      </c>
      <c r="OY12">
        <v>-16.341607654899857</v>
      </c>
      <c r="OZ12">
        <v>-18.625526232126298</v>
      </c>
      <c r="PA12">
        <v>-19.89772551219593</v>
      </c>
      <c r="PB12">
        <v>-20.334263746815136</v>
      </c>
      <c r="PC12">
        <v>-20.749903396643365</v>
      </c>
      <c r="PD12">
        <v>-20.734102108664793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-17.56136859921191</v>
      </c>
      <c r="PS12">
        <v>-17.031062874963997</v>
      </c>
      <c r="PT12">
        <v>-18.192676237453707</v>
      </c>
      <c r="PU12">
        <v>-19.559949121206017</v>
      </c>
      <c r="PV12">
        <v>-20.514426495171676</v>
      </c>
      <c r="PW12">
        <v>-21.084605884698885</v>
      </c>
      <c r="PX12">
        <v>-21.535392841465892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-14.960527402849671</v>
      </c>
      <c r="QN12">
        <v>-17.481929989091796</v>
      </c>
      <c r="QO12">
        <v>-19.178178910039044</v>
      </c>
      <c r="QP12">
        <v>-20.126371710017679</v>
      </c>
      <c r="QQ12">
        <v>-21.172926263940344</v>
      </c>
      <c r="QR12">
        <v>-21.880303574431409</v>
      </c>
      <c r="QS12" s="102" t="s">
        <v>17</v>
      </c>
      <c r="QU12">
        <v>10</v>
      </c>
      <c r="QV12" s="35">
        <v>0.46600000000000008</v>
      </c>
      <c r="QW12">
        <f t="shared" ref="QW12:RP12" si="10">FY$95</f>
        <v>0</v>
      </c>
      <c r="QX12">
        <f t="shared" si="10"/>
        <v>0</v>
      </c>
      <c r="QY12">
        <f t="shared" si="10"/>
        <v>0</v>
      </c>
      <c r="QZ12">
        <f t="shared" si="10"/>
        <v>0</v>
      </c>
      <c r="RA12">
        <f t="shared" si="10"/>
        <v>0</v>
      </c>
      <c r="RB12">
        <f t="shared" si="10"/>
        <v>0</v>
      </c>
      <c r="RC12">
        <f t="shared" si="10"/>
        <v>0</v>
      </c>
      <c r="RD12">
        <f t="shared" si="10"/>
        <v>416.02432340286322</v>
      </c>
      <c r="RE12">
        <f t="shared" si="10"/>
        <v>610.44005014411016</v>
      </c>
      <c r="RF12">
        <f t="shared" si="10"/>
        <v>730.795281691789</v>
      </c>
      <c r="RG12">
        <f t="shared" si="10"/>
        <v>778.38801459604099</v>
      </c>
      <c r="RH12">
        <f t="shared" si="10"/>
        <v>815.69363377609511</v>
      </c>
      <c r="RI12">
        <f t="shared" si="10"/>
        <v>862.70955021243162</v>
      </c>
      <c r="RJ12">
        <f t="shared" si="10"/>
        <v>898.64552511817203</v>
      </c>
      <c r="RK12">
        <f t="shared" si="10"/>
        <v>933.7008549701502</v>
      </c>
      <c r="RL12">
        <f t="shared" si="10"/>
        <v>970.07677514562704</v>
      </c>
      <c r="RM12">
        <f t="shared" si="10"/>
        <v>1026.790822547028</v>
      </c>
      <c r="RN12">
        <f t="shared" si="10"/>
        <v>1075.3463084099967</v>
      </c>
      <c r="RO12">
        <f t="shared" si="10"/>
        <v>1106.0163554175851</v>
      </c>
      <c r="RP12">
        <f t="shared" si="10"/>
        <v>1151.9742296318861</v>
      </c>
      <c r="RR12">
        <f t="shared" si="1"/>
        <v>11.187455400000001</v>
      </c>
      <c r="RS12" s="35">
        <v>0.46600000000000008</v>
      </c>
      <c r="RT12">
        <f>0.81*RG12+0.19*RH12</f>
        <v>785.47608224025134</v>
      </c>
    </row>
    <row r="13" spans="1:488" x14ac:dyDescent="0.3">
      <c r="A13">
        <v>0</v>
      </c>
      <c r="B13">
        <v>0</v>
      </c>
      <c r="C13">
        <v>2.9027629336477938</v>
      </c>
      <c r="D13">
        <v>2.9404485856758686</v>
      </c>
      <c r="E13">
        <v>2.932039266093649</v>
      </c>
      <c r="F13">
        <v>2.9740939555139114</v>
      </c>
      <c r="G13">
        <v>2.888546374547738</v>
      </c>
      <c r="H13">
        <v>2.9196717713649747</v>
      </c>
      <c r="I13">
        <v>2.8874708410306114</v>
      </c>
      <c r="J13">
        <v>2.9030203240955017</v>
      </c>
      <c r="K13">
        <v>2.9096382324197276</v>
      </c>
      <c r="L13">
        <v>2.9107104057918631</v>
      </c>
      <c r="M13">
        <v>2.8987450715319949</v>
      </c>
      <c r="N13">
        <v>2.8991838041252636</v>
      </c>
      <c r="O13">
        <v>2.9035870472328504</v>
      </c>
      <c r="P13">
        <v>2.9034639655392174</v>
      </c>
      <c r="Q13">
        <v>2.8959174840769628</v>
      </c>
      <c r="R13">
        <v>2.9041121968029482</v>
      </c>
      <c r="S13">
        <v>2.8997306395804001</v>
      </c>
      <c r="T13">
        <v>2.8995901367060943</v>
      </c>
      <c r="U13">
        <v>0</v>
      </c>
      <c r="V13">
        <v>0</v>
      </c>
      <c r="W13">
        <v>0</v>
      </c>
      <c r="X13">
        <v>4.0530988430537764</v>
      </c>
      <c r="Y13">
        <v>4.1760974080689373</v>
      </c>
      <c r="Z13">
        <v>4.1839789502498146</v>
      </c>
      <c r="AA13">
        <v>4.1759950914362713</v>
      </c>
      <c r="AB13">
        <v>4.1646589338298705</v>
      </c>
      <c r="AC13">
        <v>4.0861699123680912</v>
      </c>
      <c r="AD13">
        <v>4.052816508999828</v>
      </c>
      <c r="AE13">
        <v>4.0539623706922345</v>
      </c>
      <c r="AF13">
        <v>4.0160630260589905</v>
      </c>
      <c r="AG13">
        <v>4.0915668105748129</v>
      </c>
      <c r="AH13">
        <v>4.0220317392514655</v>
      </c>
      <c r="AI13">
        <v>4.0032666303531688</v>
      </c>
      <c r="AJ13">
        <v>4.033012584414049</v>
      </c>
      <c r="AK13">
        <v>4.0186310374950356</v>
      </c>
      <c r="AL13">
        <v>4.0244729424514558</v>
      </c>
      <c r="AM13">
        <v>4.0056196521991483</v>
      </c>
      <c r="AN13">
        <v>4.0237287373469561</v>
      </c>
      <c r="AO13">
        <v>0</v>
      </c>
      <c r="AP13">
        <v>0</v>
      </c>
      <c r="AQ13">
        <v>0</v>
      </c>
      <c r="AR13">
        <v>0</v>
      </c>
      <c r="AS13">
        <v>5.2532113991627876</v>
      </c>
      <c r="AT13">
        <v>5.4171574980261585</v>
      </c>
      <c r="AU13">
        <v>5.3990898724628131</v>
      </c>
      <c r="AV13">
        <v>5.4086094326187562</v>
      </c>
      <c r="AW13">
        <v>5.4136475411862319</v>
      </c>
      <c r="AX13">
        <v>5.412742402502337</v>
      </c>
      <c r="AY13">
        <v>5.3909461917990509</v>
      </c>
      <c r="AZ13">
        <v>5.2130521761078352</v>
      </c>
      <c r="BA13">
        <v>5.2126654542761965</v>
      </c>
      <c r="BB13">
        <v>5.1978909324992797</v>
      </c>
      <c r="BC13">
        <v>5.0916361382955673</v>
      </c>
      <c r="BD13">
        <v>5.1882648363686599</v>
      </c>
      <c r="BE13">
        <v>5.1781266617522101</v>
      </c>
      <c r="BF13">
        <v>5.1320000682309583</v>
      </c>
      <c r="BG13">
        <v>5.2225761534670099</v>
      </c>
      <c r="BH13">
        <v>5.1273483141057428</v>
      </c>
      <c r="BI13">
        <v>0</v>
      </c>
      <c r="BJ13">
        <v>0</v>
      </c>
      <c r="BK13">
        <v>0</v>
      </c>
      <c r="BL13">
        <v>0</v>
      </c>
      <c r="BM13">
        <v>5.608994339978687</v>
      </c>
      <c r="BN13">
        <v>6.4179915371619041</v>
      </c>
      <c r="BO13">
        <v>6.6340440330926178</v>
      </c>
      <c r="BP13">
        <v>6.6482833282761638</v>
      </c>
      <c r="BQ13">
        <v>6.6511289758350891</v>
      </c>
      <c r="BR13">
        <v>6.6579076101702848</v>
      </c>
      <c r="BS13">
        <v>6.6094996857336969</v>
      </c>
      <c r="BT13">
        <v>6.6549897488881342</v>
      </c>
      <c r="BU13">
        <v>6.5977052680898201</v>
      </c>
      <c r="BV13">
        <v>6.4395350126538267</v>
      </c>
      <c r="BW13">
        <v>6.3335394111135388</v>
      </c>
      <c r="BX13">
        <v>6.2703899589911227</v>
      </c>
      <c r="BY13">
        <v>6.2889617954054371</v>
      </c>
      <c r="BZ13">
        <v>6.359397565376951</v>
      </c>
      <c r="CA13">
        <v>6.3402786436911036</v>
      </c>
      <c r="CB13">
        <v>6.3021582476885101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6.0022230089014412</v>
      </c>
      <c r="CI13">
        <v>7.7657747485041932</v>
      </c>
      <c r="CJ13">
        <v>7.8748990824948422</v>
      </c>
      <c r="CK13">
        <v>7.854404699894304</v>
      </c>
      <c r="CL13">
        <v>7.8495658079251491</v>
      </c>
      <c r="CM13">
        <v>7.8727987721461758</v>
      </c>
      <c r="CN13">
        <v>7.827187586810771</v>
      </c>
      <c r="CO13">
        <v>7.8651836146646374</v>
      </c>
      <c r="CP13">
        <v>7.8104324777535998</v>
      </c>
      <c r="CQ13">
        <v>7.7659171845423751</v>
      </c>
      <c r="CR13">
        <v>7.6551912560224116</v>
      </c>
      <c r="CS13">
        <v>7.4985151778298338</v>
      </c>
      <c r="CT13">
        <v>7.4690291308717436</v>
      </c>
      <c r="CU13">
        <v>7.3838838766809278</v>
      </c>
      <c r="CV13">
        <v>7.4083937785593665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5.4700243329247273</v>
      </c>
      <c r="DC13">
        <v>8.1590807366193925</v>
      </c>
      <c r="DD13">
        <v>8.6357150321933052</v>
      </c>
      <c r="DE13">
        <v>8.6750367078244484</v>
      </c>
      <c r="DF13">
        <v>8.7285013387678934</v>
      </c>
      <c r="DG13">
        <v>8.6557085661078119</v>
      </c>
      <c r="DH13">
        <v>8.7026983423614848</v>
      </c>
      <c r="DI13">
        <v>8.6876406414790459</v>
      </c>
      <c r="DJ13">
        <v>8.6489636186247694</v>
      </c>
      <c r="DK13">
        <v>8.5990616312262489</v>
      </c>
      <c r="DL13">
        <v>8.5112670296772137</v>
      </c>
      <c r="DM13">
        <v>8.4639486041529626</v>
      </c>
      <c r="DN13">
        <v>8.4459629745298059</v>
      </c>
      <c r="DO13">
        <v>8.374367816676088</v>
      </c>
      <c r="DP13">
        <v>8.2783294716466056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7.208919376611953</v>
      </c>
      <c r="DX13">
        <v>9.3170490394713337</v>
      </c>
      <c r="DY13">
        <v>9.4869946238761003</v>
      </c>
      <c r="DZ13">
        <v>9.5402439515399138</v>
      </c>
      <c r="EA13">
        <v>9.5021889344468562</v>
      </c>
      <c r="EB13">
        <v>9.4039338949739495</v>
      </c>
      <c r="EC13">
        <v>9.421411652855781</v>
      </c>
      <c r="ED13">
        <v>9.4277759670884365</v>
      </c>
      <c r="EE13">
        <v>9.3519394890472949</v>
      </c>
      <c r="EF13">
        <v>9.3520445673635439</v>
      </c>
      <c r="EG13">
        <v>9.3836381067411221</v>
      </c>
      <c r="EH13">
        <v>9.3570980142122373</v>
      </c>
      <c r="EI13">
        <v>9.2858471323773983</v>
      </c>
      <c r="EJ13">
        <v>9.0914672611161027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8.770201843484795</v>
      </c>
      <c r="ER13">
        <v>9.5716018617497109</v>
      </c>
      <c r="ES13">
        <v>10.25530245134</v>
      </c>
      <c r="ET13">
        <v>10.368480313766316</v>
      </c>
      <c r="EU13">
        <v>10.330259974868993</v>
      </c>
      <c r="EV13">
        <v>10.349307651338075</v>
      </c>
      <c r="EW13">
        <v>10.246773580818253</v>
      </c>
      <c r="EX13">
        <v>10.283696367931659</v>
      </c>
      <c r="EY13">
        <v>10.181998716636929</v>
      </c>
      <c r="EZ13">
        <v>10.240524475944428</v>
      </c>
      <c r="FA13">
        <v>10.25819401175273</v>
      </c>
      <c r="FB13">
        <v>10.210358109947748</v>
      </c>
      <c r="FC13">
        <v>10.185077508129595</v>
      </c>
      <c r="FD13">
        <v>10.117285913896714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10.158635482909208</v>
      </c>
      <c r="FM13">
        <v>11.001577252546141</v>
      </c>
      <c r="FN13">
        <v>11.104282289969717</v>
      </c>
      <c r="FO13">
        <v>11.144757814063814</v>
      </c>
      <c r="FP13">
        <v>11.091561630030681</v>
      </c>
      <c r="FQ13">
        <v>11.098406678533388</v>
      </c>
      <c r="FR13">
        <v>11.080196746851113</v>
      </c>
      <c r="FS13">
        <v>11.043898101132873</v>
      </c>
      <c r="FT13">
        <v>10.952479865275633</v>
      </c>
      <c r="FU13">
        <v>11.007786783443668</v>
      </c>
      <c r="FV13">
        <v>10.949560235356071</v>
      </c>
      <c r="FW13">
        <v>10.96534435093135</v>
      </c>
      <c r="FX13">
        <v>11.019279170328316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10.129306813466474</v>
      </c>
      <c r="GG13">
        <v>10.999462427757342</v>
      </c>
      <c r="GH13">
        <v>11.861570735599845</v>
      </c>
      <c r="GI13">
        <v>11.953836063301164</v>
      </c>
      <c r="GJ13">
        <v>11.906213388617795</v>
      </c>
      <c r="GK13">
        <v>11.94858326450896</v>
      </c>
      <c r="GL13">
        <v>11.881287364181576</v>
      </c>
      <c r="GM13">
        <v>11.762921075638546</v>
      </c>
      <c r="GN13">
        <v>11.769409836659591</v>
      </c>
      <c r="GO13">
        <v>11.793970031714267</v>
      </c>
      <c r="GP13">
        <v>11.889963570372796</v>
      </c>
      <c r="GQ13">
        <v>11.745823144669856</v>
      </c>
      <c r="GR13">
        <v>11.784618009382697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10.7545567548426</v>
      </c>
      <c r="HA13">
        <v>11.60166660096516</v>
      </c>
      <c r="HB13">
        <v>12.559076833175784</v>
      </c>
      <c r="HC13">
        <v>12.723625865173165</v>
      </c>
      <c r="HD13">
        <v>12.753181649790399</v>
      </c>
      <c r="HE13">
        <v>12.664667417412334</v>
      </c>
      <c r="HF13">
        <v>12.701625809583417</v>
      </c>
      <c r="HG13">
        <v>12.708054293744473</v>
      </c>
      <c r="HH13">
        <v>12.584101967827531</v>
      </c>
      <c r="HI13">
        <v>12.622648868260207</v>
      </c>
      <c r="HJ13">
        <v>12.602647207474318</v>
      </c>
      <c r="HK13">
        <v>12.599534547787348</v>
      </c>
      <c r="HL13">
        <v>12.597395392125296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11.118412126544726</v>
      </c>
      <c r="HV13">
        <v>12.629680320895082</v>
      </c>
      <c r="HW13">
        <v>13.42460392548117</v>
      </c>
      <c r="HX13">
        <v>13.575859453660037</v>
      </c>
      <c r="HY13">
        <v>13.570595145285452</v>
      </c>
      <c r="HZ13">
        <v>13.597655096609012</v>
      </c>
      <c r="IA13">
        <v>13.427776606136524</v>
      </c>
      <c r="IB13">
        <v>13.437710958999059</v>
      </c>
      <c r="IC13">
        <v>13.414622761694353</v>
      </c>
      <c r="ID13">
        <v>13.450656523145677</v>
      </c>
      <c r="IE13">
        <v>13.486080626788839</v>
      </c>
      <c r="IF13">
        <v>13.464256929149837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11.577598368930808</v>
      </c>
      <c r="IP13">
        <v>13.062292618252304</v>
      </c>
      <c r="IQ13">
        <v>14.104572563980852</v>
      </c>
      <c r="IR13">
        <v>14.422553028612382</v>
      </c>
      <c r="IS13">
        <v>14.339340922093088</v>
      </c>
      <c r="IT13">
        <v>14.411611777151018</v>
      </c>
      <c r="IU13">
        <v>14.191758071300255</v>
      </c>
      <c r="IV13">
        <v>14.198651518529266</v>
      </c>
      <c r="IW13">
        <v>14.216850756617591</v>
      </c>
      <c r="IX13">
        <v>14.225628913020499</v>
      </c>
      <c r="IY13">
        <v>14.155978205942349</v>
      </c>
      <c r="IZ13">
        <v>14.279456641424783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12.025017153316936</v>
      </c>
      <c r="JK13">
        <v>13.86065157629554</v>
      </c>
      <c r="JL13">
        <v>15.112527020197337</v>
      </c>
      <c r="JM13">
        <v>15.206069835142555</v>
      </c>
      <c r="JN13">
        <v>15.21159718594075</v>
      </c>
      <c r="JO13">
        <v>15.059540640164537</v>
      </c>
      <c r="JP13">
        <v>15.077238672451051</v>
      </c>
      <c r="JQ13">
        <v>15.047877491098042</v>
      </c>
      <c r="JR13">
        <v>15.022085542422882</v>
      </c>
      <c r="JS13">
        <v>15.023033796969193</v>
      </c>
      <c r="JT13">
        <v>15.040527542943172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13.403303547416305</v>
      </c>
      <c r="KE13">
        <v>14.505195487535731</v>
      </c>
      <c r="KF13">
        <v>15.636319918688528</v>
      </c>
      <c r="KG13">
        <v>16.000396036586213</v>
      </c>
      <c r="KH13">
        <v>15.972505617549565</v>
      </c>
      <c r="KI13">
        <v>15.862106583797351</v>
      </c>
      <c r="KJ13">
        <v>15.880524017368305</v>
      </c>
      <c r="KK13">
        <v>15.930555588921258</v>
      </c>
      <c r="KL13">
        <v>15.845169502916443</v>
      </c>
      <c r="KM13">
        <v>15.871697986478006</v>
      </c>
      <c r="KN13">
        <v>15.970411922375231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13.267487976647237</v>
      </c>
      <c r="KY13">
        <v>13.405225218035691</v>
      </c>
      <c r="KZ13">
        <v>15.452068492652835</v>
      </c>
      <c r="LA13">
        <v>16.522523639207499</v>
      </c>
      <c r="LB13">
        <v>16.884785222257587</v>
      </c>
      <c r="LC13">
        <v>16.616361017823134</v>
      </c>
      <c r="LD13">
        <v>16.637637444313658</v>
      </c>
      <c r="LE13">
        <v>16.588461538605298</v>
      </c>
      <c r="LF13">
        <v>16.61051860452547</v>
      </c>
      <c r="LG13">
        <v>16.704461933643412</v>
      </c>
      <c r="LH13">
        <v>16.621277498621708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14.871080301952583</v>
      </c>
      <c r="LT13">
        <v>15.83981316176645</v>
      </c>
      <c r="LU13">
        <v>16.510488110549055</v>
      </c>
      <c r="LV13">
        <v>17.525487781353952</v>
      </c>
      <c r="LW13">
        <v>17.399209157595525</v>
      </c>
      <c r="LX13">
        <v>17.560670804996182</v>
      </c>
      <c r="LY13">
        <v>17.43663061751991</v>
      </c>
      <c r="LZ13">
        <v>17.506536810446015</v>
      </c>
      <c r="MA13">
        <v>17.479892725450338</v>
      </c>
      <c r="MB13">
        <v>17.511455282881098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15.587471279185808</v>
      </c>
      <c r="MO13">
        <v>16.685009533762294</v>
      </c>
      <c r="MP13">
        <v>17.554869345551428</v>
      </c>
      <c r="MQ13">
        <v>18.066431569521303</v>
      </c>
      <c r="MR13">
        <v>18.24597830374022</v>
      </c>
      <c r="MS13">
        <v>18.241995204908772</v>
      </c>
      <c r="MT13">
        <v>18.242048991693558</v>
      </c>
      <c r="MU13">
        <v>18.233588353724155</v>
      </c>
      <c r="MV13">
        <v>18.329444706658116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15.674260836240368</v>
      </c>
      <c r="NI13">
        <v>16.111506385960286</v>
      </c>
      <c r="NJ13">
        <v>17.39406269449999</v>
      </c>
      <c r="NK13">
        <v>18.270276749439322</v>
      </c>
      <c r="NL13">
        <v>18.829200689802995</v>
      </c>
      <c r="NM13">
        <v>19.049276194263594</v>
      </c>
      <c r="NN13">
        <v>19.037589071562486</v>
      </c>
      <c r="NO13">
        <v>19.083122689672759</v>
      </c>
      <c r="NP13">
        <v>19.025103229681225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16.199590617253943</v>
      </c>
      <c r="OD13">
        <v>16.63979357923553</v>
      </c>
      <c r="OE13">
        <v>18.000485792473789</v>
      </c>
      <c r="OF13">
        <v>19.091869863668315</v>
      </c>
      <c r="OG13">
        <v>19.596173063469724</v>
      </c>
      <c r="OH13">
        <v>20.007566121305807</v>
      </c>
      <c r="OI13">
        <v>19.882982384624359</v>
      </c>
      <c r="OJ13">
        <v>19.795578181450541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17.222314804028308</v>
      </c>
      <c r="OY13">
        <v>16.399197672782513</v>
      </c>
      <c r="OZ13">
        <v>18.647437819274863</v>
      </c>
      <c r="PA13">
        <v>19.904918764883654</v>
      </c>
      <c r="PB13">
        <v>20.344852332135005</v>
      </c>
      <c r="PC13">
        <v>20.763982824590727</v>
      </c>
      <c r="PD13">
        <v>20.747448471566603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17.56136859921191</v>
      </c>
      <c r="PS13">
        <v>17.080447042866769</v>
      </c>
      <c r="PT13">
        <v>18.226641242546528</v>
      </c>
      <c r="PU13">
        <v>19.570705439137857</v>
      </c>
      <c r="PV13">
        <v>20.522192301479652</v>
      </c>
      <c r="PW13">
        <v>21.094959119398041</v>
      </c>
      <c r="PX13">
        <v>21.549251189075548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15.084476822969167</v>
      </c>
      <c r="QN13">
        <v>17.599085689548119</v>
      </c>
      <c r="QO13">
        <v>19.208902633482474</v>
      </c>
      <c r="QP13">
        <v>20.142543478840025</v>
      </c>
      <c r="QQ13">
        <v>21.180832488263565</v>
      </c>
      <c r="QR13">
        <v>21.891066176581564</v>
      </c>
      <c r="QS13" s="102" t="s">
        <v>19</v>
      </c>
      <c r="QU13">
        <v>11</v>
      </c>
      <c r="QV13" s="35">
        <v>0.5</v>
      </c>
      <c r="QW13">
        <f t="shared" ref="QW13:RP13" si="11">GS$95</f>
        <v>0</v>
      </c>
      <c r="QX13">
        <f t="shared" si="11"/>
        <v>0</v>
      </c>
      <c r="QY13">
        <f t="shared" si="11"/>
        <v>0</v>
      </c>
      <c r="QZ13">
        <f t="shared" si="11"/>
        <v>0</v>
      </c>
      <c r="RA13">
        <f t="shared" si="11"/>
        <v>0</v>
      </c>
      <c r="RB13">
        <f t="shared" si="11"/>
        <v>0</v>
      </c>
      <c r="RC13">
        <f t="shared" si="11"/>
        <v>0</v>
      </c>
      <c r="RD13">
        <f t="shared" si="11"/>
        <v>325.69151576679116</v>
      </c>
      <c r="RE13">
        <f t="shared" si="11"/>
        <v>498.36515204539694</v>
      </c>
      <c r="RF13">
        <f t="shared" si="11"/>
        <v>703.83048220071078</v>
      </c>
      <c r="RG13">
        <f t="shared" si="11"/>
        <v>766.73218038089703</v>
      </c>
      <c r="RH13">
        <f t="shared" si="11"/>
        <v>805.97651107662352</v>
      </c>
      <c r="RI13">
        <f t="shared" si="11"/>
        <v>837.41392605710575</v>
      </c>
      <c r="RJ13">
        <f t="shared" si="11"/>
        <v>881.82732941623499</v>
      </c>
      <c r="RK13">
        <f t="shared" si="11"/>
        <v>934.23586072886769</v>
      </c>
      <c r="RL13">
        <f t="shared" si="11"/>
        <v>957.26345952798033</v>
      </c>
      <c r="RM13">
        <f t="shared" si="11"/>
        <v>1004.0877386477507</v>
      </c>
      <c r="RN13">
        <f t="shared" si="11"/>
        <v>1040.740552689668</v>
      </c>
      <c r="RO13">
        <f t="shared" si="11"/>
        <v>1083.6240012951237</v>
      </c>
      <c r="RP13">
        <f t="shared" si="11"/>
        <v>1124.3951690993656</v>
      </c>
      <c r="RR13">
        <f t="shared" si="1"/>
        <v>11.59365</v>
      </c>
      <c r="RS13" s="35">
        <v>0.5</v>
      </c>
      <c r="RT13">
        <f>0.41*RG13+0.59*RH13</f>
        <v>789.88633549137558</v>
      </c>
    </row>
    <row r="14" spans="1:488" x14ac:dyDescent="0.3">
      <c r="A14">
        <v>0</v>
      </c>
      <c r="B14">
        <v>0</v>
      </c>
      <c r="C14">
        <v>2.9027629336477938</v>
      </c>
      <c r="D14">
        <v>2.9404485856758686</v>
      </c>
      <c r="E14">
        <v>2.932039266093649</v>
      </c>
      <c r="F14">
        <v>2.9740939555139114</v>
      </c>
      <c r="G14">
        <v>2.8885463745477384</v>
      </c>
      <c r="H14">
        <v>2.9196717713649747</v>
      </c>
      <c r="I14">
        <v>2.8874708410306114</v>
      </c>
      <c r="J14">
        <v>2.9030203240955017</v>
      </c>
      <c r="K14">
        <v>2.9096382324197276</v>
      </c>
      <c r="L14">
        <v>2.910710405791864</v>
      </c>
      <c r="M14">
        <v>2.8987450715319949</v>
      </c>
      <c r="N14">
        <v>2.899183804125264</v>
      </c>
      <c r="O14">
        <v>2.9035870472328504</v>
      </c>
      <c r="P14">
        <v>2.9034639655392178</v>
      </c>
      <c r="Q14">
        <v>2.8959174840769624</v>
      </c>
      <c r="R14">
        <v>2.9041121968029477</v>
      </c>
      <c r="S14">
        <v>2.8997306395804006</v>
      </c>
      <c r="T14">
        <v>2.8995901367060948</v>
      </c>
      <c r="U14">
        <v>0</v>
      </c>
      <c r="V14">
        <v>0</v>
      </c>
      <c r="W14">
        <v>0</v>
      </c>
      <c r="X14">
        <v>4.0530988430537764</v>
      </c>
      <c r="Y14">
        <v>4.1760974080689381</v>
      </c>
      <c r="Z14">
        <v>4.1839789502498146</v>
      </c>
      <c r="AA14">
        <v>4.1759950914362713</v>
      </c>
      <c r="AB14">
        <v>4.1646589338298705</v>
      </c>
      <c r="AC14">
        <v>4.086169912368093</v>
      </c>
      <c r="AD14">
        <v>4.052816508999828</v>
      </c>
      <c r="AE14">
        <v>4.0539623706922336</v>
      </c>
      <c r="AF14">
        <v>4.0160630260589905</v>
      </c>
      <c r="AG14">
        <v>4.0915668105748138</v>
      </c>
      <c r="AH14">
        <v>4.0220317392514655</v>
      </c>
      <c r="AI14">
        <v>4.0032666303531705</v>
      </c>
      <c r="AJ14">
        <v>4.0330125844140499</v>
      </c>
      <c r="AK14">
        <v>4.0186310374950356</v>
      </c>
      <c r="AL14">
        <v>4.0244729424514558</v>
      </c>
      <c r="AM14">
        <v>4.0056196521991483</v>
      </c>
      <c r="AN14">
        <v>4.0237287373469561</v>
      </c>
      <c r="AO14">
        <v>0</v>
      </c>
      <c r="AP14">
        <v>0</v>
      </c>
      <c r="AQ14">
        <v>0</v>
      </c>
      <c r="AR14">
        <v>0</v>
      </c>
      <c r="AS14">
        <v>5.2532113991627876</v>
      </c>
      <c r="AT14">
        <v>5.4171574980261594</v>
      </c>
      <c r="AU14">
        <v>5.3990898724628131</v>
      </c>
      <c r="AV14">
        <v>5.408609432618757</v>
      </c>
      <c r="AW14">
        <v>5.4136475411862319</v>
      </c>
      <c r="AX14">
        <v>5.412742402502337</v>
      </c>
      <c r="AY14">
        <v>5.3909461917990518</v>
      </c>
      <c r="AZ14">
        <v>5.2130521761078352</v>
      </c>
      <c r="BA14">
        <v>5.2126654542761983</v>
      </c>
      <c r="BB14">
        <v>5.1978909324992797</v>
      </c>
      <c r="BC14">
        <v>5.0916361382955673</v>
      </c>
      <c r="BD14">
        <v>5.1882648363686599</v>
      </c>
      <c r="BE14">
        <v>5.1781266617522101</v>
      </c>
      <c r="BF14">
        <v>5.1320000682309583</v>
      </c>
      <c r="BG14">
        <v>5.2225761534670099</v>
      </c>
      <c r="BH14">
        <v>5.1273483141057428</v>
      </c>
      <c r="BI14">
        <v>0</v>
      </c>
      <c r="BJ14">
        <v>0</v>
      </c>
      <c r="BK14">
        <v>0</v>
      </c>
      <c r="BL14">
        <v>0</v>
      </c>
      <c r="BM14">
        <v>5.608994339978687</v>
      </c>
      <c r="BN14">
        <v>6.417991537161905</v>
      </c>
      <c r="BO14">
        <v>6.6340440330926178</v>
      </c>
      <c r="BP14">
        <v>6.6482833282761646</v>
      </c>
      <c r="BQ14">
        <v>6.65112897583509</v>
      </c>
      <c r="BR14">
        <v>6.6579076101702848</v>
      </c>
      <c r="BS14">
        <v>6.6094996857336978</v>
      </c>
      <c r="BT14">
        <v>6.6549897488881342</v>
      </c>
      <c r="BU14">
        <v>6.5977052680898201</v>
      </c>
      <c r="BV14">
        <v>6.4395350126538267</v>
      </c>
      <c r="BW14">
        <v>6.3335394111135388</v>
      </c>
      <c r="BX14">
        <v>6.2703899589911227</v>
      </c>
      <c r="BY14">
        <v>6.288961795405438</v>
      </c>
      <c r="BZ14">
        <v>6.359397565376951</v>
      </c>
      <c r="CA14">
        <v>6.3402786436911036</v>
      </c>
      <c r="CB14">
        <v>6.302158247688511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6.0022230089014412</v>
      </c>
      <c r="CI14">
        <v>7.7657747485041959</v>
      </c>
      <c r="CJ14">
        <v>7.8748990824948422</v>
      </c>
      <c r="CK14">
        <v>7.854404699894304</v>
      </c>
      <c r="CL14">
        <v>7.8495658079251491</v>
      </c>
      <c r="CM14">
        <v>7.8727987721461758</v>
      </c>
      <c r="CN14">
        <v>7.827187586810771</v>
      </c>
      <c r="CO14">
        <v>7.8651836146646374</v>
      </c>
      <c r="CP14">
        <v>7.8104324777536007</v>
      </c>
      <c r="CQ14">
        <v>7.7659171845423751</v>
      </c>
      <c r="CR14">
        <v>7.6551912560224116</v>
      </c>
      <c r="CS14">
        <v>7.4985151778298338</v>
      </c>
      <c r="CT14">
        <v>7.4690291308717436</v>
      </c>
      <c r="CU14">
        <v>7.3838838766809278</v>
      </c>
      <c r="CV14">
        <v>7.4083937785593665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5.4700243329247273</v>
      </c>
      <c r="DC14">
        <v>8.1590807366193943</v>
      </c>
      <c r="DD14">
        <v>8.6357150321933052</v>
      </c>
      <c r="DE14">
        <v>8.6750367078244484</v>
      </c>
      <c r="DF14">
        <v>8.7285013387678934</v>
      </c>
      <c r="DG14">
        <v>8.6557085661078137</v>
      </c>
      <c r="DH14">
        <v>8.7026983423614848</v>
      </c>
      <c r="DI14">
        <v>8.6876406414790459</v>
      </c>
      <c r="DJ14">
        <v>8.6489636186247711</v>
      </c>
      <c r="DK14">
        <v>8.5990616312262489</v>
      </c>
      <c r="DL14">
        <v>8.5112670296772137</v>
      </c>
      <c r="DM14">
        <v>8.4639486041529626</v>
      </c>
      <c r="DN14">
        <v>8.4459629745298059</v>
      </c>
      <c r="DO14">
        <v>8.374367816676088</v>
      </c>
      <c r="DP14">
        <v>8.2783294716466056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7.208919376611953</v>
      </c>
      <c r="DX14">
        <v>9.3170490394713354</v>
      </c>
      <c r="DY14">
        <v>9.4869946238761003</v>
      </c>
      <c r="DZ14">
        <v>9.5402439515399138</v>
      </c>
      <c r="EA14">
        <v>9.5021889344468562</v>
      </c>
      <c r="EB14">
        <v>9.4039338949739495</v>
      </c>
      <c r="EC14">
        <v>9.421411652855781</v>
      </c>
      <c r="ED14">
        <v>9.4277759670884365</v>
      </c>
      <c r="EE14">
        <v>9.3519394890472949</v>
      </c>
      <c r="EF14">
        <v>9.3520445673635439</v>
      </c>
      <c r="EG14">
        <v>9.3836381067411221</v>
      </c>
      <c r="EH14">
        <v>9.3570980142122373</v>
      </c>
      <c r="EI14">
        <v>9.2858471323773983</v>
      </c>
      <c r="EJ14">
        <v>9.0914672611161027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8.770201843484795</v>
      </c>
      <c r="ER14">
        <v>9.5716018617497109</v>
      </c>
      <c r="ES14">
        <v>10.25530245134</v>
      </c>
      <c r="ET14">
        <v>10.368480313766316</v>
      </c>
      <c r="EU14">
        <v>10.330259974868993</v>
      </c>
      <c r="EV14">
        <v>10.349307651338075</v>
      </c>
      <c r="EW14">
        <v>10.246773580818253</v>
      </c>
      <c r="EX14">
        <v>10.283696367931659</v>
      </c>
      <c r="EY14">
        <v>10.181998716636929</v>
      </c>
      <c r="EZ14">
        <v>10.240524475944428</v>
      </c>
      <c r="FA14">
        <v>10.25819401175273</v>
      </c>
      <c r="FB14">
        <v>10.210358109947748</v>
      </c>
      <c r="FC14">
        <v>10.185077508129595</v>
      </c>
      <c r="FD14">
        <v>10.117285913896714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10.158635482909208</v>
      </c>
      <c r="FM14">
        <v>11.001577252546141</v>
      </c>
      <c r="FN14">
        <v>11.104282289969717</v>
      </c>
      <c r="FO14">
        <v>11.144757814063814</v>
      </c>
      <c r="FP14">
        <v>11.091561630030681</v>
      </c>
      <c r="FQ14">
        <v>11.098406678533388</v>
      </c>
      <c r="FR14">
        <v>11.080196746851113</v>
      </c>
      <c r="FS14">
        <v>11.043898101132873</v>
      </c>
      <c r="FT14">
        <v>10.952479865275633</v>
      </c>
      <c r="FU14">
        <v>11.007786783443668</v>
      </c>
      <c r="FV14">
        <v>10.949560235356071</v>
      </c>
      <c r="FW14">
        <v>10.96534435093135</v>
      </c>
      <c r="FX14">
        <v>11.019279170328316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10.129306813466474</v>
      </c>
      <c r="GG14">
        <v>10.999462427757342</v>
      </c>
      <c r="GH14">
        <v>11.861570735599846</v>
      </c>
      <c r="GI14">
        <v>11.953836063301164</v>
      </c>
      <c r="GJ14">
        <v>11.906213388617795</v>
      </c>
      <c r="GK14">
        <v>11.94858326450896</v>
      </c>
      <c r="GL14">
        <v>11.881287364181576</v>
      </c>
      <c r="GM14">
        <v>11.762921075638546</v>
      </c>
      <c r="GN14">
        <v>11.769409836659591</v>
      </c>
      <c r="GO14">
        <v>11.793970031714267</v>
      </c>
      <c r="GP14">
        <v>11.889963570372796</v>
      </c>
      <c r="GQ14">
        <v>11.745823144669856</v>
      </c>
      <c r="GR14">
        <v>11.784618009382697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10.7545567548426</v>
      </c>
      <c r="HA14">
        <v>11.60166660096516</v>
      </c>
      <c r="HB14">
        <v>12.559076833175784</v>
      </c>
      <c r="HC14">
        <v>12.723625865173165</v>
      </c>
      <c r="HD14">
        <v>12.753181649790399</v>
      </c>
      <c r="HE14">
        <v>12.664667417412334</v>
      </c>
      <c r="HF14">
        <v>12.701625809583415</v>
      </c>
      <c r="HG14">
        <v>12.708054293744473</v>
      </c>
      <c r="HH14">
        <v>12.584101967827531</v>
      </c>
      <c r="HI14">
        <v>12.622648868260208</v>
      </c>
      <c r="HJ14">
        <v>12.602647207474318</v>
      </c>
      <c r="HK14">
        <v>12.599534547787348</v>
      </c>
      <c r="HL14">
        <v>12.597395392125296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11.118412126544728</v>
      </c>
      <c r="HV14">
        <v>12.629680320895083</v>
      </c>
      <c r="HW14">
        <v>13.42460392548117</v>
      </c>
      <c r="HX14">
        <v>13.575859453660037</v>
      </c>
      <c r="HY14">
        <v>13.570595145285452</v>
      </c>
      <c r="HZ14">
        <v>13.597655096609014</v>
      </c>
      <c r="IA14">
        <v>13.427776606136524</v>
      </c>
      <c r="IB14">
        <v>13.437710958999059</v>
      </c>
      <c r="IC14">
        <v>13.414622761694353</v>
      </c>
      <c r="ID14">
        <v>13.450656523145677</v>
      </c>
      <c r="IE14">
        <v>13.486080626788839</v>
      </c>
      <c r="IF14">
        <v>13.464256929149837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11.577598368930808</v>
      </c>
      <c r="IP14">
        <v>13.062292618252302</v>
      </c>
      <c r="IQ14">
        <v>14.104572563980852</v>
      </c>
      <c r="IR14">
        <v>14.422553028612382</v>
      </c>
      <c r="IS14">
        <v>14.339340922093088</v>
      </c>
      <c r="IT14">
        <v>14.411611777151018</v>
      </c>
      <c r="IU14">
        <v>14.191758071300255</v>
      </c>
      <c r="IV14">
        <v>14.198651518529267</v>
      </c>
      <c r="IW14">
        <v>14.216850756617591</v>
      </c>
      <c r="IX14">
        <v>14.225628913020499</v>
      </c>
      <c r="IY14">
        <v>14.155978205942349</v>
      </c>
      <c r="IZ14">
        <v>14.279456641424783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12.025017153316938</v>
      </c>
      <c r="JK14">
        <v>13.86065157629554</v>
      </c>
      <c r="JL14">
        <v>15.112527020197337</v>
      </c>
      <c r="JM14">
        <v>15.206069835142552</v>
      </c>
      <c r="JN14">
        <v>15.21159718594075</v>
      </c>
      <c r="JO14">
        <v>15.059540640164538</v>
      </c>
      <c r="JP14">
        <v>15.077238672451051</v>
      </c>
      <c r="JQ14">
        <v>15.047877491098042</v>
      </c>
      <c r="JR14">
        <v>15.022085542422882</v>
      </c>
      <c r="JS14">
        <v>15.023033796969193</v>
      </c>
      <c r="JT14">
        <v>15.040527542943174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13.403303547416305</v>
      </c>
      <c r="KE14">
        <v>14.505195487535731</v>
      </c>
      <c r="KF14">
        <v>15.636319918688528</v>
      </c>
      <c r="KG14">
        <v>16.000396036586213</v>
      </c>
      <c r="KH14">
        <v>15.972505617549565</v>
      </c>
      <c r="KI14">
        <v>15.862106583797351</v>
      </c>
      <c r="KJ14">
        <v>15.880524017368305</v>
      </c>
      <c r="KK14">
        <v>15.93055558892126</v>
      </c>
      <c r="KL14">
        <v>15.84516950291645</v>
      </c>
      <c r="KM14">
        <v>15.871697986478006</v>
      </c>
      <c r="KN14">
        <v>15.970411922375229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13.267487976647237</v>
      </c>
      <c r="KY14">
        <v>13.405225218035691</v>
      </c>
      <c r="KZ14">
        <v>15.452068492652835</v>
      </c>
      <c r="LA14">
        <v>16.522523639207499</v>
      </c>
      <c r="LB14">
        <v>16.884785222257587</v>
      </c>
      <c r="LC14">
        <v>16.616361017823134</v>
      </c>
      <c r="LD14">
        <v>16.637637444313658</v>
      </c>
      <c r="LE14">
        <v>16.588461538605294</v>
      </c>
      <c r="LF14">
        <v>16.61051860452547</v>
      </c>
      <c r="LG14">
        <v>16.704461933643412</v>
      </c>
      <c r="LH14">
        <v>16.621277498621708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14.871080301952583</v>
      </c>
      <c r="LT14">
        <v>15.83981316176645</v>
      </c>
      <c r="LU14">
        <v>16.510488110549055</v>
      </c>
      <c r="LV14">
        <v>17.525487781353952</v>
      </c>
      <c r="LW14">
        <v>17.399209157595525</v>
      </c>
      <c r="LX14">
        <v>17.560670804996182</v>
      </c>
      <c r="LY14">
        <v>17.436630617519913</v>
      </c>
      <c r="LZ14">
        <v>17.506536810446015</v>
      </c>
      <c r="MA14">
        <v>17.479892725450338</v>
      </c>
      <c r="MB14">
        <v>17.511455282881098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15.587471279185809</v>
      </c>
      <c r="MO14">
        <v>16.685009533762294</v>
      </c>
      <c r="MP14">
        <v>17.554869345551431</v>
      </c>
      <c r="MQ14">
        <v>18.066431569521306</v>
      </c>
      <c r="MR14">
        <v>18.24597830374022</v>
      </c>
      <c r="MS14">
        <v>18.241995204908775</v>
      </c>
      <c r="MT14">
        <v>18.242048991693558</v>
      </c>
      <c r="MU14">
        <v>18.233588353724155</v>
      </c>
      <c r="MV14">
        <v>18.329444706658119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15.674260836240368</v>
      </c>
      <c r="NI14">
        <v>16.111506385960286</v>
      </c>
      <c r="NJ14">
        <v>17.394062694499997</v>
      </c>
      <c r="NK14">
        <v>18.270276749439322</v>
      </c>
      <c r="NL14">
        <v>18.829200689802995</v>
      </c>
      <c r="NM14">
        <v>19.049276194263594</v>
      </c>
      <c r="NN14">
        <v>19.03758907156249</v>
      </c>
      <c r="NO14">
        <v>19.083122689672759</v>
      </c>
      <c r="NP14">
        <v>19.025103229681225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16.199590617253943</v>
      </c>
      <c r="OD14">
        <v>16.63979357923553</v>
      </c>
      <c r="OE14">
        <v>18.000485792473789</v>
      </c>
      <c r="OF14">
        <v>19.091869863668311</v>
      </c>
      <c r="OG14">
        <v>19.596173063469724</v>
      </c>
      <c r="OH14">
        <v>20.007566121305807</v>
      </c>
      <c r="OI14">
        <v>19.882982384624359</v>
      </c>
      <c r="OJ14">
        <v>19.795578181450541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17.222314804028308</v>
      </c>
      <c r="OY14">
        <v>16.399197672782513</v>
      </c>
      <c r="OZ14">
        <v>18.647437819274863</v>
      </c>
      <c r="PA14">
        <v>19.904918764883654</v>
      </c>
      <c r="PB14">
        <v>20.344852332135009</v>
      </c>
      <c r="PC14">
        <v>20.76398282459073</v>
      </c>
      <c r="PD14">
        <v>20.747448471566603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17.561368599211907</v>
      </c>
      <c r="PS14">
        <v>17.080447042866769</v>
      </c>
      <c r="PT14">
        <v>18.226641242546528</v>
      </c>
      <c r="PU14">
        <v>19.570705439137861</v>
      </c>
      <c r="PV14">
        <v>20.522192301479652</v>
      </c>
      <c r="PW14">
        <v>21.094959119398041</v>
      </c>
      <c r="PX14">
        <v>21.549251189075548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15.084476822969167</v>
      </c>
      <c r="QN14">
        <v>17.599085689548126</v>
      </c>
      <c r="QO14">
        <v>19.208902633482474</v>
      </c>
      <c r="QP14">
        <v>20.142543478840025</v>
      </c>
      <c r="QQ14">
        <v>21.180832488263565</v>
      </c>
      <c r="QR14">
        <v>21.891066176581564</v>
      </c>
      <c r="QS14" s="102" t="s">
        <v>21</v>
      </c>
      <c r="QU14">
        <v>12</v>
      </c>
      <c r="QV14" s="35">
        <v>0.53300000000000003</v>
      </c>
      <c r="QW14">
        <f t="shared" ref="QW14:RP14" si="12">HM$95</f>
        <v>0</v>
      </c>
      <c r="QX14">
        <f t="shared" si="12"/>
        <v>0</v>
      </c>
      <c r="QY14">
        <f t="shared" si="12"/>
        <v>0</v>
      </c>
      <c r="QZ14">
        <f t="shared" si="12"/>
        <v>0</v>
      </c>
      <c r="RA14">
        <f t="shared" si="12"/>
        <v>0</v>
      </c>
      <c r="RB14">
        <f t="shared" si="12"/>
        <v>0</v>
      </c>
      <c r="RC14">
        <f t="shared" si="12"/>
        <v>0</v>
      </c>
      <c r="RD14">
        <f t="shared" si="12"/>
        <v>0</v>
      </c>
      <c r="RE14">
        <f t="shared" si="12"/>
        <v>448.29444394470238</v>
      </c>
      <c r="RF14">
        <f t="shared" si="12"/>
        <v>632.78090148293768</v>
      </c>
      <c r="RG14">
        <f t="shared" si="12"/>
        <v>745.02349058129073</v>
      </c>
      <c r="RH14">
        <f t="shared" si="12"/>
        <v>793.46930965619163</v>
      </c>
      <c r="RI14">
        <f t="shared" si="12"/>
        <v>833.69239489613096</v>
      </c>
      <c r="RJ14">
        <f t="shared" si="12"/>
        <v>876.89479723503189</v>
      </c>
      <c r="RK14">
        <f t="shared" si="12"/>
        <v>901.75661197260683</v>
      </c>
      <c r="RL14">
        <f t="shared" si="12"/>
        <v>944.24855640617466</v>
      </c>
      <c r="RM14">
        <f t="shared" si="12"/>
        <v>980.43924127841365</v>
      </c>
      <c r="RN14">
        <f t="shared" si="12"/>
        <v>1024.6678960239176</v>
      </c>
      <c r="RO14">
        <f t="shared" si="12"/>
        <v>1065.5884159175491</v>
      </c>
      <c r="RP14">
        <f t="shared" si="12"/>
        <v>1101.4179186796291</v>
      </c>
      <c r="RR14">
        <f t="shared" si="1"/>
        <v>11.987897700000001</v>
      </c>
      <c r="RS14" s="35">
        <v>0.53300000000000003</v>
      </c>
      <c r="RT14">
        <f>0.01*RG14+0.99*RH14</f>
        <v>792.9848514654426</v>
      </c>
    </row>
    <row r="15" spans="1:488" x14ac:dyDescent="0.3">
      <c r="A15">
        <v>0</v>
      </c>
      <c r="B15">
        <v>0</v>
      </c>
      <c r="C15">
        <v>0.83205392725295646</v>
      </c>
      <c r="D15">
        <v>0.87675766823171375</v>
      </c>
      <c r="E15">
        <v>0.87555340583126162</v>
      </c>
      <c r="F15">
        <v>0.88623334834532352</v>
      </c>
      <c r="G15">
        <v>0.82325939203960441</v>
      </c>
      <c r="H15">
        <v>0.85308370285347979</v>
      </c>
      <c r="I15">
        <v>0.8266330764798524</v>
      </c>
      <c r="J15">
        <v>0.82835852298718937</v>
      </c>
      <c r="K15">
        <v>0.83704162428034323</v>
      </c>
      <c r="L15">
        <v>0.84843860754665679</v>
      </c>
      <c r="M15">
        <v>0.8381034256605352</v>
      </c>
      <c r="N15">
        <v>0.83319798706842574</v>
      </c>
      <c r="O15">
        <v>0.84411400737698727</v>
      </c>
      <c r="P15">
        <v>0.85390881469462354</v>
      </c>
      <c r="Q15">
        <v>0.84134333203919076</v>
      </c>
      <c r="R15">
        <v>0.84121390406459307</v>
      </c>
      <c r="S15">
        <v>0.83890350925276624</v>
      </c>
      <c r="T15">
        <v>0.85217504161077129</v>
      </c>
      <c r="U15">
        <v>0</v>
      </c>
      <c r="V15">
        <v>0</v>
      </c>
      <c r="W15">
        <v>0</v>
      </c>
      <c r="X15">
        <v>1.074903184649471</v>
      </c>
      <c r="Y15">
        <v>1.191515776198854</v>
      </c>
      <c r="Z15">
        <v>1.1851049661821313</v>
      </c>
      <c r="AA15">
        <v>1.1910084946310966</v>
      </c>
      <c r="AB15">
        <v>1.180423514424318</v>
      </c>
      <c r="AC15">
        <v>1.1168141717296012</v>
      </c>
      <c r="AD15">
        <v>1.0781101391893688</v>
      </c>
      <c r="AE15">
        <v>1.0736108334031809</v>
      </c>
      <c r="AF15">
        <v>1.0391277772048491</v>
      </c>
      <c r="AG15">
        <v>1.0904262059782617</v>
      </c>
      <c r="AH15">
        <v>1.0504270431901461</v>
      </c>
      <c r="AI15">
        <v>1.0445681423741044</v>
      </c>
      <c r="AJ15">
        <v>1.068270590268253</v>
      </c>
      <c r="AK15">
        <v>1.0600470940046318</v>
      </c>
      <c r="AL15">
        <v>1.060181048019754</v>
      </c>
      <c r="AM15">
        <v>1.0546673733435556</v>
      </c>
      <c r="AN15">
        <v>1.0594794753725805</v>
      </c>
      <c r="AO15">
        <v>0</v>
      </c>
      <c r="AP15">
        <v>0</v>
      </c>
      <c r="AQ15">
        <v>0</v>
      </c>
      <c r="AR15">
        <v>0</v>
      </c>
      <c r="AS15">
        <v>1.3505354397666796</v>
      </c>
      <c r="AT15">
        <v>1.5077189536003694</v>
      </c>
      <c r="AU15">
        <v>1.4964082686322899</v>
      </c>
      <c r="AV15">
        <v>1.5038740912622155</v>
      </c>
      <c r="AW15">
        <v>1.5087844846544143</v>
      </c>
      <c r="AX15">
        <v>1.5056983827339483</v>
      </c>
      <c r="AY15">
        <v>1.479251284372876</v>
      </c>
      <c r="AZ15">
        <v>1.323741840622098</v>
      </c>
      <c r="BA15">
        <v>1.3125348505286709</v>
      </c>
      <c r="BB15">
        <v>1.2967991840863065</v>
      </c>
      <c r="BC15">
        <v>1.2557747222970901</v>
      </c>
      <c r="BD15">
        <v>1.3100031824778045</v>
      </c>
      <c r="BE15">
        <v>1.3031786298363346</v>
      </c>
      <c r="BF15">
        <v>1.2820275286780678</v>
      </c>
      <c r="BG15">
        <v>1.3339257577219055</v>
      </c>
      <c r="BH15">
        <v>1.271126590006445</v>
      </c>
      <c r="BI15">
        <v>0</v>
      </c>
      <c r="BJ15">
        <v>0</v>
      </c>
      <c r="BK15">
        <v>0</v>
      </c>
      <c r="BL15">
        <v>0</v>
      </c>
      <c r="BM15">
        <v>0.98872853849002018</v>
      </c>
      <c r="BN15">
        <v>1.6189920290929616</v>
      </c>
      <c r="BO15">
        <v>1.8160411488336761</v>
      </c>
      <c r="BP15">
        <v>1.8209322304337943</v>
      </c>
      <c r="BQ15">
        <v>1.8273044173946118</v>
      </c>
      <c r="BR15">
        <v>1.8230975150380393</v>
      </c>
      <c r="BS15">
        <v>1.8007641089912223</v>
      </c>
      <c r="BT15">
        <v>1.8202943753384315</v>
      </c>
      <c r="BU15">
        <v>1.779411311559975</v>
      </c>
      <c r="BV15">
        <v>1.6431805857023261</v>
      </c>
      <c r="BW15">
        <v>1.5707670196089936</v>
      </c>
      <c r="BX15">
        <v>1.5132623141917838</v>
      </c>
      <c r="BY15">
        <v>1.51709956029411</v>
      </c>
      <c r="BZ15">
        <v>1.5651324775292785</v>
      </c>
      <c r="CA15">
        <v>1.5572605410392688</v>
      </c>
      <c r="CB15">
        <v>1.5309992436537607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0.36764837758494545</v>
      </c>
      <c r="CI15">
        <v>2.044362823506785</v>
      </c>
      <c r="CJ15">
        <v>2.1350460576476151</v>
      </c>
      <c r="CK15">
        <v>2.1312743839850508</v>
      </c>
      <c r="CL15">
        <v>2.1191414756231008</v>
      </c>
      <c r="CM15">
        <v>2.1385386570232212</v>
      </c>
      <c r="CN15">
        <v>2.1039302843499814</v>
      </c>
      <c r="CO15">
        <v>2.128371474837182</v>
      </c>
      <c r="CP15">
        <v>2.0970464564072078</v>
      </c>
      <c r="CQ15">
        <v>2.091621849906947</v>
      </c>
      <c r="CR15">
        <v>1.9879401533426295</v>
      </c>
      <c r="CS15">
        <v>1.8333686516431273</v>
      </c>
      <c r="CT15">
        <v>1.7878415913279588</v>
      </c>
      <c r="CU15">
        <v>1.729420386397694</v>
      </c>
      <c r="CV15">
        <v>1.7410506417545935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-0.53680470062553909</v>
      </c>
      <c r="DC15">
        <v>1.8600533170929161</v>
      </c>
      <c r="DD15">
        <v>2.3239251352087678</v>
      </c>
      <c r="DE15">
        <v>2.3486086016092678</v>
      </c>
      <c r="DF15">
        <v>2.3680936654675251</v>
      </c>
      <c r="DG15">
        <v>2.3452617147382657</v>
      </c>
      <c r="DH15">
        <v>2.3705170472797024</v>
      </c>
      <c r="DI15">
        <v>2.3731124183110435</v>
      </c>
      <c r="DJ15">
        <v>2.343013035954554</v>
      </c>
      <c r="DK15">
        <v>2.3388555975961327</v>
      </c>
      <c r="DL15">
        <v>2.2908057888405313</v>
      </c>
      <c r="DM15">
        <v>2.2472954698225158</v>
      </c>
      <c r="DN15">
        <v>2.1996336336422866</v>
      </c>
      <c r="DO15">
        <v>2.1067071107876876</v>
      </c>
      <c r="DP15">
        <v>2.01547009410704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0.348741581750593</v>
      </c>
      <c r="DX15">
        <v>2.3812076929629256</v>
      </c>
      <c r="DY15">
        <v>2.5196951818886753</v>
      </c>
      <c r="DZ15">
        <v>2.5494891255672774</v>
      </c>
      <c r="EA15">
        <v>2.5300600319313213</v>
      </c>
      <c r="EB15">
        <v>2.4835788491563298</v>
      </c>
      <c r="EC15">
        <v>2.4896361463720909</v>
      </c>
      <c r="ED15">
        <v>2.4909067139580783</v>
      </c>
      <c r="EE15">
        <v>2.4732303598092855</v>
      </c>
      <c r="EF15">
        <v>2.4822910948132768</v>
      </c>
      <c r="EG15">
        <v>2.4883060363055431</v>
      </c>
      <c r="EH15">
        <v>2.4795046626291404</v>
      </c>
      <c r="EI15">
        <v>2.3791293309994574</v>
      </c>
      <c r="EJ15">
        <v>2.1864426568941151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1.5082878427304212</v>
      </c>
      <c r="ER15">
        <v>2.0116446840874871</v>
      </c>
      <c r="ES15">
        <v>2.7029401346123296</v>
      </c>
      <c r="ET15">
        <v>2.790203411215773</v>
      </c>
      <c r="EU15">
        <v>2.7626260778405434</v>
      </c>
      <c r="EV15">
        <v>2.7704686659716127</v>
      </c>
      <c r="EW15">
        <v>2.7180773288601228</v>
      </c>
      <c r="EX15">
        <v>2.7271574725873418</v>
      </c>
      <c r="EY15">
        <v>2.7096949750444508</v>
      </c>
      <c r="EZ15">
        <v>2.7391470921305521</v>
      </c>
      <c r="FA15">
        <v>2.7566352819143933</v>
      </c>
      <c r="FB15">
        <v>2.7266050780345323</v>
      </c>
      <c r="FC15">
        <v>2.7171141068625353</v>
      </c>
      <c r="FD15">
        <v>2.6189744628653777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2.1299568420522634</v>
      </c>
      <c r="FM15">
        <v>2.852512218485066</v>
      </c>
      <c r="FN15">
        <v>2.9735306544716558</v>
      </c>
      <c r="FO15">
        <v>2.9895932313037745</v>
      </c>
      <c r="FP15">
        <v>2.957766110397086</v>
      </c>
      <c r="FQ15">
        <v>2.966673862172692</v>
      </c>
      <c r="FR15">
        <v>2.9481952656782471</v>
      </c>
      <c r="FS15">
        <v>2.9660982446944058</v>
      </c>
      <c r="FT15">
        <v>2.9208961518213727</v>
      </c>
      <c r="FU15">
        <v>2.9487492387494809</v>
      </c>
      <c r="FV15">
        <v>2.9250194192666541</v>
      </c>
      <c r="FW15">
        <v>2.9256673136937041</v>
      </c>
      <c r="FX15">
        <v>2.9485198805325603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1.6762379488551991</v>
      </c>
      <c r="GG15">
        <v>2.2469293885964658</v>
      </c>
      <c r="GH15">
        <v>3.0724210959040117</v>
      </c>
      <c r="GI15">
        <v>3.1566187750025136</v>
      </c>
      <c r="GJ15">
        <v>3.1283711829055254</v>
      </c>
      <c r="GK15">
        <v>3.1498121075422967</v>
      </c>
      <c r="GL15">
        <v>3.1119836516444872</v>
      </c>
      <c r="GM15">
        <v>3.0832431759544532</v>
      </c>
      <c r="GN15">
        <v>3.0725682836485686</v>
      </c>
      <c r="GO15">
        <v>3.1079549484083113</v>
      </c>
      <c r="GP15">
        <v>3.1507185122688908</v>
      </c>
      <c r="GQ15">
        <v>3.0809854440808202</v>
      </c>
      <c r="GR15">
        <v>3.0993905693293278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1.8459245735779493</v>
      </c>
      <c r="HA15">
        <v>2.3306064140152705</v>
      </c>
      <c r="HB15">
        <v>3.1705130651064093</v>
      </c>
      <c r="HC15">
        <v>3.367400155060762</v>
      </c>
      <c r="HD15">
        <v>3.3704815379172457</v>
      </c>
      <c r="HE15">
        <v>3.3221490197469898</v>
      </c>
      <c r="HF15">
        <v>3.3407089543913919</v>
      </c>
      <c r="HG15">
        <v>3.3906146892755435</v>
      </c>
      <c r="HH15">
        <v>3.3143608963043425</v>
      </c>
      <c r="HI15">
        <v>3.3398679095220656</v>
      </c>
      <c r="HJ15">
        <v>3.3253187707568048</v>
      </c>
      <c r="HK15">
        <v>3.3276159511056784</v>
      </c>
      <c r="HL15">
        <v>3.3265163107383073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1.5957580147874375</v>
      </c>
      <c r="HV15">
        <v>2.6776037508554031</v>
      </c>
      <c r="HW15">
        <v>3.4861720756928816</v>
      </c>
      <c r="HX15">
        <v>3.5986933153902116</v>
      </c>
      <c r="HY15">
        <v>3.5987128485287663</v>
      </c>
      <c r="HZ15">
        <v>3.6182647752647181</v>
      </c>
      <c r="IA15">
        <v>3.5568061149441101</v>
      </c>
      <c r="IB15">
        <v>3.5697644104058806</v>
      </c>
      <c r="IC15">
        <v>3.5561387100203592</v>
      </c>
      <c r="ID15">
        <v>3.5781005058327939</v>
      </c>
      <c r="IE15">
        <v>3.592675617656512</v>
      </c>
      <c r="IF15">
        <v>3.579477388719039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1.9491646621572316</v>
      </c>
      <c r="IP15">
        <v>2.6040135704234779</v>
      </c>
      <c r="IQ15">
        <v>3.5221849526436477</v>
      </c>
      <c r="IR15">
        <v>3.7987978578099013</v>
      </c>
      <c r="IS15">
        <v>3.7425703096537659</v>
      </c>
      <c r="IT15">
        <v>3.7810778588372398</v>
      </c>
      <c r="IU15">
        <v>3.7129489168801606</v>
      </c>
      <c r="IV15">
        <v>3.7047128243034182</v>
      </c>
      <c r="IW15">
        <v>3.7164627269078103</v>
      </c>
      <c r="IX15">
        <v>3.7201568939159926</v>
      </c>
      <c r="IY15">
        <v>3.6875293548557586</v>
      </c>
      <c r="IZ15">
        <v>3.7525583862674408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1.3645705710013252</v>
      </c>
      <c r="JK15">
        <v>2.7611701428047084</v>
      </c>
      <c r="JL15">
        <v>3.9068941685875931</v>
      </c>
      <c r="JM15">
        <v>3.9876059503709871</v>
      </c>
      <c r="JN15">
        <v>4.0031117786754988</v>
      </c>
      <c r="JO15">
        <v>3.9634394806382782</v>
      </c>
      <c r="JP15">
        <v>3.9616977623493428</v>
      </c>
      <c r="JQ15">
        <v>3.9564535784794592</v>
      </c>
      <c r="JR15">
        <v>3.9361267208222164</v>
      </c>
      <c r="JS15">
        <v>3.9355027382064405</v>
      </c>
      <c r="JT15">
        <v>3.9388439987504893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2.0874168211202786</v>
      </c>
      <c r="KE15">
        <v>2.9371506122067084</v>
      </c>
      <c r="KF15">
        <v>3.8478849819527796</v>
      </c>
      <c r="KG15">
        <v>4.1946309644242836</v>
      </c>
      <c r="KH15">
        <v>4.1965948472377104</v>
      </c>
      <c r="KI15">
        <v>4.183817664499764</v>
      </c>
      <c r="KJ15">
        <v>4.1918994234455873</v>
      </c>
      <c r="KK15">
        <v>4.2129238449314013</v>
      </c>
      <c r="KL15">
        <v>4.1797085714977333</v>
      </c>
      <c r="KM15">
        <v>4.1953869280193681</v>
      </c>
      <c r="KN15">
        <v>4.2384493089396384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1.9563073521518624</v>
      </c>
      <c r="KY15">
        <v>1.6690621899502009</v>
      </c>
      <c r="KZ15">
        <v>3.1573161837941099</v>
      </c>
      <c r="LA15">
        <v>4.167318716488702</v>
      </c>
      <c r="LB15">
        <v>4.4183683384593984</v>
      </c>
      <c r="LC15">
        <v>4.336406365392631</v>
      </c>
      <c r="LD15">
        <v>4.3359922297755009</v>
      </c>
      <c r="LE15">
        <v>4.309572153842252</v>
      </c>
      <c r="LF15">
        <v>4.3293386955509989</v>
      </c>
      <c r="LG15">
        <v>4.3627004602321868</v>
      </c>
      <c r="LH15">
        <v>4.3176891256838426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2.352908284529545</v>
      </c>
      <c r="LT15">
        <v>2.9553502158501828</v>
      </c>
      <c r="LU15">
        <v>3.5446553038034394</v>
      </c>
      <c r="LV15">
        <v>4.4782925080189617</v>
      </c>
      <c r="LW15">
        <v>4.5197679677340208</v>
      </c>
      <c r="LX15">
        <v>4.6046920511513916</v>
      </c>
      <c r="LY15">
        <v>4.553052833698815</v>
      </c>
      <c r="LZ15">
        <v>4.5933190031311391</v>
      </c>
      <c r="MA15">
        <v>4.5664185449621177</v>
      </c>
      <c r="MB15">
        <v>4.5931569459861841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2.4508953049175228</v>
      </c>
      <c r="MO15">
        <v>3.2429633922173746</v>
      </c>
      <c r="MP15">
        <v>3.9594225864568502</v>
      </c>
      <c r="MQ15">
        <v>4.6339146870992565</v>
      </c>
      <c r="MR15">
        <v>4.7694370246711504</v>
      </c>
      <c r="MS15">
        <v>4.7847846779508174</v>
      </c>
      <c r="MT15">
        <v>4.781142385461016</v>
      </c>
      <c r="MU15">
        <v>4.7817524652371208</v>
      </c>
      <c r="MV15">
        <v>4.8223503842091473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2.1005269681214296</v>
      </c>
      <c r="NI15">
        <v>2.2937449306915649</v>
      </c>
      <c r="NJ15">
        <v>3.288156925953337</v>
      </c>
      <c r="NK15">
        <v>4.1650829544465964</v>
      </c>
      <c r="NL15">
        <v>4.7769328780313387</v>
      </c>
      <c r="NM15">
        <v>4.9468932002287218</v>
      </c>
      <c r="NN15">
        <v>4.9399722749382828</v>
      </c>
      <c r="NO15">
        <v>4.9673030387550643</v>
      </c>
      <c r="NP15">
        <v>4.9228510059504664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2.0112755691808295</v>
      </c>
      <c r="OD15">
        <v>2.1800550018421281</v>
      </c>
      <c r="OE15">
        <v>3.4474717960677062</v>
      </c>
      <c r="OF15">
        <v>4.3833655249849883</v>
      </c>
      <c r="OG15">
        <v>4.9340086457831402</v>
      </c>
      <c r="OH15">
        <v>5.2370764723050662</v>
      </c>
      <c r="OI15">
        <v>5.1706130440987748</v>
      </c>
      <c r="OJ15">
        <v>5.1305559903082933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2.3654473793819242</v>
      </c>
      <c r="OY15">
        <v>1.3911705517308302</v>
      </c>
      <c r="OZ15">
        <v>3.416431535091196</v>
      </c>
      <c r="PA15">
        <v>4.5646572408956896</v>
      </c>
      <c r="PB15">
        <v>5.1234199206287778</v>
      </c>
      <c r="PC15">
        <v>5.425030972877332</v>
      </c>
      <c r="PD15">
        <v>5.4284423014015291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2.2599691089563758</v>
      </c>
      <c r="PS15">
        <v>2.3261498743413447</v>
      </c>
      <c r="PT15">
        <v>2.5656671577429533</v>
      </c>
      <c r="PU15">
        <v>3.7808145108545212</v>
      </c>
      <c r="PV15">
        <v>4.6694404756017569</v>
      </c>
      <c r="PW15">
        <v>5.205060276743378</v>
      </c>
      <c r="PX15">
        <v>5.586269310590068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1.8558099169471785</v>
      </c>
      <c r="QN15">
        <v>2.2314842848184422</v>
      </c>
      <c r="QO15">
        <v>2.9785924328122317</v>
      </c>
      <c r="QP15">
        <v>3.7221724216950562</v>
      </c>
      <c r="QQ15">
        <v>4.6197501329149162</v>
      </c>
      <c r="QR15">
        <v>5.4074884348446659</v>
      </c>
      <c r="QS15" s="102" t="s">
        <v>23</v>
      </c>
      <c r="QU15">
        <v>13</v>
      </c>
      <c r="QV15" s="35">
        <v>0.56600000000000006</v>
      </c>
      <c r="QW15">
        <f t="shared" ref="QW15:RP15" si="13">IG$95</f>
        <v>0</v>
      </c>
      <c r="QX15">
        <f t="shared" si="13"/>
        <v>0</v>
      </c>
      <c r="QY15">
        <f t="shared" si="13"/>
        <v>0</v>
      </c>
      <c r="QZ15">
        <f t="shared" si="13"/>
        <v>0</v>
      </c>
      <c r="RA15">
        <f t="shared" si="13"/>
        <v>0</v>
      </c>
      <c r="RB15">
        <f t="shared" si="13"/>
        <v>0</v>
      </c>
      <c r="RC15">
        <f t="shared" si="13"/>
        <v>0</v>
      </c>
      <c r="RD15">
        <f t="shared" si="13"/>
        <v>0</v>
      </c>
      <c r="RE15">
        <f t="shared" si="13"/>
        <v>343.22691868888228</v>
      </c>
      <c r="RF15">
        <f t="shared" si="13"/>
        <v>525.41736056568493</v>
      </c>
      <c r="RG15">
        <f t="shared" si="13"/>
        <v>702.63282576951144</v>
      </c>
      <c r="RH15">
        <f t="shared" si="13"/>
        <v>765.90714100347725</v>
      </c>
      <c r="RI15">
        <f t="shared" si="13"/>
        <v>789.88545268056566</v>
      </c>
      <c r="RJ15">
        <f t="shared" si="13"/>
        <v>833.50706181210762</v>
      </c>
      <c r="RK15">
        <f t="shared" si="13"/>
        <v>858.72331449219257</v>
      </c>
      <c r="RL15">
        <f t="shared" si="13"/>
        <v>891.80703776533358</v>
      </c>
      <c r="RM15">
        <f t="shared" si="13"/>
        <v>930.38161633048469</v>
      </c>
      <c r="RN15">
        <f t="shared" si="13"/>
        <v>966.74178870374692</v>
      </c>
      <c r="RO15">
        <f t="shared" si="13"/>
        <v>998.04835542391015</v>
      </c>
      <c r="RP15">
        <f t="shared" si="13"/>
        <v>1047.7834258378518</v>
      </c>
      <c r="RR15">
        <f t="shared" si="1"/>
        <v>12.382145400000001</v>
      </c>
      <c r="RS15" s="35">
        <v>0.56600000000000006</v>
      </c>
      <c r="RT15">
        <f>0.62*RH15+0.38*RI15</f>
        <v>775.01889944077084</v>
      </c>
    </row>
    <row r="16" spans="1:488" x14ac:dyDescent="0.3">
      <c r="A16">
        <v>0</v>
      </c>
      <c r="B16">
        <v>0</v>
      </c>
      <c r="C16">
        <v>0.16255381198761021</v>
      </c>
      <c r="D16">
        <v>2.6690419291133527E-29</v>
      </c>
      <c r="E16">
        <v>1.9661415659637417E-29</v>
      </c>
      <c r="F16">
        <v>-3.4163893288430924E-29</v>
      </c>
      <c r="G16">
        <v>0.15119214079375506</v>
      </c>
      <c r="H16">
        <v>0.14329617430657746</v>
      </c>
      <c r="I16">
        <v>0.14558424348987437</v>
      </c>
      <c r="J16">
        <v>0.1533932034210129</v>
      </c>
      <c r="K16">
        <v>0.14203244580145644</v>
      </c>
      <c r="L16">
        <v>0.12682894256816266</v>
      </c>
      <c r="M16">
        <v>0.14874608810315296</v>
      </c>
      <c r="N16">
        <v>0.15656495105742849</v>
      </c>
      <c r="O16">
        <v>0.13956081346887014</v>
      </c>
      <c r="P16">
        <v>0.12496898035085562</v>
      </c>
      <c r="Q16">
        <v>0.13949583375439323</v>
      </c>
      <c r="R16">
        <v>0.14278822659631163</v>
      </c>
      <c r="S16">
        <v>0.13185388611351906</v>
      </c>
      <c r="T16">
        <v>0.12564600263236977</v>
      </c>
      <c r="U16">
        <v>0</v>
      </c>
      <c r="V16">
        <v>0</v>
      </c>
      <c r="W16">
        <v>0</v>
      </c>
      <c r="X16">
        <v>0.28952483061235623</v>
      </c>
      <c r="Y16">
        <v>3.4826022802349352E-30</v>
      </c>
      <c r="Z16">
        <v>7.4507969634470613E-29</v>
      </c>
      <c r="AA16">
        <v>-6.3543532525630675E-29</v>
      </c>
      <c r="AB16">
        <v>8.4007966741679404E-29</v>
      </c>
      <c r="AC16">
        <v>0.15990013826548552</v>
      </c>
      <c r="AD16">
        <v>0.32716148761202446</v>
      </c>
      <c r="AE16">
        <v>0.34880795920094548</v>
      </c>
      <c r="AF16">
        <v>0.39052763461160872</v>
      </c>
      <c r="AG16">
        <v>0.33942747374353111</v>
      </c>
      <c r="AH16">
        <v>0.37315916771006596</v>
      </c>
      <c r="AI16">
        <v>0.37590662676754744</v>
      </c>
      <c r="AJ16">
        <v>0.34898737187188883</v>
      </c>
      <c r="AK16">
        <v>0.35583932201015095</v>
      </c>
      <c r="AL16">
        <v>0.35952220818656039</v>
      </c>
      <c r="AM16">
        <v>0.358336529139404</v>
      </c>
      <c r="AN16">
        <v>0.36053508818444457</v>
      </c>
      <c r="AO16">
        <v>0</v>
      </c>
      <c r="AP16">
        <v>0</v>
      </c>
      <c r="AQ16">
        <v>0</v>
      </c>
      <c r="AR16">
        <v>0</v>
      </c>
      <c r="AS16">
        <v>0.440647166771031</v>
      </c>
      <c r="AT16">
        <v>1.6336652242259947E-28</v>
      </c>
      <c r="AU16">
        <v>1.7324491468478933E-28</v>
      </c>
      <c r="AV16">
        <v>3.0030286044805422E-28</v>
      </c>
      <c r="AW16">
        <v>3.735540166288334E-29</v>
      </c>
      <c r="AX16">
        <v>4.5669400319031814E-29</v>
      </c>
      <c r="AY16">
        <v>0.10945036443590678</v>
      </c>
      <c r="AZ16">
        <v>0.49877762767725897</v>
      </c>
      <c r="BA16">
        <v>0.57239671680018189</v>
      </c>
      <c r="BB16">
        <v>0.59398693636439281</v>
      </c>
      <c r="BC16">
        <v>0.61132325884948258</v>
      </c>
      <c r="BD16">
        <v>0.56690882367826612</v>
      </c>
      <c r="BE16">
        <v>0.57402075510965744</v>
      </c>
      <c r="BF16">
        <v>0.58621508122382404</v>
      </c>
      <c r="BG16">
        <v>0.54255773868502832</v>
      </c>
      <c r="BH16">
        <v>0.60349170695452015</v>
      </c>
      <c r="BI16">
        <v>0</v>
      </c>
      <c r="BJ16">
        <v>0</v>
      </c>
      <c r="BK16">
        <v>0</v>
      </c>
      <c r="BL16">
        <v>0</v>
      </c>
      <c r="BM16">
        <v>1.9342421123277467</v>
      </c>
      <c r="BN16">
        <v>0.49475160896117026</v>
      </c>
      <c r="BO16">
        <v>2.0069960790494462E-28</v>
      </c>
      <c r="BP16">
        <v>-1.4678029791908806E-28</v>
      </c>
      <c r="BQ16">
        <v>2.0432812802260917E-28</v>
      </c>
      <c r="BR16">
        <v>-6.1365245520684906E-29</v>
      </c>
      <c r="BS16">
        <v>9.1612608824229793E-29</v>
      </c>
      <c r="BT16">
        <v>-8.1368054716493991E-28</v>
      </c>
      <c r="BU16">
        <v>0.10757143748197824</v>
      </c>
      <c r="BV16">
        <v>0.42252442815745872</v>
      </c>
      <c r="BW16">
        <v>0.68934674281901931</v>
      </c>
      <c r="BX16">
        <v>0.81413123138358823</v>
      </c>
      <c r="BY16">
        <v>0.81709595544864155</v>
      </c>
      <c r="BZ16">
        <v>0.76934694562712036</v>
      </c>
      <c r="CA16">
        <v>0.7726547235762955</v>
      </c>
      <c r="CB16">
        <v>0.79942187671483167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5.0723195679845121</v>
      </c>
      <c r="CI16">
        <v>0.22258306712259482</v>
      </c>
      <c r="CJ16">
        <v>1.0012007543916095E-28</v>
      </c>
      <c r="CK16">
        <v>-2.4801486989122163E-28</v>
      </c>
      <c r="CL16">
        <v>5.2097073154812729E-28</v>
      </c>
      <c r="CM16">
        <v>5.3343628939241353E-28</v>
      </c>
      <c r="CN16">
        <v>6.785339316541941E-30</v>
      </c>
      <c r="CO16">
        <v>4.1685015663949612E-29</v>
      </c>
      <c r="CP16">
        <v>4.2626260796367121E-28</v>
      </c>
      <c r="CQ16">
        <v>5.3591942713469495E-2</v>
      </c>
      <c r="CR16">
        <v>0.32326869963895094</v>
      </c>
      <c r="CS16">
        <v>0.8042339053840788</v>
      </c>
      <c r="CT16">
        <v>0.9481715054241252</v>
      </c>
      <c r="CU16">
        <v>1.05548476632412</v>
      </c>
      <c r="CV16">
        <v>1.0489947610614969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7.832101619570822</v>
      </c>
      <c r="DC16">
        <v>1.4014115192075953</v>
      </c>
      <c r="DD16">
        <v>6.3663587179403527E-2</v>
      </c>
      <c r="DE16">
        <v>-5.1447395298929724E-29</v>
      </c>
      <c r="DF16">
        <v>-1.3589256773714669E-28</v>
      </c>
      <c r="DG16">
        <v>-7.2058413602244555E-29</v>
      </c>
      <c r="DH16">
        <v>-7.0241225615298041E-29</v>
      </c>
      <c r="DI16">
        <v>1.7836046160319153E-28</v>
      </c>
      <c r="DJ16">
        <v>5.5316940025967907E-29</v>
      </c>
      <c r="DK16">
        <v>4.158357815192919E-28</v>
      </c>
      <c r="DL16">
        <v>-2.393333596575961E-28</v>
      </c>
      <c r="DM16">
        <v>0.20931228668318136</v>
      </c>
      <c r="DN16">
        <v>0.36590727968365372</v>
      </c>
      <c r="DO16">
        <v>0.76365035242835311</v>
      </c>
      <c r="DP16">
        <v>0.9919558270654566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6.1930592505958106</v>
      </c>
      <c r="DX16">
        <v>0.2912100482363188</v>
      </c>
      <c r="DY16">
        <v>1.4375779854599441E-32</v>
      </c>
      <c r="DZ16">
        <v>2.0917872084244913E-30</v>
      </c>
      <c r="EA16">
        <v>-1.7125830454432314E-32</v>
      </c>
      <c r="EB16">
        <v>-2.6149306163266562E-32</v>
      </c>
      <c r="EC16">
        <v>-4.7636104514925524E-33</v>
      </c>
      <c r="ED16">
        <v>-1.4159639543064926E-32</v>
      </c>
      <c r="EE16">
        <v>9.187081035107295E-33</v>
      </c>
      <c r="EF16">
        <v>2.815837299716907E-32</v>
      </c>
      <c r="EG16">
        <v>1.3803455267005348E-32</v>
      </c>
      <c r="EH16">
        <v>9.1546446587158339E-2</v>
      </c>
      <c r="EI16">
        <v>0.35620396986559594</v>
      </c>
      <c r="EJ16">
        <v>0.98860737652470798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2.7764523770815126</v>
      </c>
      <c r="ER16">
        <v>2.2336234253582341</v>
      </c>
      <c r="ES16">
        <v>9.1830600697936124E-2</v>
      </c>
      <c r="ET16">
        <v>1.3332666800973343E-32</v>
      </c>
      <c r="EU16">
        <v>-5.2271084842952848E-33</v>
      </c>
      <c r="EV16">
        <v>3.3201357496322639E-32</v>
      </c>
      <c r="EW16">
        <v>1.481310126559956E-33</v>
      </c>
      <c r="EX16">
        <v>-1.7086136642862987E-32</v>
      </c>
      <c r="EY16">
        <v>-1.126540439908662E-32</v>
      </c>
      <c r="EZ16">
        <v>3.729124624194582E-32</v>
      </c>
      <c r="FA16">
        <v>-7.9143813293388437E-33</v>
      </c>
      <c r="FB16">
        <v>2.7932331765545668E-32</v>
      </c>
      <c r="FC16">
        <v>2.7170113234964363E-2</v>
      </c>
      <c r="FD16">
        <v>0.33735545487688678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2.2498601269718761</v>
      </c>
      <c r="FM16">
        <v>0.46360126026874782</v>
      </c>
      <c r="FN16">
        <v>9.7400756311851057E-29</v>
      </c>
      <c r="FO16">
        <v>3.5351332448254853E-32</v>
      </c>
      <c r="FP16">
        <v>9.1006167487254391E-34</v>
      </c>
      <c r="FQ16">
        <v>2.361114776493199E-32</v>
      </c>
      <c r="FR16">
        <v>1.7782287820938016E-32</v>
      </c>
      <c r="FS16">
        <v>7.8379390948026883E-32</v>
      </c>
      <c r="FT16">
        <v>4.8380677158052155E-32</v>
      </c>
      <c r="FU16">
        <v>4.1510703672014032E-32</v>
      </c>
      <c r="FV16">
        <v>2.4513988430401219E-32</v>
      </c>
      <c r="FW16">
        <v>-6.0313342904665606E-33</v>
      </c>
      <c r="FX16">
        <v>3.6349232216699813E-2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3.5774927838144133</v>
      </c>
      <c r="GG16">
        <v>2.6337986202927248</v>
      </c>
      <c r="GH16">
        <v>0.18679798214318893</v>
      </c>
      <c r="GI16">
        <v>3.5195581164549669E-31</v>
      </c>
      <c r="GJ16">
        <v>-1.5867661970849729E-30</v>
      </c>
      <c r="GK16">
        <v>1.5272151828670576E-30</v>
      </c>
      <c r="GL16">
        <v>-9.4319368108481388E-32</v>
      </c>
      <c r="GM16">
        <v>-2.7349591345873498E-31</v>
      </c>
      <c r="GN16">
        <v>9.6115146813956606E-32</v>
      </c>
      <c r="GO16">
        <v>3.6252915256377684E-32</v>
      </c>
      <c r="GP16">
        <v>-1.4521229989851023E-30</v>
      </c>
      <c r="GQ16">
        <v>1.8087241126957224E-31</v>
      </c>
      <c r="GR16">
        <v>-7.3342434252579516E-31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3.2850368403854504</v>
      </c>
      <c r="HA16">
        <v>2.920925368467139</v>
      </c>
      <c r="HB16">
        <v>0.56328193630180645</v>
      </c>
      <c r="HC16">
        <v>-7.8763679577724789E-31</v>
      </c>
      <c r="HD16">
        <v>-1.3886596135128834E-30</v>
      </c>
      <c r="HE16">
        <v>-1.6259398136733086E-30</v>
      </c>
      <c r="HF16">
        <v>-7.7655634560290823E-31</v>
      </c>
      <c r="HG16">
        <v>1.4452377527455209E-31</v>
      </c>
      <c r="HH16">
        <v>1.5247305099370428E-30</v>
      </c>
      <c r="HI16">
        <v>-4.797848086688171E-31</v>
      </c>
      <c r="HJ16">
        <v>1.5526115347563447E-31</v>
      </c>
      <c r="HK16">
        <v>2.8728896067284003E-31</v>
      </c>
      <c r="HL16">
        <v>7.6945774268301861E-31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5.8089432019183631</v>
      </c>
      <c r="HV16">
        <v>3.157834180732118</v>
      </c>
      <c r="HW16">
        <v>0.19655644997054328</v>
      </c>
      <c r="HX16">
        <v>4.8779176781776452E-32</v>
      </c>
      <c r="HY16">
        <v>1.3270428395593936E-32</v>
      </c>
      <c r="HZ16">
        <v>6.8503376959696343E-32</v>
      </c>
      <c r="IA16">
        <v>5.3987181913367266E-32</v>
      </c>
      <c r="IB16">
        <v>7.2026231197655997E-32</v>
      </c>
      <c r="IC16">
        <v>5.4231977188290693E-32</v>
      </c>
      <c r="ID16">
        <v>9.5238367748752442E-32</v>
      </c>
      <c r="IE16">
        <v>5.1888057655398785E-32</v>
      </c>
      <c r="IF16">
        <v>-2.0983740004667905E-32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5.7231966917299548</v>
      </c>
      <c r="IP16">
        <v>3.2876738547780011</v>
      </c>
      <c r="IQ16">
        <v>0.66228918028990369</v>
      </c>
      <c r="IR16">
        <v>2.998570781687248E-32</v>
      </c>
      <c r="IS16">
        <v>3.1489010715613288E-32</v>
      </c>
      <c r="IT16">
        <v>5.0621926883792036E-32</v>
      </c>
      <c r="IU16">
        <v>4.1550395228370113E-32</v>
      </c>
      <c r="IV16">
        <v>-6.0395097267673329E-32</v>
      </c>
      <c r="IW16">
        <v>2.526660301090034E-32</v>
      </c>
      <c r="IX16">
        <v>3.7829652308159484E-32</v>
      </c>
      <c r="IY16">
        <v>-1.7456014791995251E-33</v>
      </c>
      <c r="IZ16">
        <v>-7.0503498002561325E-33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8.2488741470435265</v>
      </c>
      <c r="JK16">
        <v>3.9902603495935254</v>
      </c>
      <c r="JL16">
        <v>0.2455288239983065</v>
      </c>
      <c r="JM16">
        <v>2.3431044554161363E-32</v>
      </c>
      <c r="JN16">
        <v>2.997859504085101E-34</v>
      </c>
      <c r="JO16">
        <v>-1.4233432518939466E-32</v>
      </c>
      <c r="JP16">
        <v>-4.7543890451565186E-33</v>
      </c>
      <c r="JQ16">
        <v>-2.1977748881167395E-32</v>
      </c>
      <c r="JR16">
        <v>-6.1009135582187158E-33</v>
      </c>
      <c r="JS16">
        <v>2.3655191757091807E-33</v>
      </c>
      <c r="JT16">
        <v>7.1252016816407137E-33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5.033314904612288</v>
      </c>
      <c r="KE16">
        <v>3.8597431117305208</v>
      </c>
      <c r="KF16">
        <v>1.0616906605436427</v>
      </c>
      <c r="KG16">
        <v>8.7219110567686886E-2</v>
      </c>
      <c r="KH16">
        <v>3.4502866042661122E-32</v>
      </c>
      <c r="KI16">
        <v>-2.7047556632948486E-32</v>
      </c>
      <c r="KJ16">
        <v>5.8662475066186933E-33</v>
      </c>
      <c r="KK16">
        <v>-7.144499181519502E-33</v>
      </c>
      <c r="KL16">
        <v>-2.5167668842093385E-32</v>
      </c>
      <c r="KM16">
        <v>-2.3708003716866816E-32</v>
      </c>
      <c r="KN16">
        <v>1.280048365873345E-32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7.105533223609009</v>
      </c>
      <c r="KY16">
        <v>8.9984024731164212</v>
      </c>
      <c r="KZ16">
        <v>3.8881804438943774</v>
      </c>
      <c r="LA16">
        <v>0.42410797357659219</v>
      </c>
      <c r="LB16">
        <v>1.6829933120131502E-34</v>
      </c>
      <c r="LC16">
        <v>-1.1411725511539283E-33</v>
      </c>
      <c r="LD16">
        <v>8.7010828256995023E-33</v>
      </c>
      <c r="LE16">
        <v>6.1768352837817514E-33</v>
      </c>
      <c r="LF16">
        <v>1.0161267982567693E-32</v>
      </c>
      <c r="LG16">
        <v>-1.3836588830813833E-33</v>
      </c>
      <c r="LH16">
        <v>2.6171088444508869E-33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5.3813244867671717</v>
      </c>
      <c r="LT16">
        <v>4.5647744410252251</v>
      </c>
      <c r="LU16">
        <v>3.4781554140676225</v>
      </c>
      <c r="LV16">
        <v>0.42957548873693591</v>
      </c>
      <c r="LW16">
        <v>4.2475910463257078E-33</v>
      </c>
      <c r="LX16">
        <v>-1.8492372883019545E-33</v>
      </c>
      <c r="LY16">
        <v>0</v>
      </c>
      <c r="LZ16">
        <v>4.3557161055840205E-33</v>
      </c>
      <c r="MA16">
        <v>-4.4226652260355718E-33</v>
      </c>
      <c r="MB16">
        <v>-6.937762629056445E-33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5.7788298368578843</v>
      </c>
      <c r="MO16">
        <v>4.631935080093398</v>
      </c>
      <c r="MP16">
        <v>2.9089490536171443</v>
      </c>
      <c r="MQ16">
        <v>0.34054053708382714</v>
      </c>
      <c r="MR16">
        <v>-3.25213824585978E-33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6.5185700642013265</v>
      </c>
      <c r="NI16">
        <v>6.8443236729626493</v>
      </c>
      <c r="NJ16">
        <v>4.7519783684787011</v>
      </c>
      <c r="NK16">
        <v>2.3679348787322629</v>
      </c>
      <c r="NL16">
        <v>0.40876485639091487</v>
      </c>
      <c r="NM16">
        <v>0</v>
      </c>
      <c r="NN16">
        <v>0</v>
      </c>
      <c r="NO16">
        <v>-3.0692331578857005E-33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7.5861131696987787</v>
      </c>
      <c r="OD16">
        <v>7.9716099728358136</v>
      </c>
      <c r="OE16">
        <v>5.0672404902993309</v>
      </c>
      <c r="OF16">
        <v>2.4918357741684223</v>
      </c>
      <c r="OG16">
        <v>0.6655838797981668</v>
      </c>
      <c r="OH16">
        <v>2.2162924830378323E-3</v>
      </c>
      <c r="OI16">
        <v>-6.1142985671074043E-33</v>
      </c>
      <c r="OJ16">
        <v>1.2859247985209956E-30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7.4823812541423234</v>
      </c>
      <c r="OY16">
        <v>11.605857723895062</v>
      </c>
      <c r="OZ16">
        <v>5.9010244923903494</v>
      </c>
      <c r="PA16">
        <v>2.7390433166642572</v>
      </c>
      <c r="PB16">
        <v>0.69858977451696425</v>
      </c>
      <c r="PC16">
        <v>9.7004195159203707E-2</v>
      </c>
      <c r="PD16">
        <v>1.5525378830122867E-29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7.7607911438974702</v>
      </c>
      <c r="PS16">
        <v>7.5799686949737497</v>
      </c>
      <c r="PT16">
        <v>8.4900183080824547</v>
      </c>
      <c r="PU16">
        <v>4.9942272078753884</v>
      </c>
      <c r="PV16">
        <v>2.5378235130569551</v>
      </c>
      <c r="PW16">
        <v>0.97680567733954715</v>
      </c>
      <c r="PX16">
        <v>8.5579919890436937E-2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7.2947407028969238</v>
      </c>
      <c r="QN16">
        <v>9.0034608322814034</v>
      </c>
      <c r="QO16">
        <v>7.8690318719256904</v>
      </c>
      <c r="QP16">
        <v>6.0486543345302648</v>
      </c>
      <c r="QQ16">
        <v>3.7445078958324882</v>
      </c>
      <c r="QR16">
        <v>1.1038806917608233</v>
      </c>
      <c r="QS16" s="102" t="s">
        <v>25</v>
      </c>
      <c r="QU16">
        <v>14</v>
      </c>
      <c r="QV16" s="35">
        <v>0.6</v>
      </c>
      <c r="QW16">
        <f t="shared" ref="QW16:RP16" si="14">JA$95</f>
        <v>0</v>
      </c>
      <c r="QX16">
        <f t="shared" si="14"/>
        <v>0</v>
      </c>
      <c r="QY16">
        <f t="shared" si="14"/>
        <v>0</v>
      </c>
      <c r="QZ16">
        <f t="shared" si="14"/>
        <v>0</v>
      </c>
      <c r="RA16">
        <f t="shared" si="14"/>
        <v>0</v>
      </c>
      <c r="RB16">
        <f t="shared" si="14"/>
        <v>0</v>
      </c>
      <c r="RC16">
        <f t="shared" si="14"/>
        <v>0</v>
      </c>
      <c r="RD16">
        <f t="shared" si="14"/>
        <v>0</v>
      </c>
      <c r="RE16">
        <f t="shared" si="14"/>
        <v>0</v>
      </c>
      <c r="RF16">
        <f t="shared" si="14"/>
        <v>480.84403789493149</v>
      </c>
      <c r="RG16">
        <f t="shared" si="14"/>
        <v>650.37969499199801</v>
      </c>
      <c r="RH16">
        <f t="shared" si="14"/>
        <v>748.74085685897694</v>
      </c>
      <c r="RI16">
        <f t="shared" si="14"/>
        <v>781.40392252239997</v>
      </c>
      <c r="RJ16">
        <f t="shared" si="14"/>
        <v>822.16760002749697</v>
      </c>
      <c r="RK16">
        <f t="shared" si="14"/>
        <v>849.11832324037721</v>
      </c>
      <c r="RL16">
        <f t="shared" si="14"/>
        <v>880.37022114905938</v>
      </c>
      <c r="RM16">
        <f t="shared" si="14"/>
        <v>916.25584772780394</v>
      </c>
      <c r="RN16">
        <f t="shared" si="14"/>
        <v>946.02933111103391</v>
      </c>
      <c r="RO16">
        <f t="shared" si="14"/>
        <v>978.96054055049024</v>
      </c>
      <c r="RP16">
        <f t="shared" si="14"/>
        <v>1013.2240435959181</v>
      </c>
      <c r="RR16">
        <f t="shared" si="1"/>
        <v>12.78834</v>
      </c>
      <c r="RS16" s="35">
        <v>0.6</v>
      </c>
      <c r="RT16">
        <f>0.21*RH16+0.79*RI16</f>
        <v>774.54467873308113</v>
      </c>
    </row>
    <row r="17" spans="1:514" x14ac:dyDescent="0.3">
      <c r="A17">
        <v>0</v>
      </c>
      <c r="B17">
        <v>0</v>
      </c>
      <c r="C17">
        <v>0.16255381198761021</v>
      </c>
      <c r="D17">
        <v>2.6662327463964327E-29</v>
      </c>
      <c r="E17">
        <v>1.9615264830058631E-29</v>
      </c>
      <c r="F17">
        <v>-3.4132410763382287E-29</v>
      </c>
      <c r="G17">
        <v>0.15119214079375506</v>
      </c>
      <c r="H17">
        <v>0.14329617430657746</v>
      </c>
      <c r="I17">
        <v>0.14558424348987434</v>
      </c>
      <c r="J17">
        <v>0.1533932034210129</v>
      </c>
      <c r="K17">
        <v>0.14203244580145644</v>
      </c>
      <c r="L17">
        <v>0.12682894256816263</v>
      </c>
      <c r="M17">
        <v>0.14874608810315293</v>
      </c>
      <c r="N17">
        <v>0.15656495105742851</v>
      </c>
      <c r="O17">
        <v>0.13956081346887014</v>
      </c>
      <c r="P17">
        <v>0.12496898035085563</v>
      </c>
      <c r="Q17">
        <v>0.13949583375439323</v>
      </c>
      <c r="R17">
        <v>0.14278822659631163</v>
      </c>
      <c r="S17">
        <v>0.13185388611351903</v>
      </c>
      <c r="T17">
        <v>0.12564600263236977</v>
      </c>
      <c r="U17">
        <v>0</v>
      </c>
      <c r="V17">
        <v>0</v>
      </c>
      <c r="W17">
        <v>0</v>
      </c>
      <c r="X17">
        <v>0.28952483061235629</v>
      </c>
      <c r="Y17">
        <v>3.3715257227077191E-30</v>
      </c>
      <c r="Z17">
        <v>7.4574885438017666E-29</v>
      </c>
      <c r="AA17">
        <v>-6.3107562071557413E-29</v>
      </c>
      <c r="AB17">
        <v>8.3612307815721019E-29</v>
      </c>
      <c r="AC17">
        <v>0.15990013826548555</v>
      </c>
      <c r="AD17">
        <v>0.32716148761202457</v>
      </c>
      <c r="AE17">
        <v>0.34880795920094548</v>
      </c>
      <c r="AF17">
        <v>0.39052763461160872</v>
      </c>
      <c r="AG17">
        <v>0.33942747374353111</v>
      </c>
      <c r="AH17">
        <v>0.37315916771006596</v>
      </c>
      <c r="AI17">
        <v>0.37590662676754744</v>
      </c>
      <c r="AJ17">
        <v>0.34898737187188883</v>
      </c>
      <c r="AK17">
        <v>0.35583932201015095</v>
      </c>
      <c r="AL17">
        <v>0.35952220818656039</v>
      </c>
      <c r="AM17">
        <v>0.35833652913940389</v>
      </c>
      <c r="AN17">
        <v>0.36053508818444457</v>
      </c>
      <c r="AO17">
        <v>0</v>
      </c>
      <c r="AP17">
        <v>0</v>
      </c>
      <c r="AQ17">
        <v>0</v>
      </c>
      <c r="AR17">
        <v>0</v>
      </c>
      <c r="AS17">
        <v>0.44064716677103094</v>
      </c>
      <c r="AT17">
        <v>1.6341888789008633E-28</v>
      </c>
      <c r="AU17">
        <v>1.7319546596361535E-28</v>
      </c>
      <c r="AV17">
        <v>3.0017835312213478E-28</v>
      </c>
      <c r="AW17">
        <v>3.7177588959207208E-29</v>
      </c>
      <c r="AX17">
        <v>4.5180085562513627E-29</v>
      </c>
      <c r="AY17">
        <v>0.10945036443590679</v>
      </c>
      <c r="AZ17">
        <v>0.49877762767725897</v>
      </c>
      <c r="BA17">
        <v>0.57239671680018189</v>
      </c>
      <c r="BB17">
        <v>0.59398693636439293</v>
      </c>
      <c r="BC17">
        <v>0.61132325884948258</v>
      </c>
      <c r="BD17">
        <v>0.56690882367826612</v>
      </c>
      <c r="BE17">
        <v>0.57402075510965744</v>
      </c>
      <c r="BF17">
        <v>0.58621508122382404</v>
      </c>
      <c r="BG17">
        <v>0.54255773868502832</v>
      </c>
      <c r="BH17">
        <v>0.60349170695452015</v>
      </c>
      <c r="BI17">
        <v>0</v>
      </c>
      <c r="BJ17">
        <v>0</v>
      </c>
      <c r="BK17">
        <v>0</v>
      </c>
      <c r="BL17">
        <v>0</v>
      </c>
      <c r="BM17">
        <v>1.9342421123277465</v>
      </c>
      <c r="BN17">
        <v>0.49475160896117026</v>
      </c>
      <c r="BO17">
        <v>2.0075375549101406E-28</v>
      </c>
      <c r="BP17">
        <v>-1.4690870049009969E-28</v>
      </c>
      <c r="BQ17">
        <v>2.0376308732729137E-28</v>
      </c>
      <c r="BR17">
        <v>-6.1064218961339938E-29</v>
      </c>
      <c r="BS17">
        <v>9.2715954513138957E-29</v>
      </c>
      <c r="BT17">
        <v>-8.1323838938940685E-28</v>
      </c>
      <c r="BU17">
        <v>0.10757143748197824</v>
      </c>
      <c r="BV17">
        <v>0.42252442815745872</v>
      </c>
      <c r="BW17">
        <v>0.68934674281901931</v>
      </c>
      <c r="BX17">
        <v>0.81413123138358823</v>
      </c>
      <c r="BY17">
        <v>0.81709595544864155</v>
      </c>
      <c r="BZ17">
        <v>0.76934694562712036</v>
      </c>
      <c r="CA17">
        <v>0.7726547235762955</v>
      </c>
      <c r="CB17">
        <v>0.79942187671483167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5.0723195679845121</v>
      </c>
      <c r="CI17">
        <v>0.22258306712259479</v>
      </c>
      <c r="CJ17">
        <v>1.0004821706429918E-28</v>
      </c>
      <c r="CK17">
        <v>-2.4786705670490873E-28</v>
      </c>
      <c r="CL17">
        <v>5.2148976286218915E-28</v>
      </c>
      <c r="CM17">
        <v>5.3390501072956601E-28</v>
      </c>
      <c r="CN17">
        <v>6.8302715668565876E-30</v>
      </c>
      <c r="CO17">
        <v>4.1062277420819001E-29</v>
      </c>
      <c r="CP17">
        <v>4.2537603314839325E-28</v>
      </c>
      <c r="CQ17">
        <v>5.3591942713469495E-2</v>
      </c>
      <c r="CR17">
        <v>0.32326869963895094</v>
      </c>
      <c r="CS17">
        <v>0.80423390538407857</v>
      </c>
      <c r="CT17">
        <v>0.9481715054241252</v>
      </c>
      <c r="CU17">
        <v>1.05548476632412</v>
      </c>
      <c r="CV17">
        <v>1.0489947610614969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7.8321016195708202</v>
      </c>
      <c r="DC17">
        <v>1.4014115192075953</v>
      </c>
      <c r="DD17">
        <v>6.3663587179403541E-2</v>
      </c>
      <c r="DE17">
        <v>-5.2076207532482326E-29</v>
      </c>
      <c r="DF17">
        <v>-1.3556018675627409E-28</v>
      </c>
      <c r="DG17">
        <v>-7.244996628091833E-29</v>
      </c>
      <c r="DH17">
        <v>-7.0390966303987876E-29</v>
      </c>
      <c r="DI17">
        <v>1.7879080925092959E-28</v>
      </c>
      <c r="DJ17">
        <v>5.6917028856995676E-29</v>
      </c>
      <c r="DK17">
        <v>4.1463192933530672E-28</v>
      </c>
      <c r="DL17">
        <v>-2.3954185939023007E-28</v>
      </c>
      <c r="DM17">
        <v>0.20931228668318136</v>
      </c>
      <c r="DN17">
        <v>0.36590727968365372</v>
      </c>
      <c r="DO17">
        <v>0.76365035242835311</v>
      </c>
      <c r="DP17">
        <v>0.99195582706545671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6.1930592505958098</v>
      </c>
      <c r="DX17">
        <v>0.2912100482363188</v>
      </c>
      <c r="DY17">
        <v>1.5591708671142576E-32</v>
      </c>
      <c r="DZ17">
        <v>2.0816935523177331E-30</v>
      </c>
      <c r="EA17">
        <v>-2.6936686858698181E-32</v>
      </c>
      <c r="EB17">
        <v>-2.9088172401515786E-32</v>
      </c>
      <c r="EC17">
        <v>-4.3733399650848807E-33</v>
      </c>
      <c r="ED17">
        <v>-1.5334549483746356E-32</v>
      </c>
      <c r="EE17">
        <v>8.4187274545567262E-34</v>
      </c>
      <c r="EF17">
        <v>2.89941103701046E-32</v>
      </c>
      <c r="EG17">
        <v>1.4408002496180267E-32</v>
      </c>
      <c r="EH17">
        <v>9.1546446587158339E-2</v>
      </c>
      <c r="EI17">
        <v>0.35620396986559594</v>
      </c>
      <c r="EJ17">
        <v>0.98860737652470798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2.7764523770815126</v>
      </c>
      <c r="ER17">
        <v>2.2336234253582337</v>
      </c>
      <c r="ES17">
        <v>9.1830600697936096E-2</v>
      </c>
      <c r="ET17">
        <v>1.5411506322287525E-32</v>
      </c>
      <c r="EU17">
        <v>-2.831527080845426E-33</v>
      </c>
      <c r="EV17">
        <v>2.9979995669543957E-32</v>
      </c>
      <c r="EW17">
        <v>2.787795750921183E-33</v>
      </c>
      <c r="EX17">
        <v>-1.9894011060036669E-32</v>
      </c>
      <c r="EY17">
        <v>-1.9239853833399693E-32</v>
      </c>
      <c r="EZ17">
        <v>3.3254543241228585E-32</v>
      </c>
      <c r="FA17">
        <v>-7.7002683180251551E-33</v>
      </c>
      <c r="FB17">
        <v>2.6586093803235561E-32</v>
      </c>
      <c r="FC17">
        <v>2.7170113234964363E-2</v>
      </c>
      <c r="FD17">
        <v>0.33735545487688678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2.2498601269718765</v>
      </c>
      <c r="FM17">
        <v>0.46360126026874782</v>
      </c>
      <c r="FN17">
        <v>9.7402020555115251E-29</v>
      </c>
      <c r="FO17">
        <v>3.2860447142297384E-32</v>
      </c>
      <c r="FP17">
        <v>1.5432401154879855E-33</v>
      </c>
      <c r="FQ17">
        <v>2.2300776669685214E-32</v>
      </c>
      <c r="FR17">
        <v>1.694194181170998E-32</v>
      </c>
      <c r="FS17">
        <v>7.8154895106744635E-32</v>
      </c>
      <c r="FT17">
        <v>4.9469362416772428E-32</v>
      </c>
      <c r="FU17">
        <v>3.6058520991296396E-32</v>
      </c>
      <c r="FV17">
        <v>2.5785111528388436E-32</v>
      </c>
      <c r="FW17">
        <v>1.8671678704654511E-33</v>
      </c>
      <c r="FX17">
        <v>3.6349232216699813E-2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3.5774927838144133</v>
      </c>
      <c r="GG17">
        <v>2.6337986202927248</v>
      </c>
      <c r="GH17">
        <v>0.18679798214318893</v>
      </c>
      <c r="GI17">
        <v>3.7707600508783002E-31</v>
      </c>
      <c r="GJ17">
        <v>-1.5978819570576496E-30</v>
      </c>
      <c r="GK17">
        <v>1.5032832027169481E-30</v>
      </c>
      <c r="GL17">
        <v>-8.5879254936280034E-32</v>
      </c>
      <c r="GM17">
        <v>-2.4749291921966188E-31</v>
      </c>
      <c r="GN17">
        <v>1.858433835724501E-32</v>
      </c>
      <c r="GO17">
        <v>5.2896310402026329E-32</v>
      </c>
      <c r="GP17">
        <v>-1.4478690816387943E-30</v>
      </c>
      <c r="GQ17">
        <v>1.7586798335863873E-31</v>
      </c>
      <c r="GR17">
        <v>-7.3240379649565449E-31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3.2850368403854495</v>
      </c>
      <c r="HA17">
        <v>2.920925368467139</v>
      </c>
      <c r="HB17">
        <v>0.56328193630180645</v>
      </c>
      <c r="HC17">
        <v>-7.9123683089731442E-31</v>
      </c>
      <c r="HD17">
        <v>-1.4009868087027514E-30</v>
      </c>
      <c r="HE17">
        <v>-1.6029647366721821E-30</v>
      </c>
      <c r="HF17">
        <v>-7.8239797553681246E-31</v>
      </c>
      <c r="HG17">
        <v>1.7439249425676678E-31</v>
      </c>
      <c r="HH17">
        <v>1.6218229000838683E-30</v>
      </c>
      <c r="HI17">
        <v>-4.5758230214006067E-31</v>
      </c>
      <c r="HJ17">
        <v>1.0202586830061957E-31</v>
      </c>
      <c r="HK17">
        <v>2.7417687564250993E-31</v>
      </c>
      <c r="HL17">
        <v>6.8042783722566653E-31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5.8089432019183631</v>
      </c>
      <c r="HV17">
        <v>3.157834180732118</v>
      </c>
      <c r="HW17">
        <v>0.19655644997054328</v>
      </c>
      <c r="HX17">
        <v>5.0498085773096305E-32</v>
      </c>
      <c r="HY17">
        <v>1.9682661928664022E-32</v>
      </c>
      <c r="HZ17">
        <v>7.2649633269359192E-32</v>
      </c>
      <c r="IA17">
        <v>5.3130573734968636E-32</v>
      </c>
      <c r="IB17">
        <v>7.5082644930395543E-32</v>
      </c>
      <c r="IC17">
        <v>5.5990783598807082E-32</v>
      </c>
      <c r="ID17">
        <v>9.4341606395765852E-32</v>
      </c>
      <c r="IE17">
        <v>5.1633993804190248E-32</v>
      </c>
      <c r="IF17">
        <v>-1.8350681716338253E-32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5.7231966917299548</v>
      </c>
      <c r="IP17">
        <v>3.2876738547780016</v>
      </c>
      <c r="IQ17">
        <v>0.6622891802899038</v>
      </c>
      <c r="IR17">
        <v>2.0345145160567212E-32</v>
      </c>
      <c r="IS17">
        <v>1.0537964759170101E-32</v>
      </c>
      <c r="IT17">
        <v>3.5530740201097799E-32</v>
      </c>
      <c r="IU17">
        <v>3.4535837778124642E-32</v>
      </c>
      <c r="IV17">
        <v>-5.8728096874457764E-32</v>
      </c>
      <c r="IW17">
        <v>1.8070338525701883E-32</v>
      </c>
      <c r="IX17">
        <v>3.6039148723906403E-32</v>
      </c>
      <c r="IY17">
        <v>-6.1372720979704128E-33</v>
      </c>
      <c r="IZ17">
        <v>-9.2134183242058449E-33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8.2488741470435265</v>
      </c>
      <c r="JK17">
        <v>3.9902603495935258</v>
      </c>
      <c r="JL17">
        <v>0.24552882399830656</v>
      </c>
      <c r="JM17">
        <v>2.4283193139304955E-32</v>
      </c>
      <c r="JN17">
        <v>-5.7645949303751934E-34</v>
      </c>
      <c r="JO17">
        <v>-1.7682770190611493E-32</v>
      </c>
      <c r="JP17">
        <v>-5.4814235455112562E-33</v>
      </c>
      <c r="JQ17">
        <v>-2.0903590907096803E-32</v>
      </c>
      <c r="JR17">
        <v>-5.8343183717022241E-33</v>
      </c>
      <c r="JS17">
        <v>4.0730010665832467E-33</v>
      </c>
      <c r="JT17">
        <v>8.8758116271112613E-33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5.033314904612288</v>
      </c>
      <c r="KE17">
        <v>3.8597431117305203</v>
      </c>
      <c r="KF17">
        <v>1.0616906605436427</v>
      </c>
      <c r="KG17">
        <v>8.7219110567686858E-2</v>
      </c>
      <c r="KH17">
        <v>3.7247792738921165E-32</v>
      </c>
      <c r="KI17">
        <v>-2.5714240646437408E-32</v>
      </c>
      <c r="KJ17">
        <v>1.1524336249168962E-32</v>
      </c>
      <c r="KK17">
        <v>-1.0898736838387663E-32</v>
      </c>
      <c r="KL17">
        <v>-1.9296371568377405E-32</v>
      </c>
      <c r="KM17">
        <v>-1.9616418276190281E-32</v>
      </c>
      <c r="KN17">
        <v>1.0947657834943176E-32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7.105533223609009</v>
      </c>
      <c r="KY17">
        <v>8.9984024731164194</v>
      </c>
      <c r="KZ17">
        <v>3.8881804438943783</v>
      </c>
      <c r="LA17">
        <v>0.42410797357659219</v>
      </c>
      <c r="LB17">
        <v>1.6829933120131504E-34</v>
      </c>
      <c r="LC17">
        <v>9.0253835045997227E-34</v>
      </c>
      <c r="LD17">
        <v>8.4946271255621926E-33</v>
      </c>
      <c r="LE17">
        <v>6.0570023096484642E-33</v>
      </c>
      <c r="LF17">
        <v>1.0161267982567693E-32</v>
      </c>
      <c r="LG17">
        <v>-1.3836588830813833E-33</v>
      </c>
      <c r="LH17">
        <v>2.5662383975150896E-33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5.3813244867671717</v>
      </c>
      <c r="LT17">
        <v>4.5647744410252251</v>
      </c>
      <c r="LU17">
        <v>3.4781554140676225</v>
      </c>
      <c r="LV17">
        <v>0.42957548873693591</v>
      </c>
      <c r="LW17">
        <v>4.1696658893011273E-33</v>
      </c>
      <c r="LX17">
        <v>-1.8168946012505125E-33</v>
      </c>
      <c r="LY17">
        <v>0</v>
      </c>
      <c r="LZ17">
        <v>4.2773393499834471E-33</v>
      </c>
      <c r="MA17">
        <v>-4.3408771889778595E-33</v>
      </c>
      <c r="MB17">
        <v>-6.8067403912215637E-33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5.7788298368578843</v>
      </c>
      <c r="MO17">
        <v>4.631935080093398</v>
      </c>
      <c r="MP17">
        <v>2.9089490536171443</v>
      </c>
      <c r="MQ17">
        <v>0.34054053708382709</v>
      </c>
      <c r="MR17">
        <v>-3.25213824585978E-33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6.5185700642013265</v>
      </c>
      <c r="NI17">
        <v>6.8443236729626493</v>
      </c>
      <c r="NJ17">
        <v>4.7519783684787011</v>
      </c>
      <c r="NK17">
        <v>2.3679348787322629</v>
      </c>
      <c r="NL17">
        <v>0.40876485639091487</v>
      </c>
      <c r="NM17">
        <v>0</v>
      </c>
      <c r="NN17">
        <v>0</v>
      </c>
      <c r="NO17">
        <v>-3.0388263611204481E-33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7.5861131696987787</v>
      </c>
      <c r="OD17">
        <v>7.9716099728358136</v>
      </c>
      <c r="OE17">
        <v>5.0672404902993309</v>
      </c>
      <c r="OF17">
        <v>2.4918357741684223</v>
      </c>
      <c r="OG17">
        <v>0.6655838797981668</v>
      </c>
      <c r="OH17">
        <v>2.2162924830378323E-3</v>
      </c>
      <c r="OI17">
        <v>-6.1142985671074043E-33</v>
      </c>
      <c r="OJ17">
        <v>1.2897810885059932E-30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7.4823812541423234</v>
      </c>
      <c r="OY17">
        <v>11.605857723895062</v>
      </c>
      <c r="OZ17">
        <v>5.9010244923903494</v>
      </c>
      <c r="PA17">
        <v>2.7390433166642567</v>
      </c>
      <c r="PB17">
        <v>0.69858977451696436</v>
      </c>
      <c r="PC17">
        <v>9.7004195159203693E-2</v>
      </c>
      <c r="PD17">
        <v>1.5559917640931989E-29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7.7607911438974702</v>
      </c>
      <c r="PS17">
        <v>7.5799686949737497</v>
      </c>
      <c r="PT17">
        <v>8.4900183080824547</v>
      </c>
      <c r="PU17">
        <v>4.9942272078753884</v>
      </c>
      <c r="PV17">
        <v>2.5378235130569551</v>
      </c>
      <c r="PW17">
        <v>0.97680567733954715</v>
      </c>
      <c r="PX17">
        <v>8.5579919890436937E-2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7.2947407028969238</v>
      </c>
      <c r="QN17">
        <v>9.0034608322814034</v>
      </c>
      <c r="QO17">
        <v>7.8690318719256904</v>
      </c>
      <c r="QP17">
        <v>6.0486543345302648</v>
      </c>
      <c r="QQ17">
        <v>3.7445078958324882</v>
      </c>
      <c r="QR17">
        <v>1.1038806917608233</v>
      </c>
      <c r="QS17" s="102" t="s">
        <v>27</v>
      </c>
      <c r="QU17">
        <v>15</v>
      </c>
      <c r="QV17" s="35">
        <v>0.63300000000000001</v>
      </c>
      <c r="QW17">
        <f t="shared" ref="QW17:RP17" si="15">JU$95</f>
        <v>0</v>
      </c>
      <c r="QX17">
        <f t="shared" si="15"/>
        <v>0</v>
      </c>
      <c r="QY17">
        <f t="shared" si="15"/>
        <v>0</v>
      </c>
      <c r="QZ17">
        <f t="shared" si="15"/>
        <v>0</v>
      </c>
      <c r="RA17">
        <f t="shared" si="15"/>
        <v>0</v>
      </c>
      <c r="RB17">
        <f t="shared" si="15"/>
        <v>0</v>
      </c>
      <c r="RC17">
        <f t="shared" si="15"/>
        <v>0</v>
      </c>
      <c r="RD17">
        <f t="shared" si="15"/>
        <v>0</v>
      </c>
      <c r="RE17">
        <f t="shared" si="15"/>
        <v>0</v>
      </c>
      <c r="RF17">
        <f t="shared" si="15"/>
        <v>418.19871939152256</v>
      </c>
      <c r="RG17">
        <f t="shared" si="15"/>
        <v>553.52926951816403</v>
      </c>
      <c r="RH17">
        <f t="shared" si="15"/>
        <v>704.12479861954114</v>
      </c>
      <c r="RI17">
        <f t="shared" si="15"/>
        <v>771.77153881444872</v>
      </c>
      <c r="RJ17">
        <f t="shared" si="15"/>
        <v>798.94129236263166</v>
      </c>
      <c r="RK17">
        <f t="shared" si="15"/>
        <v>830.01912838184182</v>
      </c>
      <c r="RL17">
        <f t="shared" si="15"/>
        <v>864.36088076860369</v>
      </c>
      <c r="RM17">
        <f t="shared" si="15"/>
        <v>900.3801948880448</v>
      </c>
      <c r="RN17">
        <f t="shared" si="15"/>
        <v>929.87872395813145</v>
      </c>
      <c r="RO17">
        <f t="shared" si="15"/>
        <v>966.54659230290099</v>
      </c>
      <c r="RP17">
        <f t="shared" si="15"/>
        <v>1003.9963847297773</v>
      </c>
      <c r="RR17">
        <f t="shared" si="1"/>
        <v>13.182587700000001</v>
      </c>
      <c r="RS17" s="35">
        <v>0.63300000000000001</v>
      </c>
      <c r="RT17">
        <f>0.82*RI17+0.18*RJ17</f>
        <v>776.66209445312165</v>
      </c>
    </row>
    <row r="18" spans="1:514" x14ac:dyDescent="0.3">
      <c r="A18">
        <v>0</v>
      </c>
      <c r="B18">
        <v>0</v>
      </c>
      <c r="C18">
        <v>0.16255381198761018</v>
      </c>
      <c r="D18">
        <v>0</v>
      </c>
      <c r="E18">
        <v>0</v>
      </c>
      <c r="F18">
        <v>0</v>
      </c>
      <c r="G18">
        <v>0.15119214079375506</v>
      </c>
      <c r="H18">
        <v>0.14329617430657746</v>
      </c>
      <c r="I18">
        <v>0.14558424348987434</v>
      </c>
      <c r="J18">
        <v>0.1533932034210129</v>
      </c>
      <c r="K18">
        <v>0.14203244580145641</v>
      </c>
      <c r="L18">
        <v>0.12682894256816263</v>
      </c>
      <c r="M18">
        <v>0.14874608810315296</v>
      </c>
      <c r="N18">
        <v>0.15656495105742851</v>
      </c>
      <c r="O18">
        <v>0.13956081346887014</v>
      </c>
      <c r="P18">
        <v>0.12496898035085559</v>
      </c>
      <c r="Q18">
        <v>0.13949583375439317</v>
      </c>
      <c r="R18">
        <v>0.14278822659631163</v>
      </c>
      <c r="S18">
        <v>0.13185388611351906</v>
      </c>
      <c r="T18">
        <v>0.12564600263236977</v>
      </c>
      <c r="U18">
        <v>0</v>
      </c>
      <c r="V18">
        <v>0</v>
      </c>
      <c r="W18">
        <v>0</v>
      </c>
      <c r="X18">
        <v>0.28952483061235623</v>
      </c>
      <c r="Y18">
        <v>0</v>
      </c>
      <c r="Z18">
        <v>0</v>
      </c>
      <c r="AA18">
        <v>0</v>
      </c>
      <c r="AB18">
        <v>0</v>
      </c>
      <c r="AC18">
        <v>0.15990013826548552</v>
      </c>
      <c r="AD18">
        <v>0.32716148761202446</v>
      </c>
      <c r="AE18">
        <v>0.34880795920094548</v>
      </c>
      <c r="AF18">
        <v>0.39052763461160866</v>
      </c>
      <c r="AG18">
        <v>0.33942747374353111</v>
      </c>
      <c r="AH18">
        <v>0.37315916771006596</v>
      </c>
      <c r="AI18">
        <v>0.37590662676754744</v>
      </c>
      <c r="AJ18">
        <v>0.34898737187188877</v>
      </c>
      <c r="AK18">
        <v>0.35583932201015095</v>
      </c>
      <c r="AL18">
        <v>0.35952220818656039</v>
      </c>
      <c r="AM18">
        <v>0.358336529139404</v>
      </c>
      <c r="AN18">
        <v>0.36053508818444452</v>
      </c>
      <c r="AO18">
        <v>0</v>
      </c>
      <c r="AP18">
        <v>0</v>
      </c>
      <c r="AQ18">
        <v>0</v>
      </c>
      <c r="AR18">
        <v>0</v>
      </c>
      <c r="AS18">
        <v>0.44064716677103094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0.10945036443590678</v>
      </c>
      <c r="AZ18">
        <v>0.49877762767725903</v>
      </c>
      <c r="BA18">
        <v>0.57239671680018189</v>
      </c>
      <c r="BB18">
        <v>0.59398693636439293</v>
      </c>
      <c r="BC18">
        <v>0.61132325884948269</v>
      </c>
      <c r="BD18">
        <v>0.56690882367826612</v>
      </c>
      <c r="BE18">
        <v>0.57402075510965733</v>
      </c>
      <c r="BF18">
        <v>0.58621508122382382</v>
      </c>
      <c r="BG18">
        <v>0.54255773868502832</v>
      </c>
      <c r="BH18">
        <v>0.60349170695452004</v>
      </c>
      <c r="BI18">
        <v>0</v>
      </c>
      <c r="BJ18">
        <v>0</v>
      </c>
      <c r="BK18">
        <v>0</v>
      </c>
      <c r="BL18">
        <v>0</v>
      </c>
      <c r="BM18">
        <v>1.9342421123277462</v>
      </c>
      <c r="BN18">
        <v>0.49475160896117026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0.10757143748197824</v>
      </c>
      <c r="BV18">
        <v>0.42252442815745872</v>
      </c>
      <c r="BW18">
        <v>0.68934674281901931</v>
      </c>
      <c r="BX18">
        <v>0.81413123138358823</v>
      </c>
      <c r="BY18">
        <v>0.81709595544864155</v>
      </c>
      <c r="BZ18">
        <v>0.76934694562712036</v>
      </c>
      <c r="CA18">
        <v>0.7726547235762955</v>
      </c>
      <c r="CB18">
        <v>0.79942187671483167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5.0723195679845112</v>
      </c>
      <c r="CI18">
        <v>0.22258306712259479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5.3591942713469495E-2</v>
      </c>
      <c r="CR18">
        <v>0.323268699638951</v>
      </c>
      <c r="CS18">
        <v>0.80423390538407857</v>
      </c>
      <c r="CT18">
        <v>0.9481715054241252</v>
      </c>
      <c r="CU18">
        <v>1.05548476632412</v>
      </c>
      <c r="CV18">
        <v>1.0489947610614969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7.832101619570822</v>
      </c>
      <c r="DC18">
        <v>1.4014115192075953</v>
      </c>
      <c r="DD18">
        <v>6.3663587179403527E-2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0.20931228668318136</v>
      </c>
      <c r="DN18">
        <v>0.36590727968365372</v>
      </c>
      <c r="DO18">
        <v>0.76365035242835289</v>
      </c>
      <c r="DP18">
        <v>0.99195582706545671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6.1930592505958098</v>
      </c>
      <c r="DX18">
        <v>0.2912100482363188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9.1546446587158339E-2</v>
      </c>
      <c r="EI18">
        <v>0.35620396986559594</v>
      </c>
      <c r="EJ18">
        <v>0.98860737652470787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2.7764523770815122</v>
      </c>
      <c r="ER18">
        <v>2.2336234253582337</v>
      </c>
      <c r="ES18">
        <v>9.1830600697936096E-2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2.7170113234964353E-2</v>
      </c>
      <c r="FD18">
        <v>0.33735545487688678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2.2498601269718761</v>
      </c>
      <c r="FM18">
        <v>0.46360126026874782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3.634923221669982E-2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3.5774927838144133</v>
      </c>
      <c r="GG18">
        <v>2.6337986202927248</v>
      </c>
      <c r="GH18">
        <v>0.18679798214318893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3.2850368403854495</v>
      </c>
      <c r="HA18">
        <v>2.920925368467139</v>
      </c>
      <c r="HB18">
        <v>0.56328193630180645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5.8089432019183622</v>
      </c>
      <c r="HV18">
        <v>3.157834180732118</v>
      </c>
      <c r="HW18">
        <v>0.19655644997054328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5.7231966917299548</v>
      </c>
      <c r="IP18">
        <v>3.2876738547780016</v>
      </c>
      <c r="IQ18">
        <v>0.66228918028990369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8.2488741470435247</v>
      </c>
      <c r="JK18">
        <v>3.9902603495935249</v>
      </c>
      <c r="JL18">
        <v>0.24552882399830656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5.033314904612288</v>
      </c>
      <c r="KE18">
        <v>3.8597431117305208</v>
      </c>
      <c r="KF18">
        <v>1.0616906605436427</v>
      </c>
      <c r="KG18">
        <v>8.7219110567686858E-2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7.105533223609009</v>
      </c>
      <c r="KY18">
        <v>8.9984024731164212</v>
      </c>
      <c r="KZ18">
        <v>3.8881804438943774</v>
      </c>
      <c r="LA18">
        <v>0.42410797357659219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5.3813244867671717</v>
      </c>
      <c r="LT18">
        <v>4.5647744410252251</v>
      </c>
      <c r="LU18">
        <v>3.4781554140676225</v>
      </c>
      <c r="LV18">
        <v>0.42957548873693591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5.7788298368578843</v>
      </c>
      <c r="MO18">
        <v>4.631935080093398</v>
      </c>
      <c r="MP18">
        <v>2.9089490536171438</v>
      </c>
      <c r="MQ18">
        <v>0.34054053708382709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6.5185700642013256</v>
      </c>
      <c r="NI18">
        <v>6.8443236729626493</v>
      </c>
      <c r="NJ18">
        <v>4.7519783684787011</v>
      </c>
      <c r="NK18">
        <v>2.3679348787322629</v>
      </c>
      <c r="NL18">
        <v>0.40876485639091487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7.5861131696987787</v>
      </c>
      <c r="OD18">
        <v>7.9716099728358136</v>
      </c>
      <c r="OE18">
        <v>5.0672404902993309</v>
      </c>
      <c r="OF18">
        <v>2.4918357741684223</v>
      </c>
      <c r="OG18">
        <v>0.66558387979816669</v>
      </c>
      <c r="OH18">
        <v>2.2162924830378323E-3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7.4823812541423251</v>
      </c>
      <c r="OY18">
        <v>11.605857723895062</v>
      </c>
      <c r="OZ18">
        <v>5.9010244923903477</v>
      </c>
      <c r="PA18">
        <v>2.7390433166642567</v>
      </c>
      <c r="PB18">
        <v>0.69858977451696436</v>
      </c>
      <c r="PC18">
        <v>9.7004195159203707E-2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7.7607911438974702</v>
      </c>
      <c r="PS18">
        <v>7.5799686949737479</v>
      </c>
      <c r="PT18">
        <v>8.4900183080824547</v>
      </c>
      <c r="PU18">
        <v>4.9942272078753875</v>
      </c>
      <c r="PV18">
        <v>2.5378235130569551</v>
      </c>
      <c r="PW18">
        <v>0.97680567733954715</v>
      </c>
      <c r="PX18">
        <v>8.5579919890436937E-2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7.2947407028969238</v>
      </c>
      <c r="QN18">
        <v>9.0034608322814034</v>
      </c>
      <c r="QO18">
        <v>7.8690318719256904</v>
      </c>
      <c r="QP18">
        <v>6.0486543345302648</v>
      </c>
      <c r="QQ18">
        <v>3.7445078958324882</v>
      </c>
      <c r="QR18">
        <v>1.1038806917608233</v>
      </c>
      <c r="QS18" s="102" t="s">
        <v>29</v>
      </c>
      <c r="QU18">
        <v>16</v>
      </c>
      <c r="QV18" s="35">
        <v>0.66600000000000004</v>
      </c>
      <c r="QW18">
        <f t="shared" ref="QW18:RP18" si="16">KO$95</f>
        <v>0</v>
      </c>
      <c r="QX18">
        <f t="shared" si="16"/>
        <v>0</v>
      </c>
      <c r="QY18">
        <f t="shared" si="16"/>
        <v>0</v>
      </c>
      <c r="QZ18">
        <f t="shared" si="16"/>
        <v>0</v>
      </c>
      <c r="RA18">
        <f t="shared" si="16"/>
        <v>0</v>
      </c>
      <c r="RB18">
        <f t="shared" si="16"/>
        <v>0</v>
      </c>
      <c r="RC18">
        <f t="shared" si="16"/>
        <v>0</v>
      </c>
      <c r="RD18">
        <f t="shared" si="16"/>
        <v>0</v>
      </c>
      <c r="RE18">
        <f t="shared" si="16"/>
        <v>0</v>
      </c>
      <c r="RF18">
        <f t="shared" si="16"/>
        <v>315.46460411056376</v>
      </c>
      <c r="RG18">
        <f t="shared" si="16"/>
        <v>455.84096647713454</v>
      </c>
      <c r="RH18">
        <f t="shared" si="16"/>
        <v>644.36802777833918</v>
      </c>
      <c r="RI18">
        <f t="shared" si="16"/>
        <v>722.54847381789398</v>
      </c>
      <c r="RJ18">
        <f t="shared" si="16"/>
        <v>774.89619634387873</v>
      </c>
      <c r="RK18">
        <f t="shared" si="16"/>
        <v>794.23689600307443</v>
      </c>
      <c r="RL18">
        <f t="shared" si="16"/>
        <v>823.19902966351617</v>
      </c>
      <c r="RM18">
        <f t="shared" si="16"/>
        <v>848.79065825337864</v>
      </c>
      <c r="RN18">
        <f t="shared" si="16"/>
        <v>884.84083233567856</v>
      </c>
      <c r="RO18">
        <f t="shared" si="16"/>
        <v>917.64351873524788</v>
      </c>
      <c r="RP18">
        <f t="shared" si="16"/>
        <v>941.15618033064095</v>
      </c>
      <c r="RR18">
        <f t="shared" si="1"/>
        <v>13.576835399999998</v>
      </c>
      <c r="RS18" s="35">
        <v>0.66600000000000004</v>
      </c>
      <c r="RT18">
        <f>0.42*RI18+0.58*RJ18</f>
        <v>752.91015288296512</v>
      </c>
    </row>
    <row r="19" spans="1:514" x14ac:dyDescent="0.3">
      <c r="A19">
        <v>0</v>
      </c>
      <c r="B19">
        <v>0</v>
      </c>
      <c r="C19">
        <v>-6.2894888937782864E-29</v>
      </c>
      <c r="D19">
        <v>2.4995182044960471E-29</v>
      </c>
      <c r="E19">
        <v>2.4199078445068957E-29</v>
      </c>
      <c r="F19">
        <v>3.1907298049299664E-30</v>
      </c>
      <c r="G19">
        <v>3.7469874583857191E-29</v>
      </c>
      <c r="H19">
        <v>-1.0745500259318885E-29</v>
      </c>
      <c r="I19">
        <v>-1.3665112989885247E-29</v>
      </c>
      <c r="J19">
        <v>-1.1813059529079549E-30</v>
      </c>
      <c r="K19">
        <v>1.4562165556733372E-30</v>
      </c>
      <c r="L19">
        <v>-2.6814299670247023E-30</v>
      </c>
      <c r="M19">
        <v>-1.0346409044982432E-30</v>
      </c>
      <c r="N19">
        <v>-2.233040168262636E-29</v>
      </c>
      <c r="O19">
        <v>2.0680510113695311E-29</v>
      </c>
      <c r="P19">
        <v>1.7423123234101733E-29</v>
      </c>
      <c r="Q19">
        <v>-1.0484946125191445E-29</v>
      </c>
      <c r="R19">
        <v>5.6389837174008132E-29</v>
      </c>
      <c r="S19">
        <v>-4.1179624850811512E-31</v>
      </c>
      <c r="T19">
        <v>4.4988069603827643E-30</v>
      </c>
      <c r="U19">
        <v>0</v>
      </c>
      <c r="V19">
        <v>0</v>
      </c>
      <c r="W19">
        <v>0</v>
      </c>
      <c r="X19">
        <v>4.7605202965089474E-29</v>
      </c>
      <c r="Y19">
        <v>-2.2386355891432954E-29</v>
      </c>
      <c r="Z19">
        <v>2.0749834256429678E-29</v>
      </c>
      <c r="AA19">
        <v>-1.7381087351374916E-29</v>
      </c>
      <c r="AB19">
        <v>-1.968302189960687E-30</v>
      </c>
      <c r="AC19">
        <v>-1.1429708615189509E-28</v>
      </c>
      <c r="AD19">
        <v>-1.9248274021958056E-28</v>
      </c>
      <c r="AE19">
        <v>2.2788443047354201E-29</v>
      </c>
      <c r="AF19">
        <v>-1.2696245760888715E-28</v>
      </c>
      <c r="AG19">
        <v>-8.7793652212941351E-29</v>
      </c>
      <c r="AH19">
        <v>-8.4183007054073638E-29</v>
      </c>
      <c r="AI19">
        <v>-1.7066280243478193E-28</v>
      </c>
      <c r="AJ19">
        <v>-4.2313183630954926E-29</v>
      </c>
      <c r="AK19">
        <v>3.7103316261832133E-29</v>
      </c>
      <c r="AL19">
        <v>-1.5886752433930568E-29</v>
      </c>
      <c r="AM19">
        <v>-5.893697538158823E-29</v>
      </c>
      <c r="AN19">
        <v>-6.2312323633999013E-29</v>
      </c>
      <c r="AO19">
        <v>0</v>
      </c>
      <c r="AP19">
        <v>0</v>
      </c>
      <c r="AQ19">
        <v>0</v>
      </c>
      <c r="AR19">
        <v>0</v>
      </c>
      <c r="AS19">
        <v>1.1738847845279862E-29</v>
      </c>
      <c r="AT19">
        <v>-3.5284489533300644E-29</v>
      </c>
      <c r="AU19">
        <v>2.5085535150789997E-29</v>
      </c>
      <c r="AV19">
        <v>2.7534018386552296E-29</v>
      </c>
      <c r="AW19">
        <v>-5.7088522253676642E-29</v>
      </c>
      <c r="AX19">
        <v>9.4348654426967786E-30</v>
      </c>
      <c r="AY19">
        <v>2.5287635112201694E-30</v>
      </c>
      <c r="AZ19">
        <v>-9.6442874532650031E-29</v>
      </c>
      <c r="BA19">
        <v>-1.4379622236883211E-28</v>
      </c>
      <c r="BB19">
        <v>-2.3145117866366623E-29</v>
      </c>
      <c r="BC19">
        <v>1.3000529760392468E-28</v>
      </c>
      <c r="BD19">
        <v>8.5220097155513067E-29</v>
      </c>
      <c r="BE19">
        <v>2.4572023887609006E-29</v>
      </c>
      <c r="BF19">
        <v>1.4280895154638582E-28</v>
      </c>
      <c r="BG19">
        <v>-1.3118236861950237E-29</v>
      </c>
      <c r="BH19">
        <v>2.6968950987305081E-29</v>
      </c>
      <c r="BI19">
        <v>0</v>
      </c>
      <c r="BJ19">
        <v>0</v>
      </c>
      <c r="BK19">
        <v>0</v>
      </c>
      <c r="BL19">
        <v>0</v>
      </c>
      <c r="BM19">
        <v>1.4473417890349046E-28</v>
      </c>
      <c r="BN19">
        <v>-9.0009201699679701E-29</v>
      </c>
      <c r="BO19">
        <v>9.234491860633862E-30</v>
      </c>
      <c r="BP19">
        <v>-4.601297725677902E-29</v>
      </c>
      <c r="BQ19">
        <v>-6.9582295326381778E-29</v>
      </c>
      <c r="BR19">
        <v>4.623973179825601E-29</v>
      </c>
      <c r="BS19">
        <v>3.1909191062453201E-29</v>
      </c>
      <c r="BT19">
        <v>-2.424695158273768E-28</v>
      </c>
      <c r="BU19">
        <v>2.0819283313686814E-29</v>
      </c>
      <c r="BV19">
        <v>-1.3020843804491768E-28</v>
      </c>
      <c r="BW19">
        <v>9.9813633413637108E-29</v>
      </c>
      <c r="BX19">
        <v>-6.584802144537992E-29</v>
      </c>
      <c r="BY19">
        <v>9.0397597671847134E-29</v>
      </c>
      <c r="BZ19">
        <v>-3.8964061151305647E-29</v>
      </c>
      <c r="CA19">
        <v>2.6320035820807215E-29</v>
      </c>
      <c r="CB19">
        <v>6.5209503216240806E-30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4.5525156030001285E-28</v>
      </c>
      <c r="CI19">
        <v>5.0117793079235576E-30</v>
      </c>
      <c r="CJ19">
        <v>-1.3982591920315802E-28</v>
      </c>
      <c r="CK19">
        <v>-4.2232032722131126E-29</v>
      </c>
      <c r="CL19">
        <v>1.1564346762150367E-28</v>
      </c>
      <c r="CM19">
        <v>5.7058300988818555E-29</v>
      </c>
      <c r="CN19">
        <v>6.5437111559181654E-29</v>
      </c>
      <c r="CO19">
        <v>4.1675573210018773E-29</v>
      </c>
      <c r="CP19">
        <v>2.5961169251958537E-28</v>
      </c>
      <c r="CQ19">
        <v>2.5294330268436133E-28</v>
      </c>
      <c r="CR19">
        <v>-2.8329831852179303E-29</v>
      </c>
      <c r="CS19">
        <v>-4.0215000326619749E-28</v>
      </c>
      <c r="CT19">
        <v>4.2553839168082807E-30</v>
      </c>
      <c r="CU19">
        <v>-8.7245636013114854E-29</v>
      </c>
      <c r="CV19">
        <v>-1.5487896601943062E-28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-5.9363404219527014E-28</v>
      </c>
      <c r="DC19">
        <v>2.7329139704342203E-29</v>
      </c>
      <c r="DD19">
        <v>-3.0799330303826453E-29</v>
      </c>
      <c r="DE19">
        <v>4.9581929767231015E-29</v>
      </c>
      <c r="DF19">
        <v>4.0044395461119218E-29</v>
      </c>
      <c r="DG19">
        <v>6.2390356801158508E-29</v>
      </c>
      <c r="DH19">
        <v>7.3323837222885551E-30</v>
      </c>
      <c r="DI19">
        <v>7.4990363664243958E-29</v>
      </c>
      <c r="DJ19">
        <v>2.1422178054912158E-28</v>
      </c>
      <c r="DK19">
        <v>-9.566725131055005E-29</v>
      </c>
      <c r="DL19">
        <v>-7.3231816650156757E-29</v>
      </c>
      <c r="DM19">
        <v>-6.5641039253241565E-29</v>
      </c>
      <c r="DN19">
        <v>3.857878962601631E-29</v>
      </c>
      <c r="DO19">
        <v>4.4054151714520005E-29</v>
      </c>
      <c r="DP19">
        <v>1.4928718319480349E-28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2.0577196020709972E-32</v>
      </c>
      <c r="DY19">
        <v>0</v>
      </c>
      <c r="DZ19">
        <v>-4.1161103676603429E-32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-1.3039242304281916E-32</v>
      </c>
      <c r="EI19">
        <v>1.1986758669663578E-30</v>
      </c>
      <c r="EJ19">
        <v>3.7290073966504108E-30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1.0839390916104795E-32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2.2412404472406241E-32</v>
      </c>
      <c r="FD19">
        <v>-7.8252807990683666E-31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1.3806560664053343E-35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-2.4379944218679789E-30</v>
      </c>
      <c r="GG19">
        <v>9.5807178989026489E-31</v>
      </c>
      <c r="GH19">
        <v>2.0640042345479098E-32</v>
      </c>
      <c r="GI19">
        <v>-2.5789043775482256E-32</v>
      </c>
      <c r="GJ19">
        <v>2.8996905429489376E-32</v>
      </c>
      <c r="GK19">
        <v>-6.1889672184337621E-32</v>
      </c>
      <c r="GL19">
        <v>6.1921562655218143E-32</v>
      </c>
      <c r="GM19">
        <v>-9.7248803482287942E-32</v>
      </c>
      <c r="GN19">
        <v>-3.2481853175437655E-31</v>
      </c>
      <c r="GO19">
        <v>1.1386791753380753E-31</v>
      </c>
      <c r="GP19">
        <v>2.7711438649871893E-31</v>
      </c>
      <c r="GQ19">
        <v>3.1568166690031826E-32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1.4948511230711639E-30</v>
      </c>
      <c r="HB19">
        <v>7.7454374581675114E-32</v>
      </c>
      <c r="HC19">
        <v>5.1621338234652526E-32</v>
      </c>
      <c r="HD19">
        <v>-2.581651272942927E-32</v>
      </c>
      <c r="HE19">
        <v>-1.4203462368588146E-32</v>
      </c>
      <c r="HF19">
        <v>-4.6457964877202822E-31</v>
      </c>
      <c r="HG19">
        <v>-9.9275377053295734E-32</v>
      </c>
      <c r="HH19">
        <v>1.6787395279938131E-33</v>
      </c>
      <c r="HI19">
        <v>-4.2787229426237544E-32</v>
      </c>
      <c r="HJ19">
        <v>-2.5647353299032923E-32</v>
      </c>
      <c r="HK19">
        <v>1.1237046562478968E-32</v>
      </c>
      <c r="HL19">
        <v>9.8453843570355763E-32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9.3965090060444838E-30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-3.3444957478369012E-30</v>
      </c>
      <c r="QS19" s="102" t="s">
        <v>31</v>
      </c>
      <c r="QU19">
        <v>17</v>
      </c>
      <c r="QV19" s="35">
        <v>0.7</v>
      </c>
      <c r="QW19">
        <f t="shared" ref="QW19:RP19" si="17">LI$95</f>
        <v>0</v>
      </c>
      <c r="QX19">
        <f t="shared" si="17"/>
        <v>0</v>
      </c>
      <c r="QY19">
        <f t="shared" si="17"/>
        <v>0</v>
      </c>
      <c r="QZ19">
        <f t="shared" si="17"/>
        <v>0</v>
      </c>
      <c r="RA19">
        <f t="shared" si="17"/>
        <v>0</v>
      </c>
      <c r="RB19">
        <f t="shared" si="17"/>
        <v>0</v>
      </c>
      <c r="RC19">
        <f t="shared" si="17"/>
        <v>0</v>
      </c>
      <c r="RD19">
        <f t="shared" si="17"/>
        <v>0</v>
      </c>
      <c r="RE19">
        <f t="shared" si="17"/>
        <v>0</v>
      </c>
      <c r="RF19">
        <f t="shared" si="17"/>
        <v>0</v>
      </c>
      <c r="RG19">
        <f t="shared" si="17"/>
        <v>373.92801930040707</v>
      </c>
      <c r="RH19">
        <f t="shared" si="17"/>
        <v>498.88524295435224</v>
      </c>
      <c r="RI19">
        <f t="shared" si="17"/>
        <v>673.1292381373828</v>
      </c>
      <c r="RJ19">
        <f t="shared" si="17"/>
        <v>751.30507350204755</v>
      </c>
      <c r="RK19">
        <f t="shared" si="17"/>
        <v>761.81199965200392</v>
      </c>
      <c r="RL19">
        <f t="shared" si="17"/>
        <v>804.98148778677239</v>
      </c>
      <c r="RM19">
        <f t="shared" si="17"/>
        <v>827.67942005884743</v>
      </c>
      <c r="RN19">
        <f t="shared" si="17"/>
        <v>864.61431817246694</v>
      </c>
      <c r="RO19">
        <f t="shared" si="17"/>
        <v>885.52856562804629</v>
      </c>
      <c r="RP19">
        <f t="shared" si="17"/>
        <v>922.25669822386635</v>
      </c>
      <c r="RR19">
        <f t="shared" si="1"/>
        <v>13.983029999999999</v>
      </c>
      <c r="RS19" s="35">
        <v>0.7</v>
      </c>
      <c r="RT19">
        <f>0.02*RI19+0.98*RJ19</f>
        <v>749.74155679475416</v>
      </c>
    </row>
    <row r="20" spans="1:514" x14ac:dyDescent="0.3">
      <c r="A20">
        <v>0</v>
      </c>
      <c r="B20">
        <v>0</v>
      </c>
      <c r="C20">
        <v>-3.5272272225865797E-30</v>
      </c>
      <c r="D20">
        <v>3.7027007905193171E-30</v>
      </c>
      <c r="E20">
        <v>5.2533724475352916E-32</v>
      </c>
      <c r="F20">
        <v>8.1263880699929078E-30</v>
      </c>
      <c r="G20">
        <v>-1.5808439078148283E-29</v>
      </c>
      <c r="H20">
        <v>1.2656189544663132E-29</v>
      </c>
      <c r="I20">
        <v>-8.854169141054918E-29</v>
      </c>
      <c r="J20">
        <v>2.2732239497908565E-29</v>
      </c>
      <c r="K20">
        <v>-2.5618860165062237E-29</v>
      </c>
      <c r="L20">
        <v>-7.1200375927900825E-30</v>
      </c>
      <c r="M20">
        <v>-1.0061463182517909E-29</v>
      </c>
      <c r="N20">
        <v>2.2549692765877404E-29</v>
      </c>
      <c r="O20">
        <v>6.8565173219152908E-30</v>
      </c>
      <c r="P20">
        <v>-1.2834805887170658E-29</v>
      </c>
      <c r="Q20">
        <v>1.0224208087446915E-28</v>
      </c>
      <c r="R20">
        <v>4.2581270410771595E-30</v>
      </c>
      <c r="S20">
        <v>2.023052632187261E-29</v>
      </c>
      <c r="T20">
        <v>-3.9635997443368416E-29</v>
      </c>
      <c r="U20">
        <v>0</v>
      </c>
      <c r="V20">
        <v>0</v>
      </c>
      <c r="W20">
        <v>0</v>
      </c>
      <c r="X20">
        <v>7.1173437697285553E-29</v>
      </c>
      <c r="Y20">
        <v>1.5047578266430851E-29</v>
      </c>
      <c r="Z20">
        <v>-1.2611074607637916E-29</v>
      </c>
      <c r="AA20">
        <v>-3.4569402086214034E-29</v>
      </c>
      <c r="AB20">
        <v>3.4018879012477347E-29</v>
      </c>
      <c r="AC20">
        <v>2.5952453138636133E-29</v>
      </c>
      <c r="AD20">
        <v>-9.9124912099073416E-30</v>
      </c>
      <c r="AE20">
        <v>2.7102102218850475E-29</v>
      </c>
      <c r="AF20">
        <v>1.943516499541138E-30</v>
      </c>
      <c r="AG20">
        <v>1.6227635334764531E-29</v>
      </c>
      <c r="AH20">
        <v>-9.8677108688517368E-30</v>
      </c>
      <c r="AI20">
        <v>-6.7147710333080015E-29</v>
      </c>
      <c r="AJ20">
        <v>1.8694590998404303E-29</v>
      </c>
      <c r="AK20">
        <v>1.9744915705414419E-28</v>
      </c>
      <c r="AL20">
        <v>3.7749091382213464E-29</v>
      </c>
      <c r="AM20">
        <v>9.2911231937531077E-30</v>
      </c>
      <c r="AN20">
        <v>3.9062542389735152E-29</v>
      </c>
      <c r="AO20">
        <v>0</v>
      </c>
      <c r="AP20">
        <v>0</v>
      </c>
      <c r="AQ20">
        <v>0</v>
      </c>
      <c r="AR20">
        <v>0</v>
      </c>
      <c r="AS20">
        <v>4.6871082216044933E-29</v>
      </c>
      <c r="AT20">
        <v>7.387253092552013E-29</v>
      </c>
      <c r="AU20">
        <v>8.1239372987293145E-29</v>
      </c>
      <c r="AV20">
        <v>1.5595429531450837E-28</v>
      </c>
      <c r="AW20">
        <v>1.5258322030269981E-28</v>
      </c>
      <c r="AX20">
        <v>4.0382641604872062E-29</v>
      </c>
      <c r="AY20">
        <v>2.1860731714480772E-28</v>
      </c>
      <c r="AZ20">
        <v>1.7514469025942423E-28</v>
      </c>
      <c r="BA20">
        <v>2.0287183659779854E-28</v>
      </c>
      <c r="BB20">
        <v>3.2029826117452922E-28</v>
      </c>
      <c r="BC20">
        <v>3.2053293134414637E-28</v>
      </c>
      <c r="BD20">
        <v>2.4130487164432953E-28</v>
      </c>
      <c r="BE20">
        <v>1.9032299136973204E-28</v>
      </c>
      <c r="BF20">
        <v>-4.9420400573557018E-30</v>
      </c>
      <c r="BG20">
        <v>-5.3152363904473912E-29</v>
      </c>
      <c r="BH20">
        <v>-6.2771305639983701E-29</v>
      </c>
      <c r="BI20">
        <v>0</v>
      </c>
      <c r="BJ20">
        <v>0</v>
      </c>
      <c r="BK20">
        <v>0</v>
      </c>
      <c r="BL20">
        <v>0</v>
      </c>
      <c r="BM20">
        <v>5.64537240504518E-29</v>
      </c>
      <c r="BN20">
        <v>2.8433249480305405E-28</v>
      </c>
      <c r="BO20">
        <v>-1.9576548200628826E-28</v>
      </c>
      <c r="BP20">
        <v>-4.5904131293208577E-29</v>
      </c>
      <c r="BQ20">
        <v>3.4354899063358465E-28</v>
      </c>
      <c r="BR20">
        <v>-4.411146250135686E-29</v>
      </c>
      <c r="BS20">
        <v>3.238273957095961E-29</v>
      </c>
      <c r="BT20">
        <v>-3.9631825174454322E-28</v>
      </c>
      <c r="BU20">
        <v>-1.2538643596407431E-27</v>
      </c>
      <c r="BV20">
        <v>1.1752164722816744E-27</v>
      </c>
      <c r="BW20">
        <v>9.751391239728401E-28</v>
      </c>
      <c r="BX20">
        <v>1.2800394075603863E-27</v>
      </c>
      <c r="BY20">
        <v>1.7032696613890682E-27</v>
      </c>
      <c r="BZ20">
        <v>4.4910640172774615E-28</v>
      </c>
      <c r="CA20">
        <v>1.1642763240935646E-27</v>
      </c>
      <c r="CB20">
        <v>1.0473708420401106E-27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-1.2580478337998863E-28</v>
      </c>
      <c r="CI20">
        <v>1.274874651306403E-28</v>
      </c>
      <c r="CJ20">
        <v>9.1370765371390144E-30</v>
      </c>
      <c r="CK20">
        <v>-6.4440754448272114E-29</v>
      </c>
      <c r="CL20">
        <v>8.1765328070922099E-30</v>
      </c>
      <c r="CM20">
        <v>1.1564909300320034E-28</v>
      </c>
      <c r="CN20">
        <v>2.4023743858038463E-29</v>
      </c>
      <c r="CO20">
        <v>-1.3112097874091309E-28</v>
      </c>
      <c r="CP20">
        <v>2.330615307907435E-31</v>
      </c>
      <c r="CQ20">
        <v>-1.0551073935075354E-28</v>
      </c>
      <c r="CR20">
        <v>2.0430972392405429E-28</v>
      </c>
      <c r="CS20">
        <v>-8.0487358194242149E-29</v>
      </c>
      <c r="CT20">
        <v>1.2734657680435942E-28</v>
      </c>
      <c r="CU20">
        <v>-1.3986943365985406E-28</v>
      </c>
      <c r="CV20">
        <v>-1.9944595035171144E-28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-9.4551458095758969E-29</v>
      </c>
      <c r="DD20">
        <v>1.0351590318122873E-28</v>
      </c>
      <c r="DE20">
        <v>2.514993846394609E-28</v>
      </c>
      <c r="DF20">
        <v>1.146074913980125E-28</v>
      </c>
      <c r="DG20">
        <v>-5.487460531803751E-29</v>
      </c>
      <c r="DH20">
        <v>8.4197342682311525E-29</v>
      </c>
      <c r="DI20">
        <v>1.8809925724950665E-28</v>
      </c>
      <c r="DJ20">
        <v>3.2896865329720726E-28</v>
      </c>
      <c r="DK20">
        <v>2.806440176459457E-28</v>
      </c>
      <c r="DL20">
        <v>2.9644383716609567E-28</v>
      </c>
      <c r="DM20">
        <v>1.6896237393980226E-28</v>
      </c>
      <c r="DN20">
        <v>-2.0718244512000065E-27</v>
      </c>
      <c r="DO20">
        <v>6.5241934940860873E-28</v>
      </c>
      <c r="DP20">
        <v>-9.3474620720942969E-28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3.5872273522042643E-30</v>
      </c>
      <c r="DX20">
        <v>-1.1466666037133605E-32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4.0531950032523495E-32</v>
      </c>
      <c r="EI20">
        <v>-6.3075767441219081E-30</v>
      </c>
      <c r="EJ20">
        <v>-6.4037919258709523E-30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1.1379253056656034E-31</v>
      </c>
      <c r="ES20">
        <v>-3.0901004512884113E-32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5.6017313107153565E-32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-3.8793299848518602E-31</v>
      </c>
      <c r="FM20">
        <v>6.3107204685126637E-32</v>
      </c>
      <c r="FN20">
        <v>2.6924015335482232E-29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3.0112821739405238E-30</v>
      </c>
      <c r="GG20">
        <v>-3.019053499904691E-31</v>
      </c>
      <c r="GH20">
        <v>-1.3358766551467223E-31</v>
      </c>
      <c r="GI20">
        <v>0</v>
      </c>
      <c r="GJ20">
        <v>2.4130342773926907E-32</v>
      </c>
      <c r="GK20">
        <v>-1.9837811452293388E-32</v>
      </c>
      <c r="GL20">
        <v>1.0832262043084089E-31</v>
      </c>
      <c r="GM20">
        <v>-4.6033095442439265E-33</v>
      </c>
      <c r="GN20">
        <v>2.7616230257882182E-32</v>
      </c>
      <c r="GO20">
        <v>-9.2062903399203484E-33</v>
      </c>
      <c r="GP20">
        <v>6.1766624213993676E-32</v>
      </c>
      <c r="GQ20">
        <v>0</v>
      </c>
      <c r="GR20">
        <v>1.3047991606205106E-31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7.0978723285656284E-32</v>
      </c>
      <c r="HA20">
        <v>2.7110938192625457E-30</v>
      </c>
      <c r="HB20">
        <v>7.0205888411981513E-31</v>
      </c>
      <c r="HC20">
        <v>0</v>
      </c>
      <c r="HD20">
        <v>0</v>
      </c>
      <c r="HE20">
        <v>-2.541904317593273E-32</v>
      </c>
      <c r="HF20">
        <v>0</v>
      </c>
      <c r="HG20">
        <v>-3.3436705636317934E-33</v>
      </c>
      <c r="HH20">
        <v>2.8314097102693893E-31</v>
      </c>
      <c r="HI20">
        <v>1.6752726937462424E-32</v>
      </c>
      <c r="HJ20">
        <v>0</v>
      </c>
      <c r="HK20">
        <v>1.8764449443625164E-32</v>
      </c>
      <c r="HL20">
        <v>5.6416412361987289E-31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-8.5551992864649615E-32</v>
      </c>
      <c r="HV20">
        <v>-8.1922251728934414E-31</v>
      </c>
      <c r="HW20">
        <v>7.7202395413548183E-33</v>
      </c>
      <c r="HX20">
        <v>-2.582474902586064E-33</v>
      </c>
      <c r="HY20">
        <v>-2.742077036084876E-35</v>
      </c>
      <c r="HZ20">
        <v>0</v>
      </c>
      <c r="IA20">
        <v>-2.3593469172219194E-33</v>
      </c>
      <c r="IB20">
        <v>-4.6070574560131356E-33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5.7132822802622531E-30</v>
      </c>
      <c r="IP20">
        <v>4.0330079785904521E-30</v>
      </c>
      <c r="IQ20">
        <v>5.2176763353033122E-32</v>
      </c>
      <c r="IR20">
        <v>4.245884013871328E-33</v>
      </c>
      <c r="IS20">
        <v>0</v>
      </c>
      <c r="IT20">
        <v>-4.3534862552147245E-33</v>
      </c>
      <c r="IU20">
        <v>0</v>
      </c>
      <c r="IV20">
        <v>-4.6109854758307393E-33</v>
      </c>
      <c r="IW20">
        <v>2.8116808482348758E-33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8.3923601530055922E-33</v>
      </c>
      <c r="JK20">
        <v>-6.0927391420766854E-31</v>
      </c>
      <c r="JL20">
        <v>-7.5790947239156404E-33</v>
      </c>
      <c r="JM20">
        <v>0</v>
      </c>
      <c r="JN20">
        <v>0</v>
      </c>
      <c r="JO20">
        <v>1.7596937310608727E-34</v>
      </c>
      <c r="JP20">
        <v>0</v>
      </c>
      <c r="JQ20">
        <v>-2.172825347418931E-32</v>
      </c>
      <c r="JR20">
        <v>3.621967322217482E-33</v>
      </c>
      <c r="JS20">
        <v>-5.9243128099847422E-33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1.3652741926038988E-31</v>
      </c>
      <c r="KE20">
        <v>3.0266875546932281E-30</v>
      </c>
      <c r="KF20">
        <v>-2.1911282751085653E-30</v>
      </c>
      <c r="KG20">
        <v>-9.7266850461939468E-32</v>
      </c>
      <c r="KH20">
        <v>2.5815138946847507E-32</v>
      </c>
      <c r="KI20">
        <v>-4.6170443203429676E-33</v>
      </c>
      <c r="KJ20">
        <v>-6.848183904062193E-33</v>
      </c>
      <c r="KK20">
        <v>-4.7087787927430385E-32</v>
      </c>
      <c r="KL20">
        <v>-2.4621395628068046E-32</v>
      </c>
      <c r="KM20">
        <v>5.0105126969460561E-32</v>
      </c>
      <c r="KN20">
        <v>1.7831817767088172E-32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1.6247687475516106E-29</v>
      </c>
      <c r="KY20">
        <v>-6.582464689348241E-30</v>
      </c>
      <c r="KZ20">
        <v>-4.547675396491283E-30</v>
      </c>
      <c r="LA20">
        <v>-6.4406883712082924E-32</v>
      </c>
      <c r="LB20">
        <v>5.6696359787567856E-32</v>
      </c>
      <c r="LC20">
        <v>-1.5291055777411066E-32</v>
      </c>
      <c r="LD20">
        <v>1.1693196858349104E-32</v>
      </c>
      <c r="LE20">
        <v>-1.3709378197297249E-32</v>
      </c>
      <c r="LF20">
        <v>-2.9575749052034136E-33</v>
      </c>
      <c r="LG20">
        <v>9.0721428299479458E-33</v>
      </c>
      <c r="LH20">
        <v>1.8790499007287227E-32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-8.767519314387247E-31</v>
      </c>
      <c r="LU20">
        <v>-1.5827453112752571E-30</v>
      </c>
      <c r="LV20">
        <v>4.0762982567232212E-33</v>
      </c>
      <c r="LW20">
        <v>9.6281263839464115E-33</v>
      </c>
      <c r="LX20">
        <v>-3.4765225298988573E-32</v>
      </c>
      <c r="LY20">
        <v>1.806702360512486E-32</v>
      </c>
      <c r="LZ20">
        <v>4.2675359194077202E-32</v>
      </c>
      <c r="MA20">
        <v>-1.1423410924619852E-32</v>
      </c>
      <c r="MB20">
        <v>2.9736716054238427E-32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7.1873744858803705E-33</v>
      </c>
      <c r="MO20">
        <v>6.0832412874909069E-32</v>
      </c>
      <c r="MP20">
        <v>-1.1688839539407387E-31</v>
      </c>
      <c r="MQ20">
        <v>6.6578780096976967E-32</v>
      </c>
      <c r="MR20">
        <v>0</v>
      </c>
      <c r="MS20">
        <v>2.8239846977645809E-33</v>
      </c>
      <c r="MT20">
        <v>0</v>
      </c>
      <c r="MU20">
        <v>-1.9450057612262166E-32</v>
      </c>
      <c r="MV20">
        <v>1.1296931346208161E-32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1.7409225575937414E-30</v>
      </c>
      <c r="NL20">
        <v>-5.5609489637831811E-32</v>
      </c>
      <c r="NM20">
        <v>-1.3900600294213724E-32</v>
      </c>
      <c r="NN20">
        <v>0</v>
      </c>
      <c r="NO20">
        <v>0</v>
      </c>
      <c r="NP20">
        <v>1.6957297434340018E-32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-1.0818380620318757E-30</v>
      </c>
      <c r="OZ20">
        <v>3.1378128740414232E-30</v>
      </c>
      <c r="PA20">
        <v>0</v>
      </c>
      <c r="PB20">
        <v>0</v>
      </c>
      <c r="PC20">
        <v>0</v>
      </c>
      <c r="PD20">
        <v>-1.7076683524114507E-30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1.3508741044029119E-30</v>
      </c>
      <c r="PT20">
        <v>0</v>
      </c>
      <c r="PU20">
        <v>1.5308270701262117E-30</v>
      </c>
      <c r="PV20">
        <v>7.0710906500084469E-30</v>
      </c>
      <c r="PW20">
        <v>1.9252410296051949E-30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2.5042007382534176E-29</v>
      </c>
      <c r="QO20">
        <v>9.8300304881407332E-30</v>
      </c>
      <c r="QP20">
        <v>-1.1370888046147898E-30</v>
      </c>
      <c r="QQ20">
        <v>7.8349189883552473E-30</v>
      </c>
      <c r="QR20">
        <v>-1.898069202861102E-29</v>
      </c>
      <c r="QS20" s="102" t="s">
        <v>33</v>
      </c>
      <c r="QU20">
        <v>18</v>
      </c>
      <c r="QV20" s="35">
        <v>0.73299999999999998</v>
      </c>
      <c r="QW20">
        <f t="shared" ref="QW20:RP20" si="18">MC$95</f>
        <v>0</v>
      </c>
      <c r="QX20">
        <f t="shared" si="18"/>
        <v>0</v>
      </c>
      <c r="QY20">
        <f t="shared" si="18"/>
        <v>0</v>
      </c>
      <c r="QZ20">
        <f t="shared" si="18"/>
        <v>0</v>
      </c>
      <c r="RA20">
        <f t="shared" si="18"/>
        <v>0</v>
      </c>
      <c r="RB20">
        <f t="shared" si="18"/>
        <v>0</v>
      </c>
      <c r="RC20">
        <f t="shared" si="18"/>
        <v>0</v>
      </c>
      <c r="RD20">
        <f t="shared" si="18"/>
        <v>0</v>
      </c>
      <c r="RE20">
        <f t="shared" si="18"/>
        <v>0</v>
      </c>
      <c r="RF20">
        <f t="shared" si="18"/>
        <v>0</v>
      </c>
      <c r="RG20">
        <f t="shared" si="18"/>
        <v>0</v>
      </c>
      <c r="RH20">
        <f t="shared" si="18"/>
        <v>448.19175415088381</v>
      </c>
      <c r="RI20">
        <f t="shared" si="18"/>
        <v>548.18547580182508</v>
      </c>
      <c r="RJ20">
        <f t="shared" si="18"/>
        <v>682.68755091920843</v>
      </c>
      <c r="RK20">
        <f t="shared" si="18"/>
        <v>746.8676854017516</v>
      </c>
      <c r="RL20">
        <f t="shared" si="18"/>
        <v>775.01314859047966</v>
      </c>
      <c r="RM20">
        <f t="shared" si="18"/>
        <v>807.79563543118184</v>
      </c>
      <c r="RN20">
        <f t="shared" si="18"/>
        <v>833.47452613799965</v>
      </c>
      <c r="RO20">
        <f t="shared" si="18"/>
        <v>863.09826681329923</v>
      </c>
      <c r="RP20">
        <f t="shared" si="18"/>
        <v>894.54930200104002</v>
      </c>
      <c r="RR20">
        <f t="shared" si="1"/>
        <v>14.3772777</v>
      </c>
      <c r="RS20" s="35">
        <v>0.73299999999999998</v>
      </c>
      <c r="RT20">
        <f>0.62*RJ20+0.38*RK20</f>
        <v>707.07600202257481</v>
      </c>
    </row>
    <row r="21" spans="1:514" x14ac:dyDescent="0.3">
      <c r="A21">
        <v>0</v>
      </c>
      <c r="B21">
        <v>0</v>
      </c>
      <c r="C21">
        <v>4.8939756956077878E-2</v>
      </c>
      <c r="D21">
        <v>-5.9527739402453046E-2</v>
      </c>
      <c r="E21">
        <v>-5.9322698597827503E-2</v>
      </c>
      <c r="F21">
        <v>-6.0043823984252953E-2</v>
      </c>
      <c r="G21">
        <v>4.0804446214968031E-2</v>
      </c>
      <c r="H21">
        <v>3.5875132607715708E-2</v>
      </c>
      <c r="I21">
        <v>3.7679699258325455E-2</v>
      </c>
      <c r="J21">
        <v>4.2319014310439308E-2</v>
      </c>
      <c r="K21">
        <v>3.5053508603786108E-2</v>
      </c>
      <c r="L21">
        <v>2.5510782693061992E-2</v>
      </c>
      <c r="M21">
        <v>3.9609456824566493E-2</v>
      </c>
      <c r="N21">
        <v>4.450875859717298E-2</v>
      </c>
      <c r="O21">
        <v>3.3748767101458556E-2</v>
      </c>
      <c r="P21">
        <v>2.4606618095064998E-2</v>
      </c>
      <c r="Q21">
        <v>3.3843499087101728E-2</v>
      </c>
      <c r="R21">
        <v>3.5751577319305602E-2</v>
      </c>
      <c r="S21">
        <v>2.884456682002428E-2</v>
      </c>
      <c r="T21">
        <v>2.5100581113143523E-2</v>
      </c>
      <c r="U21">
        <v>0</v>
      </c>
      <c r="V21">
        <v>0</v>
      </c>
      <c r="W21">
        <v>0</v>
      </c>
      <c r="X21">
        <v>0.10330382940252937</v>
      </c>
      <c r="Y21">
        <v>-8.9031563984785081E-2</v>
      </c>
      <c r="Z21">
        <v>-9.0059543467826228E-2</v>
      </c>
      <c r="AA21">
        <v>-8.9076859996993038E-2</v>
      </c>
      <c r="AB21">
        <v>-8.9565140358291551E-2</v>
      </c>
      <c r="AC21">
        <v>1.726188618951445E-2</v>
      </c>
      <c r="AD21">
        <v>0.12935035192988667</v>
      </c>
      <c r="AE21">
        <v>0.14363589944975252</v>
      </c>
      <c r="AF21">
        <v>0.17059695606745337</v>
      </c>
      <c r="AG21">
        <v>0.13702967835718263</v>
      </c>
      <c r="AH21">
        <v>0.15955623584076359</v>
      </c>
      <c r="AI21">
        <v>0.16170654948796517</v>
      </c>
      <c r="AJ21">
        <v>0.14420384640531589</v>
      </c>
      <c r="AK21">
        <v>0.14878175468129834</v>
      </c>
      <c r="AL21">
        <v>0.15099885565497387</v>
      </c>
      <c r="AM21">
        <v>0.15059883379059424</v>
      </c>
      <c r="AN21">
        <v>0.15164853055906999</v>
      </c>
      <c r="AO21">
        <v>0</v>
      </c>
      <c r="AP21">
        <v>0</v>
      </c>
      <c r="AQ21">
        <v>0</v>
      </c>
      <c r="AR21">
        <v>0</v>
      </c>
      <c r="AS21">
        <v>0.17433587205086865</v>
      </c>
      <c r="AT21">
        <v>-0.1192532057580446</v>
      </c>
      <c r="AU21">
        <v>-0.11947931400845616</v>
      </c>
      <c r="AV21">
        <v>-0.1192105863431024</v>
      </c>
      <c r="AW21">
        <v>-0.11897311078115269</v>
      </c>
      <c r="AX21">
        <v>-0.11923463773347155</v>
      </c>
      <c r="AY21">
        <v>-4.6000322030763659E-2</v>
      </c>
      <c r="AZ21">
        <v>0.21338489220207957</v>
      </c>
      <c r="BA21">
        <v>0.26258903568728781</v>
      </c>
      <c r="BB21">
        <v>0.27651080589487553</v>
      </c>
      <c r="BC21">
        <v>0.28948944400761117</v>
      </c>
      <c r="BD21">
        <v>0.25972811705888921</v>
      </c>
      <c r="BE21">
        <v>0.26439868893460822</v>
      </c>
      <c r="BF21">
        <v>0.27293439175759915</v>
      </c>
      <c r="BG21">
        <v>0.24375989773390697</v>
      </c>
      <c r="BH21">
        <v>0.28388965944541911</v>
      </c>
      <c r="BI21">
        <v>0</v>
      </c>
      <c r="BJ21">
        <v>0</v>
      </c>
      <c r="BK21">
        <v>0</v>
      </c>
      <c r="BL21">
        <v>0</v>
      </c>
      <c r="BM21">
        <v>1.141190888373504</v>
      </c>
      <c r="BN21">
        <v>0.18012534650059961</v>
      </c>
      <c r="BO21">
        <v>-0.14905718464386172</v>
      </c>
      <c r="BP21">
        <v>-0.14927849577423985</v>
      </c>
      <c r="BQ21">
        <v>-0.1487869917467986</v>
      </c>
      <c r="BR21">
        <v>-0.14954134586320722</v>
      </c>
      <c r="BS21">
        <v>-0.14935558744174041</v>
      </c>
      <c r="BT21">
        <v>-0.14967483458524725</v>
      </c>
      <c r="BU21">
        <v>-7.7395712324963756E-2</v>
      </c>
      <c r="BV21">
        <v>0.13211083189132269</v>
      </c>
      <c r="BW21">
        <v>0.31235828062355026</v>
      </c>
      <c r="BX21">
        <v>0.39508280360506315</v>
      </c>
      <c r="BY21">
        <v>0.39657817357647102</v>
      </c>
      <c r="BZ21">
        <v>0.36522636406400255</v>
      </c>
      <c r="CA21">
        <v>0.36765483270774352</v>
      </c>
      <c r="CB21">
        <v>0.38521502411195419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3.2039787230313173</v>
      </c>
      <c r="CI21">
        <v>-3.0504769720907231E-2</v>
      </c>
      <c r="CJ21">
        <v>-0.17899041529229698</v>
      </c>
      <c r="CK21">
        <v>-0.17834735417876071</v>
      </c>
      <c r="CL21">
        <v>-0.17931196431221405</v>
      </c>
      <c r="CM21">
        <v>-0.17853929015252476</v>
      </c>
      <c r="CN21">
        <v>-0.17971138314614024</v>
      </c>
      <c r="CO21">
        <v>-0.17917084023113994</v>
      </c>
      <c r="CP21">
        <v>-0.17956304635897768</v>
      </c>
      <c r="CQ21">
        <v>-0.14136791843561522</v>
      </c>
      <c r="CR21">
        <v>3.7981261552332925E-2</v>
      </c>
      <c r="CS21">
        <v>0.35896038276646991</v>
      </c>
      <c r="CT21">
        <v>0.45428710333480965</v>
      </c>
      <c r="CU21">
        <v>0.52611585374671888</v>
      </c>
      <c r="CV21">
        <v>0.52158445432974365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5.0261181277629579</v>
      </c>
      <c r="DC21">
        <v>0.73705969694110951</v>
      </c>
      <c r="DD21">
        <v>-0.15451439032870784</v>
      </c>
      <c r="DE21">
        <v>-0.19751170355740857</v>
      </c>
      <c r="DF21">
        <v>-0.19823140288545865</v>
      </c>
      <c r="DG21">
        <v>-0.19688436600748926</v>
      </c>
      <c r="DH21">
        <v>-0.19670954240126828</v>
      </c>
      <c r="DI21">
        <v>-0.19570414121203772</v>
      </c>
      <c r="DJ21">
        <v>-0.19677276584246964</v>
      </c>
      <c r="DK21">
        <v>-0.19466161090669595</v>
      </c>
      <c r="DL21">
        <v>-0.19508092537476676</v>
      </c>
      <c r="DM21">
        <v>-5.4252622051111692E-2</v>
      </c>
      <c r="DN21">
        <v>4.8850486430489573E-2</v>
      </c>
      <c r="DO21">
        <v>0.31493581412733002</v>
      </c>
      <c r="DP21">
        <v>0.46665142345134131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3.9078939950265341</v>
      </c>
      <c r="DX21">
        <v>-2.7192531256196514E-2</v>
      </c>
      <c r="DY21">
        <v>-0.22083804786620678</v>
      </c>
      <c r="DZ21">
        <v>-0.22052331771776953</v>
      </c>
      <c r="EA21">
        <v>-0.22056319773497146</v>
      </c>
      <c r="EB21">
        <v>-0.22030039922395855</v>
      </c>
      <c r="EC21">
        <v>-0.22056669776975751</v>
      </c>
      <c r="ED21">
        <v>-0.22075653107124474</v>
      </c>
      <c r="EE21">
        <v>-0.21871015557531154</v>
      </c>
      <c r="EF21">
        <v>-0.21780837364425296</v>
      </c>
      <c r="EG21">
        <v>-0.21876849224376474</v>
      </c>
      <c r="EH21">
        <v>-0.15594482158670031</v>
      </c>
      <c r="EI21">
        <v>1.8294078999403888E-2</v>
      </c>
      <c r="EJ21">
        <v>0.44085293791878244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1.611235262819827</v>
      </c>
      <c r="ER21">
        <v>1.2505593787260616</v>
      </c>
      <c r="ES21">
        <v>-0.1780493206878305</v>
      </c>
      <c r="ET21">
        <v>-0.23774345490954879</v>
      </c>
      <c r="EU21">
        <v>-0.23858429948256216</v>
      </c>
      <c r="EV21">
        <v>-0.23875125857744187</v>
      </c>
      <c r="EW21">
        <v>-0.23886290908031718</v>
      </c>
      <c r="EX21">
        <v>-0.2397945283421635</v>
      </c>
      <c r="EY21">
        <v>-0.23644101017684716</v>
      </c>
      <c r="EZ21">
        <v>-0.2364170343627241</v>
      </c>
      <c r="FA21">
        <v>-0.23555234305125444</v>
      </c>
      <c r="FB21">
        <v>-0.23615741216272937</v>
      </c>
      <c r="FC21">
        <v>-0.21738672757521854</v>
      </c>
      <c r="FD21">
        <v>-1.2039012586831217E-2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1.2442536174051848</v>
      </c>
      <c r="FM21">
        <v>5.3749500708410738E-2</v>
      </c>
      <c r="FN21">
        <v>-0.25607283095803773</v>
      </c>
      <c r="FO21">
        <v>-0.25648745406676066</v>
      </c>
      <c r="FP21">
        <v>-0.25700673072214564</v>
      </c>
      <c r="FQ21">
        <v>-0.25646201187230311</v>
      </c>
      <c r="FR21">
        <v>-0.25739287450028753</v>
      </c>
      <c r="FS21">
        <v>-0.25377333921220302</v>
      </c>
      <c r="FT21">
        <v>-0.2537179256624113</v>
      </c>
      <c r="FU21">
        <v>-0.2536991836275545</v>
      </c>
      <c r="FV21">
        <v>-0.25316489681160304</v>
      </c>
      <c r="FW21">
        <v>-0.25387284163822343</v>
      </c>
      <c r="FX21">
        <v>-0.22955909299296984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2.107714838450641</v>
      </c>
      <c r="GG21">
        <v>1.476433550160873</v>
      </c>
      <c r="GH21">
        <v>-0.15623050743968417</v>
      </c>
      <c r="GI21">
        <v>-0.28007410093758922</v>
      </c>
      <c r="GJ21">
        <v>-0.280514649953511</v>
      </c>
      <c r="GK21">
        <v>-0.28048922880636956</v>
      </c>
      <c r="GL21">
        <v>-0.28090438027733056</v>
      </c>
      <c r="GM21">
        <v>-0.27784616455270028</v>
      </c>
      <c r="GN21">
        <v>-0.27921753619677625</v>
      </c>
      <c r="GO21">
        <v>-0.27692077178121299</v>
      </c>
      <c r="GP21">
        <v>-0.27744820710921725</v>
      </c>
      <c r="GQ21">
        <v>-0.27721486064848405</v>
      </c>
      <c r="GR21">
        <v>-0.2773129471356815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1.8937090363643396</v>
      </c>
      <c r="HA21">
        <v>1.6491610491306101</v>
      </c>
      <c r="HB21">
        <v>7.609773461330889E-2</v>
      </c>
      <c r="HC21">
        <v>-0.2973647085587357</v>
      </c>
      <c r="HD21">
        <v>-0.29852624819364965</v>
      </c>
      <c r="HE21">
        <v>-0.29893096217680593</v>
      </c>
      <c r="HF21">
        <v>-0.2989229443115986</v>
      </c>
      <c r="HG21">
        <v>-0.29423917823392132</v>
      </c>
      <c r="HH21">
        <v>-0.29566007260485477</v>
      </c>
      <c r="HI21">
        <v>-0.29503507856439687</v>
      </c>
      <c r="HJ21">
        <v>-0.29549159424972465</v>
      </c>
      <c r="HK21">
        <v>-0.29511840752217072</v>
      </c>
      <c r="HL21">
        <v>-0.29510143941352651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3.5551201559152039</v>
      </c>
      <c r="HV21">
        <v>1.7892481982268409</v>
      </c>
      <c r="HW21">
        <v>-0.186084871923892</v>
      </c>
      <c r="HX21">
        <v>-0.31671196540789209</v>
      </c>
      <c r="HY21">
        <v>-0.31644863557081826</v>
      </c>
      <c r="HZ21">
        <v>-0.31585061657371577</v>
      </c>
      <c r="IA21">
        <v>-0.31348222388723124</v>
      </c>
      <c r="IB21">
        <v>-0.31267559733604866</v>
      </c>
      <c r="IC21">
        <v>-0.3128764150564976</v>
      </c>
      <c r="ID21">
        <v>-0.31249513891366049</v>
      </c>
      <c r="IE21">
        <v>-0.31280255110138222</v>
      </c>
      <c r="IF21">
        <v>-0.31303031594184638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3.4743819127745343</v>
      </c>
      <c r="IP21">
        <v>1.8514781228917554</v>
      </c>
      <c r="IQ21">
        <v>0.10192565191342259</v>
      </c>
      <c r="IR21">
        <v>-0.33888137559658021</v>
      </c>
      <c r="IS21">
        <v>-0.340333385353291</v>
      </c>
      <c r="IT21">
        <v>-0.34009781820979135</v>
      </c>
      <c r="IU21">
        <v>-0.33590066464598456</v>
      </c>
      <c r="IV21">
        <v>-0.33705384721487708</v>
      </c>
      <c r="IW21">
        <v>-0.33679930541811826</v>
      </c>
      <c r="IX21">
        <v>-0.3368666862750514</v>
      </c>
      <c r="IY21">
        <v>-0.33663826517432655</v>
      </c>
      <c r="IZ21">
        <v>-0.33631594108700202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5.1431944793240394</v>
      </c>
      <c r="JK21">
        <v>2.3021305650958506</v>
      </c>
      <c r="JL21">
        <v>-0.19465651338505865</v>
      </c>
      <c r="JM21">
        <v>-0.35903566442654733</v>
      </c>
      <c r="JN21">
        <v>-0.35777028558046226</v>
      </c>
      <c r="JO21">
        <v>-0.35410118733082607</v>
      </c>
      <c r="JP21">
        <v>-0.3551553016209959</v>
      </c>
      <c r="JQ21">
        <v>-0.35421711796741634</v>
      </c>
      <c r="JR21">
        <v>-0.3549690864498749</v>
      </c>
      <c r="JS21">
        <v>-0.3550712781118065</v>
      </c>
      <c r="JT21">
        <v>-0.35560127119998086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2.9782672851903174</v>
      </c>
      <c r="KE21">
        <v>2.1976278727553482</v>
      </c>
      <c r="KF21">
        <v>0.33109172122408909</v>
      </c>
      <c r="KG21">
        <v>-0.31832797113920269</v>
      </c>
      <c r="KH21">
        <v>-0.37633773931491632</v>
      </c>
      <c r="KI21">
        <v>-0.3720677224578911</v>
      </c>
      <c r="KJ21">
        <v>-0.37218772276239948</v>
      </c>
      <c r="KK21">
        <v>-0.37258077586933352</v>
      </c>
      <c r="KL21">
        <v>-0.3716414402629421</v>
      </c>
      <c r="KM21">
        <v>-0.37140984999734045</v>
      </c>
      <c r="KN21">
        <v>-0.37202469449563325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4.3381968634128114</v>
      </c>
      <c r="KY21">
        <v>5.5992391859059643</v>
      </c>
      <c r="KZ21">
        <v>2.1919925148695905</v>
      </c>
      <c r="LA21">
        <v>-0.1167971406369044</v>
      </c>
      <c r="LB21">
        <v>-0.39961184177965181</v>
      </c>
      <c r="LC21">
        <v>-0.39437602661155791</v>
      </c>
      <c r="LD21">
        <v>-0.39547705320666077</v>
      </c>
      <c r="LE21">
        <v>-0.39565434113005454</v>
      </c>
      <c r="LF21">
        <v>-0.39478524821772559</v>
      </c>
      <c r="LG21">
        <v>-0.396144503202912</v>
      </c>
      <c r="LH21">
        <v>-0.39647844492538653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3.1718779480498225</v>
      </c>
      <c r="LT21">
        <v>2.6257221274794191</v>
      </c>
      <c r="LU21">
        <v>1.9009799497012057</v>
      </c>
      <c r="LV21">
        <v>-0.13198035124341148</v>
      </c>
      <c r="LW21">
        <v>-0.4150341246306502</v>
      </c>
      <c r="LX21">
        <v>-0.41462283688248119</v>
      </c>
      <c r="LY21">
        <v>-0.41358763487466432</v>
      </c>
      <c r="LZ21">
        <v>-0.41307104427612795</v>
      </c>
      <c r="MA21">
        <v>-0.41441065598832555</v>
      </c>
      <c r="MB21">
        <v>-0.41331844514842908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3.4176202630699537</v>
      </c>
      <c r="MO21">
        <v>2.6536524657785314</v>
      </c>
      <c r="MP21">
        <v>1.5036500881959347</v>
      </c>
      <c r="MQ21">
        <v>-0.20440045114024116</v>
      </c>
      <c r="MR21">
        <v>-0.4322851201387507</v>
      </c>
      <c r="MS21">
        <v>-0.43055948768112029</v>
      </c>
      <c r="MT21">
        <v>-0.43093261936753691</v>
      </c>
      <c r="MU21">
        <v>-0.43045356933384221</v>
      </c>
      <c r="MV21">
        <v>-0.43118595369112955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3.8839206749038317</v>
      </c>
      <c r="NI21">
        <v>4.1039584600853516</v>
      </c>
      <c r="NJ21">
        <v>2.7094994947957942</v>
      </c>
      <c r="NK21">
        <v>1.1236938722385399</v>
      </c>
      <c r="NL21">
        <v>-0.18152967296694811</v>
      </c>
      <c r="NM21">
        <v>-0.45455265734071887</v>
      </c>
      <c r="NN21">
        <v>-0.45466002869398336</v>
      </c>
      <c r="NO21">
        <v>-0.45421014136933413</v>
      </c>
      <c r="NP21">
        <v>-0.45573682033607038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4.5783374952139715</v>
      </c>
      <c r="OD21">
        <v>4.8366191409350714</v>
      </c>
      <c r="OE21">
        <v>2.9091948282321258</v>
      </c>
      <c r="OF21">
        <v>1.1892520521343406</v>
      </c>
      <c r="OG21">
        <v>-2.8672934966603964E-2</v>
      </c>
      <c r="OH21">
        <v>-0.47185382870721776</v>
      </c>
      <c r="OI21">
        <v>-0.47372986269543405</v>
      </c>
      <c r="OJ21">
        <v>-0.47336483090988551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4.4918559891401397</v>
      </c>
      <c r="OY21">
        <v>7.249908198668491</v>
      </c>
      <c r="OZ21">
        <v>3.4435972079825694</v>
      </c>
      <c r="PA21">
        <v>1.335672044516683</v>
      </c>
      <c r="PB21">
        <v>-2.4475570856162501E-2</v>
      </c>
      <c r="PC21">
        <v>-0.42604338172904493</v>
      </c>
      <c r="PD21">
        <v>-0.49104492840136549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4.6547607625983138</v>
      </c>
      <c r="PS21">
        <v>4.5588120012581967</v>
      </c>
      <c r="PT21">
        <v>5.1483712308153029</v>
      </c>
      <c r="PU21">
        <v>2.8148942241629591</v>
      </c>
      <c r="PV21">
        <v>1.1778645450545104</v>
      </c>
      <c r="PW21">
        <v>0.13631780281939698</v>
      </c>
      <c r="PX21">
        <v>-0.45684658809141671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4.4134583634035582</v>
      </c>
      <c r="QN21">
        <v>5.4925881430511909</v>
      </c>
      <c r="QO21">
        <v>4.7165307692971821</v>
      </c>
      <c r="QP21">
        <v>3.5008351256176318</v>
      </c>
      <c r="QQ21">
        <v>1.9646878172773476</v>
      </c>
      <c r="QR21">
        <v>0.20361651581417439</v>
      </c>
      <c r="QS21" s="102" t="s">
        <v>35</v>
      </c>
      <c r="QU21">
        <v>19</v>
      </c>
      <c r="QV21" s="35">
        <v>0.76600000000000001</v>
      </c>
      <c r="QW21">
        <f t="shared" ref="QW21:RP21" si="19">MW$95</f>
        <v>0</v>
      </c>
      <c r="QX21">
        <f t="shared" si="19"/>
        <v>0</v>
      </c>
      <c r="QY21">
        <f t="shared" si="19"/>
        <v>0</v>
      </c>
      <c r="QZ21">
        <f t="shared" si="19"/>
        <v>0</v>
      </c>
      <c r="RA21">
        <f t="shared" si="19"/>
        <v>0</v>
      </c>
      <c r="RB21">
        <f t="shared" si="19"/>
        <v>0</v>
      </c>
      <c r="RC21">
        <f t="shared" si="19"/>
        <v>0</v>
      </c>
      <c r="RD21">
        <f t="shared" si="19"/>
        <v>0</v>
      </c>
      <c r="RE21">
        <f t="shared" si="19"/>
        <v>0</v>
      </c>
      <c r="RF21">
        <f t="shared" si="19"/>
        <v>0</v>
      </c>
      <c r="RG21">
        <f t="shared" si="19"/>
        <v>0</v>
      </c>
      <c r="RH21">
        <f t="shared" si="19"/>
        <v>306.13763379091108</v>
      </c>
      <c r="RI21">
        <f t="shared" si="19"/>
        <v>495.14470845500489</v>
      </c>
      <c r="RJ21">
        <f t="shared" si="19"/>
        <v>576.82170192711851</v>
      </c>
      <c r="RK21">
        <f t="shared" si="19"/>
        <v>678.44562334459636</v>
      </c>
      <c r="RL21">
        <f t="shared" si="19"/>
        <v>733.08882418572352</v>
      </c>
      <c r="RM21">
        <f t="shared" si="19"/>
        <v>763.04758864401026</v>
      </c>
      <c r="RN21">
        <f t="shared" si="19"/>
        <v>787.23220982408282</v>
      </c>
      <c r="RO21">
        <f t="shared" si="19"/>
        <v>818.57783784904279</v>
      </c>
      <c r="RP21">
        <f t="shared" si="19"/>
        <v>833.77220896580945</v>
      </c>
      <c r="RR21">
        <f t="shared" si="1"/>
        <v>14.771525400000002</v>
      </c>
      <c r="RS21" s="35">
        <v>0.76600000000000001</v>
      </c>
      <c r="RT21">
        <f>0.23*RJ21+0.77*RK21</f>
        <v>655.07212141857644</v>
      </c>
    </row>
    <row r="22" spans="1:514" x14ac:dyDescent="0.3">
      <c r="A22">
        <v>0</v>
      </c>
      <c r="B22">
        <v>0</v>
      </c>
      <c r="C22">
        <v>0.11361405503153216</v>
      </c>
      <c r="D22">
        <v>5.9527739402453046E-2</v>
      </c>
      <c r="E22">
        <v>5.9322698597827503E-2</v>
      </c>
      <c r="F22">
        <v>6.0043823984252939E-2</v>
      </c>
      <c r="G22">
        <v>0.11038769457878704</v>
      </c>
      <c r="H22">
        <v>0.10742104169886181</v>
      </c>
      <c r="I22">
        <v>0.10790454423154891</v>
      </c>
      <c r="J22">
        <v>0.11107418911057362</v>
      </c>
      <c r="K22">
        <v>0.10697893719767039</v>
      </c>
      <c r="L22">
        <v>0.10131815987510069</v>
      </c>
      <c r="M22">
        <v>0.10913663127858644</v>
      </c>
      <c r="N22">
        <v>0.11205619246025554</v>
      </c>
      <c r="O22">
        <v>0.10581251091713124</v>
      </c>
      <c r="P22">
        <v>0.1003630175248108</v>
      </c>
      <c r="Q22">
        <v>0.10565274443744722</v>
      </c>
      <c r="R22">
        <v>0.10703713520404094</v>
      </c>
      <c r="S22">
        <v>0.10301000827451182</v>
      </c>
      <c r="T22">
        <v>0.100546028288692</v>
      </c>
      <c r="U22">
        <v>0</v>
      </c>
      <c r="V22">
        <v>0</v>
      </c>
      <c r="W22">
        <v>0</v>
      </c>
      <c r="X22">
        <v>0.18622100120982699</v>
      </c>
      <c r="Y22">
        <v>8.9031563984785081E-2</v>
      </c>
      <c r="Z22">
        <v>9.0059543467826228E-2</v>
      </c>
      <c r="AA22">
        <v>8.9076859996993038E-2</v>
      </c>
      <c r="AB22">
        <v>8.9565140358291565E-2</v>
      </c>
      <c r="AC22">
        <v>0.142638252075971</v>
      </c>
      <c r="AD22">
        <v>0.1978111356821379</v>
      </c>
      <c r="AE22">
        <v>0.20517205975119304</v>
      </c>
      <c r="AF22">
        <v>0.21993067854415554</v>
      </c>
      <c r="AG22">
        <v>0.20239779538634839</v>
      </c>
      <c r="AH22">
        <v>0.21360293186930238</v>
      </c>
      <c r="AI22">
        <v>0.21420065458182785</v>
      </c>
      <c r="AJ22">
        <v>0.20478421298978233</v>
      </c>
      <c r="AK22">
        <v>0.20705829877498186</v>
      </c>
      <c r="AL22">
        <v>0.20852379365169446</v>
      </c>
      <c r="AM22">
        <v>0.20773825672087173</v>
      </c>
      <c r="AN22">
        <v>0.20888707442011031</v>
      </c>
      <c r="AO22">
        <v>0</v>
      </c>
      <c r="AP22">
        <v>0</v>
      </c>
      <c r="AQ22">
        <v>0</v>
      </c>
      <c r="AR22">
        <v>0</v>
      </c>
      <c r="AS22">
        <v>0.26631129472016252</v>
      </c>
      <c r="AT22">
        <v>0.1192532057580446</v>
      </c>
      <c r="AU22">
        <v>0.11947931400845613</v>
      </c>
      <c r="AV22">
        <v>0.11921058634310241</v>
      </c>
      <c r="AW22">
        <v>0.11897311078115269</v>
      </c>
      <c r="AX22">
        <v>0.11923463773347155</v>
      </c>
      <c r="AY22">
        <v>0.15545068646667037</v>
      </c>
      <c r="AZ22">
        <v>0.28539273547517946</v>
      </c>
      <c r="BA22">
        <v>0.30980768111289403</v>
      </c>
      <c r="BB22">
        <v>0.3174761304695175</v>
      </c>
      <c r="BC22">
        <v>0.32183457593946663</v>
      </c>
      <c r="BD22">
        <v>0.30718151290723544</v>
      </c>
      <c r="BE22">
        <v>0.30962265400778571</v>
      </c>
      <c r="BF22">
        <v>0.31328140366391655</v>
      </c>
      <c r="BG22">
        <v>0.29879842561482484</v>
      </c>
      <c r="BH22">
        <v>0.31960271640739396</v>
      </c>
      <c r="BI22">
        <v>0</v>
      </c>
      <c r="BJ22">
        <v>0</v>
      </c>
      <c r="BK22">
        <v>0</v>
      </c>
      <c r="BL22">
        <v>0</v>
      </c>
      <c r="BM22">
        <v>0.79305122395424232</v>
      </c>
      <c r="BN22">
        <v>0.31462626246057052</v>
      </c>
      <c r="BO22">
        <v>0.14905718464386172</v>
      </c>
      <c r="BP22">
        <v>0.14927849577423985</v>
      </c>
      <c r="BQ22">
        <v>0.1487869917467986</v>
      </c>
      <c r="BR22">
        <v>0.14954134586320722</v>
      </c>
      <c r="BS22">
        <v>0.14935558744174041</v>
      </c>
      <c r="BT22">
        <v>0.14967483458524725</v>
      </c>
      <c r="BU22">
        <v>0.18496714980694187</v>
      </c>
      <c r="BV22">
        <v>0.29041359626613583</v>
      </c>
      <c r="BW22">
        <v>0.37698890670957402</v>
      </c>
      <c r="BX22">
        <v>0.41904897892127679</v>
      </c>
      <c r="BY22">
        <v>0.42051836202692072</v>
      </c>
      <c r="BZ22">
        <v>0.40412131503501686</v>
      </c>
      <c r="CA22">
        <v>0.40500067613480323</v>
      </c>
      <c r="CB22">
        <v>0.41420756661191716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1.868340844953192</v>
      </c>
      <c r="CI22">
        <v>0.25308783684350206</v>
      </c>
      <c r="CJ22">
        <v>0.17899041529229695</v>
      </c>
      <c r="CK22">
        <v>0.17834735417876071</v>
      </c>
      <c r="CL22">
        <v>0.17931196431221408</v>
      </c>
      <c r="CM22">
        <v>0.17853929015252476</v>
      </c>
      <c r="CN22">
        <v>0.17971138314614024</v>
      </c>
      <c r="CO22">
        <v>0.17917084023113991</v>
      </c>
      <c r="CP22">
        <v>0.17956304635897774</v>
      </c>
      <c r="CQ22">
        <v>0.1949620696797113</v>
      </c>
      <c r="CR22">
        <v>0.28528861755641227</v>
      </c>
      <c r="CS22">
        <v>0.44527451359848796</v>
      </c>
      <c r="CT22">
        <v>0.49388552940223657</v>
      </c>
      <c r="CU22">
        <v>0.52937002666742539</v>
      </c>
      <c r="CV22">
        <v>0.52741134921856292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2.8059834918078637</v>
      </c>
      <c r="DC22">
        <v>0.66435182226648548</v>
      </c>
      <c r="DD22">
        <v>0.2181779775081113</v>
      </c>
      <c r="DE22">
        <v>0.19751170355740857</v>
      </c>
      <c r="DF22">
        <v>0.19823140288545865</v>
      </c>
      <c r="DG22">
        <v>0.19688436600748929</v>
      </c>
      <c r="DH22">
        <v>0.19670954240126828</v>
      </c>
      <c r="DI22">
        <v>0.19570414121203772</v>
      </c>
      <c r="DJ22">
        <v>0.19677276584246964</v>
      </c>
      <c r="DK22">
        <v>0.19476368804398572</v>
      </c>
      <c r="DL22">
        <v>0.19519771856751758</v>
      </c>
      <c r="DM22">
        <v>0.26356605658559512</v>
      </c>
      <c r="DN22">
        <v>0.31705792934911275</v>
      </c>
      <c r="DO22">
        <v>0.44871561163469365</v>
      </c>
      <c r="DP22">
        <v>0.52530566121063171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2.285165255569277</v>
      </c>
      <c r="DX22">
        <v>0.31840257949251533</v>
      </c>
      <c r="DY22">
        <v>0.22083804786620678</v>
      </c>
      <c r="DZ22">
        <v>0.22052331771776948</v>
      </c>
      <c r="EA22">
        <v>0.22056319773497146</v>
      </c>
      <c r="EB22">
        <v>0.22030039922395858</v>
      </c>
      <c r="EC22">
        <v>0.22056669776975751</v>
      </c>
      <c r="ED22">
        <v>0.22075653107124477</v>
      </c>
      <c r="EE22">
        <v>0.21881405695165695</v>
      </c>
      <c r="EF22">
        <v>0.21791495815188969</v>
      </c>
      <c r="EG22">
        <v>0.21889434134821076</v>
      </c>
      <c r="EH22">
        <v>0.24749282080614768</v>
      </c>
      <c r="EI22">
        <v>0.33791067163541738</v>
      </c>
      <c r="EJ22">
        <v>0.54775521523096704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1.1652171142616849</v>
      </c>
      <c r="ER22">
        <v>0.98306404663217228</v>
      </c>
      <c r="ES22">
        <v>0.26987992138576655</v>
      </c>
      <c r="ET22">
        <v>0.23774345490954882</v>
      </c>
      <c r="EU22">
        <v>0.23858429948256216</v>
      </c>
      <c r="EV22">
        <v>0.23875125857744187</v>
      </c>
      <c r="EW22">
        <v>0.23886290908031718</v>
      </c>
      <c r="EX22">
        <v>0.2397945283421635</v>
      </c>
      <c r="EY22">
        <v>0.23654127253312596</v>
      </c>
      <c r="EZ22">
        <v>0.2365191094605455</v>
      </c>
      <c r="FA22">
        <v>0.23567211860020987</v>
      </c>
      <c r="FB22">
        <v>0.23625797484962896</v>
      </c>
      <c r="FC22">
        <v>0.24456031801106357</v>
      </c>
      <c r="FD22">
        <v>0.34939519874905695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1.0056065095666913</v>
      </c>
      <c r="FM22">
        <v>0.40985175956033687</v>
      </c>
      <c r="FN22">
        <v>0.25607283095803773</v>
      </c>
      <c r="FO22">
        <v>0.25648745406676066</v>
      </c>
      <c r="FP22">
        <v>0.25700673072214564</v>
      </c>
      <c r="FQ22">
        <v>0.25646201187230316</v>
      </c>
      <c r="FR22">
        <v>0.25739287450028753</v>
      </c>
      <c r="FS22">
        <v>0.25388772178813607</v>
      </c>
      <c r="FT22">
        <v>0.253826748084584</v>
      </c>
      <c r="FU22">
        <v>0.25379981672083884</v>
      </c>
      <c r="FV22">
        <v>0.25325769320433433</v>
      </c>
      <c r="FW22">
        <v>0.25397876555065035</v>
      </c>
      <c r="FX22">
        <v>0.26591160017478016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1.4697779453637716</v>
      </c>
      <c r="GG22">
        <v>1.1573650701318496</v>
      </c>
      <c r="GH22">
        <v>0.34302848958287313</v>
      </c>
      <c r="GI22">
        <v>0.28007410093758922</v>
      </c>
      <c r="GJ22">
        <v>0.28051464995351094</v>
      </c>
      <c r="GK22">
        <v>0.28048922880636962</v>
      </c>
      <c r="GL22">
        <v>0.28090438027733061</v>
      </c>
      <c r="GM22">
        <v>0.27792972397379634</v>
      </c>
      <c r="GN22">
        <v>0.27932381315182447</v>
      </c>
      <c r="GO22">
        <v>0.27703718734759869</v>
      </c>
      <c r="GP22">
        <v>0.27755654094290483</v>
      </c>
      <c r="GQ22">
        <v>0.27731480562789251</v>
      </c>
      <c r="GR22">
        <v>0.27741606004342662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1.3913278040211106</v>
      </c>
      <c r="HA22">
        <v>1.2717643193365284</v>
      </c>
      <c r="HB22">
        <v>0.48718420168849746</v>
      </c>
      <c r="HC22">
        <v>0.2973647085587357</v>
      </c>
      <c r="HD22">
        <v>0.29852624819364965</v>
      </c>
      <c r="HE22">
        <v>0.29893096217680593</v>
      </c>
      <c r="HF22">
        <v>0.29892294431159855</v>
      </c>
      <c r="HG22">
        <v>0.29434943698511196</v>
      </c>
      <c r="HH22">
        <v>0.29575925582724838</v>
      </c>
      <c r="HI22">
        <v>0.29515263323350016</v>
      </c>
      <c r="HJ22">
        <v>0.29559611731914565</v>
      </c>
      <c r="HK22">
        <v>0.29522775660928308</v>
      </c>
      <c r="HL22">
        <v>0.29521247718751742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2.2538230460031565</v>
      </c>
      <c r="HV22">
        <v>1.368585982505278</v>
      </c>
      <c r="HW22">
        <v>0.38264132189443517</v>
      </c>
      <c r="HX22">
        <v>0.31671196540789209</v>
      </c>
      <c r="HY22">
        <v>0.31644863557081826</v>
      </c>
      <c r="HZ22">
        <v>0.31585061657371577</v>
      </c>
      <c r="IA22">
        <v>0.31358210679317394</v>
      </c>
      <c r="IB22">
        <v>0.31278590948932228</v>
      </c>
      <c r="IC22">
        <v>0.31299385009225106</v>
      </c>
      <c r="ID22">
        <v>0.31260840936508183</v>
      </c>
      <c r="IE22">
        <v>0.31291121723017512</v>
      </c>
      <c r="IF22">
        <v>0.31313790147155063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2.2488147789554209</v>
      </c>
      <c r="IP22">
        <v>1.4361957318862464</v>
      </c>
      <c r="IQ22">
        <v>0.56036352837648107</v>
      </c>
      <c r="IR22">
        <v>0.33888137559658021</v>
      </c>
      <c r="IS22">
        <v>0.340333385353291</v>
      </c>
      <c r="IT22">
        <v>0.34009781820979135</v>
      </c>
      <c r="IU22">
        <v>0.33601332160767949</v>
      </c>
      <c r="IV22">
        <v>0.33717171661132878</v>
      </c>
      <c r="IW22">
        <v>0.3369059198752189</v>
      </c>
      <c r="IX22">
        <v>0.33697548477506117</v>
      </c>
      <c r="IY22">
        <v>0.33675723701217558</v>
      </c>
      <c r="IZ22">
        <v>0.33643498935447552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3.1056796677194862</v>
      </c>
      <c r="JK22">
        <v>1.6881297844976764</v>
      </c>
      <c r="JL22">
        <v>0.44018533738336502</v>
      </c>
      <c r="JM22">
        <v>0.35903566442654733</v>
      </c>
      <c r="JN22">
        <v>0.35777028558046226</v>
      </c>
      <c r="JO22">
        <v>0.3542184377856325</v>
      </c>
      <c r="JP22">
        <v>0.3552809441302256</v>
      </c>
      <c r="JQ22">
        <v>0.35433152194569961</v>
      </c>
      <c r="JR22">
        <v>0.35507223719439124</v>
      </c>
      <c r="JS22">
        <v>0.3551780096318134</v>
      </c>
      <c r="JT22">
        <v>0.35571684122533226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2.0550476194219707</v>
      </c>
      <c r="KE22">
        <v>1.662115238975173</v>
      </c>
      <c r="KF22">
        <v>0.730598939319554</v>
      </c>
      <c r="KG22">
        <v>0.40554708170688991</v>
      </c>
      <c r="KH22">
        <v>0.37633773931491632</v>
      </c>
      <c r="KI22">
        <v>0.37217907768306874</v>
      </c>
      <c r="KJ22">
        <v>0.37230325721272861</v>
      </c>
      <c r="KK22">
        <v>0.37269374957741236</v>
      </c>
      <c r="KL22">
        <v>0.37174490954211181</v>
      </c>
      <c r="KM22">
        <v>0.37152273467277935</v>
      </c>
      <c r="KN22">
        <v>0.37214464981285422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2.7673363601961976</v>
      </c>
      <c r="KY22">
        <v>3.399163287210456</v>
      </c>
      <c r="KZ22">
        <v>1.6961879290247881</v>
      </c>
      <c r="LA22">
        <v>0.54090511421349652</v>
      </c>
      <c r="LB22">
        <v>0.39961184177965181</v>
      </c>
      <c r="LC22">
        <v>0.39448402721816095</v>
      </c>
      <c r="LD22">
        <v>0.39559413954308476</v>
      </c>
      <c r="LE22">
        <v>0.39577327801468948</v>
      </c>
      <c r="LF22">
        <v>0.3949086559754682</v>
      </c>
      <c r="LG22">
        <v>0.39625202055614372</v>
      </c>
      <c r="LH22">
        <v>0.39658900146412041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2.2094465387173492</v>
      </c>
      <c r="LT22">
        <v>1.9390523135458075</v>
      </c>
      <c r="LU22">
        <v>1.5771754643664182</v>
      </c>
      <c r="LV22">
        <v>0.56155583998034753</v>
      </c>
      <c r="LW22">
        <v>0.41515932713806591</v>
      </c>
      <c r="LX22">
        <v>0.41472242427519856</v>
      </c>
      <c r="LY22">
        <v>0.41368752984273949</v>
      </c>
      <c r="LZ22">
        <v>0.41318359493401474</v>
      </c>
      <c r="MA22">
        <v>0.41452775101709777</v>
      </c>
      <c r="MB22">
        <v>0.41343928051979462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2.3612095737879311</v>
      </c>
      <c r="MO22">
        <v>1.9782826143148673</v>
      </c>
      <c r="MP22">
        <v>1.4052989654212085</v>
      </c>
      <c r="MQ22">
        <v>0.54494170728910973</v>
      </c>
      <c r="MR22">
        <v>0.4323951569186662</v>
      </c>
      <c r="MS22">
        <v>0.43066909611669812</v>
      </c>
      <c r="MT22">
        <v>0.43103587577559288</v>
      </c>
      <c r="MU22">
        <v>0.43055349979981805</v>
      </c>
      <c r="MV22">
        <v>0.4312838860223851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2.6346493892974943</v>
      </c>
      <c r="NI22">
        <v>2.7403652128772968</v>
      </c>
      <c r="NJ22">
        <v>2.0424788736829056</v>
      </c>
      <c r="NK22">
        <v>1.2442413243396415</v>
      </c>
      <c r="NL22">
        <v>0.59029518966269856</v>
      </c>
      <c r="NM22">
        <v>0.45466838570396445</v>
      </c>
      <c r="NN22">
        <v>0.45476165292840304</v>
      </c>
      <c r="NO22">
        <v>0.45431741260067171</v>
      </c>
      <c r="NP22">
        <v>0.45585234876721142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3.007775674484805</v>
      </c>
      <c r="OD22">
        <v>3.1349908319007418</v>
      </c>
      <c r="OE22">
        <v>2.1580458799141153</v>
      </c>
      <c r="OF22">
        <v>1.302584096395915</v>
      </c>
      <c r="OG22">
        <v>0.69425718825446658</v>
      </c>
      <c r="OH22">
        <v>0.47410323338913302</v>
      </c>
      <c r="OI22">
        <v>0.47383376844256847</v>
      </c>
      <c r="OJ22">
        <v>0.47347777645462535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2.9905252650021836</v>
      </c>
      <c r="OY22">
        <v>4.3559496567314833</v>
      </c>
      <c r="OZ22">
        <v>2.4574274589634464</v>
      </c>
      <c r="PA22">
        <v>1.4033715728136311</v>
      </c>
      <c r="PB22">
        <v>0.72306573845628208</v>
      </c>
      <c r="PC22">
        <v>0.52304956169299022</v>
      </c>
      <c r="PD22">
        <v>0.49115707858865731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3.1060303812991568</v>
      </c>
      <c r="PS22">
        <v>3.0211583268391373</v>
      </c>
      <c r="PT22">
        <v>3.3416472800185106</v>
      </c>
      <c r="PU22">
        <v>2.1793332832706369</v>
      </c>
      <c r="PV22">
        <v>1.3599592432055498</v>
      </c>
      <c r="PW22">
        <v>0.8404881724834774</v>
      </c>
      <c r="PX22">
        <v>0.54242849533542181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2.8812932262353832</v>
      </c>
      <c r="QN22">
        <v>3.5108737094275853</v>
      </c>
      <c r="QO22">
        <v>3.1525013394375749</v>
      </c>
      <c r="QP22">
        <v>2.5478194492928146</v>
      </c>
      <c r="QQ22">
        <v>1.7798203988449692</v>
      </c>
      <c r="QR22">
        <v>0.90026453371260606</v>
      </c>
      <c r="QS22" s="102" t="s">
        <v>37</v>
      </c>
      <c r="QU22">
        <v>20</v>
      </c>
      <c r="QV22" s="35">
        <v>0.8</v>
      </c>
      <c r="QW22">
        <f t="shared" ref="QW22:RP22" si="20">NQ$95</f>
        <v>0</v>
      </c>
      <c r="QX22">
        <f t="shared" si="20"/>
        <v>0</v>
      </c>
      <c r="QY22">
        <f t="shared" si="20"/>
        <v>0</v>
      </c>
      <c r="QZ22">
        <f t="shared" si="20"/>
        <v>0</v>
      </c>
      <c r="RA22">
        <f t="shared" si="20"/>
        <v>0</v>
      </c>
      <c r="RB22">
        <f t="shared" si="20"/>
        <v>0</v>
      </c>
      <c r="RC22">
        <f t="shared" si="20"/>
        <v>0</v>
      </c>
      <c r="RD22">
        <f t="shared" si="20"/>
        <v>0</v>
      </c>
      <c r="RE22">
        <f t="shared" si="20"/>
        <v>0</v>
      </c>
      <c r="RF22">
        <f t="shared" si="20"/>
        <v>0</v>
      </c>
      <c r="RG22">
        <f t="shared" si="20"/>
        <v>0</v>
      </c>
      <c r="RH22">
        <f t="shared" si="20"/>
        <v>0</v>
      </c>
      <c r="RI22">
        <f t="shared" si="20"/>
        <v>370.1962564064367</v>
      </c>
      <c r="RJ22">
        <f t="shared" si="20"/>
        <v>510.22579803440738</v>
      </c>
      <c r="RK22">
        <f t="shared" si="20"/>
        <v>587.06364600358108</v>
      </c>
      <c r="RL22">
        <f t="shared" si="20"/>
        <v>693.55841919461432</v>
      </c>
      <c r="RM22">
        <f t="shared" si="20"/>
        <v>740.32750526727818</v>
      </c>
      <c r="RN22">
        <f t="shared" si="20"/>
        <v>774.47256491476639</v>
      </c>
      <c r="RO22">
        <f t="shared" si="20"/>
        <v>786.70834527666625</v>
      </c>
      <c r="RP22">
        <f t="shared" si="20"/>
        <v>807.90502722861254</v>
      </c>
      <c r="RR22">
        <f t="shared" si="1"/>
        <v>15.177720000000001</v>
      </c>
      <c r="RS22" s="35">
        <v>0.8</v>
      </c>
      <c r="RT22">
        <f>0.82*RK22+0.18*RL22</f>
        <v>606.23270517796698</v>
      </c>
    </row>
    <row r="23" spans="1:514" x14ac:dyDescent="0.3">
      <c r="A23">
        <v>0</v>
      </c>
      <c r="B23">
        <v>0</v>
      </c>
      <c r="C23">
        <v>4.4888377018224547E-2</v>
      </c>
      <c r="D23">
        <v>-9.3116016942384593E-3</v>
      </c>
      <c r="E23">
        <v>-9.2795282722858644E-3</v>
      </c>
      <c r="F23">
        <v>-9.392330008709952E-3</v>
      </c>
      <c r="G23">
        <v>4.101342048359255E-2</v>
      </c>
      <c r="H23">
        <v>3.8433781338467685E-2</v>
      </c>
      <c r="I23">
        <v>3.9240142806245583E-2</v>
      </c>
      <c r="J23">
        <v>4.1754490172926442E-2</v>
      </c>
      <c r="K23">
        <v>3.801580178081411E-2</v>
      </c>
      <c r="L23">
        <v>3.3040718216203399E-2</v>
      </c>
      <c r="M23">
        <v>4.0266225716855494E-2</v>
      </c>
      <c r="N23">
        <v>4.282350968757212E-2</v>
      </c>
      <c r="O23">
        <v>3.7245562073448278E-2</v>
      </c>
      <c r="P23">
        <v>3.2473234543449588E-2</v>
      </c>
      <c r="Q23">
        <v>3.7245498991544064E-2</v>
      </c>
      <c r="R23">
        <v>3.8298089960112185E-2</v>
      </c>
      <c r="S23">
        <v>3.4713142113812892E-2</v>
      </c>
      <c r="T23">
        <v>3.2705576337361722E-2</v>
      </c>
      <c r="U23">
        <v>0</v>
      </c>
      <c r="V23">
        <v>0</v>
      </c>
      <c r="W23">
        <v>0</v>
      </c>
      <c r="X23">
        <v>8.2475001555181143E-2</v>
      </c>
      <c r="Y23">
        <v>-1.3926725092592082E-2</v>
      </c>
      <c r="Z23">
        <v>-1.4087526352509134E-2</v>
      </c>
      <c r="AA23">
        <v>-1.3933810502322936E-2</v>
      </c>
      <c r="AB23">
        <v>-1.4010189553252315E-2</v>
      </c>
      <c r="AC23">
        <v>3.9325354649113492E-2</v>
      </c>
      <c r="AD23">
        <v>9.5170004726982227E-2</v>
      </c>
      <c r="AE23">
        <v>0.10236274587615543</v>
      </c>
      <c r="AF23">
        <v>0.11613602116740028</v>
      </c>
      <c r="AG23">
        <v>9.9180767695451894E-2</v>
      </c>
      <c r="AH23">
        <v>0.11043072893661497</v>
      </c>
      <c r="AI23">
        <v>0.11139637538791536</v>
      </c>
      <c r="AJ23">
        <v>0.10249265538248957</v>
      </c>
      <c r="AK23">
        <v>0.10477819209647594</v>
      </c>
      <c r="AL23">
        <v>0.10596857827107233</v>
      </c>
      <c r="AM23">
        <v>0.10563442045218117</v>
      </c>
      <c r="AN23">
        <v>0.10630220090034184</v>
      </c>
      <c r="AO23">
        <v>0</v>
      </c>
      <c r="AP23">
        <v>0</v>
      </c>
      <c r="AQ23">
        <v>0</v>
      </c>
      <c r="AR23">
        <v>0</v>
      </c>
      <c r="AS23">
        <v>0.12820077237450614</v>
      </c>
      <c r="AT23">
        <v>-1.8654132744275118E-2</v>
      </c>
      <c r="AU23">
        <v>-1.8689501632607651E-2</v>
      </c>
      <c r="AV23">
        <v>-1.8647466020150088E-2</v>
      </c>
      <c r="AW23">
        <v>-1.8610319004873033E-2</v>
      </c>
      <c r="AX23">
        <v>-1.8651228248811179E-2</v>
      </c>
      <c r="AY23">
        <v>1.7874055446987697E-2</v>
      </c>
      <c r="AZ23">
        <v>0.14762379729846845</v>
      </c>
      <c r="BA23">
        <v>0.17218300775447773</v>
      </c>
      <c r="BB23">
        <v>0.1793059606480259</v>
      </c>
      <c r="BC23">
        <v>0.18530699985378607</v>
      </c>
      <c r="BD23">
        <v>0.17047845607272055</v>
      </c>
      <c r="BE23">
        <v>0.17283804637628189</v>
      </c>
      <c r="BF23">
        <v>0.17696634933574615</v>
      </c>
      <c r="BG23">
        <v>0.1624030195244712</v>
      </c>
      <c r="BH23">
        <v>0.18263724014745869</v>
      </c>
      <c r="BI23">
        <v>0</v>
      </c>
      <c r="BJ23">
        <v>0</v>
      </c>
      <c r="BK23">
        <v>0</v>
      </c>
      <c r="BL23">
        <v>0</v>
      </c>
      <c r="BM23">
        <v>0.62154900268098168</v>
      </c>
      <c r="BN23">
        <v>0.14149902608617185</v>
      </c>
      <c r="BO23">
        <v>-2.3316207653788449E-2</v>
      </c>
      <c r="BP23">
        <v>-2.335082615462972E-2</v>
      </c>
      <c r="BQ23">
        <v>-2.3273942843074682E-2</v>
      </c>
      <c r="BR23">
        <v>-2.3391942369663739E-2</v>
      </c>
      <c r="BS23">
        <v>-2.3362885186417524E-2</v>
      </c>
      <c r="BT23">
        <v>-2.3412823287077819E-2</v>
      </c>
      <c r="BU23">
        <v>1.2532675931073291E-2</v>
      </c>
      <c r="BV23">
        <v>0.1174447198179488</v>
      </c>
      <c r="BW23">
        <v>0.20675556114436491</v>
      </c>
      <c r="BX23">
        <v>0.24827762774274553</v>
      </c>
      <c r="BY23">
        <v>0.2491906100675704</v>
      </c>
      <c r="BZ23">
        <v>0.23334948680305487</v>
      </c>
      <c r="CA23">
        <v>0.23448700438312725</v>
      </c>
      <c r="CB23">
        <v>0.24336487638641108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1.662997243196882</v>
      </c>
      <c r="CI23">
        <v>4.6211017876206649E-2</v>
      </c>
      <c r="CJ23">
        <v>-2.7998500716113487E-2</v>
      </c>
      <c r="CK23">
        <v>-2.7897910150867608E-2</v>
      </c>
      <c r="CL23">
        <v>-2.8048798886826778E-2</v>
      </c>
      <c r="CM23">
        <v>-2.7927933655143556E-2</v>
      </c>
      <c r="CN23">
        <v>-2.8111277810569435E-2</v>
      </c>
      <c r="CO23">
        <v>-2.8026723611574947E-2</v>
      </c>
      <c r="CP23">
        <v>-2.808807429078982E-2</v>
      </c>
      <c r="CQ23">
        <v>-9.8382479639676085E-3</v>
      </c>
      <c r="CR23">
        <v>7.9985946491595766E-2</v>
      </c>
      <c r="CS23">
        <v>0.24036019181822915</v>
      </c>
      <c r="CT23">
        <v>0.2882405764302981</v>
      </c>
      <c r="CU23">
        <v>0.32405649052408614</v>
      </c>
      <c r="CV23">
        <v>0.3218611332367623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2.5801534859204831</v>
      </c>
      <c r="DC23">
        <v>0.43628795420034894</v>
      </c>
      <c r="DD23">
        <v>-9.5876863399345074E-3</v>
      </c>
      <c r="DE23">
        <v>-3.0895685472667286E-2</v>
      </c>
      <c r="DF23">
        <v>-3.1008264138507512E-2</v>
      </c>
      <c r="DG23">
        <v>-3.0797554459272073E-2</v>
      </c>
      <c r="DH23">
        <v>-3.0770207749919089E-2</v>
      </c>
      <c r="DI23">
        <v>-3.0612938290151163E-2</v>
      </c>
      <c r="DJ23">
        <v>-3.0780097450218744E-2</v>
      </c>
      <c r="DK23">
        <v>-3.0449860923952455E-2</v>
      </c>
      <c r="DL23">
        <v>-3.0515452013930012E-2</v>
      </c>
      <c r="DM23">
        <v>3.9456552731442059E-2</v>
      </c>
      <c r="DN23">
        <v>9.1452540613588887E-2</v>
      </c>
      <c r="DO23">
        <v>0.22417799068741945</v>
      </c>
      <c r="DP23">
        <v>0.30020346681568144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2.0298126320400631</v>
      </c>
      <c r="DX23">
        <v>6.2448162583885872E-2</v>
      </c>
      <c r="DY23">
        <v>-3.4544499107563097E-2</v>
      </c>
      <c r="DZ23">
        <v>-3.4495267575963974E-2</v>
      </c>
      <c r="EA23">
        <v>-3.4501505790945311E-2</v>
      </c>
      <c r="EB23">
        <v>-3.4460397643971186E-2</v>
      </c>
      <c r="EC23">
        <v>-3.450205328242021E-2</v>
      </c>
      <c r="ED23">
        <v>-3.4531747877066241E-2</v>
      </c>
      <c r="EE23">
        <v>-3.4211644447534786E-2</v>
      </c>
      <c r="EF23">
        <v>-3.4070583586810553E-2</v>
      </c>
      <c r="EG23">
        <v>-3.4220769736454874E-2</v>
      </c>
      <c r="EH23">
        <v>-3.4249199784689684E-3</v>
      </c>
      <c r="EI23">
        <v>8.4450234307828595E-2</v>
      </c>
      <c r="EJ23">
        <v>0.29540100377953749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0.88798399340389467</v>
      </c>
      <c r="ER23">
        <v>0.70723029633529233</v>
      </c>
      <c r="ES23">
        <v>-6.8174656460551434E-3</v>
      </c>
      <c r="ET23">
        <v>-3.7188920321046703E-2</v>
      </c>
      <c r="EU23">
        <v>-3.7320449081071135E-2</v>
      </c>
      <c r="EV23">
        <v>-3.7346565587532764E-2</v>
      </c>
      <c r="EW23">
        <v>-3.7364030470664097E-2</v>
      </c>
      <c r="EX23">
        <v>-3.7509758623355122E-2</v>
      </c>
      <c r="EY23">
        <v>-3.6985185949450924E-2</v>
      </c>
      <c r="EZ23">
        <v>-3.6981435542772438E-2</v>
      </c>
      <c r="FA23">
        <v>-3.6846176566676624E-2</v>
      </c>
      <c r="FB23">
        <v>-3.6940824248918501E-2</v>
      </c>
      <c r="FC23">
        <v>-2.7781430000322214E-2</v>
      </c>
      <c r="FD23">
        <v>7.5388137457915894E-2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0.70996294130274895</v>
      </c>
      <c r="FM23">
        <v>0.11459574128968805</v>
      </c>
      <c r="FN23">
        <v>-4.005608528952545E-2</v>
      </c>
      <c r="FO23">
        <v>-4.0120942535582647E-2</v>
      </c>
      <c r="FP23">
        <v>-4.0202170168827232E-2</v>
      </c>
      <c r="FQ23">
        <v>-4.0116962750974788E-2</v>
      </c>
      <c r="FR23">
        <v>-4.0262572547531017E-2</v>
      </c>
      <c r="FS23">
        <v>-3.9696388256657424E-2</v>
      </c>
      <c r="FT23">
        <v>-3.9687720215349241E-2</v>
      </c>
      <c r="FU23">
        <v>-3.9684788500399568E-2</v>
      </c>
      <c r="FV23">
        <v>-3.9601212909077553E-2</v>
      </c>
      <c r="FW23">
        <v>-3.9711952881956718E-2</v>
      </c>
      <c r="FX23">
        <v>-2.758299989591281E-2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1.1491241319162508</v>
      </c>
      <c r="GG23">
        <v>0.83422280914249236</v>
      </c>
      <c r="GH23">
        <v>1.8347838321561942E-2</v>
      </c>
      <c r="GI23">
        <v>-4.3810473889678757E-2</v>
      </c>
      <c r="GJ23">
        <v>-4.3879386584906727E-2</v>
      </c>
      <c r="GK23">
        <v>-4.3875410092616488E-2</v>
      </c>
      <c r="GL23">
        <v>-4.3940349987515351E-2</v>
      </c>
      <c r="GM23">
        <v>-4.3461969874165375E-2</v>
      </c>
      <c r="GN23">
        <v>-4.3676486108992912E-2</v>
      </c>
      <c r="GO23">
        <v>-4.3317215697619892E-2</v>
      </c>
      <c r="GP23">
        <v>-4.3399719547810522E-2</v>
      </c>
      <c r="GQ23">
        <v>-4.3363218425461154E-2</v>
      </c>
      <c r="GR23">
        <v>-4.3378561563123343E-2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1.0486612484581284</v>
      </c>
      <c r="HA23">
        <v>0.92700809766932868</v>
      </c>
      <c r="HB23">
        <v>0.14092344110361288</v>
      </c>
      <c r="HC23">
        <v>-4.6515149942148663E-2</v>
      </c>
      <c r="HD23">
        <v>-4.6696843292861494E-2</v>
      </c>
      <c r="HE23">
        <v>-4.6760150508103775E-2</v>
      </c>
      <c r="HF23">
        <v>-4.6758896316898155E-2</v>
      </c>
      <c r="HG23">
        <v>-4.6026240170669315E-2</v>
      </c>
      <c r="HH23">
        <v>-4.6248502977295797E-2</v>
      </c>
      <c r="HI23">
        <v>-4.6150738546386148E-2</v>
      </c>
      <c r="HJ23">
        <v>-4.6222148821185985E-2</v>
      </c>
      <c r="HK23">
        <v>-4.6163773243691593E-2</v>
      </c>
      <c r="HL23">
        <v>-4.6161119014406449E-2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1.8866482438227856</v>
      </c>
      <c r="HV23">
        <v>1.0031852008959135</v>
      </c>
      <c r="HW23">
        <v>1.5913061647616172E-2</v>
      </c>
      <c r="HX23">
        <v>-4.9541536488385357E-2</v>
      </c>
      <c r="HY23">
        <v>-4.9500345228954794E-2</v>
      </c>
      <c r="HZ23">
        <v>-4.9406800357899662E-2</v>
      </c>
      <c r="IA23">
        <v>-4.9036325524259627E-2</v>
      </c>
      <c r="IB23">
        <v>-4.8910149303962917E-2</v>
      </c>
      <c r="IC23">
        <v>-4.8941562131742652E-2</v>
      </c>
      <c r="ID23">
        <v>-4.8881921170851987E-2</v>
      </c>
      <c r="IE23">
        <v>-4.8930007993512298E-2</v>
      </c>
      <c r="IF23">
        <v>-4.8965636013249707E-2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1.854378535858185</v>
      </c>
      <c r="IP23">
        <v>1.042659304395906</v>
      </c>
      <c r="IQ23">
        <v>0.16764119913665854</v>
      </c>
      <c r="IR23">
        <v>-5.3009377188291934E-2</v>
      </c>
      <c r="IS23">
        <v>-5.3236507206101472E-2</v>
      </c>
      <c r="IT23">
        <v>-5.3199658714380808E-2</v>
      </c>
      <c r="IU23">
        <v>-5.2543120726746204E-2</v>
      </c>
      <c r="IV23">
        <v>-5.272350682690817E-2</v>
      </c>
      <c r="IW23">
        <v>-5.2683690233001797E-2</v>
      </c>
      <c r="IX23">
        <v>-5.269423025531534E-2</v>
      </c>
      <c r="IY23">
        <v>-5.2658499580341571E-2</v>
      </c>
      <c r="IZ23">
        <v>-5.2608080170033836E-2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2.6939289689936179</v>
      </c>
      <c r="JK23">
        <v>1.2740800567375339</v>
      </c>
      <c r="JL23">
        <v>2.5789382174016343E-2</v>
      </c>
      <c r="JM23">
        <v>-5.6162003373985081E-2</v>
      </c>
      <c r="JN23">
        <v>-5.5964067018172858E-2</v>
      </c>
      <c r="JO23">
        <v>-5.53901298618052E-2</v>
      </c>
      <c r="JP23">
        <v>-5.5555019247977039E-2</v>
      </c>
      <c r="JQ23">
        <v>-5.5408264263059538E-2</v>
      </c>
      <c r="JR23">
        <v>-5.5525890617857551E-2</v>
      </c>
      <c r="JS23">
        <v>-5.5541875905757453E-2</v>
      </c>
      <c r="JT23">
        <v>-5.5624779852510936E-2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1.6187563970638699</v>
      </c>
      <c r="KE23">
        <v>1.2278382570843629</v>
      </c>
      <c r="KF23">
        <v>0.29497142612605487</v>
      </c>
      <c r="KG23">
        <v>-2.9816757869399507E-2</v>
      </c>
      <c r="KH23">
        <v>-5.8868473188925394E-2</v>
      </c>
      <c r="KI23">
        <v>-5.8200537591178436E-2</v>
      </c>
      <c r="KJ23">
        <v>-5.82193085885317E-2</v>
      </c>
      <c r="KK23">
        <v>-5.8280791756096816E-2</v>
      </c>
      <c r="KL23">
        <v>-5.8133856577443375E-2</v>
      </c>
      <c r="KM23">
        <v>-5.8097630167181689E-2</v>
      </c>
      <c r="KN23">
        <v>-5.8193806960210724E-2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2.3061249963325592</v>
      </c>
      <c r="KY23">
        <v>2.9369452435929611</v>
      </c>
      <c r="KZ23">
        <v>1.2334703274637875</v>
      </c>
      <c r="LA23">
        <v>7.8872106026854474E-2</v>
      </c>
      <c r="LB23">
        <v>-6.2509114915252809E-2</v>
      </c>
      <c r="LC23">
        <v>-6.1690104721361064E-2</v>
      </c>
      <c r="LD23">
        <v>-6.1862332345176047E-2</v>
      </c>
      <c r="LE23">
        <v>-6.1890064534310285E-2</v>
      </c>
      <c r="LF23">
        <v>-6.1754117039644306E-2</v>
      </c>
      <c r="LG23">
        <v>-6.1966737931181799E-2</v>
      </c>
      <c r="LH23">
        <v>-6.201897462520016E-2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1.7287535558818381</v>
      </c>
      <c r="LT23">
        <v>1.4562903444215518</v>
      </c>
      <c r="LU23">
        <v>1.0940324612760128</v>
      </c>
      <c r="LV23">
        <v>7.7749414544127649E-2</v>
      </c>
      <c r="LW23">
        <v>-6.492153904836985E-2</v>
      </c>
      <c r="LX23">
        <v>-6.4857203534689767E-2</v>
      </c>
      <c r="LY23">
        <v>-6.4695272494360856E-2</v>
      </c>
      <c r="LZ23">
        <v>-6.4614465026433379E-2</v>
      </c>
      <c r="MA23">
        <v>-6.4824013227224059E-2</v>
      </c>
      <c r="MB23">
        <v>-6.4653164604223545E-2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1.8582424060174974</v>
      </c>
      <c r="MO23">
        <v>1.4760424990258556</v>
      </c>
      <c r="MP23">
        <v>0.90150342831167052</v>
      </c>
      <c r="MQ23">
        <v>4.6027624511639872E-2</v>
      </c>
      <c r="MR23">
        <v>-6.7620018792653711E-2</v>
      </c>
      <c r="MS23">
        <v>-6.7350087458499228E-2</v>
      </c>
      <c r="MT23">
        <v>-6.740845442620684E-2</v>
      </c>
      <c r="MU23">
        <v>-6.7333519225405356E-2</v>
      </c>
      <c r="MV23">
        <v>-6.7448082141629145E-2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2.1006209582657074</v>
      </c>
      <c r="NI23">
        <v>2.2096542316975332</v>
      </c>
      <c r="NJ23">
        <v>1.5122742958765865</v>
      </c>
      <c r="NK23">
        <v>0.7181494771385295</v>
      </c>
      <c r="NL23">
        <v>6.5231977829165122E-2</v>
      </c>
      <c r="NM23">
        <v>-7.1103208969497872E-2</v>
      </c>
      <c r="NN23">
        <v>-7.1120004488444286E-2</v>
      </c>
      <c r="NO23">
        <v>-7.1049631052186299E-2</v>
      </c>
      <c r="NP23">
        <v>-7.1288441169888112E-2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2.4537658649365426</v>
      </c>
      <c r="OD23">
        <v>2.5824656135891089</v>
      </c>
      <c r="OE23">
        <v>1.6157224239829486</v>
      </c>
      <c r="OF23">
        <v>0.75678392067936795</v>
      </c>
      <c r="OG23">
        <v>0.14796700836872001</v>
      </c>
      <c r="OH23">
        <v>-7.3303143758873826E-2</v>
      </c>
      <c r="OI23">
        <v>-7.4102995281967246E-2</v>
      </c>
      <c r="OJ23">
        <v>-7.404589533785913E-2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2.4164782073506101</v>
      </c>
      <c r="OY23">
        <v>3.7923888011125162</v>
      </c>
      <c r="OZ23">
        <v>1.8902945524661374</v>
      </c>
      <c r="PA23">
        <v>0.83631056592995479</v>
      </c>
      <c r="PB23">
        <v>0.15618358796664369</v>
      </c>
      <c r="PC23">
        <v>-4.4424890803632239E-2</v>
      </c>
      <c r="PD23">
        <v>-7.6811497180101856E-2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2.5057303812991565</v>
      </c>
      <c r="PS23">
        <v>2.4493041453526252</v>
      </c>
      <c r="PT23">
        <v>2.7499728703533326</v>
      </c>
      <c r="PU23">
        <v>1.5842477758450264</v>
      </c>
      <c r="PV23">
        <v>0.76553614262663772</v>
      </c>
      <c r="PW23">
        <v>0.24506105776578693</v>
      </c>
      <c r="PX23">
        <v>-5.1860003574535213E-2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2.3612353820125809</v>
      </c>
      <c r="QN23">
        <v>2.9214209809139633</v>
      </c>
      <c r="QO23">
        <v>2.540185289209103</v>
      </c>
      <c r="QP23">
        <v>1.9330626239687598</v>
      </c>
      <c r="QQ23">
        <v>1.1650060366311756</v>
      </c>
      <c r="QR23">
        <v>0.28469479612678933</v>
      </c>
      <c r="QS23" s="102" t="s">
        <v>39</v>
      </c>
      <c r="QU23">
        <v>21</v>
      </c>
      <c r="QV23" s="35">
        <v>0.83300000000000007</v>
      </c>
      <c r="QW23">
        <f t="shared" ref="QW23:RP23" si="21">OK$95</f>
        <v>0</v>
      </c>
      <c r="QX23">
        <f t="shared" si="21"/>
        <v>0</v>
      </c>
      <c r="QY23">
        <f t="shared" si="21"/>
        <v>0</v>
      </c>
      <c r="QZ23">
        <f t="shared" si="21"/>
        <v>0</v>
      </c>
      <c r="RA23">
        <f t="shared" si="21"/>
        <v>0</v>
      </c>
      <c r="RB23">
        <f t="shared" si="21"/>
        <v>0</v>
      </c>
      <c r="RC23">
        <f t="shared" si="21"/>
        <v>0</v>
      </c>
      <c r="RD23">
        <f t="shared" si="21"/>
        <v>0</v>
      </c>
      <c r="RE23">
        <f t="shared" si="21"/>
        <v>0</v>
      </c>
      <c r="RF23">
        <f t="shared" si="21"/>
        <v>0</v>
      </c>
      <c r="RG23">
        <f t="shared" si="21"/>
        <v>0</v>
      </c>
      <c r="RH23">
        <f t="shared" si="21"/>
        <v>0</v>
      </c>
      <c r="RI23">
        <f t="shared" si="21"/>
        <v>0</v>
      </c>
      <c r="RJ23">
        <f t="shared" si="21"/>
        <v>366.87023617315344</v>
      </c>
      <c r="RK23">
        <f t="shared" si="21"/>
        <v>451.39949721691329</v>
      </c>
      <c r="RL23">
        <f t="shared" si="21"/>
        <v>588.25266690554975</v>
      </c>
      <c r="RM23">
        <f t="shared" si="21"/>
        <v>705.39173579436749</v>
      </c>
      <c r="RN23">
        <f t="shared" si="21"/>
        <v>739.57737069954896</v>
      </c>
      <c r="RO23">
        <f t="shared" si="21"/>
        <v>778.06067233925364</v>
      </c>
      <c r="RP23">
        <f t="shared" si="21"/>
        <v>795.19422606298087</v>
      </c>
      <c r="RR23">
        <f t="shared" si="1"/>
        <v>15.571967700000002</v>
      </c>
      <c r="RS23" s="35">
        <v>0.83300000000000007</v>
      </c>
      <c r="RT23">
        <f>0.43*RK23+0.57*RL23</f>
        <v>529.40580393943605</v>
      </c>
    </row>
    <row r="24" spans="1:514" x14ac:dyDescent="0.3">
      <c r="A24">
        <v>0</v>
      </c>
      <c r="B24">
        <v>0</v>
      </c>
      <c r="C24">
        <v>4.4888377018224554E-2</v>
      </c>
      <c r="D24">
        <v>-9.3116016942384611E-3</v>
      </c>
      <c r="E24">
        <v>-9.2795282722858644E-3</v>
      </c>
      <c r="F24">
        <v>-9.392330008709952E-3</v>
      </c>
      <c r="G24">
        <v>4.101342048359255E-2</v>
      </c>
      <c r="H24">
        <v>3.8433781338467699E-2</v>
      </c>
      <c r="I24">
        <v>3.924014280624559E-2</v>
      </c>
      <c r="J24">
        <v>4.1754490172926435E-2</v>
      </c>
      <c r="K24">
        <v>3.801580178081411E-2</v>
      </c>
      <c r="L24">
        <v>3.3040718216203399E-2</v>
      </c>
      <c r="M24">
        <v>4.0266225716855494E-2</v>
      </c>
      <c r="N24">
        <v>4.2823509687572134E-2</v>
      </c>
      <c r="O24">
        <v>3.7245562073448278E-2</v>
      </c>
      <c r="P24">
        <v>3.2473234543449588E-2</v>
      </c>
      <c r="Q24">
        <v>3.7245498991544064E-2</v>
      </c>
      <c r="R24">
        <v>3.8298089960112185E-2</v>
      </c>
      <c r="S24">
        <v>3.4713142113812892E-2</v>
      </c>
      <c r="T24">
        <v>3.2705576337361722E-2</v>
      </c>
      <c r="U24">
        <v>0</v>
      </c>
      <c r="V24">
        <v>0</v>
      </c>
      <c r="W24">
        <v>0</v>
      </c>
      <c r="X24">
        <v>8.2475001555181143E-2</v>
      </c>
      <c r="Y24">
        <v>-1.3926725092592082E-2</v>
      </c>
      <c r="Z24">
        <v>-1.4087526352509134E-2</v>
      </c>
      <c r="AA24">
        <v>-1.3933810502322938E-2</v>
      </c>
      <c r="AB24">
        <v>-1.4010189553252315E-2</v>
      </c>
      <c r="AC24">
        <v>3.9325354649113499E-2</v>
      </c>
      <c r="AD24">
        <v>9.5170004726982269E-2</v>
      </c>
      <c r="AE24">
        <v>0.10236274587615547</v>
      </c>
      <c r="AF24">
        <v>0.11613602116740029</v>
      </c>
      <c r="AG24">
        <v>9.9180767695451907E-2</v>
      </c>
      <c r="AH24">
        <v>0.11043072893661499</v>
      </c>
      <c r="AI24">
        <v>0.1113963753879154</v>
      </c>
      <c r="AJ24">
        <v>0.1024926553824896</v>
      </c>
      <c r="AK24">
        <v>0.10477819209647594</v>
      </c>
      <c r="AL24">
        <v>0.10596857827107235</v>
      </c>
      <c r="AM24">
        <v>0.10563442045218117</v>
      </c>
      <c r="AN24">
        <v>0.10630220090034186</v>
      </c>
      <c r="AO24">
        <v>0</v>
      </c>
      <c r="AP24">
        <v>0</v>
      </c>
      <c r="AQ24">
        <v>0</v>
      </c>
      <c r="AR24">
        <v>0</v>
      </c>
      <c r="AS24">
        <v>0.12820077237450614</v>
      </c>
      <c r="AT24">
        <v>-1.8654132744275121E-2</v>
      </c>
      <c r="AU24">
        <v>-1.8689501632607651E-2</v>
      </c>
      <c r="AV24">
        <v>-1.8647466020150091E-2</v>
      </c>
      <c r="AW24">
        <v>-1.8610319004873036E-2</v>
      </c>
      <c r="AX24">
        <v>-1.8651228248811179E-2</v>
      </c>
      <c r="AY24">
        <v>1.7874055446987697E-2</v>
      </c>
      <c r="AZ24">
        <v>0.14762379729846842</v>
      </c>
      <c r="BA24">
        <v>0.17218300775447773</v>
      </c>
      <c r="BB24">
        <v>0.1793059606480259</v>
      </c>
      <c r="BC24">
        <v>0.18530699985378607</v>
      </c>
      <c r="BD24">
        <v>0.17047845607272058</v>
      </c>
      <c r="BE24">
        <v>0.17283804637628192</v>
      </c>
      <c r="BF24">
        <v>0.17696634933574618</v>
      </c>
      <c r="BG24">
        <v>0.1624030195244712</v>
      </c>
      <c r="BH24">
        <v>0.18263724014745869</v>
      </c>
      <c r="BI24">
        <v>0</v>
      </c>
      <c r="BJ24">
        <v>0</v>
      </c>
      <c r="BK24">
        <v>0</v>
      </c>
      <c r="BL24">
        <v>0</v>
      </c>
      <c r="BM24">
        <v>0.62154900268098168</v>
      </c>
      <c r="BN24">
        <v>0.14149902608617188</v>
      </c>
      <c r="BO24">
        <v>-2.3316207653788449E-2</v>
      </c>
      <c r="BP24">
        <v>-2.335082615462972E-2</v>
      </c>
      <c r="BQ24">
        <v>-2.3273942843074682E-2</v>
      </c>
      <c r="BR24">
        <v>-2.3391942369663739E-2</v>
      </c>
      <c r="BS24">
        <v>-2.3362885186417524E-2</v>
      </c>
      <c r="BT24">
        <v>-2.3412823287077823E-2</v>
      </c>
      <c r="BU24">
        <v>1.2532675931073297E-2</v>
      </c>
      <c r="BV24">
        <v>0.11744471981794881</v>
      </c>
      <c r="BW24">
        <v>0.20675556114436494</v>
      </c>
      <c r="BX24">
        <v>0.24827762774274553</v>
      </c>
      <c r="BY24">
        <v>0.2491906100675704</v>
      </c>
      <c r="BZ24">
        <v>0.23334948680305487</v>
      </c>
      <c r="CA24">
        <v>0.23448700438312725</v>
      </c>
      <c r="CB24">
        <v>0.24336487638641108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1.6629972431968825</v>
      </c>
      <c r="CI24">
        <v>4.6211017876206656E-2</v>
      </c>
      <c r="CJ24">
        <v>-2.7998500716113487E-2</v>
      </c>
      <c r="CK24">
        <v>-2.7897910150867608E-2</v>
      </c>
      <c r="CL24">
        <v>-2.8048798886826778E-2</v>
      </c>
      <c r="CM24">
        <v>-2.7927933655143556E-2</v>
      </c>
      <c r="CN24">
        <v>-2.8111277810569438E-2</v>
      </c>
      <c r="CO24">
        <v>-2.8026723611574947E-2</v>
      </c>
      <c r="CP24">
        <v>-2.808807429078982E-2</v>
      </c>
      <c r="CQ24">
        <v>-9.8382479639676085E-3</v>
      </c>
      <c r="CR24">
        <v>7.9985946491595766E-2</v>
      </c>
      <c r="CS24">
        <v>0.24036019181822915</v>
      </c>
      <c r="CT24">
        <v>0.2882405764302981</v>
      </c>
      <c r="CU24">
        <v>0.32405649052408614</v>
      </c>
      <c r="CV24">
        <v>0.3218611332367623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2.5801534859204831</v>
      </c>
      <c r="DC24">
        <v>0.43628795420034894</v>
      </c>
      <c r="DD24">
        <v>-9.5876863399345091E-3</v>
      </c>
      <c r="DE24">
        <v>-3.0895685472667286E-2</v>
      </c>
      <c r="DF24">
        <v>-3.1008264138507505E-2</v>
      </c>
      <c r="DG24">
        <v>-3.079755445927208E-2</v>
      </c>
      <c r="DH24">
        <v>-3.0770207749919089E-2</v>
      </c>
      <c r="DI24">
        <v>-3.0612938290151166E-2</v>
      </c>
      <c r="DJ24">
        <v>-3.0780097450218747E-2</v>
      </c>
      <c r="DK24">
        <v>-3.0449860923952455E-2</v>
      </c>
      <c r="DL24">
        <v>-3.0515452013930012E-2</v>
      </c>
      <c r="DM24">
        <v>3.9456552731442059E-2</v>
      </c>
      <c r="DN24">
        <v>9.1452540613588873E-2</v>
      </c>
      <c r="DO24">
        <v>0.22417799068741945</v>
      </c>
      <c r="DP24">
        <v>0.30020346681568144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2.0298126320400631</v>
      </c>
      <c r="DX24">
        <v>6.2448162583885872E-2</v>
      </c>
      <c r="DY24">
        <v>-3.4544499107563097E-2</v>
      </c>
      <c r="DZ24">
        <v>-3.4495267575963974E-2</v>
      </c>
      <c r="EA24">
        <v>-3.4501505790945311E-2</v>
      </c>
      <c r="EB24">
        <v>-3.4460397643971186E-2</v>
      </c>
      <c r="EC24">
        <v>-3.450205328242021E-2</v>
      </c>
      <c r="ED24">
        <v>-3.4531747877066241E-2</v>
      </c>
      <c r="EE24">
        <v>-3.4211644447534786E-2</v>
      </c>
      <c r="EF24">
        <v>-3.4070583586810553E-2</v>
      </c>
      <c r="EG24">
        <v>-3.4220769736454874E-2</v>
      </c>
      <c r="EH24">
        <v>-3.4249199784689684E-3</v>
      </c>
      <c r="EI24">
        <v>8.4450234307828595E-2</v>
      </c>
      <c r="EJ24">
        <v>0.29540100377953749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0.88798399340389467</v>
      </c>
      <c r="ER24">
        <v>0.70723029633529233</v>
      </c>
      <c r="ES24">
        <v>-6.8174656460551434E-3</v>
      </c>
      <c r="ET24">
        <v>-3.7188920321046703E-2</v>
      </c>
      <c r="EU24">
        <v>-3.7320449081071135E-2</v>
      </c>
      <c r="EV24">
        <v>-3.7346565587532764E-2</v>
      </c>
      <c r="EW24">
        <v>-3.7364030470664097E-2</v>
      </c>
      <c r="EX24">
        <v>-3.7509758623355129E-2</v>
      </c>
      <c r="EY24">
        <v>-3.6985185949450924E-2</v>
      </c>
      <c r="EZ24">
        <v>-3.6981435542772438E-2</v>
      </c>
      <c r="FA24">
        <v>-3.6846176566676624E-2</v>
      </c>
      <c r="FB24">
        <v>-3.6940824248918501E-2</v>
      </c>
      <c r="FC24">
        <v>-2.7781430000322214E-2</v>
      </c>
      <c r="FD24">
        <v>7.5388137457915894E-2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0.70996294130274895</v>
      </c>
      <c r="FM24">
        <v>0.11459574128968805</v>
      </c>
      <c r="FN24">
        <v>-4.005608528952545E-2</v>
      </c>
      <c r="FO24">
        <v>-4.0120942535582647E-2</v>
      </c>
      <c r="FP24">
        <v>-4.0202170168827232E-2</v>
      </c>
      <c r="FQ24">
        <v>-4.0116962750974781E-2</v>
      </c>
      <c r="FR24">
        <v>-4.0262572547531017E-2</v>
      </c>
      <c r="FS24">
        <v>-3.9696388256657424E-2</v>
      </c>
      <c r="FT24">
        <v>-3.9687720215349241E-2</v>
      </c>
      <c r="FU24">
        <v>-3.9684788500399568E-2</v>
      </c>
      <c r="FV24">
        <v>-3.9601212909077553E-2</v>
      </c>
      <c r="FW24">
        <v>-3.9711952881956718E-2</v>
      </c>
      <c r="FX24">
        <v>-2.758299989591281E-2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1.1491241319162508</v>
      </c>
      <c r="GG24">
        <v>0.83422280914249236</v>
      </c>
      <c r="GH24">
        <v>1.8347838321561945E-2</v>
      </c>
      <c r="GI24">
        <v>-4.3810473889678743E-2</v>
      </c>
      <c r="GJ24">
        <v>-4.3879386584906727E-2</v>
      </c>
      <c r="GK24">
        <v>-4.3875410092616488E-2</v>
      </c>
      <c r="GL24">
        <v>-4.3940349987515351E-2</v>
      </c>
      <c r="GM24">
        <v>-4.3461969874165375E-2</v>
      </c>
      <c r="GN24">
        <v>-4.3676486108992926E-2</v>
      </c>
      <c r="GO24">
        <v>-4.3317215697619892E-2</v>
      </c>
      <c r="GP24">
        <v>-4.3399719547810522E-2</v>
      </c>
      <c r="GQ24">
        <v>-4.3363218425461161E-2</v>
      </c>
      <c r="GR24">
        <v>-4.3378561563123329E-2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1.0486612484581284</v>
      </c>
      <c r="HA24">
        <v>0.92700809766932868</v>
      </c>
      <c r="HB24">
        <v>0.14092344110361291</v>
      </c>
      <c r="HC24">
        <v>-4.6515149942148656E-2</v>
      </c>
      <c r="HD24">
        <v>-4.6696843292861473E-2</v>
      </c>
      <c r="HE24">
        <v>-4.6760150508103768E-2</v>
      </c>
      <c r="HF24">
        <v>-4.6758896316898169E-2</v>
      </c>
      <c r="HG24">
        <v>-4.6026240170669308E-2</v>
      </c>
      <c r="HH24">
        <v>-4.6248502977295797E-2</v>
      </c>
      <c r="HI24">
        <v>-4.6150738546386141E-2</v>
      </c>
      <c r="HJ24">
        <v>-4.6222148821185978E-2</v>
      </c>
      <c r="HK24">
        <v>-4.6163773243691593E-2</v>
      </c>
      <c r="HL24">
        <v>-4.6161119014406449E-2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1.8866482438227856</v>
      </c>
      <c r="HV24">
        <v>1.0031852008959135</v>
      </c>
      <c r="HW24">
        <v>1.5913061647616168E-2</v>
      </c>
      <c r="HX24">
        <v>-4.9541536488385357E-2</v>
      </c>
      <c r="HY24">
        <v>-4.9500345228954801E-2</v>
      </c>
      <c r="HZ24">
        <v>-4.9406800357899662E-2</v>
      </c>
      <c r="IA24">
        <v>-4.9036325524259627E-2</v>
      </c>
      <c r="IB24">
        <v>-4.8910149303962917E-2</v>
      </c>
      <c r="IC24">
        <v>-4.8941562131742666E-2</v>
      </c>
      <c r="ID24">
        <v>-4.8881921170852008E-2</v>
      </c>
      <c r="IE24">
        <v>-4.8930007993512298E-2</v>
      </c>
      <c r="IF24">
        <v>-4.8965636013249707E-2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1.854378535858185</v>
      </c>
      <c r="IP24">
        <v>1.0426593043959063</v>
      </c>
      <c r="IQ24">
        <v>0.16764119913665851</v>
      </c>
      <c r="IR24">
        <v>-5.3009377188291934E-2</v>
      </c>
      <c r="IS24">
        <v>-5.3236507206101472E-2</v>
      </c>
      <c r="IT24">
        <v>-5.3199658714380808E-2</v>
      </c>
      <c r="IU24">
        <v>-5.2543120726746211E-2</v>
      </c>
      <c r="IV24">
        <v>-5.272350682690817E-2</v>
      </c>
      <c r="IW24">
        <v>-5.2683690233001797E-2</v>
      </c>
      <c r="IX24">
        <v>-5.269423025531534E-2</v>
      </c>
      <c r="IY24">
        <v>-5.2658499580341578E-2</v>
      </c>
      <c r="IZ24">
        <v>-5.2608080170033829E-2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2.6939289689936174</v>
      </c>
      <c r="JK24">
        <v>1.2740800567375339</v>
      </c>
      <c r="JL24">
        <v>2.578938217401635E-2</v>
      </c>
      <c r="JM24">
        <v>-5.6162003373985081E-2</v>
      </c>
      <c r="JN24">
        <v>-5.5964067018172858E-2</v>
      </c>
      <c r="JO24">
        <v>-5.53901298618052E-2</v>
      </c>
      <c r="JP24">
        <v>-5.5555019247977039E-2</v>
      </c>
      <c r="JQ24">
        <v>-5.5408264263059545E-2</v>
      </c>
      <c r="JR24">
        <v>-5.5525890617857551E-2</v>
      </c>
      <c r="JS24">
        <v>-5.5541875905757467E-2</v>
      </c>
      <c r="JT24">
        <v>-5.5624779852510936E-2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1.6187563970638699</v>
      </c>
      <c r="KE24">
        <v>1.2278382570843631</v>
      </c>
      <c r="KF24">
        <v>0.29497142612605493</v>
      </c>
      <c r="KG24">
        <v>-2.9816757869399507E-2</v>
      </c>
      <c r="KH24">
        <v>-5.8868473188925394E-2</v>
      </c>
      <c r="KI24">
        <v>-5.8200537591178436E-2</v>
      </c>
      <c r="KJ24">
        <v>-5.82193085885317E-2</v>
      </c>
      <c r="KK24">
        <v>-5.8280791756096809E-2</v>
      </c>
      <c r="KL24">
        <v>-5.8133856577443375E-2</v>
      </c>
      <c r="KM24">
        <v>-5.8097630167181689E-2</v>
      </c>
      <c r="KN24">
        <v>-5.8193806960210717E-2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2.3061249963325592</v>
      </c>
      <c r="KY24">
        <v>2.9369452435929611</v>
      </c>
      <c r="KZ24">
        <v>1.2334703274637877</v>
      </c>
      <c r="LA24">
        <v>7.8872106026854502E-2</v>
      </c>
      <c r="LB24">
        <v>-6.2509114915252809E-2</v>
      </c>
      <c r="LC24">
        <v>-6.1690104721361064E-2</v>
      </c>
      <c r="LD24">
        <v>-6.1862332345176047E-2</v>
      </c>
      <c r="LE24">
        <v>-6.1890064534310285E-2</v>
      </c>
      <c r="LF24">
        <v>-6.1754117039644306E-2</v>
      </c>
      <c r="LG24">
        <v>-6.1966737931181799E-2</v>
      </c>
      <c r="LH24">
        <v>-6.201897462520016E-2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1.7287535558818383</v>
      </c>
      <c r="LT24">
        <v>1.456290344421552</v>
      </c>
      <c r="LU24">
        <v>1.0940324612760128</v>
      </c>
      <c r="LV24">
        <v>7.7749414544127649E-2</v>
      </c>
      <c r="LW24">
        <v>-6.492153904836985E-2</v>
      </c>
      <c r="LX24">
        <v>-6.4857203534689767E-2</v>
      </c>
      <c r="LY24">
        <v>-6.4695272494360856E-2</v>
      </c>
      <c r="LZ24">
        <v>-6.4614465026433379E-2</v>
      </c>
      <c r="MA24">
        <v>-6.4824013227224059E-2</v>
      </c>
      <c r="MB24">
        <v>-6.4653164604223518E-2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1.8582424060174971</v>
      </c>
      <c r="MO24">
        <v>1.4760424990258556</v>
      </c>
      <c r="MP24">
        <v>0.90150342831167052</v>
      </c>
      <c r="MQ24">
        <v>4.6027624511639872E-2</v>
      </c>
      <c r="MR24">
        <v>-6.7620018792653711E-2</v>
      </c>
      <c r="MS24">
        <v>-6.7350087458499228E-2</v>
      </c>
      <c r="MT24">
        <v>-6.7408454426206854E-2</v>
      </c>
      <c r="MU24">
        <v>-6.7333519225405356E-2</v>
      </c>
      <c r="MV24">
        <v>-6.7448082141629145E-2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2.1006209582657074</v>
      </c>
      <c r="NI24">
        <v>2.2096542316975332</v>
      </c>
      <c r="NJ24">
        <v>1.5122742958765865</v>
      </c>
      <c r="NK24">
        <v>0.7181494771385295</v>
      </c>
      <c r="NL24">
        <v>6.5231977829165136E-2</v>
      </c>
      <c r="NM24">
        <v>-7.1103208969497886E-2</v>
      </c>
      <c r="NN24">
        <v>-7.1120004488444286E-2</v>
      </c>
      <c r="NO24">
        <v>-7.1049631052186299E-2</v>
      </c>
      <c r="NP24">
        <v>-7.1288441169888098E-2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2.4537658649365426</v>
      </c>
      <c r="OD24">
        <v>2.5824656135891093</v>
      </c>
      <c r="OE24">
        <v>1.6157224239829486</v>
      </c>
      <c r="OF24">
        <v>0.75678392067936795</v>
      </c>
      <c r="OG24">
        <v>0.14796700836872001</v>
      </c>
      <c r="OH24">
        <v>-7.3303143758873826E-2</v>
      </c>
      <c r="OI24">
        <v>-7.4102995281967246E-2</v>
      </c>
      <c r="OJ24">
        <v>-7.404589533785913E-2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2.4164782073506097</v>
      </c>
      <c r="OY24">
        <v>3.7923888011125162</v>
      </c>
      <c r="OZ24">
        <v>1.8902945524661372</v>
      </c>
      <c r="PA24">
        <v>0.83631056592995479</v>
      </c>
      <c r="PB24">
        <v>0.15618358796664369</v>
      </c>
      <c r="PC24">
        <v>-4.4424890803632239E-2</v>
      </c>
      <c r="PD24">
        <v>-7.681149718010187E-2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2.5057303812991565</v>
      </c>
      <c r="PS24">
        <v>2.4493041453526252</v>
      </c>
      <c r="PT24">
        <v>2.7499728703533326</v>
      </c>
      <c r="PU24">
        <v>1.5842477758450264</v>
      </c>
      <c r="PV24">
        <v>0.76553614262663761</v>
      </c>
      <c r="PW24">
        <v>0.24506105776578696</v>
      </c>
      <c r="PX24">
        <v>-5.1860003574535206E-2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2.3612353820125809</v>
      </c>
      <c r="QN24">
        <v>2.9214209809139642</v>
      </c>
      <c r="QO24">
        <v>2.540185289209103</v>
      </c>
      <c r="QP24">
        <v>1.9330626239687601</v>
      </c>
      <c r="QQ24">
        <v>1.1650060366311756</v>
      </c>
      <c r="QR24">
        <v>0.28469479612678933</v>
      </c>
      <c r="QS24" s="102" t="s">
        <v>41</v>
      </c>
      <c r="QU24">
        <v>22</v>
      </c>
      <c r="QV24" s="35">
        <v>0.8660000000000001</v>
      </c>
      <c r="QW24">
        <f t="shared" ref="QW24:RP24" si="22">PE$95</f>
        <v>0</v>
      </c>
      <c r="QX24">
        <f t="shared" si="22"/>
        <v>0</v>
      </c>
      <c r="QY24">
        <f t="shared" si="22"/>
        <v>0</v>
      </c>
      <c r="QZ24">
        <f t="shared" si="22"/>
        <v>0</v>
      </c>
      <c r="RA24">
        <f t="shared" si="22"/>
        <v>0</v>
      </c>
      <c r="RB24">
        <f t="shared" si="22"/>
        <v>0</v>
      </c>
      <c r="RC24">
        <f t="shared" si="22"/>
        <v>0</v>
      </c>
      <c r="RD24">
        <f t="shared" si="22"/>
        <v>0</v>
      </c>
      <c r="RE24">
        <f t="shared" si="22"/>
        <v>0</v>
      </c>
      <c r="RF24">
        <f t="shared" si="22"/>
        <v>0</v>
      </c>
      <c r="RG24">
        <f t="shared" si="22"/>
        <v>0</v>
      </c>
      <c r="RH24">
        <f t="shared" si="22"/>
        <v>0</v>
      </c>
      <c r="RI24">
        <f t="shared" si="22"/>
        <v>0</v>
      </c>
      <c r="RJ24">
        <f t="shared" si="22"/>
        <v>281.34957363610869</v>
      </c>
      <c r="RK24">
        <f t="shared" si="22"/>
        <v>388.40861590314665</v>
      </c>
      <c r="RL24">
        <f t="shared" si="22"/>
        <v>439.80211743728165</v>
      </c>
      <c r="RM24">
        <f t="shared" si="22"/>
        <v>602.63519249476292</v>
      </c>
      <c r="RN24">
        <f t="shared" si="22"/>
        <v>686.34477878424923</v>
      </c>
      <c r="RO24">
        <f t="shared" si="22"/>
        <v>723.49712745847205</v>
      </c>
      <c r="RP24">
        <f t="shared" si="22"/>
        <v>758.46183475628936</v>
      </c>
      <c r="RR24">
        <f t="shared" si="1"/>
        <v>15.966215400000001</v>
      </c>
      <c r="RS24" s="35">
        <v>0.8660000000000001</v>
      </c>
      <c r="RT24">
        <f>0.03*RK24+0.97*RL24</f>
        <v>438.26031239125757</v>
      </c>
    </row>
    <row r="25" spans="1:514" x14ac:dyDescent="0.3">
      <c r="A25">
        <v>0</v>
      </c>
      <c r="B25">
        <v>0</v>
      </c>
      <c r="C25">
        <v>4.0513799378533184E-3</v>
      </c>
      <c r="D25">
        <v>-5.0216137708214585E-2</v>
      </c>
      <c r="E25">
        <v>-5.0043170325541612E-2</v>
      </c>
      <c r="F25">
        <v>-5.0651493975542972E-2</v>
      </c>
      <c r="G25">
        <v>-2.0897426862449202E-4</v>
      </c>
      <c r="H25">
        <v>-2.5586487307519739E-3</v>
      </c>
      <c r="I25">
        <v>-1.5604435479201295E-3</v>
      </c>
      <c r="J25">
        <v>5.6452413751289891E-4</v>
      </c>
      <c r="K25">
        <v>-2.9622931770280055E-3</v>
      </c>
      <c r="L25">
        <v>-7.5299355231413867E-3</v>
      </c>
      <c r="M25">
        <v>-6.5676889228898495E-4</v>
      </c>
      <c r="N25">
        <v>1.6852489096008405E-3</v>
      </c>
      <c r="O25">
        <v>-3.4967111233124948E-3</v>
      </c>
      <c r="P25">
        <v>-7.8664993662211895E-3</v>
      </c>
      <c r="Q25">
        <v>-3.4019260038727372E-3</v>
      </c>
      <c r="R25">
        <v>-2.5464256729983295E-3</v>
      </c>
      <c r="S25">
        <v>-5.8684515915056711E-3</v>
      </c>
      <c r="T25">
        <v>-7.6048853255378324E-3</v>
      </c>
      <c r="U25">
        <v>0</v>
      </c>
      <c r="V25">
        <v>0</v>
      </c>
      <c r="W25">
        <v>0</v>
      </c>
      <c r="X25">
        <v>2.0828827847348182E-2</v>
      </c>
      <c r="Y25">
        <v>-7.5104838892192979E-2</v>
      </c>
      <c r="Z25">
        <v>-7.5972017115317092E-2</v>
      </c>
      <c r="AA25">
        <v>-7.5143049494670058E-2</v>
      </c>
      <c r="AB25">
        <v>-7.5554950805039239E-2</v>
      </c>
      <c r="AC25">
        <v>-2.2063468459599021E-2</v>
      </c>
      <c r="AD25">
        <v>3.4180347202904304E-2</v>
      </c>
      <c r="AE25">
        <v>4.1273153573596975E-2</v>
      </c>
      <c r="AF25">
        <v>5.4460934900052986E-2</v>
      </c>
      <c r="AG25">
        <v>3.7848910661730698E-2</v>
      </c>
      <c r="AH25">
        <v>4.9125506904148589E-2</v>
      </c>
      <c r="AI25">
        <v>5.0310273075672124E-2</v>
      </c>
      <c r="AJ25">
        <v>4.1711308934490841E-2</v>
      </c>
      <c r="AK25">
        <v>4.4003688914855822E-2</v>
      </c>
      <c r="AL25">
        <v>4.5030353576304673E-2</v>
      </c>
      <c r="AM25">
        <v>4.4964509508920822E-2</v>
      </c>
      <c r="AN25">
        <v>4.5346419590860644E-2</v>
      </c>
      <c r="AO25">
        <v>0</v>
      </c>
      <c r="AP25">
        <v>0</v>
      </c>
      <c r="AQ25">
        <v>0</v>
      </c>
      <c r="AR25">
        <v>0</v>
      </c>
      <c r="AS25">
        <v>4.6135099676362597E-2</v>
      </c>
      <c r="AT25">
        <v>-0.10059907301376937</v>
      </c>
      <c r="AU25">
        <v>-0.10078981237584841</v>
      </c>
      <c r="AV25">
        <v>-0.1005631203229523</v>
      </c>
      <c r="AW25">
        <v>-0.10036279177627959</v>
      </c>
      <c r="AX25">
        <v>-0.10058340948466035</v>
      </c>
      <c r="AY25">
        <v>-6.3874377477751237E-2</v>
      </c>
      <c r="AZ25">
        <v>6.576109490361122E-2</v>
      </c>
      <c r="BA25">
        <v>9.0406027932810051E-2</v>
      </c>
      <c r="BB25">
        <v>9.7204845246849705E-2</v>
      </c>
      <c r="BC25">
        <v>0.1041825721141682</v>
      </c>
      <c r="BD25">
        <v>8.9249798293484658E-2</v>
      </c>
      <c r="BE25">
        <v>9.1560742833404998E-2</v>
      </c>
      <c r="BF25">
        <v>9.5968162933557158E-2</v>
      </c>
      <c r="BG25">
        <v>8.1356977969350444E-2</v>
      </c>
      <c r="BH25">
        <v>0.1012525320497402</v>
      </c>
      <c r="BI25">
        <v>0</v>
      </c>
      <c r="BJ25">
        <v>0</v>
      </c>
      <c r="BK25">
        <v>0</v>
      </c>
      <c r="BL25">
        <v>0</v>
      </c>
      <c r="BM25">
        <v>0.51964188569252245</v>
      </c>
      <c r="BN25">
        <v>3.8626320414427769E-2</v>
      </c>
      <c r="BO25">
        <v>-0.12574097699007333</v>
      </c>
      <c r="BP25">
        <v>-0.12592766961961011</v>
      </c>
      <c r="BQ25">
        <v>-0.12551304890372392</v>
      </c>
      <c r="BR25">
        <v>-0.12614940349354353</v>
      </c>
      <c r="BS25">
        <v>-0.12599270225532291</v>
      </c>
      <c r="BT25">
        <v>-0.1262620112981695</v>
      </c>
      <c r="BU25">
        <v>-8.9928388256037023E-2</v>
      </c>
      <c r="BV25">
        <v>1.4666112073373861E-2</v>
      </c>
      <c r="BW25">
        <v>0.10560279016725627</v>
      </c>
      <c r="BX25">
        <v>0.14680526631888585</v>
      </c>
      <c r="BY25">
        <v>0.14738765955373137</v>
      </c>
      <c r="BZ25">
        <v>0.13187699791726409</v>
      </c>
      <c r="CA25">
        <v>0.13316795882223761</v>
      </c>
      <c r="CB25">
        <v>0.14185026733469777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1.5409814798344361</v>
      </c>
      <c r="CI25">
        <v>-7.6715787597113838E-2</v>
      </c>
      <c r="CJ25">
        <v>-0.15099191457618338</v>
      </c>
      <c r="CK25">
        <v>-0.15044944402789301</v>
      </c>
      <c r="CL25">
        <v>-0.15126316542538712</v>
      </c>
      <c r="CM25">
        <v>-0.15061135649738122</v>
      </c>
      <c r="CN25">
        <v>-0.15160010533557078</v>
      </c>
      <c r="CO25">
        <v>-0.15114411661956478</v>
      </c>
      <c r="CP25">
        <v>-0.1514749720681878</v>
      </c>
      <c r="CQ25">
        <v>-0.13152931665470027</v>
      </c>
      <c r="CR25">
        <v>-4.2004498416002414E-2</v>
      </c>
      <c r="CS25">
        <v>0.11860035322010196</v>
      </c>
      <c r="CT25">
        <v>0.16604671311923172</v>
      </c>
      <c r="CU25">
        <v>0.20205955492067226</v>
      </c>
      <c r="CV25">
        <v>0.19972350225528923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2.4459646418424748</v>
      </c>
      <c r="DC25">
        <v>0.3007717427407603</v>
      </c>
      <c r="DD25">
        <v>-0.14492670398877355</v>
      </c>
      <c r="DE25">
        <v>-0.16661601808474141</v>
      </c>
      <c r="DF25">
        <v>-0.16722313874695133</v>
      </c>
      <c r="DG25">
        <v>-0.16608681154821728</v>
      </c>
      <c r="DH25">
        <v>-0.16593933465134938</v>
      </c>
      <c r="DI25">
        <v>-0.1650912029218867</v>
      </c>
      <c r="DJ25">
        <v>-0.16599266839225105</v>
      </c>
      <c r="DK25">
        <v>-0.16421174998274354</v>
      </c>
      <c r="DL25">
        <v>-0.16456547336083688</v>
      </c>
      <c r="DM25">
        <v>-9.3708992653338583E-2</v>
      </c>
      <c r="DN25">
        <v>-4.2601874103804359E-2</v>
      </c>
      <c r="DO25">
        <v>9.0757993530811321E-2</v>
      </c>
      <c r="DP25">
        <v>0.16644816052484437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1.8780813629864717</v>
      </c>
      <c r="DX25">
        <v>-8.9640693840082386E-2</v>
      </c>
      <c r="DY25">
        <v>-0.18629354875864387</v>
      </c>
      <c r="DZ25">
        <v>-0.18602805014180568</v>
      </c>
      <c r="EA25">
        <v>-0.18606169194402644</v>
      </c>
      <c r="EB25">
        <v>-0.18584000157998759</v>
      </c>
      <c r="EC25">
        <v>-0.18606464448733756</v>
      </c>
      <c r="ED25">
        <v>-0.18622478319417859</v>
      </c>
      <c r="EE25">
        <v>-0.18449851112777688</v>
      </c>
      <c r="EF25">
        <v>-0.18373779005744265</v>
      </c>
      <c r="EG25">
        <v>-0.18454772250731011</v>
      </c>
      <c r="EH25">
        <v>-0.15251965637016862</v>
      </c>
      <c r="EI25">
        <v>-6.6156031250294914E-2</v>
      </c>
      <c r="EJ25">
        <v>0.14545205814240059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0.72325126941593232</v>
      </c>
      <c r="ER25">
        <v>0.5433290823907696</v>
      </c>
      <c r="ES25">
        <v>-0.17123185504177524</v>
      </c>
      <c r="ET25">
        <v>-0.20055453458850195</v>
      </c>
      <c r="EU25">
        <v>-0.20126385040149086</v>
      </c>
      <c r="EV25">
        <v>-0.20140469298990898</v>
      </c>
      <c r="EW25">
        <v>-0.20149887860965282</v>
      </c>
      <c r="EX25">
        <v>-0.20228476971880821</v>
      </c>
      <c r="EY25">
        <v>-0.19945582422739619</v>
      </c>
      <c r="EZ25">
        <v>-0.19943559881995152</v>
      </c>
      <c r="FA25">
        <v>-0.19870616648457756</v>
      </c>
      <c r="FB25">
        <v>-0.19921658791381069</v>
      </c>
      <c r="FC25">
        <v>-0.1896047542313028</v>
      </c>
      <c r="FD25">
        <v>-8.7427034856104049E-2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0.53429067610243586</v>
      </c>
      <c r="FM25">
        <v>-6.0846240581277342E-2</v>
      </c>
      <c r="FN25">
        <v>-0.2160167456685122</v>
      </c>
      <c r="FO25">
        <v>-0.21636651153117786</v>
      </c>
      <c r="FP25">
        <v>-0.21680456055331843</v>
      </c>
      <c r="FQ25">
        <v>-0.21634504912132829</v>
      </c>
      <c r="FR25">
        <v>-0.21713030195275654</v>
      </c>
      <c r="FS25">
        <v>-0.21407695095554563</v>
      </c>
      <c r="FT25">
        <v>-0.21403020544706197</v>
      </c>
      <c r="FU25">
        <v>-0.21401439512715484</v>
      </c>
      <c r="FV25">
        <v>-0.21356368390252528</v>
      </c>
      <c r="FW25">
        <v>-0.2141608887562666</v>
      </c>
      <c r="FX25">
        <v>-0.20197558318302483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0.95859070653439027</v>
      </c>
      <c r="GG25">
        <v>0.64221074101838094</v>
      </c>
      <c r="GH25">
        <v>-0.17457834576124617</v>
      </c>
      <c r="GI25">
        <v>-0.23626362704791051</v>
      </c>
      <c r="GJ25">
        <v>-0.23663526336860413</v>
      </c>
      <c r="GK25">
        <v>-0.23661381871375331</v>
      </c>
      <c r="GL25">
        <v>-0.23696403028981522</v>
      </c>
      <c r="GM25">
        <v>-0.23438419467853502</v>
      </c>
      <c r="GN25">
        <v>-0.23554105008778334</v>
      </c>
      <c r="GO25">
        <v>-0.23360355608359321</v>
      </c>
      <c r="GP25">
        <v>-0.23404848756140689</v>
      </c>
      <c r="GQ25">
        <v>-0.23385164222302296</v>
      </c>
      <c r="GR25">
        <v>-0.23393438557255825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0.84504778790621116</v>
      </c>
      <c r="HA25">
        <v>0.722152951461282</v>
      </c>
      <c r="HB25">
        <v>-6.4825706490304086E-2</v>
      </c>
      <c r="HC25">
        <v>-0.25084955861658714</v>
      </c>
      <c r="HD25">
        <v>-0.25182940490078837</v>
      </c>
      <c r="HE25">
        <v>-0.25217081166870214</v>
      </c>
      <c r="HF25">
        <v>-0.25216404799470044</v>
      </c>
      <c r="HG25">
        <v>-0.24821293806325215</v>
      </c>
      <c r="HH25">
        <v>-0.24941156962755889</v>
      </c>
      <c r="HI25">
        <v>-0.24888434001801074</v>
      </c>
      <c r="HJ25">
        <v>-0.24926944542853871</v>
      </c>
      <c r="HK25">
        <v>-0.2489546342784793</v>
      </c>
      <c r="HL25">
        <v>-0.24894032039912001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1.6684719120924203</v>
      </c>
      <c r="HV25">
        <v>0.78606299733092766</v>
      </c>
      <c r="HW25">
        <v>-0.2019979335715083</v>
      </c>
      <c r="HX25">
        <v>-0.26717042891950671</v>
      </c>
      <c r="HY25">
        <v>-0.26694829034186335</v>
      </c>
      <c r="HZ25">
        <v>-0.26644381621581592</v>
      </c>
      <c r="IA25">
        <v>-0.26444589836297167</v>
      </c>
      <c r="IB25">
        <v>-0.26376544803208579</v>
      </c>
      <c r="IC25">
        <v>-0.26393485292475488</v>
      </c>
      <c r="ID25">
        <v>-0.26361321774280871</v>
      </c>
      <c r="IE25">
        <v>-0.26387254310786973</v>
      </c>
      <c r="IF25">
        <v>-0.26406467992859656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1.6200033769163489</v>
      </c>
      <c r="IP25">
        <v>0.80881881849584947</v>
      </c>
      <c r="IQ25">
        <v>-6.571554722323604E-2</v>
      </c>
      <c r="IR25">
        <v>-0.28587199840828831</v>
      </c>
      <c r="IS25">
        <v>-0.28709687814718959</v>
      </c>
      <c r="IT25">
        <v>-0.28689815949541048</v>
      </c>
      <c r="IU25">
        <v>-0.28335754391923829</v>
      </c>
      <c r="IV25">
        <v>-0.28433034038796889</v>
      </c>
      <c r="IW25">
        <v>-0.28411561518511647</v>
      </c>
      <c r="IX25">
        <v>-0.28417245601973606</v>
      </c>
      <c r="IY25">
        <v>-0.28397976559398486</v>
      </c>
      <c r="IZ25">
        <v>-0.28370786091696809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2.4492655103304206</v>
      </c>
      <c r="JK25">
        <v>1.0280505083583171</v>
      </c>
      <c r="JL25">
        <v>-0.22044589555907479</v>
      </c>
      <c r="JM25">
        <v>-0.30287366105256214</v>
      </c>
      <c r="JN25">
        <v>-0.30180621856228912</v>
      </c>
      <c r="JO25">
        <v>-0.29871105746902094</v>
      </c>
      <c r="JP25">
        <v>-0.29960028237301878</v>
      </c>
      <c r="JQ25">
        <v>-0.29880885370435672</v>
      </c>
      <c r="JR25">
        <v>-0.29944319583201734</v>
      </c>
      <c r="JS25">
        <v>-0.29952940220604896</v>
      </c>
      <c r="JT25">
        <v>-0.29997649134746962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1.3595108881264473</v>
      </c>
      <c r="KE25">
        <v>0.96978961567098443</v>
      </c>
      <c r="KF25">
        <v>3.6120295098034085E-2</v>
      </c>
      <c r="KG25">
        <v>-0.28851121326980295</v>
      </c>
      <c r="KH25">
        <v>-0.31746926612599063</v>
      </c>
      <c r="KI25">
        <v>-0.3138671848667125</v>
      </c>
      <c r="KJ25">
        <v>-0.31396841417386734</v>
      </c>
      <c r="KK25">
        <v>-0.31429998411323645</v>
      </c>
      <c r="KL25">
        <v>-0.31350758368549836</v>
      </c>
      <c r="KM25">
        <v>-0.3133122198301585</v>
      </c>
      <c r="KN25">
        <v>-0.31383088753542226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2.0320718670802518</v>
      </c>
      <c r="KY25">
        <v>2.662293942313001</v>
      </c>
      <c r="KZ25">
        <v>0.95852218740580264</v>
      </c>
      <c r="LA25">
        <v>-0.19566924666375901</v>
      </c>
      <c r="LB25">
        <v>-0.33710272686439885</v>
      </c>
      <c r="LC25">
        <v>-0.33268592189019691</v>
      </c>
      <c r="LD25">
        <v>-0.33361472086148491</v>
      </c>
      <c r="LE25">
        <v>-0.33376427659574454</v>
      </c>
      <c r="LF25">
        <v>-0.33303113117808159</v>
      </c>
      <c r="LG25">
        <v>-0.33417776527173043</v>
      </c>
      <c r="LH25">
        <v>-0.33445947030018619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1.4431243921679839</v>
      </c>
      <c r="LT25">
        <v>1.1694317830578649</v>
      </c>
      <c r="LU25">
        <v>0.80694748842519259</v>
      </c>
      <c r="LV25">
        <v>-0.20972976578753927</v>
      </c>
      <c r="LW25">
        <v>-0.3501125855822807</v>
      </c>
      <c r="LX25">
        <v>-0.3497656333477917</v>
      </c>
      <c r="LY25">
        <v>-0.34889236238030352</v>
      </c>
      <c r="LZ25">
        <v>-0.3484565792496947</v>
      </c>
      <c r="MA25">
        <v>-0.34958664276110141</v>
      </c>
      <c r="MB25">
        <v>-0.34866528054420587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1.5593778570524568</v>
      </c>
      <c r="MO25">
        <v>1.1776099667526749</v>
      </c>
      <c r="MP25">
        <v>0.60214665988426408</v>
      </c>
      <c r="MQ25">
        <v>-0.25042796294465824</v>
      </c>
      <c r="MR25">
        <v>-0.36466510134609714</v>
      </c>
      <c r="MS25">
        <v>-0.36320940022262116</v>
      </c>
      <c r="MT25">
        <v>-0.36352416494133</v>
      </c>
      <c r="MU25">
        <v>-0.36312005010843662</v>
      </c>
      <c r="MV25">
        <v>-0.36373787154950055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1.7832997166381239</v>
      </c>
      <c r="NI25">
        <v>1.8943042283878182</v>
      </c>
      <c r="NJ25">
        <v>1.1972251989192075</v>
      </c>
      <c r="NK25">
        <v>0.40554444531342831</v>
      </c>
      <c r="NL25">
        <v>-0.24676154676279521</v>
      </c>
      <c r="NM25">
        <v>-0.38344944837122047</v>
      </c>
      <c r="NN25">
        <v>-0.38354002420553901</v>
      </c>
      <c r="NO25">
        <v>-0.38316051031714776</v>
      </c>
      <c r="NP25">
        <v>-0.3844483791661823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2.1245716302774307</v>
      </c>
      <c r="OD25">
        <v>2.2541535273459634</v>
      </c>
      <c r="OE25">
        <v>1.2934724386503103</v>
      </c>
      <c r="OF25">
        <v>0.43246819029527195</v>
      </c>
      <c r="OG25">
        <v>-0.17663988458213681</v>
      </c>
      <c r="OH25">
        <v>-0.39854624148263712</v>
      </c>
      <c r="OI25">
        <v>-0.39962686741346659</v>
      </c>
      <c r="OJ25">
        <v>-0.39931893557202613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2.0753777817895296</v>
      </c>
      <c r="OY25">
        <v>3.4575194182486935</v>
      </c>
      <c r="OZ25">
        <v>1.5533026830146197</v>
      </c>
      <c r="PA25">
        <v>0.49936152590585359</v>
      </c>
      <c r="PB25">
        <v>-0.18065909677900671</v>
      </c>
      <c r="PC25">
        <v>-0.38161817719906327</v>
      </c>
      <c r="PD25">
        <v>-0.41423343122126327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2.1490303812991565</v>
      </c>
      <c r="PS25">
        <v>2.1095081145187291</v>
      </c>
      <c r="PT25">
        <v>2.3983983924002237</v>
      </c>
      <c r="PU25">
        <v>1.2306464955504413</v>
      </c>
      <c r="PV25">
        <v>0.41232844581423467</v>
      </c>
      <c r="PW25">
        <v>-0.10874320810011913</v>
      </c>
      <c r="PX25">
        <v>-0.40498626586374342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2.0522246859371251</v>
      </c>
      <c r="QN25">
        <v>2.5711673228100635</v>
      </c>
      <c r="QO25">
        <v>2.17634551744854</v>
      </c>
      <c r="QP25">
        <v>1.5677725395236364</v>
      </c>
      <c r="QQ25">
        <v>0.79968183113126368</v>
      </c>
      <c r="QR25">
        <v>-8.1078223843219874E-2</v>
      </c>
      <c r="QS25" s="102" t="s">
        <v>43</v>
      </c>
      <c r="QU25">
        <v>23</v>
      </c>
      <c r="QV25" s="35">
        <v>0.9</v>
      </c>
      <c r="QW25">
        <f t="shared" ref="QW25:RP25" si="23">PY$95</f>
        <v>0</v>
      </c>
      <c r="QX25">
        <f t="shared" si="23"/>
        <v>0</v>
      </c>
      <c r="QY25">
        <f t="shared" si="23"/>
        <v>0</v>
      </c>
      <c r="QZ25">
        <f t="shared" si="23"/>
        <v>0</v>
      </c>
      <c r="RA25">
        <f t="shared" si="23"/>
        <v>0</v>
      </c>
      <c r="RB25">
        <f t="shared" si="23"/>
        <v>0</v>
      </c>
      <c r="RC25">
        <f t="shared" si="23"/>
        <v>0</v>
      </c>
      <c r="RD25">
        <f t="shared" si="23"/>
        <v>0</v>
      </c>
      <c r="RE25">
        <f t="shared" si="23"/>
        <v>0</v>
      </c>
      <c r="RF25">
        <f t="shared" si="23"/>
        <v>0</v>
      </c>
      <c r="RG25">
        <f t="shared" si="23"/>
        <v>0</v>
      </c>
      <c r="RH25">
        <f t="shared" si="23"/>
        <v>0</v>
      </c>
      <c r="RI25">
        <f t="shared" si="23"/>
        <v>0</v>
      </c>
      <c r="RJ25">
        <f t="shared" si="23"/>
        <v>0</v>
      </c>
      <c r="RK25">
        <f t="shared" si="23"/>
        <v>251.44481501138796</v>
      </c>
      <c r="RL25">
        <f t="shared" si="23"/>
        <v>406.91897520254491</v>
      </c>
      <c r="RM25">
        <f t="shared" si="23"/>
        <v>471.77139188333075</v>
      </c>
      <c r="RN25">
        <f t="shared" si="23"/>
        <v>592.90501464923011</v>
      </c>
      <c r="RO25">
        <f t="shared" si="23"/>
        <v>687.29525007750965</v>
      </c>
      <c r="RP25">
        <f t="shared" si="23"/>
        <v>719.35574745872668</v>
      </c>
      <c r="RR25">
        <f t="shared" si="1"/>
        <v>16.372410000000002</v>
      </c>
      <c r="RS25" s="35">
        <v>0.9</v>
      </c>
      <c r="RT25">
        <f>0.63*RL25+0.37*RM25</f>
        <v>430.91436937443569</v>
      </c>
    </row>
    <row r="26" spans="1:514" x14ac:dyDescent="0.3">
      <c r="A26">
        <v>0</v>
      </c>
      <c r="B26">
        <v>0</v>
      </c>
      <c r="C26">
        <v>1.9874165844560574</v>
      </c>
      <c r="D26">
        <v>2.0235883759967472</v>
      </c>
      <c r="E26">
        <v>2.0183371429975012</v>
      </c>
      <c r="F26">
        <v>2.0492848900134337</v>
      </c>
      <c r="G26">
        <v>1.9645614775407254</v>
      </c>
      <c r="H26">
        <v>2.0008414485939277</v>
      </c>
      <c r="I26">
        <v>1.9729406249457742</v>
      </c>
      <c r="J26">
        <v>1.9797623049114765</v>
      </c>
      <c r="K26">
        <v>1.9911292259256559</v>
      </c>
      <c r="L26">
        <v>2.0013340451465482</v>
      </c>
      <c r="M26">
        <v>1.9814711191953167</v>
      </c>
      <c r="N26">
        <v>1.9770847393702469</v>
      </c>
      <c r="O26">
        <v>1.9909769626468514</v>
      </c>
      <c r="P26">
        <v>1.9996920317361306</v>
      </c>
      <c r="Q26">
        <v>1.985391726721109</v>
      </c>
      <c r="R26">
        <v>1.9891433064145825</v>
      </c>
      <c r="S26">
        <v>1.9904819689685471</v>
      </c>
      <c r="T26">
        <v>1.9965096914328966</v>
      </c>
      <c r="U26">
        <v>0</v>
      </c>
      <c r="V26">
        <v>0</v>
      </c>
      <c r="W26">
        <v>0</v>
      </c>
      <c r="X26">
        <v>2.6713224128708863</v>
      </c>
      <c r="Y26">
        <v>2.8048123694876397</v>
      </c>
      <c r="Z26">
        <v>2.7968607304688256</v>
      </c>
      <c r="AA26">
        <v>2.8040123930468308</v>
      </c>
      <c r="AB26">
        <v>2.7851556267471351</v>
      </c>
      <c r="AC26">
        <v>2.7101619017118295</v>
      </c>
      <c r="AD26">
        <v>2.6857556488869561</v>
      </c>
      <c r="AE26">
        <v>2.6846615090812254</v>
      </c>
      <c r="AF26">
        <v>2.6336385314323509</v>
      </c>
      <c r="AG26">
        <v>2.7168356736482311</v>
      </c>
      <c r="AH26">
        <v>2.6478976161334957</v>
      </c>
      <c r="AI26">
        <v>2.6345061083382859</v>
      </c>
      <c r="AJ26">
        <v>2.6709843287670632</v>
      </c>
      <c r="AK26">
        <v>2.656775281553033</v>
      </c>
      <c r="AL26">
        <v>2.659141029142789</v>
      </c>
      <c r="AM26">
        <v>2.646114828010143</v>
      </c>
      <c r="AN26">
        <v>2.6580239465403714</v>
      </c>
      <c r="AO26">
        <v>0</v>
      </c>
      <c r="AP26">
        <v>0</v>
      </c>
      <c r="AQ26">
        <v>0</v>
      </c>
      <c r="AR26">
        <v>0</v>
      </c>
      <c r="AS26">
        <v>3.4137393696604965</v>
      </c>
      <c r="AT26">
        <v>3.5803916417416422</v>
      </c>
      <c r="AU26">
        <v>3.5588414438521259</v>
      </c>
      <c r="AV26">
        <v>3.5725000105632638</v>
      </c>
      <c r="AW26">
        <v>3.5811957734564128</v>
      </c>
      <c r="AX26">
        <v>3.5762625352890347</v>
      </c>
      <c r="AY26">
        <v>3.5585849757542927</v>
      </c>
      <c r="AZ26">
        <v>3.3781296516962818</v>
      </c>
      <c r="BA26">
        <v>3.3796643699807727</v>
      </c>
      <c r="BB26">
        <v>3.3576244677753579</v>
      </c>
      <c r="BC26">
        <v>3.2735734795106342</v>
      </c>
      <c r="BD26">
        <v>3.3679300705954076</v>
      </c>
      <c r="BE26">
        <v>3.3568310383145277</v>
      </c>
      <c r="BF26">
        <v>3.3168084549149204</v>
      </c>
      <c r="BG26">
        <v>3.4063907215964591</v>
      </c>
      <c r="BH26">
        <v>3.30347554932397</v>
      </c>
      <c r="BI26">
        <v>0</v>
      </c>
      <c r="BJ26">
        <v>0</v>
      </c>
      <c r="BK26">
        <v>0</v>
      </c>
      <c r="BL26">
        <v>0</v>
      </c>
      <c r="BM26">
        <v>3.3247835957739524</v>
      </c>
      <c r="BN26">
        <v>4.1121374758854934</v>
      </c>
      <c r="BO26">
        <v>4.3382303008963738</v>
      </c>
      <c r="BP26">
        <v>4.3490609101220921</v>
      </c>
      <c r="BQ26">
        <v>4.3594768180366286</v>
      </c>
      <c r="BR26">
        <v>4.3546367132716091</v>
      </c>
      <c r="BS26">
        <v>4.3090898836282303</v>
      </c>
      <c r="BT26">
        <v>4.3496628273712217</v>
      </c>
      <c r="BU26">
        <v>4.3010780000909294</v>
      </c>
      <c r="BV26">
        <v>4.1357901219888396</v>
      </c>
      <c r="BW26">
        <v>4.0663819327485475</v>
      </c>
      <c r="BX26">
        <v>3.996200627972406</v>
      </c>
      <c r="BY26">
        <v>4.0073513367299007</v>
      </c>
      <c r="BZ26">
        <v>4.0851503814737704</v>
      </c>
      <c r="CA26">
        <v>4.0695078436268277</v>
      </c>
      <c r="CB26">
        <v>4.0271190765013234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3.2672843130456539</v>
      </c>
      <c r="CI26">
        <v>5.0104153770412312</v>
      </c>
      <c r="CJ26">
        <v>5.1180467084118106</v>
      </c>
      <c r="CK26">
        <v>5.1074569039678082</v>
      </c>
      <c r="CL26">
        <v>5.0877608603900999</v>
      </c>
      <c r="CM26">
        <v>5.1228947333165049</v>
      </c>
      <c r="CN26">
        <v>5.0592306966772078</v>
      </c>
      <c r="CO26">
        <v>5.1055522933392057</v>
      </c>
      <c r="CP26">
        <v>5.0447603056211943</v>
      </c>
      <c r="CQ26">
        <v>5.0385279115937101</v>
      </c>
      <c r="CR26">
        <v>4.9210291466393885</v>
      </c>
      <c r="CS26">
        <v>4.7702865071959275</v>
      </c>
      <c r="CT26">
        <v>4.7310176303146152</v>
      </c>
      <c r="CU26">
        <v>4.6500720960685866</v>
      </c>
      <c r="CV26">
        <v>4.6717483414961478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2.4622304863957081</v>
      </c>
      <c r="DC26">
        <v>5.1215344358544677</v>
      </c>
      <c r="DD26">
        <v>5.6021404658693328</v>
      </c>
      <c r="DE26">
        <v>5.6329151061050302</v>
      </c>
      <c r="DF26">
        <v>5.6752947591298462</v>
      </c>
      <c r="DG26">
        <v>5.6232493645287738</v>
      </c>
      <c r="DH26">
        <v>5.6729318149855246</v>
      </c>
      <c r="DI26">
        <v>5.6733595391238065</v>
      </c>
      <c r="DJ26">
        <v>5.6182233089728753</v>
      </c>
      <c r="DK26">
        <v>5.600094405728739</v>
      </c>
      <c r="DL26">
        <v>5.5059448228708057</v>
      </c>
      <c r="DM26">
        <v>5.4792650858214493</v>
      </c>
      <c r="DN26">
        <v>5.4414439895443483</v>
      </c>
      <c r="DO26">
        <v>5.3839953374139879</v>
      </c>
      <c r="DP26">
        <v>5.2807700062131468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3.6079184922156053</v>
      </c>
      <c r="DX26">
        <v>5.7080329649926327</v>
      </c>
      <c r="DY26">
        <v>5.8855951938921161</v>
      </c>
      <c r="DZ26">
        <v>5.9436920691494617</v>
      </c>
      <c r="EA26">
        <v>5.9050228106741249</v>
      </c>
      <c r="EB26">
        <v>5.8108154555300722</v>
      </c>
      <c r="EC26">
        <v>5.8241916207260518</v>
      </c>
      <c r="ED26">
        <v>5.8276320779073076</v>
      </c>
      <c r="EE26">
        <v>5.7846909251561964</v>
      </c>
      <c r="EF26">
        <v>5.798570448417955</v>
      </c>
      <c r="EG26">
        <v>5.8151944894023977</v>
      </c>
      <c r="EH26">
        <v>5.8172127124067021</v>
      </c>
      <c r="EI26">
        <v>5.7124465901510275</v>
      </c>
      <c r="EJ26">
        <v>5.5328952991748563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4.5477781033643732</v>
      </c>
      <c r="ER26">
        <v>5.3678161150419932</v>
      </c>
      <c r="ES26">
        <v>6.0400140646408058</v>
      </c>
      <c r="ET26">
        <v>6.1766998378689619</v>
      </c>
      <c r="EU26">
        <v>6.1255286135649509</v>
      </c>
      <c r="EV26">
        <v>6.1420047468799304</v>
      </c>
      <c r="EW26">
        <v>6.0377510091175051</v>
      </c>
      <c r="EX26">
        <v>6.0603247777677201</v>
      </c>
      <c r="EY26">
        <v>6.0148631710075708</v>
      </c>
      <c r="EZ26">
        <v>6.0736764396627025</v>
      </c>
      <c r="FA26">
        <v>6.1045789523181773</v>
      </c>
      <c r="FB26">
        <v>6.0473968542714385</v>
      </c>
      <c r="FC26">
        <v>6.0330760164474135</v>
      </c>
      <c r="FD26">
        <v>5.9431247222418708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5.3759093612136386</v>
      </c>
      <c r="FM26">
        <v>6.2267377010329472</v>
      </c>
      <c r="FN26">
        <v>6.3159953416906687</v>
      </c>
      <c r="FO26">
        <v>6.3554430274407556</v>
      </c>
      <c r="FP26">
        <v>6.2954210071911056</v>
      </c>
      <c r="FQ26">
        <v>6.3084259695980336</v>
      </c>
      <c r="FR26">
        <v>6.276944533339905</v>
      </c>
      <c r="FS26">
        <v>6.3054383363460991</v>
      </c>
      <c r="FT26">
        <v>6.2117636206219577</v>
      </c>
      <c r="FU26">
        <v>6.2668578292458346</v>
      </c>
      <c r="FV26">
        <v>6.2139138765332982</v>
      </c>
      <c r="FW26">
        <v>6.2240125186507411</v>
      </c>
      <c r="FX26">
        <v>6.2776779559880884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4.7090753088948443</v>
      </c>
      <c r="GG26">
        <v>5.5360066790778806</v>
      </c>
      <c r="GH26">
        <v>6.3738171588207626</v>
      </c>
      <c r="GI26">
        <v>6.4749641452509827</v>
      </c>
      <c r="GJ26">
        <v>6.4240960201998094</v>
      </c>
      <c r="GK26">
        <v>6.4627674713673002</v>
      </c>
      <c r="GL26">
        <v>6.3982506951486098</v>
      </c>
      <c r="GM26">
        <v>6.3373340968502756</v>
      </c>
      <c r="GN26">
        <v>6.3145208961428407</v>
      </c>
      <c r="GO26">
        <v>6.3826453904670535</v>
      </c>
      <c r="GP26">
        <v>6.4634685909266949</v>
      </c>
      <c r="GQ26">
        <v>6.3189423949114003</v>
      </c>
      <c r="GR26">
        <v>6.3562725908191222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4.7031593790547506</v>
      </c>
      <c r="HA26">
        <v>5.5344329804553718</v>
      </c>
      <c r="HB26">
        <v>6.4715671793321938</v>
      </c>
      <c r="HC26">
        <v>6.6638328919758996</v>
      </c>
      <c r="HD26">
        <v>6.6773210559872416</v>
      </c>
      <c r="HE26">
        <v>6.579273765019412</v>
      </c>
      <c r="HF26">
        <v>6.6149919920761615</v>
      </c>
      <c r="HG26">
        <v>6.7171751038829246</v>
      </c>
      <c r="HH26">
        <v>6.5683690199398503</v>
      </c>
      <c r="HI26">
        <v>6.6096258393974763</v>
      </c>
      <c r="HJ26">
        <v>6.5794029972296455</v>
      </c>
      <c r="HK26">
        <v>6.5869606216908219</v>
      </c>
      <c r="HL26">
        <v>6.5867239492521836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4.4375512889783861</v>
      </c>
      <c r="HV26">
        <v>5.9567235935886682</v>
      </c>
      <c r="HW26">
        <v>6.7351745896273645</v>
      </c>
      <c r="HX26">
        <v>6.8972960035219444</v>
      </c>
      <c r="HY26">
        <v>6.899817233724173</v>
      </c>
      <c r="HZ26">
        <v>6.9221664055128542</v>
      </c>
      <c r="IA26">
        <v>6.8200825817914179</v>
      </c>
      <c r="IB26">
        <v>6.8297770096274171</v>
      </c>
      <c r="IC26">
        <v>6.806352010602553</v>
      </c>
      <c r="ID26">
        <v>6.8510697525933946</v>
      </c>
      <c r="IE26">
        <v>6.8863528684902233</v>
      </c>
      <c r="IF26">
        <v>6.8598947005258326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4.2306329822046429</v>
      </c>
      <c r="IP26">
        <v>5.7039930724410066</v>
      </c>
      <c r="IQ26">
        <v>6.7516772615487142</v>
      </c>
      <c r="IR26">
        <v>7.0832045529247436</v>
      </c>
      <c r="IS26">
        <v>6.9808047071924921</v>
      </c>
      <c r="IT26">
        <v>7.0493605915016113</v>
      </c>
      <c r="IU26">
        <v>6.9180597275359546</v>
      </c>
      <c r="IV26">
        <v>6.9217682827850755</v>
      </c>
      <c r="IW26">
        <v>6.9354337304536795</v>
      </c>
      <c r="IX26">
        <v>6.9352149547041098</v>
      </c>
      <c r="IY26">
        <v>6.8675223165078592</v>
      </c>
      <c r="IZ26">
        <v>7.0102537798961615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4.0639474749661337</v>
      </c>
      <c r="JK26">
        <v>5.9180855757396813</v>
      </c>
      <c r="JL26">
        <v>7.1527483003793098</v>
      </c>
      <c r="JM26">
        <v>7.2408080843363472</v>
      </c>
      <c r="JN26">
        <v>7.2694236493327011</v>
      </c>
      <c r="JO26">
        <v>7.1995579067281437</v>
      </c>
      <c r="JP26">
        <v>7.1924461511970508</v>
      </c>
      <c r="JQ26">
        <v>7.1751152820581074</v>
      </c>
      <c r="JR26">
        <v>7.1462593372092051</v>
      </c>
      <c r="JS26">
        <v>7.1267364947522989</v>
      </c>
      <c r="JT26">
        <v>7.1454441691312471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4.8114912515875208</v>
      </c>
      <c r="KE26">
        <v>5.9623618864523724</v>
      </c>
      <c r="KF26">
        <v>7.0740464014523114</v>
      </c>
      <c r="KG26">
        <v>7.450259699500525</v>
      </c>
      <c r="KH26">
        <v>7.4135295131952912</v>
      </c>
      <c r="KI26">
        <v>7.3957743106242946</v>
      </c>
      <c r="KJ26">
        <v>7.4158239336450835</v>
      </c>
      <c r="KK26">
        <v>7.4687882586143246</v>
      </c>
      <c r="KL26">
        <v>7.3946313530573153</v>
      </c>
      <c r="KM26">
        <v>7.4291545462578394</v>
      </c>
      <c r="KN26">
        <v>7.501967394688247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4.0148910865509082</v>
      </c>
      <c r="KY26">
        <v>4.17566375965714</v>
      </c>
      <c r="KZ26">
        <v>6.208472204232506</v>
      </c>
      <c r="LA26">
        <v>7.3058805428888274</v>
      </c>
      <c r="LB26">
        <v>7.6619551830926218</v>
      </c>
      <c r="LC26">
        <v>7.4998063945258471</v>
      </c>
      <c r="LD26">
        <v>7.5135309948024842</v>
      </c>
      <c r="LE26">
        <v>7.4558058058659977</v>
      </c>
      <c r="LF26">
        <v>7.489338072958498</v>
      </c>
      <c r="LG26">
        <v>7.5623421506624675</v>
      </c>
      <c r="LH26">
        <v>7.4919601489220948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5.0514535052571095</v>
      </c>
      <c r="LT26">
        <v>6.0162872884002088</v>
      </c>
      <c r="LU26">
        <v>6.6917057782536231</v>
      </c>
      <c r="LV26">
        <v>7.6732788695639886</v>
      </c>
      <c r="LW26">
        <v>7.6497022959774341</v>
      </c>
      <c r="LX26">
        <v>7.8122567732019315</v>
      </c>
      <c r="LY26">
        <v>7.6977349833719275</v>
      </c>
      <c r="LZ26">
        <v>7.773787455965107</v>
      </c>
      <c r="MA26">
        <v>7.716548422842755</v>
      </c>
      <c r="MB26">
        <v>7.7738468528575595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5.2034330290081705</v>
      </c>
      <c r="MO26">
        <v>6.259374816978923</v>
      </c>
      <c r="MP26">
        <v>7.1394884614199023</v>
      </c>
      <c r="MQ26">
        <v>7.7287879797059214</v>
      </c>
      <c r="MR26">
        <v>7.9283700982293315</v>
      </c>
      <c r="MS26">
        <v>7.9348101619783131</v>
      </c>
      <c r="MT26">
        <v>7.9185594844642173</v>
      </c>
      <c r="MU26">
        <v>7.9291580967166349</v>
      </c>
      <c r="MV26">
        <v>7.9988136365631561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4.5316212982952635</v>
      </c>
      <c r="NI26">
        <v>4.9319136675535118</v>
      </c>
      <c r="NJ26">
        <v>6.2949153150528927</v>
      </c>
      <c r="NK26">
        <v>7.2760711840898127</v>
      </c>
      <c r="NL26">
        <v>7.8440873024678748</v>
      </c>
      <c r="NM26">
        <v>8.0587448979173661</v>
      </c>
      <c r="NN26">
        <v>8.0412526079587927</v>
      </c>
      <c r="NO26">
        <v>8.0995439991445988</v>
      </c>
      <c r="NP26">
        <v>8.0128896542732484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4.4285580442581418</v>
      </c>
      <c r="OD26">
        <v>4.8995545586236364</v>
      </c>
      <c r="OE26">
        <v>6.4707364106973388</v>
      </c>
      <c r="OF26">
        <v>7.5303794481797528</v>
      </c>
      <c r="OG26">
        <v>7.9921685927930346</v>
      </c>
      <c r="OH26">
        <v>8.4050076563691789</v>
      </c>
      <c r="OI26">
        <v>8.2548170767825102</v>
      </c>
      <c r="OJ26">
        <v>8.2086587108516316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4.9571247150918083</v>
      </c>
      <c r="OY26">
        <v>4.2337459616782258</v>
      </c>
      <c r="OZ26">
        <v>6.4818836374688873</v>
      </c>
      <c r="PA26">
        <v>7.718633936113358</v>
      </c>
      <c r="PB26">
        <v>8.1494394014777178</v>
      </c>
      <c r="PC26">
        <v>8.5866711033028622</v>
      </c>
      <c r="PD26">
        <v>8.5635896556373297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4.2274177122050576</v>
      </c>
      <c r="PS26">
        <v>4.7175940446983606</v>
      </c>
      <c r="PT26">
        <v>5.4269798792833068</v>
      </c>
      <c r="PU26">
        <v>6.686323033780849</v>
      </c>
      <c r="PV26">
        <v>7.6433195782674597</v>
      </c>
      <c r="PW26">
        <v>8.2262740879380196</v>
      </c>
      <c r="PX26">
        <v>8.7027564344178909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3.7502592708239173</v>
      </c>
      <c r="QN26">
        <v>4.6810215493573413</v>
      </c>
      <c r="QO26">
        <v>5.8147768737359993</v>
      </c>
      <c r="QP26">
        <v>6.7092559628237289</v>
      </c>
      <c r="QQ26">
        <v>7.7582351265366167</v>
      </c>
      <c r="QR26">
        <v>8.42473074327817</v>
      </c>
      <c r="QS26" s="102" t="s">
        <v>45</v>
      </c>
    </row>
    <row r="27" spans="1:514" x14ac:dyDescent="0.3">
      <c r="A27">
        <v>0</v>
      </c>
      <c r="B27">
        <v>0</v>
      </c>
      <c r="C27">
        <v>1.9874165844560574</v>
      </c>
      <c r="D27">
        <v>2.0235883759967463</v>
      </c>
      <c r="E27">
        <v>2.0183371429975012</v>
      </c>
      <c r="F27">
        <v>2.0492848900134337</v>
      </c>
      <c r="G27">
        <v>1.9645614775407254</v>
      </c>
      <c r="H27">
        <v>2.0008414485939277</v>
      </c>
      <c r="I27">
        <v>1.9729406249457742</v>
      </c>
      <c r="J27">
        <v>1.9797623049114761</v>
      </c>
      <c r="K27">
        <v>1.9911292259256559</v>
      </c>
      <c r="L27">
        <v>2.0013340451465482</v>
      </c>
      <c r="M27">
        <v>1.9814711191953165</v>
      </c>
      <c r="N27">
        <v>1.9770847393702471</v>
      </c>
      <c r="O27">
        <v>1.9909769626468512</v>
      </c>
      <c r="P27">
        <v>1.9996920317361306</v>
      </c>
      <c r="Q27">
        <v>1.985391726721109</v>
      </c>
      <c r="R27">
        <v>1.989143306414582</v>
      </c>
      <c r="S27">
        <v>1.9904819689685473</v>
      </c>
      <c r="T27">
        <v>1.9965096914328966</v>
      </c>
      <c r="U27">
        <v>0</v>
      </c>
      <c r="V27">
        <v>0</v>
      </c>
      <c r="W27">
        <v>0</v>
      </c>
      <c r="X27">
        <v>2.6713224128708863</v>
      </c>
      <c r="Y27">
        <v>2.8048123694876397</v>
      </c>
      <c r="Z27">
        <v>2.7968607304688256</v>
      </c>
      <c r="AA27">
        <v>2.8040123930468308</v>
      </c>
      <c r="AB27">
        <v>2.7851556267471351</v>
      </c>
      <c r="AC27">
        <v>2.7101619017118295</v>
      </c>
      <c r="AD27">
        <v>2.6857556488869561</v>
      </c>
      <c r="AE27">
        <v>2.6846615090812254</v>
      </c>
      <c r="AF27">
        <v>2.6336385314323509</v>
      </c>
      <c r="AG27">
        <v>2.7168356736482311</v>
      </c>
      <c r="AH27">
        <v>2.6478976161334957</v>
      </c>
      <c r="AI27">
        <v>2.6345061083382859</v>
      </c>
      <c r="AJ27">
        <v>2.6709843287670632</v>
      </c>
      <c r="AK27">
        <v>2.656775281553033</v>
      </c>
      <c r="AL27">
        <v>2.659141029142789</v>
      </c>
      <c r="AM27">
        <v>2.646114828010143</v>
      </c>
      <c r="AN27">
        <v>2.6580239465403719</v>
      </c>
      <c r="AO27">
        <v>0</v>
      </c>
      <c r="AP27">
        <v>0</v>
      </c>
      <c r="AQ27">
        <v>0</v>
      </c>
      <c r="AR27">
        <v>0</v>
      </c>
      <c r="AS27">
        <v>3.4137393696604961</v>
      </c>
      <c r="AT27">
        <v>3.5803916417416422</v>
      </c>
      <c r="AU27">
        <v>3.5588414438521259</v>
      </c>
      <c r="AV27">
        <v>3.5725000105632638</v>
      </c>
      <c r="AW27">
        <v>3.5811957734564128</v>
      </c>
      <c r="AX27">
        <v>3.5762625352890347</v>
      </c>
      <c r="AY27">
        <v>3.5585849757542918</v>
      </c>
      <c r="AZ27">
        <v>3.3781296516962818</v>
      </c>
      <c r="BA27">
        <v>3.3796643699807718</v>
      </c>
      <c r="BB27">
        <v>3.3576244677753575</v>
      </c>
      <c r="BC27">
        <v>3.2735734795106342</v>
      </c>
      <c r="BD27">
        <v>3.3679300705954076</v>
      </c>
      <c r="BE27">
        <v>3.3568310383145277</v>
      </c>
      <c r="BF27">
        <v>3.3168084549149195</v>
      </c>
      <c r="BG27">
        <v>3.4063907215964591</v>
      </c>
      <c r="BH27">
        <v>3.30347554932397</v>
      </c>
      <c r="BI27">
        <v>0</v>
      </c>
      <c r="BJ27">
        <v>0</v>
      </c>
      <c r="BK27">
        <v>0</v>
      </c>
      <c r="BL27">
        <v>0</v>
      </c>
      <c r="BM27">
        <v>3.3247835957739529</v>
      </c>
      <c r="BN27">
        <v>4.1121374758854934</v>
      </c>
      <c r="BO27">
        <v>4.3382303008963756</v>
      </c>
      <c r="BP27">
        <v>4.3490609101220921</v>
      </c>
      <c r="BQ27">
        <v>4.3594768180366286</v>
      </c>
      <c r="BR27">
        <v>4.3546367132716091</v>
      </c>
      <c r="BS27">
        <v>4.3090898836282303</v>
      </c>
      <c r="BT27">
        <v>4.3496628273712217</v>
      </c>
      <c r="BU27">
        <v>4.3010780000909294</v>
      </c>
      <c r="BV27">
        <v>4.1357901219888387</v>
      </c>
      <c r="BW27">
        <v>4.0663819327485475</v>
      </c>
      <c r="BX27">
        <v>3.996200627972406</v>
      </c>
      <c r="BY27">
        <v>4.0073513367299007</v>
      </c>
      <c r="BZ27">
        <v>4.0851503814737704</v>
      </c>
      <c r="CA27">
        <v>4.0695078436268277</v>
      </c>
      <c r="CB27">
        <v>4.0271190765013234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3.2672843130456539</v>
      </c>
      <c r="CI27">
        <v>5.0104153770412303</v>
      </c>
      <c r="CJ27">
        <v>5.1180467084118106</v>
      </c>
      <c r="CK27">
        <v>5.1074569039678082</v>
      </c>
      <c r="CL27">
        <v>5.0877608603900999</v>
      </c>
      <c r="CM27">
        <v>5.1228947333165049</v>
      </c>
      <c r="CN27">
        <v>5.0592306966772078</v>
      </c>
      <c r="CO27">
        <v>5.1055522933392048</v>
      </c>
      <c r="CP27">
        <v>5.0447603056211943</v>
      </c>
      <c r="CQ27">
        <v>5.0385279115937101</v>
      </c>
      <c r="CR27">
        <v>4.9210291466393885</v>
      </c>
      <c r="CS27">
        <v>4.7702865071959266</v>
      </c>
      <c r="CT27">
        <v>4.7310176303146152</v>
      </c>
      <c r="CU27">
        <v>4.6500720960685866</v>
      </c>
      <c r="CV27">
        <v>4.6717483414961478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2.4622304863957081</v>
      </c>
      <c r="DC27">
        <v>5.1215344358544668</v>
      </c>
      <c r="DD27">
        <v>5.602140465869331</v>
      </c>
      <c r="DE27">
        <v>5.6329151061050302</v>
      </c>
      <c r="DF27">
        <v>5.6752947591298462</v>
      </c>
      <c r="DG27">
        <v>5.6232493645287738</v>
      </c>
      <c r="DH27">
        <v>5.6729318149855237</v>
      </c>
      <c r="DI27">
        <v>5.6733595391238065</v>
      </c>
      <c r="DJ27">
        <v>5.6182233089728753</v>
      </c>
      <c r="DK27">
        <v>5.600094405728739</v>
      </c>
      <c r="DL27">
        <v>5.5059448228708057</v>
      </c>
      <c r="DM27">
        <v>5.4792650858214493</v>
      </c>
      <c r="DN27">
        <v>5.4414439895443483</v>
      </c>
      <c r="DO27">
        <v>5.3839953374139871</v>
      </c>
      <c r="DP27">
        <v>5.2807700062131468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3.6079184922156053</v>
      </c>
      <c r="DX27">
        <v>5.7080329649926327</v>
      </c>
      <c r="DY27">
        <v>5.8855951938921161</v>
      </c>
      <c r="DZ27">
        <v>5.9436920691494617</v>
      </c>
      <c r="EA27">
        <v>5.9050228106741249</v>
      </c>
      <c r="EB27">
        <v>5.8108154555300713</v>
      </c>
      <c r="EC27">
        <v>5.8241916207260518</v>
      </c>
      <c r="ED27">
        <v>5.8276320779073076</v>
      </c>
      <c r="EE27">
        <v>5.7846909251561955</v>
      </c>
      <c r="EF27">
        <v>5.7985704484179541</v>
      </c>
      <c r="EG27">
        <v>5.8151944894023977</v>
      </c>
      <c r="EH27">
        <v>5.8172127124067021</v>
      </c>
      <c r="EI27">
        <v>5.7124465901510275</v>
      </c>
      <c r="EJ27">
        <v>5.5328952991748563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4.5477781033643732</v>
      </c>
      <c r="ER27">
        <v>5.3678161150419932</v>
      </c>
      <c r="ES27">
        <v>6.0400140646408058</v>
      </c>
      <c r="ET27">
        <v>6.1766998378689619</v>
      </c>
      <c r="EU27">
        <v>6.12552861356495</v>
      </c>
      <c r="EV27">
        <v>6.1420047468799304</v>
      </c>
      <c r="EW27">
        <v>6.0377510091175051</v>
      </c>
      <c r="EX27">
        <v>6.0603247777677192</v>
      </c>
      <c r="EY27">
        <v>6.0148631710075708</v>
      </c>
      <c r="EZ27">
        <v>6.0736764396627025</v>
      </c>
      <c r="FA27">
        <v>6.1045789523181773</v>
      </c>
      <c r="FB27">
        <v>6.0473968542714385</v>
      </c>
      <c r="FC27">
        <v>6.0330760164474135</v>
      </c>
      <c r="FD27">
        <v>5.9431247222418699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5.3759093612136386</v>
      </c>
      <c r="FM27">
        <v>6.2267377010329472</v>
      </c>
      <c r="FN27">
        <v>6.3159953416906687</v>
      </c>
      <c r="FO27">
        <v>6.3554430274407556</v>
      </c>
      <c r="FP27">
        <v>6.2954210071911056</v>
      </c>
      <c r="FQ27">
        <v>6.3084259695980336</v>
      </c>
      <c r="FR27">
        <v>6.276944533339905</v>
      </c>
      <c r="FS27">
        <v>6.3054383363460991</v>
      </c>
      <c r="FT27">
        <v>6.2117636206219577</v>
      </c>
      <c r="FU27">
        <v>6.2668578292458346</v>
      </c>
      <c r="FV27">
        <v>6.2139138765332982</v>
      </c>
      <c r="FW27">
        <v>6.2240125186507393</v>
      </c>
      <c r="FX27">
        <v>6.2776779559880884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4.7090753088948452</v>
      </c>
      <c r="GG27">
        <v>5.5360066790778806</v>
      </c>
      <c r="GH27">
        <v>6.3738171588207626</v>
      </c>
      <c r="GI27">
        <v>6.4749641452509827</v>
      </c>
      <c r="GJ27">
        <v>6.4240960201998094</v>
      </c>
      <c r="GK27">
        <v>6.4627674713673002</v>
      </c>
      <c r="GL27">
        <v>6.3982506951486098</v>
      </c>
      <c r="GM27">
        <v>6.3373340968502747</v>
      </c>
      <c r="GN27">
        <v>6.3145208961428381</v>
      </c>
      <c r="GO27">
        <v>6.3826453904670535</v>
      </c>
      <c r="GP27">
        <v>6.4634685909266949</v>
      </c>
      <c r="GQ27">
        <v>6.3189423949114003</v>
      </c>
      <c r="GR27">
        <v>6.3562725908191213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4.7031593790547515</v>
      </c>
      <c r="HA27">
        <v>5.5344329804553718</v>
      </c>
      <c r="HB27">
        <v>6.4715671793321947</v>
      </c>
      <c r="HC27">
        <v>6.6638328919759013</v>
      </c>
      <c r="HD27">
        <v>6.6773210559872416</v>
      </c>
      <c r="HE27">
        <v>6.579273765019412</v>
      </c>
      <c r="HF27">
        <v>6.6149919920761615</v>
      </c>
      <c r="HG27">
        <v>6.7171751038829255</v>
      </c>
      <c r="HH27">
        <v>6.5683690199398503</v>
      </c>
      <c r="HI27">
        <v>6.6096258393974745</v>
      </c>
      <c r="HJ27">
        <v>6.5794029972296473</v>
      </c>
      <c r="HK27">
        <v>6.5869606216908219</v>
      </c>
      <c r="HL27">
        <v>6.5867239492521836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4.4375512889783852</v>
      </c>
      <c r="HV27">
        <v>5.9567235935886682</v>
      </c>
      <c r="HW27">
        <v>6.7351745896273645</v>
      </c>
      <c r="HX27">
        <v>6.8972960035219444</v>
      </c>
      <c r="HY27">
        <v>6.899817233724173</v>
      </c>
      <c r="HZ27">
        <v>6.9221664055128542</v>
      </c>
      <c r="IA27">
        <v>6.8200825817914179</v>
      </c>
      <c r="IB27">
        <v>6.8297770096274171</v>
      </c>
      <c r="IC27">
        <v>6.806352010602553</v>
      </c>
      <c r="ID27">
        <v>6.8510697525933946</v>
      </c>
      <c r="IE27">
        <v>6.8863528684902233</v>
      </c>
      <c r="IF27">
        <v>6.8598947005258308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4.2306329822046429</v>
      </c>
      <c r="IP27">
        <v>5.7039930724410066</v>
      </c>
      <c r="IQ27">
        <v>6.7516772615487142</v>
      </c>
      <c r="IR27">
        <v>7.0832045529247436</v>
      </c>
      <c r="IS27">
        <v>6.9808047071924912</v>
      </c>
      <c r="IT27">
        <v>7.0493605915016113</v>
      </c>
      <c r="IU27">
        <v>6.9180597275359546</v>
      </c>
      <c r="IV27">
        <v>6.9217682827850755</v>
      </c>
      <c r="IW27">
        <v>6.9354337304536795</v>
      </c>
      <c r="IX27">
        <v>6.9352149547041098</v>
      </c>
      <c r="IY27">
        <v>6.8675223165078592</v>
      </c>
      <c r="IZ27">
        <v>7.0102537798961615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4.0639474749661337</v>
      </c>
      <c r="JK27">
        <v>5.9180855757396813</v>
      </c>
      <c r="JL27">
        <v>7.1527483003793098</v>
      </c>
      <c r="JM27">
        <v>7.2408080843363472</v>
      </c>
      <c r="JN27">
        <v>7.2694236493327011</v>
      </c>
      <c r="JO27">
        <v>7.1995579067281454</v>
      </c>
      <c r="JP27">
        <v>7.1924461511970508</v>
      </c>
      <c r="JQ27">
        <v>7.1751152820581074</v>
      </c>
      <c r="JR27">
        <v>7.146259337209206</v>
      </c>
      <c r="JS27">
        <v>7.1267364947522989</v>
      </c>
      <c r="JT27">
        <v>7.1454441691312471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4.8114912515875208</v>
      </c>
      <c r="KE27">
        <v>5.9623618864523724</v>
      </c>
      <c r="KF27">
        <v>7.0740464014523106</v>
      </c>
      <c r="KG27">
        <v>7.450259699500525</v>
      </c>
      <c r="KH27">
        <v>7.4135295131952894</v>
      </c>
      <c r="KI27">
        <v>7.3957743106242937</v>
      </c>
      <c r="KJ27">
        <v>7.4158239336450835</v>
      </c>
      <c r="KK27">
        <v>7.4687882586143246</v>
      </c>
      <c r="KL27">
        <v>7.3946313530573153</v>
      </c>
      <c r="KM27">
        <v>7.4291545462578386</v>
      </c>
      <c r="KN27">
        <v>7.501967394688247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4.0148910865509073</v>
      </c>
      <c r="KY27">
        <v>4.1756637596571409</v>
      </c>
      <c r="KZ27">
        <v>6.2084722042325069</v>
      </c>
      <c r="LA27">
        <v>7.3058805428888256</v>
      </c>
      <c r="LB27">
        <v>7.6619551830926209</v>
      </c>
      <c r="LC27">
        <v>7.4998063945258471</v>
      </c>
      <c r="LD27">
        <v>7.5135309948024842</v>
      </c>
      <c r="LE27">
        <v>7.4558058058659951</v>
      </c>
      <c r="LF27">
        <v>7.4893380729584962</v>
      </c>
      <c r="LG27">
        <v>7.5623421506624675</v>
      </c>
      <c r="LH27">
        <v>7.4919601489220939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5.0514535052571086</v>
      </c>
      <c r="LT27">
        <v>6.0162872884002079</v>
      </c>
      <c r="LU27">
        <v>6.6917057782536222</v>
      </c>
      <c r="LV27">
        <v>7.6732788695639886</v>
      </c>
      <c r="LW27">
        <v>7.6497022959774332</v>
      </c>
      <c r="LX27">
        <v>7.8122567732019315</v>
      </c>
      <c r="LY27">
        <v>7.6977349833719275</v>
      </c>
      <c r="LZ27">
        <v>7.7737874559651052</v>
      </c>
      <c r="MA27">
        <v>7.716548422842755</v>
      </c>
      <c r="MB27">
        <v>7.7738468528575604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5.2034330290081705</v>
      </c>
      <c r="MO27">
        <v>6.259374816978923</v>
      </c>
      <c r="MP27">
        <v>7.1394884614199006</v>
      </c>
      <c r="MQ27">
        <v>7.7287879797059214</v>
      </c>
      <c r="MR27">
        <v>7.9283700982293306</v>
      </c>
      <c r="MS27">
        <v>7.9348101619783131</v>
      </c>
      <c r="MT27">
        <v>7.9185594844642173</v>
      </c>
      <c r="MU27">
        <v>7.9291580967166349</v>
      </c>
      <c r="MV27">
        <v>7.9988136365631561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4.5316212982952635</v>
      </c>
      <c r="NI27">
        <v>4.9319136675535118</v>
      </c>
      <c r="NJ27">
        <v>6.2949153150528927</v>
      </c>
      <c r="NK27">
        <v>7.2760711840898109</v>
      </c>
      <c r="NL27">
        <v>7.8440873024678748</v>
      </c>
      <c r="NM27">
        <v>8.0587448979173661</v>
      </c>
      <c r="NN27">
        <v>8.0412526079587927</v>
      </c>
      <c r="NO27">
        <v>8.0995439991445988</v>
      </c>
      <c r="NP27">
        <v>8.0128896542732484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4.4285580442581418</v>
      </c>
      <c r="OD27">
        <v>4.8995545586236364</v>
      </c>
      <c r="OE27">
        <v>6.4707364106973388</v>
      </c>
      <c r="OF27">
        <v>7.5303794481797528</v>
      </c>
      <c r="OG27">
        <v>7.9921685927930346</v>
      </c>
      <c r="OH27">
        <v>8.4050076563691789</v>
      </c>
      <c r="OI27">
        <v>8.2548170767825102</v>
      </c>
      <c r="OJ27">
        <v>8.2086587108516316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4.9571247150918083</v>
      </c>
      <c r="OY27">
        <v>4.2337459616782258</v>
      </c>
      <c r="OZ27">
        <v>6.4818836374688873</v>
      </c>
      <c r="PA27">
        <v>7.718633936113358</v>
      </c>
      <c r="PB27">
        <v>8.1494394014777178</v>
      </c>
      <c r="PC27">
        <v>8.5866711033028622</v>
      </c>
      <c r="PD27">
        <v>8.5635896556373297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4.2274177122050567</v>
      </c>
      <c r="PS27">
        <v>4.7175940446983606</v>
      </c>
      <c r="PT27">
        <v>5.4269798792833068</v>
      </c>
      <c r="PU27">
        <v>6.686323033780849</v>
      </c>
      <c r="PV27">
        <v>7.6433195782674597</v>
      </c>
      <c r="PW27">
        <v>8.2262740879380214</v>
      </c>
      <c r="PX27">
        <v>8.7027564344178892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3.7502592708239164</v>
      </c>
      <c r="QN27">
        <v>4.6810215493573404</v>
      </c>
      <c r="QO27">
        <v>5.8147768737359993</v>
      </c>
      <c r="QP27">
        <v>6.7092559628237289</v>
      </c>
      <c r="QQ27">
        <v>7.7582351265366167</v>
      </c>
      <c r="QR27">
        <v>8.4247307432781664</v>
      </c>
      <c r="QS27" s="102" t="s">
        <v>47</v>
      </c>
      <c r="QU27" t="s">
        <v>991</v>
      </c>
      <c r="QV27" t="s">
        <v>1005</v>
      </c>
      <c r="QW27">
        <v>1</v>
      </c>
      <c r="QX27">
        <v>2</v>
      </c>
      <c r="QY27">
        <v>3</v>
      </c>
      <c r="QZ27">
        <v>4</v>
      </c>
      <c r="RA27">
        <v>5</v>
      </c>
      <c r="RB27">
        <v>6</v>
      </c>
      <c r="RC27">
        <v>7</v>
      </c>
      <c r="RD27">
        <v>8</v>
      </c>
      <c r="RE27">
        <v>9</v>
      </c>
      <c r="RF27">
        <v>10</v>
      </c>
      <c r="RG27">
        <v>11</v>
      </c>
      <c r="RH27">
        <v>12</v>
      </c>
      <c r="RI27">
        <v>13</v>
      </c>
      <c r="RJ27">
        <v>14</v>
      </c>
      <c r="RK27">
        <v>15</v>
      </c>
      <c r="RL27">
        <v>16</v>
      </c>
      <c r="RM27">
        <v>17</v>
      </c>
      <c r="RN27">
        <v>18</v>
      </c>
      <c r="RO27">
        <v>19</v>
      </c>
      <c r="RP27">
        <v>20</v>
      </c>
      <c r="RR27" t="s">
        <v>886</v>
      </c>
      <c r="RS27" t="s">
        <v>627</v>
      </c>
      <c r="RT27" t="s">
        <v>1005</v>
      </c>
      <c r="SM27" t="s">
        <v>1023</v>
      </c>
    </row>
    <row r="28" spans="1:514" ht="16.2" x14ac:dyDescent="0.3">
      <c r="A28">
        <v>0</v>
      </c>
      <c r="B28">
        <v>0</v>
      </c>
      <c r="C28">
        <v>1.981207210343134</v>
      </c>
      <c r="D28">
        <v>2.0176206415363671</v>
      </c>
      <c r="E28">
        <v>2.0114337376846607</v>
      </c>
      <c r="F28">
        <v>2.0454672751143619</v>
      </c>
      <c r="G28">
        <v>1.9562841717413044</v>
      </c>
      <c r="H28">
        <v>1.9829885357070549</v>
      </c>
      <c r="I28">
        <v>1.9678678966647554</v>
      </c>
      <c r="J28">
        <v>1.9737312248747723</v>
      </c>
      <c r="K28">
        <v>1.9847223170385886</v>
      </c>
      <c r="L28">
        <v>1.9925709926273976</v>
      </c>
      <c r="M28">
        <v>1.9682443545926691</v>
      </c>
      <c r="N28">
        <v>1.9645250238850169</v>
      </c>
      <c r="O28">
        <v>1.9791999462951644</v>
      </c>
      <c r="P28">
        <v>1.9862261421614096</v>
      </c>
      <c r="Q28">
        <v>1.9739065711013006</v>
      </c>
      <c r="R28">
        <v>1.978436676335108</v>
      </c>
      <c r="S28">
        <v>1.9853498155497928</v>
      </c>
      <c r="T28">
        <v>1.9831858913527349</v>
      </c>
      <c r="U28">
        <v>0</v>
      </c>
      <c r="V28">
        <v>0</v>
      </c>
      <c r="W28">
        <v>0</v>
      </c>
      <c r="X28">
        <v>2.6713224128708863</v>
      </c>
      <c r="Y28">
        <v>2.8048123694876397</v>
      </c>
      <c r="Z28">
        <v>2.796860730468826</v>
      </c>
      <c r="AA28">
        <v>2.8040123930468313</v>
      </c>
      <c r="AB28">
        <v>2.7851556267471356</v>
      </c>
      <c r="AC28">
        <v>2.7101619017118295</v>
      </c>
      <c r="AD28">
        <v>2.6857556488869561</v>
      </c>
      <c r="AE28">
        <v>2.6846615090812254</v>
      </c>
      <c r="AF28">
        <v>2.6336385314323509</v>
      </c>
      <c r="AG28">
        <v>2.7168356736482311</v>
      </c>
      <c r="AH28">
        <v>2.6478976161334957</v>
      </c>
      <c r="AI28">
        <v>2.6345061083382859</v>
      </c>
      <c r="AJ28">
        <v>2.6709843287670632</v>
      </c>
      <c r="AK28">
        <v>2.656775281553033</v>
      </c>
      <c r="AL28">
        <v>2.6591282548242381</v>
      </c>
      <c r="AM28">
        <v>2.6461148280101439</v>
      </c>
      <c r="AN28">
        <v>2.6579245300392516</v>
      </c>
      <c r="AO28">
        <v>0</v>
      </c>
      <c r="AP28">
        <v>0</v>
      </c>
      <c r="AQ28">
        <v>0</v>
      </c>
      <c r="AR28">
        <v>0</v>
      </c>
      <c r="AS28">
        <v>3.4137393696604961</v>
      </c>
      <c r="AT28">
        <v>3.5803916417416422</v>
      </c>
      <c r="AU28">
        <v>3.5588414438521259</v>
      </c>
      <c r="AV28">
        <v>3.5725000105632638</v>
      </c>
      <c r="AW28">
        <v>3.5811957734564128</v>
      </c>
      <c r="AX28">
        <v>3.5762625352890347</v>
      </c>
      <c r="AY28">
        <v>3.5585849757542918</v>
      </c>
      <c r="AZ28">
        <v>3.3781296516962818</v>
      </c>
      <c r="BA28">
        <v>3.3796643699807718</v>
      </c>
      <c r="BB28">
        <v>3.3576244677753575</v>
      </c>
      <c r="BC28">
        <v>3.2735734795106342</v>
      </c>
      <c r="BD28">
        <v>3.3679300705954067</v>
      </c>
      <c r="BE28">
        <v>3.3568310383145277</v>
      </c>
      <c r="BF28">
        <v>3.3168084549149204</v>
      </c>
      <c r="BG28">
        <v>3.4063907215964591</v>
      </c>
      <c r="BH28">
        <v>3.30347554932397</v>
      </c>
      <c r="BI28">
        <v>0</v>
      </c>
      <c r="BJ28">
        <v>0</v>
      </c>
      <c r="BK28">
        <v>0</v>
      </c>
      <c r="BL28">
        <v>0</v>
      </c>
      <c r="BM28">
        <v>3.3247835957739529</v>
      </c>
      <c r="BN28">
        <v>4.1121374758854934</v>
      </c>
      <c r="BO28">
        <v>4.3382303008963738</v>
      </c>
      <c r="BP28">
        <v>4.3490609101220921</v>
      </c>
      <c r="BQ28">
        <v>4.3594768180366286</v>
      </c>
      <c r="BR28">
        <v>4.3546367132716091</v>
      </c>
      <c r="BS28">
        <v>4.3090898836282303</v>
      </c>
      <c r="BT28">
        <v>4.3496628273712217</v>
      </c>
      <c r="BU28">
        <v>4.3010780000909294</v>
      </c>
      <c r="BV28">
        <v>4.1357901219888387</v>
      </c>
      <c r="BW28">
        <v>4.0663819327485475</v>
      </c>
      <c r="BX28">
        <v>3.996200627972406</v>
      </c>
      <c r="BY28">
        <v>4.0073513367299007</v>
      </c>
      <c r="BZ28">
        <v>4.0851503814737704</v>
      </c>
      <c r="CA28">
        <v>4.0695078436268277</v>
      </c>
      <c r="CB28">
        <v>4.0271190765013234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3.2672843130456539</v>
      </c>
      <c r="CI28">
        <v>5.0104153770412303</v>
      </c>
      <c r="CJ28">
        <v>5.1180467084118098</v>
      </c>
      <c r="CK28">
        <v>5.1074569039678082</v>
      </c>
      <c r="CL28">
        <v>5.0877608603900999</v>
      </c>
      <c r="CM28">
        <v>5.1228947333165049</v>
      </c>
      <c r="CN28">
        <v>5.0592306966772078</v>
      </c>
      <c r="CO28">
        <v>5.1055522933392048</v>
      </c>
      <c r="CP28">
        <v>5.0447603056211943</v>
      </c>
      <c r="CQ28">
        <v>5.0385279115937101</v>
      </c>
      <c r="CR28">
        <v>4.9210291466393885</v>
      </c>
      <c r="CS28">
        <v>4.7702865071959266</v>
      </c>
      <c r="CT28">
        <v>4.7310176303146152</v>
      </c>
      <c r="CU28">
        <v>4.6500720960685866</v>
      </c>
      <c r="CV28">
        <v>4.6717483414961478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2.4622304863957081</v>
      </c>
      <c r="DC28">
        <v>5.1215344358544668</v>
      </c>
      <c r="DD28">
        <v>5.602140465869331</v>
      </c>
      <c r="DE28">
        <v>5.6329151061050302</v>
      </c>
      <c r="DF28">
        <v>5.6752947591298462</v>
      </c>
      <c r="DG28">
        <v>5.6232493645287738</v>
      </c>
      <c r="DH28">
        <v>5.6729318149855237</v>
      </c>
      <c r="DI28">
        <v>5.6733595391238065</v>
      </c>
      <c r="DJ28">
        <v>5.6182233089728753</v>
      </c>
      <c r="DK28">
        <v>5.600094405728739</v>
      </c>
      <c r="DL28">
        <v>5.5059448228708057</v>
      </c>
      <c r="DM28">
        <v>5.4792650858214493</v>
      </c>
      <c r="DN28">
        <v>5.4414439895443483</v>
      </c>
      <c r="DO28">
        <v>5.3839953374139871</v>
      </c>
      <c r="DP28">
        <v>5.2807700062131468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3.6079184922156053</v>
      </c>
      <c r="DX28">
        <v>5.7080329649926327</v>
      </c>
      <c r="DY28">
        <v>5.8855951938921161</v>
      </c>
      <c r="DZ28">
        <v>5.9436920691494617</v>
      </c>
      <c r="EA28">
        <v>5.9050228106741249</v>
      </c>
      <c r="EB28">
        <v>5.8108154555300713</v>
      </c>
      <c r="EC28">
        <v>5.8241916207260518</v>
      </c>
      <c r="ED28">
        <v>5.8276320779073076</v>
      </c>
      <c r="EE28">
        <v>5.7846909251561955</v>
      </c>
      <c r="EF28">
        <v>5.7985704484179541</v>
      </c>
      <c r="EG28">
        <v>5.8151944894023977</v>
      </c>
      <c r="EH28">
        <v>5.8172127124067021</v>
      </c>
      <c r="EI28">
        <v>5.7124465901510275</v>
      </c>
      <c r="EJ28">
        <v>5.5328952991748563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4.5477781033643732</v>
      </c>
      <c r="ER28">
        <v>5.3678161150419932</v>
      </c>
      <c r="ES28">
        <v>6.0400140646408058</v>
      </c>
      <c r="ET28">
        <v>6.1766998378689619</v>
      </c>
      <c r="EU28">
        <v>6.12552861356495</v>
      </c>
      <c r="EV28">
        <v>6.1420047468799304</v>
      </c>
      <c r="EW28">
        <v>6.0377510091175051</v>
      </c>
      <c r="EX28">
        <v>6.0603247777677192</v>
      </c>
      <c r="EY28">
        <v>6.0148631710075708</v>
      </c>
      <c r="EZ28">
        <v>6.0736764396627025</v>
      </c>
      <c r="FA28">
        <v>6.1045789523181773</v>
      </c>
      <c r="FB28">
        <v>6.0473968542714385</v>
      </c>
      <c r="FC28">
        <v>6.0330760164474135</v>
      </c>
      <c r="FD28">
        <v>5.9431247222418699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5.3759093612136386</v>
      </c>
      <c r="FM28">
        <v>6.2267377010329472</v>
      </c>
      <c r="FN28">
        <v>6.3159953416906687</v>
      </c>
      <c r="FO28">
        <v>6.3554430274407556</v>
      </c>
      <c r="FP28">
        <v>6.2954210071911056</v>
      </c>
      <c r="FQ28">
        <v>6.3084259695980336</v>
      </c>
      <c r="FR28">
        <v>6.276944533339905</v>
      </c>
      <c r="FS28">
        <v>6.3054383363460991</v>
      </c>
      <c r="FT28">
        <v>6.2117636206219577</v>
      </c>
      <c r="FU28">
        <v>6.2668578292458346</v>
      </c>
      <c r="FV28">
        <v>6.2139138765332982</v>
      </c>
      <c r="FW28">
        <v>6.2240125186507393</v>
      </c>
      <c r="FX28">
        <v>6.2776779559880884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4.7090753088948452</v>
      </c>
      <c r="GG28">
        <v>5.5360066790778806</v>
      </c>
      <c r="GH28">
        <v>6.3738171588207626</v>
      </c>
      <c r="GI28">
        <v>6.4749641452509827</v>
      </c>
      <c r="GJ28">
        <v>6.4240960201998094</v>
      </c>
      <c r="GK28">
        <v>6.4627674713673002</v>
      </c>
      <c r="GL28">
        <v>6.3982506951486098</v>
      </c>
      <c r="GM28">
        <v>6.3373340968502747</v>
      </c>
      <c r="GN28">
        <v>6.3145208961428381</v>
      </c>
      <c r="GO28">
        <v>6.3826453904670535</v>
      </c>
      <c r="GP28">
        <v>6.4634685909266949</v>
      </c>
      <c r="GQ28">
        <v>6.3189423949114003</v>
      </c>
      <c r="GR28">
        <v>6.3562725908191213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4.7031593790547515</v>
      </c>
      <c r="HA28">
        <v>5.515795061283816</v>
      </c>
      <c r="HB28">
        <v>6.4715671793321947</v>
      </c>
      <c r="HC28">
        <v>6.6638328919759013</v>
      </c>
      <c r="HD28">
        <v>6.6773210559872416</v>
      </c>
      <c r="HE28">
        <v>6.579273765019412</v>
      </c>
      <c r="HF28">
        <v>6.6149919920761615</v>
      </c>
      <c r="HG28">
        <v>6.7171751038829255</v>
      </c>
      <c r="HH28">
        <v>6.5683690199398503</v>
      </c>
      <c r="HI28">
        <v>6.6096258393974745</v>
      </c>
      <c r="HJ28">
        <v>6.5794029972296473</v>
      </c>
      <c r="HK28">
        <v>6.5869606216908219</v>
      </c>
      <c r="HL28">
        <v>6.5867239492521836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4.2355832920705483</v>
      </c>
      <c r="HV28">
        <v>5.8858431525231358</v>
      </c>
      <c r="HW28">
        <v>6.7351745896273645</v>
      </c>
      <c r="HX28">
        <v>6.8972960035219444</v>
      </c>
      <c r="HY28">
        <v>6.899817233724173</v>
      </c>
      <c r="HZ28">
        <v>6.9221664055128542</v>
      </c>
      <c r="IA28">
        <v>6.8200825817914179</v>
      </c>
      <c r="IB28">
        <v>6.8297770096274171</v>
      </c>
      <c r="IC28">
        <v>6.806352010602553</v>
      </c>
      <c r="ID28">
        <v>6.8510697525933946</v>
      </c>
      <c r="IE28">
        <v>6.8863528684902233</v>
      </c>
      <c r="IF28">
        <v>6.8598947005258308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3.681757291723196</v>
      </c>
      <c r="IP28">
        <v>5.656371422055857</v>
      </c>
      <c r="IQ28">
        <v>6.7516772615487142</v>
      </c>
      <c r="IR28">
        <v>7.0832045529247436</v>
      </c>
      <c r="IS28">
        <v>6.9808047071924912</v>
      </c>
      <c r="IT28">
        <v>7.0493605915016113</v>
      </c>
      <c r="IU28">
        <v>6.9180597275359546</v>
      </c>
      <c r="IV28">
        <v>6.9217682827850755</v>
      </c>
      <c r="IW28">
        <v>6.9354337304536795</v>
      </c>
      <c r="IX28">
        <v>6.9352149547041098</v>
      </c>
      <c r="IY28">
        <v>6.8675223165078592</v>
      </c>
      <c r="IZ28">
        <v>7.0102537798961615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3.7516594297712005</v>
      </c>
      <c r="JK28">
        <v>5.8167648136014147</v>
      </c>
      <c r="JL28">
        <v>7.1527483003793098</v>
      </c>
      <c r="JM28">
        <v>7.2408080843363472</v>
      </c>
      <c r="JN28">
        <v>7.2694236493327011</v>
      </c>
      <c r="JO28">
        <v>7.1995579067281454</v>
      </c>
      <c r="JP28">
        <v>7.1924461511970508</v>
      </c>
      <c r="JQ28">
        <v>7.1751152820581074</v>
      </c>
      <c r="JR28">
        <v>7.146259337209206</v>
      </c>
      <c r="JS28">
        <v>7.1267364947522989</v>
      </c>
      <c r="JT28">
        <v>7.1454441691312471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4.7877344529212813</v>
      </c>
      <c r="KE28">
        <v>5.8529520266469275</v>
      </c>
      <c r="KF28">
        <v>7.0740464014523106</v>
      </c>
      <c r="KG28">
        <v>7.450259699500525</v>
      </c>
      <c r="KH28">
        <v>7.4135295131952894</v>
      </c>
      <c r="KI28">
        <v>7.3957743106242937</v>
      </c>
      <c r="KJ28">
        <v>7.4158239336450835</v>
      </c>
      <c r="KK28">
        <v>7.4687882586143246</v>
      </c>
      <c r="KL28">
        <v>7.3946313530573153</v>
      </c>
      <c r="KM28">
        <v>7.4291545462578386</v>
      </c>
      <c r="KN28">
        <v>7.501967394688247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3.4919684010863388</v>
      </c>
      <c r="KY28">
        <v>3.6846107538791326</v>
      </c>
      <c r="KZ28">
        <v>6.0999404980302279</v>
      </c>
      <c r="LA28">
        <v>7.3058805428888256</v>
      </c>
      <c r="LB28">
        <v>7.6619551830926209</v>
      </c>
      <c r="LC28">
        <v>7.4998063945258471</v>
      </c>
      <c r="LD28">
        <v>7.5135309948024842</v>
      </c>
      <c r="LE28">
        <v>7.4558058058659951</v>
      </c>
      <c r="LF28">
        <v>7.4893380729584962</v>
      </c>
      <c r="LG28">
        <v>7.5623421506624675</v>
      </c>
      <c r="LH28">
        <v>7.4919601489220939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5.0514535052571086</v>
      </c>
      <c r="LT28">
        <v>6.0162872884002079</v>
      </c>
      <c r="LU28">
        <v>6.6155233951556802</v>
      </c>
      <c r="LV28">
        <v>7.6732788695639886</v>
      </c>
      <c r="LW28">
        <v>7.6497022959774332</v>
      </c>
      <c r="LX28">
        <v>7.8122567732019315</v>
      </c>
      <c r="LY28">
        <v>7.6977349833719275</v>
      </c>
      <c r="LZ28">
        <v>7.7737874559651052</v>
      </c>
      <c r="MA28">
        <v>7.716548422842755</v>
      </c>
      <c r="MB28">
        <v>7.7738468528575604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5.2034330290081705</v>
      </c>
      <c r="MO28">
        <v>6.2135559594124272</v>
      </c>
      <c r="MP28">
        <v>7.0857604608318461</v>
      </c>
      <c r="MQ28">
        <v>7.7287879797059214</v>
      </c>
      <c r="MR28">
        <v>7.9283700982293306</v>
      </c>
      <c r="MS28">
        <v>7.9348101619783131</v>
      </c>
      <c r="MT28">
        <v>7.9185594844642173</v>
      </c>
      <c r="MU28">
        <v>7.9291580967166349</v>
      </c>
      <c r="MV28">
        <v>7.9988136365631561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4.5316212982952635</v>
      </c>
      <c r="NI28">
        <v>4.9319136675535118</v>
      </c>
      <c r="NJ28">
        <v>6.2949153150528927</v>
      </c>
      <c r="NK28">
        <v>7.2760711840898109</v>
      </c>
      <c r="NL28">
        <v>7.8440873024678748</v>
      </c>
      <c r="NM28">
        <v>8.0587448979173661</v>
      </c>
      <c r="NN28">
        <v>8.0412526079587927</v>
      </c>
      <c r="NO28">
        <v>8.0995439991445988</v>
      </c>
      <c r="NP28">
        <v>8.0128896542732484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4.4285580442581418</v>
      </c>
      <c r="OD28">
        <v>4.8995545586236364</v>
      </c>
      <c r="OE28">
        <v>6.4707364106973388</v>
      </c>
      <c r="OF28">
        <v>7.5303794481797528</v>
      </c>
      <c r="OG28">
        <v>7.9921685927930346</v>
      </c>
      <c r="OH28">
        <v>8.4050076563691789</v>
      </c>
      <c r="OI28">
        <v>8.2548170767825102</v>
      </c>
      <c r="OJ28">
        <v>8.2086587108516316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4.9571247150918083</v>
      </c>
      <c r="OY28">
        <v>4.2337459616782258</v>
      </c>
      <c r="OZ28">
        <v>6.4818836374688873</v>
      </c>
      <c r="PA28">
        <v>7.718633936113358</v>
      </c>
      <c r="PB28">
        <v>8.1494394014777178</v>
      </c>
      <c r="PC28">
        <v>8.5866711033028622</v>
      </c>
      <c r="PD28">
        <v>8.5635896556373297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4.2274177122050567</v>
      </c>
      <c r="PS28">
        <v>4.7175940446983606</v>
      </c>
      <c r="PT28">
        <v>5.4269798792833068</v>
      </c>
      <c r="PU28">
        <v>6.686323033780849</v>
      </c>
      <c r="PV28">
        <v>7.6433195782674597</v>
      </c>
      <c r="PW28">
        <v>8.2262740879380214</v>
      </c>
      <c r="PX28">
        <v>8.7027564344178892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3.7502592708239164</v>
      </c>
      <c r="QN28">
        <v>4.6810215493573404</v>
      </c>
      <c r="QO28">
        <v>5.8147768737359993</v>
      </c>
      <c r="QP28">
        <v>6.7092559628237289</v>
      </c>
      <c r="QQ28">
        <v>7.7582351265366167</v>
      </c>
      <c r="QR28">
        <v>8.4247307432781664</v>
      </c>
      <c r="QS28" s="102" t="s">
        <v>49</v>
      </c>
      <c r="QU28">
        <v>1</v>
      </c>
      <c r="QV28" s="35">
        <v>0.1</v>
      </c>
      <c r="QW28">
        <f t="shared" ref="QW28:RP28" si="24">A$94</f>
        <v>0</v>
      </c>
      <c r="QX28">
        <f t="shared" si="24"/>
        <v>0</v>
      </c>
      <c r="QY28">
        <f t="shared" si="24"/>
        <v>0.7271287348923865</v>
      </c>
      <c r="QZ28">
        <f t="shared" si="24"/>
        <v>1.1757520138469921</v>
      </c>
      <c r="RA28">
        <f t="shared" si="24"/>
        <v>1.4075838629152408</v>
      </c>
      <c r="RB28">
        <f t="shared" si="24"/>
        <v>1.6129234478296914</v>
      </c>
      <c r="RC28">
        <f t="shared" si="24"/>
        <v>1.8111477075110245</v>
      </c>
      <c r="RD28">
        <f t="shared" si="24"/>
        <v>1.8289051131358252</v>
      </c>
      <c r="RE28">
        <f t="shared" si="24"/>
        <v>1.8289002187103063</v>
      </c>
      <c r="RF28">
        <f t="shared" si="24"/>
        <v>1.8290949565523689</v>
      </c>
      <c r="RG28">
        <f t="shared" si="24"/>
        <v>1.8287760805663029</v>
      </c>
      <c r="RH28">
        <f t="shared" si="24"/>
        <v>1.8284302378596957</v>
      </c>
      <c r="RI28">
        <f t="shared" si="24"/>
        <v>1.8290188225500574</v>
      </c>
      <c r="RJ28">
        <f t="shared" si="24"/>
        <v>1.8292289069456433</v>
      </c>
      <c r="RK28">
        <f t="shared" si="24"/>
        <v>1.8108807881033626</v>
      </c>
      <c r="RL28">
        <f t="shared" si="24"/>
        <v>1.8105094681897347</v>
      </c>
      <c r="RM28">
        <f t="shared" si="24"/>
        <v>1.8108658784824019</v>
      </c>
      <c r="RN28">
        <f t="shared" si="24"/>
        <v>1.8109487180275763</v>
      </c>
      <c r="RO28">
        <f t="shared" si="24"/>
        <v>1.8106205242889508</v>
      </c>
      <c r="RP28">
        <f t="shared" si="24"/>
        <v>1.8105104189651577</v>
      </c>
      <c r="RR28">
        <f t="shared" ref="RR28:RR50" si="25">(119469*RS28+56202)/10^4</f>
        <v>6.8148899999999992</v>
      </c>
      <c r="RS28" s="35">
        <v>0.1</v>
      </c>
      <c r="RT28">
        <f>0.19*RB28+0.81*RC28</f>
        <v>1.7734850981715713</v>
      </c>
      <c r="SL28">
        <f>6*(-9.4627)*SM28 +2*(14.302)</f>
        <v>0</v>
      </c>
      <c r="SM28">
        <v>0.50380264970181177</v>
      </c>
      <c r="SN28" t="s">
        <v>1016</v>
      </c>
      <c r="SO28" t="s">
        <v>432</v>
      </c>
    </row>
    <row r="29" spans="1:514" x14ac:dyDescent="0.3">
      <c r="A29">
        <v>0</v>
      </c>
      <c r="B29">
        <v>0</v>
      </c>
      <c r="C29">
        <v>1.8686564622923554</v>
      </c>
      <c r="D29">
        <v>1.9048837495954081</v>
      </c>
      <c r="E29">
        <v>1.8990851632451993</v>
      </c>
      <c r="F29">
        <v>1.9317529939374807</v>
      </c>
      <c r="G29">
        <v>1.8426712301071451</v>
      </c>
      <c r="H29">
        <v>1.8700093991748168</v>
      </c>
      <c r="I29">
        <v>1.8554175001276654</v>
      </c>
      <c r="J29">
        <v>1.8602076599479012</v>
      </c>
      <c r="K29">
        <v>1.8717826894718537</v>
      </c>
      <c r="L29">
        <v>1.8807543128092039</v>
      </c>
      <c r="M29">
        <v>1.8554565889625874</v>
      </c>
      <c r="N29">
        <v>1.8511439636920721</v>
      </c>
      <c r="O29">
        <v>1.8669881816017166</v>
      </c>
      <c r="P29">
        <v>1.8751002662689333</v>
      </c>
      <c r="Q29">
        <v>1.861951254398317</v>
      </c>
      <c r="R29">
        <v>1.8659347249479346</v>
      </c>
      <c r="S29">
        <v>1.8735540629431757</v>
      </c>
      <c r="T29">
        <v>1.8721441925536644</v>
      </c>
      <c r="U29">
        <v>0</v>
      </c>
      <c r="V29">
        <v>0</v>
      </c>
      <c r="W29">
        <v>0</v>
      </c>
      <c r="X29">
        <v>2.5014195438712483</v>
      </c>
      <c r="Y29">
        <v>2.6361995192594709</v>
      </c>
      <c r="Z29">
        <v>2.6263010364152342</v>
      </c>
      <c r="AA29">
        <v>2.6353137587508506</v>
      </c>
      <c r="AB29">
        <v>2.6155322603702587</v>
      </c>
      <c r="AC29">
        <v>2.5409683160707441</v>
      </c>
      <c r="AD29">
        <v>2.517662202540107</v>
      </c>
      <c r="AE29">
        <v>2.51629263273515</v>
      </c>
      <c r="AF29">
        <v>2.4636559765979542</v>
      </c>
      <c r="AG29">
        <v>2.5477990920674873</v>
      </c>
      <c r="AH29">
        <v>2.4789344432147478</v>
      </c>
      <c r="AI29">
        <v>2.4662086974752189</v>
      </c>
      <c r="AJ29">
        <v>2.5035152502905897</v>
      </c>
      <c r="AK29">
        <v>2.4893281815438786</v>
      </c>
      <c r="AL29">
        <v>2.4912519376238809</v>
      </c>
      <c r="AM29">
        <v>2.4789551952270439</v>
      </c>
      <c r="AN29">
        <v>2.4900035254206752</v>
      </c>
      <c r="AO29">
        <v>0</v>
      </c>
      <c r="AP29">
        <v>0</v>
      </c>
      <c r="AQ29">
        <v>0</v>
      </c>
      <c r="AR29">
        <v>0</v>
      </c>
      <c r="AS29">
        <v>3.1875583692973204</v>
      </c>
      <c r="AT29">
        <v>3.3545433917305956</v>
      </c>
      <c r="AU29">
        <v>3.3325649776573414</v>
      </c>
      <c r="AV29">
        <v>3.3467324755335888</v>
      </c>
      <c r="AW29">
        <v>3.3558779826474137</v>
      </c>
      <c r="AX29">
        <v>3.3504494504194993</v>
      </c>
      <c r="AY29">
        <v>3.3332783191568409</v>
      </c>
      <c r="AZ29">
        <v>3.1525080572909427</v>
      </c>
      <c r="BA29">
        <v>3.1542790353503194</v>
      </c>
      <c r="BB29">
        <v>3.1313457838647993</v>
      </c>
      <c r="BC29">
        <v>3.0500298517319409</v>
      </c>
      <c r="BD29">
        <v>3.144108129064549</v>
      </c>
      <c r="BE29">
        <v>3.132889898206265</v>
      </c>
      <c r="BF29">
        <v>3.0936178451956842</v>
      </c>
      <c r="BG29">
        <v>3.1830778013549286</v>
      </c>
      <c r="BH29">
        <v>3.0792171641271993</v>
      </c>
      <c r="BI29">
        <v>0</v>
      </c>
      <c r="BJ29">
        <v>0</v>
      </c>
      <c r="BK29">
        <v>0</v>
      </c>
      <c r="BL29">
        <v>0</v>
      </c>
      <c r="BM29">
        <v>3.0439176391960028</v>
      </c>
      <c r="BN29">
        <v>3.8286102626926364</v>
      </c>
      <c r="BO29">
        <v>4.0559376439451542</v>
      </c>
      <c r="BP29">
        <v>4.0663491220356782</v>
      </c>
      <c r="BQ29">
        <v>4.0776958671865469</v>
      </c>
      <c r="BR29">
        <v>4.0714271252960392</v>
      </c>
      <c r="BS29">
        <v>4.026232095121248</v>
      </c>
      <c r="BT29">
        <v>4.0662004311455311</v>
      </c>
      <c r="BU29">
        <v>4.0186853109898717</v>
      </c>
      <c r="BV29">
        <v>3.8525222518635509</v>
      </c>
      <c r="BW29">
        <v>3.787616050286414</v>
      </c>
      <c r="BX29">
        <v>3.716569813152911</v>
      </c>
      <c r="BY29">
        <v>3.7268083970594561</v>
      </c>
      <c r="BZ29">
        <v>3.80551330691867</v>
      </c>
      <c r="CA29">
        <v>3.7902988796295269</v>
      </c>
      <c r="CB29">
        <v>3.747385442312249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2.9309969652418402</v>
      </c>
      <c r="CI29">
        <v>4.6716171082976858</v>
      </c>
      <c r="CJ29">
        <v>4.7790648604560086</v>
      </c>
      <c r="CK29">
        <v>4.769692920355519</v>
      </c>
      <c r="CL29">
        <v>4.7481700452960185</v>
      </c>
      <c r="CM29">
        <v>4.7847672508488719</v>
      </c>
      <c r="CN29">
        <v>4.7188834403278141</v>
      </c>
      <c r="CO29">
        <v>4.7662287467562088</v>
      </c>
      <c r="CP29">
        <v>4.7046939776005585</v>
      </c>
      <c r="CQ29">
        <v>4.7031809741761963</v>
      </c>
      <c r="CR29">
        <v>4.5848474474303842</v>
      </c>
      <c r="CS29">
        <v>4.4348349686250614</v>
      </c>
      <c r="CT29">
        <v>4.3943627587453671</v>
      </c>
      <c r="CU29">
        <v>4.313932969656463</v>
      </c>
      <c r="CV29">
        <v>4.3352621474110462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2.0923929405221724</v>
      </c>
      <c r="DC29">
        <v>4.7480385359780408</v>
      </c>
      <c r="DD29">
        <v>5.2291329294225317</v>
      </c>
      <c r="DE29">
        <v>5.2588566284180933</v>
      </c>
      <c r="DF29">
        <v>5.2998732754529172</v>
      </c>
      <c r="DG29">
        <v>5.2503789730397274</v>
      </c>
      <c r="DH29">
        <v>5.3003925140132901</v>
      </c>
      <c r="DI29">
        <v>5.3027243219680456</v>
      </c>
      <c r="DJ29">
        <v>5.2455642719863045</v>
      </c>
      <c r="DK29">
        <v>5.2313564384686684</v>
      </c>
      <c r="DL29">
        <v>5.1364272488239022</v>
      </c>
      <c r="DM29">
        <v>5.1122787097513287</v>
      </c>
      <c r="DN29">
        <v>5.0720193207086703</v>
      </c>
      <c r="DO29">
        <v>5.0163089830287024</v>
      </c>
      <c r="DP29">
        <v>4.9122005170575074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3.1897323116532696</v>
      </c>
      <c r="DX29">
        <v>5.2888612387509637</v>
      </c>
      <c r="DY29">
        <v>5.4673600082684057</v>
      </c>
      <c r="DZ29">
        <v>5.5260529367118947</v>
      </c>
      <c r="EA29">
        <v>5.4873081512766113</v>
      </c>
      <c r="EB29">
        <v>5.3935984983405616</v>
      </c>
      <c r="EC29">
        <v>5.4064703327710353</v>
      </c>
      <c r="ED29">
        <v>5.409551273252827</v>
      </c>
      <c r="EE29">
        <v>5.3704257963456934</v>
      </c>
      <c r="EF29">
        <v>5.3860007736191982</v>
      </c>
      <c r="EG29">
        <v>5.4007876648998039</v>
      </c>
      <c r="EH29">
        <v>5.4063104217023312</v>
      </c>
      <c r="EI29">
        <v>5.2974199172124141</v>
      </c>
      <c r="EJ29">
        <v>5.1196937336025039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4.0937586445682808</v>
      </c>
      <c r="ER29">
        <v>4.916088379048551</v>
      </c>
      <c r="ES29">
        <v>5.5868719670379665</v>
      </c>
      <c r="ET29">
        <v>5.7264482668391476</v>
      </c>
      <c r="EU29">
        <v>5.6736846050476979</v>
      </c>
      <c r="EV29">
        <v>5.6898445420880197</v>
      </c>
      <c r="EW29">
        <v>5.5853793544905317</v>
      </c>
      <c r="EX29">
        <v>5.6061887715778163</v>
      </c>
      <c r="EY29">
        <v>5.5670147640474861</v>
      </c>
      <c r="EZ29">
        <v>5.6258642219491906</v>
      </c>
      <c r="FA29">
        <v>5.6583951374419046</v>
      </c>
      <c r="FB29">
        <v>5.6000624896580371</v>
      </c>
      <c r="FC29">
        <v>5.5870906895268089</v>
      </c>
      <c r="FD29">
        <v>5.494407502202141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4.8917394595639925</v>
      </c>
      <c r="FM29">
        <v>5.7432024827056534</v>
      </c>
      <c r="FN29">
        <v>5.8310305947924803</v>
      </c>
      <c r="FO29">
        <v>5.8696930445992361</v>
      </c>
      <c r="FP29">
        <v>5.8086875897899457</v>
      </c>
      <c r="FQ29">
        <v>5.8227241705773016</v>
      </c>
      <c r="FR29">
        <v>5.7894798157108687</v>
      </c>
      <c r="FS29">
        <v>5.8247629337056717</v>
      </c>
      <c r="FT29">
        <v>5.7311835185237792</v>
      </c>
      <c r="FU29">
        <v>5.7863139165063977</v>
      </c>
      <c r="FV29">
        <v>5.7343808988195359</v>
      </c>
      <c r="FW29">
        <v>5.7431213505899237</v>
      </c>
      <c r="FX29">
        <v>5.7970405572592094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4.1839465999155729</v>
      </c>
      <c r="GG29">
        <v>5.0068026864431303</v>
      </c>
      <c r="GH29">
        <v>5.8420937734218032</v>
      </c>
      <c r="GI29">
        <v>5.9445444792295152</v>
      </c>
      <c r="GJ29">
        <v>5.8928420183325496</v>
      </c>
      <c r="GK29">
        <v>5.931561613460266</v>
      </c>
      <c r="GL29">
        <v>5.866258600656904</v>
      </c>
      <c r="GM29">
        <v>5.8110756522420663</v>
      </c>
      <c r="GN29">
        <v>5.7856459874937087</v>
      </c>
      <c r="GO29">
        <v>5.8581152294762973</v>
      </c>
      <c r="GP29">
        <v>5.9379533624184972</v>
      </c>
      <c r="GQ29">
        <v>5.7938651772680396</v>
      </c>
      <c r="GR29">
        <v>5.8310102314532308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4.1419808170458099</v>
      </c>
      <c r="HA29">
        <v>4.9511942924665178</v>
      </c>
      <c r="HB29">
        <v>5.9045024554757921</v>
      </c>
      <c r="HC29">
        <v>6.1006673266048832</v>
      </c>
      <c r="HD29">
        <v>6.1119557032629563</v>
      </c>
      <c r="HE29">
        <v>6.0131419427962989</v>
      </c>
      <c r="HF29">
        <v>6.0488753545251486</v>
      </c>
      <c r="HG29">
        <v>6.1598481308044892</v>
      </c>
      <c r="HH29">
        <v>6.0083546520323621</v>
      </c>
      <c r="HI29">
        <v>6.0507840384614555</v>
      </c>
      <c r="HJ29">
        <v>6.0197064452805193</v>
      </c>
      <c r="HK29">
        <v>6.0279868885745174</v>
      </c>
      <c r="HL29">
        <v>6.0277457732221569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3.634268036325885</v>
      </c>
      <c r="HV29">
        <v>5.2874331768440301</v>
      </c>
      <c r="HW29">
        <v>6.1345906271941759</v>
      </c>
      <c r="HX29">
        <v>6.2974895438947058</v>
      </c>
      <c r="HY29">
        <v>6.3005094825593311</v>
      </c>
      <c r="HZ29">
        <v>6.3239912154654316</v>
      </c>
      <c r="IA29">
        <v>6.2263289647030478</v>
      </c>
      <c r="IB29">
        <v>6.2375291817711718</v>
      </c>
      <c r="IC29">
        <v>6.2137147476629293</v>
      </c>
      <c r="ID29">
        <v>6.2591722542343611</v>
      </c>
      <c r="IE29">
        <v>6.2938651111778139</v>
      </c>
      <c r="IF29">
        <v>6.2669783472351694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3.0357964878103307</v>
      </c>
      <c r="IP29">
        <v>5.0118842292093584</v>
      </c>
      <c r="IQ29">
        <v>6.1085233020690044</v>
      </c>
      <c r="IR29">
        <v>6.4414124505379267</v>
      </c>
      <c r="IS29">
        <v>6.3362627092329094</v>
      </c>
      <c r="IT29">
        <v>6.4052647234953577</v>
      </c>
      <c r="IU29">
        <v>6.2818320005596808</v>
      </c>
      <c r="IV29">
        <v>6.283341127446695</v>
      </c>
      <c r="IW29">
        <v>6.2975065874283844</v>
      </c>
      <c r="IX29">
        <v>6.2971583545303647</v>
      </c>
      <c r="IY29">
        <v>6.2298774065545297</v>
      </c>
      <c r="IZ29">
        <v>6.3732294078646143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3.0773430680897076</v>
      </c>
      <c r="JK29">
        <v>5.1386833753855301</v>
      </c>
      <c r="JL29">
        <v>6.4740998519929862</v>
      </c>
      <c r="JM29">
        <v>6.5608466863441697</v>
      </c>
      <c r="JN29">
        <v>6.5918586950769669</v>
      </c>
      <c r="JO29">
        <v>6.5288412219814154</v>
      </c>
      <c r="JP29">
        <v>6.5197370114887736</v>
      </c>
      <c r="JQ29">
        <v>6.5041769116526469</v>
      </c>
      <c r="JR29">
        <v>6.4739218430481573</v>
      </c>
      <c r="JS29">
        <v>6.4541919776887999</v>
      </c>
      <c r="JT29">
        <v>6.4718835050939596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4.0732285380449698</v>
      </c>
      <c r="KE29">
        <v>5.1417447954344411</v>
      </c>
      <c r="KF29">
        <v>6.3606274305702062</v>
      </c>
      <c r="KG29">
        <v>6.7372725419335584</v>
      </c>
      <c r="KH29">
        <v>6.7008004985150897</v>
      </c>
      <c r="KI29">
        <v>6.6910285678161197</v>
      </c>
      <c r="KJ29">
        <v>6.7108692746147218</v>
      </c>
      <c r="KK29">
        <v>6.7630789310849355</v>
      </c>
      <c r="KL29">
        <v>6.6907048549247357</v>
      </c>
      <c r="KM29">
        <v>6.7256826944977854</v>
      </c>
      <c r="KN29">
        <v>6.7973136046630724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2.7366512399763216</v>
      </c>
      <c r="KY29">
        <v>2.927644972302657</v>
      </c>
      <c r="KZ29">
        <v>5.3421565998216334</v>
      </c>
      <c r="LA29">
        <v>6.5492177903512792</v>
      </c>
      <c r="LB29">
        <v>6.9051483989400957</v>
      </c>
      <c r="LC29">
        <v>6.7528322577290751</v>
      </c>
      <c r="LD29">
        <v>6.7644809761243856</v>
      </c>
      <c r="LE29">
        <v>6.7064095248028748</v>
      </c>
      <c r="LF29">
        <v>6.7415864438611823</v>
      </c>
      <c r="LG29">
        <v>6.8120259125704354</v>
      </c>
      <c r="LH29">
        <v>6.7410007356763595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4.2642316638018505</v>
      </c>
      <c r="LT29">
        <v>5.2256771070807781</v>
      </c>
      <c r="LU29">
        <v>5.8242892016887877</v>
      </c>
      <c r="LV29">
        <v>6.8809582018206159</v>
      </c>
      <c r="LW29">
        <v>6.8635986381691598</v>
      </c>
      <c r="LX29">
        <v>7.0269400156908937</v>
      </c>
      <c r="LY29">
        <v>6.9143694658331558</v>
      </c>
      <c r="LZ29">
        <v>6.9914210875796279</v>
      </c>
      <c r="MA29">
        <v>6.9316298897220641</v>
      </c>
      <c r="MB29">
        <v>6.9909919508174587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4.3797331745435475</v>
      </c>
      <c r="MO29">
        <v>5.3910467850985357</v>
      </c>
      <c r="MP29">
        <v>6.2607040015075288</v>
      </c>
      <c r="MQ29">
        <v>6.9117368954240863</v>
      </c>
      <c r="MR29">
        <v>7.109597766469208</v>
      </c>
      <c r="MS29">
        <v>7.1192952753838323</v>
      </c>
      <c r="MT29">
        <v>7.102350961173002</v>
      </c>
      <c r="MU29">
        <v>7.1138617184750661</v>
      </c>
      <c r="MV29">
        <v>7.1821409962796068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3.657052998199728</v>
      </c>
      <c r="NI29">
        <v>4.0627782925779563</v>
      </c>
      <c r="NJ29">
        <v>5.4266092673410933</v>
      </c>
      <c r="NK29">
        <v>6.414571295643718</v>
      </c>
      <c r="NL29">
        <v>6.9842351647413627</v>
      </c>
      <c r="NM29">
        <v>7.1978049235673494</v>
      </c>
      <c r="NN29">
        <v>7.1801120345514589</v>
      </c>
      <c r="NO29">
        <v>7.239259981935791</v>
      </c>
      <c r="NP29">
        <v>7.1497008980897006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3.5212666170269293</v>
      </c>
      <c r="OD29">
        <v>3.9946944184900897</v>
      </c>
      <c r="OE29">
        <v>5.5826778870046443</v>
      </c>
      <c r="OF29">
        <v>6.6365765610819958</v>
      </c>
      <c r="OG29">
        <v>7.0975327232114127</v>
      </c>
      <c r="OH29">
        <v>7.508593195642697</v>
      </c>
      <c r="OI29">
        <v>7.3575524200218103</v>
      </c>
      <c r="OJ29">
        <v>7.3120774408937459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4.0170186641551728</v>
      </c>
      <c r="OY29">
        <v>3.3108106990575794</v>
      </c>
      <c r="OZ29">
        <v>5.5531410554196867</v>
      </c>
      <c r="PA29">
        <v>6.7899949558408297</v>
      </c>
      <c r="PB29">
        <v>7.2211127236225385</v>
      </c>
      <c r="PC29">
        <v>7.6573673196234564</v>
      </c>
      <c r="PD29">
        <v>7.6335237225112689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3.2443177122050573</v>
      </c>
      <c r="PS29">
        <v>3.7814152453820862</v>
      </c>
      <c r="PT29">
        <v>4.4580580806358885</v>
      </c>
      <c r="PU29">
        <v>5.7118272949827835</v>
      </c>
      <c r="PV29">
        <v>6.6699061535959894</v>
      </c>
      <c r="PW29">
        <v>7.2511581530420308</v>
      </c>
      <c r="PX29">
        <v>7.7295512902217043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2.8988485182810444</v>
      </c>
      <c r="QN29">
        <v>3.7158022340712478</v>
      </c>
      <c r="QO29">
        <v>4.8120895768899139</v>
      </c>
      <c r="QP29">
        <v>5.7025236817585183</v>
      </c>
      <c r="QQ29">
        <v>6.7514146761893645</v>
      </c>
      <c r="QR29">
        <v>7.4166778392633779</v>
      </c>
      <c r="QS29" s="102" t="s">
        <v>51</v>
      </c>
      <c r="QU29">
        <v>2</v>
      </c>
      <c r="QV29" s="35">
        <v>0.15</v>
      </c>
      <c r="QW29">
        <f t="shared" ref="QW29:RP29" si="26">U$94</f>
        <v>0</v>
      </c>
      <c r="QX29">
        <f t="shared" si="26"/>
        <v>0</v>
      </c>
      <c r="QY29">
        <f t="shared" si="26"/>
        <v>0</v>
      </c>
      <c r="QZ29">
        <f t="shared" si="26"/>
        <v>0.81987941588879909</v>
      </c>
      <c r="RA29">
        <f t="shared" si="26"/>
        <v>1.1249737274345286</v>
      </c>
      <c r="RB29">
        <f t="shared" si="26"/>
        <v>1.2876563255900912</v>
      </c>
      <c r="RC29">
        <f t="shared" si="26"/>
        <v>1.4538429845246881</v>
      </c>
      <c r="RD29">
        <f t="shared" si="26"/>
        <v>1.6241328194519238</v>
      </c>
      <c r="RE29">
        <f t="shared" si="26"/>
        <v>1.7793323500381895</v>
      </c>
      <c r="RF29">
        <f t="shared" si="26"/>
        <v>1.8286736474383793</v>
      </c>
      <c r="RG29">
        <f t="shared" si="26"/>
        <v>1.8314582228927458</v>
      </c>
      <c r="RH29">
        <f t="shared" si="26"/>
        <v>1.8323157827658991</v>
      </c>
      <c r="RI29">
        <f t="shared" si="26"/>
        <v>1.8312120447035269</v>
      </c>
      <c r="RJ29">
        <f t="shared" si="26"/>
        <v>1.8319116833089644</v>
      </c>
      <c r="RK29">
        <f t="shared" si="26"/>
        <v>1.8141103321125438</v>
      </c>
      <c r="RL29">
        <f t="shared" si="26"/>
        <v>1.8135262028567058</v>
      </c>
      <c r="RM29">
        <f t="shared" si="26"/>
        <v>1.813661597617368</v>
      </c>
      <c r="RN29">
        <f t="shared" si="26"/>
        <v>1.8137834547216833</v>
      </c>
      <c r="RO29">
        <f t="shared" si="26"/>
        <v>1.8137403796825053</v>
      </c>
      <c r="RP29">
        <f t="shared" si="26"/>
        <v>1.8137903877583006</v>
      </c>
      <c r="RR29">
        <f t="shared" si="25"/>
        <v>7.4122350000000008</v>
      </c>
      <c r="RS29" s="35">
        <v>0.15</v>
      </c>
      <c r="RT29">
        <f>0.59*RC29+0.41*RD29</f>
        <v>1.5236618168448546</v>
      </c>
    </row>
    <row r="30" spans="1:514" x14ac:dyDescent="0.3">
      <c r="A30">
        <v>0</v>
      </c>
      <c r="B30">
        <v>0</v>
      </c>
      <c r="C30">
        <v>1.8686564622923554</v>
      </c>
      <c r="D30">
        <v>1.9048837495954081</v>
      </c>
      <c r="E30">
        <v>1.8990851632451993</v>
      </c>
      <c r="F30">
        <v>1.9317529939374807</v>
      </c>
      <c r="G30">
        <v>1.8426712301071451</v>
      </c>
      <c r="H30">
        <v>1.8700093991748168</v>
      </c>
      <c r="I30">
        <v>1.8554175001276654</v>
      </c>
      <c r="J30">
        <v>1.8602076599479012</v>
      </c>
      <c r="K30">
        <v>1.8717826894718537</v>
      </c>
      <c r="L30">
        <v>1.8807543128092039</v>
      </c>
      <c r="M30">
        <v>1.8554565889625874</v>
      </c>
      <c r="N30">
        <v>1.8511439636920721</v>
      </c>
      <c r="O30">
        <v>1.8669881816017166</v>
      </c>
      <c r="P30">
        <v>1.8751002662689333</v>
      </c>
      <c r="Q30">
        <v>1.861951254398317</v>
      </c>
      <c r="R30">
        <v>1.8659347249479346</v>
      </c>
      <c r="S30">
        <v>1.8735540629431757</v>
      </c>
      <c r="T30">
        <v>1.8721441925536644</v>
      </c>
      <c r="U30">
        <v>0</v>
      </c>
      <c r="V30">
        <v>0</v>
      </c>
      <c r="W30">
        <v>0</v>
      </c>
      <c r="X30">
        <v>2.5014195438712483</v>
      </c>
      <c r="Y30">
        <v>2.6361995192594709</v>
      </c>
      <c r="Z30">
        <v>2.6263010364152342</v>
      </c>
      <c r="AA30">
        <v>2.6353137587508506</v>
      </c>
      <c r="AB30">
        <v>2.6155322603702587</v>
      </c>
      <c r="AC30">
        <v>2.5409683160707441</v>
      </c>
      <c r="AD30">
        <v>2.517662202540107</v>
      </c>
      <c r="AE30">
        <v>2.51629263273515</v>
      </c>
      <c r="AF30">
        <v>2.4636559765979542</v>
      </c>
      <c r="AG30">
        <v>2.5477990920674873</v>
      </c>
      <c r="AH30">
        <v>2.4789344432147478</v>
      </c>
      <c r="AI30">
        <v>2.4662086974752189</v>
      </c>
      <c r="AJ30">
        <v>2.5035152502905897</v>
      </c>
      <c r="AK30">
        <v>2.4893281815438786</v>
      </c>
      <c r="AL30">
        <v>2.4912519376238809</v>
      </c>
      <c r="AM30">
        <v>2.4789551952270439</v>
      </c>
      <c r="AN30">
        <v>2.4900035254206752</v>
      </c>
      <c r="AO30">
        <v>0</v>
      </c>
      <c r="AP30">
        <v>0</v>
      </c>
      <c r="AQ30">
        <v>0</v>
      </c>
      <c r="AR30">
        <v>0</v>
      </c>
      <c r="AS30">
        <v>3.1875583692973208</v>
      </c>
      <c r="AT30">
        <v>3.3545433917305956</v>
      </c>
      <c r="AU30">
        <v>3.3325649776573414</v>
      </c>
      <c r="AV30">
        <v>3.3467324755335888</v>
      </c>
      <c r="AW30">
        <v>3.3558779826474137</v>
      </c>
      <c r="AX30">
        <v>3.3504494504194997</v>
      </c>
      <c r="AY30">
        <v>3.3332783191568409</v>
      </c>
      <c r="AZ30">
        <v>3.1525080572909427</v>
      </c>
      <c r="BA30">
        <v>3.1542790353503194</v>
      </c>
      <c r="BB30">
        <v>3.1313457838647984</v>
      </c>
      <c r="BC30">
        <v>3.0500298517319409</v>
      </c>
      <c r="BD30">
        <v>3.144108129064549</v>
      </c>
      <c r="BE30">
        <v>3.132889898206265</v>
      </c>
      <c r="BF30">
        <v>3.0936178451956842</v>
      </c>
      <c r="BG30">
        <v>3.1830778013549286</v>
      </c>
      <c r="BH30">
        <v>3.0792171641271993</v>
      </c>
      <c r="BI30">
        <v>0</v>
      </c>
      <c r="BJ30">
        <v>0</v>
      </c>
      <c r="BK30">
        <v>0</v>
      </c>
      <c r="BL30">
        <v>0</v>
      </c>
      <c r="BM30">
        <v>3.0439176391960028</v>
      </c>
      <c r="BN30">
        <v>3.8286102626926364</v>
      </c>
      <c r="BO30">
        <v>4.0559376439451542</v>
      </c>
      <c r="BP30">
        <v>4.0663491220356791</v>
      </c>
      <c r="BQ30">
        <v>4.0776958671865469</v>
      </c>
      <c r="BR30">
        <v>4.0714271252960392</v>
      </c>
      <c r="BS30">
        <v>4.026232095121248</v>
      </c>
      <c r="BT30">
        <v>4.0662004311455311</v>
      </c>
      <c r="BU30">
        <v>4.0186853109898717</v>
      </c>
      <c r="BV30">
        <v>3.8525222518635509</v>
      </c>
      <c r="BW30">
        <v>3.787616050286414</v>
      </c>
      <c r="BX30">
        <v>3.716569813152911</v>
      </c>
      <c r="BY30">
        <v>3.7268083970594561</v>
      </c>
      <c r="BZ30">
        <v>3.80551330691867</v>
      </c>
      <c r="CA30">
        <v>3.7902988796295269</v>
      </c>
      <c r="CB30">
        <v>3.747385442312249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2.9309969652418402</v>
      </c>
      <c r="CI30">
        <v>4.6716171082976858</v>
      </c>
      <c r="CJ30">
        <v>4.7790648604560086</v>
      </c>
      <c r="CK30">
        <v>4.769692920355519</v>
      </c>
      <c r="CL30">
        <v>4.7481700452960185</v>
      </c>
      <c r="CM30">
        <v>4.7847672508488719</v>
      </c>
      <c r="CN30">
        <v>4.7188834403278141</v>
      </c>
      <c r="CO30">
        <v>4.7662287467562088</v>
      </c>
      <c r="CP30">
        <v>4.7046939776005585</v>
      </c>
      <c r="CQ30">
        <v>4.7031809741761963</v>
      </c>
      <c r="CR30">
        <v>4.5848474474303842</v>
      </c>
      <c r="CS30">
        <v>4.4348349686250632</v>
      </c>
      <c r="CT30">
        <v>4.3943627587453671</v>
      </c>
      <c r="CU30">
        <v>4.313932969656463</v>
      </c>
      <c r="CV30">
        <v>4.3352621474110462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2.0923929405221724</v>
      </c>
      <c r="DC30">
        <v>4.7480385359780408</v>
      </c>
      <c r="DD30">
        <v>5.2291329294225317</v>
      </c>
      <c r="DE30">
        <v>5.2588566284180933</v>
      </c>
      <c r="DF30">
        <v>5.2998732754529172</v>
      </c>
      <c r="DG30">
        <v>5.2503789730397274</v>
      </c>
      <c r="DH30">
        <v>5.3003925140132901</v>
      </c>
      <c r="DI30">
        <v>5.3027243219680456</v>
      </c>
      <c r="DJ30">
        <v>5.2455642719863045</v>
      </c>
      <c r="DK30">
        <v>5.2313564384686693</v>
      </c>
      <c r="DL30">
        <v>5.1364272488239022</v>
      </c>
      <c r="DM30">
        <v>5.1122787097513287</v>
      </c>
      <c r="DN30">
        <v>5.0720193207086703</v>
      </c>
      <c r="DO30">
        <v>5.0163089830287024</v>
      </c>
      <c r="DP30">
        <v>4.9122005170575074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3.1897323116532696</v>
      </c>
      <c r="DX30">
        <v>5.2888612387509628</v>
      </c>
      <c r="DY30">
        <v>5.4673600082684057</v>
      </c>
      <c r="DZ30">
        <v>5.5260529367118956</v>
      </c>
      <c r="EA30">
        <v>5.4873081512766113</v>
      </c>
      <c r="EB30">
        <v>5.3935984983405616</v>
      </c>
      <c r="EC30">
        <v>5.4064703327710353</v>
      </c>
      <c r="ED30">
        <v>5.409551273252827</v>
      </c>
      <c r="EE30">
        <v>5.3704257963456934</v>
      </c>
      <c r="EF30">
        <v>5.3860007736191982</v>
      </c>
      <c r="EG30">
        <v>5.4007876648998039</v>
      </c>
      <c r="EH30">
        <v>5.4063104217023303</v>
      </c>
      <c r="EI30">
        <v>5.2974199172124141</v>
      </c>
      <c r="EJ30">
        <v>5.1196937336025039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4.0937586445682808</v>
      </c>
      <c r="ER30">
        <v>4.916088379048551</v>
      </c>
      <c r="ES30">
        <v>5.5868719670379665</v>
      </c>
      <c r="ET30">
        <v>5.7264482668391476</v>
      </c>
      <c r="EU30">
        <v>5.6736846050476979</v>
      </c>
      <c r="EV30">
        <v>5.6898445420880197</v>
      </c>
      <c r="EW30">
        <v>5.5853793544905317</v>
      </c>
      <c r="EX30">
        <v>5.6061887715778163</v>
      </c>
      <c r="EY30">
        <v>5.5670147640474861</v>
      </c>
      <c r="EZ30">
        <v>5.6258642219491914</v>
      </c>
      <c r="FA30">
        <v>5.6583951374419046</v>
      </c>
      <c r="FB30">
        <v>5.6000624896580371</v>
      </c>
      <c r="FC30">
        <v>5.5870906895268106</v>
      </c>
      <c r="FD30">
        <v>5.494407502202141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4.8917394595639916</v>
      </c>
      <c r="FM30">
        <v>5.7432024827056525</v>
      </c>
      <c r="FN30">
        <v>5.8310305947924794</v>
      </c>
      <c r="FO30">
        <v>5.8696930445992361</v>
      </c>
      <c r="FP30">
        <v>5.8086875897899448</v>
      </c>
      <c r="FQ30">
        <v>5.8227241705773007</v>
      </c>
      <c r="FR30">
        <v>5.7894798157108687</v>
      </c>
      <c r="FS30">
        <v>5.8247629337056717</v>
      </c>
      <c r="FT30">
        <v>5.7311835185237792</v>
      </c>
      <c r="FU30">
        <v>5.7863139165063977</v>
      </c>
      <c r="FV30">
        <v>5.7343808988195359</v>
      </c>
      <c r="FW30">
        <v>5.7431213505899237</v>
      </c>
      <c r="FX30">
        <v>5.7970405572592085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4.1839465999155729</v>
      </c>
      <c r="GG30">
        <v>5.0068026864431303</v>
      </c>
      <c r="GH30">
        <v>5.8420937734218032</v>
      </c>
      <c r="GI30">
        <v>5.9445444792295152</v>
      </c>
      <c r="GJ30">
        <v>5.8928420183325496</v>
      </c>
      <c r="GK30">
        <v>5.931561613460266</v>
      </c>
      <c r="GL30">
        <v>5.866258600656904</v>
      </c>
      <c r="GM30">
        <v>5.8110756522420663</v>
      </c>
      <c r="GN30">
        <v>5.7856459874937087</v>
      </c>
      <c r="GO30">
        <v>5.8581152294762973</v>
      </c>
      <c r="GP30">
        <v>5.9379533624184972</v>
      </c>
      <c r="GQ30">
        <v>5.7938651772680396</v>
      </c>
      <c r="GR30">
        <v>5.8310102314532308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4.1419808170458099</v>
      </c>
      <c r="HA30">
        <v>4.9511942924665178</v>
      </c>
      <c r="HB30">
        <v>5.9045024554757921</v>
      </c>
      <c r="HC30">
        <v>6.1006673266048832</v>
      </c>
      <c r="HD30">
        <v>6.1119557032629563</v>
      </c>
      <c r="HE30">
        <v>6.0131419427962989</v>
      </c>
      <c r="HF30">
        <v>6.0488753545251486</v>
      </c>
      <c r="HG30">
        <v>6.1598481308044892</v>
      </c>
      <c r="HH30">
        <v>6.0083546520323621</v>
      </c>
      <c r="HI30">
        <v>6.0507840384614555</v>
      </c>
      <c r="HJ30">
        <v>6.0197064452805193</v>
      </c>
      <c r="HK30">
        <v>6.0279868885745174</v>
      </c>
      <c r="HL30">
        <v>6.0277457732221569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3.634268036325885</v>
      </c>
      <c r="HV30">
        <v>5.2874331768440301</v>
      </c>
      <c r="HW30">
        <v>6.134590627194175</v>
      </c>
      <c r="HX30">
        <v>6.2974895438947058</v>
      </c>
      <c r="HY30">
        <v>6.3005094825593302</v>
      </c>
      <c r="HZ30">
        <v>6.3239912154654299</v>
      </c>
      <c r="IA30">
        <v>6.2263289647030469</v>
      </c>
      <c r="IB30">
        <v>6.2375291817711718</v>
      </c>
      <c r="IC30">
        <v>6.2137147476629293</v>
      </c>
      <c r="ID30">
        <v>6.2591722542343602</v>
      </c>
      <c r="IE30">
        <v>6.2938651111778121</v>
      </c>
      <c r="IF30">
        <v>6.2669783472351694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3.0357964878103303</v>
      </c>
      <c r="IP30">
        <v>5.0118842292093584</v>
      </c>
      <c r="IQ30">
        <v>6.1085233020690044</v>
      </c>
      <c r="IR30">
        <v>6.4414124505379258</v>
      </c>
      <c r="IS30">
        <v>6.3362627092329085</v>
      </c>
      <c r="IT30">
        <v>6.4052647234953577</v>
      </c>
      <c r="IU30">
        <v>6.2818320005596799</v>
      </c>
      <c r="IV30">
        <v>6.2833411274466942</v>
      </c>
      <c r="IW30">
        <v>6.2975065874283844</v>
      </c>
      <c r="IX30">
        <v>6.2971583545303647</v>
      </c>
      <c r="IY30">
        <v>6.2298774065545297</v>
      </c>
      <c r="IZ30">
        <v>6.3732294078646143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3.0773430680897076</v>
      </c>
      <c r="JK30">
        <v>5.1386833753855301</v>
      </c>
      <c r="JL30">
        <v>6.4740998519929862</v>
      </c>
      <c r="JM30">
        <v>6.5608466863441697</v>
      </c>
      <c r="JN30">
        <v>6.5918586950769669</v>
      </c>
      <c r="JO30">
        <v>6.5288412219814154</v>
      </c>
      <c r="JP30">
        <v>6.5197370114887745</v>
      </c>
      <c r="JQ30">
        <v>6.5041769116526469</v>
      </c>
      <c r="JR30">
        <v>6.4739218430481573</v>
      </c>
      <c r="JS30">
        <v>6.4541919776887999</v>
      </c>
      <c r="JT30">
        <v>6.4718835050939596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4.0732285380449698</v>
      </c>
      <c r="KE30">
        <v>5.1417447954344402</v>
      </c>
      <c r="KF30">
        <v>6.3606274305702062</v>
      </c>
      <c r="KG30">
        <v>6.7372725419335584</v>
      </c>
      <c r="KH30">
        <v>6.7008004985150897</v>
      </c>
      <c r="KI30">
        <v>6.6910285678161197</v>
      </c>
      <c r="KJ30">
        <v>6.7108692746147218</v>
      </c>
      <c r="KK30">
        <v>6.7630789310849355</v>
      </c>
      <c r="KL30">
        <v>6.6907048549247357</v>
      </c>
      <c r="KM30">
        <v>6.7256826944977854</v>
      </c>
      <c r="KN30">
        <v>6.7973136046630724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2.7366512399763216</v>
      </c>
      <c r="KY30">
        <v>2.927644972302657</v>
      </c>
      <c r="KZ30">
        <v>5.3421565998216334</v>
      </c>
      <c r="LA30">
        <v>6.5492177903512792</v>
      </c>
      <c r="LB30">
        <v>6.9051483989400957</v>
      </c>
      <c r="LC30">
        <v>6.7528322577290743</v>
      </c>
      <c r="LD30">
        <v>6.7644809761243856</v>
      </c>
      <c r="LE30">
        <v>6.7064095248028748</v>
      </c>
      <c r="LF30">
        <v>6.7415864438611823</v>
      </c>
      <c r="LG30">
        <v>6.8120259125704354</v>
      </c>
      <c r="LH30">
        <v>6.7410007356763595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4.2642316638018505</v>
      </c>
      <c r="LT30">
        <v>5.2256771070807781</v>
      </c>
      <c r="LU30">
        <v>5.8242892016887877</v>
      </c>
      <c r="LV30">
        <v>6.8809582018206159</v>
      </c>
      <c r="LW30">
        <v>6.8635986381691598</v>
      </c>
      <c r="LX30">
        <v>7.0269400156908937</v>
      </c>
      <c r="LY30">
        <v>6.9143694658331558</v>
      </c>
      <c r="LZ30">
        <v>6.9914210875796279</v>
      </c>
      <c r="MA30">
        <v>6.9316298897220641</v>
      </c>
      <c r="MB30">
        <v>6.9909919508174587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4.3797331745435475</v>
      </c>
      <c r="MO30">
        <v>5.3910467850985357</v>
      </c>
      <c r="MP30">
        <v>6.2607040015075288</v>
      </c>
      <c r="MQ30">
        <v>6.9117368954240863</v>
      </c>
      <c r="MR30">
        <v>7.1095977664692072</v>
      </c>
      <c r="MS30">
        <v>7.1192952753838323</v>
      </c>
      <c r="MT30">
        <v>7.102350961173002</v>
      </c>
      <c r="MU30">
        <v>7.1138617184750661</v>
      </c>
      <c r="MV30">
        <v>7.182140996279605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3.657052998199728</v>
      </c>
      <c r="NI30">
        <v>4.0627782925779563</v>
      </c>
      <c r="NJ30">
        <v>5.4266092673410933</v>
      </c>
      <c r="NK30">
        <v>6.414571295643718</v>
      </c>
      <c r="NL30">
        <v>6.9842351647413627</v>
      </c>
      <c r="NM30">
        <v>7.1978049235673494</v>
      </c>
      <c r="NN30">
        <v>7.1801120345514589</v>
      </c>
      <c r="NO30">
        <v>7.2392599819357883</v>
      </c>
      <c r="NP30">
        <v>7.1497008980897006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3.5212666170269293</v>
      </c>
      <c r="OD30">
        <v>3.9946944184900897</v>
      </c>
      <c r="OE30">
        <v>5.5826778870046443</v>
      </c>
      <c r="OF30">
        <v>6.6365765610819958</v>
      </c>
      <c r="OG30">
        <v>7.0975327232114127</v>
      </c>
      <c r="OH30">
        <v>7.508593195642697</v>
      </c>
      <c r="OI30">
        <v>7.3575524200218103</v>
      </c>
      <c r="OJ30">
        <v>7.3120774408937459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4.0170186641551728</v>
      </c>
      <c r="OY30">
        <v>3.3108106990575794</v>
      </c>
      <c r="OZ30">
        <v>5.5531410554196867</v>
      </c>
      <c r="PA30">
        <v>6.7899949558408297</v>
      </c>
      <c r="PB30">
        <v>7.2211127236225385</v>
      </c>
      <c r="PC30">
        <v>7.6573673196234564</v>
      </c>
      <c r="PD30">
        <v>7.6335237225112689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3.2443177122050573</v>
      </c>
      <c r="PS30">
        <v>3.7814152453820862</v>
      </c>
      <c r="PT30">
        <v>4.4580580806358876</v>
      </c>
      <c r="PU30">
        <v>5.7118272949827835</v>
      </c>
      <c r="PV30">
        <v>6.6699061535959894</v>
      </c>
      <c r="PW30">
        <v>7.2511581530420299</v>
      </c>
      <c r="PX30">
        <v>7.7295512902217043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2.8988485182810444</v>
      </c>
      <c r="QN30">
        <v>3.7158022340712478</v>
      </c>
      <c r="QO30">
        <v>4.8120895768899139</v>
      </c>
      <c r="QP30">
        <v>5.7025236817585174</v>
      </c>
      <c r="QQ30">
        <v>6.7514146761893628</v>
      </c>
      <c r="QR30">
        <v>7.4166778392633779</v>
      </c>
      <c r="QS30" s="102" t="s">
        <v>53</v>
      </c>
      <c r="QU30">
        <v>3</v>
      </c>
      <c r="QV30" s="35">
        <v>0.2</v>
      </c>
      <c r="QW30">
        <f t="shared" ref="QW30:RP30" si="27">AO$94</f>
        <v>0</v>
      </c>
      <c r="QX30">
        <f t="shared" si="27"/>
        <v>0</v>
      </c>
      <c r="QY30">
        <f t="shared" si="27"/>
        <v>0</v>
      </c>
      <c r="QZ30">
        <f t="shared" si="27"/>
        <v>0</v>
      </c>
      <c r="RA30">
        <f t="shared" si="27"/>
        <v>0.90549662711260237</v>
      </c>
      <c r="RB30">
        <f t="shared" si="27"/>
        <v>1.1103740021598829</v>
      </c>
      <c r="RC30">
        <f t="shared" si="27"/>
        <v>1.24113946909581</v>
      </c>
      <c r="RD30">
        <f t="shared" si="27"/>
        <v>1.3644779104568507</v>
      </c>
      <c r="RE30">
        <f t="shared" si="27"/>
        <v>1.4894010334057382</v>
      </c>
      <c r="RF30">
        <f t="shared" si="27"/>
        <v>1.617043250994723</v>
      </c>
      <c r="RG30">
        <f t="shared" si="27"/>
        <v>1.7321599412746516</v>
      </c>
      <c r="RH30">
        <f t="shared" si="27"/>
        <v>1.8208695898810787</v>
      </c>
      <c r="RI30">
        <f t="shared" si="27"/>
        <v>1.833134132797511</v>
      </c>
      <c r="RJ30">
        <f t="shared" si="27"/>
        <v>1.8335175843654126</v>
      </c>
      <c r="RK30">
        <f t="shared" si="27"/>
        <v>1.8159957468570609</v>
      </c>
      <c r="RL30">
        <f t="shared" si="27"/>
        <v>1.8151672688331064</v>
      </c>
      <c r="RM30">
        <f t="shared" si="27"/>
        <v>1.8153242311710802</v>
      </c>
      <c r="RN30">
        <f t="shared" si="27"/>
        <v>1.8155559202647049</v>
      </c>
      <c r="RO30">
        <f t="shared" si="27"/>
        <v>1.8147640236724283</v>
      </c>
      <c r="RP30">
        <f t="shared" si="27"/>
        <v>1.8158064169580781</v>
      </c>
      <c r="RR30">
        <f t="shared" si="25"/>
        <v>8.0095799999999997</v>
      </c>
      <c r="RS30" s="35">
        <v>0.2</v>
      </c>
      <c r="RT30">
        <f>0.99*RD30+0.01*RE30</f>
        <v>1.3657271416863395</v>
      </c>
      <c r="SM30" t="s">
        <v>1409</v>
      </c>
    </row>
    <row r="31" spans="1:514" x14ac:dyDescent="0.3">
      <c r="A31">
        <v>0</v>
      </c>
      <c r="B31">
        <v>0</v>
      </c>
      <c r="C31">
        <v>1.8748658364052782</v>
      </c>
      <c r="D31">
        <v>1.9108514840557884</v>
      </c>
      <c r="E31">
        <v>1.9059885685580398</v>
      </c>
      <c r="F31">
        <v>1.9355706088365525</v>
      </c>
      <c r="G31">
        <v>1.8509485359065658</v>
      </c>
      <c r="H31">
        <v>1.8878623120616904</v>
      </c>
      <c r="I31">
        <v>1.8604902284086842</v>
      </c>
      <c r="J31">
        <v>1.8662387399846045</v>
      </c>
      <c r="K31">
        <v>1.8781895983589212</v>
      </c>
      <c r="L31">
        <v>1.8895173653283548</v>
      </c>
      <c r="M31">
        <v>1.8686833535652354</v>
      </c>
      <c r="N31">
        <v>1.8637036791773023</v>
      </c>
      <c r="O31">
        <v>1.8787694444509309</v>
      </c>
      <c r="P31">
        <v>1.8885712218222848</v>
      </c>
      <c r="Q31">
        <v>1.8734396464817764</v>
      </c>
      <c r="R31">
        <v>1.8766451452424138</v>
      </c>
      <c r="S31">
        <v>1.8786890907716718</v>
      </c>
      <c r="T31">
        <v>1.8854744700150377</v>
      </c>
      <c r="U31">
        <v>0</v>
      </c>
      <c r="V31">
        <v>0</v>
      </c>
      <c r="W31">
        <v>0</v>
      </c>
      <c r="X31">
        <v>2.5014195438712479</v>
      </c>
      <c r="Y31">
        <v>2.6361995192594709</v>
      </c>
      <c r="Z31">
        <v>2.6263010364152342</v>
      </c>
      <c r="AA31">
        <v>2.6353137587508506</v>
      </c>
      <c r="AB31">
        <v>2.6155322603702587</v>
      </c>
      <c r="AC31">
        <v>2.5409683160707441</v>
      </c>
      <c r="AD31">
        <v>2.517662202540107</v>
      </c>
      <c r="AE31">
        <v>2.51629263273515</v>
      </c>
      <c r="AF31">
        <v>2.4636559765979542</v>
      </c>
      <c r="AG31">
        <v>2.5477990920674873</v>
      </c>
      <c r="AH31">
        <v>2.4789344432147478</v>
      </c>
      <c r="AI31">
        <v>2.4662086974752189</v>
      </c>
      <c r="AJ31">
        <v>2.5035152502905897</v>
      </c>
      <c r="AK31">
        <v>2.4893281815438786</v>
      </c>
      <c r="AL31">
        <v>2.4912647132168941</v>
      </c>
      <c r="AM31">
        <v>2.4789551952270439</v>
      </c>
      <c r="AN31">
        <v>2.4901029575074545</v>
      </c>
      <c r="AO31">
        <v>0</v>
      </c>
      <c r="AP31">
        <v>0</v>
      </c>
      <c r="AQ31">
        <v>0</v>
      </c>
      <c r="AR31">
        <v>0</v>
      </c>
      <c r="AS31">
        <v>3.1875583692973208</v>
      </c>
      <c r="AT31">
        <v>3.3545433917305969</v>
      </c>
      <c r="AU31">
        <v>3.3325649776573414</v>
      </c>
      <c r="AV31">
        <v>3.3467324755335888</v>
      </c>
      <c r="AW31">
        <v>3.3558779826474137</v>
      </c>
      <c r="AX31">
        <v>3.3504494504194997</v>
      </c>
      <c r="AY31">
        <v>3.3332783191568409</v>
      </c>
      <c r="AZ31">
        <v>3.1525080572909427</v>
      </c>
      <c r="BA31">
        <v>3.1542790353503198</v>
      </c>
      <c r="BB31">
        <v>3.1313457838647993</v>
      </c>
      <c r="BC31">
        <v>3.0500298517319409</v>
      </c>
      <c r="BD31">
        <v>3.144108129064549</v>
      </c>
      <c r="BE31">
        <v>3.132889898206265</v>
      </c>
      <c r="BF31">
        <v>3.0936178451956855</v>
      </c>
      <c r="BG31">
        <v>3.183077801354929</v>
      </c>
      <c r="BH31">
        <v>3.0792171641271993</v>
      </c>
      <c r="BI31">
        <v>0</v>
      </c>
      <c r="BJ31">
        <v>0</v>
      </c>
      <c r="BK31">
        <v>0</v>
      </c>
      <c r="BL31">
        <v>0</v>
      </c>
      <c r="BM31">
        <v>3.0439176391960028</v>
      </c>
      <c r="BN31">
        <v>3.8286102626926346</v>
      </c>
      <c r="BO31">
        <v>4.0559376439451542</v>
      </c>
      <c r="BP31">
        <v>4.0663491220356791</v>
      </c>
      <c r="BQ31">
        <v>4.0776958671865469</v>
      </c>
      <c r="BR31">
        <v>4.0714271252960383</v>
      </c>
      <c r="BS31">
        <v>4.026232095121248</v>
      </c>
      <c r="BT31">
        <v>4.0662004311455311</v>
      </c>
      <c r="BU31">
        <v>4.0186853109898708</v>
      </c>
      <c r="BV31">
        <v>3.8525222518635509</v>
      </c>
      <c r="BW31">
        <v>3.7876160502864131</v>
      </c>
      <c r="BX31">
        <v>3.7165698131529106</v>
      </c>
      <c r="BY31">
        <v>3.7268083970594534</v>
      </c>
      <c r="BZ31">
        <v>3.80551330691867</v>
      </c>
      <c r="CA31">
        <v>3.7902988796295265</v>
      </c>
      <c r="CB31">
        <v>3.7473854423122464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2.9309969652418402</v>
      </c>
      <c r="CI31">
        <v>4.6716171082976867</v>
      </c>
      <c r="CJ31">
        <v>4.7790648604560086</v>
      </c>
      <c r="CK31">
        <v>4.769692920355519</v>
      </c>
      <c r="CL31">
        <v>4.7481700452960185</v>
      </c>
      <c r="CM31">
        <v>4.7847672508488728</v>
      </c>
      <c r="CN31">
        <v>4.7188834403278141</v>
      </c>
      <c r="CO31">
        <v>4.7662287467562088</v>
      </c>
      <c r="CP31">
        <v>4.7046939776005585</v>
      </c>
      <c r="CQ31">
        <v>4.7031809741761945</v>
      </c>
      <c r="CR31">
        <v>4.5848474474303851</v>
      </c>
      <c r="CS31">
        <v>4.4348349686250632</v>
      </c>
      <c r="CT31">
        <v>4.3943627587453662</v>
      </c>
      <c r="CU31">
        <v>4.313932969656463</v>
      </c>
      <c r="CV31">
        <v>4.3352621474110462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2.0923929405221724</v>
      </c>
      <c r="DC31">
        <v>4.7480385359780408</v>
      </c>
      <c r="DD31">
        <v>5.2291329294225317</v>
      </c>
      <c r="DE31">
        <v>5.2588566284180933</v>
      </c>
      <c r="DF31">
        <v>5.2998732754529172</v>
      </c>
      <c r="DG31">
        <v>5.2503789730397274</v>
      </c>
      <c r="DH31">
        <v>5.3003925140132901</v>
      </c>
      <c r="DI31">
        <v>5.3027243219680464</v>
      </c>
      <c r="DJ31">
        <v>5.2455642719863045</v>
      </c>
      <c r="DK31">
        <v>5.2313564384686693</v>
      </c>
      <c r="DL31">
        <v>5.1364272488239022</v>
      </c>
      <c r="DM31">
        <v>5.1122787097513287</v>
      </c>
      <c r="DN31">
        <v>5.0720193207086703</v>
      </c>
      <c r="DO31">
        <v>5.0163089830287033</v>
      </c>
      <c r="DP31">
        <v>4.9122005170575065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3.1897323116532696</v>
      </c>
      <c r="DX31">
        <v>5.2888612387509637</v>
      </c>
      <c r="DY31">
        <v>5.4673600082684057</v>
      </c>
      <c r="DZ31">
        <v>5.5260529367118956</v>
      </c>
      <c r="EA31">
        <v>5.4873081512766113</v>
      </c>
      <c r="EB31">
        <v>5.3935984983405616</v>
      </c>
      <c r="EC31">
        <v>5.4064703327710353</v>
      </c>
      <c r="ED31">
        <v>5.409551273252827</v>
      </c>
      <c r="EE31">
        <v>5.3704257963456934</v>
      </c>
      <c r="EF31">
        <v>5.3860007736191982</v>
      </c>
      <c r="EG31">
        <v>5.4007876648998039</v>
      </c>
      <c r="EH31">
        <v>5.4063104217023312</v>
      </c>
      <c r="EI31">
        <v>5.2974199172124141</v>
      </c>
      <c r="EJ31">
        <v>5.1196937336025039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4.0937586445682808</v>
      </c>
      <c r="ER31">
        <v>4.916088379048551</v>
      </c>
      <c r="ES31">
        <v>5.5868719670379656</v>
      </c>
      <c r="ET31">
        <v>5.7264482668391459</v>
      </c>
      <c r="EU31">
        <v>5.6736846050476979</v>
      </c>
      <c r="EV31">
        <v>5.6898445420880197</v>
      </c>
      <c r="EW31">
        <v>5.5853793544905308</v>
      </c>
      <c r="EX31">
        <v>5.6061887715778163</v>
      </c>
      <c r="EY31">
        <v>5.5670147640474861</v>
      </c>
      <c r="EZ31">
        <v>5.6258642219491906</v>
      </c>
      <c r="FA31">
        <v>5.6583951374419046</v>
      </c>
      <c r="FB31">
        <v>5.6000624896580371</v>
      </c>
      <c r="FC31">
        <v>5.5870906895268106</v>
      </c>
      <c r="FD31">
        <v>5.4944075022021401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4.8917394595639916</v>
      </c>
      <c r="FM31">
        <v>5.7432024827056525</v>
      </c>
      <c r="FN31">
        <v>5.8310305947924803</v>
      </c>
      <c r="FO31">
        <v>5.8696930445992361</v>
      </c>
      <c r="FP31">
        <v>5.8086875897899448</v>
      </c>
      <c r="FQ31">
        <v>5.8227241705773007</v>
      </c>
      <c r="FR31">
        <v>5.7894798157108687</v>
      </c>
      <c r="FS31">
        <v>5.8247629337056726</v>
      </c>
      <c r="FT31">
        <v>5.7311835185237809</v>
      </c>
      <c r="FU31">
        <v>5.7863139165063977</v>
      </c>
      <c r="FV31">
        <v>5.7343808988195359</v>
      </c>
      <c r="FW31">
        <v>5.7431213505899237</v>
      </c>
      <c r="FX31">
        <v>5.7970405572592076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4.1839465999155729</v>
      </c>
      <c r="GG31">
        <v>5.0068026864431303</v>
      </c>
      <c r="GH31">
        <v>5.8420937734218032</v>
      </c>
      <c r="GI31">
        <v>5.9445444792295152</v>
      </c>
      <c r="GJ31">
        <v>5.8928420183325496</v>
      </c>
      <c r="GK31">
        <v>5.931561613460266</v>
      </c>
      <c r="GL31">
        <v>5.866258600656904</v>
      </c>
      <c r="GM31">
        <v>5.8110756522420663</v>
      </c>
      <c r="GN31">
        <v>5.7856459874937087</v>
      </c>
      <c r="GO31">
        <v>5.8581152294762955</v>
      </c>
      <c r="GP31">
        <v>5.9379533624184972</v>
      </c>
      <c r="GQ31">
        <v>5.7938651772680396</v>
      </c>
      <c r="GR31">
        <v>5.8310102314532308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4.141980817045809</v>
      </c>
      <c r="HA31">
        <v>4.9698322116380735</v>
      </c>
      <c r="HB31">
        <v>5.9045024554757921</v>
      </c>
      <c r="HC31">
        <v>6.1006673266048832</v>
      </c>
      <c r="HD31">
        <v>6.1119557032629563</v>
      </c>
      <c r="HE31">
        <v>6.0131419427962989</v>
      </c>
      <c r="HF31">
        <v>6.0488753545251486</v>
      </c>
      <c r="HG31">
        <v>6.1598481308044892</v>
      </c>
      <c r="HH31">
        <v>6.0083546520323621</v>
      </c>
      <c r="HI31">
        <v>6.0507840384614555</v>
      </c>
      <c r="HJ31">
        <v>6.0197064452805193</v>
      </c>
      <c r="HK31">
        <v>6.0279868885745174</v>
      </c>
      <c r="HL31">
        <v>6.0277457732221569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3.8362360332337233</v>
      </c>
      <c r="HV31">
        <v>5.3583136179095607</v>
      </c>
      <c r="HW31">
        <v>6.1345906271941759</v>
      </c>
      <c r="HX31">
        <v>6.2974895438947058</v>
      </c>
      <c r="HY31">
        <v>6.3005094825593311</v>
      </c>
      <c r="HZ31">
        <v>6.3239912154654299</v>
      </c>
      <c r="IA31">
        <v>6.2263289647030478</v>
      </c>
      <c r="IB31">
        <v>6.2375291817711718</v>
      </c>
      <c r="IC31">
        <v>6.2137147476629275</v>
      </c>
      <c r="ID31">
        <v>6.2591722542343602</v>
      </c>
      <c r="IE31">
        <v>6.293865111177813</v>
      </c>
      <c r="IF31">
        <v>6.2669783472351694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3.5846721782917776</v>
      </c>
      <c r="IP31">
        <v>5.0595058795945063</v>
      </c>
      <c r="IQ31">
        <v>6.1085233020690044</v>
      </c>
      <c r="IR31">
        <v>6.4414124505379258</v>
      </c>
      <c r="IS31">
        <v>6.3362627092329085</v>
      </c>
      <c r="IT31">
        <v>6.4052647234953577</v>
      </c>
      <c r="IU31">
        <v>6.2818320005596808</v>
      </c>
      <c r="IV31">
        <v>6.2833411274466942</v>
      </c>
      <c r="IW31">
        <v>6.2975065874283844</v>
      </c>
      <c r="IX31">
        <v>6.2971583545303647</v>
      </c>
      <c r="IY31">
        <v>6.2298774065545306</v>
      </c>
      <c r="IZ31">
        <v>6.3732294078646143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3.3896311132846395</v>
      </c>
      <c r="JK31">
        <v>5.2400041375237976</v>
      </c>
      <c r="JL31">
        <v>6.4740998519929862</v>
      </c>
      <c r="JM31">
        <v>6.5608466863441697</v>
      </c>
      <c r="JN31">
        <v>6.5918586950769669</v>
      </c>
      <c r="JO31">
        <v>6.5288412219814154</v>
      </c>
      <c r="JP31">
        <v>6.5197370114887736</v>
      </c>
      <c r="JQ31">
        <v>6.5041769116526469</v>
      </c>
      <c r="JR31">
        <v>6.4739218430481573</v>
      </c>
      <c r="JS31">
        <v>6.4541919776887999</v>
      </c>
      <c r="JT31">
        <v>6.4718835050939605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4.0969853367112083</v>
      </c>
      <c r="KE31">
        <v>5.251154655239886</v>
      </c>
      <c r="KF31">
        <v>6.3606274305702062</v>
      </c>
      <c r="KG31">
        <v>6.7372725419335584</v>
      </c>
      <c r="KH31">
        <v>6.7008004985150897</v>
      </c>
      <c r="KI31">
        <v>6.6910285678161197</v>
      </c>
      <c r="KJ31">
        <v>6.7108692746147227</v>
      </c>
      <c r="KK31">
        <v>6.7630789310849355</v>
      </c>
      <c r="KL31">
        <v>6.6907048549247357</v>
      </c>
      <c r="KM31">
        <v>6.7256826944977854</v>
      </c>
      <c r="KN31">
        <v>6.7973136046630724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3.2595739254408902</v>
      </c>
      <c r="KY31">
        <v>3.4186979780806634</v>
      </c>
      <c r="KZ31">
        <v>5.4506883060239097</v>
      </c>
      <c r="LA31">
        <v>6.5492177903512792</v>
      </c>
      <c r="LB31">
        <v>6.9051483989400957</v>
      </c>
      <c r="LC31">
        <v>6.7528322577290743</v>
      </c>
      <c r="LD31">
        <v>6.7644809761243856</v>
      </c>
      <c r="LE31">
        <v>6.7064095248028748</v>
      </c>
      <c r="LF31">
        <v>6.7415864438611814</v>
      </c>
      <c r="LG31">
        <v>6.8120259125704354</v>
      </c>
      <c r="LH31">
        <v>6.7410007356763595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4.2642316638018523</v>
      </c>
      <c r="LT31">
        <v>5.2256771070807781</v>
      </c>
      <c r="LU31">
        <v>5.9004715847867315</v>
      </c>
      <c r="LV31">
        <v>6.8809582018206159</v>
      </c>
      <c r="LW31">
        <v>6.8635986381691598</v>
      </c>
      <c r="LX31">
        <v>7.0269400156908937</v>
      </c>
      <c r="LY31">
        <v>6.9143694658331558</v>
      </c>
      <c r="LZ31">
        <v>6.9914210875796288</v>
      </c>
      <c r="MA31">
        <v>6.9316298897220641</v>
      </c>
      <c r="MB31">
        <v>6.9909919508174587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4.3797331745435475</v>
      </c>
      <c r="MO31">
        <v>5.4368656426650332</v>
      </c>
      <c r="MP31">
        <v>6.3144320020955842</v>
      </c>
      <c r="MQ31">
        <v>6.9117368954240872</v>
      </c>
      <c r="MR31">
        <v>7.1095977664692072</v>
      </c>
      <c r="MS31">
        <v>7.1192952753838323</v>
      </c>
      <c r="MT31">
        <v>7.102350961173002</v>
      </c>
      <c r="MU31">
        <v>7.113861718475067</v>
      </c>
      <c r="MV31">
        <v>7.182140996279605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3.6570529981997284</v>
      </c>
      <c r="NI31">
        <v>4.0627782925779554</v>
      </c>
      <c r="NJ31">
        <v>5.4266092673410951</v>
      </c>
      <c r="NK31">
        <v>6.414571295643718</v>
      </c>
      <c r="NL31">
        <v>6.9842351647413627</v>
      </c>
      <c r="NM31">
        <v>7.1978049235673494</v>
      </c>
      <c r="NN31">
        <v>7.1801120345514589</v>
      </c>
      <c r="NO31">
        <v>7.2392599819357883</v>
      </c>
      <c r="NP31">
        <v>7.1497008980897006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3.5212666170269293</v>
      </c>
      <c r="OD31">
        <v>3.9946944184900897</v>
      </c>
      <c r="OE31">
        <v>5.5826778870046434</v>
      </c>
      <c r="OF31">
        <v>6.6365765610819958</v>
      </c>
      <c r="OG31">
        <v>7.0975327232114127</v>
      </c>
      <c r="OH31">
        <v>7.508593195642697</v>
      </c>
      <c r="OI31">
        <v>7.3575524200218094</v>
      </c>
      <c r="OJ31">
        <v>7.3120774408937459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4.0170186641551737</v>
      </c>
      <c r="OY31">
        <v>3.310810699057579</v>
      </c>
      <c r="OZ31">
        <v>5.5531410554196867</v>
      </c>
      <c r="PA31">
        <v>6.7899949558408297</v>
      </c>
      <c r="PB31">
        <v>7.2211127236225385</v>
      </c>
      <c r="PC31">
        <v>7.6573673196234564</v>
      </c>
      <c r="PD31">
        <v>7.6335237225112689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3.2443177122050582</v>
      </c>
      <c r="PS31">
        <v>3.7814152453820871</v>
      </c>
      <c r="PT31">
        <v>4.4580580806358894</v>
      </c>
      <c r="PU31">
        <v>5.7118272949827835</v>
      </c>
      <c r="PV31">
        <v>6.6699061535959903</v>
      </c>
      <c r="PW31">
        <v>7.2511581530420308</v>
      </c>
      <c r="PX31">
        <v>7.7295512902217043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2.8988485182810444</v>
      </c>
      <c r="QN31">
        <v>3.7158022340712478</v>
      </c>
      <c r="QO31">
        <v>4.8120895768899139</v>
      </c>
      <c r="QP31">
        <v>5.7025236817585174</v>
      </c>
      <c r="QQ31">
        <v>6.7514146761893628</v>
      </c>
      <c r="QR31">
        <v>7.4166778392633779</v>
      </c>
      <c r="QS31" s="102" t="s">
        <v>55</v>
      </c>
      <c r="QU31">
        <v>4</v>
      </c>
      <c r="QV31" s="35">
        <v>0.25</v>
      </c>
      <c r="QW31">
        <f t="shared" ref="QW31:RP31" si="28">BI$94</f>
        <v>0</v>
      </c>
      <c r="QX31">
        <f t="shared" si="28"/>
        <v>0</v>
      </c>
      <c r="QY31">
        <f t="shared" si="28"/>
        <v>0</v>
      </c>
      <c r="QZ31">
        <f t="shared" si="28"/>
        <v>0</v>
      </c>
      <c r="RA31">
        <f t="shared" si="28"/>
        <v>0.56451045218145834</v>
      </c>
      <c r="RB31">
        <f t="shared" si="28"/>
        <v>0.95790118164085614</v>
      </c>
      <c r="RC31">
        <f t="shared" si="28"/>
        <v>1.0965432359787561</v>
      </c>
      <c r="RD31">
        <f t="shared" si="28"/>
        <v>1.1973142178046081</v>
      </c>
      <c r="RE31">
        <f t="shared" si="28"/>
        <v>1.2978345761230969</v>
      </c>
      <c r="RF31">
        <f t="shared" si="28"/>
        <v>1.3984741207046683</v>
      </c>
      <c r="RG31">
        <f t="shared" si="28"/>
        <v>1.5127840282590372</v>
      </c>
      <c r="RH31">
        <f t="shared" si="28"/>
        <v>1.6034137037727598</v>
      </c>
      <c r="RI31">
        <f t="shared" si="28"/>
        <v>1.7081032221793213</v>
      </c>
      <c r="RJ31">
        <f t="shared" si="28"/>
        <v>1.8001166535110575</v>
      </c>
      <c r="RK31">
        <f t="shared" si="28"/>
        <v>1.8085227474260774</v>
      </c>
      <c r="RL31">
        <f t="shared" si="28"/>
        <v>1.8167657421576229</v>
      </c>
      <c r="RM31">
        <f t="shared" si="28"/>
        <v>1.8167061714404553</v>
      </c>
      <c r="RN31">
        <f t="shared" si="28"/>
        <v>1.8160560964465502</v>
      </c>
      <c r="RO31">
        <f t="shared" si="28"/>
        <v>1.8160983610946828</v>
      </c>
      <c r="RP31">
        <f t="shared" si="28"/>
        <v>1.816493765797301</v>
      </c>
      <c r="RR31">
        <f t="shared" si="25"/>
        <v>8.6069250000000004</v>
      </c>
      <c r="RS31" s="35">
        <v>0.25</v>
      </c>
      <c r="RT31">
        <f>0.39*RD31+0.61*RE31</f>
        <v>1.2586316363788863</v>
      </c>
      <c r="SM31" t="s">
        <v>870</v>
      </c>
    </row>
    <row r="32" spans="1:514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 s="102" t="s">
        <v>56</v>
      </c>
      <c r="QU32">
        <v>5</v>
      </c>
      <c r="QV32" s="35">
        <v>0.3</v>
      </c>
      <c r="QW32">
        <f t="shared" ref="QW32:RP32" si="29">CC$94</f>
        <v>0</v>
      </c>
      <c r="QX32">
        <f t="shared" si="29"/>
        <v>0</v>
      </c>
      <c r="QY32">
        <f t="shared" si="29"/>
        <v>0</v>
      </c>
      <c r="QZ32">
        <f t="shared" si="29"/>
        <v>0</v>
      </c>
      <c r="RA32">
        <f t="shared" si="29"/>
        <v>0</v>
      </c>
      <c r="RB32">
        <f t="shared" si="29"/>
        <v>0.58346287157532573</v>
      </c>
      <c r="RC32">
        <f t="shared" si="29"/>
        <v>0.98666833601624726</v>
      </c>
      <c r="RD32">
        <f t="shared" si="29"/>
        <v>1.0915398621071943</v>
      </c>
      <c r="RE32">
        <f t="shared" si="29"/>
        <v>1.1784651166460862</v>
      </c>
      <c r="RF32">
        <f t="shared" si="29"/>
        <v>1.2645430270369902</v>
      </c>
      <c r="RG32">
        <f t="shared" si="29"/>
        <v>1.3450083733257057</v>
      </c>
      <c r="RH32">
        <f t="shared" si="29"/>
        <v>1.4401958964448034</v>
      </c>
      <c r="RI32">
        <f t="shared" si="29"/>
        <v>1.5156811694468246</v>
      </c>
      <c r="RJ32">
        <f t="shared" si="29"/>
        <v>1.6140416123909618</v>
      </c>
      <c r="RK32">
        <f t="shared" si="29"/>
        <v>1.6707661862931735</v>
      </c>
      <c r="RL32">
        <f t="shared" si="29"/>
        <v>1.7496964570380538</v>
      </c>
      <c r="RM32">
        <f t="shared" si="29"/>
        <v>1.7996733089508734</v>
      </c>
      <c r="RN32">
        <f t="shared" si="29"/>
        <v>1.8142305932608604</v>
      </c>
      <c r="RO32">
        <f t="shared" si="29"/>
        <v>1.8177468483300925</v>
      </c>
      <c r="RP32">
        <f t="shared" si="29"/>
        <v>1.8176993874060288</v>
      </c>
      <c r="RR32">
        <f t="shared" si="25"/>
        <v>9.2042699999999993</v>
      </c>
      <c r="RS32" s="35">
        <v>0.3</v>
      </c>
      <c r="RT32">
        <f>0.8*RE32+0.2*RF32</f>
        <v>1.1956806987242672</v>
      </c>
      <c r="SM32" t="s">
        <v>1014</v>
      </c>
      <c r="SN32" s="107">
        <v>0.11</v>
      </c>
      <c r="SO32" s="107">
        <v>0.21</v>
      </c>
      <c r="SP32" s="107">
        <v>0.31</v>
      </c>
      <c r="SQ32" s="107">
        <v>0.41</v>
      </c>
      <c r="SR32" s="107">
        <v>0.49</v>
      </c>
      <c r="ST32" t="s">
        <v>1019</v>
      </c>
    </row>
    <row r="33" spans="1:536" x14ac:dyDescent="0.3">
      <c r="A33">
        <v>0</v>
      </c>
      <c r="B33">
        <v>0</v>
      </c>
      <c r="C33">
        <v>1.8748658364052782</v>
      </c>
      <c r="D33">
        <v>1.9108514840557884</v>
      </c>
      <c r="E33">
        <v>1.9059885685580396</v>
      </c>
      <c r="F33">
        <v>1.9355706088365525</v>
      </c>
      <c r="G33">
        <v>1.8509485359065661</v>
      </c>
      <c r="H33">
        <v>1.8878623120616904</v>
      </c>
      <c r="I33">
        <v>1.8604902284086844</v>
      </c>
      <c r="J33">
        <v>1.8662387399846045</v>
      </c>
      <c r="K33">
        <v>1.8781895983589212</v>
      </c>
      <c r="L33">
        <v>1.8895173653283543</v>
      </c>
      <c r="M33">
        <v>1.8686833535652354</v>
      </c>
      <c r="N33">
        <v>1.8637036791773018</v>
      </c>
      <c r="O33">
        <v>1.8787694444509309</v>
      </c>
      <c r="P33">
        <v>1.8885712218222845</v>
      </c>
      <c r="Q33">
        <v>1.8734396464817764</v>
      </c>
      <c r="R33">
        <v>1.8766451452424138</v>
      </c>
      <c r="S33">
        <v>1.8786890907716716</v>
      </c>
      <c r="T33">
        <v>1.8854744700150377</v>
      </c>
      <c r="U33">
        <v>0</v>
      </c>
      <c r="V33">
        <v>0</v>
      </c>
      <c r="W33">
        <v>0</v>
      </c>
      <c r="X33">
        <v>2.5014195438712479</v>
      </c>
      <c r="Y33">
        <v>2.6361995192594709</v>
      </c>
      <c r="Z33">
        <v>2.6263010364152337</v>
      </c>
      <c r="AA33">
        <v>2.6353137587508506</v>
      </c>
      <c r="AB33">
        <v>2.6155322603702587</v>
      </c>
      <c r="AC33">
        <v>2.5409683160707441</v>
      </c>
      <c r="AD33">
        <v>2.517662202540107</v>
      </c>
      <c r="AE33">
        <v>2.51629263273515</v>
      </c>
      <c r="AF33">
        <v>2.4636559765979542</v>
      </c>
      <c r="AG33">
        <v>2.5477990920674873</v>
      </c>
      <c r="AH33">
        <v>2.4789344432147478</v>
      </c>
      <c r="AI33">
        <v>2.4662086974752184</v>
      </c>
      <c r="AJ33">
        <v>2.5035152502905897</v>
      </c>
      <c r="AK33">
        <v>2.4893281815438786</v>
      </c>
      <c r="AL33">
        <v>2.4912647132168941</v>
      </c>
      <c r="AM33">
        <v>2.4789551952270434</v>
      </c>
      <c r="AN33">
        <v>2.4901029575074545</v>
      </c>
      <c r="AO33">
        <v>0</v>
      </c>
      <c r="AP33">
        <v>0</v>
      </c>
      <c r="AQ33">
        <v>0</v>
      </c>
      <c r="AR33">
        <v>0</v>
      </c>
      <c r="AS33">
        <v>3.1875583692973208</v>
      </c>
      <c r="AT33">
        <v>3.354543391730596</v>
      </c>
      <c r="AU33">
        <v>3.3325649776573414</v>
      </c>
      <c r="AV33">
        <v>3.3467324755335888</v>
      </c>
      <c r="AW33">
        <v>3.3558779826474137</v>
      </c>
      <c r="AX33">
        <v>3.3504494504194997</v>
      </c>
      <c r="AY33">
        <v>3.3332783191568409</v>
      </c>
      <c r="AZ33">
        <v>3.1525080572909427</v>
      </c>
      <c r="BA33">
        <v>3.1542790353503194</v>
      </c>
      <c r="BB33">
        <v>3.1313457838647984</v>
      </c>
      <c r="BC33">
        <v>3.0500298517319404</v>
      </c>
      <c r="BD33">
        <v>3.1441081290645481</v>
      </c>
      <c r="BE33">
        <v>3.1328898982062654</v>
      </c>
      <c r="BF33">
        <v>3.0936178451956842</v>
      </c>
      <c r="BG33">
        <v>3.183077801354929</v>
      </c>
      <c r="BH33">
        <v>3.0792171641271993</v>
      </c>
      <c r="BI33">
        <v>0</v>
      </c>
      <c r="BJ33">
        <v>0</v>
      </c>
      <c r="BK33">
        <v>0</v>
      </c>
      <c r="BL33">
        <v>0</v>
      </c>
      <c r="BM33">
        <v>3.0439176391960028</v>
      </c>
      <c r="BN33">
        <v>3.828610262692635</v>
      </c>
      <c r="BO33">
        <v>4.0559376439451542</v>
      </c>
      <c r="BP33">
        <v>4.0663491220356791</v>
      </c>
      <c r="BQ33">
        <v>4.0776958671865469</v>
      </c>
      <c r="BR33">
        <v>4.0714271252960383</v>
      </c>
      <c r="BS33">
        <v>4.026232095121248</v>
      </c>
      <c r="BT33">
        <v>4.0662004311455311</v>
      </c>
      <c r="BU33">
        <v>4.0186853109898708</v>
      </c>
      <c r="BV33">
        <v>3.8525222518635509</v>
      </c>
      <c r="BW33">
        <v>3.787616050286414</v>
      </c>
      <c r="BX33">
        <v>3.7165698131529097</v>
      </c>
      <c r="BY33">
        <v>3.7268083970594561</v>
      </c>
      <c r="BZ33">
        <v>3.80551330691867</v>
      </c>
      <c r="CA33">
        <v>3.7902988796295269</v>
      </c>
      <c r="CB33">
        <v>3.747385442312249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2.9309969652418402</v>
      </c>
      <c r="CI33">
        <v>4.6716171082976858</v>
      </c>
      <c r="CJ33">
        <v>4.7790648604560086</v>
      </c>
      <c r="CK33">
        <v>4.769692920355519</v>
      </c>
      <c r="CL33">
        <v>4.7481700452960185</v>
      </c>
      <c r="CM33">
        <v>4.7847672508488719</v>
      </c>
      <c r="CN33">
        <v>4.7188834403278141</v>
      </c>
      <c r="CO33">
        <v>4.7662287467562088</v>
      </c>
      <c r="CP33">
        <v>4.7046939776005585</v>
      </c>
      <c r="CQ33">
        <v>4.7031809741761945</v>
      </c>
      <c r="CR33">
        <v>4.5848474474303842</v>
      </c>
      <c r="CS33">
        <v>4.4348349686250632</v>
      </c>
      <c r="CT33">
        <v>4.3943627587453662</v>
      </c>
      <c r="CU33">
        <v>4.313932969656463</v>
      </c>
      <c r="CV33">
        <v>4.3352621474110453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2.092392940522172</v>
      </c>
      <c r="DC33">
        <v>4.7480385359780408</v>
      </c>
      <c r="DD33">
        <v>5.2291329294225317</v>
      </c>
      <c r="DE33">
        <v>5.2588566284180933</v>
      </c>
      <c r="DF33">
        <v>5.2998732754529154</v>
      </c>
      <c r="DG33">
        <v>5.2503789730397274</v>
      </c>
      <c r="DH33">
        <v>5.3003925140132901</v>
      </c>
      <c r="DI33">
        <v>5.3027243219680464</v>
      </c>
      <c r="DJ33">
        <v>5.2455642719863045</v>
      </c>
      <c r="DK33">
        <v>5.2313564384686684</v>
      </c>
      <c r="DL33">
        <v>5.1364272488239013</v>
      </c>
      <c r="DM33">
        <v>5.1122787097513287</v>
      </c>
      <c r="DN33">
        <v>5.0720193207086703</v>
      </c>
      <c r="DO33">
        <v>5.0163089830287024</v>
      </c>
      <c r="DP33">
        <v>4.9122005170575065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3.1897323116532696</v>
      </c>
      <c r="DX33">
        <v>5.2888612387509637</v>
      </c>
      <c r="DY33">
        <v>5.4673600082684048</v>
      </c>
      <c r="DZ33">
        <v>5.5260529367118956</v>
      </c>
      <c r="EA33">
        <v>5.4873081512766122</v>
      </c>
      <c r="EB33">
        <v>5.3935984983405616</v>
      </c>
      <c r="EC33">
        <v>5.4064703327710353</v>
      </c>
      <c r="ED33">
        <v>5.409551273252827</v>
      </c>
      <c r="EE33">
        <v>5.3704257963456934</v>
      </c>
      <c r="EF33">
        <v>5.3860007736191982</v>
      </c>
      <c r="EG33">
        <v>5.4007876648998039</v>
      </c>
      <c r="EH33">
        <v>5.4063104217023303</v>
      </c>
      <c r="EI33">
        <v>5.2974199172124141</v>
      </c>
      <c r="EJ33">
        <v>5.1196937336025039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4.0937586445682808</v>
      </c>
      <c r="ER33">
        <v>4.916088379048551</v>
      </c>
      <c r="ES33">
        <v>5.5868719670379656</v>
      </c>
      <c r="ET33">
        <v>5.7264482668391459</v>
      </c>
      <c r="EU33">
        <v>5.6736846050476979</v>
      </c>
      <c r="EV33">
        <v>5.6898445420880179</v>
      </c>
      <c r="EW33">
        <v>5.5853793544905317</v>
      </c>
      <c r="EX33">
        <v>5.6061887715778163</v>
      </c>
      <c r="EY33">
        <v>5.5670147640474861</v>
      </c>
      <c r="EZ33">
        <v>5.6258642219491906</v>
      </c>
      <c r="FA33">
        <v>5.6583951374419046</v>
      </c>
      <c r="FB33">
        <v>5.6000624896580389</v>
      </c>
      <c r="FC33">
        <v>5.5870906895268089</v>
      </c>
      <c r="FD33">
        <v>5.494407502202141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4.8917394595639925</v>
      </c>
      <c r="FM33">
        <v>5.7432024827056525</v>
      </c>
      <c r="FN33">
        <v>5.8310305947924803</v>
      </c>
      <c r="FO33">
        <v>5.8696930445992361</v>
      </c>
      <c r="FP33">
        <v>5.8086875897899448</v>
      </c>
      <c r="FQ33">
        <v>5.8227241705773007</v>
      </c>
      <c r="FR33">
        <v>5.7894798157108687</v>
      </c>
      <c r="FS33">
        <v>5.8247629337056726</v>
      </c>
      <c r="FT33">
        <v>5.7311835185237809</v>
      </c>
      <c r="FU33">
        <v>5.7863139165063977</v>
      </c>
      <c r="FV33">
        <v>5.7343808988195359</v>
      </c>
      <c r="FW33">
        <v>5.7431213505899237</v>
      </c>
      <c r="FX33">
        <v>5.7970405572592085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4.1839465999155729</v>
      </c>
      <c r="GG33">
        <v>5.0068026864431303</v>
      </c>
      <c r="GH33">
        <v>5.8420937734218032</v>
      </c>
      <c r="GI33">
        <v>5.9445444792295152</v>
      </c>
      <c r="GJ33">
        <v>5.8928420183325487</v>
      </c>
      <c r="GK33">
        <v>5.931561613460266</v>
      </c>
      <c r="GL33">
        <v>5.8662586006569022</v>
      </c>
      <c r="GM33">
        <v>5.8110756522420663</v>
      </c>
      <c r="GN33">
        <v>5.7856459874937087</v>
      </c>
      <c r="GO33">
        <v>5.8581152294762955</v>
      </c>
      <c r="GP33">
        <v>5.9379533624184972</v>
      </c>
      <c r="GQ33">
        <v>5.7938651772680396</v>
      </c>
      <c r="GR33">
        <v>5.8310102314532308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4.141980817045809</v>
      </c>
      <c r="HA33">
        <v>4.9698322116380735</v>
      </c>
      <c r="HB33">
        <v>5.9045024554757921</v>
      </c>
      <c r="HC33">
        <v>6.1006673266048832</v>
      </c>
      <c r="HD33">
        <v>6.1119557032629563</v>
      </c>
      <c r="HE33">
        <v>6.0131419427962989</v>
      </c>
      <c r="HF33">
        <v>6.0488753545251486</v>
      </c>
      <c r="HG33">
        <v>6.1598481308044892</v>
      </c>
      <c r="HH33">
        <v>6.0083546520323603</v>
      </c>
      <c r="HI33">
        <v>6.0507840384614555</v>
      </c>
      <c r="HJ33">
        <v>6.0197064452805193</v>
      </c>
      <c r="HK33">
        <v>6.0279868885745174</v>
      </c>
      <c r="HL33">
        <v>6.0277457732221569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3.8362360332337233</v>
      </c>
      <c r="HV33">
        <v>5.3583136179095616</v>
      </c>
      <c r="HW33">
        <v>6.1345906271941759</v>
      </c>
      <c r="HX33">
        <v>6.2974895438947058</v>
      </c>
      <c r="HY33">
        <v>6.3005094825593311</v>
      </c>
      <c r="HZ33">
        <v>6.3239912154654299</v>
      </c>
      <c r="IA33">
        <v>6.2263289647030478</v>
      </c>
      <c r="IB33">
        <v>6.2375291817711718</v>
      </c>
      <c r="IC33">
        <v>6.2137147476629293</v>
      </c>
      <c r="ID33">
        <v>6.2591722542343602</v>
      </c>
      <c r="IE33">
        <v>6.293865111177813</v>
      </c>
      <c r="IF33">
        <v>6.2669783472351694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3.5846721782917776</v>
      </c>
      <c r="IP33">
        <v>5.0595058795945063</v>
      </c>
      <c r="IQ33">
        <v>6.1085233020690035</v>
      </c>
      <c r="IR33">
        <v>6.4414124505379267</v>
      </c>
      <c r="IS33">
        <v>6.3362627092329094</v>
      </c>
      <c r="IT33">
        <v>6.4052647234953568</v>
      </c>
      <c r="IU33">
        <v>6.2818320005596808</v>
      </c>
      <c r="IV33">
        <v>6.283341127446695</v>
      </c>
      <c r="IW33">
        <v>6.2975065874283844</v>
      </c>
      <c r="IX33">
        <v>6.2971583545303647</v>
      </c>
      <c r="IY33">
        <v>6.2298774065545297</v>
      </c>
      <c r="IZ33">
        <v>6.3732294078646143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3.3896311132846395</v>
      </c>
      <c r="JK33">
        <v>5.2400041375237958</v>
      </c>
      <c r="JL33">
        <v>6.4740998519929835</v>
      </c>
      <c r="JM33">
        <v>6.5608466863441697</v>
      </c>
      <c r="JN33">
        <v>6.5918586950769669</v>
      </c>
      <c r="JO33">
        <v>6.5288412219814154</v>
      </c>
      <c r="JP33">
        <v>6.5197370114887745</v>
      </c>
      <c r="JQ33">
        <v>6.5041769116526469</v>
      </c>
      <c r="JR33">
        <v>6.4739218430481573</v>
      </c>
      <c r="JS33">
        <v>6.4541919776887999</v>
      </c>
      <c r="JT33">
        <v>6.4718835050939605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4.0969853367112083</v>
      </c>
      <c r="KE33">
        <v>5.2511546552398869</v>
      </c>
      <c r="KF33">
        <v>6.3606274305702053</v>
      </c>
      <c r="KG33">
        <v>6.7372725419335575</v>
      </c>
      <c r="KH33">
        <v>6.7008004985150897</v>
      </c>
      <c r="KI33">
        <v>6.6910285678161197</v>
      </c>
      <c r="KJ33">
        <v>6.7108692746147227</v>
      </c>
      <c r="KK33">
        <v>6.7630789310849355</v>
      </c>
      <c r="KL33">
        <v>6.6907048549247357</v>
      </c>
      <c r="KM33">
        <v>6.7256826944977854</v>
      </c>
      <c r="KN33">
        <v>6.7973136046630724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3.2595739254408902</v>
      </c>
      <c r="KY33">
        <v>3.4186979780806634</v>
      </c>
      <c r="KZ33">
        <v>5.4506883060239097</v>
      </c>
      <c r="LA33">
        <v>6.5492177903512792</v>
      </c>
      <c r="LB33">
        <v>6.9051483989400957</v>
      </c>
      <c r="LC33">
        <v>6.7528322577290743</v>
      </c>
      <c r="LD33">
        <v>6.7644809761243856</v>
      </c>
      <c r="LE33">
        <v>6.7064095248028748</v>
      </c>
      <c r="LF33">
        <v>6.7415864438611814</v>
      </c>
      <c r="LG33">
        <v>6.8120259125704354</v>
      </c>
      <c r="LH33">
        <v>6.7410007356763613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4.2642316638018514</v>
      </c>
      <c r="LT33">
        <v>5.2256771070807773</v>
      </c>
      <c r="LU33">
        <v>5.9004715847867315</v>
      </c>
      <c r="LV33">
        <v>6.8809582018206159</v>
      </c>
      <c r="LW33">
        <v>6.8635986381691589</v>
      </c>
      <c r="LX33">
        <v>7.0269400156908937</v>
      </c>
      <c r="LY33">
        <v>6.9143694658331558</v>
      </c>
      <c r="LZ33">
        <v>6.9914210875796288</v>
      </c>
      <c r="MA33">
        <v>6.9316298897220641</v>
      </c>
      <c r="MB33">
        <v>6.9909919508174587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4.3797331745435475</v>
      </c>
      <c r="MO33">
        <v>5.4368656426650324</v>
      </c>
      <c r="MP33">
        <v>6.3144320020955842</v>
      </c>
      <c r="MQ33">
        <v>6.9117368954240872</v>
      </c>
      <c r="MR33">
        <v>7.1095977664692072</v>
      </c>
      <c r="MS33">
        <v>7.1192952753838323</v>
      </c>
      <c r="MT33">
        <v>7.1023509611730002</v>
      </c>
      <c r="MU33">
        <v>7.113861718475067</v>
      </c>
      <c r="MV33">
        <v>7.182140996279605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3.6570529981997284</v>
      </c>
      <c r="NI33">
        <v>4.0627782925779563</v>
      </c>
      <c r="NJ33">
        <v>5.4266092673410933</v>
      </c>
      <c r="NK33">
        <v>6.4145712956437198</v>
      </c>
      <c r="NL33">
        <v>6.9842351647413627</v>
      </c>
      <c r="NM33">
        <v>7.1978049235673494</v>
      </c>
      <c r="NN33">
        <v>7.1801120345514589</v>
      </c>
      <c r="NO33">
        <v>7.2392599819357892</v>
      </c>
      <c r="NP33">
        <v>7.1497008980897032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3.5212666170269293</v>
      </c>
      <c r="OD33">
        <v>3.9946944184900897</v>
      </c>
      <c r="OE33">
        <v>5.5826778870046434</v>
      </c>
      <c r="OF33">
        <v>6.6365765610819949</v>
      </c>
      <c r="OG33">
        <v>7.0975327232114127</v>
      </c>
      <c r="OH33">
        <v>7.508593195642697</v>
      </c>
      <c r="OI33">
        <v>7.3575524200218103</v>
      </c>
      <c r="OJ33">
        <v>7.3120774408937459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4.0170186641551737</v>
      </c>
      <c r="OY33">
        <v>3.3108106990575794</v>
      </c>
      <c r="OZ33">
        <v>5.5531410554196867</v>
      </c>
      <c r="PA33">
        <v>6.7899949558408297</v>
      </c>
      <c r="PB33">
        <v>7.2211127236225385</v>
      </c>
      <c r="PC33">
        <v>7.6573673196234537</v>
      </c>
      <c r="PD33">
        <v>7.6335237225112689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3.2443177122050573</v>
      </c>
      <c r="PS33">
        <v>3.7814152453820862</v>
      </c>
      <c r="PT33">
        <v>4.4580580806358885</v>
      </c>
      <c r="PU33">
        <v>5.7118272949827835</v>
      </c>
      <c r="PV33">
        <v>6.6699061535959903</v>
      </c>
      <c r="PW33">
        <v>7.251158153042029</v>
      </c>
      <c r="PX33">
        <v>7.7295512902217043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2.898848518281044</v>
      </c>
      <c r="QN33">
        <v>3.7158022340712478</v>
      </c>
      <c r="QO33">
        <v>4.8120895768899139</v>
      </c>
      <c r="QP33">
        <v>5.7025236817585174</v>
      </c>
      <c r="QQ33">
        <v>6.7514146761893628</v>
      </c>
      <c r="QR33">
        <v>7.4166778392633779</v>
      </c>
      <c r="QS33" s="102" t="s">
        <v>57</v>
      </c>
      <c r="QU33">
        <v>6</v>
      </c>
      <c r="QV33" s="35">
        <v>0.33299999999999996</v>
      </c>
      <c r="QW33">
        <f t="shared" ref="QW33:RP33" si="30">CW$94</f>
        <v>0</v>
      </c>
      <c r="QX33">
        <f t="shared" si="30"/>
        <v>0</v>
      </c>
      <c r="QY33">
        <f t="shared" si="30"/>
        <v>0</v>
      </c>
      <c r="QZ33">
        <f t="shared" si="30"/>
        <v>0</v>
      </c>
      <c r="RA33">
        <f t="shared" si="30"/>
        <v>0</v>
      </c>
      <c r="RB33">
        <f t="shared" si="30"/>
        <v>0.5</v>
      </c>
      <c r="RC33">
        <f t="shared" si="30"/>
        <v>0.76718693577021746</v>
      </c>
      <c r="RD33">
        <f t="shared" si="30"/>
        <v>1.040654434845447</v>
      </c>
      <c r="RE33">
        <f t="shared" si="30"/>
        <v>1.1150569376207298</v>
      </c>
      <c r="RF33">
        <f t="shared" si="30"/>
        <v>1.1836704103284612</v>
      </c>
      <c r="RG33">
        <f t="shared" si="30"/>
        <v>1.2679051189855146</v>
      </c>
      <c r="RH33">
        <f t="shared" si="30"/>
        <v>1.3360516550432109</v>
      </c>
      <c r="RI33">
        <f t="shared" si="30"/>
        <v>1.4124646396729306</v>
      </c>
      <c r="RJ33">
        <f t="shared" si="30"/>
        <v>1.4948492562776281</v>
      </c>
      <c r="RK33">
        <f t="shared" si="30"/>
        <v>1.5486973332128808</v>
      </c>
      <c r="RL33">
        <f t="shared" si="30"/>
        <v>1.6428447270714219</v>
      </c>
      <c r="RM33">
        <f t="shared" si="30"/>
        <v>1.7092107649692878</v>
      </c>
      <c r="RN33">
        <f t="shared" si="30"/>
        <v>1.7659030926654906</v>
      </c>
      <c r="RO33">
        <f t="shared" si="30"/>
        <v>1.7966609858284885</v>
      </c>
      <c r="RP33">
        <f t="shared" si="30"/>
        <v>1.8137109537959872</v>
      </c>
      <c r="RR33">
        <f t="shared" si="25"/>
        <v>9.5985177000000004</v>
      </c>
      <c r="RS33" s="35">
        <v>0.33299999999999996</v>
      </c>
      <c r="RT33">
        <f>0.4*RE33+0.6*RF33</f>
        <v>1.1562250212453686</v>
      </c>
      <c r="SM33" t="s">
        <v>1005</v>
      </c>
      <c r="SN33" s="107">
        <v>1.116647507217492</v>
      </c>
      <c r="SO33" s="107">
        <v>1.138190361557113</v>
      </c>
      <c r="SP33" s="107">
        <v>1.1699687476124259</v>
      </c>
      <c r="SQ33" s="107">
        <v>1.2119211782356321</v>
      </c>
      <c r="SR33" s="107">
        <v>1.2277284715235803</v>
      </c>
      <c r="ST33">
        <f>AVERAGE(SN33:SR33)</f>
        <v>1.1728912532292486</v>
      </c>
    </row>
    <row r="34" spans="1:536" x14ac:dyDescent="0.3">
      <c r="A34">
        <v>0</v>
      </c>
      <c r="B34">
        <v>0</v>
      </c>
      <c r="C34">
        <v>1.8810752105182009</v>
      </c>
      <c r="D34">
        <v>1.9168192185161679</v>
      </c>
      <c r="E34">
        <v>1.9128919738708796</v>
      </c>
      <c r="F34">
        <v>1.9393882237356237</v>
      </c>
      <c r="G34">
        <v>1.8592258417059861</v>
      </c>
      <c r="H34">
        <v>1.9057152249485634</v>
      </c>
      <c r="I34">
        <v>1.8655629566897034</v>
      </c>
      <c r="J34">
        <v>1.8722698200213086</v>
      </c>
      <c r="K34">
        <v>1.8845965072459874</v>
      </c>
      <c r="L34">
        <v>1.898280417847505</v>
      </c>
      <c r="M34">
        <v>1.8819101181678835</v>
      </c>
      <c r="N34">
        <v>1.876263394662532</v>
      </c>
      <c r="O34">
        <v>1.890626272312206</v>
      </c>
      <c r="P34">
        <v>1.9021264999578986</v>
      </c>
      <c r="Q34">
        <v>1.8850164466241144</v>
      </c>
      <c r="R34">
        <v>1.8874328063468773</v>
      </c>
      <c r="S34">
        <v>1.8838565645794012</v>
      </c>
      <c r="T34">
        <v>1.8989030775816864</v>
      </c>
      <c r="U34">
        <v>0</v>
      </c>
      <c r="V34">
        <v>0</v>
      </c>
      <c r="W34">
        <v>0</v>
      </c>
      <c r="X34">
        <v>2.5014195438712479</v>
      </c>
      <c r="Y34">
        <v>2.6361995192594709</v>
      </c>
      <c r="Z34">
        <v>2.6263010364152337</v>
      </c>
      <c r="AA34">
        <v>2.6353137587508506</v>
      </c>
      <c r="AB34">
        <v>2.6155322603702587</v>
      </c>
      <c r="AC34">
        <v>2.5409683160707441</v>
      </c>
      <c r="AD34">
        <v>2.517662202540107</v>
      </c>
      <c r="AE34">
        <v>2.51629263273515</v>
      </c>
      <c r="AF34">
        <v>2.4636559765979542</v>
      </c>
      <c r="AG34">
        <v>2.5477990920674873</v>
      </c>
      <c r="AH34">
        <v>2.4789344432147478</v>
      </c>
      <c r="AI34">
        <v>2.4662086974752184</v>
      </c>
      <c r="AJ34">
        <v>2.5035152502905897</v>
      </c>
      <c r="AK34">
        <v>2.4893281815438786</v>
      </c>
      <c r="AL34">
        <v>2.4912774894602769</v>
      </c>
      <c r="AM34">
        <v>2.4789551952270434</v>
      </c>
      <c r="AN34">
        <v>2.4902024301461805</v>
      </c>
      <c r="AO34">
        <v>0</v>
      </c>
      <c r="AP34">
        <v>0</v>
      </c>
      <c r="AQ34">
        <v>0</v>
      </c>
      <c r="AR34">
        <v>0</v>
      </c>
      <c r="AS34">
        <v>3.1875583692973208</v>
      </c>
      <c r="AT34">
        <v>3.354543391730596</v>
      </c>
      <c r="AU34">
        <v>3.3325649776573414</v>
      </c>
      <c r="AV34">
        <v>3.3467324755335888</v>
      </c>
      <c r="AW34">
        <v>3.3558779826474137</v>
      </c>
      <c r="AX34">
        <v>3.3504494504194997</v>
      </c>
      <c r="AY34">
        <v>3.3332783191568414</v>
      </c>
      <c r="AZ34">
        <v>3.1525080572909427</v>
      </c>
      <c r="BA34">
        <v>3.1542790353503194</v>
      </c>
      <c r="BB34">
        <v>3.1313457838647984</v>
      </c>
      <c r="BC34">
        <v>3.0500298517319404</v>
      </c>
      <c r="BD34">
        <v>3.144108129064549</v>
      </c>
      <c r="BE34">
        <v>3.1328898982062654</v>
      </c>
      <c r="BF34">
        <v>3.0936178451956842</v>
      </c>
      <c r="BG34">
        <v>3.183077801354929</v>
      </c>
      <c r="BH34">
        <v>3.0792171641271993</v>
      </c>
      <c r="BI34">
        <v>0</v>
      </c>
      <c r="BJ34">
        <v>0</v>
      </c>
      <c r="BK34">
        <v>0</v>
      </c>
      <c r="BL34">
        <v>0</v>
      </c>
      <c r="BM34">
        <v>3.0439176391960028</v>
      </c>
      <c r="BN34">
        <v>3.828610262692635</v>
      </c>
      <c r="BO34">
        <v>4.0559376439451542</v>
      </c>
      <c r="BP34">
        <v>4.0663491220356791</v>
      </c>
      <c r="BQ34">
        <v>4.0776958671865469</v>
      </c>
      <c r="BR34">
        <v>4.0714271252960383</v>
      </c>
      <c r="BS34">
        <v>4.026232095121248</v>
      </c>
      <c r="BT34">
        <v>4.0662004311455311</v>
      </c>
      <c r="BU34">
        <v>4.0186853109898708</v>
      </c>
      <c r="BV34">
        <v>3.8525222518635509</v>
      </c>
      <c r="BW34">
        <v>3.787616050286414</v>
      </c>
      <c r="BX34">
        <v>3.7165698131529097</v>
      </c>
      <c r="BY34">
        <v>3.7268083970594561</v>
      </c>
      <c r="BZ34">
        <v>3.80551330691867</v>
      </c>
      <c r="CA34">
        <v>3.7902988796295269</v>
      </c>
      <c r="CB34">
        <v>3.747385442312249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2.9309969652418402</v>
      </c>
      <c r="CI34">
        <v>4.6716171082976858</v>
      </c>
      <c r="CJ34">
        <v>4.7790648604560086</v>
      </c>
      <c r="CK34">
        <v>4.7696929203555181</v>
      </c>
      <c r="CL34">
        <v>4.7481700452960185</v>
      </c>
      <c r="CM34">
        <v>4.7847672508488719</v>
      </c>
      <c r="CN34">
        <v>4.7188834403278141</v>
      </c>
      <c r="CO34">
        <v>4.7662287467562088</v>
      </c>
      <c r="CP34">
        <v>4.7046939776005585</v>
      </c>
      <c r="CQ34">
        <v>4.7031809741761945</v>
      </c>
      <c r="CR34">
        <v>4.5848474474303842</v>
      </c>
      <c r="CS34">
        <v>4.4348349686250632</v>
      </c>
      <c r="CT34">
        <v>4.3943627587453671</v>
      </c>
      <c r="CU34">
        <v>4.3139329696564621</v>
      </c>
      <c r="CV34">
        <v>4.3352621474110462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2.0923929405221724</v>
      </c>
      <c r="DC34">
        <v>4.7480385359780408</v>
      </c>
      <c r="DD34">
        <v>5.2291329294225317</v>
      </c>
      <c r="DE34">
        <v>5.2588566284180933</v>
      </c>
      <c r="DF34">
        <v>5.2998732754529172</v>
      </c>
      <c r="DG34">
        <v>5.2503789730397274</v>
      </c>
      <c r="DH34">
        <v>5.3003925140132901</v>
      </c>
      <c r="DI34">
        <v>5.3027243219680464</v>
      </c>
      <c r="DJ34">
        <v>5.2455642719863045</v>
      </c>
      <c r="DK34">
        <v>5.2313564384686684</v>
      </c>
      <c r="DL34">
        <v>5.1364272488239022</v>
      </c>
      <c r="DM34">
        <v>5.1122787097513287</v>
      </c>
      <c r="DN34">
        <v>5.0720193207086703</v>
      </c>
      <c r="DO34">
        <v>5.0163089830287033</v>
      </c>
      <c r="DP34">
        <v>4.9122005170575065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3.1897323116532696</v>
      </c>
      <c r="DX34">
        <v>5.2888612387509637</v>
      </c>
      <c r="DY34">
        <v>5.4673600082684048</v>
      </c>
      <c r="DZ34">
        <v>5.5260529367118956</v>
      </c>
      <c r="EA34">
        <v>5.4873081512766122</v>
      </c>
      <c r="EB34">
        <v>5.3935984983405616</v>
      </c>
      <c r="EC34">
        <v>5.4064703327710353</v>
      </c>
      <c r="ED34">
        <v>5.409551273252827</v>
      </c>
      <c r="EE34">
        <v>5.3704257963456934</v>
      </c>
      <c r="EF34">
        <v>5.3860007736191982</v>
      </c>
      <c r="EG34">
        <v>5.4007876648998039</v>
      </c>
      <c r="EH34">
        <v>5.4063104217023303</v>
      </c>
      <c r="EI34">
        <v>5.2974199172124141</v>
      </c>
      <c r="EJ34">
        <v>5.1196937336025039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4.0937586445682808</v>
      </c>
      <c r="ER34">
        <v>4.916088379048551</v>
      </c>
      <c r="ES34">
        <v>5.5868719670379656</v>
      </c>
      <c r="ET34">
        <v>5.7264482668391459</v>
      </c>
      <c r="EU34">
        <v>5.6736846050476979</v>
      </c>
      <c r="EV34">
        <v>5.6898445420880179</v>
      </c>
      <c r="EW34">
        <v>5.5853793544905317</v>
      </c>
      <c r="EX34">
        <v>5.6061887715778163</v>
      </c>
      <c r="EY34">
        <v>5.5670147640474861</v>
      </c>
      <c r="EZ34">
        <v>5.6258642219491906</v>
      </c>
      <c r="FA34">
        <v>5.6583951374419046</v>
      </c>
      <c r="FB34">
        <v>5.6000624896580389</v>
      </c>
      <c r="FC34">
        <v>5.5870906895268106</v>
      </c>
      <c r="FD34">
        <v>5.494407502202141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4.8917394595639925</v>
      </c>
      <c r="FM34">
        <v>5.7432024827056516</v>
      </c>
      <c r="FN34">
        <v>5.8310305947924803</v>
      </c>
      <c r="FO34">
        <v>5.8696930445992361</v>
      </c>
      <c r="FP34">
        <v>5.8086875897899448</v>
      </c>
      <c r="FQ34">
        <v>5.8227241705773007</v>
      </c>
      <c r="FR34">
        <v>5.7894798157108678</v>
      </c>
      <c r="FS34">
        <v>5.8247629337056726</v>
      </c>
      <c r="FT34">
        <v>5.7311835185237809</v>
      </c>
      <c r="FU34">
        <v>5.7863139165063977</v>
      </c>
      <c r="FV34">
        <v>5.7343808988195359</v>
      </c>
      <c r="FW34">
        <v>5.7431213505899237</v>
      </c>
      <c r="FX34">
        <v>5.7970405572592085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4.1839465999155729</v>
      </c>
      <c r="GG34">
        <v>5.0068026864431303</v>
      </c>
      <c r="GH34">
        <v>5.8420937734218032</v>
      </c>
      <c r="GI34">
        <v>5.9445444792295152</v>
      </c>
      <c r="GJ34">
        <v>5.8928420183325487</v>
      </c>
      <c r="GK34">
        <v>5.931561613460266</v>
      </c>
      <c r="GL34">
        <v>5.8662586006569031</v>
      </c>
      <c r="GM34">
        <v>5.8110756522420663</v>
      </c>
      <c r="GN34">
        <v>5.7856459874937087</v>
      </c>
      <c r="GO34">
        <v>5.8581152294762955</v>
      </c>
      <c r="GP34">
        <v>5.9379533624184972</v>
      </c>
      <c r="GQ34">
        <v>5.7938651772680396</v>
      </c>
      <c r="GR34">
        <v>5.8310102314532308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4.1419808170458099</v>
      </c>
      <c r="HA34">
        <v>4.9884701308096284</v>
      </c>
      <c r="HB34">
        <v>5.9045024554757921</v>
      </c>
      <c r="HC34">
        <v>6.1006673266048832</v>
      </c>
      <c r="HD34">
        <v>6.1119557032629563</v>
      </c>
      <c r="HE34">
        <v>6.0131419427962989</v>
      </c>
      <c r="HF34">
        <v>6.0488753545251486</v>
      </c>
      <c r="HG34">
        <v>6.1598481308044892</v>
      </c>
      <c r="HH34">
        <v>6.0083546520323594</v>
      </c>
      <c r="HI34">
        <v>6.0507840384614555</v>
      </c>
      <c r="HJ34">
        <v>6.0197064452805193</v>
      </c>
      <c r="HK34">
        <v>6.0279868885745174</v>
      </c>
      <c r="HL34">
        <v>6.0277457732221569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4.0382040301415598</v>
      </c>
      <c r="HV34">
        <v>5.4291940589750922</v>
      </c>
      <c r="HW34">
        <v>6.1345906271941759</v>
      </c>
      <c r="HX34">
        <v>6.2974895438947058</v>
      </c>
      <c r="HY34">
        <v>6.3005094825593311</v>
      </c>
      <c r="HZ34">
        <v>6.3239912154654299</v>
      </c>
      <c r="IA34">
        <v>6.2263289647030478</v>
      </c>
      <c r="IB34">
        <v>6.2375291817711718</v>
      </c>
      <c r="IC34">
        <v>6.2137147476629275</v>
      </c>
      <c r="ID34">
        <v>6.2591722542343602</v>
      </c>
      <c r="IE34">
        <v>6.293865111177813</v>
      </c>
      <c r="IF34">
        <v>6.2669783472351694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4.133547868773225</v>
      </c>
      <c r="IP34">
        <v>5.1071275299796559</v>
      </c>
      <c r="IQ34">
        <v>6.1085233020690035</v>
      </c>
      <c r="IR34">
        <v>6.4414124505379267</v>
      </c>
      <c r="IS34">
        <v>6.3362627092329094</v>
      </c>
      <c r="IT34">
        <v>6.4052647234953568</v>
      </c>
      <c r="IU34">
        <v>6.2818320005596808</v>
      </c>
      <c r="IV34">
        <v>6.283341127446695</v>
      </c>
      <c r="IW34">
        <v>6.2975065874283844</v>
      </c>
      <c r="IX34">
        <v>6.2971583545303647</v>
      </c>
      <c r="IY34">
        <v>6.2298774065545297</v>
      </c>
      <c r="IZ34">
        <v>6.3732294078646143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3.7019191584795701</v>
      </c>
      <c r="JK34">
        <v>5.3413248996620624</v>
      </c>
      <c r="JL34">
        <v>6.4740998519929835</v>
      </c>
      <c r="JM34">
        <v>6.5608466863441697</v>
      </c>
      <c r="JN34">
        <v>6.5918586950769669</v>
      </c>
      <c r="JO34">
        <v>6.5288412219814136</v>
      </c>
      <c r="JP34">
        <v>6.5197370114887745</v>
      </c>
      <c r="JQ34">
        <v>6.5041769116526469</v>
      </c>
      <c r="JR34">
        <v>6.4739218430481573</v>
      </c>
      <c r="JS34">
        <v>6.4541919776887999</v>
      </c>
      <c r="JT34">
        <v>6.4718835050939605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4.1207421353774478</v>
      </c>
      <c r="KE34">
        <v>5.36056451504533</v>
      </c>
      <c r="KF34">
        <v>6.3606274305702053</v>
      </c>
      <c r="KG34">
        <v>6.7372725419335575</v>
      </c>
      <c r="KH34">
        <v>6.7008004985150897</v>
      </c>
      <c r="KI34">
        <v>6.6910285678161197</v>
      </c>
      <c r="KJ34">
        <v>6.7108692746147227</v>
      </c>
      <c r="KK34">
        <v>6.7630789310849355</v>
      </c>
      <c r="KL34">
        <v>6.6907048549247357</v>
      </c>
      <c r="KM34">
        <v>6.7256826944977854</v>
      </c>
      <c r="KN34">
        <v>6.7973136046630724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3.7824966109054583</v>
      </c>
      <c r="KY34">
        <v>3.9097509838586708</v>
      </c>
      <c r="KZ34">
        <v>5.559220012226187</v>
      </c>
      <c r="LA34">
        <v>6.5492177903512792</v>
      </c>
      <c r="LB34">
        <v>6.9051483989400957</v>
      </c>
      <c r="LC34">
        <v>6.7528322577290743</v>
      </c>
      <c r="LD34">
        <v>6.7644809761243856</v>
      </c>
      <c r="LE34">
        <v>6.7064095248028748</v>
      </c>
      <c r="LF34">
        <v>6.7415864438611814</v>
      </c>
      <c r="LG34">
        <v>6.8120259125704363</v>
      </c>
      <c r="LH34">
        <v>6.7410007356763613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4.2642316638018514</v>
      </c>
      <c r="LT34">
        <v>5.2256771070807781</v>
      </c>
      <c r="LU34">
        <v>5.9766539678846744</v>
      </c>
      <c r="LV34">
        <v>6.8809582018206159</v>
      </c>
      <c r="LW34">
        <v>6.8635986381691589</v>
      </c>
      <c r="LX34">
        <v>7.0269400156908937</v>
      </c>
      <c r="LY34">
        <v>6.9143694658331567</v>
      </c>
      <c r="LZ34">
        <v>6.9914210875796288</v>
      </c>
      <c r="MA34">
        <v>6.9316298897220641</v>
      </c>
      <c r="MB34">
        <v>6.9909919508174587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4.3797331745435475</v>
      </c>
      <c r="MO34">
        <v>5.4826845002315299</v>
      </c>
      <c r="MP34">
        <v>6.3681600026836396</v>
      </c>
      <c r="MQ34">
        <v>6.911736895424089</v>
      </c>
      <c r="MR34">
        <v>7.1095977664692072</v>
      </c>
      <c r="MS34">
        <v>7.1192952753838323</v>
      </c>
      <c r="MT34">
        <v>7.102350961173002</v>
      </c>
      <c r="MU34">
        <v>7.113861718475067</v>
      </c>
      <c r="MV34">
        <v>7.182140996279605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3.6570529981997284</v>
      </c>
      <c r="NI34">
        <v>4.0627782925779563</v>
      </c>
      <c r="NJ34">
        <v>5.4266092673410933</v>
      </c>
      <c r="NK34">
        <v>6.4145712956437198</v>
      </c>
      <c r="NL34">
        <v>6.9842351647413627</v>
      </c>
      <c r="NM34">
        <v>7.1978049235673494</v>
      </c>
      <c r="NN34">
        <v>7.1801120345514589</v>
      </c>
      <c r="NO34">
        <v>7.2392599819357892</v>
      </c>
      <c r="NP34">
        <v>7.1497008980897032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3.5212666170269293</v>
      </c>
      <c r="OD34">
        <v>3.9946944184900897</v>
      </c>
      <c r="OE34">
        <v>5.5826778870046434</v>
      </c>
      <c r="OF34">
        <v>6.6365765610819949</v>
      </c>
      <c r="OG34">
        <v>7.0975327232114127</v>
      </c>
      <c r="OH34">
        <v>7.508593195642697</v>
      </c>
      <c r="OI34">
        <v>7.3575524200218103</v>
      </c>
      <c r="OJ34">
        <v>7.3120774408937459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4.0170186641551728</v>
      </c>
      <c r="OY34">
        <v>3.3108106990575794</v>
      </c>
      <c r="OZ34">
        <v>5.5531410554196867</v>
      </c>
      <c r="PA34">
        <v>6.7899949558408297</v>
      </c>
      <c r="PB34">
        <v>7.2211127236225385</v>
      </c>
      <c r="PC34">
        <v>7.6573673196234555</v>
      </c>
      <c r="PD34">
        <v>7.6335237225112689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3.2443177122050568</v>
      </c>
      <c r="PS34">
        <v>3.7814152453820862</v>
      </c>
      <c r="PT34">
        <v>4.4580580806358885</v>
      </c>
      <c r="PU34">
        <v>5.7118272949827835</v>
      </c>
      <c r="PV34">
        <v>6.6699061535959903</v>
      </c>
      <c r="PW34">
        <v>7.251158153042029</v>
      </c>
      <c r="PX34">
        <v>7.7295512902217043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2.898848518281044</v>
      </c>
      <c r="QN34">
        <v>3.7158022340712478</v>
      </c>
      <c r="QO34">
        <v>4.8120895768899139</v>
      </c>
      <c r="QP34">
        <v>5.7025236817585174</v>
      </c>
      <c r="QQ34">
        <v>6.7514146761893628</v>
      </c>
      <c r="QR34">
        <v>7.4166778392633779</v>
      </c>
      <c r="QS34" s="102" t="s">
        <v>59</v>
      </c>
      <c r="QU34">
        <v>7</v>
      </c>
      <c r="QV34" s="35">
        <v>0.36599999999999999</v>
      </c>
      <c r="QW34">
        <f t="shared" ref="QW34:RP34" si="31">DQ$94</f>
        <v>0</v>
      </c>
      <c r="QX34">
        <f t="shared" si="31"/>
        <v>0</v>
      </c>
      <c r="QY34">
        <f t="shared" si="31"/>
        <v>0</v>
      </c>
      <c r="QZ34">
        <f t="shared" si="31"/>
        <v>0</v>
      </c>
      <c r="RA34">
        <f t="shared" si="31"/>
        <v>0</v>
      </c>
      <c r="RB34">
        <f t="shared" si="31"/>
        <v>0</v>
      </c>
      <c r="RC34">
        <f t="shared" si="31"/>
        <v>0.5960314540973537</v>
      </c>
      <c r="RD34">
        <f t="shared" si="31"/>
        <v>0.97135418444446842</v>
      </c>
      <c r="RE34">
        <f t="shared" si="31"/>
        <v>1.0715211406469338</v>
      </c>
      <c r="RF34">
        <f t="shared" si="31"/>
        <v>1.136011693112305</v>
      </c>
      <c r="RG34">
        <f t="shared" si="31"/>
        <v>1.2096117944573188</v>
      </c>
      <c r="RH34">
        <f t="shared" si="31"/>
        <v>1.292123979300839</v>
      </c>
      <c r="RI34">
        <f t="shared" si="31"/>
        <v>1.3608168326019225</v>
      </c>
      <c r="RJ34">
        <f t="shared" si="31"/>
        <v>1.4307223094614618</v>
      </c>
      <c r="RK34">
        <f t="shared" si="31"/>
        <v>1.4852972112845166</v>
      </c>
      <c r="RL34">
        <f t="shared" si="31"/>
        <v>1.5538507483014179</v>
      </c>
      <c r="RM34">
        <f t="shared" si="31"/>
        <v>1.620130048591252</v>
      </c>
      <c r="RN34">
        <f t="shared" si="31"/>
        <v>1.685653952461551</v>
      </c>
      <c r="RO34">
        <f t="shared" si="31"/>
        <v>1.7448041786293447</v>
      </c>
      <c r="RP34">
        <f t="shared" si="31"/>
        <v>1.7967988898397265</v>
      </c>
      <c r="RR34">
        <f t="shared" si="25"/>
        <v>9.9927654000000015</v>
      </c>
      <c r="RS34" s="35">
        <v>0.36599999999999999</v>
      </c>
      <c r="RT34">
        <f>0.01*RE34+0.99*RF34</f>
        <v>1.1353667875876512</v>
      </c>
    </row>
    <row r="35" spans="1:536" x14ac:dyDescent="0.3">
      <c r="A35">
        <v>0</v>
      </c>
      <c r="B35">
        <v>0</v>
      </c>
      <c r="C35">
        <v>0.29359394591614385</v>
      </c>
      <c r="D35">
        <v>0.29433142017881042</v>
      </c>
      <c r="E35">
        <v>0.29236138146837937</v>
      </c>
      <c r="F35">
        <v>0.29908502788182473</v>
      </c>
      <c r="G35">
        <v>0.29435539713758763</v>
      </c>
      <c r="H35">
        <v>0.28309151274325184</v>
      </c>
      <c r="I35">
        <v>0.29446328373371011</v>
      </c>
      <c r="J35">
        <v>0.29636354866230813</v>
      </c>
      <c r="K35">
        <v>0.29443227604733513</v>
      </c>
      <c r="L35">
        <v>0.28908491761603933</v>
      </c>
      <c r="M35">
        <v>0.28720790313765648</v>
      </c>
      <c r="N35">
        <v>0.28945532095792559</v>
      </c>
      <c r="O35">
        <v>0.28780681752590653</v>
      </c>
      <c r="P35">
        <v>0.28323548518553654</v>
      </c>
      <c r="Q35">
        <v>0.28745707144599997</v>
      </c>
      <c r="R35">
        <v>0.28963440200722185</v>
      </c>
      <c r="S35">
        <v>0.29304945865612581</v>
      </c>
      <c r="T35">
        <v>0.28316254412871761</v>
      </c>
      <c r="U35">
        <v>0</v>
      </c>
      <c r="V35">
        <v>0</v>
      </c>
      <c r="W35">
        <v>0</v>
      </c>
      <c r="X35">
        <v>0.45257312892823748</v>
      </c>
      <c r="Y35">
        <v>0.44913688423609449</v>
      </c>
      <c r="Z35">
        <v>0.45432272486841979</v>
      </c>
      <c r="AA35">
        <v>0.44936538869991494</v>
      </c>
      <c r="AB35">
        <v>0.4518286130923872</v>
      </c>
      <c r="AC35">
        <v>0.45068379892006022</v>
      </c>
      <c r="AD35">
        <v>0.44775333938408474</v>
      </c>
      <c r="AE35">
        <v>0.44848700690414911</v>
      </c>
      <c r="AF35">
        <v>0.452785389426135</v>
      </c>
      <c r="AG35">
        <v>0.45026558456463606</v>
      </c>
      <c r="AH35">
        <v>0.45007004467737566</v>
      </c>
      <c r="AI35">
        <v>0.4485021218252313</v>
      </c>
      <c r="AJ35">
        <v>0.44627030319930922</v>
      </c>
      <c r="AK35">
        <v>0.44622015794923781</v>
      </c>
      <c r="AL35">
        <v>0.44739393926034826</v>
      </c>
      <c r="AM35">
        <v>0.44544522600337316</v>
      </c>
      <c r="AN35">
        <v>0.4474427671630295</v>
      </c>
      <c r="AO35">
        <v>0</v>
      </c>
      <c r="AP35">
        <v>0</v>
      </c>
      <c r="AQ35">
        <v>0</v>
      </c>
      <c r="AR35">
        <v>0</v>
      </c>
      <c r="AS35">
        <v>0.60248213371076098</v>
      </c>
      <c r="AT35">
        <v>0.60159578100287259</v>
      </c>
      <c r="AU35">
        <v>0.60273642765159663</v>
      </c>
      <c r="AV35">
        <v>0.60138077914984023</v>
      </c>
      <c r="AW35">
        <v>0.60018278790715518</v>
      </c>
      <c r="AX35">
        <v>0.60150211102416062</v>
      </c>
      <c r="AY35">
        <v>0.60015312952064437</v>
      </c>
      <c r="AZ35">
        <v>0.60099203465492745</v>
      </c>
      <c r="BA35">
        <v>0.60036270552004734</v>
      </c>
      <c r="BB35">
        <v>0.60274233501839025</v>
      </c>
      <c r="BC35">
        <v>0.59563220552575791</v>
      </c>
      <c r="BD35">
        <v>0.59639421013243388</v>
      </c>
      <c r="BE35">
        <v>0.59673817411883012</v>
      </c>
      <c r="BF35">
        <v>0.59470092077601033</v>
      </c>
      <c r="BG35">
        <v>0.59503932687742378</v>
      </c>
      <c r="BH35">
        <v>0.59753570032573233</v>
      </c>
      <c r="BI35">
        <v>0</v>
      </c>
      <c r="BJ35">
        <v>0</v>
      </c>
      <c r="BK35">
        <v>0</v>
      </c>
      <c r="BL35">
        <v>0</v>
      </c>
      <c r="BM35">
        <v>0.74814737106161644</v>
      </c>
      <c r="BN35">
        <v>0.75523620505353606</v>
      </c>
      <c r="BO35">
        <v>0.75194769683467688</v>
      </c>
      <c r="BP35">
        <v>0.75306414348680828</v>
      </c>
      <c r="BQ35">
        <v>0.75058465668915741</v>
      </c>
      <c r="BR35">
        <v>0.75439014142165461</v>
      </c>
      <c r="BS35">
        <v>0.7534530472619646</v>
      </c>
      <c r="BT35">
        <v>0.75506355100825884</v>
      </c>
      <c r="BU35">
        <v>0.75221415415415105</v>
      </c>
      <c r="BV35">
        <v>0.7545453885638308</v>
      </c>
      <c r="BW35">
        <v>0.74271595527986123</v>
      </c>
      <c r="BX35">
        <v>0.74501782995946908</v>
      </c>
      <c r="BY35">
        <v>0.74743905801579247</v>
      </c>
      <c r="BZ35">
        <v>0.74502982359083625</v>
      </c>
      <c r="CA35">
        <v>0.74389906366193992</v>
      </c>
      <c r="CB35">
        <v>0.74532662246675763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0.89577426273405136</v>
      </c>
      <c r="CI35">
        <v>0.90246264506023166</v>
      </c>
      <c r="CJ35">
        <v>0.90295164809466033</v>
      </c>
      <c r="CK35">
        <v>0.89970760236548075</v>
      </c>
      <c r="CL35">
        <v>0.90457376410016421</v>
      </c>
      <c r="CM35">
        <v>0.9006758603783801</v>
      </c>
      <c r="CN35">
        <v>0.90658870939086422</v>
      </c>
      <c r="CO35">
        <v>0.90386183647329232</v>
      </c>
      <c r="CP35">
        <v>0.90584039587797216</v>
      </c>
      <c r="CQ35">
        <v>0.89361567918598184</v>
      </c>
      <c r="CR35">
        <v>0.89584225664364192</v>
      </c>
      <c r="CS35">
        <v>0.89402505017470557</v>
      </c>
      <c r="CT35">
        <v>0.8972041055598925</v>
      </c>
      <c r="CU35">
        <v>0.89571034881396605</v>
      </c>
      <c r="CV35">
        <v>0.89673571496720472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0.9851424894507459</v>
      </c>
      <c r="DC35">
        <v>0.99488730852039398</v>
      </c>
      <c r="DD35">
        <v>0.99358644664147677</v>
      </c>
      <c r="DE35">
        <v>0.99638585649352018</v>
      </c>
      <c r="DF35">
        <v>1.0000165184668679</v>
      </c>
      <c r="DG35">
        <v>0.99322113131152578</v>
      </c>
      <c r="DH35">
        <v>0.99233919993489128</v>
      </c>
      <c r="DI35">
        <v>0.98726725985737507</v>
      </c>
      <c r="DJ35">
        <v>0.99265814276955466</v>
      </c>
      <c r="DK35">
        <v>0.98252296259061012</v>
      </c>
      <c r="DL35">
        <v>0.98471251322049458</v>
      </c>
      <c r="DM35">
        <v>0.97785399769454406</v>
      </c>
      <c r="DN35">
        <v>0.98440395773551004</v>
      </c>
      <c r="DO35">
        <v>0.97973348839243624</v>
      </c>
      <c r="DP35">
        <v>0.98212631915075121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1.1139295606129505</v>
      </c>
      <c r="DX35">
        <v>1.1165547752101079</v>
      </c>
      <c r="DY35">
        <v>1.1140600962189096</v>
      </c>
      <c r="DZ35">
        <v>1.1124723793248366</v>
      </c>
      <c r="EA35">
        <v>1.1126735617579846</v>
      </c>
      <c r="EB35">
        <v>1.1113478240180708</v>
      </c>
      <c r="EC35">
        <v>1.1126912183580513</v>
      </c>
      <c r="ED35">
        <v>1.113648869035385</v>
      </c>
      <c r="EE35">
        <v>1.1038496839516547</v>
      </c>
      <c r="EF35">
        <v>1.0993140067662368</v>
      </c>
      <c r="EG35">
        <v>1.1042546940638793</v>
      </c>
      <c r="EH35">
        <v>1.0948225260543925</v>
      </c>
      <c r="EI35">
        <v>1.1058749510025905</v>
      </c>
      <c r="EJ35">
        <v>1.1010310435324662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1.2093792663506506</v>
      </c>
      <c r="ER35">
        <v>1.203274765787838</v>
      </c>
      <c r="ES35">
        <v>1.2070422245880916</v>
      </c>
      <c r="ET35">
        <v>1.199342680353757</v>
      </c>
      <c r="EU35">
        <v>1.2035844828645446</v>
      </c>
      <c r="EV35">
        <v>1.2044267401979325</v>
      </c>
      <c r="EW35">
        <v>1.2049899826789179</v>
      </c>
      <c r="EX35">
        <v>1.2096897156032034</v>
      </c>
      <c r="EY35">
        <v>1.19327803965035</v>
      </c>
      <c r="EZ35">
        <v>1.1931662337590632</v>
      </c>
      <c r="FA35">
        <v>1.1888934251172589</v>
      </c>
      <c r="FB35">
        <v>1.1918488898838817</v>
      </c>
      <c r="FC35">
        <v>1.1883296541051882</v>
      </c>
      <c r="FD35">
        <v>1.1955510467283832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1.2896915079340088</v>
      </c>
      <c r="FM35">
        <v>1.2880008912966008</v>
      </c>
      <c r="FN35">
        <v>1.2918087505871967</v>
      </c>
      <c r="FO35">
        <v>1.2939003967725407</v>
      </c>
      <c r="FP35">
        <v>1.2965199879446798</v>
      </c>
      <c r="FQ35">
        <v>1.2937720487189381</v>
      </c>
      <c r="FR35">
        <v>1.2984679646578758</v>
      </c>
      <c r="FS35">
        <v>1.2807855462273012</v>
      </c>
      <c r="FT35">
        <v>1.2804779526278185</v>
      </c>
      <c r="FU35">
        <v>1.2803420921727235</v>
      </c>
      <c r="FV35">
        <v>1.2776072456062235</v>
      </c>
      <c r="FW35">
        <v>1.2812448340348457</v>
      </c>
      <c r="FX35">
        <v>1.280623919097239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1.398794171705853</v>
      </c>
      <c r="GG35">
        <v>1.4096495733014012</v>
      </c>
      <c r="GH35">
        <v>1.416360522168908</v>
      </c>
      <c r="GI35">
        <v>1.4128877829421396</v>
      </c>
      <c r="GJ35">
        <v>1.4151102173632424</v>
      </c>
      <c r="GK35">
        <v>1.4149819754868822</v>
      </c>
      <c r="GL35">
        <v>1.4170762870973712</v>
      </c>
      <c r="GM35">
        <v>1.4020700600465816</v>
      </c>
      <c r="GN35">
        <v>1.40910281159831</v>
      </c>
      <c r="GO35">
        <v>1.3975674870105117</v>
      </c>
      <c r="GP35">
        <v>1.40018746632091</v>
      </c>
      <c r="GQ35">
        <v>1.3989679859328874</v>
      </c>
      <c r="GR35">
        <v>1.3994787833475664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1.4948207713689516</v>
      </c>
      <c r="HA35">
        <v>1.4852986420143481</v>
      </c>
      <c r="HB35">
        <v>1.5104998396529019</v>
      </c>
      <c r="HC35">
        <v>1.5001135856342929</v>
      </c>
      <c r="HD35">
        <v>1.5059731961947811</v>
      </c>
      <c r="HE35">
        <v>1.508014853886346</v>
      </c>
      <c r="HF35">
        <v>1.5079744062199645</v>
      </c>
      <c r="HG35">
        <v>1.4849024670254536</v>
      </c>
      <c r="HH35">
        <v>1.4920145698994716</v>
      </c>
      <c r="HI35">
        <v>1.4889543453064285</v>
      </c>
      <c r="HJ35">
        <v>1.4911915862524501</v>
      </c>
      <c r="HK35">
        <v>1.4893333196546523</v>
      </c>
      <c r="HL35">
        <v>1.4892562396666391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1.399765560429723</v>
      </c>
      <c r="HV35">
        <v>1.5231142729115528</v>
      </c>
      <c r="HW35">
        <v>1.5997855990477186</v>
      </c>
      <c r="HX35">
        <v>1.5977145517504285</v>
      </c>
      <c r="HY35">
        <v>1.596386133633793</v>
      </c>
      <c r="HZ35">
        <v>1.5933693115422654</v>
      </c>
      <c r="IA35">
        <v>1.5819253767275769</v>
      </c>
      <c r="IB35">
        <v>1.5779088059712743</v>
      </c>
      <c r="IC35">
        <v>1.578957802420687</v>
      </c>
      <c r="ID35">
        <v>1.5770133723836282</v>
      </c>
      <c r="IE35">
        <v>1.5785409450215</v>
      </c>
      <c r="IF35">
        <v>1.5796844973676567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1.1717809641891042</v>
      </c>
      <c r="IP35">
        <v>1.6691097217103916</v>
      </c>
      <c r="IQ35">
        <v>1.7131800159592256</v>
      </c>
      <c r="IR35">
        <v>1.709552414322413</v>
      </c>
      <c r="IS35">
        <v>1.7168773573967706</v>
      </c>
      <c r="IT35">
        <v>1.7156889935387816</v>
      </c>
      <c r="IU35">
        <v>1.6950839631940493</v>
      </c>
      <c r="IV35">
        <v>1.7009277100560332</v>
      </c>
      <c r="IW35">
        <v>1.6995868471917475</v>
      </c>
      <c r="IX35">
        <v>1.6999377807367619</v>
      </c>
      <c r="IY35">
        <v>1.6988367878323709</v>
      </c>
      <c r="IZ35">
        <v>1.6972111474139189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1.4838997854787841</v>
      </c>
      <c r="JK35">
        <v>1.7048961662067057</v>
      </c>
      <c r="JL35">
        <v>1.8077272828697681</v>
      </c>
      <c r="JM35">
        <v>1.8112246088110191</v>
      </c>
      <c r="JN35">
        <v>1.8048411613360746</v>
      </c>
      <c r="JO35">
        <v>1.7869231805610404</v>
      </c>
      <c r="JP35">
        <v>1.7922831986010836</v>
      </c>
      <c r="JQ35">
        <v>1.7874936554020504</v>
      </c>
      <c r="JR35">
        <v>1.791230336237629</v>
      </c>
      <c r="JS35">
        <v>1.7917639256845121</v>
      </c>
      <c r="JT35">
        <v>1.794482165511033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1.8794846206060585</v>
      </c>
      <c r="KE35">
        <v>1.7850448003269273</v>
      </c>
      <c r="KF35">
        <v>1.9003461082788859</v>
      </c>
      <c r="KG35">
        <v>1.8991958798907671</v>
      </c>
      <c r="KH35">
        <v>1.8985082603428447</v>
      </c>
      <c r="KI35">
        <v>1.8775290902112336</v>
      </c>
      <c r="KJ35">
        <v>1.8781555377826451</v>
      </c>
      <c r="KK35">
        <v>1.880125451778788</v>
      </c>
      <c r="KL35">
        <v>1.8753388453437239</v>
      </c>
      <c r="KM35">
        <v>1.8742180413939633</v>
      </c>
      <c r="KN35">
        <v>1.8773554121843976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1.4890283366072465</v>
      </c>
      <c r="KY35">
        <v>1.5252894743504823</v>
      </c>
      <c r="KZ35">
        <v>1.9099900049551299</v>
      </c>
      <c r="LA35">
        <v>2.0155352965823101</v>
      </c>
      <c r="LB35">
        <v>2.0159189560169035</v>
      </c>
      <c r="LC35">
        <v>1.9900507071396623</v>
      </c>
      <c r="LD35">
        <v>1.9956508827229384</v>
      </c>
      <c r="LE35">
        <v>1.9965545812696373</v>
      </c>
      <c r="LF35">
        <v>1.9921928287477559</v>
      </c>
      <c r="LG35">
        <v>1.9989696902916101</v>
      </c>
      <c r="LH35">
        <v>2.0006696554307308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2.0969360555578107</v>
      </c>
      <c r="LT35">
        <v>2.1059616334260971</v>
      </c>
      <c r="LU35">
        <v>2.0314414419775941</v>
      </c>
      <c r="LV35">
        <v>2.1105178848739437</v>
      </c>
      <c r="LW35">
        <v>2.0943512424897963</v>
      </c>
      <c r="LX35">
        <v>2.0921472017905272</v>
      </c>
      <c r="LY35">
        <v>2.0869264773630922</v>
      </c>
      <c r="LZ35">
        <v>2.084384280588913</v>
      </c>
      <c r="MA35">
        <v>2.0911651350192133</v>
      </c>
      <c r="MB35">
        <v>2.0856741358065629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2.1941031521579792</v>
      </c>
      <c r="MO35">
        <v>2.1451126598536856</v>
      </c>
      <c r="MP35">
        <v>2.1439887627448577</v>
      </c>
      <c r="MQ35">
        <v>2.1767331141360629</v>
      </c>
      <c r="MR35">
        <v>2.1813007078075755</v>
      </c>
      <c r="MS35">
        <v>2.1725932614155243</v>
      </c>
      <c r="MT35">
        <v>2.1744435520969865</v>
      </c>
      <c r="MU35">
        <v>2.1720101135152845</v>
      </c>
      <c r="MV35">
        <v>2.1756946875877881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2.3296022860951866</v>
      </c>
      <c r="NI35">
        <v>2.3151305121030292</v>
      </c>
      <c r="NJ35">
        <v>2.3129214191261238</v>
      </c>
      <c r="NK35">
        <v>2.2951885511810168</v>
      </c>
      <c r="NL35">
        <v>2.2907743382016932</v>
      </c>
      <c r="NM35">
        <v>2.2936623032998882</v>
      </c>
      <c r="NN35">
        <v>2.2941328077896519</v>
      </c>
      <c r="NO35">
        <v>2.2918917518346724</v>
      </c>
      <c r="NP35">
        <v>2.2996350331664344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2.4167674300583615</v>
      </c>
      <c r="OD35">
        <v>2.410291169736261</v>
      </c>
      <c r="OE35">
        <v>2.3660126733856668</v>
      </c>
      <c r="OF35">
        <v>2.3812645444119314</v>
      </c>
      <c r="OG35">
        <v>2.3833555869914136</v>
      </c>
      <c r="OH35">
        <v>2.3881528781153669</v>
      </c>
      <c r="OI35">
        <v>2.3903457704113933</v>
      </c>
      <c r="OJ35">
        <v>2.3885499002152328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2.5041762949728072</v>
      </c>
      <c r="OY35">
        <v>2.458839197387062</v>
      </c>
      <c r="OZ35">
        <v>2.4742782657693283</v>
      </c>
      <c r="PA35">
        <v>2.4739714637029184</v>
      </c>
      <c r="PB35">
        <v>2.4731469762071527</v>
      </c>
      <c r="PC35">
        <v>2.4757715509023863</v>
      </c>
      <c r="PD35">
        <v>2.4777365472936168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2.6186999999999996</v>
      </c>
      <c r="PS35">
        <v>2.495490028302715</v>
      </c>
      <c r="PT35">
        <v>2.5814001868421337</v>
      </c>
      <c r="PU35">
        <v>2.5962264160976249</v>
      </c>
      <c r="PV35">
        <v>2.5933033317200511</v>
      </c>
      <c r="PW35">
        <v>2.5977192877445416</v>
      </c>
      <c r="PX35">
        <v>2.5927096831063157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2.27417256739276</v>
      </c>
      <c r="QN35">
        <v>2.5727780430113047</v>
      </c>
      <c r="QO35">
        <v>2.671401644580313</v>
      </c>
      <c r="QP35">
        <v>2.6820503604530557</v>
      </c>
      <c r="QQ35">
        <v>2.6822788582640928</v>
      </c>
      <c r="QR35">
        <v>2.6855597103122344</v>
      </c>
      <c r="QS35" s="102" t="s">
        <v>61</v>
      </c>
      <c r="QU35">
        <v>8</v>
      </c>
      <c r="QV35" s="35">
        <v>0.4</v>
      </c>
      <c r="QW35">
        <f t="shared" ref="QW35:RP35" si="32">EK$94</f>
        <v>0</v>
      </c>
      <c r="QX35">
        <f t="shared" si="32"/>
        <v>0</v>
      </c>
      <c r="QY35">
        <f t="shared" si="32"/>
        <v>0</v>
      </c>
      <c r="QZ35">
        <f t="shared" si="32"/>
        <v>0</v>
      </c>
      <c r="RA35">
        <f t="shared" si="32"/>
        <v>0</v>
      </c>
      <c r="RB35">
        <f t="shared" si="32"/>
        <v>0</v>
      </c>
      <c r="RC35">
        <f t="shared" si="32"/>
        <v>0.54384627241444716</v>
      </c>
      <c r="RD35">
        <f t="shared" si="32"/>
        <v>0.78482585358217494</v>
      </c>
      <c r="RE35">
        <f t="shared" si="32"/>
        <v>1.0375588735241552</v>
      </c>
      <c r="RF35">
        <f t="shared" si="32"/>
        <v>1.0978490131667975</v>
      </c>
      <c r="RG35">
        <f t="shared" si="32"/>
        <v>1.1661541021609332</v>
      </c>
      <c r="RH35">
        <f t="shared" si="32"/>
        <v>1.2293078490008968</v>
      </c>
      <c r="RI35">
        <f t="shared" si="32"/>
        <v>1.3062891234121128</v>
      </c>
      <c r="RJ35">
        <f t="shared" si="32"/>
        <v>1.3689396066540929</v>
      </c>
      <c r="RK35">
        <f t="shared" si="32"/>
        <v>1.4194494389115646</v>
      </c>
      <c r="RL35">
        <f t="shared" si="32"/>
        <v>1.4751582771867267</v>
      </c>
      <c r="RM35">
        <f t="shared" si="32"/>
        <v>1.5375645754254521</v>
      </c>
      <c r="RN35">
        <f t="shared" si="32"/>
        <v>1.6089134571289558</v>
      </c>
      <c r="RO35">
        <f t="shared" si="32"/>
        <v>1.6765600758091104</v>
      </c>
      <c r="RP35">
        <f t="shared" si="32"/>
        <v>1.7305170293828198</v>
      </c>
      <c r="RR35">
        <f t="shared" si="25"/>
        <v>10.398960000000001</v>
      </c>
      <c r="RS35" s="35">
        <v>0.4</v>
      </c>
      <c r="RT35">
        <f>0.6*RF35+0.4*RG35</f>
        <v>1.1251710487644517</v>
      </c>
      <c r="SM35" t="s">
        <v>1021</v>
      </c>
    </row>
    <row r="36" spans="1:53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 s="102" t="s">
        <v>63</v>
      </c>
      <c r="QU36">
        <v>9</v>
      </c>
      <c r="QV36" s="35">
        <v>0.43300000000000005</v>
      </c>
      <c r="QW36">
        <f t="shared" ref="QW36:RP36" si="33">FE$94</f>
        <v>0</v>
      </c>
      <c r="QX36">
        <f t="shared" si="33"/>
        <v>0</v>
      </c>
      <c r="QY36">
        <f t="shared" si="33"/>
        <v>0</v>
      </c>
      <c r="QZ36">
        <f t="shared" si="33"/>
        <v>0</v>
      </c>
      <c r="RA36">
        <f t="shared" si="33"/>
        <v>0</v>
      </c>
      <c r="RB36">
        <f t="shared" si="33"/>
        <v>0</v>
      </c>
      <c r="RC36">
        <f t="shared" si="33"/>
        <v>0</v>
      </c>
      <c r="RD36">
        <f t="shared" si="33"/>
        <v>0.68167738121411736</v>
      </c>
      <c r="RE36">
        <f t="shared" si="33"/>
        <v>0.97841801295308717</v>
      </c>
      <c r="RF36">
        <f t="shared" si="33"/>
        <v>1.0700954699750502</v>
      </c>
      <c r="RG36">
        <f t="shared" si="33"/>
        <v>1.1276292668268708</v>
      </c>
      <c r="RH36">
        <f t="shared" si="33"/>
        <v>1.1937375137613042</v>
      </c>
      <c r="RI36">
        <f t="shared" si="33"/>
        <v>1.2540665196930276</v>
      </c>
      <c r="RJ36">
        <f t="shared" si="33"/>
        <v>1.3174959914287045</v>
      </c>
      <c r="RK36">
        <f t="shared" si="33"/>
        <v>1.3573749588733881</v>
      </c>
      <c r="RL36">
        <f t="shared" si="33"/>
        <v>1.4297806916827751</v>
      </c>
      <c r="RM36">
        <f t="shared" si="33"/>
        <v>1.4815711435722838</v>
      </c>
      <c r="RN36">
        <f t="shared" si="33"/>
        <v>1.5516550123521922</v>
      </c>
      <c r="RO36">
        <f t="shared" si="33"/>
        <v>1.608641908345293</v>
      </c>
      <c r="RP36">
        <f t="shared" si="33"/>
        <v>1.658931880809891</v>
      </c>
      <c r="RR36">
        <f t="shared" si="25"/>
        <v>10.7932077</v>
      </c>
      <c r="RS36" s="35">
        <v>0.43300000000000005</v>
      </c>
      <c r="RT36">
        <f>0.21*RF36+0.79*RG36</f>
        <v>1.1155471694879886</v>
      </c>
      <c r="SM36" t="s">
        <v>1014</v>
      </c>
      <c r="SN36" s="106">
        <v>0.12</v>
      </c>
      <c r="SO36" s="106">
        <v>0.2</v>
      </c>
      <c r="SP36" s="106">
        <v>0.26</v>
      </c>
      <c r="SQ36" s="106">
        <v>0.3</v>
      </c>
      <c r="SR36" s="106">
        <v>0.35</v>
      </c>
      <c r="SS36" s="106">
        <v>0.4</v>
      </c>
      <c r="ST36" s="106">
        <v>0.42</v>
      </c>
      <c r="SU36" s="106">
        <v>0.44</v>
      </c>
      <c r="SV36" s="106">
        <v>0.46</v>
      </c>
      <c r="SW36" s="106">
        <v>0.47</v>
      </c>
      <c r="SX36" s="106">
        <v>0.47</v>
      </c>
      <c r="SY36" s="106">
        <v>0.5</v>
      </c>
      <c r="SZ36" s="106">
        <v>0.55000000000000004</v>
      </c>
      <c r="TA36" s="106">
        <v>0.57999999999999996</v>
      </c>
      <c r="TB36" s="106">
        <v>0.65</v>
      </c>
      <c r="TD36" t="s">
        <v>1019</v>
      </c>
    </row>
    <row r="37" spans="1:53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 s="102" t="s">
        <v>65</v>
      </c>
      <c r="QU37">
        <v>10</v>
      </c>
      <c r="QV37" s="35">
        <v>0.46600000000000008</v>
      </c>
      <c r="QW37">
        <f t="shared" ref="QW37:RP37" si="34">FY$94</f>
        <v>0</v>
      </c>
      <c r="QX37">
        <f t="shared" si="34"/>
        <v>0</v>
      </c>
      <c r="QY37">
        <f t="shared" si="34"/>
        <v>0</v>
      </c>
      <c r="QZ37">
        <f t="shared" si="34"/>
        <v>0</v>
      </c>
      <c r="RA37">
        <f t="shared" si="34"/>
        <v>0</v>
      </c>
      <c r="RB37">
        <f t="shared" si="34"/>
        <v>0</v>
      </c>
      <c r="RC37">
        <f t="shared" si="34"/>
        <v>0</v>
      </c>
      <c r="RD37">
        <f t="shared" si="34"/>
        <v>0.64829282255328324</v>
      </c>
      <c r="RE37">
        <f t="shared" si="34"/>
        <v>0.86921012958615129</v>
      </c>
      <c r="RF37">
        <f t="shared" si="34"/>
        <v>1.0371546734276051</v>
      </c>
      <c r="RG37">
        <f t="shared" si="34"/>
        <v>1.0939700875061245</v>
      </c>
      <c r="RH37">
        <f t="shared" si="34"/>
        <v>1.15494862334659</v>
      </c>
      <c r="RI37">
        <f t="shared" si="34"/>
        <v>1.2094684767281862</v>
      </c>
      <c r="RJ37">
        <f t="shared" si="34"/>
        <v>1.2730618227226433</v>
      </c>
      <c r="RK37">
        <f t="shared" si="34"/>
        <v>1.318665435552471</v>
      </c>
      <c r="RL37">
        <f t="shared" si="34"/>
        <v>1.3766199718023309</v>
      </c>
      <c r="RM37">
        <f t="shared" si="34"/>
        <v>1.4303096993964679</v>
      </c>
      <c r="RN37">
        <f t="shared" si="34"/>
        <v>1.4740461734866961</v>
      </c>
      <c r="RO37">
        <f t="shared" si="34"/>
        <v>1.5533723077852462</v>
      </c>
      <c r="RP37">
        <f t="shared" si="34"/>
        <v>1.6041469452641564</v>
      </c>
      <c r="RR37">
        <f t="shared" si="25"/>
        <v>11.187455400000001</v>
      </c>
      <c r="RS37" s="35">
        <v>0.46600000000000008</v>
      </c>
      <c r="RT37">
        <f>0.81*RG37+0.19*RH37</f>
        <v>1.105556009315813</v>
      </c>
      <c r="SM37" t="s">
        <v>1005</v>
      </c>
      <c r="SN37" s="106">
        <v>1.1571253533653663</v>
      </c>
      <c r="SO37" s="106">
        <v>1.1948188932970241</v>
      </c>
      <c r="SP37" s="106">
        <v>1.1509212836182439</v>
      </c>
      <c r="SQ37" s="106">
        <v>1.1237747091123194</v>
      </c>
      <c r="SR37" s="106">
        <v>1.2091219208689017</v>
      </c>
      <c r="SS37" s="106">
        <v>1.1763951997615225</v>
      </c>
      <c r="ST37" s="106">
        <v>1.2593131500997028</v>
      </c>
      <c r="SU37" s="106">
        <v>1.1915063286734575</v>
      </c>
      <c r="SV37" s="106">
        <v>1.2201548247066989</v>
      </c>
      <c r="SW37" s="106">
        <v>1.2592603254633685</v>
      </c>
      <c r="SX37" s="106">
        <v>1.2134673683408483</v>
      </c>
      <c r="SY37" s="106">
        <v>1.1802858793861741</v>
      </c>
      <c r="SZ37" s="106">
        <v>1.0573559224992386</v>
      </c>
      <c r="TA37" s="106">
        <v>1.1565106662507654</v>
      </c>
      <c r="TB37" s="106">
        <v>1.1263521059741615</v>
      </c>
      <c r="TD37">
        <f>AVERAGE(SN37:TB37)</f>
        <v>1.1784242620945196</v>
      </c>
    </row>
    <row r="38" spans="1:53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 s="102" t="s">
        <v>67</v>
      </c>
      <c r="QU38">
        <v>11</v>
      </c>
      <c r="QV38" s="35">
        <v>0.5</v>
      </c>
      <c r="QW38">
        <f t="shared" ref="QW38:RP38" si="35">GS$94</f>
        <v>0</v>
      </c>
      <c r="QX38">
        <f t="shared" si="35"/>
        <v>0</v>
      </c>
      <c r="QY38">
        <f t="shared" si="35"/>
        <v>0</v>
      </c>
      <c r="QZ38">
        <f t="shared" si="35"/>
        <v>0</v>
      </c>
      <c r="RA38">
        <f t="shared" si="35"/>
        <v>0</v>
      </c>
      <c r="RB38">
        <f t="shared" si="35"/>
        <v>0</v>
      </c>
      <c r="RC38">
        <f t="shared" si="35"/>
        <v>0</v>
      </c>
      <c r="RD38">
        <f t="shared" si="35"/>
        <v>0.53476367164031857</v>
      </c>
      <c r="RE38">
        <f t="shared" si="35"/>
        <v>0.71465976822225064</v>
      </c>
      <c r="RF38">
        <f t="shared" si="35"/>
        <v>0.98553322043659264</v>
      </c>
      <c r="RG38">
        <f t="shared" si="35"/>
        <v>1.065907906077407</v>
      </c>
      <c r="RH38">
        <f t="shared" si="35"/>
        <v>1.1167508339508811</v>
      </c>
      <c r="RI38">
        <f t="shared" si="35"/>
        <v>1.1785843950784161</v>
      </c>
      <c r="RJ38">
        <f t="shared" si="35"/>
        <v>1.2292597301246231</v>
      </c>
      <c r="RK38">
        <f t="shared" si="35"/>
        <v>1.2578997612622647</v>
      </c>
      <c r="RL38">
        <f t="shared" si="35"/>
        <v>1.3243000685395305</v>
      </c>
      <c r="RM38">
        <f t="shared" si="35"/>
        <v>1.3740737752468555</v>
      </c>
      <c r="RN38">
        <f t="shared" si="35"/>
        <v>1.4303313359185439</v>
      </c>
      <c r="RO38">
        <f t="shared" si="35"/>
        <v>1.4831502377999897</v>
      </c>
      <c r="RP38">
        <f t="shared" si="35"/>
        <v>1.5381346469320798</v>
      </c>
      <c r="RR38">
        <f t="shared" si="25"/>
        <v>11.59365</v>
      </c>
      <c r="RS38" s="35">
        <v>0.5</v>
      </c>
      <c r="RT38">
        <f>0.41*RG38+0.59*RH38</f>
        <v>1.0959052335227568</v>
      </c>
    </row>
    <row r="39" spans="1:536" x14ac:dyDescent="0.3">
      <c r="A39">
        <v>0</v>
      </c>
      <c r="B39">
        <v>0</v>
      </c>
      <c r="C39">
        <v>2.0882482688771575</v>
      </c>
      <c r="D39">
        <v>2.1243349134163405</v>
      </c>
      <c r="E39">
        <v>2.1196928896532508</v>
      </c>
      <c r="F39">
        <v>2.148703006786874</v>
      </c>
      <c r="G39">
        <v>2.0683540882538192</v>
      </c>
      <c r="H39">
        <v>2.1136768213972865</v>
      </c>
      <c r="I39">
        <v>2.072551297218153</v>
      </c>
      <c r="J39">
        <v>2.0812335501521866</v>
      </c>
      <c r="K39">
        <v>2.0924853792272362</v>
      </c>
      <c r="L39">
        <v>2.1041022709641801</v>
      </c>
      <c r="M39">
        <v>2.0895194566728126</v>
      </c>
      <c r="N39">
        <v>2.0849648151946787</v>
      </c>
      <c r="O39">
        <v>2.0971649959198406</v>
      </c>
      <c r="P39">
        <v>2.1066633291041246</v>
      </c>
      <c r="Q39">
        <v>2.0910869404315906</v>
      </c>
      <c r="R39">
        <v>2.0945068095984056</v>
      </c>
      <c r="S39">
        <v>2.0896318283529696</v>
      </c>
      <c r="T39">
        <v>2.103281467156433</v>
      </c>
      <c r="U39">
        <v>0</v>
      </c>
      <c r="V39">
        <v>0</v>
      </c>
      <c r="W39">
        <v>0</v>
      </c>
      <c r="X39">
        <v>2.814161108047573</v>
      </c>
      <c r="Y39">
        <v>2.9465665356086657</v>
      </c>
      <c r="Z39">
        <v>2.9402516236997247</v>
      </c>
      <c r="AA39">
        <v>2.9458386785169046</v>
      </c>
      <c r="AB39">
        <v>2.9277593418427381</v>
      </c>
      <c r="AC39">
        <v>2.852404296719822</v>
      </c>
      <c r="AD39">
        <v>2.8270731480281142</v>
      </c>
      <c r="AE39">
        <v>2.8262105644164217</v>
      </c>
      <c r="AF39">
        <v>2.7765442191249847</v>
      </c>
      <c r="AG39">
        <v>2.8589460740922186</v>
      </c>
      <c r="AH39">
        <v>2.7899463013306742</v>
      </c>
      <c r="AI39">
        <v>2.7759958713563222</v>
      </c>
      <c r="AJ39">
        <v>2.811777807706326</v>
      </c>
      <c r="AK39">
        <v>2.7975504029831257</v>
      </c>
      <c r="AL39">
        <v>2.8002894504238882</v>
      </c>
      <c r="AM39">
        <v>2.7866480102813744</v>
      </c>
      <c r="AN39">
        <v>2.7992967710363779</v>
      </c>
      <c r="AO39">
        <v>0</v>
      </c>
      <c r="AP39">
        <v>0</v>
      </c>
      <c r="AQ39">
        <v>0</v>
      </c>
      <c r="AR39">
        <v>0</v>
      </c>
      <c r="AS39">
        <v>3.6038915381074137</v>
      </c>
      <c r="AT39">
        <v>3.7702640643172987</v>
      </c>
      <c r="AU39">
        <v>3.749073871184025</v>
      </c>
      <c r="AV39">
        <v>3.7623045754112185</v>
      </c>
      <c r="AW39">
        <v>3.7706222347560141</v>
      </c>
      <c r="AX39">
        <v>3.766105394250149</v>
      </c>
      <c r="AY39">
        <v>3.7480020764335653</v>
      </c>
      <c r="AZ39">
        <v>3.567811523099</v>
      </c>
      <c r="BA39">
        <v>3.5691476159090239</v>
      </c>
      <c r="BB39">
        <v>3.5478587595585713</v>
      </c>
      <c r="BC39">
        <v>3.4615091864594127</v>
      </c>
      <c r="BD39">
        <v>3.55609992135498</v>
      </c>
      <c r="BE39">
        <v>3.545100908290415</v>
      </c>
      <c r="BF39">
        <v>3.5044473688881443</v>
      </c>
      <c r="BG39">
        <v>3.5941324265975192</v>
      </c>
      <c r="BH39">
        <v>3.4920120949857871</v>
      </c>
      <c r="BI39">
        <v>0</v>
      </c>
      <c r="BJ39">
        <v>0</v>
      </c>
      <c r="BK39">
        <v>0</v>
      </c>
      <c r="BL39">
        <v>0</v>
      </c>
      <c r="BM39">
        <v>3.5609098424545289</v>
      </c>
      <c r="BN39">
        <v>4.350501062198072</v>
      </c>
      <c r="BO39">
        <v>4.5755559859438639</v>
      </c>
      <c r="BP39">
        <v>4.5867389620531425</v>
      </c>
      <c r="BQ39">
        <v>4.5963723076893519</v>
      </c>
      <c r="BR39">
        <v>4.5927332695342589</v>
      </c>
      <c r="BS39">
        <v>4.5468906792756965</v>
      </c>
      <c r="BT39">
        <v>4.5879719215432635</v>
      </c>
      <c r="BU39">
        <v>4.5384877829635037</v>
      </c>
      <c r="BV39">
        <v>4.373935676518955</v>
      </c>
      <c r="BW39">
        <v>4.300743164778738</v>
      </c>
      <c r="BX39">
        <v>4.2312889610088158</v>
      </c>
      <c r="BY39">
        <v>4.2432065605069083</v>
      </c>
      <c r="BZ39">
        <v>4.3202441240957672</v>
      </c>
      <c r="CA39">
        <v>4.3042417751943676</v>
      </c>
      <c r="CB39">
        <v>4.2622941163623773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3.5500037647391234</v>
      </c>
      <c r="CI39">
        <v>5.2952457799672175</v>
      </c>
      <c r="CJ39">
        <v>5.4030314478436798</v>
      </c>
      <c r="CK39">
        <v>5.3914177751462828</v>
      </c>
      <c r="CL39">
        <v>5.3732575633453008</v>
      </c>
      <c r="CM39">
        <v>5.4071612008777894</v>
      </c>
      <c r="CN39">
        <v>5.3453633458205072</v>
      </c>
      <c r="CO39">
        <v>5.3908243015284532</v>
      </c>
      <c r="CP39">
        <v>5.3306567760810193</v>
      </c>
      <c r="CQ39">
        <v>5.320458688128161</v>
      </c>
      <c r="CR39">
        <v>5.2036614357646691</v>
      </c>
      <c r="CS39">
        <v>5.0523049467865668</v>
      </c>
      <c r="CT39">
        <v>5.0140476569428909</v>
      </c>
      <c r="CU39">
        <v>4.9326684666514691</v>
      </c>
      <c r="CV39">
        <v>4.9546366543556637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2.7731558568203618</v>
      </c>
      <c r="DC39">
        <v>5.4355354136266865</v>
      </c>
      <c r="DD39">
        <v>5.915730872616642</v>
      </c>
      <c r="DE39">
        <v>5.9473890475232523</v>
      </c>
      <c r="DF39">
        <v>5.9909145905396564</v>
      </c>
      <c r="DG39">
        <v>5.9367244724177919</v>
      </c>
      <c r="DH39">
        <v>5.9861285724400579</v>
      </c>
      <c r="DI39">
        <v>5.9849555181485581</v>
      </c>
      <c r="DJ39">
        <v>5.931520729448315</v>
      </c>
      <c r="DK39">
        <v>5.910097698018923</v>
      </c>
      <c r="DL39">
        <v>5.816603661686039</v>
      </c>
      <c r="DM39">
        <v>5.7877950304311572</v>
      </c>
      <c r="DN39">
        <v>5.7520239147134351</v>
      </c>
      <c r="DO39">
        <v>5.6931136833294165</v>
      </c>
      <c r="DP39">
        <v>5.59063086785648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4.1594909449007531</v>
      </c>
      <c r="DX39">
        <v>6.2604339737798753</v>
      </c>
      <c r="DY39">
        <v>6.4372088455226724</v>
      </c>
      <c r="DZ39">
        <v>6.4948046141190945</v>
      </c>
      <c r="EA39">
        <v>6.4561988517605347</v>
      </c>
      <c r="EB39">
        <v>6.3615730744062091</v>
      </c>
      <c r="EC39">
        <v>6.3753732344935417</v>
      </c>
      <c r="ED39">
        <v>6.3791159402274458</v>
      </c>
      <c r="EE39">
        <v>6.3310080219823694</v>
      </c>
      <c r="EF39">
        <v>6.3434624914202082</v>
      </c>
      <c r="EG39">
        <v>6.3616316333149241</v>
      </c>
      <c r="EH39">
        <v>6.3607024619392067</v>
      </c>
      <c r="EI39">
        <v>6.2594031489034938</v>
      </c>
      <c r="EJ39">
        <v>6.078317762006213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5.4594758784584307</v>
      </c>
      <c r="ER39">
        <v>6.2775872205232073</v>
      </c>
      <c r="ES39">
        <v>6.950974235191862</v>
      </c>
      <c r="ET39">
        <v>7.0852299197081878</v>
      </c>
      <c r="EU39">
        <v>7.0353974702829953</v>
      </c>
      <c r="EV39">
        <v>7.0521394323244611</v>
      </c>
      <c r="EW39">
        <v>6.9480634621224775</v>
      </c>
      <c r="EX39">
        <v>6.9721205351840192</v>
      </c>
      <c r="EY39">
        <v>6.9161786942921282</v>
      </c>
      <c r="EZ39">
        <v>6.974961709899496</v>
      </c>
      <c r="FA39">
        <v>7.0044954080372932</v>
      </c>
      <c r="FB39">
        <v>6.9482804501993813</v>
      </c>
      <c r="FC39">
        <v>6.932825642259453</v>
      </c>
      <c r="FD39">
        <v>6.845169918778649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6.6280514213224277</v>
      </c>
      <c r="FM39">
        <v>7.4756213242125931</v>
      </c>
      <c r="FN39">
        <v>7.5679021886944682</v>
      </c>
      <c r="FO39">
        <v>7.6026517444938033</v>
      </c>
      <c r="FP39">
        <v>7.5422843208399364</v>
      </c>
      <c r="FQ39">
        <v>7.5566519670901862</v>
      </c>
      <c r="FR39">
        <v>7.5255867705119472</v>
      </c>
      <c r="FS39">
        <v>7.5387022631536968</v>
      </c>
      <c r="FT39">
        <v>7.44797841104588</v>
      </c>
      <c r="FU39">
        <v>7.5035605817850906</v>
      </c>
      <c r="FV39">
        <v>7.4527219431889264</v>
      </c>
      <c r="FW39">
        <v>7.458559307787584</v>
      </c>
      <c r="FX39">
        <v>7.5143359120835163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6.3000496789627487</v>
      </c>
      <c r="GG39">
        <v>7.1404881805800828</v>
      </c>
      <c r="GH39">
        <v>7.9842249872038966</v>
      </c>
      <c r="GI39">
        <v>8.0859970827552416</v>
      </c>
      <c r="GJ39">
        <v>8.0322904015503145</v>
      </c>
      <c r="GK39">
        <v>8.0750113449036807</v>
      </c>
      <c r="GL39">
        <v>8.0019821795695094</v>
      </c>
      <c r="GM39">
        <v>7.9253466559992702</v>
      </c>
      <c r="GN39">
        <v>7.9127340384388702</v>
      </c>
      <c r="GO39">
        <v>7.9689820033021741</v>
      </c>
      <c r="GP39">
        <v>8.0578024712237717</v>
      </c>
      <c r="GQ39">
        <v>7.9168717338814849</v>
      </c>
      <c r="GR39">
        <v>7.9543028437308596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6.6624228159455372</v>
      </c>
      <c r="HA39">
        <v>7.5032157280530463</v>
      </c>
      <c r="HB39">
        <v>8.4240207937273048</v>
      </c>
      <c r="HC39">
        <v>8.617002627423469</v>
      </c>
      <c r="HD39">
        <v>8.6305174847920618</v>
      </c>
      <c r="HE39">
        <v>8.5364141296968885</v>
      </c>
      <c r="HF39">
        <v>8.5734832490344086</v>
      </c>
      <c r="HG39">
        <v>8.6439156994525028</v>
      </c>
      <c r="HH39">
        <v>8.5003880512076453</v>
      </c>
      <c r="HI39">
        <v>8.5474761807300279</v>
      </c>
      <c r="HJ39">
        <v>8.5212431271479918</v>
      </c>
      <c r="HK39">
        <v>8.5234143530935267</v>
      </c>
      <c r="HL39">
        <v>8.5212323795677616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6.9355679930666865</v>
      </c>
      <c r="HV39">
        <v>8.336934036654581</v>
      </c>
      <c r="HW39">
        <v>9.0451244118090148</v>
      </c>
      <c r="HX39">
        <v>9.2020495179711563</v>
      </c>
      <c r="HY39">
        <v>9.200421809357735</v>
      </c>
      <c r="HZ39">
        <v>9.2357404364401603</v>
      </c>
      <c r="IA39">
        <v>9.098043854343592</v>
      </c>
      <c r="IB39">
        <v>9.1189293299823913</v>
      </c>
      <c r="IC39">
        <v>9.0929799354812726</v>
      </c>
      <c r="ID39">
        <v>9.1344318640838402</v>
      </c>
      <c r="IE39">
        <v>9.1655524482819075</v>
      </c>
      <c r="IF39">
        <v>9.1405921456317021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7.4161050114104814</v>
      </c>
      <c r="IP39">
        <v>8.4102908446948383</v>
      </c>
      <c r="IQ39">
        <v>9.4146711249429575</v>
      </c>
      <c r="IR39">
        <v>9.7425822997031784</v>
      </c>
      <c r="IS39">
        <v>9.639317857325846</v>
      </c>
      <c r="IT39">
        <v>9.7148419077956731</v>
      </c>
      <c r="IU39">
        <v>9.5522855187154025</v>
      </c>
      <c r="IV39">
        <v>9.5431543765058162</v>
      </c>
      <c r="IW39">
        <v>9.5649924560550037</v>
      </c>
      <c r="IX39">
        <v>9.5728148724706514</v>
      </c>
      <c r="IY39">
        <v>9.5061760578864281</v>
      </c>
      <c r="IZ39">
        <v>9.6341647727282869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7.4201664195246906</v>
      </c>
      <c r="JK39">
        <v>9.0173784880807943</v>
      </c>
      <c r="JL39">
        <v>10.163798511610333</v>
      </c>
      <c r="JM39">
        <v>10.24776725155359</v>
      </c>
      <c r="JN39">
        <v>10.270769554907769</v>
      </c>
      <c r="JO39">
        <v>10.16854287524955</v>
      </c>
      <c r="JP39">
        <v>10.171713535600903</v>
      </c>
      <c r="JQ39">
        <v>10.155300174651046</v>
      </c>
      <c r="JR39">
        <v>10.119323148557907</v>
      </c>
      <c r="JS39">
        <v>10.118762408365015</v>
      </c>
      <c r="JT39">
        <v>10.128838835016811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8.2168579225597149</v>
      </c>
      <c r="KE39">
        <v>9.4284570418625275</v>
      </c>
      <c r="KF39">
        <v>10.434043529247326</v>
      </c>
      <c r="KG39">
        <v>10.801268445124443</v>
      </c>
      <c r="KH39">
        <v>10.77526041315587</v>
      </c>
      <c r="KI39">
        <v>10.723016177018577</v>
      </c>
      <c r="KJ39">
        <v>10.739888521768965</v>
      </c>
      <c r="KK39">
        <v>10.784445654798239</v>
      </c>
      <c r="KL39">
        <v>10.712062256248425</v>
      </c>
      <c r="KM39">
        <v>10.74189966557231</v>
      </c>
      <c r="KN39">
        <v>10.831976526801702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8.282611186406907</v>
      </c>
      <c r="KY39">
        <v>8.3764569493091283</v>
      </c>
      <c r="KZ39">
        <v>10.034813188909254</v>
      </c>
      <c r="LA39">
        <v>11.004912063181512</v>
      </c>
      <c r="LB39">
        <v>11.366123362596699</v>
      </c>
      <c r="LC39">
        <v>11.16933687873262</v>
      </c>
      <c r="LD39">
        <v>11.175453308334331</v>
      </c>
      <c r="LE39">
        <v>11.123762495427078</v>
      </c>
      <c r="LF39">
        <v>11.157799750161175</v>
      </c>
      <c r="LG39">
        <v>11.233086745616429</v>
      </c>
      <c r="LH39">
        <v>11.145208314906709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9.1306307678009695</v>
      </c>
      <c r="LT39">
        <v>10.07465573338404</v>
      </c>
      <c r="LU39">
        <v>10.816962746596351</v>
      </c>
      <c r="LV39">
        <v>11.747857425419973</v>
      </c>
      <c r="LW39">
        <v>11.666835509296236</v>
      </c>
      <c r="LX39">
        <v>11.834056178050989</v>
      </c>
      <c r="LY39">
        <v>11.724253738246507</v>
      </c>
      <c r="LZ39">
        <v>11.801444985704181</v>
      </c>
      <c r="MA39">
        <v>11.756173729807617</v>
      </c>
      <c r="MB39">
        <v>11.802760318995871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9.5810227829128021</v>
      </c>
      <c r="MO39">
        <v>10.733062376862907</v>
      </c>
      <c r="MP39">
        <v>11.592256439208205</v>
      </c>
      <c r="MQ39">
        <v>12.108372609976588</v>
      </c>
      <c r="MR39">
        <v>12.27536848380554</v>
      </c>
      <c r="MS39">
        <v>12.29516804351379</v>
      </c>
      <c r="MT39">
        <v>12.290194310514178</v>
      </c>
      <c r="MU39">
        <v>12.288371645194411</v>
      </c>
      <c r="MV39">
        <v>12.374174947032316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9.2968778337738129</v>
      </c>
      <c r="NI39">
        <v>9.7737404657845577</v>
      </c>
      <c r="NJ39">
        <v>11.062344258088277</v>
      </c>
      <c r="NK39">
        <v>11.988108948976894</v>
      </c>
      <c r="NL39">
        <v>12.559051336519069</v>
      </c>
      <c r="NM39">
        <v>12.771203911052853</v>
      </c>
      <c r="NN39">
        <v>12.758043405431703</v>
      </c>
      <c r="NO39">
        <v>12.809836758239079</v>
      </c>
      <c r="NP39">
        <v>12.730636769444382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9.5835894133732431</v>
      </c>
      <c r="OD39">
        <v>10.041521406934274</v>
      </c>
      <c r="OE39">
        <v>11.524682493132669</v>
      </c>
      <c r="OF39">
        <v>12.574143516130002</v>
      </c>
      <c r="OG39">
        <v>13.072412126759087</v>
      </c>
      <c r="OH39">
        <v>13.470821201012148</v>
      </c>
      <c r="OI39">
        <v>13.34004752562972</v>
      </c>
      <c r="OJ39">
        <v>13.257641052417373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10.36702820250807</v>
      </c>
      <c r="OY39">
        <v>9.6690985370916138</v>
      </c>
      <c r="OZ39">
        <v>11.874975851341837</v>
      </c>
      <c r="PA39">
        <v>13.133160651229517</v>
      </c>
      <c r="PB39">
        <v>13.575412902056934</v>
      </c>
      <c r="PC39">
        <v>13.987374039215254</v>
      </c>
      <c r="PD39">
        <v>13.965327037166357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10.392568599211909</v>
      </c>
      <c r="PS39">
        <v>10.253419351925814</v>
      </c>
      <c r="PT39">
        <v>11.16118543305617</v>
      </c>
      <c r="PU39">
        <v>12.464612173089627</v>
      </c>
      <c r="PV39">
        <v>13.423903590942055</v>
      </c>
      <c r="PW39">
        <v>13.98429813310918</v>
      </c>
      <c r="PX39">
        <v>14.452512840560752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8.8722286861537185</v>
      </c>
      <c r="QN39">
        <v>10.560650705904225</v>
      </c>
      <c r="QO39">
        <v>11.89723069118512</v>
      </c>
      <c r="QP39">
        <v>12.801395875551115</v>
      </c>
      <c r="QQ39">
        <v>13.838905773591506</v>
      </c>
      <c r="QR39">
        <v>14.54020192294602</v>
      </c>
      <c r="QS39" s="102" t="s">
        <v>69</v>
      </c>
      <c r="QU39">
        <v>12</v>
      </c>
      <c r="QV39" s="35">
        <v>0.53300000000000003</v>
      </c>
      <c r="QW39">
        <f t="shared" ref="QW39:RP39" si="36">HM$94</f>
        <v>0</v>
      </c>
      <c r="QX39">
        <f t="shared" si="36"/>
        <v>0</v>
      </c>
      <c r="QY39">
        <f t="shared" si="36"/>
        <v>0</v>
      </c>
      <c r="QZ39">
        <f t="shared" si="36"/>
        <v>0</v>
      </c>
      <c r="RA39">
        <f t="shared" si="36"/>
        <v>0</v>
      </c>
      <c r="RB39">
        <f t="shared" si="36"/>
        <v>0</v>
      </c>
      <c r="RC39">
        <f t="shared" si="36"/>
        <v>0</v>
      </c>
      <c r="RD39">
        <f t="shared" si="36"/>
        <v>0</v>
      </c>
      <c r="RE39">
        <f t="shared" si="36"/>
        <v>0.67203325134417924</v>
      </c>
      <c r="RF39">
        <f t="shared" si="36"/>
        <v>0.84783969405723669</v>
      </c>
      <c r="RG39">
        <f t="shared" si="36"/>
        <v>1.0379739327816446</v>
      </c>
      <c r="RH39">
        <f t="shared" si="36"/>
        <v>1.0849786687724343</v>
      </c>
      <c r="RI39">
        <f t="shared" si="36"/>
        <v>1.1352791669070599</v>
      </c>
      <c r="RJ39">
        <f t="shared" si="36"/>
        <v>1.1837838681735393</v>
      </c>
      <c r="RK39">
        <f t="shared" si="36"/>
        <v>1.2257026665796023</v>
      </c>
      <c r="RL39">
        <f t="shared" si="36"/>
        <v>1.274710887964186</v>
      </c>
      <c r="RM39">
        <f t="shared" si="36"/>
        <v>1.3263480741450506</v>
      </c>
      <c r="RN39">
        <f t="shared" si="36"/>
        <v>1.3731680103197139</v>
      </c>
      <c r="RO39">
        <f t="shared" si="36"/>
        <v>1.4177114716021193</v>
      </c>
      <c r="RP39">
        <f t="shared" si="36"/>
        <v>1.4694355241009691</v>
      </c>
      <c r="RR39">
        <f t="shared" si="25"/>
        <v>11.987897700000001</v>
      </c>
      <c r="RS39" s="35">
        <v>0.53300000000000003</v>
      </c>
      <c r="RT39">
        <f>0.01*RG39+0.99*RH39</f>
        <v>1.0845086214125264</v>
      </c>
      <c r="SM39" t="s">
        <v>1020</v>
      </c>
    </row>
    <row r="40" spans="1:536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 s="102" t="s">
        <v>71</v>
      </c>
      <c r="QU40">
        <v>13</v>
      </c>
      <c r="QV40" s="35">
        <v>0.56600000000000006</v>
      </c>
      <c r="QW40">
        <f t="shared" ref="QW40:RP40" si="37">IG$94</f>
        <v>0</v>
      </c>
      <c r="QX40">
        <f t="shared" si="37"/>
        <v>0</v>
      </c>
      <c r="QY40">
        <f t="shared" si="37"/>
        <v>0</v>
      </c>
      <c r="QZ40">
        <f t="shared" si="37"/>
        <v>0</v>
      </c>
      <c r="RA40">
        <f t="shared" si="37"/>
        <v>0</v>
      </c>
      <c r="RB40">
        <f t="shared" si="37"/>
        <v>0</v>
      </c>
      <c r="RC40">
        <f t="shared" si="37"/>
        <v>0</v>
      </c>
      <c r="RD40">
        <f t="shared" si="37"/>
        <v>0</v>
      </c>
      <c r="RE40">
        <f t="shared" si="37"/>
        <v>0.56143195437521876</v>
      </c>
      <c r="RF40">
        <f t="shared" si="37"/>
        <v>0.75319213191492873</v>
      </c>
      <c r="RG40">
        <f t="shared" si="37"/>
        <v>0.98450450719896754</v>
      </c>
      <c r="RH40">
        <f t="shared" si="37"/>
        <v>1.050551868416487</v>
      </c>
      <c r="RI40">
        <f t="shared" si="37"/>
        <v>1.1031205106057422</v>
      </c>
      <c r="RJ40">
        <f t="shared" si="37"/>
        <v>1.1455614697841277</v>
      </c>
      <c r="RK40">
        <f t="shared" si="37"/>
        <v>1.1884322672091592</v>
      </c>
      <c r="RL40">
        <f t="shared" si="37"/>
        <v>1.2348072606952616</v>
      </c>
      <c r="RM40">
        <f t="shared" si="37"/>
        <v>1.2804850557851715</v>
      </c>
      <c r="RN40">
        <f t="shared" si="37"/>
        <v>1.3267629970702175</v>
      </c>
      <c r="RO40">
        <f t="shared" si="37"/>
        <v>1.3828374858825458</v>
      </c>
      <c r="RP40">
        <f t="shared" si="37"/>
        <v>1.414424523214898</v>
      </c>
      <c r="RR40">
        <f t="shared" si="25"/>
        <v>12.382145400000001</v>
      </c>
      <c r="RS40" s="35">
        <v>0.56600000000000006</v>
      </c>
      <c r="RT40">
        <f>0.62*RH40+0.38*RI40</f>
        <v>1.0705279524484039</v>
      </c>
      <c r="SM40" t="s">
        <v>1014</v>
      </c>
      <c r="SN40" s="105">
        <v>0.21</v>
      </c>
      <c r="SO40" s="105">
        <v>0.22</v>
      </c>
      <c r="SP40" s="105">
        <v>0.22</v>
      </c>
      <c r="SQ40" s="105">
        <v>0.25</v>
      </c>
      <c r="SR40" s="105">
        <v>0.26</v>
      </c>
      <c r="SS40" s="105">
        <v>0.31</v>
      </c>
      <c r="ST40" s="105">
        <v>0.35</v>
      </c>
      <c r="SU40" s="105">
        <v>0.36</v>
      </c>
      <c r="SV40" s="105">
        <v>0.41</v>
      </c>
      <c r="SW40" s="105">
        <v>0.42</v>
      </c>
      <c r="SX40" s="105">
        <v>0.45</v>
      </c>
      <c r="SY40" s="105">
        <v>0.46</v>
      </c>
      <c r="SZ40" s="105">
        <v>0.51</v>
      </c>
      <c r="TA40" s="105">
        <v>0.53</v>
      </c>
      <c r="TB40" s="105">
        <v>0.55000000000000004</v>
      </c>
      <c r="TC40" s="105">
        <v>0.63</v>
      </c>
      <c r="TD40" s="105">
        <v>0.65</v>
      </c>
      <c r="TE40" s="105">
        <v>0.73</v>
      </c>
      <c r="TF40" s="105">
        <v>0.74</v>
      </c>
      <c r="TH40" t="s">
        <v>1019</v>
      </c>
    </row>
    <row r="41" spans="1:536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 s="102" t="s">
        <v>73</v>
      </c>
      <c r="QU41">
        <v>14</v>
      </c>
      <c r="QV41" s="35">
        <v>0.6</v>
      </c>
      <c r="QW41">
        <f t="shared" ref="QW41:RP41" si="38">JA$94</f>
        <v>0</v>
      </c>
      <c r="QX41">
        <f t="shared" si="38"/>
        <v>0</v>
      </c>
      <c r="QY41">
        <f t="shared" si="38"/>
        <v>0</v>
      </c>
      <c r="QZ41">
        <f t="shared" si="38"/>
        <v>0</v>
      </c>
      <c r="RA41">
        <f t="shared" si="38"/>
        <v>0</v>
      </c>
      <c r="RB41">
        <f t="shared" si="38"/>
        <v>0</v>
      </c>
      <c r="RC41">
        <f t="shared" si="38"/>
        <v>0</v>
      </c>
      <c r="RD41">
        <f t="shared" si="38"/>
        <v>0</v>
      </c>
      <c r="RE41">
        <f t="shared" si="38"/>
        <v>0</v>
      </c>
      <c r="RF41">
        <f t="shared" si="38"/>
        <v>0.69793020552240581</v>
      </c>
      <c r="RG41">
        <f t="shared" si="38"/>
        <v>0.88807783665653794</v>
      </c>
      <c r="RH41">
        <f t="shared" si="38"/>
        <v>1.0273595904919608</v>
      </c>
      <c r="RI41">
        <f t="shared" si="38"/>
        <v>1.0719211742527426</v>
      </c>
      <c r="RJ41">
        <f t="shared" si="38"/>
        <v>1.116877686033773</v>
      </c>
      <c r="RK41">
        <f t="shared" si="38"/>
        <v>1.1501451369433786</v>
      </c>
      <c r="RL41">
        <f t="shared" si="38"/>
        <v>1.1933306401792581</v>
      </c>
      <c r="RM41">
        <f t="shared" si="38"/>
        <v>1.2401330334343708</v>
      </c>
      <c r="RN41">
        <f t="shared" si="38"/>
        <v>1.2864268776660668</v>
      </c>
      <c r="RO41">
        <f t="shared" si="38"/>
        <v>1.3313854845332</v>
      </c>
      <c r="RP41">
        <f t="shared" si="38"/>
        <v>1.3733550923721787</v>
      </c>
      <c r="RR41">
        <f t="shared" si="25"/>
        <v>12.78834</v>
      </c>
      <c r="RS41" s="35">
        <v>0.6</v>
      </c>
      <c r="RT41">
        <f>0.21*RH41+0.79*RI41</f>
        <v>1.0625632416629784</v>
      </c>
      <c r="SM41" t="s">
        <v>1005</v>
      </c>
      <c r="SN41" s="105">
        <v>1.0189570675728852</v>
      </c>
      <c r="SO41" s="105">
        <v>0.99000143596914281</v>
      </c>
      <c r="SP41" s="105">
        <v>1.0055918172275977</v>
      </c>
      <c r="SQ41" s="105">
        <v>0.97833106427774519</v>
      </c>
      <c r="SR41" s="105">
        <v>0.89450838404282518</v>
      </c>
      <c r="SS41" s="105">
        <v>1.0185382467970483</v>
      </c>
      <c r="ST41" s="105">
        <v>0.96558360378613617</v>
      </c>
      <c r="SU41" s="105">
        <v>1.0222024895323474</v>
      </c>
      <c r="SV41" s="105">
        <v>1.0564093075933634</v>
      </c>
      <c r="SW41" s="105">
        <v>1.0516387756180108</v>
      </c>
      <c r="SX41" s="105">
        <v>0.9831374734677738</v>
      </c>
      <c r="SY41" s="105">
        <v>1.0214549673073785</v>
      </c>
      <c r="SZ41" s="105">
        <v>1.0611798607861052</v>
      </c>
      <c r="TA41" s="105">
        <v>1.0507015028679116</v>
      </c>
      <c r="TB41" s="105">
        <v>0.97585862643300614</v>
      </c>
      <c r="TC41" s="105">
        <v>1.062417938430914</v>
      </c>
      <c r="TD41" s="105">
        <v>1.0054716865702038</v>
      </c>
      <c r="TE41" s="105">
        <v>1.066022716894637</v>
      </c>
      <c r="TF41" s="105">
        <v>1.0265569057538253</v>
      </c>
      <c r="TH41">
        <f>AVERAGE(SN41:TF41)</f>
        <v>1.0133980984699398</v>
      </c>
    </row>
    <row r="42" spans="1:536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 s="102" t="s">
        <v>74</v>
      </c>
      <c r="QU42">
        <v>15</v>
      </c>
      <c r="QV42" s="35">
        <v>0.63300000000000001</v>
      </c>
      <c r="QW42">
        <f t="shared" ref="QW42:RP42" si="39">JU$94</f>
        <v>0</v>
      </c>
      <c r="QX42">
        <f t="shared" si="39"/>
        <v>0</v>
      </c>
      <c r="QY42">
        <f t="shared" si="39"/>
        <v>0</v>
      </c>
      <c r="QZ42">
        <f t="shared" si="39"/>
        <v>0</v>
      </c>
      <c r="RA42">
        <f t="shared" si="39"/>
        <v>0</v>
      </c>
      <c r="RB42">
        <f t="shared" si="39"/>
        <v>0</v>
      </c>
      <c r="RC42">
        <f t="shared" si="39"/>
        <v>0</v>
      </c>
      <c r="RD42">
        <f t="shared" si="39"/>
        <v>0</v>
      </c>
      <c r="RE42">
        <f t="shared" si="39"/>
        <v>0</v>
      </c>
      <c r="RF42">
        <f t="shared" si="39"/>
        <v>0.6571189217090333</v>
      </c>
      <c r="RG42">
        <f t="shared" si="39"/>
        <v>0.77130585288126996</v>
      </c>
      <c r="RH42">
        <f t="shared" si="39"/>
        <v>0.96250804411983892</v>
      </c>
      <c r="RI42">
        <f t="shared" si="39"/>
        <v>1.0435313962025126</v>
      </c>
      <c r="RJ42">
        <f t="shared" si="39"/>
        <v>1.0884510772756049</v>
      </c>
      <c r="RK42">
        <f t="shared" si="39"/>
        <v>1.1169725506914909</v>
      </c>
      <c r="RL42">
        <f t="shared" si="39"/>
        <v>1.157347236399219</v>
      </c>
      <c r="RM42">
        <f t="shared" si="39"/>
        <v>1.1941524360787579</v>
      </c>
      <c r="RN42">
        <f t="shared" si="39"/>
        <v>1.2422164469251609</v>
      </c>
      <c r="RO42">
        <f t="shared" si="39"/>
        <v>1.2811297541058695</v>
      </c>
      <c r="RP42">
        <f t="shared" si="39"/>
        <v>1.3141041472841091</v>
      </c>
      <c r="RR42">
        <f t="shared" si="25"/>
        <v>13.182587700000001</v>
      </c>
      <c r="RS42" s="35">
        <v>0.63300000000000001</v>
      </c>
      <c r="RT42">
        <f>0.82*RI42+0.18*RJ42</f>
        <v>1.0516169387956691</v>
      </c>
    </row>
    <row r="43" spans="1:536" x14ac:dyDescent="0.3">
      <c r="A43">
        <v>0</v>
      </c>
      <c r="B43">
        <v>0</v>
      </c>
      <c r="C43">
        <v>-5.9922495107648791E-32</v>
      </c>
      <c r="D43">
        <v>2.1865511591237036E-32</v>
      </c>
      <c r="E43">
        <v>3.5381339771248573E-32</v>
      </c>
      <c r="F43">
        <v>1.8985592853884802E-31</v>
      </c>
      <c r="G43">
        <v>6.9924210051103347E-32</v>
      </c>
      <c r="H43">
        <v>1.7199488069434527E-32</v>
      </c>
      <c r="I43">
        <v>-6.4081352048355527E-34</v>
      </c>
      <c r="J43">
        <v>-7.3216384784567398E-33</v>
      </c>
      <c r="K43">
        <v>9.4162751413186936E-33</v>
      </c>
      <c r="L43">
        <v>-1.2334775546736852E-32</v>
      </c>
      <c r="M43">
        <v>-1.3521278818515426E-32</v>
      </c>
      <c r="N43">
        <v>-2.0862036446408868E-32</v>
      </c>
      <c r="O43">
        <v>1.6769504400147234E-32</v>
      </c>
      <c r="P43">
        <v>3.1827684585297208E-33</v>
      </c>
      <c r="Q43">
        <v>7.373986384588214E-33</v>
      </c>
      <c r="R43">
        <v>-2.7290001610640901E-33</v>
      </c>
      <c r="S43">
        <v>-6.0216592790684615E-33</v>
      </c>
      <c r="T43">
        <v>2.8557057389092018E-32</v>
      </c>
      <c r="U43">
        <v>0</v>
      </c>
      <c r="V43">
        <v>0</v>
      </c>
      <c r="W43">
        <v>0</v>
      </c>
      <c r="X43">
        <v>-6.6023877958899163E-33</v>
      </c>
      <c r="Y43">
        <v>-3.2626138878187996E-32</v>
      </c>
      <c r="Z43">
        <v>-1.6204150650981983E-34</v>
      </c>
      <c r="AA43">
        <v>-1.9382966771067522E-32</v>
      </c>
      <c r="AB43">
        <v>-9.0997497612018769E-35</v>
      </c>
      <c r="AC43">
        <v>9.2866197379394503E-32</v>
      </c>
      <c r="AD43">
        <v>-5.1899184462393773E-32</v>
      </c>
      <c r="AE43">
        <v>-2.2437272150769224E-33</v>
      </c>
      <c r="AF43">
        <v>-2.5283208690615527E-34</v>
      </c>
      <c r="AG43">
        <v>-1.4434868981926737E-33</v>
      </c>
      <c r="AH43">
        <v>-8.2626311324634057E-34</v>
      </c>
      <c r="AI43">
        <v>1.7654874828897781E-32</v>
      </c>
      <c r="AJ43">
        <v>-4.8054434728884582E-33</v>
      </c>
      <c r="AK43">
        <v>-3.1596888689387809E-33</v>
      </c>
      <c r="AL43">
        <v>-3.6107395559784233E-33</v>
      </c>
      <c r="AM43">
        <v>4.7205391890208005E-34</v>
      </c>
      <c r="AN43">
        <v>1.0735195062827326E-32</v>
      </c>
      <c r="AO43">
        <v>0</v>
      </c>
      <c r="AP43">
        <v>0</v>
      </c>
      <c r="AQ43">
        <v>0</v>
      </c>
      <c r="AR43">
        <v>0</v>
      </c>
      <c r="AS43">
        <v>-2.2863272991861637E-34</v>
      </c>
      <c r="AT43">
        <v>-2.0048193279779651E-33</v>
      </c>
      <c r="AU43">
        <v>-1.2483921089250715E-34</v>
      </c>
      <c r="AV43">
        <v>-1.6111223344903478E-32</v>
      </c>
      <c r="AW43">
        <v>-5.5521921560865658E-33</v>
      </c>
      <c r="AX43">
        <v>-2.9142225388884937E-34</v>
      </c>
      <c r="AY43">
        <v>-5.5525842275974992E-33</v>
      </c>
      <c r="AZ43">
        <v>-8.5530144299779825E-32</v>
      </c>
      <c r="BA43">
        <v>-5.871651957651673E-32</v>
      </c>
      <c r="BB43">
        <v>-2.9070789160538965E-34</v>
      </c>
      <c r="BC43">
        <v>-4.1792339271610421E-34</v>
      </c>
      <c r="BD43">
        <v>-6.8249322399353058E-34</v>
      </c>
      <c r="BE43">
        <v>-2.9877012853471484E-34</v>
      </c>
      <c r="BF43">
        <v>-3.3721570903345349E-34</v>
      </c>
      <c r="BG43">
        <v>-3.3786007463701471E-34</v>
      </c>
      <c r="BH43">
        <v>-1.9534585855162755E-34</v>
      </c>
      <c r="BI43">
        <v>0</v>
      </c>
      <c r="BJ43">
        <v>0</v>
      </c>
      <c r="BK43">
        <v>0</v>
      </c>
      <c r="BL43">
        <v>0</v>
      </c>
      <c r="BM43">
        <v>-9.271338893153523E-34</v>
      </c>
      <c r="BN43">
        <v>-1.1019479700884462E-33</v>
      </c>
      <c r="BO43">
        <v>-7.1999695312639883E-34</v>
      </c>
      <c r="BP43">
        <v>-8.6879606144408691E-34</v>
      </c>
      <c r="BQ43">
        <v>-9.9564944379123586E-34</v>
      </c>
      <c r="BR43">
        <v>-8.6846608046820189E-34</v>
      </c>
      <c r="BS43">
        <v>-9.3168780791098374E-34</v>
      </c>
      <c r="BT43">
        <v>-9.5324860186763428E-34</v>
      </c>
      <c r="BU43">
        <v>-1.164987103288439E-33</v>
      </c>
      <c r="BV43">
        <v>-1.4403756833858644E-33</v>
      </c>
      <c r="BW43">
        <v>-1.1156364163600697E-33</v>
      </c>
      <c r="BX43">
        <v>-1.181713075357628E-33</v>
      </c>
      <c r="BY43">
        <v>-1.3039085520204336E-33</v>
      </c>
      <c r="BZ43">
        <v>-1.4031066366310296E-33</v>
      </c>
      <c r="CA43">
        <v>-1.1378254512897167E-33</v>
      </c>
      <c r="CB43">
        <v>-9.2908138053255154E-34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-3.4869336461256768E-34</v>
      </c>
      <c r="CI43">
        <v>-7.3385226909771596E-34</v>
      </c>
      <c r="CJ43">
        <v>-3.021342385354402E-34</v>
      </c>
      <c r="CK43">
        <v>-4.9533272820646956E-34</v>
      </c>
      <c r="CL43">
        <v>-4.9601779201450889E-34</v>
      </c>
      <c r="CM43">
        <v>-8.8537112489639576E-34</v>
      </c>
      <c r="CN43">
        <v>-5.8291876818343583E-34</v>
      </c>
      <c r="CO43">
        <v>-1.7228410181224664E-34</v>
      </c>
      <c r="CP43">
        <v>-3.6649158251195218E-34</v>
      </c>
      <c r="CQ43">
        <v>-4.9743849225534566E-32</v>
      </c>
      <c r="CR43">
        <v>-4.2982889993527278E-34</v>
      </c>
      <c r="CS43">
        <v>-3.8756493895718547E-34</v>
      </c>
      <c r="CT43">
        <v>1.4271269855418907E-31</v>
      </c>
      <c r="CU43">
        <v>-4.5116246255825082E-34</v>
      </c>
      <c r="CV43">
        <v>-4.2777869093678299E-34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-5.5970212027742955E-34</v>
      </c>
      <c r="DD43">
        <v>-4.7733940065671673E-34</v>
      </c>
      <c r="DE43">
        <v>-1.3039765490312312E-33</v>
      </c>
      <c r="DF43">
        <v>-5.2148314596404525E-34</v>
      </c>
      <c r="DG43">
        <v>-7.8167711720051413E-34</v>
      </c>
      <c r="DH43">
        <v>-3.9108549132110221E-34</v>
      </c>
      <c r="DI43">
        <v>-3.903717101517398E-34</v>
      </c>
      <c r="DJ43">
        <v>-3.9086796085520731E-34</v>
      </c>
      <c r="DK43">
        <v>-7.4997669787288486E-34</v>
      </c>
      <c r="DL43">
        <v>-5.7963756807637097E-34</v>
      </c>
      <c r="DM43">
        <v>-4.5396710051232487E-34</v>
      </c>
      <c r="DN43">
        <v>-3.6920914663328563E-34</v>
      </c>
      <c r="DO43">
        <v>-5.8285095383963735E-34</v>
      </c>
      <c r="DP43">
        <v>-6.248697553477229E-34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0.19999999999999979</v>
      </c>
      <c r="DX43">
        <v>0.19999999999999962</v>
      </c>
      <c r="DY43">
        <v>0.19999999999999962</v>
      </c>
      <c r="DZ43">
        <v>0.19999999999999962</v>
      </c>
      <c r="EA43">
        <v>0.19999999999999962</v>
      </c>
      <c r="EB43">
        <v>0.19999999999999962</v>
      </c>
      <c r="EC43">
        <v>0.19999999999999962</v>
      </c>
      <c r="ED43">
        <v>0.19999999999999962</v>
      </c>
      <c r="EE43">
        <v>0.19803921568627411</v>
      </c>
      <c r="EF43">
        <v>0.19803921568627411</v>
      </c>
      <c r="EG43">
        <v>0.19803921568627411</v>
      </c>
      <c r="EH43">
        <v>0.19803921568627411</v>
      </c>
      <c r="EI43">
        <v>0.19803921568627411</v>
      </c>
      <c r="EJ43">
        <v>0.19803921568627411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0.53000000000000014</v>
      </c>
      <c r="ER43">
        <v>0.53000000000000069</v>
      </c>
      <c r="ES43">
        <v>0.53000000000000069</v>
      </c>
      <c r="ET43">
        <v>0.53000000000000069</v>
      </c>
      <c r="EU43">
        <v>0.53000000000000069</v>
      </c>
      <c r="EV43">
        <v>0.53000000000000069</v>
      </c>
      <c r="EW43">
        <v>0.53000000000000069</v>
      </c>
      <c r="EX43">
        <v>0.53000000000000069</v>
      </c>
      <c r="EY43">
        <v>0.52480392156862821</v>
      </c>
      <c r="EZ43">
        <v>0.52480392156862821</v>
      </c>
      <c r="FA43">
        <v>0.52480392156862821</v>
      </c>
      <c r="FB43">
        <v>0.52480392156862821</v>
      </c>
      <c r="FC43">
        <v>0.52480392156862821</v>
      </c>
      <c r="FD43">
        <v>0.52480392156862821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0.84509656757148</v>
      </c>
      <c r="FM43">
        <v>0.84237171396643429</v>
      </c>
      <c r="FN43">
        <v>0.84419312173541894</v>
      </c>
      <c r="FO43">
        <v>0.83883483767301059</v>
      </c>
      <c r="FP43">
        <v>0.83766265300183673</v>
      </c>
      <c r="FQ43">
        <v>0.83989262663401776</v>
      </c>
      <c r="FR43">
        <v>0.8388267665989606</v>
      </c>
      <c r="FS43">
        <v>0.82941372972831262</v>
      </c>
      <c r="FT43">
        <v>0.83244963271313166</v>
      </c>
      <c r="FU43">
        <v>0.83295754995994664</v>
      </c>
      <c r="FV43">
        <v>0.83593209527159185</v>
      </c>
      <c r="FW43">
        <v>0.83055882516753687</v>
      </c>
      <c r="FX43">
        <v>0.83289169642260952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1.1494944819879807</v>
      </c>
      <c r="GG43">
        <v>1.1595754899951185</v>
      </c>
      <c r="GH43">
        <v>1.1633837433132115</v>
      </c>
      <c r="GI43">
        <v>1.1651048996986011</v>
      </c>
      <c r="GJ43">
        <v>1.1615649107541297</v>
      </c>
      <c r="GK43">
        <v>1.1656548779508182</v>
      </c>
      <c r="GL43">
        <v>1.1564814934765459</v>
      </c>
      <c r="GM43">
        <v>1.1459953783732557</v>
      </c>
      <c r="GN43">
        <v>1.1539443498322013</v>
      </c>
      <c r="GO43">
        <v>1.1457961901940323</v>
      </c>
      <c r="GP43">
        <v>1.1529151655146681</v>
      </c>
      <c r="GQ43">
        <v>1.1567995666906226</v>
      </c>
      <c r="GR43">
        <v>1.1567657848237853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1.4874761502461009</v>
      </c>
      <c r="HA43">
        <v>1.4754804652611324</v>
      </c>
      <c r="HB43">
        <v>1.4757177846043266</v>
      </c>
      <c r="HC43">
        <v>1.4797119592507033</v>
      </c>
      <c r="HD43">
        <v>1.477889273859625</v>
      </c>
      <c r="HE43">
        <v>1.4811888327199907</v>
      </c>
      <c r="HF43">
        <v>1.4825524908755323</v>
      </c>
      <c r="HG43">
        <v>1.4588416250213092</v>
      </c>
      <c r="HH43">
        <v>1.4617104519606545</v>
      </c>
      <c r="HI43">
        <v>1.4685051878489204</v>
      </c>
      <c r="HJ43">
        <v>1.4717855213759008</v>
      </c>
      <c r="HK43">
        <v>1.4669529789361182</v>
      </c>
      <c r="HL43">
        <v>1.4650181007944081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1.7905181824393708</v>
      </c>
      <c r="HV43">
        <v>1.8062419693498086</v>
      </c>
      <c r="HW43">
        <v>1.8050341015519731</v>
      </c>
      <c r="HX43">
        <v>1.8004914466210085</v>
      </c>
      <c r="HY43">
        <v>1.7967617759817014</v>
      </c>
      <c r="HZ43">
        <v>1.8106833844272552</v>
      </c>
      <c r="IA43">
        <v>1.77936589998296</v>
      </c>
      <c r="IB43">
        <v>1.7919415815142636</v>
      </c>
      <c r="IC43">
        <v>1.7890790888615755</v>
      </c>
      <c r="ID43">
        <v>1.7863259725000296</v>
      </c>
      <c r="IE43">
        <v>1.7817869573426561</v>
      </c>
      <c r="IF43">
        <v>1.7828081097641297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2.0935319460542825</v>
      </c>
      <c r="IP43">
        <v>2.1168506057587941</v>
      </c>
      <c r="IQ43">
        <v>2.1222892071944943</v>
      </c>
      <c r="IR43">
        <v>2.1198180146833283</v>
      </c>
      <c r="IS43">
        <v>2.1166415589283947</v>
      </c>
      <c r="IT43">
        <v>2.1239847900941191</v>
      </c>
      <c r="IU43">
        <v>2.1001727598977022</v>
      </c>
      <c r="IV43">
        <v>2.0854311789178763</v>
      </c>
      <c r="IW43">
        <v>2.0940836444297384</v>
      </c>
      <c r="IX43">
        <v>2.1019095788151883</v>
      </c>
      <c r="IY43">
        <v>2.103424961028634</v>
      </c>
      <c r="IZ43">
        <v>2.0890222229172828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2.4770277634367028</v>
      </c>
      <c r="JK43">
        <v>2.4279036844461226</v>
      </c>
      <c r="JL43">
        <v>2.4405050555080057</v>
      </c>
      <c r="JM43">
        <v>2.4353102043034665</v>
      </c>
      <c r="JN43">
        <v>2.4317116519972437</v>
      </c>
      <c r="JO43">
        <v>2.4058991532167506</v>
      </c>
      <c r="JP43">
        <v>2.4146934128005721</v>
      </c>
      <c r="JQ43">
        <v>2.4169128206646064</v>
      </c>
      <c r="JR43">
        <v>2.4087352805548297</v>
      </c>
      <c r="JS43">
        <v>2.4274945354686639</v>
      </c>
      <c r="JT43">
        <v>2.4178204761853181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2.7809190589143671</v>
      </c>
      <c r="KE43">
        <v>2.7587677118420033</v>
      </c>
      <c r="KF43">
        <v>2.7602201168764258</v>
      </c>
      <c r="KG43">
        <v>2.7515947635985936</v>
      </c>
      <c r="KH43">
        <v>2.7625339407161547</v>
      </c>
      <c r="KI43">
        <v>2.7358700209530213</v>
      </c>
      <c r="KJ43">
        <v>2.7325058854413693</v>
      </c>
      <c r="KK43">
        <v>2.7233231894177377</v>
      </c>
      <c r="KL43">
        <v>2.7266461338579018</v>
      </c>
      <c r="KM43">
        <v>2.7222319637838228</v>
      </c>
      <c r="KN43">
        <v>2.7382609388627572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3.1097962612458416</v>
      </c>
      <c r="KY43">
        <v>3.073353022371633</v>
      </c>
      <c r="KZ43">
        <v>3.080734319803526</v>
      </c>
      <c r="LA43">
        <v>3.0628991177168747</v>
      </c>
      <c r="LB43">
        <v>3.0679146884024</v>
      </c>
      <c r="LC43">
        <v>3.0424878917764282</v>
      </c>
      <c r="LD43">
        <v>3.0334581668496798</v>
      </c>
      <c r="LE43">
        <v>3.0390820951234754</v>
      </c>
      <c r="LF43">
        <v>3.0411924409093856</v>
      </c>
      <c r="LG43">
        <v>3.041095763694273</v>
      </c>
      <c r="LH43">
        <v>3.0231349922301365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3.417353590523954</v>
      </c>
      <c r="LT43">
        <v>3.3936961686533409</v>
      </c>
      <c r="LU43">
        <v>3.3838776969319082</v>
      </c>
      <c r="LV43">
        <v>3.4084682599655367</v>
      </c>
      <c r="LW43">
        <v>3.3574063144963859</v>
      </c>
      <c r="LX43">
        <v>3.3628526758429098</v>
      </c>
      <c r="LY43">
        <v>3.3694292176798015</v>
      </c>
      <c r="LZ43">
        <v>3.3709436632367558</v>
      </c>
      <c r="MA43">
        <v>3.3809461198036215</v>
      </c>
      <c r="MB43">
        <v>3.3716971145364139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3.6850987258149002</v>
      </c>
      <c r="MO43">
        <v>3.7363786885137795</v>
      </c>
      <c r="MP43">
        <v>3.7054084406001566</v>
      </c>
      <c r="MQ43">
        <v>3.6941006062569763</v>
      </c>
      <c r="MR43">
        <v>3.6599491071029564</v>
      </c>
      <c r="MS43">
        <v>3.6758789378751748</v>
      </c>
      <c r="MT43">
        <v>3.6867140899145503</v>
      </c>
      <c r="MU43">
        <v>3.6751338803160958</v>
      </c>
      <c r="MV43">
        <v>3.6902543618062573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4.03</v>
      </c>
      <c r="NI43">
        <v>4.111137766171951</v>
      </c>
      <c r="NJ43">
        <v>4.0374371330121885</v>
      </c>
      <c r="NK43">
        <v>3.9887414475977145</v>
      </c>
      <c r="NL43">
        <v>3.9935006127739268</v>
      </c>
      <c r="NM43">
        <v>3.9898714803170754</v>
      </c>
      <c r="NN43">
        <v>3.9940740405657595</v>
      </c>
      <c r="NO43">
        <v>3.9885726520108422</v>
      </c>
      <c r="NP43">
        <v>3.9934637038897232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4.392264240026913</v>
      </c>
      <c r="OD43">
        <v>4.3812437216496871</v>
      </c>
      <c r="OE43">
        <v>4.3093352643606613</v>
      </c>
      <c r="OF43">
        <v>4.29345756827479</v>
      </c>
      <c r="OG43">
        <v>4.3295091684046429</v>
      </c>
      <c r="OH43">
        <v>4.3136033587951959</v>
      </c>
      <c r="OI43">
        <v>4.3323993234909235</v>
      </c>
      <c r="OJ43">
        <v>4.2969239464086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4.6195488428235141</v>
      </c>
      <c r="OY43">
        <v>4.6610683236354689</v>
      </c>
      <c r="OZ43">
        <v>4.6141979692216868</v>
      </c>
      <c r="PA43">
        <v>4.6351911351081512</v>
      </c>
      <c r="PB43">
        <v>4.6474799108802261</v>
      </c>
      <c r="PC43">
        <v>4.6210107654187125</v>
      </c>
      <c r="PD43">
        <v>4.6212257527772804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5.3386508870068523</v>
      </c>
      <c r="PS43">
        <v>4.7575870759968719</v>
      </c>
      <c r="PT43">
        <v>4.9206526663272285</v>
      </c>
      <c r="PU43">
        <v>4.9613305765602203</v>
      </c>
      <c r="PV43">
        <v>4.9637889674091786</v>
      </c>
      <c r="PW43">
        <v>4.9399167616470754</v>
      </c>
      <c r="PX43">
        <v>4.9335482641434707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4.4080410480564316</v>
      </c>
      <c r="QN43">
        <v>5.076752120914418</v>
      </c>
      <c r="QO43">
        <v>5.2406352453244578</v>
      </c>
      <c r="QP43">
        <v>5.2478313699930625</v>
      </c>
      <c r="QQ43">
        <v>5.2357083540922433</v>
      </c>
      <c r="QR43">
        <v>5.2700608773870661</v>
      </c>
      <c r="QS43" s="102" t="s">
        <v>76</v>
      </c>
      <c r="QU43">
        <v>16</v>
      </c>
      <c r="QV43" s="35">
        <v>0.66600000000000004</v>
      </c>
      <c r="QW43">
        <f t="shared" ref="QW43:RP43" si="40">KO$94</f>
        <v>0</v>
      </c>
      <c r="QX43">
        <f t="shared" si="40"/>
        <v>0</v>
      </c>
      <c r="QY43">
        <f t="shared" si="40"/>
        <v>0</v>
      </c>
      <c r="QZ43">
        <f t="shared" si="40"/>
        <v>0</v>
      </c>
      <c r="RA43">
        <f t="shared" si="40"/>
        <v>0</v>
      </c>
      <c r="RB43">
        <f t="shared" si="40"/>
        <v>0</v>
      </c>
      <c r="RC43">
        <f t="shared" si="40"/>
        <v>0</v>
      </c>
      <c r="RD43">
        <f t="shared" si="40"/>
        <v>0</v>
      </c>
      <c r="RE43">
        <f t="shared" si="40"/>
        <v>0</v>
      </c>
      <c r="RF43">
        <f t="shared" si="40"/>
        <v>0.52775896236779485</v>
      </c>
      <c r="RG43">
        <f t="shared" si="40"/>
        <v>0.66569094642843551</v>
      </c>
      <c r="RH43">
        <f t="shared" si="40"/>
        <v>0.89052205188827305</v>
      </c>
      <c r="RI43">
        <f t="shared" si="40"/>
        <v>1.017608755633981</v>
      </c>
      <c r="RJ43">
        <f t="shared" si="40"/>
        <v>1.0544181053035862</v>
      </c>
      <c r="RK43">
        <f t="shared" si="40"/>
        <v>1.0898079151724855</v>
      </c>
      <c r="RL43">
        <f t="shared" si="40"/>
        <v>1.1273503048112679</v>
      </c>
      <c r="RM43">
        <f t="shared" si="40"/>
        <v>1.1696318723746812</v>
      </c>
      <c r="RN43">
        <f t="shared" si="40"/>
        <v>1.2071245445416814</v>
      </c>
      <c r="RO43">
        <f t="shared" si="40"/>
        <v>1.2397966441492669</v>
      </c>
      <c r="RP43">
        <f t="shared" si="40"/>
        <v>1.2835269757473446</v>
      </c>
      <c r="RR43">
        <f t="shared" si="25"/>
        <v>13.576835399999998</v>
      </c>
      <c r="RS43" s="35">
        <v>0.66600000000000004</v>
      </c>
      <c r="RT43">
        <f>0.42*RI43+0.58*RJ43</f>
        <v>1.0389581784423518</v>
      </c>
      <c r="SM43" t="s">
        <v>1018</v>
      </c>
      <c r="SQ43">
        <f>AVERAGE(SN33:SR33,SN37:TB37,SN41:TF41)</f>
        <v>1.0973175402177664</v>
      </c>
    </row>
    <row r="44" spans="1:53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 s="102" t="s">
        <v>78</v>
      </c>
      <c r="QU44">
        <v>17</v>
      </c>
      <c r="QV44" s="35">
        <v>0.7</v>
      </c>
      <c r="QW44">
        <f t="shared" ref="QW44:RP44" si="41">LI$94</f>
        <v>0</v>
      </c>
      <c r="QX44">
        <f t="shared" si="41"/>
        <v>0</v>
      </c>
      <c r="QY44">
        <f t="shared" si="41"/>
        <v>0</v>
      </c>
      <c r="QZ44">
        <f t="shared" si="41"/>
        <v>0</v>
      </c>
      <c r="RA44">
        <f t="shared" si="41"/>
        <v>0</v>
      </c>
      <c r="RB44">
        <f t="shared" si="41"/>
        <v>0</v>
      </c>
      <c r="RC44">
        <f t="shared" si="41"/>
        <v>0</v>
      </c>
      <c r="RD44">
        <f t="shared" si="41"/>
        <v>0</v>
      </c>
      <c r="RE44">
        <f t="shared" si="41"/>
        <v>0</v>
      </c>
      <c r="RF44">
        <f t="shared" si="41"/>
        <v>0</v>
      </c>
      <c r="RG44">
        <f t="shared" si="41"/>
        <v>0.58192238206555058</v>
      </c>
      <c r="RH44">
        <f t="shared" si="41"/>
        <v>0.70302951821224791</v>
      </c>
      <c r="RI44">
        <f t="shared" si="41"/>
        <v>0.90611471157518508</v>
      </c>
      <c r="RJ44">
        <f t="shared" si="41"/>
        <v>1.0210278797911891</v>
      </c>
      <c r="RK44">
        <f t="shared" si="41"/>
        <v>1.0544057234204309</v>
      </c>
      <c r="RL44">
        <f t="shared" si="41"/>
        <v>1.0828391207508938</v>
      </c>
      <c r="RM44">
        <f t="shared" si="41"/>
        <v>1.1271794084521602</v>
      </c>
      <c r="RN44">
        <f t="shared" si="41"/>
        <v>1.1598575220987917</v>
      </c>
      <c r="RO44">
        <f t="shared" si="41"/>
        <v>1.1976170098089314</v>
      </c>
      <c r="RP44">
        <f t="shared" si="41"/>
        <v>1.2312477969522124</v>
      </c>
      <c r="RR44">
        <f t="shared" si="25"/>
        <v>13.983029999999999</v>
      </c>
      <c r="RS44" s="35">
        <v>0.7</v>
      </c>
      <c r="RT44">
        <f>0.02*RI44+0.98*RJ44</f>
        <v>1.0187296164268691</v>
      </c>
    </row>
    <row r="45" spans="1:536" ht="16.2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 s="102" t="s">
        <v>79</v>
      </c>
      <c r="QU45">
        <v>18</v>
      </c>
      <c r="QV45" s="35">
        <v>0.73299999999999998</v>
      </c>
      <c r="QW45">
        <f t="shared" ref="QW45:RP45" si="42">MC$94</f>
        <v>0</v>
      </c>
      <c r="QX45">
        <f t="shared" si="42"/>
        <v>0</v>
      </c>
      <c r="QY45">
        <f t="shared" si="42"/>
        <v>0</v>
      </c>
      <c r="QZ45">
        <f t="shared" si="42"/>
        <v>0</v>
      </c>
      <c r="RA45">
        <f t="shared" si="42"/>
        <v>0</v>
      </c>
      <c r="RB45">
        <f t="shared" si="42"/>
        <v>0</v>
      </c>
      <c r="RC45">
        <f t="shared" si="42"/>
        <v>0</v>
      </c>
      <c r="RD45">
        <f t="shared" si="42"/>
        <v>0</v>
      </c>
      <c r="RE45">
        <f t="shared" si="42"/>
        <v>0</v>
      </c>
      <c r="RF45">
        <f t="shared" si="42"/>
        <v>0</v>
      </c>
      <c r="RG45">
        <f t="shared" si="42"/>
        <v>0</v>
      </c>
      <c r="RH45">
        <f t="shared" si="42"/>
        <v>0.67862779052721833</v>
      </c>
      <c r="RI45">
        <f t="shared" si="42"/>
        <v>0.75589100506394102</v>
      </c>
      <c r="RJ45">
        <f t="shared" si="42"/>
        <v>0.90996255681480098</v>
      </c>
      <c r="RK45">
        <f t="shared" si="42"/>
        <v>1.0226946336487246</v>
      </c>
      <c r="RL45">
        <f t="shared" si="42"/>
        <v>1.0515332751187143</v>
      </c>
      <c r="RM45">
        <f t="shared" si="42"/>
        <v>1.0876107557054271</v>
      </c>
      <c r="RN45">
        <f t="shared" si="42"/>
        <v>1.1230780789087609</v>
      </c>
      <c r="RO45">
        <f t="shared" si="42"/>
        <v>1.1572676724919935</v>
      </c>
      <c r="RP45">
        <f t="shared" si="42"/>
        <v>1.1854546072142436</v>
      </c>
      <c r="RR45">
        <f t="shared" si="25"/>
        <v>14.3772777</v>
      </c>
      <c r="RS45" s="35">
        <v>0.73299999999999998</v>
      </c>
      <c r="RT45">
        <f>0.62*RJ45+0.38*RK45</f>
        <v>0.95280074601169185</v>
      </c>
      <c r="SO45" t="s">
        <v>1017</v>
      </c>
      <c r="SQ45" t="s">
        <v>1016</v>
      </c>
    </row>
    <row r="46" spans="1:53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 s="102" t="s">
        <v>80</v>
      </c>
      <c r="QU46">
        <v>19</v>
      </c>
      <c r="QV46" s="35">
        <v>0.76600000000000001</v>
      </c>
      <c r="QW46">
        <f t="shared" ref="QW46:RP46" si="43">MW$94</f>
        <v>0</v>
      </c>
      <c r="QX46">
        <f t="shared" si="43"/>
        <v>0</v>
      </c>
      <c r="QY46">
        <f t="shared" si="43"/>
        <v>0</v>
      </c>
      <c r="QZ46">
        <f t="shared" si="43"/>
        <v>0</v>
      </c>
      <c r="RA46">
        <f t="shared" si="43"/>
        <v>0</v>
      </c>
      <c r="RB46">
        <f t="shared" si="43"/>
        <v>0</v>
      </c>
      <c r="RC46">
        <f t="shared" si="43"/>
        <v>0</v>
      </c>
      <c r="RD46">
        <f t="shared" si="43"/>
        <v>0</v>
      </c>
      <c r="RE46">
        <f t="shared" si="43"/>
        <v>0</v>
      </c>
      <c r="RF46">
        <f t="shared" si="43"/>
        <v>0</v>
      </c>
      <c r="RG46">
        <f t="shared" si="43"/>
        <v>0</v>
      </c>
      <c r="RH46">
        <f t="shared" si="43"/>
        <v>0.52637578875883673</v>
      </c>
      <c r="RI46">
        <f t="shared" si="43"/>
        <v>0.75845040061584923</v>
      </c>
      <c r="RJ46">
        <f t="shared" si="43"/>
        <v>0.81293073793931681</v>
      </c>
      <c r="RK46">
        <f t="shared" si="43"/>
        <v>0.93289533705900907</v>
      </c>
      <c r="RL46">
        <f t="shared" si="43"/>
        <v>1.0194662282997791</v>
      </c>
      <c r="RM46">
        <f t="shared" si="43"/>
        <v>1.0497915749239168</v>
      </c>
      <c r="RN46">
        <f t="shared" si="43"/>
        <v>1.0828676109768853</v>
      </c>
      <c r="RO46">
        <f t="shared" si="43"/>
        <v>1.1138059790013148</v>
      </c>
      <c r="RP46">
        <f t="shared" si="43"/>
        <v>1.1495135511010666</v>
      </c>
      <c r="RR46">
        <f t="shared" si="25"/>
        <v>14.771525400000002</v>
      </c>
      <c r="RS46" s="35">
        <v>0.76600000000000001</v>
      </c>
      <c r="RT46">
        <f>0.23*RJ46+0.77*RK46</f>
        <v>0.90530347926147992</v>
      </c>
      <c r="SM46" t="s">
        <v>1015</v>
      </c>
      <c r="SO46">
        <f>2*(-0.4679*SQ46)+0.4697</f>
        <v>0</v>
      </c>
      <c r="SQ46">
        <v>0.50192348792477026</v>
      </c>
    </row>
    <row r="47" spans="1:536" x14ac:dyDescent="0.3">
      <c r="A47">
        <v>0</v>
      </c>
      <c r="B47">
        <v>0</v>
      </c>
      <c r="C47">
        <v>7.7983473779437743E-4</v>
      </c>
      <c r="D47">
        <v>1.8755458222783334</v>
      </c>
      <c r="E47">
        <v>4.3854603887223673</v>
      </c>
      <c r="F47">
        <v>6.715358863979076</v>
      </c>
      <c r="G47">
        <v>8.7488717357862882</v>
      </c>
      <c r="H47">
        <v>9.1350130267043159</v>
      </c>
      <c r="I47">
        <v>9.005494103771662</v>
      </c>
      <c r="J47">
        <v>9.0442418158643338</v>
      </c>
      <c r="K47">
        <v>9.0843286365661857</v>
      </c>
      <c r="L47">
        <v>9.1164335810475432</v>
      </c>
      <c r="M47">
        <v>9.0510189485689594</v>
      </c>
      <c r="N47">
        <v>9.03865531947012</v>
      </c>
      <c r="O47">
        <v>9.0819397467983087</v>
      </c>
      <c r="P47">
        <v>9.1081166552193285</v>
      </c>
      <c r="Q47">
        <v>9.0567990372018237</v>
      </c>
      <c r="R47">
        <v>9.0764002188968931</v>
      </c>
      <c r="S47">
        <v>9.0692031818690602</v>
      </c>
      <c r="T47">
        <v>9.0945932304144517</v>
      </c>
      <c r="U47">
        <v>0</v>
      </c>
      <c r="V47">
        <v>0</v>
      </c>
      <c r="W47">
        <v>0</v>
      </c>
      <c r="X47">
        <v>3.1596043641972348E-2</v>
      </c>
      <c r="Y47">
        <v>1.8366614587582202</v>
      </c>
      <c r="Z47">
        <v>4.2358092885835328</v>
      </c>
      <c r="AA47">
        <v>6.7085815062020684</v>
      </c>
      <c r="AB47">
        <v>9.1707932079232517</v>
      </c>
      <c r="AC47">
        <v>11.387683372237001</v>
      </c>
      <c r="AD47">
        <v>12.324242455319874</v>
      </c>
      <c r="AE47">
        <v>12.398494958887108</v>
      </c>
      <c r="AF47">
        <v>12.210311347725135</v>
      </c>
      <c r="AG47">
        <v>12.533774127167696</v>
      </c>
      <c r="AH47">
        <v>12.257298204635633</v>
      </c>
      <c r="AI47">
        <v>12.197186551128135</v>
      </c>
      <c r="AJ47">
        <v>12.334935597648245</v>
      </c>
      <c r="AK47">
        <v>12.277885441136949</v>
      </c>
      <c r="AL47">
        <v>12.291585582719231</v>
      </c>
      <c r="AM47">
        <v>12.232403789751912</v>
      </c>
      <c r="AN47">
        <v>12.287648286178827</v>
      </c>
      <c r="AO47">
        <v>0</v>
      </c>
      <c r="AP47">
        <v>0</v>
      </c>
      <c r="AQ47">
        <v>0</v>
      </c>
      <c r="AR47">
        <v>0</v>
      </c>
      <c r="AS47">
        <v>9.5857006490984609E-2</v>
      </c>
      <c r="AT47">
        <v>2.0499654477877791</v>
      </c>
      <c r="AU47">
        <v>4.4815069993599064</v>
      </c>
      <c r="AV47">
        <v>6.8413828589544146</v>
      </c>
      <c r="AW47">
        <v>9.2147719960781522</v>
      </c>
      <c r="AX47">
        <v>11.59697425951312</v>
      </c>
      <c r="AY47">
        <v>13.854437329363124</v>
      </c>
      <c r="AZ47">
        <v>15.349457128652293</v>
      </c>
      <c r="BA47">
        <v>15.736136669275286</v>
      </c>
      <c r="BB47">
        <v>15.661245250538263</v>
      </c>
      <c r="BC47">
        <v>15.298095783232062</v>
      </c>
      <c r="BD47">
        <v>15.678269570494932</v>
      </c>
      <c r="BE47">
        <v>15.635044360439766</v>
      </c>
      <c r="BF47">
        <v>15.46755534763216</v>
      </c>
      <c r="BG47">
        <v>15.827089477548522</v>
      </c>
      <c r="BH47">
        <v>15.424749048253071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0.22960418794893001</v>
      </c>
      <c r="BO47">
        <v>2.1699960011906576</v>
      </c>
      <c r="BP47">
        <v>4.4551954319189475</v>
      </c>
      <c r="BQ47">
        <v>6.7792364888252754</v>
      </c>
      <c r="BR47">
        <v>9.0752705064877741</v>
      </c>
      <c r="BS47">
        <v>11.52899383591661</v>
      </c>
      <c r="BT47">
        <v>13.728492091974079</v>
      </c>
      <c r="BU47">
        <v>16.072507831017109</v>
      </c>
      <c r="BV47">
        <v>17.920165885609933</v>
      </c>
      <c r="BW47">
        <v>18.672642890110538</v>
      </c>
      <c r="BX47">
        <v>18.741527577486821</v>
      </c>
      <c r="BY47">
        <v>18.795123856586802</v>
      </c>
      <c r="BZ47">
        <v>19.097391540038902</v>
      </c>
      <c r="CA47">
        <v>19.030603249903582</v>
      </c>
      <c r="CB47">
        <v>18.866220968325056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0.38758332923985139</v>
      </c>
      <c r="CJ47">
        <v>2.4172310005483557</v>
      </c>
      <c r="CK47">
        <v>4.7354944179861693</v>
      </c>
      <c r="CL47">
        <v>6.9956435384468945</v>
      </c>
      <c r="CM47">
        <v>9.2104326367336107</v>
      </c>
      <c r="CN47">
        <v>11.56122746578315</v>
      </c>
      <c r="CO47">
        <v>13.738499562310064</v>
      </c>
      <c r="CP47">
        <v>16.123330040576455</v>
      </c>
      <c r="CQ47">
        <v>18.114434192748554</v>
      </c>
      <c r="CR47">
        <v>20.102210623009285</v>
      </c>
      <c r="CS47">
        <v>21.544298076612051</v>
      </c>
      <c r="CT47">
        <v>22.017209490697216</v>
      </c>
      <c r="CU47">
        <v>21.91411904089637</v>
      </c>
      <c r="CV47">
        <v>22.00424939752704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2.9049253068432906E-2</v>
      </c>
      <c r="DD47">
        <v>1.1813547814442762</v>
      </c>
      <c r="DE47">
        <v>3.3384117916706155</v>
      </c>
      <c r="DF47">
        <v>5.4213817582980148</v>
      </c>
      <c r="DG47">
        <v>7.8286161941397987</v>
      </c>
      <c r="DH47">
        <v>9.940669816820634</v>
      </c>
      <c r="DI47">
        <v>12.215933954808335</v>
      </c>
      <c r="DJ47">
        <v>14.504320902153859</v>
      </c>
      <c r="DK47">
        <v>16.495227083301085</v>
      </c>
      <c r="DL47">
        <v>18.88634564514858</v>
      </c>
      <c r="DM47">
        <v>21.03002569630226</v>
      </c>
      <c r="DN47">
        <v>22.770058509070378</v>
      </c>
      <c r="DO47">
        <v>24.101215320077092</v>
      </c>
      <c r="DP47">
        <v>24.523058388720408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0.36269351163683899</v>
      </c>
      <c r="DY47">
        <v>2.1600205052406913</v>
      </c>
      <c r="DZ47">
        <v>4.2057365002514437</v>
      </c>
      <c r="EA47">
        <v>6.4533281687279507</v>
      </c>
      <c r="EB47">
        <v>8.8415987057157857</v>
      </c>
      <c r="EC47">
        <v>10.959147901039843</v>
      </c>
      <c r="ED47">
        <v>13.102663813000863</v>
      </c>
      <c r="EE47">
        <v>15.08743493200023</v>
      </c>
      <c r="EF47">
        <v>17.252679303028287</v>
      </c>
      <c r="EG47">
        <v>19.295897758108165</v>
      </c>
      <c r="EH47">
        <v>21.497611953461401</v>
      </c>
      <c r="EI47">
        <v>23.231596748277742</v>
      </c>
      <c r="EJ47">
        <v>25.08586530896941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5.6346386487776109E-2</v>
      </c>
      <c r="ES47">
        <v>1.2418829520179717</v>
      </c>
      <c r="ET47">
        <v>3.1729925152670124</v>
      </c>
      <c r="EU47">
        <v>5.3625366921999378</v>
      </c>
      <c r="EV47">
        <v>7.4354104643712944</v>
      </c>
      <c r="EW47">
        <v>9.7735856158902745</v>
      </c>
      <c r="EX47">
        <v>11.788497156607937</v>
      </c>
      <c r="EY47">
        <v>13.806296247467404</v>
      </c>
      <c r="EZ47">
        <v>15.775844074930617</v>
      </c>
      <c r="FA47">
        <v>17.861808870190984</v>
      </c>
      <c r="FB47">
        <v>20.042903984237359</v>
      </c>
      <c r="FC47">
        <v>22.205302494014848</v>
      </c>
      <c r="FD47">
        <v>23.972447486368168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0.35163955633127136</v>
      </c>
      <c r="FN47">
        <v>2.3309658649700866</v>
      </c>
      <c r="FO47">
        <v>4.3069185052957559</v>
      </c>
      <c r="FP47">
        <v>6.4806779488204587</v>
      </c>
      <c r="FQ47">
        <v>8.5494555596190107</v>
      </c>
      <c r="FR47">
        <v>10.637399041883254</v>
      </c>
      <c r="FS47">
        <v>12.471343926544774</v>
      </c>
      <c r="FT47">
        <v>14.720019171985333</v>
      </c>
      <c r="FU47">
        <v>16.655219299546058</v>
      </c>
      <c r="FV47">
        <v>18.8513853073745</v>
      </c>
      <c r="FW47">
        <v>20.839568252037107</v>
      </c>
      <c r="FX47">
        <v>22.767523626688817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0.13331035292433724</v>
      </c>
      <c r="GH47">
        <v>1.297080779837865</v>
      </c>
      <c r="GI47">
        <v>3.2185657768226501</v>
      </c>
      <c r="GJ47">
        <v>5.3155107311336733</v>
      </c>
      <c r="GK47">
        <v>7.2414945670913538</v>
      </c>
      <c r="GL47">
        <v>9.370574335679354</v>
      </c>
      <c r="GM47">
        <v>11.292915413090784</v>
      </c>
      <c r="GN47">
        <v>13.237452872725008</v>
      </c>
      <c r="GO47">
        <v>15.236276619072852</v>
      </c>
      <c r="GP47">
        <v>17.019443284000925</v>
      </c>
      <c r="GQ47">
        <v>19.316709078102239</v>
      </c>
      <c r="GR47">
        <v>21.222941951964131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6.184115653558489E-3</v>
      </c>
      <c r="HB47">
        <v>0.47262533554978359</v>
      </c>
      <c r="HC47">
        <v>2.3108339613416162</v>
      </c>
      <c r="HD47">
        <v>4.1959359972142884</v>
      </c>
      <c r="HE47">
        <v>6.327013831073053</v>
      </c>
      <c r="HF47">
        <v>8.2153872674907547</v>
      </c>
      <c r="HG47">
        <v>9.8655443567783276</v>
      </c>
      <c r="HH47">
        <v>12.020977141591439</v>
      </c>
      <c r="HI47">
        <v>13.910998071467638</v>
      </c>
      <c r="HJ47">
        <v>15.8817693428427</v>
      </c>
      <c r="HK47">
        <v>17.83646255973478</v>
      </c>
      <c r="HL47">
        <v>19.786488290599042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8.2806584051284438E-2</v>
      </c>
      <c r="HW47">
        <v>1.4444342997234236</v>
      </c>
      <c r="HX47">
        <v>3.1500171795819245</v>
      </c>
      <c r="HY47">
        <v>5.0737292712721569</v>
      </c>
      <c r="HZ47">
        <v>6.9591673411899162</v>
      </c>
      <c r="IA47">
        <v>8.8447498906683251</v>
      </c>
      <c r="IB47">
        <v>10.750696991091818</v>
      </c>
      <c r="IC47">
        <v>12.681604275020389</v>
      </c>
      <c r="ID47">
        <v>14.518828836419816</v>
      </c>
      <c r="IE47">
        <v>16.331310082380273</v>
      </c>
      <c r="IF47">
        <v>18.26022456885924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1.3561827670329601E-2</v>
      </c>
      <c r="IQ47">
        <v>0.44751778614678045</v>
      </c>
      <c r="IR47">
        <v>1.9089044743180139</v>
      </c>
      <c r="IS47">
        <v>3.8900196837360705</v>
      </c>
      <c r="IT47">
        <v>5.6129796794381441</v>
      </c>
      <c r="IU47">
        <v>7.571810165345414</v>
      </c>
      <c r="IV47">
        <v>9.3507231710445247</v>
      </c>
      <c r="IW47">
        <v>11.159415336029602</v>
      </c>
      <c r="IX47">
        <v>12.976909313629667</v>
      </c>
      <c r="IY47">
        <v>14.950585730402805</v>
      </c>
      <c r="IZ47">
        <v>16.546682339707058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0.16759998297025291</v>
      </c>
      <c r="JL47">
        <v>1.1404315271907861</v>
      </c>
      <c r="JM47">
        <v>2.8512578783215878</v>
      </c>
      <c r="JN47">
        <v>4.6605920772841367</v>
      </c>
      <c r="JO47">
        <v>6.4226192631421268</v>
      </c>
      <c r="JP47">
        <v>8.155334629803054</v>
      </c>
      <c r="JQ47">
        <v>10.019339945042415</v>
      </c>
      <c r="JR47">
        <v>11.820263344978326</v>
      </c>
      <c r="JS47">
        <v>13.61211625234651</v>
      </c>
      <c r="JT47">
        <v>15.334539919408479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2.190108581527267E-2</v>
      </c>
      <c r="KF47">
        <v>0.41522743972832338</v>
      </c>
      <c r="KG47">
        <v>1.7432455222963392</v>
      </c>
      <c r="KH47">
        <v>3.5934761786421028</v>
      </c>
      <c r="KI47">
        <v>5.2399895855431922</v>
      </c>
      <c r="KJ47">
        <v>6.9368580709655365</v>
      </c>
      <c r="KK47">
        <v>8.5628226105805307</v>
      </c>
      <c r="KL47">
        <v>10.482206615511998</v>
      </c>
      <c r="KM47">
        <v>12.173659244988238</v>
      </c>
      <c r="KN47">
        <v>13.724623927966086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0.11141260005936805</v>
      </c>
      <c r="LA47">
        <v>1.0830404345084639</v>
      </c>
      <c r="LB47">
        <v>2.2716053329026953</v>
      </c>
      <c r="LC47">
        <v>4.1541334473565197</v>
      </c>
      <c r="LD47">
        <v>5.7586426832390432</v>
      </c>
      <c r="LE47">
        <v>7.5178576166783548</v>
      </c>
      <c r="LF47">
        <v>9.1755313752439722</v>
      </c>
      <c r="LG47">
        <v>10.643381651938103</v>
      </c>
      <c r="LH47">
        <v>12.433035999202765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1.668165691681882E-3</v>
      </c>
      <c r="LU47">
        <v>0.19589428644588053</v>
      </c>
      <c r="LV47">
        <v>1.0369552656798531</v>
      </c>
      <c r="LW47">
        <v>2.7211110684852273</v>
      </c>
      <c r="LX47">
        <v>4.0693620441213572</v>
      </c>
      <c r="LY47">
        <v>5.9418887862184011</v>
      </c>
      <c r="LZ47">
        <v>7.4577521463637364</v>
      </c>
      <c r="MA47">
        <v>9.0975801429408385</v>
      </c>
      <c r="MB47">
        <v>10.690623979100891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1.457218308002506E-2</v>
      </c>
      <c r="MP47">
        <v>0.2718583719850175</v>
      </c>
      <c r="MQ47">
        <v>1.3894351174927062</v>
      </c>
      <c r="MR47">
        <v>2.740464531092818</v>
      </c>
      <c r="MS47">
        <v>4.3774472031700915</v>
      </c>
      <c r="MT47">
        <v>5.9584708743265429</v>
      </c>
      <c r="MU47">
        <v>7.5538339391756306</v>
      </c>
      <c r="MV47">
        <v>8.9530709667225956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4.3431572585284295E-2</v>
      </c>
      <c r="NK47">
        <v>0.32581457503153488</v>
      </c>
      <c r="NL47">
        <v>1.431176302872011</v>
      </c>
      <c r="NM47">
        <v>2.6959921806729334</v>
      </c>
      <c r="NN47">
        <v>4.2343090580646709</v>
      </c>
      <c r="NO47">
        <v>5.6805242942824226</v>
      </c>
      <c r="NP47">
        <v>7.2625703740970815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5.8699793582230896E-2</v>
      </c>
      <c r="OF47">
        <v>0.31261889213529787</v>
      </c>
      <c r="OG47">
        <v>1.4170509904466935</v>
      </c>
      <c r="OH47">
        <v>2.3804314733672554</v>
      </c>
      <c r="OI47">
        <v>4.0768883251623595</v>
      </c>
      <c r="OJ47">
        <v>5.6816186838450786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5.2260302924182878E-2</v>
      </c>
      <c r="PA47">
        <v>0.20838119670049163</v>
      </c>
      <c r="PB47">
        <v>1.467175754615647</v>
      </c>
      <c r="PC47">
        <v>2.3425086024796351</v>
      </c>
      <c r="PD47">
        <v>3.8248282136970166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3.9341082659858959E-2</v>
      </c>
      <c r="PV47">
        <v>0.39303050492270031</v>
      </c>
      <c r="PW47">
        <v>1.2072404287845879</v>
      </c>
      <c r="PX47">
        <v>2.1196476661643811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6.1194640655364257E-2</v>
      </c>
      <c r="QQ47">
        <v>0.2106350043470889</v>
      </c>
      <c r="QR47">
        <v>1.0990765787813868</v>
      </c>
      <c r="QS47" s="102" t="s">
        <v>82</v>
      </c>
      <c r="QU47">
        <v>20</v>
      </c>
      <c r="QV47" s="35">
        <v>0.8</v>
      </c>
      <c r="QW47">
        <f t="shared" ref="QW47:RP47" si="44">NQ$94</f>
        <v>0</v>
      </c>
      <c r="QX47">
        <f t="shared" si="44"/>
        <v>0</v>
      </c>
      <c r="QY47">
        <f t="shared" si="44"/>
        <v>0</v>
      </c>
      <c r="QZ47">
        <f t="shared" si="44"/>
        <v>0</v>
      </c>
      <c r="RA47">
        <f t="shared" si="44"/>
        <v>0</v>
      </c>
      <c r="RB47">
        <f t="shared" si="44"/>
        <v>0</v>
      </c>
      <c r="RC47">
        <f t="shared" si="44"/>
        <v>0</v>
      </c>
      <c r="RD47">
        <f t="shared" si="44"/>
        <v>0</v>
      </c>
      <c r="RE47">
        <f t="shared" si="44"/>
        <v>0</v>
      </c>
      <c r="RF47">
        <f t="shared" si="44"/>
        <v>0</v>
      </c>
      <c r="RG47">
        <f t="shared" si="44"/>
        <v>0</v>
      </c>
      <c r="RH47">
        <f t="shared" si="44"/>
        <v>0</v>
      </c>
      <c r="RI47">
        <f t="shared" si="44"/>
        <v>0.6116578305523549</v>
      </c>
      <c r="RJ47">
        <f t="shared" si="44"/>
        <v>0.76530102360546215</v>
      </c>
      <c r="RK47">
        <f t="shared" si="44"/>
        <v>0.80089853280864509</v>
      </c>
      <c r="RL47">
        <f t="shared" si="44"/>
        <v>0.93379292506557821</v>
      </c>
      <c r="RM47">
        <f t="shared" si="44"/>
        <v>1.017297568020274</v>
      </c>
      <c r="RN47">
        <f t="shared" si="44"/>
        <v>1.0408638607279208</v>
      </c>
      <c r="RO47">
        <f t="shared" si="44"/>
        <v>1.0773909399960904</v>
      </c>
      <c r="RP47">
        <f t="shared" si="44"/>
        <v>1.1125278450950653</v>
      </c>
      <c r="RR47">
        <f t="shared" si="25"/>
        <v>15.177720000000001</v>
      </c>
      <c r="RS47" s="35">
        <v>0.8</v>
      </c>
      <c r="RT47">
        <f>0.82*RK47+0.18*RL47</f>
        <v>0.82481952341489295</v>
      </c>
    </row>
    <row r="48" spans="1:536" x14ac:dyDescent="0.3">
      <c r="A48">
        <v>0</v>
      </c>
      <c r="B48">
        <v>0</v>
      </c>
      <c r="C48">
        <v>9.1100065987150547</v>
      </c>
      <c r="D48">
        <v>7.0890876764332891</v>
      </c>
      <c r="E48">
        <v>4.5568894673977303</v>
      </c>
      <c r="F48">
        <v>2.3677584264378746</v>
      </c>
      <c r="G48">
        <v>0.21404948634478174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12.165944296418761</v>
      </c>
      <c r="Y48">
        <v>10.462476009354639</v>
      </c>
      <c r="Z48">
        <v>8.0036535998141023</v>
      </c>
      <c r="AA48">
        <v>5.5856785011015173</v>
      </c>
      <c r="AB48">
        <v>3.0197228768595918</v>
      </c>
      <c r="AC48">
        <v>0.75206105886112595</v>
      </c>
      <c r="AD48">
        <v>3.9247932684474171E-2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15.540282525620537</v>
      </c>
      <c r="AT48">
        <v>13.541545176736641</v>
      </c>
      <c r="AU48">
        <v>10.997871946262038</v>
      </c>
      <c r="AV48">
        <v>8.7114953310804495</v>
      </c>
      <c r="AW48">
        <v>6.3861859316003464</v>
      </c>
      <c r="AX48">
        <v>3.9742505752578752</v>
      </c>
      <c r="AY48">
        <v>1.8524812426460489</v>
      </c>
      <c r="AZ48">
        <v>0.23061750790423768</v>
      </c>
      <c r="BA48">
        <v>1.2666953545903276E-3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17.61911861233845</v>
      </c>
      <c r="BN48">
        <v>18.420077927534141</v>
      </c>
      <c r="BO48">
        <v>16.633276641029141</v>
      </c>
      <c r="BP48">
        <v>14.397942507825221</v>
      </c>
      <c r="BQ48">
        <v>12.135503537794191</v>
      </c>
      <c r="BR48">
        <v>9.8006539120847869</v>
      </c>
      <c r="BS48">
        <v>7.1227953741354089</v>
      </c>
      <c r="BT48">
        <v>5.1199766463253926</v>
      </c>
      <c r="BU48">
        <v>2.759122844394192</v>
      </c>
      <c r="BV48">
        <v>0.7059782013143503</v>
      </c>
      <c r="BW48">
        <v>0.17493030207412033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23.040811373221999</v>
      </c>
      <c r="CI48">
        <v>21.64372341881738</v>
      </c>
      <c r="CJ48">
        <v>19.705188238529214</v>
      </c>
      <c r="CK48">
        <v>17.34643465888113</v>
      </c>
      <c r="CL48">
        <v>14.969116672806624</v>
      </c>
      <c r="CM48">
        <v>12.944966961418997</v>
      </c>
      <c r="CN48">
        <v>10.25314346592236</v>
      </c>
      <c r="CO48">
        <v>8.317951994209464</v>
      </c>
      <c r="CP48">
        <v>5.6215628575131209</v>
      </c>
      <c r="CQ48">
        <v>3.7598491617231402</v>
      </c>
      <c r="CR48">
        <v>1.6971844380229815</v>
      </c>
      <c r="CS48">
        <v>0.46783622804537695</v>
      </c>
      <c r="CT48">
        <v>7.4988529668944412E-2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24.191884847847547</v>
      </c>
      <c r="DC48">
        <v>24.560549856148754</v>
      </c>
      <c r="DD48">
        <v>23.140774614893925</v>
      </c>
      <c r="DE48">
        <v>20.999512409597013</v>
      </c>
      <c r="DF48">
        <v>19.114497036196074</v>
      </c>
      <c r="DG48">
        <v>16.473133526191365</v>
      </c>
      <c r="DH48">
        <v>14.6128792410813</v>
      </c>
      <c r="DI48">
        <v>12.359232669730551</v>
      </c>
      <c r="DJ48">
        <v>9.7744607156620003</v>
      </c>
      <c r="DK48">
        <v>7.7465809724966048</v>
      </c>
      <c r="DL48">
        <v>4.8758441635447376</v>
      </c>
      <c r="DM48">
        <v>3.025258142060157</v>
      </c>
      <c r="DN48">
        <v>1.374752457897449</v>
      </c>
      <c r="DO48">
        <v>0.56808410844852641</v>
      </c>
      <c r="DP48">
        <v>7.9314730649004031E-2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26.547629327490341</v>
      </c>
      <c r="DX48">
        <v>24.871727555503668</v>
      </c>
      <c r="DY48">
        <v>23.389372503326015</v>
      </c>
      <c r="DZ48">
        <v>21.640238561444324</v>
      </c>
      <c r="EA48">
        <v>19.198527953107046</v>
      </c>
      <c r="EB48">
        <v>16.344312178031288</v>
      </c>
      <c r="EC48">
        <v>14.288484460324941</v>
      </c>
      <c r="ED48">
        <v>12.158492946619054</v>
      </c>
      <c r="EE48">
        <v>10.00774255244853</v>
      </c>
      <c r="EF48">
        <v>7.9295289636442856</v>
      </c>
      <c r="EG48">
        <v>5.9528236762088973</v>
      </c>
      <c r="EH48">
        <v>3.9682673060066955</v>
      </c>
      <c r="EI48">
        <v>2.1752683346640409</v>
      </c>
      <c r="EJ48">
        <v>0.70198129296847944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24.707136028787705</v>
      </c>
      <c r="ER48">
        <v>27.688766324319918</v>
      </c>
      <c r="ES48">
        <v>25.566164813034337</v>
      </c>
      <c r="ET48">
        <v>24.164393257171017</v>
      </c>
      <c r="EU48">
        <v>21.702702182297877</v>
      </c>
      <c r="EV48">
        <v>19.708974360829679</v>
      </c>
      <c r="EW48">
        <v>16.847367369973558</v>
      </c>
      <c r="EX48">
        <v>14.927275199880837</v>
      </c>
      <c r="EY48">
        <v>12.749378942325725</v>
      </c>
      <c r="EZ48">
        <v>11.07477937433009</v>
      </c>
      <c r="FA48">
        <v>9.1630156859343632</v>
      </c>
      <c r="FB48">
        <v>6.6821534351620304</v>
      </c>
      <c r="FC48">
        <v>4.5111401518085952</v>
      </c>
      <c r="FD48">
        <v>2.8606196363595822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28.116359254385081</v>
      </c>
      <c r="FM48">
        <v>28.447386823088323</v>
      </c>
      <c r="FN48">
        <v>25.976164808951417</v>
      </c>
      <c r="FO48">
        <v>24.178700996061167</v>
      </c>
      <c r="FP48">
        <v>21.692426459371127</v>
      </c>
      <c r="FQ48">
        <v>19.703687155197027</v>
      </c>
      <c r="FR48">
        <v>17.438169958198557</v>
      </c>
      <c r="FS48">
        <v>15.813678933979105</v>
      </c>
      <c r="FT48">
        <v>13.103321333575003</v>
      </c>
      <c r="FU48">
        <v>11.443871617911418</v>
      </c>
      <c r="FV48">
        <v>9.0003808078671117</v>
      </c>
      <c r="FW48">
        <v>7.0365145991246534</v>
      </c>
      <c r="FX48">
        <v>5.4518042879964508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27.627237911653882</v>
      </c>
      <c r="GG48">
        <v>29.719667586175547</v>
      </c>
      <c r="GH48">
        <v>27.83279117738056</v>
      </c>
      <c r="GI48">
        <v>26.060224625636401</v>
      </c>
      <c r="GJ48">
        <v>23.693323738643052</v>
      </c>
      <c r="GK48">
        <v>21.96936960988986</v>
      </c>
      <c r="GL48">
        <v>19.491315921420231</v>
      </c>
      <c r="GM48">
        <v>17.316335425956023</v>
      </c>
      <c r="GN48">
        <v>15.247012515458046</v>
      </c>
      <c r="GO48">
        <v>13.618772062789251</v>
      </c>
      <c r="GP48">
        <v>12.242622679292124</v>
      </c>
      <c r="GQ48">
        <v>9.2364058206800106</v>
      </c>
      <c r="GR48">
        <v>7.5137065578500541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27.319916525365734</v>
      </c>
      <c r="HA48">
        <v>30.682876624409076</v>
      </c>
      <c r="HB48">
        <v>30.162087695153513</v>
      </c>
      <c r="HC48">
        <v>28.20652084563315</v>
      </c>
      <c r="HD48">
        <v>26.362710239739634</v>
      </c>
      <c r="HE48">
        <v>23.740154017960307</v>
      </c>
      <c r="HF48">
        <v>22.033254373676755</v>
      </c>
      <c r="HG48">
        <v>20.951788048218933</v>
      </c>
      <c r="HH48">
        <v>18.030907080031596</v>
      </c>
      <c r="HI48">
        <v>16.373621226534237</v>
      </c>
      <c r="HJ48">
        <v>14.249281634184889</v>
      </c>
      <c r="HK48">
        <v>12.327885516031859</v>
      </c>
      <c r="HL48">
        <v>10.376956674800544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31.235170933600028</v>
      </c>
      <c r="HV48">
        <v>33.507176676223665</v>
      </c>
      <c r="HW48">
        <v>30.090592666743625</v>
      </c>
      <c r="HX48">
        <v>28.801372569065485</v>
      </c>
      <c r="HY48">
        <v>26.887909118811564</v>
      </c>
      <c r="HZ48">
        <v>25.153646325186156</v>
      </c>
      <c r="IA48">
        <v>22.757336691943948</v>
      </c>
      <c r="IB48">
        <v>20.939539683372146</v>
      </c>
      <c r="IC48">
        <v>18.880783501360419</v>
      </c>
      <c r="ID48">
        <v>17.271138615330546</v>
      </c>
      <c r="IE48">
        <v>15.61871625307521</v>
      </c>
      <c r="IF48">
        <v>13.554263732645602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30.178385997890171</v>
      </c>
      <c r="IP48">
        <v>32.722291438523754</v>
      </c>
      <c r="IQ48">
        <v>32.300503374808549</v>
      </c>
      <c r="IR48">
        <v>31.181164316493913</v>
      </c>
      <c r="IS48">
        <v>28.653565291841769</v>
      </c>
      <c r="IT48">
        <v>27.292635128919851</v>
      </c>
      <c r="IU48">
        <v>24.727587854575891</v>
      </c>
      <c r="IV48">
        <v>22.916207995340901</v>
      </c>
      <c r="IW48">
        <v>21.196708916942196</v>
      </c>
      <c r="IX48">
        <v>19.391446587470032</v>
      </c>
      <c r="IY48">
        <v>17.089257106806613</v>
      </c>
      <c r="IZ48">
        <v>16.182899555560681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34.87322514177513</v>
      </c>
      <c r="JK48">
        <v>35.322322843652017</v>
      </c>
      <c r="JL48">
        <v>33.05274404934147</v>
      </c>
      <c r="JM48">
        <v>31.267337676932076</v>
      </c>
      <c r="JN48">
        <v>29.6184000298373</v>
      </c>
      <c r="JO48">
        <v>27.542300193604753</v>
      </c>
      <c r="JP48">
        <v>25.771165253285233</v>
      </c>
      <c r="JQ48">
        <v>23.84478080835493</v>
      </c>
      <c r="JR48">
        <v>21.868320258961919</v>
      </c>
      <c r="JS48">
        <v>20.014054167165966</v>
      </c>
      <c r="JT48">
        <v>18.356101987116254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32.37646544519432</v>
      </c>
      <c r="KE48">
        <v>35.751217079594873</v>
      </c>
      <c r="KF48">
        <v>35.300486915827236</v>
      </c>
      <c r="KG48">
        <v>33.891759005420155</v>
      </c>
      <c r="KH48">
        <v>31.707958375224049</v>
      </c>
      <c r="KI48">
        <v>30.019297522188527</v>
      </c>
      <c r="KJ48">
        <v>28.41420144397221</v>
      </c>
      <c r="KK48">
        <v>27.026704786139902</v>
      </c>
      <c r="KL48">
        <v>24.762286438769532</v>
      </c>
      <c r="KM48">
        <v>23.238380491555048</v>
      </c>
      <c r="KN48">
        <v>22.072134790328118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32.778153002082128</v>
      </c>
      <c r="KY48">
        <v>37.278002855612208</v>
      </c>
      <c r="KZ48">
        <v>37.116581609303083</v>
      </c>
      <c r="LA48">
        <v>34.679649542757979</v>
      </c>
      <c r="LB48">
        <v>34.431799583433197</v>
      </c>
      <c r="LC48">
        <v>31.808248102120089</v>
      </c>
      <c r="LD48">
        <v>30.231689343906666</v>
      </c>
      <c r="LE48">
        <v>28.19125427224769</v>
      </c>
      <c r="LF48">
        <v>26.720654637491812</v>
      </c>
      <c r="LG48">
        <v>25.59358519522829</v>
      </c>
      <c r="LH48">
        <v>23.407051065630558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34.801274577130826</v>
      </c>
      <c r="LT48">
        <v>37.90869737526593</v>
      </c>
      <c r="LU48">
        <v>38.892305006929888</v>
      </c>
      <c r="LV48">
        <v>36.900016031657088</v>
      </c>
      <c r="LW48">
        <v>34.219073295506064</v>
      </c>
      <c r="LX48">
        <v>33.701903670428877</v>
      </c>
      <c r="LY48">
        <v>31.291817836924352</v>
      </c>
      <c r="LZ48">
        <v>30.169599118103463</v>
      </c>
      <c r="MA48">
        <v>28.235523067987888</v>
      </c>
      <c r="MB48">
        <v>26.931263538421543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36.5184998654209</v>
      </c>
      <c r="MO48">
        <v>39.604587797375359</v>
      </c>
      <c r="MP48">
        <v>40.213898330815375</v>
      </c>
      <c r="MQ48">
        <v>36.970852205260975</v>
      </c>
      <c r="MR48">
        <v>35.861575862581127</v>
      </c>
      <c r="MS48">
        <v>34.325111379354411</v>
      </c>
      <c r="MT48">
        <v>32.67945632748436</v>
      </c>
      <c r="MU48">
        <v>31.121173767503844</v>
      </c>
      <c r="MV48">
        <v>30.084263829427176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34.808335514476866</v>
      </c>
      <c r="NI48">
        <v>37.67915941540187</v>
      </c>
      <c r="NJ48">
        <v>40.127128296326092</v>
      </c>
      <c r="NK48">
        <v>39.946455107164716</v>
      </c>
      <c r="NL48">
        <v>37.801372448867383</v>
      </c>
      <c r="NM48">
        <v>36.789056752705449</v>
      </c>
      <c r="NN48">
        <v>35.169431431643353</v>
      </c>
      <c r="NO48">
        <v>34.014260222686801</v>
      </c>
      <c r="NP48">
        <v>31.980132831179024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36.817873448890047</v>
      </c>
      <c r="OD48">
        <v>39.946680872404421</v>
      </c>
      <c r="OE48">
        <v>41.873825121421895</v>
      </c>
      <c r="OF48">
        <v>41.75944502593309</v>
      </c>
      <c r="OG48">
        <v>39.382943480957046</v>
      </c>
      <c r="OH48">
        <v>39.125991270305249</v>
      </c>
      <c r="OI48">
        <v>36.70526212847782</v>
      </c>
      <c r="OJ48">
        <v>34.808082832642214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39.372115673083194</v>
      </c>
      <c r="OY48">
        <v>43.982713019202386</v>
      </c>
      <c r="OZ48">
        <v>43.786696458737389</v>
      </c>
      <c r="PA48">
        <v>43.615033083289049</v>
      </c>
      <c r="PB48">
        <v>40.477038499664445</v>
      </c>
      <c r="PC48">
        <v>40.537776079120952</v>
      </c>
      <c r="PD48">
        <v>38.741225466397168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37.278772622833934</v>
      </c>
      <c r="PS48">
        <v>38.433556507030431</v>
      </c>
      <c r="PT48">
        <v>43.895409875621731</v>
      </c>
      <c r="PU48">
        <v>43.283553199659863</v>
      </c>
      <c r="PV48">
        <v>42.85160158605688</v>
      </c>
      <c r="PW48">
        <v>41.777069738273411</v>
      </c>
      <c r="PX48">
        <v>41.491915337401423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32.97662874442598</v>
      </c>
      <c r="QN48">
        <v>41.109503263288566</v>
      </c>
      <c r="QO48">
        <v>44.902487610872477</v>
      </c>
      <c r="QP48">
        <v>45.711361462575951</v>
      </c>
      <c r="QQ48">
        <v>46.222406801525366</v>
      </c>
      <c r="QR48">
        <v>43.450480478828474</v>
      </c>
      <c r="QS48" s="102" t="s">
        <v>83</v>
      </c>
      <c r="QU48">
        <v>21</v>
      </c>
      <c r="QV48" s="35">
        <v>0.83300000000000007</v>
      </c>
      <c r="QW48">
        <f t="shared" ref="QW48:RP48" si="45">OK$94</f>
        <v>0</v>
      </c>
      <c r="QX48">
        <f t="shared" si="45"/>
        <v>0</v>
      </c>
      <c r="QY48">
        <f t="shared" si="45"/>
        <v>0</v>
      </c>
      <c r="QZ48">
        <f t="shared" si="45"/>
        <v>0</v>
      </c>
      <c r="RA48">
        <f t="shared" si="45"/>
        <v>0</v>
      </c>
      <c r="RB48">
        <f t="shared" si="45"/>
        <v>0</v>
      </c>
      <c r="RC48">
        <f t="shared" si="45"/>
        <v>0</v>
      </c>
      <c r="RD48">
        <f t="shared" si="45"/>
        <v>0</v>
      </c>
      <c r="RE48">
        <f t="shared" si="45"/>
        <v>0</v>
      </c>
      <c r="RF48">
        <f t="shared" si="45"/>
        <v>0</v>
      </c>
      <c r="RG48">
        <f t="shared" si="45"/>
        <v>0</v>
      </c>
      <c r="RH48">
        <f t="shared" si="45"/>
        <v>0</v>
      </c>
      <c r="RI48">
        <f t="shared" si="45"/>
        <v>0</v>
      </c>
      <c r="RJ48">
        <f t="shared" si="45"/>
        <v>0.57797999072906603</v>
      </c>
      <c r="RK48">
        <f t="shared" si="45"/>
        <v>0.6428802128113823</v>
      </c>
      <c r="RL48">
        <f t="shared" si="45"/>
        <v>0.79458749206571311</v>
      </c>
      <c r="RM48">
        <f t="shared" si="45"/>
        <v>0.93367831973058235</v>
      </c>
      <c r="RN48">
        <f t="shared" si="45"/>
        <v>1.0165253669504084</v>
      </c>
      <c r="RO48">
        <f t="shared" si="45"/>
        <v>1.0389077996098519</v>
      </c>
      <c r="RP48">
        <f t="shared" si="45"/>
        <v>1.068105152295763</v>
      </c>
      <c r="RR48">
        <f t="shared" si="25"/>
        <v>15.571967700000002</v>
      </c>
      <c r="RS48" s="35">
        <v>0.83300000000000007</v>
      </c>
      <c r="RT48">
        <f>0.43*RK48+0.57*RL48</f>
        <v>0.72935336198635081</v>
      </c>
      <c r="SM48" t="s">
        <v>1014</v>
      </c>
      <c r="SN48" s="41">
        <v>0.65</v>
      </c>
      <c r="SO48" s="41">
        <v>0.68</v>
      </c>
      <c r="SP48" s="41">
        <v>0.1</v>
      </c>
      <c r="SQ48" s="41">
        <v>0.2</v>
      </c>
      <c r="SR48" s="41">
        <v>0.3</v>
      </c>
      <c r="SS48" s="41">
        <v>0.4</v>
      </c>
      <c r="ST48" s="41">
        <v>0.1</v>
      </c>
      <c r="SU48" s="41">
        <v>0.1</v>
      </c>
      <c r="SV48" s="41">
        <v>0.125</v>
      </c>
      <c r="SW48" s="41">
        <v>0.125</v>
      </c>
      <c r="SX48" s="41">
        <v>0.2</v>
      </c>
      <c r="SY48" s="41">
        <v>0.2</v>
      </c>
      <c r="SZ48" s="41">
        <v>0.3</v>
      </c>
      <c r="TA48" s="41">
        <v>0.3</v>
      </c>
      <c r="TB48" s="41">
        <v>0.4</v>
      </c>
      <c r="TC48" s="41">
        <v>0.4</v>
      </c>
      <c r="TD48" s="41">
        <v>0.51</v>
      </c>
      <c r="TE48" s="41">
        <v>0.55000000000000004</v>
      </c>
      <c r="TF48" s="41">
        <v>0.57499999999999996</v>
      </c>
      <c r="TG48" s="41">
        <v>0.68</v>
      </c>
      <c r="TH48" s="41">
        <v>0.24</v>
      </c>
      <c r="TI48" s="41">
        <v>0.3</v>
      </c>
      <c r="TJ48" s="41">
        <v>0.4</v>
      </c>
      <c r="TK48" s="41">
        <v>0.5</v>
      </c>
      <c r="TL48" s="41">
        <v>0.4</v>
      </c>
      <c r="TM48" s="41">
        <v>0.5</v>
      </c>
      <c r="TN48" s="41">
        <v>0.7</v>
      </c>
      <c r="TO48" s="41">
        <v>0.73</v>
      </c>
      <c r="TP48" s="41">
        <v>0.67</v>
      </c>
    </row>
    <row r="49" spans="1:536" x14ac:dyDescent="0.3">
      <c r="A49">
        <v>0</v>
      </c>
      <c r="B49">
        <v>0</v>
      </c>
      <c r="C49">
        <v>3.0643780948808663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2.8103147586672343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1.9839839108107129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9.0311840605859111</v>
      </c>
      <c r="BN49">
        <v>1.2947051566165759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10.948991035991307</v>
      </c>
      <c r="CI49">
        <v>0.85222948146688826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13.14213889418486</v>
      </c>
      <c r="DC49">
        <v>7.0947955051088334</v>
      </c>
      <c r="DD49">
        <v>2.9636073965757282E-2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12.208786065568699</v>
      </c>
      <c r="DX49">
        <v>1.415970424693112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13.165746703683757</v>
      </c>
      <c r="ER49">
        <v>7.427132636721864</v>
      </c>
      <c r="ES49">
        <v>8.9320132966889218E-2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10.76955289362591</v>
      </c>
      <c r="FM49">
        <v>1.2393943298834573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11.297414953911186</v>
      </c>
      <c r="GG49">
        <v>5.096392014380271</v>
      </c>
      <c r="GH49">
        <v>5.7238469975414555E-2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14.642389848684866</v>
      </c>
      <c r="HA49">
        <v>10.449639947274772</v>
      </c>
      <c r="HB49">
        <v>1.1780398933942897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11.735418632816836</v>
      </c>
      <c r="HV49">
        <v>6.4874503122979466</v>
      </c>
      <c r="HW49">
        <v>0.11017260349735154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14.898870362335304</v>
      </c>
      <c r="IP49">
        <v>9.6366733545389813</v>
      </c>
      <c r="IQ49">
        <v>1.245150724898245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11.920084937593369</v>
      </c>
      <c r="JK49">
        <v>5.2516809072978381</v>
      </c>
      <c r="JL49">
        <v>0.1011765189180614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12.637616831259542</v>
      </c>
      <c r="KE49">
        <v>9.8052072524607699</v>
      </c>
      <c r="KF49">
        <v>2.3162154199306251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17.037470782730981</v>
      </c>
      <c r="KY49">
        <v>13.999371661799923</v>
      </c>
      <c r="KZ49">
        <v>5.262731287676961</v>
      </c>
      <c r="LA49">
        <v>0.48831837256212557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16.354399276203857</v>
      </c>
      <c r="LT49">
        <v>13.227109621549777</v>
      </c>
      <c r="LU49">
        <v>4.9585541460236069</v>
      </c>
      <c r="LV49">
        <v>0.17379695396625156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13.336319341706986</v>
      </c>
      <c r="MO49">
        <v>11.456315062071395</v>
      </c>
      <c r="MP49">
        <v>5.0871312086868201</v>
      </c>
      <c r="MQ49">
        <v>1.5181947243688516E-3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18.222177734588627</v>
      </c>
      <c r="NI49">
        <v>10.429156968397299</v>
      </c>
      <c r="NJ49">
        <v>9.0225558020056926</v>
      </c>
      <c r="NK49">
        <v>3.6673709765549432</v>
      </c>
      <c r="NL49">
        <v>0.23084191720592501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15.727929259772029</v>
      </c>
      <c r="OD49">
        <v>10.808443019563372</v>
      </c>
      <c r="OE49">
        <v>9.6781683233974345</v>
      </c>
      <c r="OF49">
        <v>3.7127391451217244</v>
      </c>
      <c r="OG49">
        <v>0.28109618960460486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18.378266890393164</v>
      </c>
      <c r="OY49">
        <v>17.2265886291536</v>
      </c>
      <c r="OZ49">
        <v>10.449494613710344</v>
      </c>
      <c r="PA49">
        <v>3.664606301907102</v>
      </c>
      <c r="PB49">
        <v>0.36911402213596761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20.158236970919742</v>
      </c>
      <c r="PS49">
        <v>15.505633290706996</v>
      </c>
      <c r="PT49">
        <v>17.894013988299246</v>
      </c>
      <c r="PU49">
        <v>7.5262925411362991</v>
      </c>
      <c r="PV49">
        <v>2.4573549857360955</v>
      </c>
      <c r="PW49">
        <v>0.47270783473605688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17.315318501594064</v>
      </c>
      <c r="QN49">
        <v>16.341497560925877</v>
      </c>
      <c r="QO49">
        <v>16.388121731794996</v>
      </c>
      <c r="QP49">
        <v>9.8680024190569693</v>
      </c>
      <c r="QQ49">
        <v>4.8784788661307452</v>
      </c>
      <c r="QR49">
        <v>1.1449627161668641</v>
      </c>
      <c r="QS49" s="102" t="s">
        <v>84</v>
      </c>
      <c r="QU49">
        <v>22</v>
      </c>
      <c r="QV49" s="35">
        <v>0.8660000000000001</v>
      </c>
      <c r="QW49">
        <f t="shared" ref="QW49:RP49" si="46">PE$94</f>
        <v>0</v>
      </c>
      <c r="QX49">
        <f t="shared" si="46"/>
        <v>0</v>
      </c>
      <c r="QY49">
        <f t="shared" si="46"/>
        <v>0</v>
      </c>
      <c r="QZ49">
        <f t="shared" si="46"/>
        <v>0</v>
      </c>
      <c r="RA49">
        <f t="shared" si="46"/>
        <v>0</v>
      </c>
      <c r="RB49">
        <f t="shared" si="46"/>
        <v>0</v>
      </c>
      <c r="RC49">
        <f t="shared" si="46"/>
        <v>0</v>
      </c>
      <c r="RD49">
        <f t="shared" si="46"/>
        <v>0</v>
      </c>
      <c r="RE49">
        <f t="shared" si="46"/>
        <v>0</v>
      </c>
      <c r="RF49">
        <f t="shared" si="46"/>
        <v>0</v>
      </c>
      <c r="RG49">
        <f t="shared" si="46"/>
        <v>0</v>
      </c>
      <c r="RH49">
        <f t="shared" si="46"/>
        <v>0</v>
      </c>
      <c r="RI49">
        <f t="shared" si="46"/>
        <v>0</v>
      </c>
      <c r="RJ49">
        <f t="shared" si="46"/>
        <v>0.50254936619457236</v>
      </c>
      <c r="RK49">
        <f t="shared" si="46"/>
        <v>0.61478446975432477</v>
      </c>
      <c r="RL49">
        <f t="shared" si="46"/>
        <v>0.63970494003187295</v>
      </c>
      <c r="RM49">
        <f t="shared" si="46"/>
        <v>0.850128220802852</v>
      </c>
      <c r="RN49">
        <f t="shared" si="46"/>
        <v>0.95767802519280332</v>
      </c>
      <c r="RO49">
        <f t="shared" si="46"/>
        <v>1.0086786016977327</v>
      </c>
      <c r="RP49">
        <f t="shared" si="46"/>
        <v>1.0337294500340763</v>
      </c>
      <c r="RR49">
        <f t="shared" si="25"/>
        <v>15.966215400000001</v>
      </c>
      <c r="RS49" s="35">
        <v>0.8660000000000001</v>
      </c>
      <c r="RT49">
        <f>0.03*RK49+0.97*RL49</f>
        <v>0.63895732592354648</v>
      </c>
      <c r="SM49" t="s">
        <v>873</v>
      </c>
      <c r="SN49" s="41">
        <v>0.39591399999999999</v>
      </c>
      <c r="SO49" s="41">
        <v>0.40580699999999997</v>
      </c>
      <c r="SP49" s="41">
        <v>0.35612500000000002</v>
      </c>
      <c r="SQ49" s="41">
        <v>0.41386299999999998</v>
      </c>
      <c r="SR49" s="41">
        <v>0.411885</v>
      </c>
      <c r="SS49" s="41">
        <v>0.37537500000000001</v>
      </c>
      <c r="ST49" s="41">
        <v>0.315</v>
      </c>
      <c r="SU49" s="41">
        <v>0.35</v>
      </c>
      <c r="SV49" s="41">
        <v>0.35</v>
      </c>
      <c r="SW49" s="41">
        <v>0.32500000000000001</v>
      </c>
      <c r="SX49" s="41">
        <v>0.37</v>
      </c>
      <c r="SY49" s="41">
        <v>0.375</v>
      </c>
      <c r="SZ49" s="41">
        <v>0.375</v>
      </c>
      <c r="TA49" s="41">
        <v>0.37</v>
      </c>
      <c r="TB49" s="41">
        <v>0.4</v>
      </c>
      <c r="TC49" s="41">
        <v>0.38</v>
      </c>
      <c r="TD49" s="41">
        <v>0.42</v>
      </c>
      <c r="TE49" s="41">
        <v>0.42</v>
      </c>
      <c r="TF49" s="41">
        <v>0.41499999999999998</v>
      </c>
      <c r="TG49" s="41">
        <v>0.37</v>
      </c>
      <c r="TH49" s="41">
        <v>0.43</v>
      </c>
      <c r="TI49" s="41">
        <v>0.45</v>
      </c>
      <c r="TJ49" s="41">
        <v>0.435</v>
      </c>
      <c r="TK49" s="41">
        <v>0.42499999999999999</v>
      </c>
      <c r="TL49" s="41">
        <v>0.41152300000000003</v>
      </c>
      <c r="TM49" s="41">
        <v>0.44444400000000001</v>
      </c>
      <c r="TN49" s="41">
        <v>0.38888899999999998</v>
      </c>
      <c r="TO49" s="41">
        <v>0.42555700000000002</v>
      </c>
      <c r="TP49" s="41">
        <v>0.42399999999999999</v>
      </c>
    </row>
    <row r="50" spans="1:53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 s="102" t="s">
        <v>85</v>
      </c>
      <c r="QU50">
        <v>23</v>
      </c>
      <c r="QV50" s="35">
        <v>0.9</v>
      </c>
      <c r="QW50">
        <f t="shared" ref="QW50:RP50" si="47">PY$94</f>
        <v>0</v>
      </c>
      <c r="QX50">
        <f t="shared" si="47"/>
        <v>0</v>
      </c>
      <c r="QY50">
        <f t="shared" si="47"/>
        <v>0</v>
      </c>
      <c r="QZ50">
        <f t="shared" si="47"/>
        <v>0</v>
      </c>
      <c r="RA50">
        <f t="shared" si="47"/>
        <v>0</v>
      </c>
      <c r="RB50">
        <f t="shared" si="47"/>
        <v>0</v>
      </c>
      <c r="RC50">
        <f t="shared" si="47"/>
        <v>0</v>
      </c>
      <c r="RD50">
        <f t="shared" si="47"/>
        <v>0</v>
      </c>
      <c r="RE50">
        <f t="shared" si="47"/>
        <v>0</v>
      </c>
      <c r="RF50">
        <f t="shared" si="47"/>
        <v>0</v>
      </c>
      <c r="RG50">
        <f t="shared" si="47"/>
        <v>0</v>
      </c>
      <c r="RH50">
        <f t="shared" si="47"/>
        <v>0</v>
      </c>
      <c r="RI50">
        <f t="shared" si="47"/>
        <v>0</v>
      </c>
      <c r="RJ50">
        <f t="shared" si="47"/>
        <v>0</v>
      </c>
      <c r="RK50">
        <f t="shared" si="47"/>
        <v>0.43607461413185628</v>
      </c>
      <c r="RL50">
        <f t="shared" si="47"/>
        <v>0.62253910460421558</v>
      </c>
      <c r="RM50">
        <f t="shared" si="47"/>
        <v>0.68017799358211095</v>
      </c>
      <c r="RN50">
        <f t="shared" si="47"/>
        <v>0.81451281211656201</v>
      </c>
      <c r="RO50">
        <f t="shared" si="47"/>
        <v>0.91635584430176431</v>
      </c>
      <c r="RP50">
        <f t="shared" si="47"/>
        <v>0.99571407241605758</v>
      </c>
      <c r="RR50">
        <f t="shared" si="25"/>
        <v>16.372410000000002</v>
      </c>
      <c r="RS50" s="35">
        <v>0.9</v>
      </c>
      <c r="RT50">
        <f>0.63*RL50+0.37*RM50</f>
        <v>0.64386549352603684</v>
      </c>
      <c r="SM50" t="s">
        <v>751</v>
      </c>
      <c r="SN50" s="41" t="s">
        <v>1013</v>
      </c>
      <c r="SO50" s="41" t="s">
        <v>1013</v>
      </c>
      <c r="SP50" s="41" t="s">
        <v>926</v>
      </c>
      <c r="SQ50" s="41" t="s">
        <v>926</v>
      </c>
      <c r="SR50" s="41" t="s">
        <v>926</v>
      </c>
      <c r="SS50" s="41" t="s">
        <v>926</v>
      </c>
      <c r="ST50" s="41" t="s">
        <v>1012</v>
      </c>
      <c r="SU50" s="41" t="s">
        <v>1012</v>
      </c>
      <c r="SV50" s="41" t="s">
        <v>1012</v>
      </c>
      <c r="SW50" s="41" t="s">
        <v>1012</v>
      </c>
      <c r="SX50" s="41" t="s">
        <v>1012</v>
      </c>
      <c r="SY50" s="41" t="s">
        <v>1012</v>
      </c>
      <c r="SZ50" s="41" t="s">
        <v>1012</v>
      </c>
      <c r="TA50" s="41" t="s">
        <v>1012</v>
      </c>
      <c r="TB50" s="41" t="s">
        <v>1012</v>
      </c>
      <c r="TC50" s="41" t="s">
        <v>1012</v>
      </c>
      <c r="TD50" s="41" t="s">
        <v>1012</v>
      </c>
      <c r="TE50" s="41" t="s">
        <v>1012</v>
      </c>
      <c r="TF50" s="41" t="s">
        <v>1012</v>
      </c>
      <c r="TG50" s="41" t="s">
        <v>1012</v>
      </c>
      <c r="TH50" s="41" t="s">
        <v>1011</v>
      </c>
      <c r="TI50" s="41" t="s">
        <v>1011</v>
      </c>
      <c r="TJ50" s="41" t="s">
        <v>1011</v>
      </c>
      <c r="TK50" s="41" t="s">
        <v>1011</v>
      </c>
      <c r="TL50" s="41" t="s">
        <v>1010</v>
      </c>
      <c r="TM50" s="41" t="s">
        <v>1010</v>
      </c>
      <c r="TN50" s="41" t="s">
        <v>1010</v>
      </c>
      <c r="TO50" s="41" t="s">
        <v>1009</v>
      </c>
      <c r="TP50" s="41" t="s">
        <v>1008</v>
      </c>
    </row>
    <row r="51" spans="1:536" x14ac:dyDescent="0.3">
      <c r="A51">
        <v>0</v>
      </c>
      <c r="B51">
        <v>0</v>
      </c>
      <c r="C51">
        <v>2.4284480400481958</v>
      </c>
      <c r="D51">
        <v>5.437742491383708</v>
      </c>
      <c r="E51">
        <v>5.4241692123390699</v>
      </c>
      <c r="F51">
        <v>5.5093439496267544</v>
      </c>
      <c r="G51">
        <v>5.4069348790188192</v>
      </c>
      <c r="H51">
        <v>5.5114376693830014</v>
      </c>
      <c r="I51">
        <v>5.4329921660901732</v>
      </c>
      <c r="J51">
        <v>5.4552402779244717</v>
      </c>
      <c r="K51">
        <v>5.4812591174625549</v>
      </c>
      <c r="L51">
        <v>5.5029754731879494</v>
      </c>
      <c r="M51">
        <v>5.4598511510670997</v>
      </c>
      <c r="N51">
        <v>5.4511794993237119</v>
      </c>
      <c r="O51">
        <v>5.4803515253106312</v>
      </c>
      <c r="P51">
        <v>5.498340902484891</v>
      </c>
      <c r="Q51">
        <v>5.4651160983684548</v>
      </c>
      <c r="R51">
        <v>5.4765197156553045</v>
      </c>
      <c r="S51">
        <v>5.4739426062073413</v>
      </c>
      <c r="T51">
        <v>5.4900308322888014</v>
      </c>
      <c r="U51">
        <v>0</v>
      </c>
      <c r="V51">
        <v>0</v>
      </c>
      <c r="W51">
        <v>0</v>
      </c>
      <c r="X51">
        <v>4.5391651832987563</v>
      </c>
      <c r="Y51">
        <v>7.4676684936861708</v>
      </c>
      <c r="Z51">
        <v>7.4328819624064355</v>
      </c>
      <c r="AA51">
        <v>7.4647868830272248</v>
      </c>
      <c r="AB51">
        <v>7.4030241725765551</v>
      </c>
      <c r="AC51">
        <v>7.3403563735844406</v>
      </c>
      <c r="AD51">
        <v>7.4405762952722263</v>
      </c>
      <c r="AE51">
        <v>7.4573937958111287</v>
      </c>
      <c r="AF51">
        <v>7.3369836621615461</v>
      </c>
      <c r="AG51">
        <v>7.5407866096175926</v>
      </c>
      <c r="AH51">
        <v>7.368116323925193</v>
      </c>
      <c r="AI51">
        <v>7.3316950841924244</v>
      </c>
      <c r="AJ51">
        <v>7.419222580535286</v>
      </c>
      <c r="AK51">
        <v>7.3836035790112415</v>
      </c>
      <c r="AL51">
        <v>7.3914228939109865</v>
      </c>
      <c r="AM51">
        <v>7.3556770938412299</v>
      </c>
      <c r="AN51">
        <v>7.3888727933955467</v>
      </c>
      <c r="AO51">
        <v>0</v>
      </c>
      <c r="AP51">
        <v>0</v>
      </c>
      <c r="AQ51">
        <v>0</v>
      </c>
      <c r="AR51">
        <v>0</v>
      </c>
      <c r="AS51">
        <v>7.4278650398937067</v>
      </c>
      <c r="AT51">
        <v>9.4730270081275041</v>
      </c>
      <c r="AU51">
        <v>9.4059719616396418</v>
      </c>
      <c r="AV51">
        <v>9.44980533278423</v>
      </c>
      <c r="AW51">
        <v>9.4784179551629535</v>
      </c>
      <c r="AX51">
        <v>9.4608371425952438</v>
      </c>
      <c r="AY51">
        <v>9.5200984455830131</v>
      </c>
      <c r="AZ51">
        <v>9.3662913469237363</v>
      </c>
      <c r="BA51">
        <v>9.4458411999900971</v>
      </c>
      <c r="BB51">
        <v>9.3962955172015299</v>
      </c>
      <c r="BC51">
        <v>9.1740602942209986</v>
      </c>
      <c r="BD51">
        <v>9.41118579372454</v>
      </c>
      <c r="BE51">
        <v>9.3839646542793886</v>
      </c>
      <c r="BF51">
        <v>9.2805840879994363</v>
      </c>
      <c r="BG51">
        <v>9.5050812203572104</v>
      </c>
      <c r="BH51">
        <v>9.2519807745100522</v>
      </c>
      <c r="BI51">
        <v>0</v>
      </c>
      <c r="BJ51">
        <v>0</v>
      </c>
      <c r="BK51">
        <v>0</v>
      </c>
      <c r="BL51">
        <v>0</v>
      </c>
      <c r="BM51">
        <v>1.3003340651813169</v>
      </c>
      <c r="BN51">
        <v>9.9444410324712784</v>
      </c>
      <c r="BO51">
        <v>11.429605143082467</v>
      </c>
      <c r="BP51">
        <v>11.459743530889927</v>
      </c>
      <c r="BQ51">
        <v>11.496217946903016</v>
      </c>
      <c r="BR51">
        <v>11.473675771934294</v>
      </c>
      <c r="BS51">
        <v>11.339010652586632</v>
      </c>
      <c r="BT51">
        <v>11.457334584722497</v>
      </c>
      <c r="BU51">
        <v>11.425157993200585</v>
      </c>
      <c r="BV51">
        <v>11.239333169393912</v>
      </c>
      <c r="BW51">
        <v>11.316549233522451</v>
      </c>
      <c r="BX51">
        <v>11.229047186034396</v>
      </c>
      <c r="BY51">
        <v>11.260964425435333</v>
      </c>
      <c r="BZ51">
        <v>11.451450460187901</v>
      </c>
      <c r="CA51">
        <v>11.410448766069635</v>
      </c>
      <c r="CB51">
        <v>11.306800843419236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2.0369131332406125</v>
      </c>
      <c r="CI51">
        <v>12.499232446710568</v>
      </c>
      <c r="CJ51">
        <v>13.450742049766793</v>
      </c>
      <c r="CK51">
        <v>13.425810998611407</v>
      </c>
      <c r="CL51">
        <v>13.356465128274772</v>
      </c>
      <c r="CM51">
        <v>13.470083424500743</v>
      </c>
      <c r="CN51">
        <v>13.266627186016667</v>
      </c>
      <c r="CO51">
        <v>13.411340151637864</v>
      </c>
      <c r="CP51">
        <v>13.224793437845065</v>
      </c>
      <c r="CQ51">
        <v>13.28230135617649</v>
      </c>
      <c r="CR51">
        <v>13.188489218912714</v>
      </c>
      <c r="CS51">
        <v>13.220778541626741</v>
      </c>
      <c r="CT51">
        <v>13.242484884580438</v>
      </c>
      <c r="CU51">
        <v>13.114021098090086</v>
      </c>
      <c r="CV51">
        <v>13.169750276224764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7.5740233174887788</v>
      </c>
      <c r="DD51">
        <v>14.745995088914613</v>
      </c>
      <c r="DE51">
        <v>14.798390414842872</v>
      </c>
      <c r="DF51">
        <v>14.917876034973508</v>
      </c>
      <c r="DG51">
        <v>14.776064346685443</v>
      </c>
      <c r="DH51">
        <v>14.9269707859576</v>
      </c>
      <c r="DI51">
        <v>14.93894547325346</v>
      </c>
      <c r="DJ51">
        <v>14.762172944901078</v>
      </c>
      <c r="DK51">
        <v>14.72981050578502</v>
      </c>
      <c r="DL51">
        <v>14.442984442366539</v>
      </c>
      <c r="DM51">
        <v>14.577632634816949</v>
      </c>
      <c r="DN51">
        <v>14.604703028600989</v>
      </c>
      <c r="DO51">
        <v>14.840140947835337</v>
      </c>
      <c r="DP51">
        <v>14.756548315962156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2.6598947540031084</v>
      </c>
      <c r="DX51">
        <v>13.845670728252621</v>
      </c>
      <c r="DY51">
        <v>15.508376508417562</v>
      </c>
      <c r="DZ51">
        <v>15.686013999203841</v>
      </c>
      <c r="EA51">
        <v>15.569582136555807</v>
      </c>
      <c r="EB51">
        <v>15.289754691043813</v>
      </c>
      <c r="EC51">
        <v>15.327051347067904</v>
      </c>
      <c r="ED51">
        <v>15.335354016436369</v>
      </c>
      <c r="EE51">
        <v>15.226000753535667</v>
      </c>
      <c r="EF51">
        <v>15.277160426911667</v>
      </c>
      <c r="EG51">
        <v>15.316718736459272</v>
      </c>
      <c r="EH51">
        <v>15.428259690614604</v>
      </c>
      <c r="EI51">
        <v>15.347789335117358</v>
      </c>
      <c r="EJ51">
        <v>15.450300663476234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1.2347006329942332</v>
      </c>
      <c r="ER51">
        <v>8.903467908206256</v>
      </c>
      <c r="ES51">
        <v>16.10813973307825</v>
      </c>
      <c r="ET51">
        <v>16.531917019638595</v>
      </c>
      <c r="EU51">
        <v>16.369461739772763</v>
      </c>
      <c r="EV51">
        <v>16.417114683644499</v>
      </c>
      <c r="EW51">
        <v>16.103166170177186</v>
      </c>
      <c r="EX51">
        <v>16.160980564033302</v>
      </c>
      <c r="EY51">
        <v>16.05471060670412</v>
      </c>
      <c r="EZ51">
        <v>16.231354184117105</v>
      </c>
      <c r="FA51">
        <v>16.333205877537718</v>
      </c>
      <c r="FB51">
        <v>16.155198863375173</v>
      </c>
      <c r="FC51">
        <v>16.1442418923078</v>
      </c>
      <c r="FD51">
        <v>16.15801043559032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5.7344964633486288</v>
      </c>
      <c r="FM51">
        <v>16.031720101179172</v>
      </c>
      <c r="FN51">
        <v>17.069080634357</v>
      </c>
      <c r="FO51">
        <v>17.177656272978076</v>
      </c>
      <c r="FP51">
        <v>16.990895998990762</v>
      </c>
      <c r="FQ51">
        <v>17.037933442696666</v>
      </c>
      <c r="FR51">
        <v>16.932524407896345</v>
      </c>
      <c r="FS51">
        <v>17.046453262441059</v>
      </c>
      <c r="FT51">
        <v>16.768995110366266</v>
      </c>
      <c r="FU51">
        <v>16.935002521803035</v>
      </c>
      <c r="FV51">
        <v>16.784803179127735</v>
      </c>
      <c r="FW51">
        <v>16.802065982647697</v>
      </c>
      <c r="FX51">
        <v>16.999914443055921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4.6081773018735461</v>
      </c>
      <c r="GG51">
        <v>12.333498298391239</v>
      </c>
      <c r="GH51">
        <v>17.428744395344701</v>
      </c>
      <c r="GI51">
        <v>17.611667440844286</v>
      </c>
      <c r="GJ51">
        <v>17.450838244054641</v>
      </c>
      <c r="GK51">
        <v>17.571212895220739</v>
      </c>
      <c r="GL51">
        <v>17.364074428878254</v>
      </c>
      <c r="GM51">
        <v>17.202602488140819</v>
      </c>
      <c r="GN51">
        <v>17.12748095150906</v>
      </c>
      <c r="GO51">
        <v>17.348028095343093</v>
      </c>
      <c r="GP51">
        <v>17.592137910168649</v>
      </c>
      <c r="GQ51">
        <v>17.164982290921028</v>
      </c>
      <c r="GR51">
        <v>17.275875465789362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1.0885588225209064</v>
      </c>
      <c r="HA51">
        <v>7.3798065285755747</v>
      </c>
      <c r="HB51">
        <v>17.091567849695252</v>
      </c>
      <c r="HC51">
        <v>18.309011066789811</v>
      </c>
      <c r="HD51">
        <v>18.335300970108431</v>
      </c>
      <c r="HE51">
        <v>18.040154895914817</v>
      </c>
      <c r="HF51">
        <v>18.14875849784632</v>
      </c>
      <c r="HG51">
        <v>18.480285574679812</v>
      </c>
      <c r="HH51">
        <v>18.021800327358456</v>
      </c>
      <c r="HI51">
        <v>18.158980504822424</v>
      </c>
      <c r="HJ51">
        <v>18.066773898621506</v>
      </c>
      <c r="HK51">
        <v>18.08873455317374</v>
      </c>
      <c r="HL51">
        <v>18.086049679358766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5.8002848506000397</v>
      </c>
      <c r="HV51">
        <v>12.986698126794302</v>
      </c>
      <c r="HW51">
        <v>18.72463619333325</v>
      </c>
      <c r="HX51">
        <v>19.12443964627105</v>
      </c>
      <c r="HY51">
        <v>19.131073936321521</v>
      </c>
      <c r="HZ51">
        <v>19.218402440920748</v>
      </c>
      <c r="IA51">
        <v>18.905066345355721</v>
      </c>
      <c r="IB51">
        <v>18.955052086893598</v>
      </c>
      <c r="IC51">
        <v>18.879734752458432</v>
      </c>
      <c r="ID51">
        <v>19.015406632032381</v>
      </c>
      <c r="IE51">
        <v>19.113278954068125</v>
      </c>
      <c r="IF51">
        <v>19.032632098075521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1.98265872575567</v>
      </c>
      <c r="IP51">
        <v>9.2610062183553179</v>
      </c>
      <c r="IQ51">
        <v>18.183121506613926</v>
      </c>
      <c r="IR51">
        <v>19.765740620674922</v>
      </c>
      <c r="IS51">
        <v>19.439923842405378</v>
      </c>
      <c r="IT51">
        <v>19.655439765926666</v>
      </c>
      <c r="IU51">
        <v>19.28104961714541</v>
      </c>
      <c r="IV51">
        <v>19.265143180809677</v>
      </c>
      <c r="IW51">
        <v>19.317532648056538</v>
      </c>
      <c r="IX51">
        <v>19.324082625335482</v>
      </c>
      <c r="IY51">
        <v>19.124715937418024</v>
      </c>
      <c r="IZ51">
        <v>19.542178503516137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7.2113431899365148</v>
      </c>
      <c r="JK51">
        <v>15.113282574775202</v>
      </c>
      <c r="JL51">
        <v>20.232461195344555</v>
      </c>
      <c r="JM51">
        <v>20.339721120798909</v>
      </c>
      <c r="JN51">
        <v>20.435425401099202</v>
      </c>
      <c r="JO51">
        <v>20.237631496079619</v>
      </c>
      <c r="JP51">
        <v>20.213719227609491</v>
      </c>
      <c r="JQ51">
        <v>20.174083155898199</v>
      </c>
      <c r="JR51">
        <v>20.071361712044027</v>
      </c>
      <c r="JS51">
        <v>20.03042606707395</v>
      </c>
      <c r="JT51">
        <v>20.071362734626756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5.5991085596932191</v>
      </c>
      <c r="KE51">
        <v>10.706929157864256</v>
      </c>
      <c r="KF51">
        <v>18.721955473132251</v>
      </c>
      <c r="KG51">
        <v>21.186138534825027</v>
      </c>
      <c r="KH51">
        <v>21.001117526190615</v>
      </c>
      <c r="KI51">
        <v>20.964863484576604</v>
      </c>
      <c r="KJ51">
        <v>21.020479088952101</v>
      </c>
      <c r="KK51">
        <v>21.166107993072181</v>
      </c>
      <c r="KL51">
        <v>20.956909981945696</v>
      </c>
      <c r="KM51">
        <v>21.058729520115175</v>
      </c>
      <c r="KN51">
        <v>21.286810054977316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0.98139268103052679</v>
      </c>
      <c r="KY51">
        <v>6.348978755046514</v>
      </c>
      <c r="KZ51">
        <v>16.076609970016225</v>
      </c>
      <c r="LA51">
        <v>20.667635511246743</v>
      </c>
      <c r="LB51">
        <v>21.804276657637992</v>
      </c>
      <c r="LC51">
        <v>21.346621094097202</v>
      </c>
      <c r="LD51">
        <v>21.366770258660594</v>
      </c>
      <c r="LE51">
        <v>21.19739813951584</v>
      </c>
      <c r="LF51">
        <v>21.309103577283651</v>
      </c>
      <c r="LG51">
        <v>21.513861395137909</v>
      </c>
      <c r="LH51">
        <v>21.281065511218014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3.1783538442624844</v>
      </c>
      <c r="LT51">
        <v>8.3409117024694197</v>
      </c>
      <c r="LU51">
        <v>17.535781293057642</v>
      </c>
      <c r="LV51">
        <v>22.235167795612529</v>
      </c>
      <c r="LW51">
        <v>21.89128883186439</v>
      </c>
      <c r="LX51">
        <v>22.388687427312409</v>
      </c>
      <c r="LY51">
        <v>22.062442165610918</v>
      </c>
      <c r="LZ51">
        <v>22.298206923819968</v>
      </c>
      <c r="MA51">
        <v>22.121977997885935</v>
      </c>
      <c r="MB51">
        <v>22.296484999138816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7.112797178275243</v>
      </c>
      <c r="MO51">
        <v>11.071697749488816</v>
      </c>
      <c r="MP51">
        <v>18.312963143761166</v>
      </c>
      <c r="MQ51">
        <v>22.624484114548796</v>
      </c>
      <c r="MR51">
        <v>22.846244695191551</v>
      </c>
      <c r="MS51">
        <v>22.899947623258285</v>
      </c>
      <c r="MT51">
        <v>22.858004492126451</v>
      </c>
      <c r="MU51">
        <v>22.883258025536499</v>
      </c>
      <c r="MV51">
        <v>23.099475154034668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1.010516521749671</v>
      </c>
      <c r="NI51">
        <v>10.441811885592616</v>
      </c>
      <c r="NJ51">
        <v>13.776028766120541</v>
      </c>
      <c r="NK51">
        <v>19.786688176347067</v>
      </c>
      <c r="NL51">
        <v>22.878192524512215</v>
      </c>
      <c r="NM51">
        <v>23.330614251941157</v>
      </c>
      <c r="NN51">
        <v>23.281155972523901</v>
      </c>
      <c r="NO51">
        <v>23.455070290102871</v>
      </c>
      <c r="NP51">
        <v>23.183807931859256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4.441640773186462</v>
      </c>
      <c r="OD51">
        <v>11.162244625883879</v>
      </c>
      <c r="OE51">
        <v>14.231924056310767</v>
      </c>
      <c r="OF51">
        <v>20.743926590827904</v>
      </c>
      <c r="OG51">
        <v>23.664953295474689</v>
      </c>
      <c r="OH51">
        <v>24.495789708222432</v>
      </c>
      <c r="OI51">
        <v>24.057087648754461</v>
      </c>
      <c r="OJ51">
        <v>23.886786958920492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3.3163002782260156</v>
      </c>
      <c r="OY51">
        <v>6.6509580303416858</v>
      </c>
      <c r="OZ51">
        <v>14.393797842505693</v>
      </c>
      <c r="PA51">
        <v>21.752851696610382</v>
      </c>
      <c r="PB51">
        <v>24.215575137854223</v>
      </c>
      <c r="PC51">
        <v>25.256079116074378</v>
      </c>
      <c r="PD51">
        <v>25.088133175626751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0.10330819659975181</v>
      </c>
      <c r="PS51">
        <v>6.0178331097781719</v>
      </c>
      <c r="PT51">
        <v>6.5206840932461754</v>
      </c>
      <c r="PU51">
        <v>17.118391734702492</v>
      </c>
      <c r="PV51">
        <v>22.564952620947334</v>
      </c>
      <c r="PW51">
        <v>24.647368357849402</v>
      </c>
      <c r="PX51">
        <v>25.657849535378862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0.81741770493801535</v>
      </c>
      <c r="QN51">
        <v>6.5525147187718433</v>
      </c>
      <c r="QO51">
        <v>8.6996499535470875</v>
      </c>
      <c r="QP51">
        <v>16.030652059555898</v>
      </c>
      <c r="QQ51">
        <v>21.843663431914344</v>
      </c>
      <c r="QR51">
        <v>24.860275400563484</v>
      </c>
      <c r="QS51" s="102" t="s">
        <v>87</v>
      </c>
      <c r="SN51" s="41"/>
      <c r="SO51" s="41"/>
      <c r="SP51" s="41"/>
      <c r="SQ51" s="41"/>
      <c r="SR51" s="41"/>
      <c r="SS51" s="41"/>
      <c r="ST51" s="41"/>
      <c r="SU51" s="41"/>
      <c r="SV51" s="41"/>
      <c r="SW51" s="41"/>
      <c r="SX51" s="41"/>
      <c r="SY51" s="41"/>
      <c r="SZ51" s="41"/>
      <c r="TA51" s="41"/>
      <c r="TB51" s="41"/>
      <c r="TC51" s="41"/>
      <c r="TD51" s="41"/>
      <c r="TE51" s="41"/>
      <c r="TF51" s="41"/>
      <c r="TG51" s="41"/>
      <c r="TH51" s="41"/>
      <c r="TI51" s="41"/>
      <c r="TJ51" s="41"/>
      <c r="TK51" s="41"/>
      <c r="TL51" s="41"/>
      <c r="TM51" s="41"/>
      <c r="TN51" s="41"/>
      <c r="TO51" s="41"/>
      <c r="TP51" s="41"/>
    </row>
    <row r="52" spans="1:536" x14ac:dyDescent="0.3">
      <c r="A52">
        <v>0</v>
      </c>
      <c r="B52">
        <v>0</v>
      </c>
      <c r="C52">
        <v>7.6416202897994738</v>
      </c>
      <c r="D52">
        <v>12.410906947482747</v>
      </c>
      <c r="E52">
        <v>14.895037174697748</v>
      </c>
      <c r="F52">
        <v>17.393562794256919</v>
      </c>
      <c r="G52">
        <v>19.276316969162171</v>
      </c>
      <c r="H52">
        <v>19.878939877926111</v>
      </c>
      <c r="I52">
        <v>19.593835421493164</v>
      </c>
      <c r="J52">
        <v>19.67442967600887</v>
      </c>
      <c r="K52">
        <v>19.76799593263183</v>
      </c>
      <c r="L52">
        <v>19.846306176367897</v>
      </c>
      <c r="M52">
        <v>19.692245262997034</v>
      </c>
      <c r="N52">
        <v>19.661073470384522</v>
      </c>
      <c r="O52">
        <v>19.765592616661564</v>
      </c>
      <c r="P52">
        <v>19.830431612080559</v>
      </c>
      <c r="Q52">
        <v>19.710611984923734</v>
      </c>
      <c r="R52">
        <v>19.751672263005183</v>
      </c>
      <c r="S52">
        <v>19.741059421421372</v>
      </c>
      <c r="T52">
        <v>19.800499287516033</v>
      </c>
      <c r="U52">
        <v>0</v>
      </c>
      <c r="V52">
        <v>0</v>
      </c>
      <c r="W52">
        <v>0</v>
      </c>
      <c r="X52">
        <v>11.46006623514573</v>
      </c>
      <c r="Y52">
        <v>16.21009731090826</v>
      </c>
      <c r="Z52">
        <v>18.523100068435141</v>
      </c>
      <c r="AA52">
        <v>21.075411521566465</v>
      </c>
      <c r="AB52">
        <v>23.402456303674434</v>
      </c>
      <c r="AC52">
        <v>25.558432060026949</v>
      </c>
      <c r="AD52">
        <v>26.781201406913251</v>
      </c>
      <c r="AE52">
        <v>26.897575324840744</v>
      </c>
      <c r="AF52">
        <v>26.464587231350901</v>
      </c>
      <c r="AG52">
        <v>27.197991538783167</v>
      </c>
      <c r="AH52">
        <v>26.576356292801687</v>
      </c>
      <c r="AI52">
        <v>26.44503905596784</v>
      </c>
      <c r="AJ52">
        <v>26.759887432928981</v>
      </c>
      <c r="AK52">
        <v>26.631652485861341</v>
      </c>
      <c r="AL52">
        <v>26.659934194360556</v>
      </c>
      <c r="AM52">
        <v>26.531029897251273</v>
      </c>
      <c r="AN52">
        <v>26.650784843869637</v>
      </c>
      <c r="AO52">
        <v>0</v>
      </c>
      <c r="AP52">
        <v>0</v>
      </c>
      <c r="AQ52">
        <v>0</v>
      </c>
      <c r="AR52">
        <v>0</v>
      </c>
      <c r="AS52">
        <v>16.314973521939052</v>
      </c>
      <c r="AT52">
        <v>20.199254156475114</v>
      </c>
      <c r="AU52">
        <v>22.488090233744835</v>
      </c>
      <c r="AV52">
        <v>24.942859957229022</v>
      </c>
      <c r="AW52">
        <v>27.379017381451209</v>
      </c>
      <c r="AX52">
        <v>29.721114387888147</v>
      </c>
      <c r="AY52">
        <v>32.151199586422457</v>
      </c>
      <c r="AZ52">
        <v>33.485795742500365</v>
      </c>
      <c r="BA52">
        <v>34.070538070905847</v>
      </c>
      <c r="BB52">
        <v>33.895148206967455</v>
      </c>
      <c r="BC52">
        <v>33.094274349020523</v>
      </c>
      <c r="BD52">
        <v>33.94801053094745</v>
      </c>
      <c r="BE52">
        <v>33.850050335547948</v>
      </c>
      <c r="BF52">
        <v>33.477653158582733</v>
      </c>
      <c r="BG52">
        <v>34.285879824405484</v>
      </c>
      <c r="BH52">
        <v>33.375004346935356</v>
      </c>
      <c r="BI52">
        <v>0</v>
      </c>
      <c r="BJ52">
        <v>0</v>
      </c>
      <c r="BK52">
        <v>0</v>
      </c>
      <c r="BL52">
        <v>0</v>
      </c>
      <c r="BM52">
        <v>10.938386687539271</v>
      </c>
      <c r="BN52">
        <v>20.564656574395837</v>
      </c>
      <c r="BO52">
        <v>23.999067100551287</v>
      </c>
      <c r="BP52">
        <v>26.344111184812103</v>
      </c>
      <c r="BQ52">
        <v>28.750678092498035</v>
      </c>
      <c r="BR52">
        <v>30.989715598397094</v>
      </c>
      <c r="BS52">
        <v>33.165357364464533</v>
      </c>
      <c r="BT52">
        <v>35.607117513349948</v>
      </c>
      <c r="BU52">
        <v>37.936432918270086</v>
      </c>
      <c r="BV52">
        <v>39.522039738344859</v>
      </c>
      <c r="BW52">
        <v>40.575125194617435</v>
      </c>
      <c r="BX52">
        <v>40.509201929972704</v>
      </c>
      <c r="BY52">
        <v>40.624380105632383</v>
      </c>
      <c r="BZ52">
        <v>41.309855742710354</v>
      </c>
      <c r="CA52">
        <v>41.162120169783528</v>
      </c>
      <c r="CB52">
        <v>40.789146458120044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14.192514912762231</v>
      </c>
      <c r="CI52">
        <v>25.064184281140559</v>
      </c>
      <c r="CJ52">
        <v>28.058862756878803</v>
      </c>
      <c r="CK52">
        <v>30.333739825910648</v>
      </c>
      <c r="CL52">
        <v>32.436588125340506</v>
      </c>
      <c r="CM52">
        <v>34.898359329162886</v>
      </c>
      <c r="CN52">
        <v>36.809697011987886</v>
      </c>
      <c r="CO52">
        <v>39.295644202792211</v>
      </c>
      <c r="CP52">
        <v>41.286618969048313</v>
      </c>
      <c r="CQ52">
        <v>43.439713508268383</v>
      </c>
      <c r="CR52">
        <v>45.342374712452894</v>
      </c>
      <c r="CS52">
        <v>47.06055362645899</v>
      </c>
      <c r="CT52">
        <v>47.632824155671784</v>
      </c>
      <c r="CU52">
        <v>47.312211493143707</v>
      </c>
      <c r="CV52">
        <v>47.512941735116875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12.229000174727195</v>
      </c>
      <c r="DC52">
        <v>21.256343850280125</v>
      </c>
      <c r="DD52">
        <v>29.341092371595259</v>
      </c>
      <c r="DE52">
        <v>31.541293067245512</v>
      </c>
      <c r="DF52">
        <v>33.863618704465374</v>
      </c>
      <c r="DG52">
        <v>35.993329030452813</v>
      </c>
      <c r="DH52">
        <v>38.422096393163685</v>
      </c>
      <c r="DI52">
        <v>40.735680615101984</v>
      </c>
      <c r="DJ52">
        <v>42.641577709383888</v>
      </c>
      <c r="DK52">
        <v>44.579988140511617</v>
      </c>
      <c r="DL52">
        <v>46.368996648841183</v>
      </c>
      <c r="DM52">
        <v>48.895694198371594</v>
      </c>
      <c r="DN52">
        <v>50.745463491582328</v>
      </c>
      <c r="DO52">
        <v>52.747948987364772</v>
      </c>
      <c r="DP52">
        <v>53.087209228076652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16.496062791478529</v>
      </c>
      <c r="DX52">
        <v>27.902540195692019</v>
      </c>
      <c r="DY52">
        <v>31.515109624703953</v>
      </c>
      <c r="DZ52">
        <v>33.935089944190743</v>
      </c>
      <c r="EA52">
        <v>35.939584788932898</v>
      </c>
      <c r="EB52">
        <v>37.748376958226466</v>
      </c>
      <c r="EC52">
        <v>39.940085489260547</v>
      </c>
      <c r="ED52">
        <v>42.098373660571504</v>
      </c>
      <c r="EE52">
        <v>43.869378507124381</v>
      </c>
      <c r="EF52">
        <v>46.153014770275185</v>
      </c>
      <c r="EG52">
        <v>48.263875223006288</v>
      </c>
      <c r="EH52">
        <v>50.759036309656047</v>
      </c>
      <c r="EI52">
        <v>52.411668531669847</v>
      </c>
      <c r="EJ52">
        <v>54.758220004161899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14.514161872290725</v>
      </c>
      <c r="ER52">
        <v>24.021600015365276</v>
      </c>
      <c r="ES52">
        <v>31.70884574268765</v>
      </c>
      <c r="ET52">
        <v>34.408099258465057</v>
      </c>
      <c r="EU52">
        <v>36.248010880801701</v>
      </c>
      <c r="EV52">
        <v>38.417940900182408</v>
      </c>
      <c r="EW52">
        <v>40.100571587800744</v>
      </c>
      <c r="EX52">
        <v>42.223538335401784</v>
      </c>
      <c r="EY52">
        <v>44.051935333018506</v>
      </c>
      <c r="EZ52">
        <v>46.389357103570624</v>
      </c>
      <c r="FA52">
        <v>48.69604859346687</v>
      </c>
      <c r="FB52">
        <v>50.500346656234896</v>
      </c>
      <c r="FC52">
        <v>52.659620628425579</v>
      </c>
      <c r="FD52">
        <v>54.565444372811541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20.995204659983994</v>
      </c>
      <c r="FM52">
        <v>31.820724079239508</v>
      </c>
      <c r="FN52">
        <v>34.415182090794239</v>
      </c>
      <c r="FO52">
        <v>36.612265609215235</v>
      </c>
      <c r="FP52">
        <v>38.390131943466294</v>
      </c>
      <c r="FQ52">
        <v>40.563963690765405</v>
      </c>
      <c r="FR52">
        <v>42.420012455851818</v>
      </c>
      <c r="FS52">
        <v>44.52352187862013</v>
      </c>
      <c r="FT52">
        <v>46.19501647429832</v>
      </c>
      <c r="FU52">
        <v>48.47742575973912</v>
      </c>
      <c r="FV52">
        <v>50.366323717759144</v>
      </c>
      <c r="FW52">
        <v>52.38326333042761</v>
      </c>
      <c r="FX52">
        <v>54.737718746099745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19.217212833718296</v>
      </c>
      <c r="GG52">
        <v>28.281121274681638</v>
      </c>
      <c r="GH52">
        <v>33.915441447472219</v>
      </c>
      <c r="GI52">
        <v>36.08718817900828</v>
      </c>
      <c r="GJ52">
        <v>37.843507573136812</v>
      </c>
      <c r="GK52">
        <v>40.02026922786753</v>
      </c>
      <c r="GL52">
        <v>41.713053053176743</v>
      </c>
      <c r="GM52">
        <v>43.325473313217039</v>
      </c>
      <c r="GN52">
        <v>45.094719461652893</v>
      </c>
      <c r="GO52">
        <v>47.582321217956519</v>
      </c>
      <c r="GP52">
        <v>49.867826422103008</v>
      </c>
      <c r="GQ52">
        <v>51.276633182636488</v>
      </c>
      <c r="GR52">
        <v>53.413819383857891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15.433942725580703</v>
      </c>
      <c r="HA52">
        <v>23.660568508849156</v>
      </c>
      <c r="HB52">
        <v>33.485366534288026</v>
      </c>
      <c r="HC52">
        <v>36.376056343697861</v>
      </c>
      <c r="HD52">
        <v>38.300631289205761</v>
      </c>
      <c r="HE52">
        <v>39.811163413610082</v>
      </c>
      <c r="HF52">
        <v>41.925787361318037</v>
      </c>
      <c r="HG52">
        <v>44.314374928016129</v>
      </c>
      <c r="HH52">
        <v>45.495422034911016</v>
      </c>
      <c r="HI52">
        <v>47.678288937530979</v>
      </c>
      <c r="HJ52">
        <v>49.450840775791605</v>
      </c>
      <c r="HK52">
        <v>51.459103587041717</v>
      </c>
      <c r="HL52">
        <v>53.399630656857809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21.851325003461508</v>
      </c>
      <c r="HV52">
        <v>30.778639417025985</v>
      </c>
      <c r="HW52">
        <v>36.286886346352823</v>
      </c>
      <c r="HX52">
        <v>38.629980047566875</v>
      </c>
      <c r="HY52">
        <v>40.571326927027293</v>
      </c>
      <c r="HZ52">
        <v>42.645493484806551</v>
      </c>
      <c r="IA52">
        <v>43.894104035788409</v>
      </c>
      <c r="IB52">
        <v>45.914563348249665</v>
      </c>
      <c r="IC52">
        <v>47.68728552097798</v>
      </c>
      <c r="ID52">
        <v>49.810721455130675</v>
      </c>
      <c r="IE52">
        <v>51.824433497604296</v>
      </c>
      <c r="IF52">
        <v>53.583446635983542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17.269293439583905</v>
      </c>
      <c r="IP52">
        <v>26.389418677899961</v>
      </c>
      <c r="IQ52">
        <v>35.260012361667172</v>
      </c>
      <c r="IR52">
        <v>38.403425662125201</v>
      </c>
      <c r="IS52">
        <v>39.686707472134422</v>
      </c>
      <c r="IT52">
        <v>41.861180312553685</v>
      </c>
      <c r="IU52">
        <v>43.078686866588491</v>
      </c>
      <c r="IV52">
        <v>44.809475801149844</v>
      </c>
      <c r="IW52">
        <v>46.731475549170575</v>
      </c>
      <c r="IX52">
        <v>48.562360120134919</v>
      </c>
      <c r="IY52">
        <v>50.120643642631919</v>
      </c>
      <c r="IZ52">
        <v>52.593900536900769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24.672873348107661</v>
      </c>
      <c r="JK52">
        <v>33.453661130673304</v>
      </c>
      <c r="JL52">
        <v>38.533624299475804</v>
      </c>
      <c r="JM52">
        <v>40.247209013566518</v>
      </c>
      <c r="JN52">
        <v>42.273057784935354</v>
      </c>
      <c r="JO52">
        <v>43.655400620300973</v>
      </c>
      <c r="JP52">
        <v>45.323346435297999</v>
      </c>
      <c r="JQ52">
        <v>47.115626879866142</v>
      </c>
      <c r="JR52">
        <v>48.69364287503786</v>
      </c>
      <c r="JS52">
        <v>50.397571057470799</v>
      </c>
      <c r="JT52">
        <v>52.198800114226366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22.071699877632788</v>
      </c>
      <c r="KE52">
        <v>29.145069270202264</v>
      </c>
      <c r="KF52">
        <v>37.130381897162763</v>
      </c>
      <c r="KG52">
        <v>40.680603011216533</v>
      </c>
      <c r="KH52">
        <v>42.109933335633734</v>
      </c>
      <c r="KI52">
        <v>43.719143151685756</v>
      </c>
      <c r="KJ52">
        <v>45.530323264667388</v>
      </c>
      <c r="KK52">
        <v>47.455757181653752</v>
      </c>
      <c r="KL52">
        <v>48.950528993025976</v>
      </c>
      <c r="KM52">
        <v>50.85882209014482</v>
      </c>
      <c r="KN52">
        <v>52.875274756597818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17.135358021343411</v>
      </c>
      <c r="KY52">
        <v>24.788004556013597</v>
      </c>
      <c r="KZ52">
        <v>35.061321666779307</v>
      </c>
      <c r="LA52">
        <v>39.27687943859641</v>
      </c>
      <c r="LB52">
        <v>42.126293967977396</v>
      </c>
      <c r="LC52">
        <v>43.104992651727734</v>
      </c>
      <c r="LD52">
        <v>44.738430433561483</v>
      </c>
      <c r="LE52">
        <v>46.142501096579025</v>
      </c>
      <c r="LF52">
        <v>48.045538556439041</v>
      </c>
      <c r="LG52">
        <v>49.920102840089044</v>
      </c>
      <c r="LH52">
        <v>51.224199834112746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20.767435338480887</v>
      </c>
      <c r="LT52">
        <v>27.774480425174385</v>
      </c>
      <c r="LU52">
        <v>37.496046344995719</v>
      </c>
      <c r="LV52">
        <v>41.878801951880476</v>
      </c>
      <c r="LW52">
        <v>42.5064974940613</v>
      </c>
      <c r="LX52">
        <v>44.89636630731713</v>
      </c>
      <c r="LY52">
        <v>46.100032392110528</v>
      </c>
      <c r="LZ52">
        <v>48.114787679498733</v>
      </c>
      <c r="MA52">
        <v>49.370442851460801</v>
      </c>
      <c r="MB52">
        <v>51.343268181301447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25.528176889446581</v>
      </c>
      <c r="MO52">
        <v>31.212176507385397</v>
      </c>
      <c r="MP52">
        <v>38.938441647077795</v>
      </c>
      <c r="MQ52">
        <v>42.600632465974101</v>
      </c>
      <c r="MR52">
        <v>44.262752617893518</v>
      </c>
      <c r="MS52">
        <v>46.030344023175424</v>
      </c>
      <c r="MT52">
        <v>47.515835094969773</v>
      </c>
      <c r="MU52">
        <v>49.17313570026203</v>
      </c>
      <c r="MV52">
        <v>51.01376158866767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18.083878426524656</v>
      </c>
      <c r="NI52">
        <v>29.126126446882669</v>
      </c>
      <c r="NJ52">
        <v>33.91971403954711</v>
      </c>
      <c r="NK52">
        <v>39.947744176445497</v>
      </c>
      <c r="NL52">
        <v>43.105638437731123</v>
      </c>
      <c r="NM52">
        <v>44.901220040949539</v>
      </c>
      <c r="NN52">
        <v>46.334808486039563</v>
      </c>
      <c r="NO52">
        <v>48.147471389352731</v>
      </c>
      <c r="NP52">
        <v>49.142767167958645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22.371084184928065</v>
      </c>
      <c r="OD52">
        <v>30.778568919578031</v>
      </c>
      <c r="OE52">
        <v>35.26464588587919</v>
      </c>
      <c r="OF52">
        <v>41.784924154302821</v>
      </c>
      <c r="OG52">
        <v>44.622813965378228</v>
      </c>
      <c r="OH52">
        <v>46.736008472667947</v>
      </c>
      <c r="OI52">
        <v>47.508010766231394</v>
      </c>
      <c r="OJ52">
        <v>48.763072153202195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22.689720648514918</v>
      </c>
      <c r="OY52">
        <v>27.870218055815826</v>
      </c>
      <c r="OZ52">
        <v>36.355086939854864</v>
      </c>
      <c r="PA52">
        <v>43.555931855823545</v>
      </c>
      <c r="PB52">
        <v>45.657048110798073</v>
      </c>
      <c r="PC52">
        <v>48.062207789884965</v>
      </c>
      <c r="PD52">
        <v>49.151825082772497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17.937553364119246</v>
      </c>
      <c r="PS52">
        <v>24.743830184649017</v>
      </c>
      <c r="PT52">
        <v>28.037582377407595</v>
      </c>
      <c r="PU52">
        <v>38.472639426730098</v>
      </c>
      <c r="PV52">
        <v>43.749316591597307</v>
      </c>
      <c r="PW52">
        <v>46.173375561886679</v>
      </c>
      <c r="PX52">
        <v>48.337138731915758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16.476650272152646</v>
      </c>
      <c r="QN52">
        <v>26.449811004388575</v>
      </c>
      <c r="QO52">
        <v>30.772922942901207</v>
      </c>
      <c r="QP52">
        <v>38.751356701689751</v>
      </c>
      <c r="QQ52">
        <v>44.855365226112617</v>
      </c>
      <c r="QR52">
        <v>46.99769959491973</v>
      </c>
      <c r="QS52" s="102" t="s">
        <v>814</v>
      </c>
    </row>
    <row r="53" spans="1:53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 s="102" t="s">
        <v>368</v>
      </c>
      <c r="QU53" t="s">
        <v>991</v>
      </c>
      <c r="QV53" t="s">
        <v>982</v>
      </c>
      <c r="QW53">
        <v>1</v>
      </c>
      <c r="QX53">
        <v>2</v>
      </c>
      <c r="QY53">
        <v>3</v>
      </c>
      <c r="QZ53">
        <v>4</v>
      </c>
      <c r="RA53">
        <v>5</v>
      </c>
      <c r="RB53">
        <v>6</v>
      </c>
      <c r="RC53">
        <v>7</v>
      </c>
      <c r="RD53">
        <v>8</v>
      </c>
      <c r="RE53">
        <v>9</v>
      </c>
      <c r="RF53">
        <v>10</v>
      </c>
      <c r="RG53">
        <v>11</v>
      </c>
      <c r="RH53">
        <v>12</v>
      </c>
      <c r="RI53">
        <v>13</v>
      </c>
      <c r="RJ53">
        <v>14</v>
      </c>
      <c r="RK53">
        <v>15</v>
      </c>
      <c r="RL53">
        <v>16</v>
      </c>
      <c r="RM53">
        <v>17</v>
      </c>
      <c r="RN53">
        <v>18</v>
      </c>
      <c r="RO53">
        <v>19</v>
      </c>
      <c r="RP53">
        <v>20</v>
      </c>
      <c r="RQ53" t="s">
        <v>1007</v>
      </c>
      <c r="RR53" t="s">
        <v>886</v>
      </c>
      <c r="RS53" t="s">
        <v>627</v>
      </c>
      <c r="RT53" t="s">
        <v>982</v>
      </c>
    </row>
    <row r="54" spans="1:536" x14ac:dyDescent="0.3">
      <c r="A54">
        <v>0</v>
      </c>
      <c r="B54">
        <v>0</v>
      </c>
      <c r="C54">
        <v>5.5511369733437281E-2</v>
      </c>
      <c r="D54">
        <v>0</v>
      </c>
      <c r="E54">
        <v>0</v>
      </c>
      <c r="F54">
        <v>0</v>
      </c>
      <c r="G54">
        <v>0</v>
      </c>
      <c r="H54">
        <v>0</v>
      </c>
      <c r="I54">
        <v>7.7090377280451206E-5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3.5883950174140608E-4</v>
      </c>
      <c r="Q54">
        <v>0</v>
      </c>
      <c r="R54">
        <v>0</v>
      </c>
      <c r="S54">
        <v>0</v>
      </c>
      <c r="T54">
        <v>5.5778292910630225E-4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1.55109329448304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6.656416550654888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10.696953821706146</v>
      </c>
      <c r="DC54">
        <v>0.7948917432765743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7.5933057555620547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0.98011496843777413</v>
      </c>
      <c r="ER54">
        <v>1.3744805453187667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0.34103596460522867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1.3150151297718957</v>
      </c>
      <c r="GG54">
        <v>1.4085277829378242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0.65908304654315686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3.773950841567534</v>
      </c>
      <c r="HV54">
        <v>1.3304498292679232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2.1517699240131667</v>
      </c>
      <c r="IP54">
        <v>5.1232816238338565E-2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6.7233783565716099</v>
      </c>
      <c r="JK54">
        <v>2.2475848856612526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0.50101535268368802</v>
      </c>
      <c r="KE54">
        <v>0.64498632615362139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2.5298493994571207</v>
      </c>
      <c r="KY54">
        <v>6.636535965240463</v>
      </c>
      <c r="KZ54">
        <v>1.0337772923051896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0.78267540367442767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0.2142018210009754</v>
      </c>
      <c r="MO54">
        <v>0.43969120615940183</v>
      </c>
      <c r="MP54">
        <v>0.36706721118529984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1.3238827889930089</v>
      </c>
      <c r="NJ54">
        <v>0.57375058706021798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1.3746645622853326</v>
      </c>
      <c r="OD54">
        <v>3.1464541547396414</v>
      </c>
      <c r="OE54">
        <v>0.87690439926557018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1.036570978897146</v>
      </c>
      <c r="OY54">
        <v>9.1518635372190005</v>
      </c>
      <c r="OZ54">
        <v>1.3633853169579004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1.0141051402659045</v>
      </c>
      <c r="PT54">
        <v>3.715744402657895</v>
      </c>
      <c r="PU54">
        <v>4.9459819583362916E-2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1.1450921969723755</v>
      </c>
      <c r="QN54">
        <v>3.1796089747664138</v>
      </c>
      <c r="QO54">
        <v>2.3669548718431601</v>
      </c>
      <c r="QP54">
        <v>0.69495257766975649</v>
      </c>
      <c r="QQ54">
        <v>0</v>
      </c>
      <c r="QR54">
        <v>0</v>
      </c>
      <c r="QS54" s="102" t="s">
        <v>89</v>
      </c>
      <c r="QU54">
        <v>1</v>
      </c>
      <c r="QV54" s="35">
        <v>0.1</v>
      </c>
      <c r="QW54">
        <f t="shared" ref="QW54:RP54" si="48">A$61</f>
        <v>0</v>
      </c>
      <c r="QX54">
        <f t="shared" si="48"/>
        <v>0</v>
      </c>
      <c r="QY54">
        <f t="shared" si="48"/>
        <v>7.6453044987252419</v>
      </c>
      <c r="QZ54">
        <f t="shared" si="48"/>
        <v>12.480366990019588</v>
      </c>
      <c r="RA54">
        <f t="shared" si="48"/>
        <v>14.967695829806642</v>
      </c>
      <c r="RB54">
        <f t="shared" si="48"/>
        <v>17.479930458777375</v>
      </c>
      <c r="RC54">
        <f t="shared" si="48"/>
        <v>19.196813390656089</v>
      </c>
      <c r="RD54">
        <f t="shared" si="48"/>
        <v>19.894358904724257</v>
      </c>
      <c r="RE54">
        <f t="shared" si="48"/>
        <v>19.572108432505239</v>
      </c>
      <c r="RF54">
        <f t="shared" si="48"/>
        <v>19.628481247217348</v>
      </c>
      <c r="RG54">
        <f t="shared" si="48"/>
        <v>19.765384516265666</v>
      </c>
      <c r="RH54">
        <f t="shared" si="48"/>
        <v>19.903725572544712</v>
      </c>
      <c r="RI54">
        <f t="shared" si="48"/>
        <v>19.675675806103303</v>
      </c>
      <c r="RJ54">
        <f t="shared" si="48"/>
        <v>19.61479793152084</v>
      </c>
      <c r="RK54">
        <f t="shared" si="48"/>
        <v>19.788503530006292</v>
      </c>
      <c r="RL54">
        <f t="shared" si="48"/>
        <v>19.90912038777369</v>
      </c>
      <c r="RM54">
        <f t="shared" si="48"/>
        <v>19.731358836176383</v>
      </c>
      <c r="RN54">
        <f t="shared" si="48"/>
        <v>19.760660437326106</v>
      </c>
      <c r="RO54">
        <f t="shared" si="48"/>
        <v>19.77760418144851</v>
      </c>
      <c r="RP54">
        <f t="shared" si="48"/>
        <v>19.875846382590776</v>
      </c>
      <c r="RR54">
        <f t="shared" ref="RR54:RR76" si="49">(119469*RS54+56202)/10^4</f>
        <v>6.8148899999999992</v>
      </c>
      <c r="RS54" s="35">
        <v>0.1</v>
      </c>
      <c r="RT54">
        <f>0.02*RI54+0.98*RJ54</f>
        <v>19.61601548901249</v>
      </c>
      <c r="RV54" s="32">
        <f>(0.39*RB54+0.61*RC54)</f>
        <v>18.52722904722339</v>
      </c>
    </row>
    <row r="55" spans="1:536" x14ac:dyDescent="0.3">
      <c r="A55">
        <v>0</v>
      </c>
      <c r="B55">
        <v>0</v>
      </c>
      <c r="C55">
        <v>1.0171739621002016E-2</v>
      </c>
      <c r="D55">
        <v>0.24709391338377454</v>
      </c>
      <c r="E55">
        <v>0.24548010282486557</v>
      </c>
      <c r="F55">
        <v>0.23888155914688056</v>
      </c>
      <c r="G55">
        <v>2.3644621976859376E-2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0.16272095802100789</v>
      </c>
      <c r="Y55">
        <v>0.58236612624636297</v>
      </c>
      <c r="Z55">
        <v>0.62942692883786</v>
      </c>
      <c r="AA55">
        <v>0.58488937555385367</v>
      </c>
      <c r="AB55">
        <v>0.62232261816887424</v>
      </c>
      <c r="AC55">
        <v>0.36888241826396445</v>
      </c>
      <c r="AD55">
        <v>3.6665829051359587E-2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0.2486023217922195</v>
      </c>
      <c r="AT55">
        <v>0.95655992927670108</v>
      </c>
      <c r="AU55">
        <v>0.98671234607852143</v>
      </c>
      <c r="AV55">
        <v>0.9628301179089559</v>
      </c>
      <c r="AW55">
        <v>0.94509967022878272</v>
      </c>
      <c r="AX55">
        <v>0.95998262093968689</v>
      </c>
      <c r="AY55">
        <v>0.74858606949968509</v>
      </c>
      <c r="AZ55">
        <v>0.15671349383520039</v>
      </c>
      <c r="BA55">
        <v>3.1944938624175094E-3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0.59399447387165827</v>
      </c>
      <c r="BO55">
        <v>1.3326044891857409</v>
      </c>
      <c r="BP55">
        <v>1.3301935939146359</v>
      </c>
      <c r="BQ55">
        <v>1.301078566296886</v>
      </c>
      <c r="BR55">
        <v>1.3346178416358865</v>
      </c>
      <c r="BS55">
        <v>1.373097549211169</v>
      </c>
      <c r="BT55">
        <v>1.3446702649502</v>
      </c>
      <c r="BU55">
        <v>1.1566234104265884</v>
      </c>
      <c r="BV55">
        <v>0.70958637731051377</v>
      </c>
      <c r="BW55">
        <v>0.16918320287103719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1.3503660112608358</v>
      </c>
      <c r="CJ55">
        <v>1.6915886443286487</v>
      </c>
      <c r="CK55">
        <v>1.6777133862967759</v>
      </c>
      <c r="CL55">
        <v>1.7341077260131272</v>
      </c>
      <c r="CM55">
        <v>1.6695777020951945</v>
      </c>
      <c r="CN55">
        <v>1.7778336565362838</v>
      </c>
      <c r="CO55">
        <v>1.7109472707616999</v>
      </c>
      <c r="CP55">
        <v>1.7866606201030428</v>
      </c>
      <c r="CQ55">
        <v>1.604745665908784</v>
      </c>
      <c r="CR55">
        <v>1.2095704628337716</v>
      </c>
      <c r="CS55">
        <v>0.38262582026433567</v>
      </c>
      <c r="CT55">
        <v>0.15359069283742691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0.37350500103779244</v>
      </c>
      <c r="DD55">
        <v>1.7636926052075785</v>
      </c>
      <c r="DE55">
        <v>1.8813569677829767</v>
      </c>
      <c r="DF55">
        <v>1.8663580545571599</v>
      </c>
      <c r="DG55">
        <v>1.8671558450299022</v>
      </c>
      <c r="DH55">
        <v>1.8108222841912245</v>
      </c>
      <c r="DI55">
        <v>1.7721443807308161</v>
      </c>
      <c r="DJ55">
        <v>1.8679361065981794</v>
      </c>
      <c r="DK55">
        <v>1.8144990739879407</v>
      </c>
      <c r="DL55">
        <v>1.9257708045901809</v>
      </c>
      <c r="DM55">
        <v>1.495218529981853</v>
      </c>
      <c r="DN55">
        <v>1.2735269615540599</v>
      </c>
      <c r="DO55">
        <v>0.49873525884907693</v>
      </c>
      <c r="DP55">
        <v>0.1572722613882683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2.1300763063983386</v>
      </c>
      <c r="DY55">
        <v>2.5161204819116172</v>
      </c>
      <c r="DZ55">
        <v>2.4460497948617701</v>
      </c>
      <c r="EA55">
        <v>2.4862362763379191</v>
      </c>
      <c r="EB55">
        <v>2.5704455428786344</v>
      </c>
      <c r="EC55">
        <v>2.5672006240340051</v>
      </c>
      <c r="ED55">
        <v>2.5709823164791548</v>
      </c>
      <c r="EE55">
        <v>2.545962721699242</v>
      </c>
      <c r="EF55">
        <v>2.4975108127742551</v>
      </c>
      <c r="EG55">
        <v>2.5187376128152734</v>
      </c>
      <c r="EH55">
        <v>2.2720149547464987</v>
      </c>
      <c r="EI55">
        <v>1.9431009859384529</v>
      </c>
      <c r="EJ55">
        <v>0.82214770626133493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0.61394820526925409</v>
      </c>
      <c r="ES55">
        <v>2.8792677566044098</v>
      </c>
      <c r="ET55">
        <v>2.8681768544999051</v>
      </c>
      <c r="EU55">
        <v>2.9513377522241404</v>
      </c>
      <c r="EV55">
        <v>2.9412135263735761</v>
      </c>
      <c r="EW55">
        <v>3.0497149732118807</v>
      </c>
      <c r="EX55">
        <v>3.0625843731268731</v>
      </c>
      <c r="EY55">
        <v>2.9900317449403095</v>
      </c>
      <c r="EZ55">
        <v>2.9302339203797851</v>
      </c>
      <c r="FA55">
        <v>2.8685311708370391</v>
      </c>
      <c r="FB55">
        <v>2.9462956431281908</v>
      </c>
      <c r="FC55">
        <v>2.8855239865588702</v>
      </c>
      <c r="FD55">
        <v>2.428677063971739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0.19165127639201451</v>
      </c>
      <c r="FM55">
        <v>2.5595548722610566</v>
      </c>
      <c r="FN55">
        <v>3.4262168305117724</v>
      </c>
      <c r="FO55">
        <v>3.4025433535348775</v>
      </c>
      <c r="FP55">
        <v>3.4823210945843757</v>
      </c>
      <c r="FQ55">
        <v>3.4485924709069042</v>
      </c>
      <c r="FR55">
        <v>3.5154882898274598</v>
      </c>
      <c r="FS55">
        <v>3.3615688009415585</v>
      </c>
      <c r="FT55">
        <v>3.452165378830824</v>
      </c>
      <c r="FU55">
        <v>3.3953568577671418</v>
      </c>
      <c r="FV55">
        <v>3.4279824809835922</v>
      </c>
      <c r="FW55">
        <v>3.4440756773372585</v>
      </c>
      <c r="FX55">
        <v>3.3197625282985812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1.2358359277069915</v>
      </c>
      <c r="GH55">
        <v>3.9341097517215</v>
      </c>
      <c r="GI55">
        <v>4.1803689686315941</v>
      </c>
      <c r="GJ55">
        <v>4.2479976456292885</v>
      </c>
      <c r="GK55">
        <v>4.2083590547297796</v>
      </c>
      <c r="GL55">
        <v>4.2886701411006696</v>
      </c>
      <c r="GM55">
        <v>4.2433150260970409</v>
      </c>
      <c r="GN55">
        <v>4.3188819962392424</v>
      </c>
      <c r="GO55">
        <v>4.1648010396211754</v>
      </c>
      <c r="GP55">
        <v>4.1035401569621222</v>
      </c>
      <c r="GQ55">
        <v>4.2389611835983443</v>
      </c>
      <c r="GR55">
        <v>4.2050553232756958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0.64341729447788876</v>
      </c>
      <c r="HB55">
        <v>3.7933461441176446</v>
      </c>
      <c r="HC55">
        <v>4.6493160760966861</v>
      </c>
      <c r="HD55">
        <v>4.680018330597985</v>
      </c>
      <c r="HE55">
        <v>4.7934628407015341</v>
      </c>
      <c r="HF55">
        <v>4.7574395764265587</v>
      </c>
      <c r="HG55">
        <v>4.4889300893007489</v>
      </c>
      <c r="HH55">
        <v>4.6911645032769611</v>
      </c>
      <c r="HI55">
        <v>4.6272289608860371</v>
      </c>
      <c r="HJ55">
        <v>4.6742654218605812</v>
      </c>
      <c r="HK55">
        <v>4.6525049407407915</v>
      </c>
      <c r="HL55">
        <v>4.6524027300119331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1.1500944638785002</v>
      </c>
      <c r="HW55">
        <v>4.9365407823196543</v>
      </c>
      <c r="HX55">
        <v>5.1519134066889309</v>
      </c>
      <c r="HY55">
        <v>5.1393738737466208</v>
      </c>
      <c r="HZ55">
        <v>5.0942732529620365</v>
      </c>
      <c r="IA55">
        <v>5.1192431005642591</v>
      </c>
      <c r="IB55">
        <v>5.0782079350571436</v>
      </c>
      <c r="IC55">
        <v>5.1087255449220876</v>
      </c>
      <c r="ID55">
        <v>5.0509454986579296</v>
      </c>
      <c r="IE55">
        <v>5.0261963918718608</v>
      </c>
      <c r="IF55">
        <v>5.0606618389790441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0.76629180641011907</v>
      </c>
      <c r="IQ55">
        <v>4.8437398470656419</v>
      </c>
      <c r="IR55">
        <v>5.8094332560848194</v>
      </c>
      <c r="IS55">
        <v>5.9670743668628869</v>
      </c>
      <c r="IT55">
        <v>5.8895564029602907</v>
      </c>
      <c r="IU55">
        <v>5.8749683211499804</v>
      </c>
      <c r="IV55">
        <v>5.9151590636662412</v>
      </c>
      <c r="IW55">
        <v>5.8912289723015574</v>
      </c>
      <c r="IX55">
        <v>5.8933547829252984</v>
      </c>
      <c r="IY55">
        <v>5.9535493231932897</v>
      </c>
      <c r="IZ55">
        <v>5.7980173541307414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1.9971880651343116E-2</v>
      </c>
      <c r="JK55">
        <v>2.0719353441122776</v>
      </c>
      <c r="JL55">
        <v>5.9892204041635217</v>
      </c>
      <c r="JM55">
        <v>6.4185934505507332</v>
      </c>
      <c r="JN55">
        <v>6.3418369361586198</v>
      </c>
      <c r="JO55">
        <v>6.2850308314445797</v>
      </c>
      <c r="JP55">
        <v>6.3333002287964035</v>
      </c>
      <c r="JQ55">
        <v>6.3144633290405539</v>
      </c>
      <c r="JR55">
        <v>6.3723561922023322</v>
      </c>
      <c r="JS55">
        <v>6.3951933442598303</v>
      </c>
      <c r="JT55">
        <v>6.3965764485140495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1.3596313933230051</v>
      </c>
      <c r="KF55">
        <v>5.1340861173044878</v>
      </c>
      <c r="KG55">
        <v>6.6981414393376655</v>
      </c>
      <c r="KH55">
        <v>6.9041241445397814</v>
      </c>
      <c r="KI55">
        <v>6.7734340112118891</v>
      </c>
      <c r="KJ55">
        <v>6.7592363849181805</v>
      </c>
      <c r="KK55">
        <v>6.7202102990581309</v>
      </c>
      <c r="KL55">
        <v>6.7586780923541507</v>
      </c>
      <c r="KM55">
        <v>6.7161078871384374</v>
      </c>
      <c r="KN55">
        <v>6.6661749011559452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0.16142401892141292</v>
      </c>
      <c r="KZ55">
        <v>2.3802143926234516</v>
      </c>
      <c r="LA55">
        <v>7.0461198662431732</v>
      </c>
      <c r="LB55">
        <v>7.5411545516527827</v>
      </c>
      <c r="LC55">
        <v>7.5195574359618726</v>
      </c>
      <c r="LD55">
        <v>7.5485869089256434</v>
      </c>
      <c r="LE55">
        <v>7.6123007064899753</v>
      </c>
      <c r="LF55">
        <v>7.5454319579373959</v>
      </c>
      <c r="LG55">
        <v>7.5244243657365697</v>
      </c>
      <c r="LH55">
        <v>7.60595465661528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0.73633295870961191</v>
      </c>
      <c r="LU55">
        <v>3.1055457748069824</v>
      </c>
      <c r="LV55">
        <v>7.3841003810812449</v>
      </c>
      <c r="LW55">
        <v>8.1561529298853337</v>
      </c>
      <c r="LX55">
        <v>7.9765323129444567</v>
      </c>
      <c r="LY55">
        <v>8.0527361610206736</v>
      </c>
      <c r="LZ55">
        <v>7.9581454787723551</v>
      </c>
      <c r="MA55">
        <v>8.0651899898900581</v>
      </c>
      <c r="MB55">
        <v>7.9656257633337075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1.4852369953436071</v>
      </c>
      <c r="MP55">
        <v>4.0375516755633898</v>
      </c>
      <c r="MQ55">
        <v>8.0489416974095018</v>
      </c>
      <c r="MR55">
        <v>8.5319107877192923</v>
      </c>
      <c r="MS55">
        <v>8.4605846520179568</v>
      </c>
      <c r="MT55">
        <v>8.4926802559481658</v>
      </c>
      <c r="MU55">
        <v>8.4628590894902729</v>
      </c>
      <c r="MV55">
        <v>8.4205449288254286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0.16294390997889668</v>
      </c>
      <c r="NJ55">
        <v>2.2178407324462568</v>
      </c>
      <c r="NK55">
        <v>5.3749232366460138</v>
      </c>
      <c r="NL55">
        <v>8.6650104659451994</v>
      </c>
      <c r="NM55">
        <v>9.2505423595639424</v>
      </c>
      <c r="NN55">
        <v>9.2712359420152293</v>
      </c>
      <c r="NO55">
        <v>9.1980119358264947</v>
      </c>
      <c r="NP55">
        <v>9.342993383250807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0.48095857171119222</v>
      </c>
      <c r="OE55">
        <v>2.2052071314791744</v>
      </c>
      <c r="OF55">
        <v>5.5243717372182344</v>
      </c>
      <c r="OG55">
        <v>8.7178376725950724</v>
      </c>
      <c r="OH55">
        <v>9.6141162013265831</v>
      </c>
      <c r="OI55">
        <v>9.7853372933457781</v>
      </c>
      <c r="OJ55">
        <v>9.8195041752414394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0.32564157233641455</v>
      </c>
      <c r="OZ55">
        <v>1.8203547063039811</v>
      </c>
      <c r="PA55">
        <v>5.5470757734298193</v>
      </c>
      <c r="PB55">
        <v>9.1709007827180145</v>
      </c>
      <c r="PC55">
        <v>9.9152677329009222</v>
      </c>
      <c r="PD55">
        <v>10.133944576157893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0.84463686244283021</v>
      </c>
      <c r="PU55">
        <v>3.0657049197788062</v>
      </c>
      <c r="PV55">
        <v>6.9337917836214435</v>
      </c>
      <c r="PW55">
        <v>9.4932945890106915</v>
      </c>
      <c r="PX55">
        <v>10.703555680958479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1.0284624518879544</v>
      </c>
      <c r="QP55">
        <v>2.205722688811556</v>
      </c>
      <c r="QQ55">
        <v>5.0751589883478436</v>
      </c>
      <c r="QR55">
        <v>9.7104442075518929</v>
      </c>
      <c r="QS55" s="102" t="s">
        <v>91</v>
      </c>
      <c r="QU55">
        <v>2</v>
      </c>
      <c r="QV55" s="35">
        <v>0.15</v>
      </c>
      <c r="QW55">
        <f t="shared" ref="QW55:RP55" si="50">U$61</f>
        <v>0</v>
      </c>
      <c r="QX55">
        <f t="shared" si="50"/>
        <v>0</v>
      </c>
      <c r="QY55">
        <f t="shared" si="50"/>
        <v>0</v>
      </c>
      <c r="QZ55">
        <f t="shared" si="50"/>
        <v>10.807996559103834</v>
      </c>
      <c r="RA55">
        <f t="shared" si="50"/>
        <v>15.870523520151618</v>
      </c>
      <c r="RB55">
        <f t="shared" si="50"/>
        <v>18.0989321471456</v>
      </c>
      <c r="RC55">
        <f t="shared" si="50"/>
        <v>20.731211042721394</v>
      </c>
      <c r="RD55">
        <f t="shared" si="50"/>
        <v>22.987914798366877</v>
      </c>
      <c r="RE55">
        <f t="shared" si="50"/>
        <v>25.009067138220431</v>
      </c>
      <c r="RF55">
        <f t="shared" si="50"/>
        <v>26.22184039862621</v>
      </c>
      <c r="RG55">
        <f t="shared" si="50"/>
        <v>26.326307989093408</v>
      </c>
      <c r="RH55">
        <f t="shared" si="50"/>
        <v>25.734338222315284</v>
      </c>
      <c r="RI55">
        <f t="shared" si="50"/>
        <v>26.667513764288259</v>
      </c>
      <c r="RJ55">
        <f t="shared" si="50"/>
        <v>25.910592494740776</v>
      </c>
      <c r="RK55">
        <f t="shared" si="50"/>
        <v>25.775965846995096</v>
      </c>
      <c r="RL55">
        <f t="shared" si="50"/>
        <v>26.192994839544923</v>
      </c>
      <c r="RM55">
        <f t="shared" si="50"/>
        <v>26.037114727780363</v>
      </c>
      <c r="RN55">
        <f t="shared" si="50"/>
        <v>26.054990331408071</v>
      </c>
      <c r="RO55">
        <f t="shared" si="50"/>
        <v>25.925319472632562</v>
      </c>
      <c r="RP55">
        <f t="shared" si="50"/>
        <v>26.042026940643691</v>
      </c>
      <c r="RR55">
        <f t="shared" si="49"/>
        <v>7.4122350000000008</v>
      </c>
      <c r="RS55" s="35">
        <v>0.15</v>
      </c>
      <c r="RT55">
        <f>0.59*RC55+0.41*RD55</f>
        <v>21.656459582536041</v>
      </c>
      <c r="RV55" s="32">
        <f>(0.75*RC55+0.25*RD55)</f>
        <v>21.295386981632763</v>
      </c>
    </row>
    <row r="56" spans="1:536" x14ac:dyDescent="0.3">
      <c r="A56">
        <v>0</v>
      </c>
      <c r="B56">
        <v>0</v>
      </c>
      <c r="C56">
        <v>6.2093741129229671E-3</v>
      </c>
      <c r="D56">
        <v>5.967734460380009E-3</v>
      </c>
      <c r="E56">
        <v>6.9034053128397676E-3</v>
      </c>
      <c r="F56">
        <v>3.817614899071421E-3</v>
      </c>
      <c r="G56">
        <v>8.2773057994206325E-3</v>
      </c>
      <c r="H56">
        <v>1.7852912886873119E-2</v>
      </c>
      <c r="I56">
        <v>5.0727282810190599E-3</v>
      </c>
      <c r="J56">
        <v>6.0310800367038278E-3</v>
      </c>
      <c r="K56">
        <v>6.4069088870670979E-3</v>
      </c>
      <c r="L56">
        <v>8.7630525191506742E-3</v>
      </c>
      <c r="M56">
        <v>1.3226764602648053E-2</v>
      </c>
      <c r="N56">
        <v>1.2559715485229734E-2</v>
      </c>
      <c r="O56">
        <v>1.2029613097991616E-2</v>
      </c>
      <c r="P56">
        <v>1.3715828981748852E-2</v>
      </c>
      <c r="Q56">
        <v>1.1743215345798473E-2</v>
      </c>
      <c r="R56">
        <v>1.0963709229789695E-2</v>
      </c>
      <c r="S56">
        <v>5.2942755477354882E-3</v>
      </c>
      <c r="T56">
        <v>1.3593207768231509E-2</v>
      </c>
      <c r="U56">
        <v>0</v>
      </c>
      <c r="V56">
        <v>0</v>
      </c>
      <c r="W56">
        <v>0</v>
      </c>
      <c r="X56">
        <v>-3.9797033263879928E-31</v>
      </c>
      <c r="Y56">
        <v>-2.2363438659968391E-31</v>
      </c>
      <c r="Z56">
        <v>-9.2946445811551775E-31</v>
      </c>
      <c r="AA56">
        <v>-2.4422537743175042E-31</v>
      </c>
      <c r="AB56">
        <v>-2.7435165384077005E-31</v>
      </c>
      <c r="AC56">
        <v>-1.7033021250126839E-30</v>
      </c>
      <c r="AD56">
        <v>-1.3579201765750407E-30</v>
      </c>
      <c r="AE56">
        <v>-1.305640795713202E-30</v>
      </c>
      <c r="AF56">
        <v>-4.0088506921484645E-31</v>
      </c>
      <c r="AG56">
        <v>-2.2056702920283796E-30</v>
      </c>
      <c r="AH56">
        <v>-1.3781317623675105E-30</v>
      </c>
      <c r="AI56">
        <v>-2.0761470068368921E-30</v>
      </c>
      <c r="AJ56">
        <v>-2.4112346489646186E-30</v>
      </c>
      <c r="AK56">
        <v>-2.4704555976884035E-30</v>
      </c>
      <c r="AL56">
        <v>1.3717288440921927E-5</v>
      </c>
      <c r="AM56">
        <v>-3.1748815734175258E-31</v>
      </c>
      <c r="AN56">
        <v>1.0677616450256447E-4</v>
      </c>
      <c r="AO56">
        <v>0</v>
      </c>
      <c r="AP56">
        <v>0</v>
      </c>
      <c r="AQ56">
        <v>0</v>
      </c>
      <c r="AR56">
        <v>0</v>
      </c>
      <c r="AS56">
        <v>-4.1010606056381878E-31</v>
      </c>
      <c r="AT56">
        <v>4.4550249386209367E-31</v>
      </c>
      <c r="AU56">
        <v>1.6119828737515116E-31</v>
      </c>
      <c r="AV56">
        <v>-1.641308538801442E-30</v>
      </c>
      <c r="AW56">
        <v>-1.2422995108201392E-31</v>
      </c>
      <c r="AX56">
        <v>7.527902500890669E-31</v>
      </c>
      <c r="AY56">
        <v>1.4039400218784389E-30</v>
      </c>
      <c r="AZ56">
        <v>2.9217756874893745E-30</v>
      </c>
      <c r="BA56">
        <v>2.5419119253751357E-30</v>
      </c>
      <c r="BB56">
        <v>1.8276582301943534E-30</v>
      </c>
      <c r="BC56">
        <v>1.1666279432158931E-30</v>
      </c>
      <c r="BD56">
        <v>2.5962992201387378E-30</v>
      </c>
      <c r="BE56">
        <v>3.2968309959284815E-30</v>
      </c>
      <c r="BF56">
        <v>1.1503270275709603E-30</v>
      </c>
      <c r="BG56">
        <v>3.5419592635832715E-30</v>
      </c>
      <c r="BH56">
        <v>4.6401445046258888E-30</v>
      </c>
      <c r="BI56">
        <v>0</v>
      </c>
      <c r="BJ56">
        <v>0</v>
      </c>
      <c r="BK56">
        <v>0</v>
      </c>
      <c r="BL56">
        <v>0</v>
      </c>
      <c r="BM56">
        <v>1.2580970625302108E-31</v>
      </c>
      <c r="BN56">
        <v>1.2790410647855317E-30</v>
      </c>
      <c r="BO56">
        <v>-3.0909088413303637E-30</v>
      </c>
      <c r="BP56">
        <v>-1.0584286953516871E-31</v>
      </c>
      <c r="BQ56">
        <v>-1.2795647725210939E-30</v>
      </c>
      <c r="BR56">
        <v>-7.606842227157284E-31</v>
      </c>
      <c r="BS56">
        <v>-1.1267107653767941E-30</v>
      </c>
      <c r="BT56">
        <v>2.6152338975678988E-31</v>
      </c>
      <c r="BU56">
        <v>-1.8673128640434712E-30</v>
      </c>
      <c r="BV56">
        <v>-5.1159083002597772E-30</v>
      </c>
      <c r="BW56">
        <v>-1.5514986949584753E-30</v>
      </c>
      <c r="BX56">
        <v>-1.8083324214689054E-31</v>
      </c>
      <c r="BY56">
        <v>-4.0588438909794452E-31</v>
      </c>
      <c r="BZ56">
        <v>-8.5086025200342839E-31</v>
      </c>
      <c r="CA56">
        <v>-1.1797659463733581E-30</v>
      </c>
      <c r="CB56">
        <v>-1.7018724705982046E-30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-1.1522337815118078E-29</v>
      </c>
      <c r="CI56">
        <v>-1.8494004811829897E-31</v>
      </c>
      <c r="CJ56">
        <v>2.2553327314142203E-31</v>
      </c>
      <c r="CK56">
        <v>-3.9970822106671177E-31</v>
      </c>
      <c r="CL56">
        <v>-7.5112705224849003E-31</v>
      </c>
      <c r="CM56">
        <v>-7.2312558218058339E-31</v>
      </c>
      <c r="CN56">
        <v>6.0743771205243529E-31</v>
      </c>
      <c r="CO56">
        <v>3.6802486530056762E-31</v>
      </c>
      <c r="CP56">
        <v>-7.0947036729777753E-31</v>
      </c>
      <c r="CQ56">
        <v>1.7150325638789348E-30</v>
      </c>
      <c r="CR56">
        <v>3.7261575234119295E-31</v>
      </c>
      <c r="CS56">
        <v>-1.317077457282659E-31</v>
      </c>
      <c r="CT56">
        <v>-2.7674512664599915E-31</v>
      </c>
      <c r="CU56">
        <v>1.0758744985173704E-30</v>
      </c>
      <c r="CV56">
        <v>1.6854961227991843E-30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2.1664353469177304E-29</v>
      </c>
      <c r="DC56">
        <v>3.9578473267097528E-30</v>
      </c>
      <c r="DD56">
        <v>-1.3530718193156441E-30</v>
      </c>
      <c r="DE56">
        <v>-3.7376512714060738E-31</v>
      </c>
      <c r="DF56">
        <v>7.6336133540978973E-31</v>
      </c>
      <c r="DG56">
        <v>-1.2083547632617769E-30</v>
      </c>
      <c r="DH56">
        <v>-7.4861593923352106E-31</v>
      </c>
      <c r="DI56">
        <v>3.7468167227735909E-31</v>
      </c>
      <c r="DJ56">
        <v>5.8370328747912718E-31</v>
      </c>
      <c r="DK56">
        <v>1.8008682570040108E-30</v>
      </c>
      <c r="DL56">
        <v>-2.4973399410515556E-31</v>
      </c>
      <c r="DM56">
        <v>1.6423419573247637E-30</v>
      </c>
      <c r="DN56">
        <v>8.1223919422190995E-31</v>
      </c>
      <c r="DO56">
        <v>2.7054256712245796E-30</v>
      </c>
      <c r="DP56">
        <v>-2.9306892096841706E-30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8.390330330331433E-30</v>
      </c>
      <c r="HA56">
        <v>1.8637919171555592E-2</v>
      </c>
      <c r="HB56">
        <v>-4.8742523686718352E-33</v>
      </c>
      <c r="HC56">
        <v>0</v>
      </c>
      <c r="HD56">
        <v>0</v>
      </c>
      <c r="HE56">
        <v>0</v>
      </c>
      <c r="HF56">
        <v>-7.802343568893223E-33</v>
      </c>
      <c r="HG56">
        <v>-5.1989748345079562E-33</v>
      </c>
      <c r="HH56">
        <v>-6.9542024683550526E-33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0.20196799690783776</v>
      </c>
      <c r="HV56">
        <v>7.0880441065532374E-2</v>
      </c>
      <c r="HW56">
        <v>2.6074148786145231E-33</v>
      </c>
      <c r="HX56">
        <v>0</v>
      </c>
      <c r="HY56">
        <v>2.6285776859524746E-33</v>
      </c>
      <c r="HZ56">
        <v>0</v>
      </c>
      <c r="IA56">
        <v>6.6822260426318454E-33</v>
      </c>
      <c r="IB56">
        <v>-4.4438076547506268E-32</v>
      </c>
      <c r="IC56">
        <v>-4.6670933990981853E-33</v>
      </c>
      <c r="ID56">
        <v>0</v>
      </c>
      <c r="IE56">
        <v>1.8478342462393896E-32</v>
      </c>
      <c r="IF56">
        <v>-6.0286937754077176E-33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0.54887569048144735</v>
      </c>
      <c r="IP56">
        <v>4.7621650385149018E-2</v>
      </c>
      <c r="IQ56">
        <v>3.9939519171981055E-30</v>
      </c>
      <c r="IR56">
        <v>2.1626822978634508E-32</v>
      </c>
      <c r="IS56">
        <v>-2.1664705145476072E-32</v>
      </c>
      <c r="IT56">
        <v>1.3175206732357889E-33</v>
      </c>
      <c r="IU56">
        <v>5.7267415618103728E-33</v>
      </c>
      <c r="IV56">
        <v>-1.6160450620254601E-33</v>
      </c>
      <c r="IW56">
        <v>8.6674798549356436E-33</v>
      </c>
      <c r="IX56">
        <v>-4.6819366955031823E-33</v>
      </c>
      <c r="IY56">
        <v>1.003086958821908E-33</v>
      </c>
      <c r="IZ56">
        <v>-9.3883847545533978E-33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0.31228804519493147</v>
      </c>
      <c r="JK56">
        <v>0.10132076213826682</v>
      </c>
      <c r="JL56">
        <v>1.0290901992902518E-32</v>
      </c>
      <c r="JM56">
        <v>1.9726227956177763E-32</v>
      </c>
      <c r="JN56">
        <v>-6.3176633650961121E-35</v>
      </c>
      <c r="JO56">
        <v>2.3141091029568228E-33</v>
      </c>
      <c r="JP56">
        <v>2.4251574226394651E-32</v>
      </c>
      <c r="JQ56">
        <v>-1.2275592840651073E-31</v>
      </c>
      <c r="JR56">
        <v>-1.8015927828881766E-33</v>
      </c>
      <c r="JS56">
        <v>-2.5166866692259078E-32</v>
      </c>
      <c r="JT56">
        <v>-7.2098450080154914E-34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2.3756798666239254E-2</v>
      </c>
      <c r="KE56">
        <v>0.10940985980544479</v>
      </c>
      <c r="KF56">
        <v>1.5108860704419008E-30</v>
      </c>
      <c r="KG56">
        <v>2.8785056869389761E-33</v>
      </c>
      <c r="KH56">
        <v>1.6484000738357569E-32</v>
      </c>
      <c r="KI56">
        <v>-1.0293208328653416E-32</v>
      </c>
      <c r="KJ56">
        <v>1.4934857229799753E-32</v>
      </c>
      <c r="KK56">
        <v>-3.9808354733980422E-34</v>
      </c>
      <c r="KL56">
        <v>1.3406613159713249E-32</v>
      </c>
      <c r="KM56">
        <v>-1.6297706115891494E-32</v>
      </c>
      <c r="KN56">
        <v>1.6904358669319609E-32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0.52292268546456844</v>
      </c>
      <c r="KY56">
        <v>0.49105300577800726</v>
      </c>
      <c r="KZ56">
        <v>0.10853170620227748</v>
      </c>
      <c r="LA56">
        <v>-1.4506612217917674E-31</v>
      </c>
      <c r="LB56">
        <v>4.5579451901313975E-33</v>
      </c>
      <c r="LC56">
        <v>-7.7295246187897221E-33</v>
      </c>
      <c r="LD56">
        <v>-3.1244368070436051E-32</v>
      </c>
      <c r="LE56">
        <v>7.231331140059062E-33</v>
      </c>
      <c r="LF56">
        <v>-2.5552063441372621E-32</v>
      </c>
      <c r="LG56">
        <v>-1.6492684208539261E-32</v>
      </c>
      <c r="LH56">
        <v>1.1721366581306503E-32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6.6760054404395169E-32</v>
      </c>
      <c r="LT56">
        <v>1.9047022184097101E-30</v>
      </c>
      <c r="LU56">
        <v>7.6182383097943257E-2</v>
      </c>
      <c r="LV56">
        <v>-3.2705677741770179E-32</v>
      </c>
      <c r="LW56">
        <v>1.2830386092302226E-32</v>
      </c>
      <c r="LX56">
        <v>2.4010824258200907E-32</v>
      </c>
      <c r="LY56">
        <v>5.1976843927576053E-32</v>
      </c>
      <c r="LZ56">
        <v>4.5615454522711241E-33</v>
      </c>
      <c r="MA56">
        <v>-3.7639888335882278E-32</v>
      </c>
      <c r="MB56">
        <v>-4.5420056656685483E-33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4.8241924555019576E-33</v>
      </c>
      <c r="MO56">
        <v>4.5818857566496361E-2</v>
      </c>
      <c r="MP56">
        <v>5.3728000588055859E-2</v>
      </c>
      <c r="MQ56">
        <v>-4.4871565353766547E-32</v>
      </c>
      <c r="MR56">
        <v>-9.8583989854171624E-34</v>
      </c>
      <c r="MS56">
        <v>1.1037591289498527E-30</v>
      </c>
      <c r="MT56">
        <v>4.0370953335088623E-31</v>
      </c>
      <c r="MU56">
        <v>-1.101410218710008E-31</v>
      </c>
      <c r="MV56">
        <v>-1.1798066780733565E-31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-2.4970433079899079E-33</v>
      </c>
      <c r="NK56">
        <v>8.1130166683997536E-30</v>
      </c>
      <c r="NL56">
        <v>2.0943331980839027E-32</v>
      </c>
      <c r="NM56">
        <v>5.1379875896581236E-33</v>
      </c>
      <c r="NN56">
        <v>0</v>
      </c>
      <c r="NO56">
        <v>4.0039356624232508E-32</v>
      </c>
      <c r="NP56">
        <v>-5.1778868431043822E-30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3.5383736691053584E-31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 s="102" t="s">
        <v>92</v>
      </c>
      <c r="QU56">
        <v>3</v>
      </c>
      <c r="QV56" s="35">
        <v>0.2</v>
      </c>
      <c r="QW56">
        <f t="shared" ref="QW56:RP56" si="51">AO$61</f>
        <v>0</v>
      </c>
      <c r="QX56">
        <f t="shared" si="51"/>
        <v>0</v>
      </c>
      <c r="QY56">
        <f t="shared" si="51"/>
        <v>0</v>
      </c>
      <c r="QZ56">
        <f t="shared" si="51"/>
        <v>0</v>
      </c>
      <c r="RA56">
        <f t="shared" si="51"/>
        <v>15.16206599180887</v>
      </c>
      <c r="RB56">
        <f t="shared" si="51"/>
        <v>19.391391663020009</v>
      </c>
      <c r="RC56">
        <f t="shared" si="51"/>
        <v>21.622018513319791</v>
      </c>
      <c r="RD56">
        <f t="shared" si="51"/>
        <v>24.122062083104996</v>
      </c>
      <c r="RE56">
        <f t="shared" si="51"/>
        <v>26.591479442032355</v>
      </c>
      <c r="RF56">
        <f t="shared" si="51"/>
        <v>28.906234419750831</v>
      </c>
      <c r="RG56">
        <f t="shared" si="51"/>
        <v>31.318832902054606</v>
      </c>
      <c r="RH56">
        <f t="shared" si="51"/>
        <v>32.281406400812536</v>
      </c>
      <c r="RI56">
        <f t="shared" si="51"/>
        <v>32.877554163331062</v>
      </c>
      <c r="RJ56">
        <f t="shared" si="51"/>
        <v>32.626564286311122</v>
      </c>
      <c r="RK56">
        <f t="shared" si="51"/>
        <v>31.754073368206505</v>
      </c>
      <c r="RL56">
        <f t="shared" si="51"/>
        <v>32.786699463761749</v>
      </c>
      <c r="RM56">
        <f t="shared" si="51"/>
        <v>32.662339368823382</v>
      </c>
      <c r="RN56">
        <f t="shared" si="51"/>
        <v>32.236377846481261</v>
      </c>
      <c r="RO56">
        <f t="shared" si="51"/>
        <v>33.219454175716137</v>
      </c>
      <c r="RP56">
        <f t="shared" si="51"/>
        <v>32.069389862889096</v>
      </c>
      <c r="RR56">
        <f t="shared" si="49"/>
        <v>8.0095799999999997</v>
      </c>
      <c r="RS56" s="35">
        <v>0.2</v>
      </c>
      <c r="RT56">
        <f>0.99*RD56+0.01*RE56</f>
        <v>24.146756256694268</v>
      </c>
      <c r="RV56" s="32">
        <f>(0.12*RC56+0.88*RD56)</f>
        <v>23.822056854730771</v>
      </c>
    </row>
    <row r="57" spans="1:536" x14ac:dyDescent="0.3">
      <c r="A57">
        <v>0</v>
      </c>
      <c r="B57">
        <v>0</v>
      </c>
      <c r="C57">
        <v>6.2093741129229689E-3</v>
      </c>
      <c r="D57">
        <v>5.967734460380009E-3</v>
      </c>
      <c r="E57">
        <v>6.9034053128397676E-3</v>
      </c>
      <c r="F57">
        <v>3.817614899071421E-3</v>
      </c>
      <c r="G57">
        <v>8.2773057994206325E-3</v>
      </c>
      <c r="H57">
        <v>1.7852912886873119E-2</v>
      </c>
      <c r="I57">
        <v>5.0727282810190599E-3</v>
      </c>
      <c r="J57">
        <v>6.0310800367038278E-3</v>
      </c>
      <c r="K57">
        <v>6.4069088870670979E-3</v>
      </c>
      <c r="L57">
        <v>8.7630525191506742E-3</v>
      </c>
      <c r="M57">
        <v>1.3226764602648053E-2</v>
      </c>
      <c r="N57">
        <v>1.2559715485229734E-2</v>
      </c>
      <c r="O57">
        <v>1.2029613097991615E-2</v>
      </c>
      <c r="P57">
        <v>1.3715828981748853E-2</v>
      </c>
      <c r="Q57">
        <v>1.1743215345798469E-2</v>
      </c>
      <c r="R57">
        <v>1.0963709229789695E-2</v>
      </c>
      <c r="S57">
        <v>5.29427554773549E-3</v>
      </c>
      <c r="T57">
        <v>1.3593207768231509E-2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1.3717288440921927E-5</v>
      </c>
      <c r="AM57">
        <v>0</v>
      </c>
      <c r="AN57">
        <v>1.0677616450256448E-4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1.8637919171555588E-2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0.2019679969078377</v>
      </c>
      <c r="HV57">
        <v>7.088044106553236E-2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0.54887569048144735</v>
      </c>
      <c r="IP57">
        <v>4.7621650385149025E-2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0.31228804519493153</v>
      </c>
      <c r="JK57">
        <v>0.10132076213826682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2.3756798666239254E-2</v>
      </c>
      <c r="KE57">
        <v>0.10940985980544481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0.52292268546456855</v>
      </c>
      <c r="KY57">
        <v>0.49105300577800726</v>
      </c>
      <c r="KZ57">
        <v>0.10853170620227748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7.6182383097943271E-2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4.5818857566496368E-2</v>
      </c>
      <c r="MP57">
        <v>5.3728000588055859E-2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 s="102" t="s">
        <v>94</v>
      </c>
      <c r="QU57">
        <v>4</v>
      </c>
      <c r="QV57" s="35">
        <v>0.25</v>
      </c>
      <c r="QW57">
        <f t="shared" ref="QW57:RB57" si="52">BI$61</f>
        <v>0</v>
      </c>
      <c r="QX57">
        <f t="shared" si="52"/>
        <v>0</v>
      </c>
      <c r="QY57">
        <f t="shared" si="52"/>
        <v>0</v>
      </c>
      <c r="QZ57">
        <f t="shared" si="52"/>
        <v>0</v>
      </c>
      <c r="RA57">
        <f t="shared" si="52"/>
        <v>7.6459443206205036</v>
      </c>
      <c r="RB57">
        <f t="shared" si="52"/>
        <v>18.785188172185261</v>
      </c>
      <c r="RC57">
        <f t="shared" ref="RC57:RP57" si="53">BP$61</f>
        <v>25.067260446644649</v>
      </c>
      <c r="RD57">
        <f t="shared" si="53"/>
        <v>27.527502073356413</v>
      </c>
      <c r="RE57">
        <f t="shared" si="53"/>
        <v>29.706452500527895</v>
      </c>
      <c r="RF57">
        <f t="shared" si="53"/>
        <v>31.803413213337436</v>
      </c>
      <c r="RG57">
        <f t="shared" si="53"/>
        <v>34.304986763208916</v>
      </c>
      <c r="RH57">
        <f t="shared" si="53"/>
        <v>36.574875188841972</v>
      </c>
      <c r="RI57">
        <f t="shared" si="53"/>
        <v>37.799027077990324</v>
      </c>
      <c r="RJ57">
        <f t="shared" si="53"/>
        <v>38.872007713456384</v>
      </c>
      <c r="RK57">
        <f t="shared" si="53"/>
        <v>38.635327255725393</v>
      </c>
      <c r="RL57">
        <f t="shared" si="53"/>
        <v>38.740622919169333</v>
      </c>
      <c r="RM57">
        <f t="shared" si="53"/>
        <v>39.613656710263577</v>
      </c>
      <c r="RN57">
        <f t="shared" si="53"/>
        <v>39.44973896796126</v>
      </c>
      <c r="RO57">
        <f t="shared" si="53"/>
        <v>38.973475306271212</v>
      </c>
      <c r="RP57">
        <f t="shared" si="53"/>
        <v>0</v>
      </c>
      <c r="RR57">
        <f t="shared" si="49"/>
        <v>8.6069250000000004</v>
      </c>
      <c r="RS57" s="35">
        <v>0.25</v>
      </c>
      <c r="RT57">
        <f>0.39*RD57+0.61*RE57</f>
        <v>28.856661833931017</v>
      </c>
      <c r="RV57" s="32">
        <f>(0.5*RD57+0.5*RE57)</f>
        <v>28.616977286942152</v>
      </c>
    </row>
    <row r="58" spans="1:536" x14ac:dyDescent="0.3">
      <c r="A58">
        <v>0</v>
      </c>
      <c r="B58">
        <v>0</v>
      </c>
      <c r="C58">
        <v>0.2758987363722642</v>
      </c>
      <c r="D58">
        <v>0.27635503599686312</v>
      </c>
      <c r="E58">
        <v>0.27540314265248428</v>
      </c>
      <c r="F58">
        <v>0.27875093704421339</v>
      </c>
      <c r="G58">
        <v>0.27850252064302727</v>
      </c>
      <c r="H58">
        <v>0.27694885680911829</v>
      </c>
      <c r="I58">
        <v>0.27565274195375394</v>
      </c>
      <c r="J58">
        <v>0.27828342906852571</v>
      </c>
      <c r="K58">
        <v>0.27685200739810412</v>
      </c>
      <c r="L58">
        <v>0.27409929477557327</v>
      </c>
      <c r="M58">
        <v>0.27647974406665904</v>
      </c>
      <c r="N58">
        <v>0.27793410330483065</v>
      </c>
      <c r="O58">
        <v>0.27528018228240464</v>
      </c>
      <c r="P58">
        <v>0.27256967656843295</v>
      </c>
      <c r="Q58">
        <v>0.2746370131270553</v>
      </c>
      <c r="R58">
        <v>0.27597288417669552</v>
      </c>
      <c r="S58">
        <v>0.27420408644065852</v>
      </c>
      <c r="T58">
        <v>0.27236781915082359</v>
      </c>
      <c r="U58">
        <v>0</v>
      </c>
      <c r="V58">
        <v>0</v>
      </c>
      <c r="W58">
        <v>0</v>
      </c>
      <c r="X58">
        <v>0.41648756383096946</v>
      </c>
      <c r="Y58">
        <v>0.41332530542657253</v>
      </c>
      <c r="Z58">
        <v>0.41809765710482483</v>
      </c>
      <c r="AA58">
        <v>0.41353559026537035</v>
      </c>
      <c r="AB58">
        <v>0.41580241138402418</v>
      </c>
      <c r="AC58">
        <v>0.41474887807593608</v>
      </c>
      <c r="AD58">
        <v>0.41205207644316139</v>
      </c>
      <c r="AE58">
        <v>0.41272724555631013</v>
      </c>
      <c r="AF58">
        <v>0.41668289990378571</v>
      </c>
      <c r="AG58">
        <v>0.41436400971562881</v>
      </c>
      <c r="AH58">
        <v>0.41418406104861505</v>
      </c>
      <c r="AI58">
        <v>0.41274115530096067</v>
      </c>
      <c r="AJ58">
        <v>0.41068728899072671</v>
      </c>
      <c r="AK58">
        <v>0.41064114203301966</v>
      </c>
      <c r="AL58">
        <v>0.41173260705586695</v>
      </c>
      <c r="AM58">
        <v>0.40992799868084545</v>
      </c>
      <c r="AN58">
        <v>0.41185372164154677</v>
      </c>
      <c r="AO58">
        <v>0</v>
      </c>
      <c r="AP58">
        <v>0</v>
      </c>
      <c r="AQ58">
        <v>0</v>
      </c>
      <c r="AR58">
        <v>0</v>
      </c>
      <c r="AS58">
        <v>0.55444369115575054</v>
      </c>
      <c r="AT58">
        <v>0.55362801108902271</v>
      </c>
      <c r="AU58">
        <v>0.55467770916774883</v>
      </c>
      <c r="AV58">
        <v>0.55343015224088321</v>
      </c>
      <c r="AW58">
        <v>0.552327681894625</v>
      </c>
      <c r="AX58">
        <v>0.55354180981293211</v>
      </c>
      <c r="AY58">
        <v>0.55230038829640771</v>
      </c>
      <c r="AZ58">
        <v>0.55307240398476742</v>
      </c>
      <c r="BA58">
        <v>0.55249325391712045</v>
      </c>
      <c r="BB58">
        <v>0.55468314551526332</v>
      </c>
      <c r="BC58">
        <v>0.54813993664662775</v>
      </c>
      <c r="BD58">
        <v>0.54884118341091137</v>
      </c>
      <c r="BE58">
        <v>0.5491577216973953</v>
      </c>
      <c r="BF58">
        <v>0.54728290715931893</v>
      </c>
      <c r="BG58">
        <v>0.54759433071444052</v>
      </c>
      <c r="BH58">
        <v>0.54989165777484406</v>
      </c>
      <c r="BI58">
        <v>0</v>
      </c>
      <c r="BJ58">
        <v>0</v>
      </c>
      <c r="BK58">
        <v>0</v>
      </c>
      <c r="BL58">
        <v>0</v>
      </c>
      <c r="BM58">
        <v>0.68849442453178622</v>
      </c>
      <c r="BN58">
        <v>0.69501803587983257</v>
      </c>
      <c r="BO58">
        <v>0.6919917342963644</v>
      </c>
      <c r="BP58">
        <v>0.69301916194633217</v>
      </c>
      <c r="BQ58">
        <v>0.69073737509268029</v>
      </c>
      <c r="BR58">
        <v>0.69423943247109132</v>
      </c>
      <c r="BS58">
        <v>0.69337705678260564</v>
      </c>
      <c r="BT58">
        <v>0.6948591482700589</v>
      </c>
      <c r="BU58">
        <v>0.69223694584950191</v>
      </c>
      <c r="BV58">
        <v>0.69438230110359211</v>
      </c>
      <c r="BW58">
        <v>0.68349607844691618</v>
      </c>
      <c r="BX58">
        <v>0.68561441494608977</v>
      </c>
      <c r="BY58">
        <v>0.68784258827367017</v>
      </c>
      <c r="BZ58">
        <v>0.68562545227462346</v>
      </c>
      <c r="CA58">
        <v>0.68458485260583812</v>
      </c>
      <c r="CB58">
        <v>0.68589858612389387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0.82435040125359582</v>
      </c>
      <c r="CI58">
        <v>0.83050549063682422</v>
      </c>
      <c r="CJ58">
        <v>0.83095550339608293</v>
      </c>
      <c r="CK58">
        <v>0.82797011912039298</v>
      </c>
      <c r="CL58">
        <v>0.83244828124832371</v>
      </c>
      <c r="CM58">
        <v>0.82886117383658231</v>
      </c>
      <c r="CN58">
        <v>0.8343025664494006</v>
      </c>
      <c r="CO58">
        <v>0.83179311861495675</v>
      </c>
      <c r="CP58">
        <v>0.83361391913022698</v>
      </c>
      <c r="CQ58">
        <v>0.82236393067945868</v>
      </c>
      <c r="CR58">
        <v>0.82441297372188915</v>
      </c>
      <c r="CS58">
        <v>0.8227406607920047</v>
      </c>
      <c r="CT58">
        <v>0.82566623667804062</v>
      </c>
      <c r="CU58">
        <v>0.82429158346002884</v>
      </c>
      <c r="CV58">
        <v>0.82523519284357361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0.90659292218556997</v>
      </c>
      <c r="DC58">
        <v>0.91556074571478085</v>
      </c>
      <c r="DD58">
        <v>0.91436360704215636</v>
      </c>
      <c r="DE58">
        <v>0.91693980813523301</v>
      </c>
      <c r="DF58">
        <v>0.92028098211070586</v>
      </c>
      <c r="DG58">
        <v>0.91402741984482472</v>
      </c>
      <c r="DH58">
        <v>0.91321580857795615</v>
      </c>
      <c r="DI58">
        <v>0.9085482756827008</v>
      </c>
      <c r="DJ58">
        <v>0.91350932075470614</v>
      </c>
      <c r="DK58">
        <v>0.9041822612544812</v>
      </c>
      <c r="DL58">
        <v>0.90619722977434236</v>
      </c>
      <c r="DM58">
        <v>0.89988557262919844</v>
      </c>
      <c r="DN58">
        <v>0.9059132767200534</v>
      </c>
      <c r="DO58">
        <v>0.90161520360366953</v>
      </c>
      <c r="DP58">
        <v>0.90381724386962836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1.025111256776702</v>
      </c>
      <c r="DX58">
        <v>1.0275271519375422</v>
      </c>
      <c r="DY58">
        <v>1.0252313842280332</v>
      </c>
      <c r="DZ58">
        <v>1.0237702627009306</v>
      </c>
      <c r="EA58">
        <v>1.0239554040098406</v>
      </c>
      <c r="EB58">
        <v>1.0227353729335737</v>
      </c>
      <c r="EC58">
        <v>1.0239716527746856</v>
      </c>
      <c r="ED58">
        <v>1.0248529459229301</v>
      </c>
      <c r="EE58">
        <v>1.0158350912113245</v>
      </c>
      <c r="EF58">
        <v>1.011661062705143</v>
      </c>
      <c r="EG58">
        <v>1.0162078081584547</v>
      </c>
      <c r="EH58">
        <v>1.0075277067012187</v>
      </c>
      <c r="EI58">
        <v>1.0176988751751421</v>
      </c>
      <c r="EJ58">
        <v>1.0132411928853591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1.1129503547479407</v>
      </c>
      <c r="ER58">
        <v>1.1073325917715324</v>
      </c>
      <c r="ES58">
        <v>1.1107996551857191</v>
      </c>
      <c r="ET58">
        <v>1.1037140280996376</v>
      </c>
      <c r="EU58">
        <v>1.1076176137989338</v>
      </c>
      <c r="EV58">
        <v>1.1083927144014205</v>
      </c>
      <c r="EW58">
        <v>1.1089110471829249</v>
      </c>
      <c r="EX58">
        <v>1.1132360505717203</v>
      </c>
      <c r="EY58">
        <v>1.098132946787864</v>
      </c>
      <c r="EZ58">
        <v>1.0980300556520297</v>
      </c>
      <c r="FA58">
        <v>1.0940979360713647</v>
      </c>
      <c r="FB58">
        <v>1.0968177491622439</v>
      </c>
      <c r="FC58">
        <v>1.0935791169007878</v>
      </c>
      <c r="FD58">
        <v>1.1002247174211377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1.1868589624508976</v>
      </c>
      <c r="FM58">
        <v>1.1853031458111574</v>
      </c>
      <c r="FN58">
        <v>1.1888073884141304</v>
      </c>
      <c r="FO58">
        <v>1.1907322588239</v>
      </c>
      <c r="FP58">
        <v>1.1931429789391232</v>
      </c>
      <c r="FQ58">
        <v>1.1906141445021452</v>
      </c>
      <c r="FR58">
        <v>1.1949356352499387</v>
      </c>
      <c r="FS58">
        <v>1.1786631106477159</v>
      </c>
      <c r="FT58">
        <v>1.1783800427837392</v>
      </c>
      <c r="FU58">
        <v>1.178255015055961</v>
      </c>
      <c r="FV58">
        <v>1.175738229345261</v>
      </c>
      <c r="FW58">
        <v>1.1790857775005057</v>
      </c>
      <c r="FX58">
        <v>1.1785143707306813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1.2872624105067147</v>
      </c>
      <c r="GG58">
        <v>1.2972522651311909</v>
      </c>
      <c r="GH58">
        <v>1.3034281217301922</v>
      </c>
      <c r="GI58">
        <v>1.3002322786543952</v>
      </c>
      <c r="GJ58">
        <v>1.3022775090020544</v>
      </c>
      <c r="GK58">
        <v>1.3021594923915827</v>
      </c>
      <c r="GL58">
        <v>1.3040868157009038</v>
      </c>
      <c r="GM58">
        <v>1.2902770984481831</v>
      </c>
      <c r="GN58">
        <v>1.2967490990456207</v>
      </c>
      <c r="GO58">
        <v>1.2861335345578457</v>
      </c>
      <c r="GP58">
        <v>1.2885446118634301</v>
      </c>
      <c r="GQ58">
        <v>1.28742236579206</v>
      </c>
      <c r="GR58">
        <v>1.2878924351736742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1.3756324042166104</v>
      </c>
      <c r="HA58">
        <v>1.3840213536494865</v>
      </c>
      <c r="HB58">
        <v>1.3900613142320739</v>
      </c>
      <c r="HC58">
        <v>1.38050320006877</v>
      </c>
      <c r="HD58">
        <v>1.3858955991559956</v>
      </c>
      <c r="HE58">
        <v>1.3877744668655076</v>
      </c>
      <c r="HF58">
        <v>1.3877372442622271</v>
      </c>
      <c r="HG58">
        <v>1.3665049281264154</v>
      </c>
      <c r="HH58">
        <v>1.3730499530304121</v>
      </c>
      <c r="HI58">
        <v>1.370233733056083</v>
      </c>
      <c r="HJ58">
        <v>1.3722925893419573</v>
      </c>
      <c r="HK58">
        <v>1.3705824901805284</v>
      </c>
      <c r="HL58">
        <v>1.3705115561051804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1.474020582666127</v>
      </c>
      <c r="HV58">
        <v>1.4668987899390462</v>
      </c>
      <c r="HW58">
        <v>1.4722279433096945</v>
      </c>
      <c r="HX58">
        <v>1.4703220293517227</v>
      </c>
      <c r="HY58">
        <v>1.469099531616481</v>
      </c>
      <c r="HZ58">
        <v>1.4663232534790953</v>
      </c>
      <c r="IA58">
        <v>1.4557917918722221</v>
      </c>
      <c r="IB58">
        <v>1.4520954792493137</v>
      </c>
      <c r="IC58">
        <v>1.4530608347858152</v>
      </c>
      <c r="ID58">
        <v>1.451271442359684</v>
      </c>
      <c r="IE58">
        <v>1.4526772151858973</v>
      </c>
      <c r="IF58">
        <v>1.4537295872785407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1.5834614396802082</v>
      </c>
      <c r="IP58">
        <v>1.5798491364467269</v>
      </c>
      <c r="IQ58">
        <v>1.5765809449192891</v>
      </c>
      <c r="IR58">
        <v>1.5732425872668072</v>
      </c>
      <c r="IS58">
        <v>1.5799834817239389</v>
      </c>
      <c r="IT58">
        <v>1.5788898711303743</v>
      </c>
      <c r="IU58">
        <v>1.5599277667931957</v>
      </c>
      <c r="IV58">
        <v>1.5653055670615323</v>
      </c>
      <c r="IW58">
        <v>1.5640716168508777</v>
      </c>
      <c r="IX58">
        <v>1.5643945689836649</v>
      </c>
      <c r="IY58">
        <v>1.563381362888927</v>
      </c>
      <c r="IZ58">
        <v>1.5618853416400518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1.6529701963342827</v>
      </c>
      <c r="JK58">
        <v>1.6621996317327499</v>
      </c>
      <c r="JL58">
        <v>1.6635895593186916</v>
      </c>
      <c r="JM58">
        <v>1.6668080287064861</v>
      </c>
      <c r="JN58">
        <v>1.6609335604322015</v>
      </c>
      <c r="JO58">
        <v>1.644444255865144</v>
      </c>
      <c r="JP58">
        <v>1.6493768970514961</v>
      </c>
      <c r="JQ58">
        <v>1.6449692443400932</v>
      </c>
      <c r="JR58">
        <v>1.6484079838465882</v>
      </c>
      <c r="JS58">
        <v>1.6488990279555156</v>
      </c>
      <c r="JT58">
        <v>1.6514005310516815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1.7514879506260008</v>
      </c>
      <c r="KE58">
        <v>1.7434017968660027</v>
      </c>
      <c r="KF58">
        <v>1.748823494994191</v>
      </c>
      <c r="KG58">
        <v>1.7477649791685792</v>
      </c>
      <c r="KH58">
        <v>1.7471321864284652</v>
      </c>
      <c r="KI58">
        <v>1.7278257740482121</v>
      </c>
      <c r="KJ58">
        <v>1.7284022723116037</v>
      </c>
      <c r="KK58">
        <v>1.7302151167532376</v>
      </c>
      <c r="KL58">
        <v>1.7258101666452199</v>
      </c>
      <c r="KM58">
        <v>1.724778729123349</v>
      </c>
      <c r="KN58">
        <v>1.7276659441032498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1.8515296781192443</v>
      </c>
      <c r="KY58">
        <v>1.8555709866963177</v>
      </c>
      <c r="KZ58">
        <v>1.8575764584405365</v>
      </c>
      <c r="LA58">
        <v>1.8548281632999981</v>
      </c>
      <c r="LB58">
        <v>1.8551812319491086</v>
      </c>
      <c r="LC58">
        <v>1.8313755676999535</v>
      </c>
      <c r="LD58">
        <v>1.8365292176553261</v>
      </c>
      <c r="LE58">
        <v>1.8373608605039495</v>
      </c>
      <c r="LF58">
        <v>1.8333468889140465</v>
      </c>
      <c r="LG58">
        <v>1.8395834026936058</v>
      </c>
      <c r="LH58">
        <v>1.8411478224395745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1.929738496310675</v>
      </c>
      <c r="LT58">
        <v>1.9380444267741825</v>
      </c>
      <c r="LU58">
        <v>1.9395740848701775</v>
      </c>
      <c r="LV58">
        <v>1.9422373890700397</v>
      </c>
      <c r="LW58">
        <v>1.9273597812945955</v>
      </c>
      <c r="LX58">
        <v>1.9253314780597188</v>
      </c>
      <c r="LY58">
        <v>1.9205270240185248</v>
      </c>
      <c r="LZ58">
        <v>1.9181875273193636</v>
      </c>
      <c r="MA58">
        <v>1.9244277156156857</v>
      </c>
      <c r="MB58">
        <v>1.9193745369382622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2.0191580503247852</v>
      </c>
      <c r="MO58">
        <v>2.0162393034066115</v>
      </c>
      <c r="MP58">
        <v>2.0224835330339412</v>
      </c>
      <c r="MQ58">
        <v>2.003172998723219</v>
      </c>
      <c r="MR58">
        <v>2.0073763988793951</v>
      </c>
      <c r="MS58">
        <v>1.9993632339272416</v>
      </c>
      <c r="MT58">
        <v>2.0010659931257977</v>
      </c>
      <c r="MU58">
        <v>1.9988265828695446</v>
      </c>
      <c r="MV58">
        <v>2.0022173703050381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2.1438532666058689</v>
      </c>
      <c r="NI58">
        <v>2.1305353882144145</v>
      </c>
      <c r="NJ58">
        <v>2.128502435541316</v>
      </c>
      <c r="NK58">
        <v>2.112183483977216</v>
      </c>
      <c r="NL58">
        <v>2.1081212348234861</v>
      </c>
      <c r="NM58">
        <v>2.1107789302792979</v>
      </c>
      <c r="NN58">
        <v>2.1112119194609105</v>
      </c>
      <c r="NO58">
        <v>2.1091495523528385</v>
      </c>
      <c r="NP58">
        <v>2.1162754291930326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2.2240683658676614</v>
      </c>
      <c r="OD58">
        <v>2.2181084851061268</v>
      </c>
      <c r="OE58">
        <v>2.1773605000924587</v>
      </c>
      <c r="OF58">
        <v>2.1913962750900486</v>
      </c>
      <c r="OG58">
        <v>2.1933205900219992</v>
      </c>
      <c r="OH58">
        <v>2.1977353728835753</v>
      </c>
      <c r="OI58">
        <v>2.1997534166244375</v>
      </c>
      <c r="OJ58">
        <v>2.1981007387362776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2.3045077531809559</v>
      </c>
      <c r="OY58">
        <v>2.2627855736751372</v>
      </c>
      <c r="OZ58">
        <v>2.2769936199936995</v>
      </c>
      <c r="PA58">
        <v>2.2767112805505287</v>
      </c>
      <c r="PB58">
        <v>2.2759525329215333</v>
      </c>
      <c r="PC58">
        <v>2.2783678392025291</v>
      </c>
      <c r="PD58">
        <v>2.2801761581406375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2.4098999999999999</v>
      </c>
      <c r="PS58">
        <v>2.2965140792021663</v>
      </c>
      <c r="PT58">
        <v>2.3755742583231578</v>
      </c>
      <c r="PU58">
        <v>2.3892183297642582</v>
      </c>
      <c r="PV58">
        <v>2.3865283152373884</v>
      </c>
      <c r="PW58">
        <v>2.3905921684559406</v>
      </c>
      <c r="PX58">
        <v>2.3859820007323904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2.0928431932484859</v>
      </c>
      <c r="QN58">
        <v>2.3676395943991078</v>
      </c>
      <c r="QO58">
        <v>2.4583995200955022</v>
      </c>
      <c r="QP58">
        <v>2.4681991689219136</v>
      </c>
      <c r="QQ58">
        <v>2.4684094476383818</v>
      </c>
      <c r="QR58">
        <v>2.4714287035099276</v>
      </c>
      <c r="QS58" s="102" t="s">
        <v>96</v>
      </c>
      <c r="QU58">
        <v>5</v>
      </c>
      <c r="QV58" s="35">
        <v>0.3</v>
      </c>
      <c r="QW58">
        <f t="shared" ref="QW58:RP58" si="54">CC$61</f>
        <v>0</v>
      </c>
      <c r="QX58">
        <f t="shared" si="54"/>
        <v>0</v>
      </c>
      <c r="QY58">
        <f t="shared" si="54"/>
        <v>0</v>
      </c>
      <c r="QZ58">
        <f t="shared" si="54"/>
        <v>0</v>
      </c>
      <c r="RA58">
        <f t="shared" si="54"/>
        <v>0</v>
      </c>
      <c r="RB58">
        <f t="shared" si="54"/>
        <v>8.8564441123239277</v>
      </c>
      <c r="RC58">
        <f t="shared" si="54"/>
        <v>23.131132756634532</v>
      </c>
      <c r="RD58">
        <f t="shared" si="54"/>
        <v>26.334596635651234</v>
      </c>
      <c r="RE58">
        <f t="shared" si="54"/>
        <v>28.631264229755992</v>
      </c>
      <c r="RF58">
        <f t="shared" si="54"/>
        <v>30.630264007358754</v>
      </c>
      <c r="RG58">
        <f t="shared" si="54"/>
        <v>33.213933994039756</v>
      </c>
      <c r="RH58">
        <f t="shared" si="54"/>
        <v>34.919622909191574</v>
      </c>
      <c r="RI58">
        <f t="shared" si="54"/>
        <v>37.534333035254647</v>
      </c>
      <c r="RJ58">
        <f t="shared" si="54"/>
        <v>39.377516130571486</v>
      </c>
      <c r="RK58">
        <f t="shared" si="54"/>
        <v>41.685079389105368</v>
      </c>
      <c r="RL58">
        <f t="shared" si="54"/>
        <v>43.323238585553405</v>
      </c>
      <c r="RM58">
        <f t="shared" si="54"/>
        <v>44.765163320514738</v>
      </c>
      <c r="RN58">
        <f t="shared" si="54"/>
        <v>45.216546120121187</v>
      </c>
      <c r="RO58">
        <f t="shared" si="54"/>
        <v>44.7522643106252</v>
      </c>
      <c r="RP58">
        <f t="shared" si="54"/>
        <v>44.984097686712531</v>
      </c>
      <c r="RR58">
        <f t="shared" si="49"/>
        <v>9.2042699999999993</v>
      </c>
      <c r="RS58" s="35">
        <v>0.3</v>
      </c>
      <c r="RT58">
        <f>0.8*RE58+0.2*RF58</f>
        <v>29.031064185276545</v>
      </c>
      <c r="RV58" s="32">
        <f>(0.87*RE58+0.13*RF58)</f>
        <v>28.891134200844348</v>
      </c>
    </row>
    <row r="59" spans="1:536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 s="102" t="s">
        <v>98</v>
      </c>
      <c r="QU59">
        <v>6</v>
      </c>
      <c r="QV59" s="35">
        <v>0.33299999999999996</v>
      </c>
      <c r="QW59">
        <f t="shared" ref="QW59:RP59" si="55">CW$61</f>
        <v>0</v>
      </c>
      <c r="QX59">
        <f t="shared" si="55"/>
        <v>0</v>
      </c>
      <c r="QY59">
        <f t="shared" si="55"/>
        <v>0</v>
      </c>
      <c r="QZ59">
        <f t="shared" si="55"/>
        <v>0</v>
      </c>
      <c r="RA59">
        <f t="shared" si="55"/>
        <v>0</v>
      </c>
      <c r="RB59">
        <f t="shared" si="55"/>
        <v>4.104414285591294</v>
      </c>
      <c r="RC59">
        <f t="shared" si="55"/>
        <v>18.316581422288252</v>
      </c>
      <c r="RD59">
        <f t="shared" si="55"/>
        <v>27.38447907489682</v>
      </c>
      <c r="RE59">
        <f t="shared" si="55"/>
        <v>29.609148495935088</v>
      </c>
      <c r="RF59">
        <f t="shared" si="55"/>
        <v>31.968142245557598</v>
      </c>
      <c r="RG59">
        <f t="shared" si="55"/>
        <v>34.083772442104902</v>
      </c>
      <c r="RH59">
        <f t="shared" si="55"/>
        <v>36.623586633963917</v>
      </c>
      <c r="RI59">
        <f t="shared" si="55"/>
        <v>39.005208447331782</v>
      </c>
      <c r="RJ59">
        <f t="shared" si="55"/>
        <v>40.729426270113002</v>
      </c>
      <c r="RK59">
        <f t="shared" si="55"/>
        <v>42.770653001997715</v>
      </c>
      <c r="RL59">
        <f t="shared" si="55"/>
        <v>44.343811579273357</v>
      </c>
      <c r="RM59">
        <f t="shared" si="55"/>
        <v>46.906053218389523</v>
      </c>
      <c r="RN59">
        <f t="shared" si="55"/>
        <v>48.59418924639715</v>
      </c>
      <c r="RO59">
        <f t="shared" si="55"/>
        <v>50.54274969139189</v>
      </c>
      <c r="RP59">
        <f t="shared" si="55"/>
        <v>50.644411785321914</v>
      </c>
      <c r="RR59">
        <f t="shared" si="49"/>
        <v>9.5985177000000004</v>
      </c>
      <c r="RS59" s="35">
        <v>0.33299999999999996</v>
      </c>
      <c r="RT59">
        <f>0.4*RE59+0.6*RF59</f>
        <v>31.024544745708596</v>
      </c>
      <c r="RV59" s="32">
        <f>(0.45*RE59+0.55*RF59)</f>
        <v>30.90659505822747</v>
      </c>
    </row>
    <row r="60" spans="1:536" x14ac:dyDescent="0.3">
      <c r="A60">
        <v>0</v>
      </c>
      <c r="B60">
        <v>0</v>
      </c>
      <c r="C60">
        <v>0.7141494367469795</v>
      </c>
      <c r="D60">
        <v>0.71533054443953348</v>
      </c>
      <c r="E60">
        <v>0.71286661834596043</v>
      </c>
      <c r="F60">
        <v>0.72153220888339675</v>
      </c>
      <c r="G60">
        <v>0.7208891960326731</v>
      </c>
      <c r="H60">
        <v>0.71686761852757286</v>
      </c>
      <c r="I60">
        <v>0.71351269307162968</v>
      </c>
      <c r="J60">
        <v>0.7203220889607681</v>
      </c>
      <c r="K60">
        <v>0.71661692889689732</v>
      </c>
      <c r="L60">
        <v>0.70949167636854138</v>
      </c>
      <c r="M60">
        <v>0.71565334475016029</v>
      </c>
      <c r="N60">
        <v>0.7194178775074489</v>
      </c>
      <c r="O60">
        <v>0.71254834186456328</v>
      </c>
      <c r="P60">
        <v>0.70553233970962537</v>
      </c>
      <c r="Q60">
        <v>0.71088353217364098</v>
      </c>
      <c r="R60">
        <v>0.71434136445736607</v>
      </c>
      <c r="S60">
        <v>0.70976292410813013</v>
      </c>
      <c r="T60">
        <v>0.70500984235068709</v>
      </c>
      <c r="U60">
        <v>0</v>
      </c>
      <c r="V60">
        <v>0</v>
      </c>
      <c r="W60">
        <v>0</v>
      </c>
      <c r="X60">
        <v>1.0780562572808854</v>
      </c>
      <c r="Y60">
        <v>1.0698709169344851</v>
      </c>
      <c r="Z60">
        <v>1.0822238994373983</v>
      </c>
      <c r="AA60">
        <v>1.0704152282320236</v>
      </c>
      <c r="AB60">
        <v>1.0762827760373483</v>
      </c>
      <c r="AC60">
        <v>1.0735557602182173</v>
      </c>
      <c r="AD60">
        <v>1.0665752303600962</v>
      </c>
      <c r="AE60">
        <v>1.0683228702666951</v>
      </c>
      <c r="AF60">
        <v>1.0785618744801961</v>
      </c>
      <c r="AG60">
        <v>1.0725595486141002</v>
      </c>
      <c r="AH60">
        <v>1.0720937609092305</v>
      </c>
      <c r="AI60">
        <v>1.068358874912595</v>
      </c>
      <c r="AJ60">
        <v>1.0630425494814117</v>
      </c>
      <c r="AK60">
        <v>1.0629231004970221</v>
      </c>
      <c r="AL60">
        <v>1.0657483005742114</v>
      </c>
      <c r="AM60">
        <v>1.0610771662605276</v>
      </c>
      <c r="AN60">
        <v>1.0660617993393109</v>
      </c>
      <c r="AO60">
        <v>0</v>
      </c>
      <c r="AP60">
        <v>0</v>
      </c>
      <c r="AQ60">
        <v>0</v>
      </c>
      <c r="AR60">
        <v>0</v>
      </c>
      <c r="AS60">
        <v>1.4351484713309497</v>
      </c>
      <c r="AT60">
        <v>1.4330371261762778</v>
      </c>
      <c r="AU60">
        <v>1.4357542147049662</v>
      </c>
      <c r="AV60">
        <v>1.4325249789051013</v>
      </c>
      <c r="AW60">
        <v>1.4296712921243531</v>
      </c>
      <c r="AX60">
        <v>1.4328139986854596</v>
      </c>
      <c r="AY60">
        <v>1.4296006440740936</v>
      </c>
      <c r="AZ60">
        <v>1.43159896627104</v>
      </c>
      <c r="BA60">
        <v>1.4300998666374556</v>
      </c>
      <c r="BB60">
        <v>1.4357682864059336</v>
      </c>
      <c r="BC60">
        <v>1.4188315327640144</v>
      </c>
      <c r="BD60">
        <v>1.420646673305499</v>
      </c>
      <c r="BE60">
        <v>1.42146601609037</v>
      </c>
      <c r="BF60">
        <v>1.4166131567986688</v>
      </c>
      <c r="BG60">
        <v>1.417419260369146</v>
      </c>
      <c r="BH60">
        <v>1.4233657712078076</v>
      </c>
      <c r="BI60">
        <v>0</v>
      </c>
      <c r="BJ60">
        <v>0</v>
      </c>
      <c r="BK60">
        <v>0</v>
      </c>
      <c r="BL60">
        <v>0</v>
      </c>
      <c r="BM60">
        <v>1.7821317775786665</v>
      </c>
      <c r="BN60">
        <v>1.7990178040644036</v>
      </c>
      <c r="BO60">
        <v>1.7911843808321046</v>
      </c>
      <c r="BP60">
        <v>1.7938438235217316</v>
      </c>
      <c r="BQ60">
        <v>1.7879375376947704</v>
      </c>
      <c r="BR60">
        <v>1.797002429898094</v>
      </c>
      <c r="BS60">
        <v>1.7947702155708598</v>
      </c>
      <c r="BT60">
        <v>1.7986065318037254</v>
      </c>
      <c r="BU60">
        <v>1.7918190981014177</v>
      </c>
      <c r="BV60">
        <v>1.7973722378746395</v>
      </c>
      <c r="BW60">
        <v>1.7691938203842543</v>
      </c>
      <c r="BX60">
        <v>1.7746770235247149</v>
      </c>
      <c r="BY60">
        <v>1.7804445335459242</v>
      </c>
      <c r="BZ60">
        <v>1.7747055930718587</v>
      </c>
      <c r="CA60">
        <v>1.7720120553010319</v>
      </c>
      <c r="CB60">
        <v>1.7754125857430738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2.1337878617286208</v>
      </c>
      <c r="CI60">
        <v>2.1497199883992888</v>
      </c>
      <c r="CJ60">
        <v>2.1508848228700046</v>
      </c>
      <c r="CK60">
        <v>2.1431573119470091</v>
      </c>
      <c r="CL60">
        <v>2.1547488001987296</v>
      </c>
      <c r="CM60">
        <v>2.1454637604362081</v>
      </c>
      <c r="CN60">
        <v>2.1595485203762452</v>
      </c>
      <c r="CO60">
        <v>2.1530529460177767</v>
      </c>
      <c r="CP60">
        <v>2.1577659928388901</v>
      </c>
      <c r="CQ60">
        <v>2.1286459866323892</v>
      </c>
      <c r="CR60">
        <v>2.1339498272873452</v>
      </c>
      <c r="CS60">
        <v>2.129621132808186</v>
      </c>
      <c r="CT60">
        <v>2.1371938328453255</v>
      </c>
      <c r="CU60">
        <v>2.1336356149488824</v>
      </c>
      <c r="CV60">
        <v>2.1360780984434733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2.3466683220471247</v>
      </c>
      <c r="DC60">
        <v>2.3698810638176808</v>
      </c>
      <c r="DD60">
        <v>2.3667823330296951</v>
      </c>
      <c r="DE60">
        <v>2.373450694703831</v>
      </c>
      <c r="DF60">
        <v>2.3820991486403442</v>
      </c>
      <c r="DG60">
        <v>2.3659121300676502</v>
      </c>
      <c r="DH60">
        <v>2.3638113167884267</v>
      </c>
      <c r="DI60">
        <v>2.3517296522183959</v>
      </c>
      <c r="DJ60">
        <v>2.3645710576935883</v>
      </c>
      <c r="DK60">
        <v>2.3404284524168339</v>
      </c>
      <c r="DL60">
        <v>2.3456440929538007</v>
      </c>
      <c r="DM60">
        <v>2.3293066988272022</v>
      </c>
      <c r="DN60">
        <v>2.3449090953367429</v>
      </c>
      <c r="DO60">
        <v>2.3337837580643703</v>
      </c>
      <c r="DP60">
        <v>2.3394836240235493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2.6534468271079228</v>
      </c>
      <c r="DX60">
        <v>2.6597002452679299</v>
      </c>
      <c r="DY60">
        <v>2.6537577707274354</v>
      </c>
      <c r="DZ60">
        <v>2.6499757341392298</v>
      </c>
      <c r="EA60">
        <v>2.65045496272583</v>
      </c>
      <c r="EB60">
        <v>2.6472969761493568</v>
      </c>
      <c r="EC60">
        <v>2.6504970218030639</v>
      </c>
      <c r="ED60">
        <v>2.6527782029846221</v>
      </c>
      <c r="EE60">
        <v>2.6294359581173974</v>
      </c>
      <c r="EF60">
        <v>2.6186317038252214</v>
      </c>
      <c r="EG60">
        <v>2.6304007164245875</v>
      </c>
      <c r="EH60">
        <v>2.6079327281760762</v>
      </c>
      <c r="EI60">
        <v>2.6342602653450409</v>
      </c>
      <c r="EJ60">
        <v>2.6227217880823175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2.8808137341309514</v>
      </c>
      <c r="ER60">
        <v>2.8662724487371429</v>
      </c>
      <c r="ES60">
        <v>2.8752467608958856</v>
      </c>
      <c r="ET60">
        <v>2.8569059860918395</v>
      </c>
      <c r="EU60">
        <v>2.8670102133351456</v>
      </c>
      <c r="EV60">
        <v>2.8690165206708218</v>
      </c>
      <c r="EW60">
        <v>2.8703581979428048</v>
      </c>
      <c r="EX60">
        <v>2.8815532428156043</v>
      </c>
      <c r="EY60">
        <v>2.8424596492667797</v>
      </c>
      <c r="EZ60">
        <v>2.8421933209476693</v>
      </c>
      <c r="FA60">
        <v>2.8320152352460943</v>
      </c>
      <c r="FB60">
        <v>2.8390553290589478</v>
      </c>
      <c r="FC60">
        <v>2.8306722989814608</v>
      </c>
      <c r="FD60">
        <v>2.8478740880539881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3.0721222963079184</v>
      </c>
      <c r="FM60">
        <v>3.0680951463776154</v>
      </c>
      <c r="FN60">
        <v>3.0771656949203301</v>
      </c>
      <c r="FO60">
        <v>3.0821481212156523</v>
      </c>
      <c r="FP60">
        <v>3.0883881440409784</v>
      </c>
      <c r="FQ60">
        <v>3.0818423884766704</v>
      </c>
      <c r="FR60">
        <v>3.0930283410621153</v>
      </c>
      <c r="FS60">
        <v>3.0509077629401147</v>
      </c>
      <c r="FT60">
        <v>3.0501750565918435</v>
      </c>
      <c r="FU60">
        <v>3.049851428863263</v>
      </c>
      <c r="FV60">
        <v>3.0433368607962166</v>
      </c>
      <c r="FW60">
        <v>3.0520018139634018</v>
      </c>
      <c r="FX60">
        <v>3.0505227574508949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3.3320113658242398</v>
      </c>
      <c r="GG60">
        <v>3.3578695815850628</v>
      </c>
      <c r="GH60">
        <v>3.3738554631066666</v>
      </c>
      <c r="GI60">
        <v>3.3655831905963902</v>
      </c>
      <c r="GJ60">
        <v>3.3708771622905123</v>
      </c>
      <c r="GK60">
        <v>3.3705716824720713</v>
      </c>
      <c r="GL60">
        <v>3.3755604579694825</v>
      </c>
      <c r="GM60">
        <v>3.3398147277521519</v>
      </c>
      <c r="GN60">
        <v>3.3565671625115874</v>
      </c>
      <c r="GO60">
        <v>3.3290893295233759</v>
      </c>
      <c r="GP60">
        <v>3.3353302769172504</v>
      </c>
      <c r="GQ60">
        <v>3.3324254017072432</v>
      </c>
      <c r="GR60">
        <v>3.3336421516950283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3.5607524686762084</v>
      </c>
      <c r="HA60">
        <v>3.5824668251504774</v>
      </c>
      <c r="HB60">
        <v>3.5981009469472784</v>
      </c>
      <c r="HC60">
        <v>3.5733602687700623</v>
      </c>
      <c r="HD60">
        <v>3.5873182115337494</v>
      </c>
      <c r="HE60">
        <v>3.5921815622475419</v>
      </c>
      <c r="HF60">
        <v>3.592085213487421</v>
      </c>
      <c r="HG60">
        <v>3.5371264746088071</v>
      </c>
      <c r="HH60">
        <v>3.5540679289631929</v>
      </c>
      <c r="HI60">
        <v>3.5467782909791015</v>
      </c>
      <c r="HJ60">
        <v>3.5521075327010201</v>
      </c>
      <c r="HK60">
        <v>3.5476810305394886</v>
      </c>
      <c r="HL60">
        <v>3.5474974213986044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3.8154251183090713</v>
      </c>
      <c r="HV60">
        <v>3.7969907306364421</v>
      </c>
      <c r="HW60">
        <v>3.8107849651734655</v>
      </c>
      <c r="HX60">
        <v>3.8058516066613164</v>
      </c>
      <c r="HY60">
        <v>3.8026872352672059</v>
      </c>
      <c r="HZ60">
        <v>3.7955009846372194</v>
      </c>
      <c r="IA60">
        <v>3.7682408475537255</v>
      </c>
      <c r="IB60">
        <v>3.7586731358186163</v>
      </c>
      <c r="IC60">
        <v>3.7611719080917978</v>
      </c>
      <c r="ID60">
        <v>3.7565401594653149</v>
      </c>
      <c r="IE60">
        <v>3.7601789288385832</v>
      </c>
      <c r="IF60">
        <v>3.7629029389123203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4.0987070478364958</v>
      </c>
      <c r="IP60">
        <v>4.0893567900083152</v>
      </c>
      <c r="IQ60">
        <v>4.0808972473181599</v>
      </c>
      <c r="IR60">
        <v>4.0722560832862822</v>
      </c>
      <c r="IS60">
        <v>4.0897045357258648</v>
      </c>
      <c r="IT60">
        <v>4.0868737819511844</v>
      </c>
      <c r="IU60">
        <v>4.0377913674755268</v>
      </c>
      <c r="IV60">
        <v>4.0517115219607183</v>
      </c>
      <c r="IW60">
        <v>4.0485175064335008</v>
      </c>
      <c r="IX60">
        <v>4.0493534511237863</v>
      </c>
      <c r="IY60">
        <v>4.0467308201854193</v>
      </c>
      <c r="IZ60">
        <v>4.0428584474942868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4.2786268258905462</v>
      </c>
      <c r="JK60">
        <v>4.3025167362901868</v>
      </c>
      <c r="JL60">
        <v>4.3061144910884517</v>
      </c>
      <c r="JM60">
        <v>4.3144453306229256</v>
      </c>
      <c r="JN60">
        <v>4.2992395770032052</v>
      </c>
      <c r="JO60">
        <v>4.2565578752899214</v>
      </c>
      <c r="JP60">
        <v>4.2693257587939426</v>
      </c>
      <c r="JQ60">
        <v>4.2579167804759805</v>
      </c>
      <c r="JR60">
        <v>4.2668177776823244</v>
      </c>
      <c r="JS60">
        <v>4.2680888196538058</v>
      </c>
      <c r="JT60">
        <v>4.2745638294731272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4.5336348758080955</v>
      </c>
      <c r="KE60">
        <v>4.5127042900827607</v>
      </c>
      <c r="KF60">
        <v>4.5267380718802732</v>
      </c>
      <c r="KG60">
        <v>4.5239981590753535</v>
      </c>
      <c r="KH60">
        <v>4.5223602081920946</v>
      </c>
      <c r="KI60">
        <v>4.4723865703702872</v>
      </c>
      <c r="KJ60">
        <v>4.4738788059473702</v>
      </c>
      <c r="KK60">
        <v>4.4785712588883486</v>
      </c>
      <c r="KL60">
        <v>4.4671692761177777</v>
      </c>
      <c r="KM60">
        <v>4.4644994540846303</v>
      </c>
      <c r="KN60">
        <v>4.4719728589243015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4.7925876505830258</v>
      </c>
      <c r="KY60">
        <v>4.8030483662861361</v>
      </c>
      <c r="KZ60">
        <v>4.8082394249164793</v>
      </c>
      <c r="LA60">
        <v>4.8011256068090207</v>
      </c>
      <c r="LB60">
        <v>4.8020395065253112</v>
      </c>
      <c r="LC60">
        <v>4.740419790761254</v>
      </c>
      <c r="LD60">
        <v>4.7537597438948342</v>
      </c>
      <c r="LE60">
        <v>4.7559124078748436</v>
      </c>
      <c r="LF60">
        <v>4.7455224525320245</v>
      </c>
      <c r="LG60">
        <v>4.761665341990307</v>
      </c>
      <c r="LH60">
        <v>4.7657147606107415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4.9950270825081375</v>
      </c>
      <c r="LT60">
        <v>5.0165265487259552</v>
      </c>
      <c r="LU60">
        <v>5.0204859886350865</v>
      </c>
      <c r="LV60">
        <v>5.0273798121415911</v>
      </c>
      <c r="LW60">
        <v>4.9888699032065933</v>
      </c>
      <c r="LX60">
        <v>4.983619746457836</v>
      </c>
      <c r="LY60">
        <v>4.9711836686688953</v>
      </c>
      <c r="LZ60">
        <v>4.9651280039277408</v>
      </c>
      <c r="MA60">
        <v>4.9812804046803185</v>
      </c>
      <c r="MB60">
        <v>4.9682005161903833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5.2264849172666814</v>
      </c>
      <c r="MO60">
        <v>5.2189298936553863</v>
      </c>
      <c r="MP60">
        <v>5.2350927551817241</v>
      </c>
      <c r="MQ60">
        <v>5.1851084479586635</v>
      </c>
      <c r="MR60">
        <v>5.1959887292293434</v>
      </c>
      <c r="MS60">
        <v>5.1752470712123975</v>
      </c>
      <c r="MT60">
        <v>5.1796545742642532</v>
      </c>
      <c r="MU60">
        <v>5.1738579780413945</v>
      </c>
      <c r="MV60">
        <v>5.1826348538220754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5.5492519572433512</v>
      </c>
      <c r="NI60">
        <v>5.5147793261723299</v>
      </c>
      <c r="NJ60">
        <v>5.5095171345961091</v>
      </c>
      <c r="NK60">
        <v>5.4672763827135791</v>
      </c>
      <c r="NL60">
        <v>5.4567614634239661</v>
      </c>
      <c r="NM60">
        <v>5.4636407689900919</v>
      </c>
      <c r="NN60">
        <v>5.4647615388211941</v>
      </c>
      <c r="NO60">
        <v>5.4594232095197954</v>
      </c>
      <c r="NP60">
        <v>5.4778681687054274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5.7568845426971604</v>
      </c>
      <c r="OD60">
        <v>5.7414577033252465</v>
      </c>
      <c r="OE60">
        <v>5.6359836771346306</v>
      </c>
      <c r="OF60">
        <v>5.6723145459912061</v>
      </c>
      <c r="OG60">
        <v>5.6772955344612717</v>
      </c>
      <c r="OH60">
        <v>5.6887229687997207</v>
      </c>
      <c r="OI60">
        <v>5.6939465693852762</v>
      </c>
      <c r="OJ60">
        <v>5.689668699183791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5.9650976860315712</v>
      </c>
      <c r="OY60">
        <v>5.857102008393765</v>
      </c>
      <c r="OZ60">
        <v>5.8938787925468699</v>
      </c>
      <c r="PA60">
        <v>5.8931479716777178</v>
      </c>
      <c r="PB60">
        <v>5.8911839931579024</v>
      </c>
      <c r="PC60">
        <v>5.8974358870332564</v>
      </c>
      <c r="PD60">
        <v>5.9021166259452569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6.2378999999999998</v>
      </c>
      <c r="PS60">
        <v>5.9444064793788911</v>
      </c>
      <c r="PT60">
        <v>6.1490496145043565</v>
      </c>
      <c r="PU60">
        <v>6.1843665792092972</v>
      </c>
      <c r="PV60">
        <v>6.1774036174195253</v>
      </c>
      <c r="PW60">
        <v>6.1879226887469683</v>
      </c>
      <c r="PX60">
        <v>6.1759895109210312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5.4172150525601603</v>
      </c>
      <c r="QN60">
        <v>6.128511152289386</v>
      </c>
      <c r="QO60">
        <v>6.3634384689836621</v>
      </c>
      <c r="QP60">
        <v>6.3888043469928215</v>
      </c>
      <c r="QQ60">
        <v>6.3893486424430321</v>
      </c>
      <c r="QR60">
        <v>6.3971638282188392</v>
      </c>
      <c r="QS60" s="102" t="s">
        <v>100</v>
      </c>
      <c r="QU60">
        <v>7</v>
      </c>
      <c r="QV60" s="35">
        <v>0.36599999999999999</v>
      </c>
      <c r="QW60">
        <f t="shared" ref="QW60:RP60" si="56">DQ$61</f>
        <v>0</v>
      </c>
      <c r="QX60">
        <f t="shared" si="56"/>
        <v>0</v>
      </c>
      <c r="QY60">
        <f t="shared" si="56"/>
        <v>0</v>
      </c>
      <c r="QZ60">
        <f t="shared" si="56"/>
        <v>0</v>
      </c>
      <c r="RA60">
        <f t="shared" si="56"/>
        <v>0</v>
      </c>
      <c r="RB60">
        <f t="shared" si="56"/>
        <v>0</v>
      </c>
      <c r="RC60">
        <f t="shared" si="56"/>
        <v>9.3443084453075791</v>
      </c>
      <c r="RD60">
        <f t="shared" si="56"/>
        <v>24.928892209522129</v>
      </c>
      <c r="RE60">
        <f t="shared" si="56"/>
        <v>28.929630233003849</v>
      </c>
      <c r="RF60">
        <f t="shared" si="56"/>
        <v>31.486834958343092</v>
      </c>
      <c r="RG60">
        <f t="shared" si="56"/>
        <v>33.41132645437056</v>
      </c>
      <c r="RH60">
        <f t="shared" si="56"/>
        <v>35.049264432874523</v>
      </c>
      <c r="RI60">
        <f t="shared" si="56"/>
        <v>37.249930898175897</v>
      </c>
      <c r="RJ60">
        <f t="shared" si="56"/>
        <v>39.402415089329367</v>
      </c>
      <c r="RK60">
        <f t="shared" si="56"/>
        <v>41.218794559692597</v>
      </c>
      <c r="RL60">
        <f t="shared" si="56"/>
        <v>43.590130086645622</v>
      </c>
      <c r="RM60">
        <f t="shared" si="56"/>
        <v>45.669611885038549</v>
      </c>
      <c r="RN60">
        <f t="shared" si="56"/>
        <v>48.291833458618633</v>
      </c>
      <c r="RO60">
        <f t="shared" si="56"/>
        <v>49.589262412346876</v>
      </c>
      <c r="RP60">
        <f t="shared" si="56"/>
        <v>51.640501502248995</v>
      </c>
      <c r="RR60">
        <f t="shared" si="49"/>
        <v>9.9927654000000015</v>
      </c>
      <c r="RS60" s="35">
        <v>0.36599999999999999</v>
      </c>
      <c r="RT60">
        <f>0.01*RE60+0.99*RF60</f>
        <v>31.461262911089698</v>
      </c>
      <c r="RV60" s="32">
        <f>(0.03*RE60+0.96*RF60)</f>
        <v>31.095250466999481</v>
      </c>
    </row>
    <row r="61" spans="1:536" x14ac:dyDescent="0.3">
      <c r="A61">
        <v>0</v>
      </c>
      <c r="B61">
        <v>0</v>
      </c>
      <c r="C61">
        <v>7.6453044987252419</v>
      </c>
      <c r="D61">
        <v>12.480366990019588</v>
      </c>
      <c r="E61">
        <v>14.967695829806642</v>
      </c>
      <c r="F61">
        <v>17.479930458777375</v>
      </c>
      <c r="G61">
        <v>19.196813390656089</v>
      </c>
      <c r="H61">
        <v>19.894358904724257</v>
      </c>
      <c r="I61">
        <v>19.572108432505239</v>
      </c>
      <c r="J61">
        <v>19.628481247217348</v>
      </c>
      <c r="K61">
        <v>19.765384516265666</v>
      </c>
      <c r="L61">
        <v>19.903725572544712</v>
      </c>
      <c r="M61">
        <v>19.675675806103303</v>
      </c>
      <c r="N61">
        <v>19.61479793152084</v>
      </c>
      <c r="O61">
        <v>19.788503530006292</v>
      </c>
      <c r="P61">
        <v>19.90912038777369</v>
      </c>
      <c r="Q61">
        <v>19.731358836176383</v>
      </c>
      <c r="R61">
        <v>19.760660437326106</v>
      </c>
      <c r="S61">
        <v>19.77760418144851</v>
      </c>
      <c r="T61">
        <v>19.875846382590776</v>
      </c>
      <c r="U61">
        <v>0</v>
      </c>
      <c r="V61">
        <v>0</v>
      </c>
      <c r="W61">
        <v>0</v>
      </c>
      <c r="X61">
        <v>10.807996559103834</v>
      </c>
      <c r="Y61">
        <v>15.870523520151618</v>
      </c>
      <c r="Z61">
        <v>18.0989321471456</v>
      </c>
      <c r="AA61">
        <v>20.731211042721394</v>
      </c>
      <c r="AB61">
        <v>22.987914798366877</v>
      </c>
      <c r="AC61">
        <v>25.009067138220431</v>
      </c>
      <c r="AD61">
        <v>26.22184039862621</v>
      </c>
      <c r="AE61">
        <v>26.326307989093408</v>
      </c>
      <c r="AF61">
        <v>25.734338222315284</v>
      </c>
      <c r="AG61">
        <v>26.667513764288259</v>
      </c>
      <c r="AH61">
        <v>25.910592494740776</v>
      </c>
      <c r="AI61">
        <v>25.775965846995096</v>
      </c>
      <c r="AJ61">
        <v>26.192994839544923</v>
      </c>
      <c r="AK61">
        <v>26.037114727780363</v>
      </c>
      <c r="AL61">
        <v>26.054990331408071</v>
      </c>
      <c r="AM61">
        <v>25.925319472632562</v>
      </c>
      <c r="AN61">
        <v>26.042026940643691</v>
      </c>
      <c r="AO61">
        <v>0</v>
      </c>
      <c r="AP61">
        <v>0</v>
      </c>
      <c r="AQ61">
        <v>0</v>
      </c>
      <c r="AR61">
        <v>0</v>
      </c>
      <c r="AS61">
        <v>15.16206599180887</v>
      </c>
      <c r="AT61">
        <v>19.391391663020009</v>
      </c>
      <c r="AU61">
        <v>21.622018513319791</v>
      </c>
      <c r="AV61">
        <v>24.122062083104996</v>
      </c>
      <c r="AW61">
        <v>26.591479442032355</v>
      </c>
      <c r="AX61">
        <v>28.906234419750831</v>
      </c>
      <c r="AY61">
        <v>31.318832902054606</v>
      </c>
      <c r="AZ61">
        <v>32.281406400812536</v>
      </c>
      <c r="BA61">
        <v>32.877554163331062</v>
      </c>
      <c r="BB61">
        <v>32.626564286311122</v>
      </c>
      <c r="BC61">
        <v>31.754073368206505</v>
      </c>
      <c r="BD61">
        <v>32.786699463761749</v>
      </c>
      <c r="BE61">
        <v>32.662339368823382</v>
      </c>
      <c r="BF61">
        <v>32.236377846481261</v>
      </c>
      <c r="BG61">
        <v>33.219454175716137</v>
      </c>
      <c r="BH61">
        <v>32.069389862889096</v>
      </c>
      <c r="BI61">
        <v>0</v>
      </c>
      <c r="BJ61">
        <v>0</v>
      </c>
      <c r="BK61">
        <v>0</v>
      </c>
      <c r="BL61">
        <v>0</v>
      </c>
      <c r="BM61">
        <v>7.6459443206205036</v>
      </c>
      <c r="BN61">
        <v>18.785188172185261</v>
      </c>
      <c r="BO61">
        <v>22.715343425666759</v>
      </c>
      <c r="BP61">
        <v>25.067260446644649</v>
      </c>
      <c r="BQ61">
        <v>27.527502073356413</v>
      </c>
      <c r="BR61">
        <v>29.706452500527895</v>
      </c>
      <c r="BS61">
        <v>31.803413213337436</v>
      </c>
      <c r="BT61">
        <v>34.304986763208916</v>
      </c>
      <c r="BU61">
        <v>36.574875188841972</v>
      </c>
      <c r="BV61">
        <v>37.799027077990324</v>
      </c>
      <c r="BW61">
        <v>38.872007713456384</v>
      </c>
      <c r="BX61">
        <v>38.635327255725393</v>
      </c>
      <c r="BY61">
        <v>38.740622919169333</v>
      </c>
      <c r="BZ61">
        <v>39.613656710263577</v>
      </c>
      <c r="CA61">
        <v>39.44973896796126</v>
      </c>
      <c r="CB61">
        <v>38.973475306271212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8.8564441123239277</v>
      </c>
      <c r="CI61">
        <v>23.131132756634532</v>
      </c>
      <c r="CJ61">
        <v>26.334596635651234</v>
      </c>
      <c r="CK61">
        <v>28.631264229755992</v>
      </c>
      <c r="CL61">
        <v>30.630264007358754</v>
      </c>
      <c r="CM61">
        <v>33.213933994039756</v>
      </c>
      <c r="CN61">
        <v>34.919622909191574</v>
      </c>
      <c r="CO61">
        <v>37.534333035254647</v>
      </c>
      <c r="CP61">
        <v>39.377516130571486</v>
      </c>
      <c r="CQ61">
        <v>41.685079389105368</v>
      </c>
      <c r="CR61">
        <v>43.323238585553405</v>
      </c>
      <c r="CS61">
        <v>44.765163320514738</v>
      </c>
      <c r="CT61">
        <v>45.216546120121187</v>
      </c>
      <c r="CU61">
        <v>44.7522643106252</v>
      </c>
      <c r="CV61">
        <v>44.984097686712531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4.104414285591294</v>
      </c>
      <c r="DC61">
        <v>18.316581422288252</v>
      </c>
      <c r="DD61">
        <v>27.38447907489682</v>
      </c>
      <c r="DE61">
        <v>29.609148495935088</v>
      </c>
      <c r="DF61">
        <v>31.968142245557598</v>
      </c>
      <c r="DG61">
        <v>34.083772442104902</v>
      </c>
      <c r="DH61">
        <v>36.623586633963917</v>
      </c>
      <c r="DI61">
        <v>39.005208447331782</v>
      </c>
      <c r="DJ61">
        <v>40.729426270113002</v>
      </c>
      <c r="DK61">
        <v>42.770653001997715</v>
      </c>
      <c r="DL61">
        <v>44.343811579273357</v>
      </c>
      <c r="DM61">
        <v>46.906053218389523</v>
      </c>
      <c r="DN61">
        <v>48.59418924639715</v>
      </c>
      <c r="DO61">
        <v>50.54274969139189</v>
      </c>
      <c r="DP61">
        <v>50.644411785321914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9.3443084453075791</v>
      </c>
      <c r="DX61">
        <v>24.928892209522129</v>
      </c>
      <c r="DY61">
        <v>28.929630233003849</v>
      </c>
      <c r="DZ61">
        <v>31.486834958343092</v>
      </c>
      <c r="EA61">
        <v>33.41132645437056</v>
      </c>
      <c r="EB61">
        <v>35.049264432874523</v>
      </c>
      <c r="EC61">
        <v>37.249930898175897</v>
      </c>
      <c r="ED61">
        <v>39.402415089329367</v>
      </c>
      <c r="EE61">
        <v>41.218794559692597</v>
      </c>
      <c r="EF61">
        <v>43.590130086645622</v>
      </c>
      <c r="EG61">
        <v>45.669611885038549</v>
      </c>
      <c r="EH61">
        <v>48.291833458618633</v>
      </c>
      <c r="EI61">
        <v>49.589262412346876</v>
      </c>
      <c r="EJ61">
        <v>51.640501502248995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8.6504651390193281</v>
      </c>
      <c r="ER61">
        <v>19.8696026990334</v>
      </c>
      <c r="ES61">
        <v>28.860577030000108</v>
      </c>
      <c r="ET61">
        <v>31.935189078487287</v>
      </c>
      <c r="EU61">
        <v>33.616571984406875</v>
      </c>
      <c r="EV61">
        <v>35.808297858496601</v>
      </c>
      <c r="EW61">
        <v>37.274960446763842</v>
      </c>
      <c r="EX61">
        <v>39.38082278758187</v>
      </c>
      <c r="EY61">
        <v>41.330307765521049</v>
      </c>
      <c r="EZ61">
        <v>43.7867054958243</v>
      </c>
      <c r="FA61">
        <v>46.212719762901713</v>
      </c>
      <c r="FB61">
        <v>47.86206733348606</v>
      </c>
      <c r="FC61">
        <v>50.040196689897925</v>
      </c>
      <c r="FD61">
        <v>51.669254752249913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16.354159899172551</v>
      </c>
      <c r="FM61">
        <v>28.898279940469035</v>
      </c>
      <c r="FN61">
        <v>31.624457726645918</v>
      </c>
      <c r="FO61">
        <v>33.862014422724776</v>
      </c>
      <c r="FP61">
        <v>35.482793642804239</v>
      </c>
      <c r="FQ61">
        <v>37.723494045214899</v>
      </c>
      <c r="FR61">
        <v>39.452246832836011</v>
      </c>
      <c r="FS61">
        <v>41.833430516839066</v>
      </c>
      <c r="FT61">
        <v>43.327062368426184</v>
      </c>
      <c r="FU61">
        <v>45.721991596819649</v>
      </c>
      <c r="FV61">
        <v>47.546520530413311</v>
      </c>
      <c r="FW61">
        <v>49.525155865658341</v>
      </c>
      <c r="FX61">
        <v>52.000364752472258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12.406138586277192</v>
      </c>
      <c r="GG61">
        <v>22.997020793059811</v>
      </c>
      <c r="GH61">
        <v>30.228948228858304</v>
      </c>
      <c r="GI61">
        <v>32.652430619105758</v>
      </c>
      <c r="GJ61">
        <v>34.270495758542218</v>
      </c>
      <c r="GK61">
        <v>36.534478922297133</v>
      </c>
      <c r="GL61">
        <v>38.052141494688769</v>
      </c>
      <c r="GM61">
        <v>39.723497333905513</v>
      </c>
      <c r="GN61">
        <v>41.371087996808136</v>
      </c>
      <c r="GO61">
        <v>44.131847214353321</v>
      </c>
      <c r="GP61">
        <v>46.558488049027162</v>
      </c>
      <c r="GQ61">
        <v>47.701587506869075</v>
      </c>
      <c r="GR61">
        <v>49.906815172655229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8.0150462909996492</v>
      </c>
      <c r="HA61">
        <v>17.759481548294794</v>
      </c>
      <c r="HB61">
        <v>29.372086426625788</v>
      </c>
      <c r="HC61">
        <v>32.792870744078186</v>
      </c>
      <c r="HD61">
        <v>34.663161140831079</v>
      </c>
      <c r="HE61">
        <v>35.957154315252133</v>
      </c>
      <c r="HF61">
        <v>38.146477796992222</v>
      </c>
      <c r="HG61">
        <v>41.001376414101557</v>
      </c>
      <c r="HH61">
        <v>41.79597432547353</v>
      </c>
      <c r="HI61">
        <v>44.116558754879954</v>
      </c>
      <c r="HJ61">
        <v>45.804866189660238</v>
      </c>
      <c r="HK61">
        <v>47.844227831503488</v>
      </c>
      <c r="HL61">
        <v>49.780332745189973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13.091146029005154</v>
      </c>
      <c r="HV61">
        <v>25.190760162083542</v>
      </c>
      <c r="HW61">
        <v>32.176788169232289</v>
      </c>
      <c r="HX61">
        <v>34.862472164367844</v>
      </c>
      <c r="HY61">
        <v>36.818998186313046</v>
      </c>
      <c r="HZ61">
        <v>39.00566666894256</v>
      </c>
      <c r="IA61">
        <v>40.142674200109006</v>
      </c>
      <c r="IB61">
        <v>42.260711748730721</v>
      </c>
      <c r="IC61">
        <v>43.967260059287653</v>
      </c>
      <c r="ID61">
        <v>46.200782196557441</v>
      </c>
      <c r="IE61">
        <v>48.254982308361896</v>
      </c>
      <c r="IF61">
        <v>49.948216796142447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7.1260682058310403</v>
      </c>
      <c r="IP61">
        <v>19.291544637140362</v>
      </c>
      <c r="IQ61">
        <v>30.315424622643835</v>
      </c>
      <c r="IR61">
        <v>34.16500077772853</v>
      </c>
      <c r="IS61">
        <v>35.140104908226938</v>
      </c>
      <c r="IT61">
        <v>37.482116865648408</v>
      </c>
      <c r="IU61">
        <v>38.665792769769666</v>
      </c>
      <c r="IV61">
        <v>40.29717445998687</v>
      </c>
      <c r="IW61">
        <v>42.281161945801095</v>
      </c>
      <c r="IX61">
        <v>44.122947947935174</v>
      </c>
      <c r="IY61">
        <v>45.563310624930836</v>
      </c>
      <c r="IZ61">
        <v>48.315460180971748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13.962794320275117</v>
      </c>
      <c r="JK61">
        <v>26.220766251339256</v>
      </c>
      <c r="JL61">
        <v>33.775251686327628</v>
      </c>
      <c r="JM61">
        <v>35.608241220980609</v>
      </c>
      <c r="JN61">
        <v>37.768678187439363</v>
      </c>
      <c r="JO61">
        <v>39.200176195153233</v>
      </c>
      <c r="JP61">
        <v>40.800883381665336</v>
      </c>
      <c r="JQ61">
        <v>42.625780245539914</v>
      </c>
      <c r="JR61">
        <v>44.079986104815987</v>
      </c>
      <c r="JS61">
        <v>45.775261492285253</v>
      </c>
      <c r="JT61">
        <v>47.559201279772836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12.046475519770626</v>
      </c>
      <c r="KE61">
        <v>21.493671556665543</v>
      </c>
      <c r="KF61">
        <v>31.627220801900247</v>
      </c>
      <c r="KG61">
        <v>35.9278535549414</v>
      </c>
      <c r="KH61">
        <v>37.314709964430321</v>
      </c>
      <c r="KI61">
        <v>39.115015529037478</v>
      </c>
      <c r="KJ61">
        <v>40.952096214867616</v>
      </c>
      <c r="KK61">
        <v>42.938907448549138</v>
      </c>
      <c r="KL61">
        <v>44.3546842875622</v>
      </c>
      <c r="KM61">
        <v>46.339466653416146</v>
      </c>
      <c r="KN61">
        <v>48.492485295904551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4.7347369528162329</v>
      </c>
      <c r="KY61">
        <v>12.577873773651596</v>
      </c>
      <c r="KZ61">
        <v>26.902704607261413</v>
      </c>
      <c r="LA61">
        <v>33.316966243284</v>
      </c>
      <c r="LB61">
        <v>36.883479300205352</v>
      </c>
      <c r="LC61">
        <v>37.832368120899766</v>
      </c>
      <c r="LD61">
        <v>39.401259602648253</v>
      </c>
      <c r="LE61">
        <v>40.689271953300285</v>
      </c>
      <c r="LF61">
        <v>42.721209526395313</v>
      </c>
      <c r="LG61">
        <v>44.651494743852574</v>
      </c>
      <c r="LH61">
        <v>45.756200211557235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9.9293550001128299</v>
      </c>
      <c r="LT61">
        <v>18.699201384232143</v>
      </c>
      <c r="LU61">
        <v>29.729950203751631</v>
      </c>
      <c r="LV61">
        <v>36.086698845516231</v>
      </c>
      <c r="LW61">
        <v>36.782569618556295</v>
      </c>
      <c r="LX61">
        <v>39.535809585280084</v>
      </c>
      <c r="LY61">
        <v>40.5920114540368</v>
      </c>
      <c r="LZ61">
        <v>42.798125318077815</v>
      </c>
      <c r="MA61">
        <v>43.86899988908533</v>
      </c>
      <c r="MB61">
        <v>46.011290406256968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14.242485357053322</v>
      </c>
      <c r="MO61">
        <v>22.182939465366623</v>
      </c>
      <c r="MP61">
        <v>31.517615067701584</v>
      </c>
      <c r="MQ61">
        <v>36.614148580960816</v>
      </c>
      <c r="MR61">
        <v>38.548188707288311</v>
      </c>
      <c r="MS61">
        <v>40.475819260772603</v>
      </c>
      <c r="MT61">
        <v>41.925700999740421</v>
      </c>
      <c r="MU61">
        <v>43.613023136859923</v>
      </c>
      <c r="MV61">
        <v>45.57430148238533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4.34956516045236</v>
      </c>
      <c r="NI61">
        <v>16.546364358337676</v>
      </c>
      <c r="NJ61">
        <v>23.947815287651203</v>
      </c>
      <c r="NK61">
        <v>32.068484950930518</v>
      </c>
      <c r="NL61">
        <v>36.438357858401268</v>
      </c>
      <c r="NM61">
        <v>38.619655449862833</v>
      </c>
      <c r="NN61">
        <v>40.019345079349911</v>
      </c>
      <c r="NO61">
        <v>41.967289231028985</v>
      </c>
      <c r="NP61">
        <v>42.696901664380427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8.0005967148181547</v>
      </c>
      <c r="OD61">
        <v>17.413816995943712</v>
      </c>
      <c r="OE61">
        <v>25.477043727644428</v>
      </c>
      <c r="OF61">
        <v>33.884141422619891</v>
      </c>
      <c r="OG61">
        <v>37.6950284077897</v>
      </c>
      <c r="OH61">
        <v>40.542278650552944</v>
      </c>
      <c r="OI61">
        <v>41.021305592952636</v>
      </c>
      <c r="OJ61">
        <v>42.136916346757623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8.6731312591741965</v>
      </c>
      <c r="OY61">
        <v>13.07321358186346</v>
      </c>
      <c r="OZ61">
        <v>25.761283605241186</v>
      </c>
      <c r="PA61">
        <v>35.485394037297866</v>
      </c>
      <c r="PB61">
        <v>38.490536686995753</v>
      </c>
      <c r="PC61">
        <v>41.685389286242689</v>
      </c>
      <c r="PD61">
        <v>42.703308336861895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2.3827905625430588</v>
      </c>
      <c r="PS61">
        <v>10.610841629453514</v>
      </c>
      <c r="PT61">
        <v>14.519272315007278</v>
      </c>
      <c r="PU61">
        <v>27.364769784797861</v>
      </c>
      <c r="PV61">
        <v>34.60754579526288</v>
      </c>
      <c r="PW61">
        <v>38.093035705506274</v>
      </c>
      <c r="PX61">
        <v>41.267807005152278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2.7422727556307627</v>
      </c>
      <c r="QN61">
        <v>11.833129373151396</v>
      </c>
      <c r="QO61">
        <v>17.478710199530425</v>
      </c>
      <c r="QP61">
        <v>27.125127889736977</v>
      </c>
      <c r="QQ61">
        <v>35.30451353571349</v>
      </c>
      <c r="QR61">
        <v>38.811448762279191</v>
      </c>
      <c r="QS61" s="102" t="s">
        <v>102</v>
      </c>
      <c r="QU61">
        <v>8</v>
      </c>
      <c r="QV61" s="35">
        <v>0.4</v>
      </c>
      <c r="QW61">
        <f t="shared" ref="QW61:RP61" si="57">EK$61</f>
        <v>0</v>
      </c>
      <c r="QX61">
        <f t="shared" si="57"/>
        <v>0</v>
      </c>
      <c r="QY61">
        <f t="shared" si="57"/>
        <v>0</v>
      </c>
      <c r="QZ61">
        <f t="shared" si="57"/>
        <v>0</v>
      </c>
      <c r="RA61">
        <f t="shared" si="57"/>
        <v>0</v>
      </c>
      <c r="RB61">
        <f t="shared" si="57"/>
        <v>0</v>
      </c>
      <c r="RC61">
        <f t="shared" si="57"/>
        <v>8.6504651390193281</v>
      </c>
      <c r="RD61">
        <f t="shared" si="57"/>
        <v>19.8696026990334</v>
      </c>
      <c r="RE61">
        <f t="shared" si="57"/>
        <v>28.860577030000108</v>
      </c>
      <c r="RF61">
        <f t="shared" si="57"/>
        <v>31.935189078487287</v>
      </c>
      <c r="RG61">
        <f t="shared" si="57"/>
        <v>33.616571984406875</v>
      </c>
      <c r="RH61">
        <f t="shared" si="57"/>
        <v>35.808297858496601</v>
      </c>
      <c r="RI61">
        <f t="shared" si="57"/>
        <v>37.274960446763842</v>
      </c>
      <c r="RJ61">
        <f t="shared" si="57"/>
        <v>39.38082278758187</v>
      </c>
      <c r="RK61">
        <f t="shared" si="57"/>
        <v>41.330307765521049</v>
      </c>
      <c r="RL61">
        <f t="shared" si="57"/>
        <v>43.7867054958243</v>
      </c>
      <c r="RM61">
        <f t="shared" si="57"/>
        <v>46.212719762901713</v>
      </c>
      <c r="RN61">
        <f t="shared" si="57"/>
        <v>47.86206733348606</v>
      </c>
      <c r="RO61">
        <f t="shared" si="57"/>
        <v>50.040196689897925</v>
      </c>
      <c r="RP61">
        <f t="shared" si="57"/>
        <v>51.669254752249913</v>
      </c>
      <c r="RR61">
        <f t="shared" si="49"/>
        <v>10.398960000000001</v>
      </c>
      <c r="RS61" s="35">
        <v>0.4</v>
      </c>
      <c r="RT61">
        <f>0.6*RF61+0.4*RG61</f>
        <v>32.607742240855124</v>
      </c>
      <c r="RV61" s="32">
        <f>(0.61*RE61+0.39*RF61)</f>
        <v>30.059675728910108</v>
      </c>
    </row>
    <row r="62" spans="1:536" x14ac:dyDescent="0.3">
      <c r="A62">
        <v>0</v>
      </c>
      <c r="B62">
        <v>0</v>
      </c>
      <c r="C62">
        <v>4.9801215951672202E-2</v>
      </c>
      <c r="D62">
        <v>4.9883580504848875E-2</v>
      </c>
      <c r="E62">
        <v>4.9711758601531403E-2</v>
      </c>
      <c r="F62">
        <v>5.0316053618089003E-2</v>
      </c>
      <c r="G62">
        <v>5.0271213112459752E-2</v>
      </c>
      <c r="H62">
        <v>4.9990768377097136E-2</v>
      </c>
      <c r="I62">
        <v>4.9756812627031327E-2</v>
      </c>
      <c r="J62">
        <v>5.0231665896845759E-2</v>
      </c>
      <c r="K62">
        <v>4.997328653395379E-2</v>
      </c>
      <c r="L62">
        <v>4.9476406999200917E-2</v>
      </c>
      <c r="M62">
        <v>4.9906090986761555E-2</v>
      </c>
      <c r="N62">
        <v>5.0168610704843027E-2</v>
      </c>
      <c r="O62">
        <v>4.9689563588881658E-2</v>
      </c>
      <c r="P62">
        <v>4.9200302629680982E-2</v>
      </c>
      <c r="Q62">
        <v>4.9573468073475659E-2</v>
      </c>
      <c r="R62">
        <v>4.9814600031894446E-2</v>
      </c>
      <c r="S62">
        <v>4.94953224622127E-2</v>
      </c>
      <c r="T62">
        <v>4.9163866272711777E-2</v>
      </c>
      <c r="U62">
        <v>0</v>
      </c>
      <c r="V62">
        <v>0</v>
      </c>
      <c r="W62">
        <v>0</v>
      </c>
      <c r="X62">
        <v>7.5178260619308532E-2</v>
      </c>
      <c r="Y62">
        <v>7.4607455853171911E-2</v>
      </c>
      <c r="Z62">
        <v>7.5468891174156102E-2</v>
      </c>
      <c r="AA62">
        <v>7.4645413405301481E-2</v>
      </c>
      <c r="AB62">
        <v>7.505458689242317E-2</v>
      </c>
      <c r="AC62">
        <v>7.4864418425259219E-2</v>
      </c>
      <c r="AD62">
        <v>7.4377631126924401E-2</v>
      </c>
      <c r="AE62">
        <v>7.4499502807998205E-2</v>
      </c>
      <c r="AF62">
        <v>7.5213519838228451E-2</v>
      </c>
      <c r="AG62">
        <v>7.4794947602099024E-2</v>
      </c>
      <c r="AH62">
        <v>7.4762465893251792E-2</v>
      </c>
      <c r="AI62">
        <v>7.4502013592231187E-2</v>
      </c>
      <c r="AJ62">
        <v>7.4131279601214184E-2</v>
      </c>
      <c r="AK62">
        <v>7.4122949825454823E-2</v>
      </c>
      <c r="AL62">
        <v>7.4319965172539124E-2</v>
      </c>
      <c r="AM62">
        <v>7.3994223588600222E-2</v>
      </c>
      <c r="AN62">
        <v>7.4341827011109515E-2</v>
      </c>
      <c r="AO62">
        <v>0</v>
      </c>
      <c r="AP62">
        <v>0</v>
      </c>
      <c r="AQ62">
        <v>0</v>
      </c>
      <c r="AR62">
        <v>0</v>
      </c>
      <c r="AS62">
        <v>0.1000800886562726</v>
      </c>
      <c r="AT62">
        <v>9.9932853987188097E-2</v>
      </c>
      <c r="AU62">
        <v>0.10012233017468385</v>
      </c>
      <c r="AV62">
        <v>9.9897139393661155E-2</v>
      </c>
      <c r="AW62">
        <v>9.9698137526105471E-2</v>
      </c>
      <c r="AX62">
        <v>9.9917294190059847E-2</v>
      </c>
      <c r="AY62">
        <v>9.9693210883827946E-2</v>
      </c>
      <c r="AZ62">
        <v>9.983256389616732E-2</v>
      </c>
      <c r="BA62">
        <v>9.9728024172765384E-2</v>
      </c>
      <c r="BB62">
        <v>0.1001233114648489</v>
      </c>
      <c r="BC62">
        <v>9.8942226831521249E-2</v>
      </c>
      <c r="BD62">
        <v>9.9068805669839541E-2</v>
      </c>
      <c r="BE62">
        <v>9.912594254465612E-2</v>
      </c>
      <c r="BF62">
        <v>9.8787528368107988E-2</v>
      </c>
      <c r="BG62">
        <v>9.8843742006216567E-2</v>
      </c>
      <c r="BH62">
        <v>9.9258421981018655E-2</v>
      </c>
      <c r="BI62">
        <v>0</v>
      </c>
      <c r="BJ62">
        <v>0</v>
      </c>
      <c r="BK62">
        <v>0</v>
      </c>
      <c r="BL62">
        <v>0</v>
      </c>
      <c r="BM62">
        <v>0.1242769719371455</v>
      </c>
      <c r="BN62">
        <v>0.1254545191118831</v>
      </c>
      <c r="BO62">
        <v>0.12490825528815237</v>
      </c>
      <c r="BP62">
        <v>0.12509371154265916</v>
      </c>
      <c r="BQ62">
        <v>0.12468183665932855</v>
      </c>
      <c r="BR62">
        <v>0.12531397698034138</v>
      </c>
      <c r="BS62">
        <v>0.12515831349866521</v>
      </c>
      <c r="BT62">
        <v>0.12542583903791682</v>
      </c>
      <c r="BU62">
        <v>0.12495251730135407</v>
      </c>
      <c r="BV62">
        <v>0.12533976554216458</v>
      </c>
      <c r="BW62">
        <v>0.12337474340197042</v>
      </c>
      <c r="BX62">
        <v>0.1237571146112075</v>
      </c>
      <c r="BY62">
        <v>0.12415931196275633</v>
      </c>
      <c r="BZ62">
        <v>0.12375910690877678</v>
      </c>
      <c r="CA62">
        <v>0.12357127303354473</v>
      </c>
      <c r="CB62">
        <v>0.12380840904763424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0.14879971141761655</v>
      </c>
      <c r="CI62">
        <v>0.14991073838209823</v>
      </c>
      <c r="CJ62">
        <v>0.14999196812203661</v>
      </c>
      <c r="CK62">
        <v>0.14945309009393365</v>
      </c>
      <c r="CL62">
        <v>0.15026142260800071</v>
      </c>
      <c r="CM62">
        <v>0.14961393029541195</v>
      </c>
      <c r="CN62">
        <v>0.15059613112805059</v>
      </c>
      <c r="CO62">
        <v>0.15014316220486579</v>
      </c>
      <c r="CP62">
        <v>0.15047182655780264</v>
      </c>
      <c r="CQ62">
        <v>0.14844114272192388</v>
      </c>
      <c r="CR62">
        <v>0.1488110060869835</v>
      </c>
      <c r="CS62">
        <v>0.14850914454729328</v>
      </c>
      <c r="CT62">
        <v>0.14903722683719145</v>
      </c>
      <c r="CU62">
        <v>0.14878909448736963</v>
      </c>
      <c r="CV62">
        <v>0.14895942109089774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0.16364493180244946</v>
      </c>
      <c r="DC62">
        <v>0.16526367251169319</v>
      </c>
      <c r="DD62">
        <v>0.16504758249858387</v>
      </c>
      <c r="DE62">
        <v>0.16551260074643165</v>
      </c>
      <c r="DF62">
        <v>0.16611570074200446</v>
      </c>
      <c r="DG62">
        <v>0.16498689888895743</v>
      </c>
      <c r="DH62">
        <v>0.16484039866028058</v>
      </c>
      <c r="DI62">
        <v>0.16399788369723831</v>
      </c>
      <c r="DJ62">
        <v>0.16489337919760022</v>
      </c>
      <c r="DK62">
        <v>0.16320979445026726</v>
      </c>
      <c r="DL62">
        <v>0.16357350717948393</v>
      </c>
      <c r="DM62">
        <v>0.16243421888613671</v>
      </c>
      <c r="DN62">
        <v>0.16352225211553292</v>
      </c>
      <c r="DO62">
        <v>0.16274642664326153</v>
      </c>
      <c r="DP62">
        <v>0.16314390683567281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0.18503813299218441</v>
      </c>
      <c r="DX62">
        <v>0.18547421515118082</v>
      </c>
      <c r="DY62">
        <v>0.18505981664765941</v>
      </c>
      <c r="DZ62">
        <v>0.18479607629980685</v>
      </c>
      <c r="EA62">
        <v>0.18482949530863546</v>
      </c>
      <c r="EB62">
        <v>0.18460927309270281</v>
      </c>
      <c r="EC62">
        <v>0.18483242829867957</v>
      </c>
      <c r="ED62">
        <v>0.18499150648428325</v>
      </c>
      <c r="EE62">
        <v>0.1833637348756901</v>
      </c>
      <c r="EF62">
        <v>0.18261030012728202</v>
      </c>
      <c r="EG62">
        <v>0.18343101230297013</v>
      </c>
      <c r="EH62">
        <v>0.18186420698577935</v>
      </c>
      <c r="EI62">
        <v>0.18370015797385242</v>
      </c>
      <c r="EJ62">
        <v>0.1828955221814727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0.20089356583897847</v>
      </c>
      <c r="ER62">
        <v>0.19987952920063753</v>
      </c>
      <c r="ES62">
        <v>0.20050535292160984</v>
      </c>
      <c r="ET62">
        <v>0.19922635886275017</v>
      </c>
      <c r="EU62">
        <v>0.19993097722002404</v>
      </c>
      <c r="EV62">
        <v>0.2000708870760684</v>
      </c>
      <c r="EW62">
        <v>0.20016444894998625</v>
      </c>
      <c r="EX62">
        <v>0.20094513548225967</v>
      </c>
      <c r="EY62">
        <v>0.19821894346351324</v>
      </c>
      <c r="EZ62">
        <v>0.19820037105632271</v>
      </c>
      <c r="FA62">
        <v>0.19749060217894662</v>
      </c>
      <c r="FB62">
        <v>0.19798154317007996</v>
      </c>
      <c r="FC62">
        <v>0.19739695250916733</v>
      </c>
      <c r="FD62">
        <v>0.1985965193900967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0.21423446975647953</v>
      </c>
      <c r="FM62">
        <v>0.21395363642800652</v>
      </c>
      <c r="FN62">
        <v>0.21458617119388634</v>
      </c>
      <c r="FO62">
        <v>0.21493362072633546</v>
      </c>
      <c r="FP62">
        <v>0.21536876876157446</v>
      </c>
      <c r="FQ62">
        <v>0.21491230045165058</v>
      </c>
      <c r="FR62">
        <v>0.21569235293320171</v>
      </c>
      <c r="FS62">
        <v>0.2127550741241363</v>
      </c>
      <c r="FT62">
        <v>0.21270397884183001</v>
      </c>
      <c r="FU62">
        <v>0.21268141065992074</v>
      </c>
      <c r="FV62">
        <v>0.21222711721033574</v>
      </c>
      <c r="FW62">
        <v>0.21283136777987444</v>
      </c>
      <c r="FX62">
        <v>0.21272822576366074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0.23235783583153702</v>
      </c>
      <c r="GG62">
        <v>0.23416105868794015</v>
      </c>
      <c r="GH62">
        <v>0.2352758342473269</v>
      </c>
      <c r="GI62">
        <v>0.23469896726613598</v>
      </c>
      <c r="GJ62">
        <v>0.23506814241914306</v>
      </c>
      <c r="GK62">
        <v>0.23504683978187388</v>
      </c>
      <c r="GL62">
        <v>0.23539473207597505</v>
      </c>
      <c r="GM62">
        <v>0.23290200332999667</v>
      </c>
      <c r="GN62">
        <v>0.23407023448476891</v>
      </c>
      <c r="GO62">
        <v>0.23215406760971946</v>
      </c>
      <c r="GP62">
        <v>0.23258928011975236</v>
      </c>
      <c r="GQ62">
        <v>0.23238670862672531</v>
      </c>
      <c r="GR62">
        <v>0.23247155869560879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0.24830909823404515</v>
      </c>
      <c r="HA62">
        <v>0.2498233490342032</v>
      </c>
      <c r="HB62">
        <v>0.25091359462672813</v>
      </c>
      <c r="HC62">
        <v>0.24918830326151059</v>
      </c>
      <c r="HD62">
        <v>0.25016166049747202</v>
      </c>
      <c r="HE62">
        <v>0.25050080629341315</v>
      </c>
      <c r="HF62">
        <v>0.25049408741195422</v>
      </c>
      <c r="HG62">
        <v>0.24666153937299906</v>
      </c>
      <c r="HH62">
        <v>0.24784295181054358</v>
      </c>
      <c r="HI62">
        <v>0.2473346088548885</v>
      </c>
      <c r="HJ62">
        <v>0.24770624356352988</v>
      </c>
      <c r="HK62">
        <v>0.24739756140442731</v>
      </c>
      <c r="HL62">
        <v>0.24738475741970745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0.26606869723215293</v>
      </c>
      <c r="HV62">
        <v>0.26478317507925009</v>
      </c>
      <c r="HW62">
        <v>0.26574511612088342</v>
      </c>
      <c r="HX62">
        <v>0.26540108833063586</v>
      </c>
      <c r="HY62">
        <v>0.2651804208694008</v>
      </c>
      <c r="HZ62">
        <v>0.26467928763160564</v>
      </c>
      <c r="IA62">
        <v>0.26277830178198958</v>
      </c>
      <c r="IB62">
        <v>0.26211109733742105</v>
      </c>
      <c r="IC62">
        <v>0.26228534923931668</v>
      </c>
      <c r="ID62">
        <v>0.2619623542165494</v>
      </c>
      <c r="IE62">
        <v>0.26221610382416921</v>
      </c>
      <c r="IF62">
        <v>0.26240606268565719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0.2858233645632145</v>
      </c>
      <c r="IP62">
        <v>0.28517132426836234</v>
      </c>
      <c r="IQ62">
        <v>0.28458139799987153</v>
      </c>
      <c r="IR62">
        <v>0.28397880636584955</v>
      </c>
      <c r="IS62">
        <v>0.28519557431840054</v>
      </c>
      <c r="IT62">
        <v>0.2849981716841829</v>
      </c>
      <c r="IU62">
        <v>0.28157540916844659</v>
      </c>
      <c r="IV62">
        <v>0.28254613123854377</v>
      </c>
      <c r="IW62">
        <v>0.28232339654347965</v>
      </c>
      <c r="IX62">
        <v>0.28238169115228601</v>
      </c>
      <c r="IY62">
        <v>0.28219880196551028</v>
      </c>
      <c r="IZ62">
        <v>0.28192876202889006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0.29837007154048434</v>
      </c>
      <c r="JK62">
        <v>0.30003603460879957</v>
      </c>
      <c r="JL62">
        <v>0.30028692406474561</v>
      </c>
      <c r="JM62">
        <v>0.30086787521777736</v>
      </c>
      <c r="JN62">
        <v>0.29980750188306882</v>
      </c>
      <c r="JO62">
        <v>0.29683109311645206</v>
      </c>
      <c r="JP62">
        <v>0.29772146156164181</v>
      </c>
      <c r="JQ62">
        <v>0.2969258563790782</v>
      </c>
      <c r="JR62">
        <v>0.29754656748133368</v>
      </c>
      <c r="JS62">
        <v>0.29763520360207846</v>
      </c>
      <c r="JT62">
        <v>0.29808673845698225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0.31615305967978352</v>
      </c>
      <c r="KE62">
        <v>0.31469346513826779</v>
      </c>
      <c r="KF62">
        <v>0.31567211100978182</v>
      </c>
      <c r="KG62">
        <v>0.31548104317122411</v>
      </c>
      <c r="KH62">
        <v>0.31536682065495764</v>
      </c>
      <c r="KI62">
        <v>0.31188190867296273</v>
      </c>
      <c r="KJ62">
        <v>0.3119859697313368</v>
      </c>
      <c r="KK62">
        <v>0.31231319796989865</v>
      </c>
      <c r="KL62">
        <v>0.31151808062188124</v>
      </c>
      <c r="KM62">
        <v>0.31133190056378163</v>
      </c>
      <c r="KN62">
        <v>0.31185305850239187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0.33421113323452062</v>
      </c>
      <c r="KY62">
        <v>0.33494061131702496</v>
      </c>
      <c r="KZ62">
        <v>0.33530260982681181</v>
      </c>
      <c r="LA62">
        <v>0.33480652767148006</v>
      </c>
      <c r="LB62">
        <v>0.33487025847456864</v>
      </c>
      <c r="LC62">
        <v>0.33057320716605676</v>
      </c>
      <c r="LD62">
        <v>0.33150346889085336</v>
      </c>
      <c r="LE62">
        <v>0.33165358492851099</v>
      </c>
      <c r="LF62">
        <v>0.33092904132022516</v>
      </c>
      <c r="LG62">
        <v>0.33205476582917093</v>
      </c>
      <c r="LH62">
        <v>0.33233715206490549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0.34832824843152987</v>
      </c>
      <c r="LT62">
        <v>0.3498275138581558</v>
      </c>
      <c r="LU62">
        <v>0.35010362542783036</v>
      </c>
      <c r="LV62">
        <v>0.35058436625813044</v>
      </c>
      <c r="LW62">
        <v>0.34789887748999959</v>
      </c>
      <c r="LX62">
        <v>0.34753275777251297</v>
      </c>
      <c r="LY62">
        <v>0.34666552780117849</v>
      </c>
      <c r="LZ62">
        <v>0.34624323597822476</v>
      </c>
      <c r="MA62">
        <v>0.34736962375734448</v>
      </c>
      <c r="MB62">
        <v>0.34645749764228623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0.36446896215248825</v>
      </c>
      <c r="MO62">
        <v>0.36394211252826902</v>
      </c>
      <c r="MP62">
        <v>0.36506922978952011</v>
      </c>
      <c r="MQ62">
        <v>0.3615835737767546</v>
      </c>
      <c r="MR62">
        <v>0.36234231026703884</v>
      </c>
      <c r="MS62">
        <v>0.36089589060058508</v>
      </c>
      <c r="MT62">
        <v>0.36120324785664198</v>
      </c>
      <c r="MU62">
        <v>0.3607990221786182</v>
      </c>
      <c r="MV62">
        <v>0.3614110776723895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0.38697712393607747</v>
      </c>
      <c r="NI62">
        <v>0.38457317476794489</v>
      </c>
      <c r="NJ62">
        <v>0.38420621580168163</v>
      </c>
      <c r="NK62">
        <v>0.38126055667458741</v>
      </c>
      <c r="NL62">
        <v>0.38052729870460006</v>
      </c>
      <c r="NM62">
        <v>0.38100702712622675</v>
      </c>
      <c r="NN62">
        <v>0.38108518401821473</v>
      </c>
      <c r="NO62">
        <v>0.38071291558715487</v>
      </c>
      <c r="NP62">
        <v>0.38199917494459057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0.40145638373062476</v>
      </c>
      <c r="OD62">
        <v>0.40038059297944534</v>
      </c>
      <c r="OE62">
        <v>0.39302536102751939</v>
      </c>
      <c r="OF62">
        <v>0.39555889442058606</v>
      </c>
      <c r="OG62">
        <v>0.39590624368628102</v>
      </c>
      <c r="OH62">
        <v>0.39670313589956208</v>
      </c>
      <c r="OI62">
        <v>0.3970674037228224</v>
      </c>
      <c r="OJ62">
        <v>0.39676908641449027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0.41597612873302448</v>
      </c>
      <c r="OY62">
        <v>0.40844504939984411</v>
      </c>
      <c r="OZ62">
        <v>0.41100967869922361</v>
      </c>
      <c r="PA62">
        <v>0.41095871490081703</v>
      </c>
      <c r="PB62">
        <v>0.41082175684504163</v>
      </c>
      <c r="PC62">
        <v>0.41125773270803728</v>
      </c>
      <c r="PD62">
        <v>0.41158414406870686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0.43500000000000005</v>
      </c>
      <c r="PS62">
        <v>0.41453322729280973</v>
      </c>
      <c r="PT62">
        <v>0.42880401774786264</v>
      </c>
      <c r="PU62">
        <v>0.43126684652784492</v>
      </c>
      <c r="PV62">
        <v>0.43078128433887902</v>
      </c>
      <c r="PW62">
        <v>0.43151483185125294</v>
      </c>
      <c r="PX62">
        <v>0.43068267161234514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0.37776952946723569</v>
      </c>
      <c r="QN62">
        <v>0.42737176794207715</v>
      </c>
      <c r="QO62">
        <v>0.44375442601001858</v>
      </c>
      <c r="QP62">
        <v>0.44552331568987624</v>
      </c>
      <c r="QQ62">
        <v>0.44556127213689239</v>
      </c>
      <c r="QR62">
        <v>0.44610626417146759</v>
      </c>
      <c r="QS62" s="102" t="s">
        <v>104</v>
      </c>
      <c r="QU62">
        <v>9</v>
      </c>
      <c r="QV62" s="35">
        <v>0.43300000000000005</v>
      </c>
      <c r="QW62">
        <f t="shared" ref="QW62:RP62" si="58">FE$61</f>
        <v>0</v>
      </c>
      <c r="QX62">
        <f t="shared" si="58"/>
        <v>0</v>
      </c>
      <c r="QY62">
        <f t="shared" si="58"/>
        <v>0</v>
      </c>
      <c r="QZ62">
        <f t="shared" si="58"/>
        <v>0</v>
      </c>
      <c r="RA62">
        <f t="shared" si="58"/>
        <v>0</v>
      </c>
      <c r="RB62">
        <f t="shared" si="58"/>
        <v>0</v>
      </c>
      <c r="RC62">
        <f t="shared" si="58"/>
        <v>0</v>
      </c>
      <c r="RD62">
        <f t="shared" si="58"/>
        <v>16.354159899172551</v>
      </c>
      <c r="RE62">
        <f t="shared" si="58"/>
        <v>28.898279940469035</v>
      </c>
      <c r="RF62">
        <f t="shared" si="58"/>
        <v>31.624457726645918</v>
      </c>
      <c r="RG62">
        <f t="shared" si="58"/>
        <v>33.862014422724776</v>
      </c>
      <c r="RH62">
        <f t="shared" si="58"/>
        <v>35.482793642804239</v>
      </c>
      <c r="RI62">
        <f t="shared" si="58"/>
        <v>37.723494045214899</v>
      </c>
      <c r="RJ62">
        <f t="shared" si="58"/>
        <v>39.452246832836011</v>
      </c>
      <c r="RK62">
        <f t="shared" si="58"/>
        <v>41.833430516839066</v>
      </c>
      <c r="RL62">
        <f t="shared" si="58"/>
        <v>43.327062368426184</v>
      </c>
      <c r="RM62">
        <f t="shared" si="58"/>
        <v>45.721991596819649</v>
      </c>
      <c r="RN62">
        <f t="shared" si="58"/>
        <v>47.546520530413311</v>
      </c>
      <c r="RO62">
        <f t="shared" si="58"/>
        <v>49.525155865658341</v>
      </c>
      <c r="RP62">
        <f t="shared" si="58"/>
        <v>52.000364752472258</v>
      </c>
      <c r="RR62">
        <f t="shared" si="49"/>
        <v>10.7932077</v>
      </c>
      <c r="RS62" s="35">
        <v>0.43300000000000005</v>
      </c>
      <c r="RT62">
        <f>0.21*RF62+0.79*RG62</f>
        <v>33.392127516548214</v>
      </c>
      <c r="RV62" s="32">
        <f>(0.19*RF62+0.81*RG62)</f>
        <v>33.436878650469794</v>
      </c>
    </row>
    <row r="63" spans="1:536" x14ac:dyDescent="0.3">
      <c r="A63">
        <v>0</v>
      </c>
      <c r="B63">
        <v>0</v>
      </c>
      <c r="C63">
        <v>4.9801215951672202E-2</v>
      </c>
      <c r="D63">
        <v>4.9883580504848875E-2</v>
      </c>
      <c r="E63">
        <v>4.9711758601531403E-2</v>
      </c>
      <c r="F63">
        <v>5.0316053618089003E-2</v>
      </c>
      <c r="G63">
        <v>5.0271213112459759E-2</v>
      </c>
      <c r="H63">
        <v>4.9990768377097136E-2</v>
      </c>
      <c r="I63">
        <v>4.9756812627031327E-2</v>
      </c>
      <c r="J63">
        <v>5.0231665896845759E-2</v>
      </c>
      <c r="K63">
        <v>4.9973286533953783E-2</v>
      </c>
      <c r="L63">
        <v>4.9476406999200931E-2</v>
      </c>
      <c r="M63">
        <v>4.9906090986761555E-2</v>
      </c>
      <c r="N63">
        <v>5.0168610704843027E-2</v>
      </c>
      <c r="O63">
        <v>4.9689563588881658E-2</v>
      </c>
      <c r="P63">
        <v>4.9200302629680982E-2</v>
      </c>
      <c r="Q63">
        <v>4.9573468073475659E-2</v>
      </c>
      <c r="R63">
        <v>4.9814600031894446E-2</v>
      </c>
      <c r="S63">
        <v>4.94953224622127E-2</v>
      </c>
      <c r="T63">
        <v>4.9163866272711784E-2</v>
      </c>
      <c r="U63">
        <v>0</v>
      </c>
      <c r="V63">
        <v>0</v>
      </c>
      <c r="W63">
        <v>0</v>
      </c>
      <c r="X63">
        <v>7.5178260619308532E-2</v>
      </c>
      <c r="Y63">
        <v>7.4607455853171925E-2</v>
      </c>
      <c r="Z63">
        <v>7.5468891174156102E-2</v>
      </c>
      <c r="AA63">
        <v>7.4645413405301467E-2</v>
      </c>
      <c r="AB63">
        <v>7.505458689242317E-2</v>
      </c>
      <c r="AC63">
        <v>7.4864418425259205E-2</v>
      </c>
      <c r="AD63">
        <v>7.4377631126924401E-2</v>
      </c>
      <c r="AE63">
        <v>7.4499502807998205E-2</v>
      </c>
      <c r="AF63">
        <v>7.5213519838228438E-2</v>
      </c>
      <c r="AG63">
        <v>7.4794947602099024E-2</v>
      </c>
      <c r="AH63">
        <v>7.4762465893251792E-2</v>
      </c>
      <c r="AI63">
        <v>7.45020135922312E-2</v>
      </c>
      <c r="AJ63">
        <v>7.4131279601214184E-2</v>
      </c>
      <c r="AK63">
        <v>7.4122949825454823E-2</v>
      </c>
      <c r="AL63">
        <v>7.4319965172539124E-2</v>
      </c>
      <c r="AM63">
        <v>7.3994223588600222E-2</v>
      </c>
      <c r="AN63">
        <v>7.4341827011109515E-2</v>
      </c>
      <c r="AO63">
        <v>0</v>
      </c>
      <c r="AP63">
        <v>0</v>
      </c>
      <c r="AQ63">
        <v>0</v>
      </c>
      <c r="AR63">
        <v>0</v>
      </c>
      <c r="AS63">
        <v>0.1000800886562726</v>
      </c>
      <c r="AT63">
        <v>9.9932853987188111E-2</v>
      </c>
      <c r="AU63">
        <v>0.10012233017468385</v>
      </c>
      <c r="AV63">
        <v>9.9897139393661155E-2</v>
      </c>
      <c r="AW63">
        <v>9.9698137526105471E-2</v>
      </c>
      <c r="AX63">
        <v>9.9917294190059847E-2</v>
      </c>
      <c r="AY63">
        <v>9.9693210883827946E-2</v>
      </c>
      <c r="AZ63">
        <v>9.983256389616732E-2</v>
      </c>
      <c r="BA63">
        <v>9.9728024172765384E-2</v>
      </c>
      <c r="BB63">
        <v>0.1001233114648489</v>
      </c>
      <c r="BC63">
        <v>9.8942226831521249E-2</v>
      </c>
      <c r="BD63">
        <v>9.9068805669839541E-2</v>
      </c>
      <c r="BE63">
        <v>9.9125942544656162E-2</v>
      </c>
      <c r="BF63">
        <v>9.8787528368107988E-2</v>
      </c>
      <c r="BG63">
        <v>9.8843742006216539E-2</v>
      </c>
      <c r="BH63">
        <v>9.9258421981018655E-2</v>
      </c>
      <c r="BI63">
        <v>0</v>
      </c>
      <c r="BJ63">
        <v>0</v>
      </c>
      <c r="BK63">
        <v>0</v>
      </c>
      <c r="BL63">
        <v>0</v>
      </c>
      <c r="BM63">
        <v>0.1242769719371455</v>
      </c>
      <c r="BN63">
        <v>0.1254545191118831</v>
      </c>
      <c r="BO63">
        <v>0.12490825528815237</v>
      </c>
      <c r="BP63">
        <v>0.12509371154265916</v>
      </c>
      <c r="BQ63">
        <v>0.12468183665932855</v>
      </c>
      <c r="BR63">
        <v>0.12531397698034138</v>
      </c>
      <c r="BS63">
        <v>0.12515831349866524</v>
      </c>
      <c r="BT63">
        <v>0.12542583903791682</v>
      </c>
      <c r="BU63">
        <v>0.12495251730135407</v>
      </c>
      <c r="BV63">
        <v>0.12533976554216461</v>
      </c>
      <c r="BW63">
        <v>0.12337474340197042</v>
      </c>
      <c r="BX63">
        <v>0.1237571146112075</v>
      </c>
      <c r="BY63">
        <v>0.12415931196275633</v>
      </c>
      <c r="BZ63">
        <v>0.12375910690877678</v>
      </c>
      <c r="CA63">
        <v>0.12357127303354473</v>
      </c>
      <c r="CB63">
        <v>0.12380840904763424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0.14879971141761655</v>
      </c>
      <c r="CI63">
        <v>0.14991073838209823</v>
      </c>
      <c r="CJ63">
        <v>0.14999196812203661</v>
      </c>
      <c r="CK63">
        <v>0.14945309009393365</v>
      </c>
      <c r="CL63">
        <v>0.15026142260800071</v>
      </c>
      <c r="CM63">
        <v>0.14961393029541195</v>
      </c>
      <c r="CN63">
        <v>0.15059613112805059</v>
      </c>
      <c r="CO63">
        <v>0.15014316220486579</v>
      </c>
      <c r="CP63">
        <v>0.15047182655780267</v>
      </c>
      <c r="CQ63">
        <v>0.14844114272192391</v>
      </c>
      <c r="CR63">
        <v>0.1488110060869835</v>
      </c>
      <c r="CS63">
        <v>0.1485091445472933</v>
      </c>
      <c r="CT63">
        <v>0.14903722683719145</v>
      </c>
      <c r="CU63">
        <v>0.14878909448736963</v>
      </c>
      <c r="CV63">
        <v>0.14895942109089774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0.16364493180244946</v>
      </c>
      <c r="DC63">
        <v>0.16526367251169319</v>
      </c>
      <c r="DD63">
        <v>0.16504758249858387</v>
      </c>
      <c r="DE63">
        <v>0.16551260074643168</v>
      </c>
      <c r="DF63">
        <v>0.16611570074200444</v>
      </c>
      <c r="DG63">
        <v>0.16498689888895743</v>
      </c>
      <c r="DH63">
        <v>0.16484039866028058</v>
      </c>
      <c r="DI63">
        <v>0.16399788369723831</v>
      </c>
      <c r="DJ63">
        <v>0.16489337919760022</v>
      </c>
      <c r="DK63">
        <v>0.16320979445026729</v>
      </c>
      <c r="DL63">
        <v>0.16357350717948393</v>
      </c>
      <c r="DM63">
        <v>0.16243421888613671</v>
      </c>
      <c r="DN63">
        <v>0.16352225211553292</v>
      </c>
      <c r="DO63">
        <v>0.16274642664326153</v>
      </c>
      <c r="DP63">
        <v>0.16314390683567281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0.18503813299218441</v>
      </c>
      <c r="DX63">
        <v>0.18547421515118084</v>
      </c>
      <c r="DY63">
        <v>0.18505981664765941</v>
      </c>
      <c r="DZ63">
        <v>0.18479607629980685</v>
      </c>
      <c r="EA63">
        <v>0.18482949530863546</v>
      </c>
      <c r="EB63">
        <v>0.18460927309270281</v>
      </c>
      <c r="EC63">
        <v>0.18483242829867957</v>
      </c>
      <c r="ED63">
        <v>0.18499150648428325</v>
      </c>
      <c r="EE63">
        <v>0.18336373487569013</v>
      </c>
      <c r="EF63">
        <v>0.18261030012728202</v>
      </c>
      <c r="EG63">
        <v>0.18343101230297013</v>
      </c>
      <c r="EH63">
        <v>0.18186420698577932</v>
      </c>
      <c r="EI63">
        <v>0.18370015797385242</v>
      </c>
      <c r="EJ63">
        <v>0.1828955221814727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0.20089356583897847</v>
      </c>
      <c r="ER63">
        <v>0.19987952920063753</v>
      </c>
      <c r="ES63">
        <v>0.20050535292160987</v>
      </c>
      <c r="ET63">
        <v>0.19922635886275017</v>
      </c>
      <c r="EU63">
        <v>0.19993097722002401</v>
      </c>
      <c r="EV63">
        <v>0.2000708870760684</v>
      </c>
      <c r="EW63">
        <v>0.20016444894998625</v>
      </c>
      <c r="EX63">
        <v>0.20094513548225967</v>
      </c>
      <c r="EY63">
        <v>0.19821894346351324</v>
      </c>
      <c r="EZ63">
        <v>0.19820037105632274</v>
      </c>
      <c r="FA63">
        <v>0.19749060217894662</v>
      </c>
      <c r="FB63">
        <v>0.19798154317007999</v>
      </c>
      <c r="FC63">
        <v>0.19739695250916739</v>
      </c>
      <c r="FD63">
        <v>0.19859651939009679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0.21423446975647953</v>
      </c>
      <c r="FM63">
        <v>0.21395363642800652</v>
      </c>
      <c r="FN63">
        <v>0.21458617119388634</v>
      </c>
      <c r="FO63">
        <v>0.21493362072633548</v>
      </c>
      <c r="FP63">
        <v>0.21536876876157443</v>
      </c>
      <c r="FQ63">
        <v>0.21491230045165061</v>
      </c>
      <c r="FR63">
        <v>0.21569235293320171</v>
      </c>
      <c r="FS63">
        <v>0.2127550741241363</v>
      </c>
      <c r="FT63">
        <v>0.21270397884183004</v>
      </c>
      <c r="FU63">
        <v>0.21268141065992074</v>
      </c>
      <c r="FV63">
        <v>0.21222711721033577</v>
      </c>
      <c r="FW63">
        <v>0.21283136777987446</v>
      </c>
      <c r="FX63">
        <v>0.21272822576366074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0.23235783583153699</v>
      </c>
      <c r="GG63">
        <v>0.23416105868794015</v>
      </c>
      <c r="GH63">
        <v>0.23527583424732693</v>
      </c>
      <c r="GI63">
        <v>0.23469896726613598</v>
      </c>
      <c r="GJ63">
        <v>0.23506814241914306</v>
      </c>
      <c r="GK63">
        <v>0.23504683978187388</v>
      </c>
      <c r="GL63">
        <v>0.23539473207597505</v>
      </c>
      <c r="GM63">
        <v>0.23290200332999667</v>
      </c>
      <c r="GN63">
        <v>0.23407023448476891</v>
      </c>
      <c r="GO63">
        <v>0.23215406760971946</v>
      </c>
      <c r="GP63">
        <v>0.23258928011975236</v>
      </c>
      <c r="GQ63">
        <v>0.23238670862672531</v>
      </c>
      <c r="GR63">
        <v>0.23247155869560876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0.24830909823404518</v>
      </c>
      <c r="HA63">
        <v>0.24982334903420328</v>
      </c>
      <c r="HB63">
        <v>0.25091359462672813</v>
      </c>
      <c r="HC63">
        <v>0.24918830326151059</v>
      </c>
      <c r="HD63">
        <v>0.25016166049747202</v>
      </c>
      <c r="HE63">
        <v>0.25050080629341315</v>
      </c>
      <c r="HF63">
        <v>0.25049408741195422</v>
      </c>
      <c r="HG63">
        <v>0.24666153937299906</v>
      </c>
      <c r="HH63">
        <v>0.24784295181054358</v>
      </c>
      <c r="HI63">
        <v>0.2473346088548885</v>
      </c>
      <c r="HJ63">
        <v>0.24770624356352988</v>
      </c>
      <c r="HK63">
        <v>0.24739756140442731</v>
      </c>
      <c r="HL63">
        <v>0.24738475741970745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0.26606869723215293</v>
      </c>
      <c r="HV63">
        <v>0.26478317507925009</v>
      </c>
      <c r="HW63">
        <v>0.26574511612088347</v>
      </c>
      <c r="HX63">
        <v>0.26540108833063586</v>
      </c>
      <c r="HY63">
        <v>0.26518042086940086</v>
      </c>
      <c r="HZ63">
        <v>0.2646792876316057</v>
      </c>
      <c r="IA63">
        <v>0.26277830178198958</v>
      </c>
      <c r="IB63">
        <v>0.26211109733742105</v>
      </c>
      <c r="IC63">
        <v>0.26228534923931668</v>
      </c>
      <c r="ID63">
        <v>0.2619623542165494</v>
      </c>
      <c r="IE63">
        <v>0.26221610382416927</v>
      </c>
      <c r="IF63">
        <v>0.26240606268565719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0.28582336456321455</v>
      </c>
      <c r="IP63">
        <v>0.28517132426836234</v>
      </c>
      <c r="IQ63">
        <v>0.28458139799987153</v>
      </c>
      <c r="IR63">
        <v>0.2839788063658496</v>
      </c>
      <c r="IS63">
        <v>0.28519557431840054</v>
      </c>
      <c r="IT63">
        <v>0.2849981716841829</v>
      </c>
      <c r="IU63">
        <v>0.28157540916844664</v>
      </c>
      <c r="IV63">
        <v>0.28254613123854389</v>
      </c>
      <c r="IW63">
        <v>0.28232339654347971</v>
      </c>
      <c r="IX63">
        <v>0.28238169115228601</v>
      </c>
      <c r="IY63">
        <v>0.28219880196551034</v>
      </c>
      <c r="IZ63">
        <v>0.28192876202889011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0.29837007154048439</v>
      </c>
      <c r="JK63">
        <v>0.30003603460879957</v>
      </c>
      <c r="JL63">
        <v>0.30028692406474566</v>
      </c>
      <c r="JM63">
        <v>0.30086787521777741</v>
      </c>
      <c r="JN63">
        <v>0.29980750188306882</v>
      </c>
      <c r="JO63">
        <v>0.29683109311645206</v>
      </c>
      <c r="JP63">
        <v>0.29772146156164181</v>
      </c>
      <c r="JQ63">
        <v>0.2969258563790782</v>
      </c>
      <c r="JR63">
        <v>0.29754656748133362</v>
      </c>
      <c r="JS63">
        <v>0.29763520360207846</v>
      </c>
      <c r="JT63">
        <v>0.2980867384569823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0.31615305967978352</v>
      </c>
      <c r="KE63">
        <v>0.31469346513826779</v>
      </c>
      <c r="KF63">
        <v>0.31567211100978182</v>
      </c>
      <c r="KG63">
        <v>0.31548104317122411</v>
      </c>
      <c r="KH63">
        <v>0.31536682065495764</v>
      </c>
      <c r="KI63">
        <v>0.31188190867296273</v>
      </c>
      <c r="KJ63">
        <v>0.3119859697313368</v>
      </c>
      <c r="KK63">
        <v>0.31231319796989865</v>
      </c>
      <c r="KL63">
        <v>0.31151808062188124</v>
      </c>
      <c r="KM63">
        <v>0.31133190056378163</v>
      </c>
      <c r="KN63">
        <v>0.31185305850239187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0.33421113323452062</v>
      </c>
      <c r="KY63">
        <v>0.33494061131702496</v>
      </c>
      <c r="KZ63">
        <v>0.33530260982681181</v>
      </c>
      <c r="LA63">
        <v>0.33480652767148006</v>
      </c>
      <c r="LB63">
        <v>0.33487025847456864</v>
      </c>
      <c r="LC63">
        <v>0.33057320716605681</v>
      </c>
      <c r="LD63">
        <v>0.33150346889085336</v>
      </c>
      <c r="LE63">
        <v>0.33165358492851099</v>
      </c>
      <c r="LF63">
        <v>0.33092904132022516</v>
      </c>
      <c r="LG63">
        <v>0.33205476582917098</v>
      </c>
      <c r="LH63">
        <v>0.33233715206490561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0.34832824843152987</v>
      </c>
      <c r="LT63">
        <v>0.3498275138581558</v>
      </c>
      <c r="LU63">
        <v>0.35010362542783041</v>
      </c>
      <c r="LV63">
        <v>0.35058436625813044</v>
      </c>
      <c r="LW63">
        <v>0.34789887748999959</v>
      </c>
      <c r="LX63">
        <v>0.34753275777251302</v>
      </c>
      <c r="LY63">
        <v>0.34666552780117849</v>
      </c>
      <c r="LZ63">
        <v>0.34624323597822476</v>
      </c>
      <c r="MA63">
        <v>0.34736962375734459</v>
      </c>
      <c r="MB63">
        <v>0.34645749764228623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0.36446896215248831</v>
      </c>
      <c r="MO63">
        <v>0.36394211252826913</v>
      </c>
      <c r="MP63">
        <v>0.36506922978952011</v>
      </c>
      <c r="MQ63">
        <v>0.3615835737767546</v>
      </c>
      <c r="MR63">
        <v>0.36234231026703884</v>
      </c>
      <c r="MS63">
        <v>0.36089589060058508</v>
      </c>
      <c r="MT63">
        <v>0.36120324785664198</v>
      </c>
      <c r="MU63">
        <v>0.3607990221786182</v>
      </c>
      <c r="MV63">
        <v>0.36141107767238956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0.38697712393607747</v>
      </c>
      <c r="NI63">
        <v>0.38457317476794489</v>
      </c>
      <c r="NJ63">
        <v>0.38420621580168168</v>
      </c>
      <c r="NK63">
        <v>0.38126055667458741</v>
      </c>
      <c r="NL63">
        <v>0.38052729870460006</v>
      </c>
      <c r="NM63">
        <v>0.38100702712622675</v>
      </c>
      <c r="NN63">
        <v>0.38108518401821462</v>
      </c>
      <c r="NO63">
        <v>0.38071291558715487</v>
      </c>
      <c r="NP63">
        <v>0.38199917494459057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0.40145638373062476</v>
      </c>
      <c r="OD63">
        <v>0.40038059297944534</v>
      </c>
      <c r="OE63">
        <v>0.39302536102751939</v>
      </c>
      <c r="OF63">
        <v>0.39555889442058606</v>
      </c>
      <c r="OG63">
        <v>0.39590624368628102</v>
      </c>
      <c r="OH63">
        <v>0.39670313589956208</v>
      </c>
      <c r="OI63">
        <v>0.3970674037228224</v>
      </c>
      <c r="OJ63">
        <v>0.39676908641449027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0.41597612873302448</v>
      </c>
      <c r="OY63">
        <v>0.40844504939984411</v>
      </c>
      <c r="OZ63">
        <v>0.41100967869922372</v>
      </c>
      <c r="PA63">
        <v>0.41095871490081703</v>
      </c>
      <c r="PB63">
        <v>0.41082175684504174</v>
      </c>
      <c r="PC63">
        <v>0.41125773270803734</v>
      </c>
      <c r="PD63">
        <v>0.41158414406870686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0.435</v>
      </c>
      <c r="PS63">
        <v>0.41453322729280973</v>
      </c>
      <c r="PT63">
        <v>0.42880401774786264</v>
      </c>
      <c r="PU63">
        <v>0.43126684652784492</v>
      </c>
      <c r="PV63">
        <v>0.43078128433887902</v>
      </c>
      <c r="PW63">
        <v>0.43151483185125317</v>
      </c>
      <c r="PX63">
        <v>0.43068267161234508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0.37776952946723569</v>
      </c>
      <c r="QN63">
        <v>0.42737176794207715</v>
      </c>
      <c r="QO63">
        <v>0.44375442601001858</v>
      </c>
      <c r="QP63">
        <v>0.44552331568987624</v>
      </c>
      <c r="QQ63">
        <v>0.44556127213689239</v>
      </c>
      <c r="QR63">
        <v>0.44610626417146759</v>
      </c>
      <c r="QS63" s="102" t="s">
        <v>106</v>
      </c>
      <c r="QU63">
        <v>10</v>
      </c>
      <c r="QV63" s="35">
        <v>0.46600000000000008</v>
      </c>
      <c r="QW63">
        <f t="shared" ref="QW63:RP63" si="59">FY$61</f>
        <v>0</v>
      </c>
      <c r="QX63">
        <f t="shared" si="59"/>
        <v>0</v>
      </c>
      <c r="QY63">
        <f t="shared" si="59"/>
        <v>0</v>
      </c>
      <c r="QZ63">
        <f t="shared" si="59"/>
        <v>0</v>
      </c>
      <c r="RA63">
        <f t="shared" si="59"/>
        <v>0</v>
      </c>
      <c r="RB63">
        <f t="shared" si="59"/>
        <v>0</v>
      </c>
      <c r="RC63">
        <f t="shared" si="59"/>
        <v>0</v>
      </c>
      <c r="RD63">
        <f t="shared" si="59"/>
        <v>12.406138586277192</v>
      </c>
      <c r="RE63">
        <f t="shared" si="59"/>
        <v>22.997020793059811</v>
      </c>
      <c r="RF63">
        <f t="shared" si="59"/>
        <v>30.228948228858304</v>
      </c>
      <c r="RG63">
        <f t="shared" si="59"/>
        <v>32.652430619105758</v>
      </c>
      <c r="RH63">
        <f t="shared" si="59"/>
        <v>34.270495758542218</v>
      </c>
      <c r="RI63">
        <f t="shared" si="59"/>
        <v>36.534478922297133</v>
      </c>
      <c r="RJ63">
        <f t="shared" si="59"/>
        <v>38.052141494688769</v>
      </c>
      <c r="RK63">
        <f t="shared" si="59"/>
        <v>39.723497333905513</v>
      </c>
      <c r="RL63">
        <f t="shared" si="59"/>
        <v>41.371087996808136</v>
      </c>
      <c r="RM63">
        <f t="shared" si="59"/>
        <v>44.131847214353321</v>
      </c>
      <c r="RN63">
        <f t="shared" si="59"/>
        <v>46.558488049027162</v>
      </c>
      <c r="RO63">
        <f t="shared" si="59"/>
        <v>47.701587506869075</v>
      </c>
      <c r="RP63">
        <f t="shared" si="59"/>
        <v>49.906815172655229</v>
      </c>
      <c r="RR63">
        <f t="shared" si="49"/>
        <v>11.187455400000001</v>
      </c>
      <c r="RS63" s="35">
        <v>0.46600000000000008</v>
      </c>
      <c r="RT63">
        <f>0.81*RG63+0.19*RH63</f>
        <v>32.959862995598691</v>
      </c>
      <c r="RV63" s="32">
        <f>(0.78*RG63+0.22*RH63)</f>
        <v>33.008404949781777</v>
      </c>
    </row>
    <row r="64" spans="1:53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 s="102" t="s">
        <v>108</v>
      </c>
      <c r="QU64">
        <v>11</v>
      </c>
      <c r="QV64" s="35">
        <v>0.5</v>
      </c>
      <c r="QW64">
        <f t="shared" ref="QW64:RP64" si="60">GS$61</f>
        <v>0</v>
      </c>
      <c r="QX64">
        <f t="shared" si="60"/>
        <v>0</v>
      </c>
      <c r="QY64">
        <f t="shared" si="60"/>
        <v>0</v>
      </c>
      <c r="QZ64">
        <f t="shared" si="60"/>
        <v>0</v>
      </c>
      <c r="RA64">
        <f t="shared" si="60"/>
        <v>0</v>
      </c>
      <c r="RB64">
        <f t="shared" si="60"/>
        <v>0</v>
      </c>
      <c r="RC64">
        <f t="shared" si="60"/>
        <v>0</v>
      </c>
      <c r="RD64">
        <f t="shared" si="60"/>
        <v>8.0150462909996492</v>
      </c>
      <c r="RE64">
        <f t="shared" si="60"/>
        <v>17.759481548294794</v>
      </c>
      <c r="RF64">
        <f t="shared" si="60"/>
        <v>29.372086426625788</v>
      </c>
      <c r="RG64">
        <f t="shared" si="60"/>
        <v>32.792870744078186</v>
      </c>
      <c r="RH64">
        <f t="shared" si="60"/>
        <v>34.663161140831079</v>
      </c>
      <c r="RI64">
        <f t="shared" si="60"/>
        <v>35.957154315252133</v>
      </c>
      <c r="RJ64">
        <f t="shared" si="60"/>
        <v>38.146477796992222</v>
      </c>
      <c r="RK64">
        <f t="shared" si="60"/>
        <v>41.001376414101557</v>
      </c>
      <c r="RL64">
        <f t="shared" si="60"/>
        <v>41.79597432547353</v>
      </c>
      <c r="RM64">
        <f t="shared" si="60"/>
        <v>44.116558754879954</v>
      </c>
      <c r="RN64">
        <f t="shared" si="60"/>
        <v>45.804866189660238</v>
      </c>
      <c r="RO64">
        <f t="shared" si="60"/>
        <v>47.844227831503488</v>
      </c>
      <c r="RP64">
        <f t="shared" si="60"/>
        <v>49.780332745189973</v>
      </c>
      <c r="RR64">
        <f t="shared" si="49"/>
        <v>11.59365</v>
      </c>
      <c r="RS64" s="35">
        <v>0.5</v>
      </c>
      <c r="RT64">
        <f>0.41*RG64+0.59*RH64</f>
        <v>33.896342078162391</v>
      </c>
      <c r="RV64" s="32">
        <f>(0.35*RG64+0.65*RH64)</f>
        <v>34.008559501967568</v>
      </c>
    </row>
    <row r="65" spans="1:490" x14ac:dyDescent="0.3">
      <c r="A65">
        <v>0</v>
      </c>
      <c r="B65">
        <v>0</v>
      </c>
      <c r="C65">
        <v>0.342632365747505</v>
      </c>
      <c r="D65">
        <v>0.34319903387335965</v>
      </c>
      <c r="E65">
        <v>0.34201689917853584</v>
      </c>
      <c r="F65">
        <v>0.34617444889245313</v>
      </c>
      <c r="G65">
        <v>0.34586594621372346</v>
      </c>
      <c r="H65">
        <v>0.34393648643442826</v>
      </c>
      <c r="I65">
        <v>0.34232687087397584</v>
      </c>
      <c r="J65">
        <v>0.34559386137029841</v>
      </c>
      <c r="K65">
        <v>0.3438162113536013</v>
      </c>
      <c r="L65">
        <v>0.34039768015450311</v>
      </c>
      <c r="M65">
        <v>0.34335390598891846</v>
      </c>
      <c r="N65">
        <v>0.34516004164931963</v>
      </c>
      <c r="O65">
        <v>0.34186419749150465</v>
      </c>
      <c r="P65">
        <v>0.33849808209220617</v>
      </c>
      <c r="Q65">
        <v>0.34106546034551305</v>
      </c>
      <c r="R65">
        <v>0.34272444821943321</v>
      </c>
      <c r="S65">
        <v>0.34052781854002279</v>
      </c>
      <c r="T65">
        <v>0.33824739995625619</v>
      </c>
      <c r="U65">
        <v>0</v>
      </c>
      <c r="V65">
        <v>0</v>
      </c>
      <c r="W65">
        <v>0</v>
      </c>
      <c r="X65">
        <v>0.51722643306084215</v>
      </c>
      <c r="Y65">
        <v>0.51329929626982462</v>
      </c>
      <c r="Z65">
        <v>0.51922597127819348</v>
      </c>
      <c r="AA65">
        <v>0.5135604442284718</v>
      </c>
      <c r="AB65">
        <v>0.51637555781986855</v>
      </c>
      <c r="AC65">
        <v>0.51506719876578244</v>
      </c>
      <c r="AD65">
        <v>0.51171810215323865</v>
      </c>
      <c r="AE65">
        <v>0.51255657931902809</v>
      </c>
      <c r="AF65">
        <v>0.51746901648701149</v>
      </c>
      <c r="AG65">
        <v>0.51458923950243929</v>
      </c>
      <c r="AH65">
        <v>0.51436576534557088</v>
      </c>
      <c r="AI65">
        <v>0.51257385351454987</v>
      </c>
      <c r="AJ65">
        <v>0.51002320365635267</v>
      </c>
      <c r="AK65">
        <v>0.50996589479912791</v>
      </c>
      <c r="AL65">
        <v>0.51132136038706644</v>
      </c>
      <c r="AM65">
        <v>0.50908025828956949</v>
      </c>
      <c r="AN65">
        <v>0.51147176983643317</v>
      </c>
      <c r="AO65">
        <v>0</v>
      </c>
      <c r="AP65">
        <v>0</v>
      </c>
      <c r="AQ65">
        <v>0</v>
      </c>
      <c r="AR65">
        <v>0</v>
      </c>
      <c r="AS65">
        <v>0.68855100995515472</v>
      </c>
      <c r="AT65">
        <v>0.6875380354318541</v>
      </c>
      <c r="AU65">
        <v>0.68884163160182443</v>
      </c>
      <c r="AV65">
        <v>0.68729231902838672</v>
      </c>
      <c r="AW65">
        <v>0.68592318617960268</v>
      </c>
      <c r="AX65">
        <v>0.68743098402760949</v>
      </c>
      <c r="AY65">
        <v>0.6858892908807368</v>
      </c>
      <c r="AZ65">
        <v>0.68684803960563001</v>
      </c>
      <c r="BA65">
        <v>0.68612880630862716</v>
      </c>
      <c r="BB65">
        <v>0.68884838287816097</v>
      </c>
      <c r="BC65">
        <v>0.6807225206008668</v>
      </c>
      <c r="BD65">
        <v>0.68159338300849837</v>
      </c>
      <c r="BE65">
        <v>0.68198648470723489</v>
      </c>
      <c r="BF65">
        <v>0.67965819517258186</v>
      </c>
      <c r="BG65">
        <v>0.68004494500277157</v>
      </c>
      <c r="BH65">
        <v>0.68289794322941155</v>
      </c>
      <c r="BI65">
        <v>0</v>
      </c>
      <c r="BJ65">
        <v>0</v>
      </c>
      <c r="BK65">
        <v>0</v>
      </c>
      <c r="BL65">
        <v>0</v>
      </c>
      <c r="BM65">
        <v>0.85502556692755971</v>
      </c>
      <c r="BN65">
        <v>0.8631270914897522</v>
      </c>
      <c r="BO65">
        <v>0.85936879638248442</v>
      </c>
      <c r="BP65">
        <v>0.86064473541349373</v>
      </c>
      <c r="BQ65">
        <v>0.85781103621617882</v>
      </c>
      <c r="BR65">
        <v>0.86216016162474729</v>
      </c>
      <c r="BS65">
        <v>0.86108919687081908</v>
      </c>
      <c r="BT65">
        <v>0.86292977258086767</v>
      </c>
      <c r="BU65">
        <v>0.85967331903331456</v>
      </c>
      <c r="BV65">
        <v>0.86233758693009055</v>
      </c>
      <c r="BW65">
        <v>0.84881823460554806</v>
      </c>
      <c r="BX65">
        <v>0.85144894852510455</v>
      </c>
      <c r="BY65">
        <v>0.85421606630375535</v>
      </c>
      <c r="BZ65">
        <v>0.8514626555323811</v>
      </c>
      <c r="CA65">
        <v>0.85017035847078259</v>
      </c>
      <c r="CB65">
        <v>0.85180185424771804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1.0237420145531966</v>
      </c>
      <c r="CI65">
        <v>1.0313858800688325</v>
      </c>
      <c r="CJ65">
        <v>1.0319447406796043</v>
      </c>
      <c r="CK65">
        <v>1.0282372598462599</v>
      </c>
      <c r="CL65">
        <v>1.0337985875430389</v>
      </c>
      <c r="CM65">
        <v>1.0293438404324247</v>
      </c>
      <c r="CN65">
        <v>1.036101382160979</v>
      </c>
      <c r="CO65">
        <v>1.0329849559694702</v>
      </c>
      <c r="CP65">
        <v>1.0352461667176744</v>
      </c>
      <c r="CQ65">
        <v>1.0212750619268309</v>
      </c>
      <c r="CR65">
        <v>1.0238197218784395</v>
      </c>
      <c r="CS65">
        <v>1.0217429144853689</v>
      </c>
      <c r="CT65">
        <v>1.0253761206398619</v>
      </c>
      <c r="CU65">
        <v>1.0236689700730879</v>
      </c>
      <c r="CV65">
        <v>1.0248408171053678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1.1258771308008495</v>
      </c>
      <c r="DC65">
        <v>1.1370140668804447</v>
      </c>
      <c r="DD65">
        <v>1.1355273675902549</v>
      </c>
      <c r="DE65">
        <v>1.1387266931354489</v>
      </c>
      <c r="DF65">
        <v>1.1428760211049886</v>
      </c>
      <c r="DG65">
        <v>1.1351098643560258</v>
      </c>
      <c r="DH65">
        <v>1.1341019427827279</v>
      </c>
      <c r="DI65">
        <v>1.1283054398369943</v>
      </c>
      <c r="DJ65">
        <v>1.1344664488794816</v>
      </c>
      <c r="DK65">
        <v>1.1228833858178273</v>
      </c>
      <c r="DL65">
        <v>1.1253857293948426</v>
      </c>
      <c r="DM65">
        <v>1.1175474259366063</v>
      </c>
      <c r="DN65">
        <v>1.1250330945548552</v>
      </c>
      <c r="DO65">
        <v>1.1196954153056273</v>
      </c>
      <c r="DP65">
        <v>1.122430079029421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1.2730623549862279</v>
      </c>
      <c r="DX65">
        <v>1.276062600240117</v>
      </c>
      <c r="DY65">
        <v>1.2732115385358955</v>
      </c>
      <c r="DZ65">
        <v>1.2713970049426639</v>
      </c>
      <c r="EA65">
        <v>1.2716269277234082</v>
      </c>
      <c r="EB65">
        <v>1.2701117988777937</v>
      </c>
      <c r="EC65">
        <v>1.271647106694912</v>
      </c>
      <c r="ED65">
        <v>1.2727415646118638</v>
      </c>
      <c r="EE65">
        <v>1.261542495944741</v>
      </c>
      <c r="EF65">
        <v>1.2563588648756956</v>
      </c>
      <c r="EG65">
        <v>1.2620053646444243</v>
      </c>
      <c r="EH65">
        <v>1.251225744062157</v>
      </c>
      <c r="EI65">
        <v>1.2638570868600962</v>
      </c>
      <c r="EJ65">
        <v>1.2583211926085205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1.3821477329721701</v>
      </c>
      <c r="ER65">
        <v>1.3751711609003858</v>
      </c>
      <c r="ES65">
        <v>1.3794768281006733</v>
      </c>
      <c r="ET65">
        <v>1.3706773489757169</v>
      </c>
      <c r="EU65">
        <v>1.3755251232737606</v>
      </c>
      <c r="EV65">
        <v>1.3764877030833469</v>
      </c>
      <c r="EW65">
        <v>1.3771314087759057</v>
      </c>
      <c r="EX65">
        <v>1.3825025321179434</v>
      </c>
      <c r="EY65">
        <v>1.3637463310289664</v>
      </c>
      <c r="EZ65">
        <v>1.3636185528674942</v>
      </c>
      <c r="FA65">
        <v>1.3587353429911486</v>
      </c>
      <c r="FB65">
        <v>1.362113017010147</v>
      </c>
      <c r="FC65">
        <v>1.358091033263066</v>
      </c>
      <c r="FD65">
        <v>1.3663440534038629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1.4739331519245762</v>
      </c>
      <c r="FM65">
        <v>1.4720010186246839</v>
      </c>
      <c r="FN65">
        <v>1.4763528578139355</v>
      </c>
      <c r="FO65">
        <v>1.4787433105971877</v>
      </c>
      <c r="FP65">
        <v>1.4817371290796304</v>
      </c>
      <c r="FQ65">
        <v>1.4785966271073507</v>
      </c>
      <c r="FR65">
        <v>1.4839633881804224</v>
      </c>
      <c r="FS65">
        <v>1.463754909974049</v>
      </c>
      <c r="FT65">
        <v>1.4634033744317838</v>
      </c>
      <c r="FU65">
        <v>1.4632481053402466</v>
      </c>
      <c r="FV65">
        <v>1.4601225664071018</v>
      </c>
      <c r="FW65">
        <v>1.4642798103255237</v>
      </c>
      <c r="FX65">
        <v>1.4635701932539749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1.5986219105209705</v>
      </c>
      <c r="GG65">
        <v>1.6110280837730218</v>
      </c>
      <c r="GH65">
        <v>1.6186977396216053</v>
      </c>
      <c r="GI65">
        <v>1.6147288947910092</v>
      </c>
      <c r="GJ65">
        <v>1.6172688198436997</v>
      </c>
      <c r="GK65">
        <v>1.6171222576992841</v>
      </c>
      <c r="GL65">
        <v>1.6195157566826992</v>
      </c>
      <c r="GM65">
        <v>1.6023657829103677</v>
      </c>
      <c r="GN65">
        <v>1.6104032132552022</v>
      </c>
      <c r="GO65">
        <v>1.597219985154863</v>
      </c>
      <c r="GP65">
        <v>1.6002142472238867</v>
      </c>
      <c r="GQ65">
        <v>1.5988205553518622</v>
      </c>
      <c r="GR65">
        <v>1.5994043238257749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1.7083665958502283</v>
      </c>
      <c r="HA65">
        <v>1.7187846413553183</v>
      </c>
      <c r="HB65">
        <v>1.7262855310318892</v>
      </c>
      <c r="HC65">
        <v>1.7144155264391956</v>
      </c>
      <c r="HD65">
        <v>1.7211122242226056</v>
      </c>
      <c r="HE65">
        <v>1.7234455472986792</v>
      </c>
      <c r="HF65">
        <v>1.7233993213942409</v>
      </c>
      <c r="HG65">
        <v>1.6970313908862245</v>
      </c>
      <c r="HH65">
        <v>1.7051595084565341</v>
      </c>
      <c r="HI65">
        <v>1.7016621089216231</v>
      </c>
      <c r="HJ65">
        <v>1.7042189557170817</v>
      </c>
      <c r="HK65">
        <v>1.7020952224624568</v>
      </c>
      <c r="HL65">
        <v>1.7020071310475808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1.8305526369572114</v>
      </c>
      <c r="HV65">
        <v>1.8217082445452408</v>
      </c>
      <c r="HW65">
        <v>1.8283263989116767</v>
      </c>
      <c r="HX65">
        <v>1.8259594877147749</v>
      </c>
      <c r="HY65">
        <v>1.8244412955814826</v>
      </c>
      <c r="HZ65">
        <v>1.8209934989054475</v>
      </c>
      <c r="IA65">
        <v>1.8079147162600833</v>
      </c>
      <c r="IB65">
        <v>1.8033243496814466</v>
      </c>
      <c r="IC65">
        <v>1.8045232027664884</v>
      </c>
      <c r="ID65">
        <v>1.8023009970098527</v>
      </c>
      <c r="IE65">
        <v>1.8040467943102776</v>
      </c>
      <c r="IF65">
        <v>1.8053537112773133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1.9664647481949169</v>
      </c>
      <c r="IP65">
        <v>1.9619787109663247</v>
      </c>
      <c r="IQ65">
        <v>1.9579200182391114</v>
      </c>
      <c r="IR65">
        <v>1.9537741877970347</v>
      </c>
      <c r="IS65">
        <v>1.9621455513105932</v>
      </c>
      <c r="IT65">
        <v>1.9607874211871685</v>
      </c>
      <c r="IU65">
        <v>1.9372388150789011</v>
      </c>
      <c r="IV65">
        <v>1.9439173829211664</v>
      </c>
      <c r="IW65">
        <v>1.9423849682191174</v>
      </c>
      <c r="IX65">
        <v>1.9427860351277138</v>
      </c>
      <c r="IY65">
        <v>1.9415277575226975</v>
      </c>
      <c r="IZ65">
        <v>1.939669882758754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2.0527860921985375</v>
      </c>
      <c r="JK65">
        <v>2.0642479181085456</v>
      </c>
      <c r="JL65">
        <v>2.0659740375654452</v>
      </c>
      <c r="JM65">
        <v>2.0699709814983036</v>
      </c>
      <c r="JN65">
        <v>2.0626756129555006</v>
      </c>
      <c r="JO65">
        <v>2.042197920641192</v>
      </c>
      <c r="JP65">
        <v>2.0483236555440927</v>
      </c>
      <c r="JQ65">
        <v>2.0428498918880571</v>
      </c>
      <c r="JR65">
        <v>2.0471203842715648</v>
      </c>
      <c r="JS65">
        <v>2.0477302007822984</v>
      </c>
      <c r="JT65">
        <v>2.0508367605840339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2.1751330505969131</v>
      </c>
      <c r="KE65">
        <v>2.1650910401512822</v>
      </c>
      <c r="KF65">
        <v>2.1718241237473004</v>
      </c>
      <c r="KG65">
        <v>2.1705095770180254</v>
      </c>
      <c r="KH65">
        <v>2.1697237261061124</v>
      </c>
      <c r="KI65">
        <v>2.145747531669989</v>
      </c>
      <c r="KJ65">
        <v>2.1464634717515971</v>
      </c>
      <c r="KK65">
        <v>2.1487148020328948</v>
      </c>
      <c r="KL65">
        <v>2.1432443946785411</v>
      </c>
      <c r="KM65">
        <v>2.141963475878812</v>
      </c>
      <c r="KN65">
        <v>2.1455490424964498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2.2993725966535012</v>
      </c>
      <c r="KY65">
        <v>2.3043914058611206</v>
      </c>
      <c r="KZ65">
        <v>2.3068819556084526</v>
      </c>
      <c r="LA65">
        <v>2.3034689103797654</v>
      </c>
      <c r="LB65">
        <v>2.3039073783050115</v>
      </c>
      <c r="LC65">
        <v>2.274343665302458</v>
      </c>
      <c r="LD65">
        <v>2.2807438659690629</v>
      </c>
      <c r="LE65">
        <v>2.2817766643081412</v>
      </c>
      <c r="LF65">
        <v>2.2767918042831301</v>
      </c>
      <c r="LG65">
        <v>2.2845367889046821</v>
      </c>
      <c r="LH65">
        <v>2.2864796062065391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2.3964983492089162</v>
      </c>
      <c r="LT65">
        <v>2.4068132953441097</v>
      </c>
      <c r="LU65">
        <v>2.4087129429434686</v>
      </c>
      <c r="LV65">
        <v>2.4120204398559277</v>
      </c>
      <c r="LW65">
        <v>2.393544277131189</v>
      </c>
      <c r="LX65">
        <v>2.3910253734748794</v>
      </c>
      <c r="LY65">
        <v>2.3850588312720977</v>
      </c>
      <c r="LZ65">
        <v>2.382153463530182</v>
      </c>
      <c r="MA65">
        <v>2.3899030114505231</v>
      </c>
      <c r="MB65">
        <v>2.3836275837789138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2.5075464596091193</v>
      </c>
      <c r="MO65">
        <v>2.5039217341944937</v>
      </c>
      <c r="MP65">
        <v>2.5116763009518936</v>
      </c>
      <c r="MQ65">
        <v>2.4876949875840619</v>
      </c>
      <c r="MR65">
        <v>2.4929150946372203</v>
      </c>
      <c r="MS65">
        <v>2.4829637273320211</v>
      </c>
      <c r="MT65">
        <v>2.4850783452536893</v>
      </c>
      <c r="MU65">
        <v>2.4822972725888914</v>
      </c>
      <c r="MV65">
        <v>2.4865082143860375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2.6624026126802178</v>
      </c>
      <c r="NI65">
        <v>2.6458634424034639</v>
      </c>
      <c r="NJ65">
        <v>2.6433387647155651</v>
      </c>
      <c r="NK65">
        <v>2.6230726299211655</v>
      </c>
      <c r="NL65">
        <v>2.6180278150876526</v>
      </c>
      <c r="NM65">
        <v>2.6213283466284305</v>
      </c>
      <c r="NN65">
        <v>2.6218660660453112</v>
      </c>
      <c r="NO65">
        <v>2.6193048592396155</v>
      </c>
      <c r="NP65">
        <v>2.6281543236187748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2.7620199200666979</v>
      </c>
      <c r="OD65">
        <v>2.7546184796985802</v>
      </c>
      <c r="OE65">
        <v>2.704014483869333</v>
      </c>
      <c r="OF65">
        <v>2.7214451936136341</v>
      </c>
      <c r="OG65">
        <v>2.7238349565616171</v>
      </c>
      <c r="OH65">
        <v>2.7293175749889831</v>
      </c>
      <c r="OI65">
        <v>2.7318237376130186</v>
      </c>
      <c r="OJ65">
        <v>2.7297713145316918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2.8619157656832028</v>
      </c>
      <c r="OY65">
        <v>2.8101019398709184</v>
      </c>
      <c r="OZ65">
        <v>2.8277465894506566</v>
      </c>
      <c r="PA65">
        <v>2.8273959585176169</v>
      </c>
      <c r="PB65">
        <v>2.8264536870938888</v>
      </c>
      <c r="PC65">
        <v>2.8294532010312978</v>
      </c>
      <c r="PD65">
        <v>2.8316989111927016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2.9928000000000043</v>
      </c>
      <c r="PS65">
        <v>2.8519886037745277</v>
      </c>
      <c r="PT65">
        <v>2.9501716421052957</v>
      </c>
      <c r="PU65">
        <v>2.9671159041115658</v>
      </c>
      <c r="PV65">
        <v>2.9637752362514784</v>
      </c>
      <c r="PW65">
        <v>2.9688220431366168</v>
      </c>
      <c r="PX65">
        <v>2.9630967806929265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2.5990543627345786</v>
      </c>
      <c r="QN65">
        <v>2.9403177634414903</v>
      </c>
      <c r="QO65">
        <v>3.0530304509489246</v>
      </c>
      <c r="QP65">
        <v>3.065200411946345</v>
      </c>
      <c r="QQ65">
        <v>3.0654615523018105</v>
      </c>
      <c r="QR65">
        <v>3.0692110974996907</v>
      </c>
      <c r="QS65" s="102" t="s">
        <v>110</v>
      </c>
      <c r="QU65">
        <v>12</v>
      </c>
      <c r="QV65" s="35">
        <v>0.53300000000000003</v>
      </c>
      <c r="QW65">
        <f t="shared" ref="QW65:RP65" si="61">HM$61</f>
        <v>0</v>
      </c>
      <c r="QX65">
        <f t="shared" si="61"/>
        <v>0</v>
      </c>
      <c r="QY65">
        <f t="shared" si="61"/>
        <v>0</v>
      </c>
      <c r="QZ65">
        <f t="shared" si="61"/>
        <v>0</v>
      </c>
      <c r="RA65">
        <f t="shared" si="61"/>
        <v>0</v>
      </c>
      <c r="RB65">
        <f t="shared" si="61"/>
        <v>0</v>
      </c>
      <c r="RC65">
        <f t="shared" si="61"/>
        <v>0</v>
      </c>
      <c r="RD65">
        <f t="shared" si="61"/>
        <v>0</v>
      </c>
      <c r="RE65">
        <f t="shared" si="61"/>
        <v>13.091146029005154</v>
      </c>
      <c r="RF65">
        <f t="shared" si="61"/>
        <v>25.190760162083542</v>
      </c>
      <c r="RG65">
        <f t="shared" si="61"/>
        <v>32.176788169232289</v>
      </c>
      <c r="RH65">
        <f t="shared" si="61"/>
        <v>34.862472164367844</v>
      </c>
      <c r="RI65">
        <f t="shared" si="61"/>
        <v>36.818998186313046</v>
      </c>
      <c r="RJ65">
        <f t="shared" si="61"/>
        <v>39.00566666894256</v>
      </c>
      <c r="RK65">
        <f t="shared" si="61"/>
        <v>40.142674200109006</v>
      </c>
      <c r="RL65">
        <f t="shared" si="61"/>
        <v>42.260711748730721</v>
      </c>
      <c r="RM65">
        <f t="shared" si="61"/>
        <v>43.967260059287653</v>
      </c>
      <c r="RN65">
        <f t="shared" si="61"/>
        <v>46.200782196557441</v>
      </c>
      <c r="RO65">
        <f t="shared" si="61"/>
        <v>48.254982308361896</v>
      </c>
      <c r="RP65">
        <f t="shared" si="61"/>
        <v>49.948216796142447</v>
      </c>
      <c r="RR65">
        <f t="shared" si="49"/>
        <v>11.987897700000001</v>
      </c>
      <c r="RS65" s="35">
        <v>0.53300000000000003</v>
      </c>
      <c r="RT65">
        <f>0.01*RG65+0.99*RH65</f>
        <v>34.835615324416487</v>
      </c>
      <c r="RV65" s="32">
        <f>(0.93*RH65+0.07*RI65)</f>
        <v>34.999428985904011</v>
      </c>
    </row>
    <row r="66" spans="1:490" x14ac:dyDescent="0.3">
      <c r="A66">
        <v>0</v>
      </c>
      <c r="B66">
        <v>0</v>
      </c>
      <c r="C66">
        <v>9.9602431903344404E-2</v>
      </c>
      <c r="D66">
        <v>9.976716100969775E-2</v>
      </c>
      <c r="E66">
        <v>9.9423517203062806E-2</v>
      </c>
      <c r="F66">
        <v>0.10063210723617801</v>
      </c>
      <c r="G66">
        <v>0.10054242622491952</v>
      </c>
      <c r="H66">
        <v>9.9981536754194272E-2</v>
      </c>
      <c r="I66">
        <v>9.9513625254062654E-2</v>
      </c>
      <c r="J66">
        <v>0.10046333179369152</v>
      </c>
      <c r="K66">
        <v>9.9946573067907565E-2</v>
      </c>
      <c r="L66">
        <v>9.8952813998401834E-2</v>
      </c>
      <c r="M66">
        <v>9.9812181973523109E-2</v>
      </c>
      <c r="N66">
        <v>0.10033722140968605</v>
      </c>
      <c r="O66">
        <v>9.9379127177763316E-2</v>
      </c>
      <c r="P66">
        <v>9.8400605259361965E-2</v>
      </c>
      <c r="Q66">
        <v>9.9146936146951317E-2</v>
      </c>
      <c r="R66">
        <v>9.9629200063788892E-2</v>
      </c>
      <c r="S66">
        <v>9.89906449244254E-2</v>
      </c>
      <c r="T66">
        <v>9.8327732545423555E-2</v>
      </c>
      <c r="U66">
        <v>0</v>
      </c>
      <c r="V66">
        <v>0</v>
      </c>
      <c r="W66">
        <v>0</v>
      </c>
      <c r="X66">
        <v>0.15035652123861706</v>
      </c>
      <c r="Y66">
        <v>0.14921491170634382</v>
      </c>
      <c r="Z66">
        <v>0.1509377823483122</v>
      </c>
      <c r="AA66">
        <v>0.14929082681060293</v>
      </c>
      <c r="AB66">
        <v>0.15010917378484634</v>
      </c>
      <c r="AC66">
        <v>0.14972883685051841</v>
      </c>
      <c r="AD66">
        <v>0.1487552622538488</v>
      </c>
      <c r="AE66">
        <v>0.14899900561599641</v>
      </c>
      <c r="AF66">
        <v>0.15042703967645688</v>
      </c>
      <c r="AG66">
        <v>0.14958989520419805</v>
      </c>
      <c r="AH66">
        <v>0.14952493178650358</v>
      </c>
      <c r="AI66">
        <v>0.14900402718446237</v>
      </c>
      <c r="AJ66">
        <v>0.14826255920242837</v>
      </c>
      <c r="AK66">
        <v>0.14824589965090965</v>
      </c>
      <c r="AL66">
        <v>0.14863993034507825</v>
      </c>
      <c r="AM66">
        <v>0.14798844717720044</v>
      </c>
      <c r="AN66">
        <v>0.14868365402221903</v>
      </c>
      <c r="AO66">
        <v>0</v>
      </c>
      <c r="AP66">
        <v>0</v>
      </c>
      <c r="AQ66">
        <v>0</v>
      </c>
      <c r="AR66">
        <v>0</v>
      </c>
      <c r="AS66">
        <v>0.20016017731254521</v>
      </c>
      <c r="AT66">
        <v>0.19986570797437619</v>
      </c>
      <c r="AU66">
        <v>0.20024466034936769</v>
      </c>
      <c r="AV66">
        <v>0.19979427878732231</v>
      </c>
      <c r="AW66">
        <v>0.19939627505221094</v>
      </c>
      <c r="AX66">
        <v>0.19983458838011969</v>
      </c>
      <c r="AY66">
        <v>0.19938642176765589</v>
      </c>
      <c r="AZ66">
        <v>0.19966512779233464</v>
      </c>
      <c r="BA66">
        <v>0.19945604834553077</v>
      </c>
      <c r="BB66">
        <v>0.20024662292969775</v>
      </c>
      <c r="BC66">
        <v>0.1978844536630425</v>
      </c>
      <c r="BD66">
        <v>0.19813761133967908</v>
      </c>
      <c r="BE66">
        <v>0.19825188508931224</v>
      </c>
      <c r="BF66">
        <v>0.19757505673621598</v>
      </c>
      <c r="BG66">
        <v>0.19768748401243308</v>
      </c>
      <c r="BH66">
        <v>0.19851684396203731</v>
      </c>
      <c r="BI66">
        <v>0</v>
      </c>
      <c r="BJ66">
        <v>0</v>
      </c>
      <c r="BK66">
        <v>0</v>
      </c>
      <c r="BL66">
        <v>0</v>
      </c>
      <c r="BM66">
        <v>0.248553943874291</v>
      </c>
      <c r="BN66">
        <v>0.2509090382237662</v>
      </c>
      <c r="BO66">
        <v>0.24981651057630475</v>
      </c>
      <c r="BP66">
        <v>0.25018742308531833</v>
      </c>
      <c r="BQ66">
        <v>0.24936367331865711</v>
      </c>
      <c r="BR66">
        <v>0.25062795396068277</v>
      </c>
      <c r="BS66">
        <v>0.25031662699733043</v>
      </c>
      <c r="BT66">
        <v>0.25085167807583364</v>
      </c>
      <c r="BU66">
        <v>0.24990503460270813</v>
      </c>
      <c r="BV66">
        <v>0.25067953108432922</v>
      </c>
      <c r="BW66">
        <v>0.24674948680394085</v>
      </c>
      <c r="BX66">
        <v>0.24751422922241501</v>
      </c>
      <c r="BY66">
        <v>0.24831862392551265</v>
      </c>
      <c r="BZ66">
        <v>0.24751821381755357</v>
      </c>
      <c r="CA66">
        <v>0.24714254606708946</v>
      </c>
      <c r="CB66">
        <v>0.24761681809526848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0.29759942283523311</v>
      </c>
      <c r="CI66">
        <v>0.29982147676419646</v>
      </c>
      <c r="CJ66">
        <v>0.29998393624407321</v>
      </c>
      <c r="CK66">
        <v>0.2989061801878673</v>
      </c>
      <c r="CL66">
        <v>0.30052284521600142</v>
      </c>
      <c r="CM66">
        <v>0.2992278605908239</v>
      </c>
      <c r="CN66">
        <v>0.30119226225610118</v>
      </c>
      <c r="CO66">
        <v>0.30028632440973158</v>
      </c>
      <c r="CP66">
        <v>0.30094365311560534</v>
      </c>
      <c r="CQ66">
        <v>0.29688228544384782</v>
      </c>
      <c r="CR66">
        <v>0.297622012173967</v>
      </c>
      <c r="CS66">
        <v>0.29701828909458661</v>
      </c>
      <c r="CT66">
        <v>0.2980744536743829</v>
      </c>
      <c r="CU66">
        <v>0.29757818897473926</v>
      </c>
      <c r="CV66">
        <v>0.29791884218179548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0.32728986360489892</v>
      </c>
      <c r="DC66">
        <v>0.33052734502338638</v>
      </c>
      <c r="DD66">
        <v>0.33009516499716773</v>
      </c>
      <c r="DE66">
        <v>0.3310252014928633</v>
      </c>
      <c r="DF66">
        <v>0.33223140148400887</v>
      </c>
      <c r="DG66">
        <v>0.32997379777791486</v>
      </c>
      <c r="DH66">
        <v>0.32968079732056116</v>
      </c>
      <c r="DI66">
        <v>0.32799576739447661</v>
      </c>
      <c r="DJ66">
        <v>0.32978675839520044</v>
      </c>
      <c r="DK66">
        <v>0.32641958890053457</v>
      </c>
      <c r="DL66">
        <v>0.32714701435896787</v>
      </c>
      <c r="DM66">
        <v>0.32486843777227342</v>
      </c>
      <c r="DN66">
        <v>0.32704450423106585</v>
      </c>
      <c r="DO66">
        <v>0.32549285328652305</v>
      </c>
      <c r="DP66">
        <v>0.32628781367134563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0.37007626598436882</v>
      </c>
      <c r="DX66">
        <v>0.37094843030236163</v>
      </c>
      <c r="DY66">
        <v>0.37011963329531883</v>
      </c>
      <c r="DZ66">
        <v>0.36959215259961359</v>
      </c>
      <c r="EA66">
        <v>0.36965899061727092</v>
      </c>
      <c r="EB66">
        <v>0.36921854618540562</v>
      </c>
      <c r="EC66">
        <v>0.36966485659735915</v>
      </c>
      <c r="ED66">
        <v>0.3699830129685665</v>
      </c>
      <c r="EE66">
        <v>0.36672746975138021</v>
      </c>
      <c r="EF66">
        <v>0.36522060025456404</v>
      </c>
      <c r="EG66">
        <v>0.36686202460594025</v>
      </c>
      <c r="EH66">
        <v>0.36372841397155864</v>
      </c>
      <c r="EI66">
        <v>0.36740031594770484</v>
      </c>
      <c r="EJ66">
        <v>0.36579104436294541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0.40178713167795693</v>
      </c>
      <c r="ER66">
        <v>0.39975905840127507</v>
      </c>
      <c r="ES66">
        <v>0.40101070584321968</v>
      </c>
      <c r="ET66">
        <v>0.39845271772550034</v>
      </c>
      <c r="EU66">
        <v>0.39986195444004802</v>
      </c>
      <c r="EV66">
        <v>0.40014177415213681</v>
      </c>
      <c r="EW66">
        <v>0.4003288978999725</v>
      </c>
      <c r="EX66">
        <v>0.40189027096451935</v>
      </c>
      <c r="EY66">
        <v>0.39643788692702647</v>
      </c>
      <c r="EZ66">
        <v>0.39640074211264542</v>
      </c>
      <c r="FA66">
        <v>0.39498120435789325</v>
      </c>
      <c r="FB66">
        <v>0.39596308634015992</v>
      </c>
      <c r="FC66">
        <v>0.39479390501833467</v>
      </c>
      <c r="FD66">
        <v>0.39719303878019341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0.42846893951295906</v>
      </c>
      <c r="FM66">
        <v>0.42790727285601304</v>
      </c>
      <c r="FN66">
        <v>0.42917234238777269</v>
      </c>
      <c r="FO66">
        <v>0.4298672414526708</v>
      </c>
      <c r="FP66">
        <v>0.43073753752314892</v>
      </c>
      <c r="FQ66">
        <v>0.42982460090330116</v>
      </c>
      <c r="FR66">
        <v>0.43138470586640343</v>
      </c>
      <c r="FS66">
        <v>0.4255101482482726</v>
      </c>
      <c r="FT66">
        <v>0.42540795768366008</v>
      </c>
      <c r="FU66">
        <v>0.42536282131984149</v>
      </c>
      <c r="FV66">
        <v>0.42445423442067148</v>
      </c>
      <c r="FW66">
        <v>0.42566273555974887</v>
      </c>
      <c r="FX66">
        <v>0.42545645152732148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0.46471567166307404</v>
      </c>
      <c r="GG66">
        <v>0.46832211737588031</v>
      </c>
      <c r="GH66">
        <v>0.4705516684946538</v>
      </c>
      <c r="GI66">
        <v>0.46939793453227197</v>
      </c>
      <c r="GJ66">
        <v>0.47013628483828612</v>
      </c>
      <c r="GK66">
        <v>0.47009367956374776</v>
      </c>
      <c r="GL66">
        <v>0.47078946415195011</v>
      </c>
      <c r="GM66">
        <v>0.46580400665999333</v>
      </c>
      <c r="GN66">
        <v>0.46814046896953782</v>
      </c>
      <c r="GO66">
        <v>0.46430813521943892</v>
      </c>
      <c r="GP66">
        <v>0.46517856023950471</v>
      </c>
      <c r="GQ66">
        <v>0.46477341725345062</v>
      </c>
      <c r="GR66">
        <v>0.46494311739121752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0.49661819646809036</v>
      </c>
      <c r="HA66">
        <v>0.49964669806840639</v>
      </c>
      <c r="HB66">
        <v>0.50182718925345626</v>
      </c>
      <c r="HC66">
        <v>0.49837660652302118</v>
      </c>
      <c r="HD66">
        <v>0.50032332099494403</v>
      </c>
      <c r="HE66">
        <v>0.50100161258682629</v>
      </c>
      <c r="HF66">
        <v>0.50098817482390834</v>
      </c>
      <c r="HG66">
        <v>0.49332307874599812</v>
      </c>
      <c r="HH66">
        <v>0.49568590362108716</v>
      </c>
      <c r="HI66">
        <v>0.49466921770977701</v>
      </c>
      <c r="HJ66">
        <v>0.49541248712705976</v>
      </c>
      <c r="HK66">
        <v>0.49479512280885463</v>
      </c>
      <c r="HL66">
        <v>0.49476951483941489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0.53213739446430586</v>
      </c>
      <c r="HV66">
        <v>0.52956635015850018</v>
      </c>
      <c r="HW66">
        <v>0.53149023224176684</v>
      </c>
      <c r="HX66">
        <v>0.53080217666127172</v>
      </c>
      <c r="HY66">
        <v>0.5303608417388016</v>
      </c>
      <c r="HZ66">
        <v>0.52935857526321139</v>
      </c>
      <c r="IA66">
        <v>0.52555660356397915</v>
      </c>
      <c r="IB66">
        <v>0.5242221946748421</v>
      </c>
      <c r="IC66">
        <v>0.52457069847863336</v>
      </c>
      <c r="ID66">
        <v>0.5239247084330988</v>
      </c>
      <c r="IE66">
        <v>0.52443220764833853</v>
      </c>
      <c r="IF66">
        <v>0.52481212537131439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0.571646729126429</v>
      </c>
      <c r="IP66">
        <v>0.57034264853672467</v>
      </c>
      <c r="IQ66">
        <v>0.56916279599974307</v>
      </c>
      <c r="IR66">
        <v>0.5679576127316992</v>
      </c>
      <c r="IS66">
        <v>0.57039114863680107</v>
      </c>
      <c r="IT66">
        <v>0.5699963433683658</v>
      </c>
      <c r="IU66">
        <v>0.56315081833689318</v>
      </c>
      <c r="IV66">
        <v>0.56509226247708777</v>
      </c>
      <c r="IW66">
        <v>0.56464679308695931</v>
      </c>
      <c r="IX66">
        <v>0.56476338230457201</v>
      </c>
      <c r="IY66">
        <v>0.56439760393102067</v>
      </c>
      <c r="IZ66">
        <v>0.56385752405778022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0.59674014308096868</v>
      </c>
      <c r="JK66">
        <v>0.60007206921759915</v>
      </c>
      <c r="JL66">
        <v>0.60057384812949133</v>
      </c>
      <c r="JM66">
        <v>0.60173575043555472</v>
      </c>
      <c r="JN66">
        <v>0.59961500376613752</v>
      </c>
      <c r="JO66">
        <v>0.59366218623290412</v>
      </c>
      <c r="JP66">
        <v>0.59544292312328362</v>
      </c>
      <c r="JQ66">
        <v>0.5938517127581564</v>
      </c>
      <c r="JR66">
        <v>0.59509313496266725</v>
      </c>
      <c r="JS66">
        <v>0.59527040720415691</v>
      </c>
      <c r="JT66">
        <v>0.59617347691396461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0.63230611935956704</v>
      </c>
      <c r="KE66">
        <v>0.62938693027653558</v>
      </c>
      <c r="KF66">
        <v>0.63134422201956364</v>
      </c>
      <c r="KG66">
        <v>0.63096208634244821</v>
      </c>
      <c r="KH66">
        <v>0.63073364130991527</v>
      </c>
      <c r="KI66">
        <v>0.62376381734592545</v>
      </c>
      <c r="KJ66">
        <v>0.6239719394626736</v>
      </c>
      <c r="KK66">
        <v>0.6246263959397973</v>
      </c>
      <c r="KL66">
        <v>0.62303616124376249</v>
      </c>
      <c r="KM66">
        <v>0.62266380112756325</v>
      </c>
      <c r="KN66">
        <v>0.62370611700478373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0.66842226646904124</v>
      </c>
      <c r="KY66">
        <v>0.66988122263404992</v>
      </c>
      <c r="KZ66">
        <v>0.67060521965362363</v>
      </c>
      <c r="LA66">
        <v>0.66961305534296012</v>
      </c>
      <c r="LB66">
        <v>0.66974051694913728</v>
      </c>
      <c r="LC66">
        <v>0.66114641433211363</v>
      </c>
      <c r="LD66">
        <v>0.66300693778170672</v>
      </c>
      <c r="LE66">
        <v>0.66330716985702198</v>
      </c>
      <c r="LF66">
        <v>0.66185808264045032</v>
      </c>
      <c r="LG66">
        <v>0.66410953165834197</v>
      </c>
      <c r="LH66">
        <v>0.66467430412981099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0.69665649686305964</v>
      </c>
      <c r="LT66">
        <v>0.69965502771631161</v>
      </c>
      <c r="LU66">
        <v>0.70020725085566082</v>
      </c>
      <c r="LV66">
        <v>0.70116873251626077</v>
      </c>
      <c r="LW66">
        <v>0.69579775497999918</v>
      </c>
      <c r="LX66">
        <v>0.69506551554502605</v>
      </c>
      <c r="LY66">
        <v>0.69333105560235697</v>
      </c>
      <c r="LZ66">
        <v>0.69248647195644952</v>
      </c>
      <c r="MA66">
        <v>0.69473924751468918</v>
      </c>
      <c r="MB66">
        <v>0.69291499528457245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0.7289379243049765</v>
      </c>
      <c r="MO66">
        <v>0.72788422505653805</v>
      </c>
      <c r="MP66">
        <v>0.73013845957904022</v>
      </c>
      <c r="MQ66">
        <v>0.72316714755350919</v>
      </c>
      <c r="MR66">
        <v>0.72468462053407767</v>
      </c>
      <c r="MS66">
        <v>0.72179178120117005</v>
      </c>
      <c r="MT66">
        <v>0.72240649571328397</v>
      </c>
      <c r="MU66">
        <v>0.7215980443572364</v>
      </c>
      <c r="MV66">
        <v>0.72282215534477912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0.77395424787215494</v>
      </c>
      <c r="NI66">
        <v>0.76914634953588978</v>
      </c>
      <c r="NJ66">
        <v>0.76841243160336337</v>
      </c>
      <c r="NK66">
        <v>0.76252111334917483</v>
      </c>
      <c r="NL66">
        <v>0.76105459740920012</v>
      </c>
      <c r="NM66">
        <v>0.7620140542524535</v>
      </c>
      <c r="NN66">
        <v>0.76217036803642924</v>
      </c>
      <c r="NO66">
        <v>0.76142583117430973</v>
      </c>
      <c r="NP66">
        <v>0.76399834988918114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0.80291276746124951</v>
      </c>
      <c r="OD66">
        <v>0.80076118595889068</v>
      </c>
      <c r="OE66">
        <v>0.78605072205503879</v>
      </c>
      <c r="OF66">
        <v>0.79111778884117212</v>
      </c>
      <c r="OG66">
        <v>0.79181248737256205</v>
      </c>
      <c r="OH66">
        <v>0.79340627179912415</v>
      </c>
      <c r="OI66">
        <v>0.7941348074456448</v>
      </c>
      <c r="OJ66">
        <v>0.79353817282898054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0.83195225746604895</v>
      </c>
      <c r="OY66">
        <v>0.81689009879968821</v>
      </c>
      <c r="OZ66">
        <v>0.82201935739844711</v>
      </c>
      <c r="PA66">
        <v>0.82191742980163407</v>
      </c>
      <c r="PB66">
        <v>0.82164351369008348</v>
      </c>
      <c r="PC66">
        <v>0.82251546541607456</v>
      </c>
      <c r="PD66">
        <v>0.82316828813741372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0.87</v>
      </c>
      <c r="PS66">
        <v>0.82906645458561945</v>
      </c>
      <c r="PT66">
        <v>0.85760803549572528</v>
      </c>
      <c r="PU66">
        <v>0.86253369305568983</v>
      </c>
      <c r="PV66">
        <v>0.86156256867775804</v>
      </c>
      <c r="PW66">
        <v>0.86302966370250589</v>
      </c>
      <c r="PX66">
        <v>0.86136534322468994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0.75553905893447137</v>
      </c>
      <c r="QN66">
        <v>0.8547435358841543</v>
      </c>
      <c r="QO66">
        <v>0.88750885202003715</v>
      </c>
      <c r="QP66">
        <v>0.89104663137975249</v>
      </c>
      <c r="QQ66">
        <v>0.89112254427378479</v>
      </c>
      <c r="QR66">
        <v>0.89221252834293518</v>
      </c>
      <c r="QS66" s="102" t="s">
        <v>112</v>
      </c>
      <c r="QU66">
        <v>13</v>
      </c>
      <c r="QV66" s="35">
        <v>0.56600000000000006</v>
      </c>
      <c r="QW66">
        <f t="shared" ref="QW66:RP66" si="62">IG$61</f>
        <v>0</v>
      </c>
      <c r="QX66">
        <f t="shared" si="62"/>
        <v>0</v>
      </c>
      <c r="QY66">
        <f t="shared" si="62"/>
        <v>0</v>
      </c>
      <c r="QZ66">
        <f t="shared" si="62"/>
        <v>0</v>
      </c>
      <c r="RA66">
        <f t="shared" si="62"/>
        <v>0</v>
      </c>
      <c r="RB66">
        <f t="shared" si="62"/>
        <v>0</v>
      </c>
      <c r="RC66">
        <f t="shared" si="62"/>
        <v>0</v>
      </c>
      <c r="RD66">
        <f t="shared" si="62"/>
        <v>0</v>
      </c>
      <c r="RE66">
        <f t="shared" si="62"/>
        <v>7.1260682058310403</v>
      </c>
      <c r="RF66">
        <f t="shared" si="62"/>
        <v>19.291544637140362</v>
      </c>
      <c r="RG66">
        <f t="shared" si="62"/>
        <v>30.315424622643835</v>
      </c>
      <c r="RH66">
        <f t="shared" si="62"/>
        <v>34.16500077772853</v>
      </c>
      <c r="RI66">
        <f t="shared" si="62"/>
        <v>35.140104908226938</v>
      </c>
      <c r="RJ66">
        <f t="shared" si="62"/>
        <v>37.482116865648408</v>
      </c>
      <c r="RK66">
        <f t="shared" si="62"/>
        <v>38.665792769769666</v>
      </c>
      <c r="RL66">
        <f t="shared" si="62"/>
        <v>40.29717445998687</v>
      </c>
      <c r="RM66">
        <f t="shared" si="62"/>
        <v>42.281161945801095</v>
      </c>
      <c r="RN66">
        <f t="shared" si="62"/>
        <v>44.122947947935174</v>
      </c>
      <c r="RO66">
        <f t="shared" si="62"/>
        <v>45.563310624930836</v>
      </c>
      <c r="RP66">
        <f t="shared" si="62"/>
        <v>48.315460180971748</v>
      </c>
      <c r="RR66">
        <f t="shared" si="49"/>
        <v>12.382145400000001</v>
      </c>
      <c r="RS66" s="35">
        <v>0.56600000000000006</v>
      </c>
      <c r="RT66">
        <f>0.62*RH66+0.38*RI66</f>
        <v>34.535540347317927</v>
      </c>
      <c r="RV66" s="32">
        <f>(0.52*RH66+0.48*RI66)</f>
        <v>34.633050760367766</v>
      </c>
    </row>
    <row r="67" spans="1:49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 s="102" t="s">
        <v>114</v>
      </c>
      <c r="QU67">
        <v>14</v>
      </c>
      <c r="QV67" s="35">
        <v>0.6</v>
      </c>
      <c r="QW67">
        <f t="shared" ref="QW67:RP67" si="63">JA$61</f>
        <v>0</v>
      </c>
      <c r="QX67">
        <f t="shared" si="63"/>
        <v>0</v>
      </c>
      <c r="QY67">
        <f t="shared" si="63"/>
        <v>0</v>
      </c>
      <c r="QZ67">
        <f t="shared" si="63"/>
        <v>0</v>
      </c>
      <c r="RA67">
        <f t="shared" si="63"/>
        <v>0</v>
      </c>
      <c r="RB67">
        <f t="shared" si="63"/>
        <v>0</v>
      </c>
      <c r="RC67">
        <f t="shared" si="63"/>
        <v>0</v>
      </c>
      <c r="RD67">
        <f t="shared" si="63"/>
        <v>0</v>
      </c>
      <c r="RE67">
        <f t="shared" si="63"/>
        <v>0</v>
      </c>
      <c r="RF67">
        <f t="shared" si="63"/>
        <v>13.962794320275117</v>
      </c>
      <c r="RG67">
        <f t="shared" si="63"/>
        <v>26.220766251339256</v>
      </c>
      <c r="RH67">
        <f t="shared" si="63"/>
        <v>33.775251686327628</v>
      </c>
      <c r="RI67">
        <f t="shared" si="63"/>
        <v>35.608241220980609</v>
      </c>
      <c r="RJ67">
        <f t="shared" si="63"/>
        <v>37.768678187439363</v>
      </c>
      <c r="RK67">
        <f t="shared" si="63"/>
        <v>39.200176195153233</v>
      </c>
      <c r="RL67">
        <f t="shared" si="63"/>
        <v>40.800883381665336</v>
      </c>
      <c r="RM67">
        <f t="shared" si="63"/>
        <v>42.625780245539914</v>
      </c>
      <c r="RN67">
        <f t="shared" si="63"/>
        <v>44.079986104815987</v>
      </c>
      <c r="RO67">
        <f t="shared" si="63"/>
        <v>45.775261492285253</v>
      </c>
      <c r="RP67">
        <f t="shared" si="63"/>
        <v>47.559201279772836</v>
      </c>
      <c r="RR67">
        <f t="shared" si="49"/>
        <v>12.78834</v>
      </c>
      <c r="RS67" s="35">
        <v>0.6</v>
      </c>
      <c r="RT67">
        <f>0.21*RH67+0.79*RI67</f>
        <v>35.223313418703484</v>
      </c>
      <c r="RV67" s="32">
        <f>(0.09*RH67+0.91*RI67)</f>
        <v>35.443272162861845</v>
      </c>
    </row>
    <row r="68" spans="1:49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0.19999999999999979</v>
      </c>
      <c r="DX68">
        <v>0.19999999999999962</v>
      </c>
      <c r="DY68">
        <v>0.19999999999999962</v>
      </c>
      <c r="DZ68">
        <v>0.19999999999999962</v>
      </c>
      <c r="EA68">
        <v>0.19999999999999962</v>
      </c>
      <c r="EB68">
        <v>0.19999999999999962</v>
      </c>
      <c r="EC68">
        <v>0.19999999999999962</v>
      </c>
      <c r="ED68">
        <v>0.19999999999999962</v>
      </c>
      <c r="EE68">
        <v>0.19803921568627411</v>
      </c>
      <c r="EF68">
        <v>0.19803921568627411</v>
      </c>
      <c r="EG68">
        <v>0.19803921568627411</v>
      </c>
      <c r="EH68">
        <v>0.19803921568627411</v>
      </c>
      <c r="EI68">
        <v>0.19803921568627411</v>
      </c>
      <c r="EJ68">
        <v>0.19803921568627411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0.53000000000000014</v>
      </c>
      <c r="ER68">
        <v>0.53000000000000069</v>
      </c>
      <c r="ES68">
        <v>0.53000000000000069</v>
      </c>
      <c r="ET68">
        <v>0.53000000000000069</v>
      </c>
      <c r="EU68">
        <v>0.53000000000000069</v>
      </c>
      <c r="EV68">
        <v>0.53000000000000069</v>
      </c>
      <c r="EW68">
        <v>0.53000000000000069</v>
      </c>
      <c r="EX68">
        <v>0.53000000000000069</v>
      </c>
      <c r="EY68">
        <v>0.52480392156862821</v>
      </c>
      <c r="EZ68">
        <v>0.52480392156862821</v>
      </c>
      <c r="FA68">
        <v>0.52480392156862821</v>
      </c>
      <c r="FB68">
        <v>0.52480392156862821</v>
      </c>
      <c r="FC68">
        <v>0.52480392156862821</v>
      </c>
      <c r="FD68">
        <v>0.52480392156862821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0.84509656757148011</v>
      </c>
      <c r="FM68">
        <v>0.84237171396643429</v>
      </c>
      <c r="FN68">
        <v>0.84419312173541894</v>
      </c>
      <c r="FO68">
        <v>0.83883483767301059</v>
      </c>
      <c r="FP68">
        <v>0.83766265300183662</v>
      </c>
      <c r="FQ68">
        <v>0.83989262663401776</v>
      </c>
      <c r="FR68">
        <v>0.8388267665989606</v>
      </c>
      <c r="FS68">
        <v>0.82941372972831262</v>
      </c>
      <c r="FT68">
        <v>0.83244963271313144</v>
      </c>
      <c r="FU68">
        <v>0.83295754995994653</v>
      </c>
      <c r="FV68">
        <v>0.83593209527159185</v>
      </c>
      <c r="FW68">
        <v>0.83055882516753687</v>
      </c>
      <c r="FX68">
        <v>0.83289169642260952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1.1494944819879807</v>
      </c>
      <c r="GG68">
        <v>1.1595754899951185</v>
      </c>
      <c r="GH68">
        <v>1.1633837433132115</v>
      </c>
      <c r="GI68">
        <v>1.1651048996986011</v>
      </c>
      <c r="GJ68">
        <v>1.1615649107541295</v>
      </c>
      <c r="GK68">
        <v>1.1656548779508182</v>
      </c>
      <c r="GL68">
        <v>1.1564814934765457</v>
      </c>
      <c r="GM68">
        <v>1.1459953783732557</v>
      </c>
      <c r="GN68">
        <v>1.1539443498322011</v>
      </c>
      <c r="GO68">
        <v>1.1457961901940323</v>
      </c>
      <c r="GP68">
        <v>1.1529151655146679</v>
      </c>
      <c r="GQ68">
        <v>1.1567995666906226</v>
      </c>
      <c r="GR68">
        <v>1.1567657848237853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1.4874761502461005</v>
      </c>
      <c r="HA68">
        <v>1.4754804652611324</v>
      </c>
      <c r="HB68">
        <v>1.4757177846043266</v>
      </c>
      <c r="HC68">
        <v>1.4797119592507033</v>
      </c>
      <c r="HD68">
        <v>1.4778892738596248</v>
      </c>
      <c r="HE68">
        <v>1.4811888327199907</v>
      </c>
      <c r="HF68">
        <v>1.4825524908755323</v>
      </c>
      <c r="HG68">
        <v>1.4588416250213092</v>
      </c>
      <c r="HH68">
        <v>1.4617104519606545</v>
      </c>
      <c r="HI68">
        <v>1.4685051878489204</v>
      </c>
      <c r="HJ68">
        <v>1.4717855213759008</v>
      </c>
      <c r="HK68">
        <v>1.4669529789361182</v>
      </c>
      <c r="HL68">
        <v>1.4650181007944081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1.7905181824393708</v>
      </c>
      <c r="HV68">
        <v>1.8062419693498086</v>
      </c>
      <c r="HW68">
        <v>1.8050341015519731</v>
      </c>
      <c r="HX68">
        <v>1.8004914466210085</v>
      </c>
      <c r="HY68">
        <v>1.7967617759817016</v>
      </c>
      <c r="HZ68">
        <v>1.810683384427255</v>
      </c>
      <c r="IA68">
        <v>1.77936589998296</v>
      </c>
      <c r="IB68">
        <v>1.7919415815142634</v>
      </c>
      <c r="IC68">
        <v>1.7890790888615755</v>
      </c>
      <c r="ID68">
        <v>1.7863259725000296</v>
      </c>
      <c r="IE68">
        <v>1.7817869573426561</v>
      </c>
      <c r="IF68">
        <v>1.7828081097641297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2.0935319460542825</v>
      </c>
      <c r="IP68">
        <v>2.1168506057587941</v>
      </c>
      <c r="IQ68">
        <v>2.1222892071944943</v>
      </c>
      <c r="IR68">
        <v>2.1198180146833283</v>
      </c>
      <c r="IS68">
        <v>2.1166415589283947</v>
      </c>
      <c r="IT68">
        <v>2.1239847900941191</v>
      </c>
      <c r="IU68">
        <v>2.1001727598977018</v>
      </c>
      <c r="IV68">
        <v>2.0854311789178763</v>
      </c>
      <c r="IW68">
        <v>2.0940836444297384</v>
      </c>
      <c r="IX68">
        <v>2.1019095788151878</v>
      </c>
      <c r="IY68">
        <v>2.103424961028634</v>
      </c>
      <c r="IZ68">
        <v>2.0890222229172828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2.4770277634367028</v>
      </c>
      <c r="JK68">
        <v>2.4279036844461226</v>
      </c>
      <c r="JL68">
        <v>2.4405050555080057</v>
      </c>
      <c r="JM68">
        <v>2.4353102043034665</v>
      </c>
      <c r="JN68">
        <v>2.4317116519972437</v>
      </c>
      <c r="JO68">
        <v>2.4058991532167506</v>
      </c>
      <c r="JP68">
        <v>2.4146934128005721</v>
      </c>
      <c r="JQ68">
        <v>2.416912820664606</v>
      </c>
      <c r="JR68">
        <v>2.4087352805548297</v>
      </c>
      <c r="JS68">
        <v>2.4274945354686639</v>
      </c>
      <c r="JT68">
        <v>2.4178204761853181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2.7809190589143671</v>
      </c>
      <c r="KE68">
        <v>2.7587677118420033</v>
      </c>
      <c r="KF68">
        <v>2.7602201168764253</v>
      </c>
      <c r="KG68">
        <v>2.7515947635985936</v>
      </c>
      <c r="KH68">
        <v>2.7625339407161547</v>
      </c>
      <c r="KI68">
        <v>2.7358700209530213</v>
      </c>
      <c r="KJ68">
        <v>2.7325058854413693</v>
      </c>
      <c r="KK68">
        <v>2.7233231894177377</v>
      </c>
      <c r="KL68">
        <v>2.7266461338579018</v>
      </c>
      <c r="KM68">
        <v>2.7222319637838228</v>
      </c>
      <c r="KN68">
        <v>2.7382609388627572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3.1097962612458416</v>
      </c>
      <c r="KY68">
        <v>3.073353022371633</v>
      </c>
      <c r="KZ68">
        <v>3.080734319803526</v>
      </c>
      <c r="LA68">
        <v>3.0628991177168738</v>
      </c>
      <c r="LB68">
        <v>3.0679146884023991</v>
      </c>
      <c r="LC68">
        <v>3.0424878917764282</v>
      </c>
      <c r="LD68">
        <v>3.0334581668496789</v>
      </c>
      <c r="LE68">
        <v>3.0390820951234754</v>
      </c>
      <c r="LF68">
        <v>3.0411924409093847</v>
      </c>
      <c r="LG68">
        <v>3.041095763694273</v>
      </c>
      <c r="LH68">
        <v>3.0231349922301365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3.417353590523954</v>
      </c>
      <c r="LT68">
        <v>3.3936961686533409</v>
      </c>
      <c r="LU68">
        <v>3.3838776969319082</v>
      </c>
      <c r="LV68">
        <v>3.4084682599655367</v>
      </c>
      <c r="LW68">
        <v>3.3574063144963859</v>
      </c>
      <c r="LX68">
        <v>3.3628526758429103</v>
      </c>
      <c r="LY68">
        <v>3.3694292176798011</v>
      </c>
      <c r="LZ68">
        <v>3.3709436632367558</v>
      </c>
      <c r="MA68">
        <v>3.3809461198036215</v>
      </c>
      <c r="MB68">
        <v>3.3716971145364139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3.6850987258149002</v>
      </c>
      <c r="MO68">
        <v>3.7363786885137795</v>
      </c>
      <c r="MP68">
        <v>3.7054084406001566</v>
      </c>
      <c r="MQ68">
        <v>3.6941006062569763</v>
      </c>
      <c r="MR68">
        <v>3.6599491071029564</v>
      </c>
      <c r="MS68">
        <v>3.6758789378751748</v>
      </c>
      <c r="MT68">
        <v>3.6867140899145503</v>
      </c>
      <c r="MU68">
        <v>3.6751338803160958</v>
      </c>
      <c r="MV68">
        <v>3.6902543618062569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4.03</v>
      </c>
      <c r="NI68">
        <v>4.111137766171951</v>
      </c>
      <c r="NJ68">
        <v>4.0374371330121885</v>
      </c>
      <c r="NK68">
        <v>3.9887414475977141</v>
      </c>
      <c r="NL68">
        <v>3.9935006127739259</v>
      </c>
      <c r="NM68">
        <v>3.9898714803170754</v>
      </c>
      <c r="NN68">
        <v>3.9940740405657595</v>
      </c>
      <c r="NO68">
        <v>3.9885726520108413</v>
      </c>
      <c r="NP68">
        <v>3.9934637038897227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4.392264240026913</v>
      </c>
      <c r="OD68">
        <v>4.3812437216496871</v>
      </c>
      <c r="OE68">
        <v>4.3093352643606613</v>
      </c>
      <c r="OF68">
        <v>4.29345756827479</v>
      </c>
      <c r="OG68">
        <v>4.3295091684046429</v>
      </c>
      <c r="OH68">
        <v>4.3136033587951959</v>
      </c>
      <c r="OI68">
        <v>4.3323993234909235</v>
      </c>
      <c r="OJ68">
        <v>4.2969239464086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4.6195488428235141</v>
      </c>
      <c r="OY68">
        <v>4.6610683236354689</v>
      </c>
      <c r="OZ68">
        <v>4.6141979692216868</v>
      </c>
      <c r="PA68">
        <v>4.6351911351081512</v>
      </c>
      <c r="PB68">
        <v>4.6474799108802261</v>
      </c>
      <c r="PC68">
        <v>4.6210107654187125</v>
      </c>
      <c r="PD68">
        <v>4.6212257527772804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5.3386508870068514</v>
      </c>
      <c r="PS68">
        <v>4.7575870759968719</v>
      </c>
      <c r="PT68">
        <v>4.9206526663272285</v>
      </c>
      <c r="PU68">
        <v>4.9613305765602203</v>
      </c>
      <c r="PV68">
        <v>4.9637889674091786</v>
      </c>
      <c r="PW68">
        <v>4.9399167616470754</v>
      </c>
      <c r="PX68">
        <v>4.9335482641434707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4.4080410480564316</v>
      </c>
      <c r="QN68">
        <v>5.076752120914418</v>
      </c>
      <c r="QO68">
        <v>5.2406352453244578</v>
      </c>
      <c r="QP68">
        <v>5.2478313699930625</v>
      </c>
      <c r="QQ68">
        <v>5.2357083540922433</v>
      </c>
      <c r="QR68">
        <v>5.2700608773870661</v>
      </c>
      <c r="QS68" s="102" t="s">
        <v>116</v>
      </c>
      <c r="QU68">
        <v>15</v>
      </c>
      <c r="QV68" s="35">
        <v>0.63300000000000001</v>
      </c>
      <c r="QW68">
        <f t="shared" ref="QW68:RP68" si="64">JU$61</f>
        <v>0</v>
      </c>
      <c r="QX68">
        <f t="shared" si="64"/>
        <v>0</v>
      </c>
      <c r="QY68">
        <f t="shared" si="64"/>
        <v>0</v>
      </c>
      <c r="QZ68">
        <f t="shared" si="64"/>
        <v>0</v>
      </c>
      <c r="RA68">
        <f t="shared" si="64"/>
        <v>0</v>
      </c>
      <c r="RB68">
        <f t="shared" si="64"/>
        <v>0</v>
      </c>
      <c r="RC68">
        <f t="shared" si="64"/>
        <v>0</v>
      </c>
      <c r="RD68">
        <f t="shared" si="64"/>
        <v>0</v>
      </c>
      <c r="RE68">
        <f t="shared" si="64"/>
        <v>0</v>
      </c>
      <c r="RF68">
        <f t="shared" si="64"/>
        <v>12.046475519770626</v>
      </c>
      <c r="RG68">
        <f t="shared" si="64"/>
        <v>21.493671556665543</v>
      </c>
      <c r="RH68">
        <f t="shared" si="64"/>
        <v>31.627220801900247</v>
      </c>
      <c r="RI68">
        <f t="shared" si="64"/>
        <v>35.9278535549414</v>
      </c>
      <c r="RJ68">
        <f t="shared" si="64"/>
        <v>37.314709964430321</v>
      </c>
      <c r="RK68">
        <f t="shared" si="64"/>
        <v>39.115015529037478</v>
      </c>
      <c r="RL68">
        <f t="shared" si="64"/>
        <v>40.952096214867616</v>
      </c>
      <c r="RM68">
        <f t="shared" si="64"/>
        <v>42.938907448549138</v>
      </c>
      <c r="RN68">
        <f t="shared" si="64"/>
        <v>44.3546842875622</v>
      </c>
      <c r="RO68">
        <f t="shared" si="64"/>
        <v>46.339466653416146</v>
      </c>
      <c r="RP68">
        <f t="shared" si="64"/>
        <v>48.492485295904551</v>
      </c>
      <c r="RR68">
        <f t="shared" si="49"/>
        <v>13.182587700000001</v>
      </c>
      <c r="RS68" s="35">
        <v>0.63300000000000001</v>
      </c>
      <c r="RT68">
        <f>0.82*RI68+0.18*RJ68</f>
        <v>36.177487708649402</v>
      </c>
      <c r="RV68" s="32">
        <f>(0.68*RI68+0.32*RJ68)</f>
        <v>36.371647605977856</v>
      </c>
    </row>
    <row r="69" spans="1:49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 s="102" t="s">
        <v>661</v>
      </c>
      <c r="QU69">
        <v>16</v>
      </c>
      <c r="QV69" s="35">
        <v>0.66600000000000004</v>
      </c>
      <c r="QW69">
        <f t="shared" ref="QW69:RP69" si="65">KO$61</f>
        <v>0</v>
      </c>
      <c r="QX69">
        <f t="shared" si="65"/>
        <v>0</v>
      </c>
      <c r="QY69">
        <f t="shared" si="65"/>
        <v>0</v>
      </c>
      <c r="QZ69">
        <f t="shared" si="65"/>
        <v>0</v>
      </c>
      <c r="RA69">
        <f t="shared" si="65"/>
        <v>0</v>
      </c>
      <c r="RB69">
        <f t="shared" si="65"/>
        <v>0</v>
      </c>
      <c r="RC69">
        <f t="shared" si="65"/>
        <v>0</v>
      </c>
      <c r="RD69">
        <f t="shared" si="65"/>
        <v>0</v>
      </c>
      <c r="RE69">
        <f t="shared" si="65"/>
        <v>0</v>
      </c>
      <c r="RF69">
        <f t="shared" si="65"/>
        <v>4.7347369528162329</v>
      </c>
      <c r="RG69">
        <f t="shared" si="65"/>
        <v>12.577873773651596</v>
      </c>
      <c r="RH69">
        <f t="shared" si="65"/>
        <v>26.902704607261413</v>
      </c>
      <c r="RI69">
        <f t="shared" si="65"/>
        <v>33.316966243284</v>
      </c>
      <c r="RJ69">
        <f t="shared" si="65"/>
        <v>36.883479300205352</v>
      </c>
      <c r="RK69">
        <f t="shared" si="65"/>
        <v>37.832368120899766</v>
      </c>
      <c r="RL69">
        <f t="shared" si="65"/>
        <v>39.401259602648253</v>
      </c>
      <c r="RM69">
        <f t="shared" si="65"/>
        <v>40.689271953300285</v>
      </c>
      <c r="RN69">
        <f t="shared" si="65"/>
        <v>42.721209526395313</v>
      </c>
      <c r="RO69">
        <f t="shared" si="65"/>
        <v>44.651494743852574</v>
      </c>
      <c r="RP69">
        <f t="shared" si="65"/>
        <v>45.756200211557235</v>
      </c>
      <c r="RR69">
        <f t="shared" si="49"/>
        <v>13.576835399999998</v>
      </c>
      <c r="RS69" s="35">
        <v>0.66600000000000004</v>
      </c>
      <c r="RT69">
        <f>0.42*RI69+0.58*RJ69</f>
        <v>35.38554381629838</v>
      </c>
      <c r="RV69" s="32">
        <f>(0.26*RI69+0.74*RJ69)</f>
        <v>35.956185905405803</v>
      </c>
    </row>
    <row r="70" spans="1:49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 s="102" t="s">
        <v>662</v>
      </c>
      <c r="QU70">
        <v>17</v>
      </c>
      <c r="QV70" s="35">
        <v>0.7</v>
      </c>
      <c r="QW70">
        <f t="shared" ref="QW70:RP70" si="66">LI$61</f>
        <v>0</v>
      </c>
      <c r="QX70">
        <f t="shared" si="66"/>
        <v>0</v>
      </c>
      <c r="QY70">
        <f t="shared" si="66"/>
        <v>0</v>
      </c>
      <c r="QZ70">
        <f t="shared" si="66"/>
        <v>0</v>
      </c>
      <c r="RA70">
        <f t="shared" si="66"/>
        <v>0</v>
      </c>
      <c r="RB70">
        <f t="shared" si="66"/>
        <v>0</v>
      </c>
      <c r="RC70">
        <f t="shared" si="66"/>
        <v>0</v>
      </c>
      <c r="RD70">
        <f t="shared" si="66"/>
        <v>0</v>
      </c>
      <c r="RE70">
        <f t="shared" si="66"/>
        <v>0</v>
      </c>
      <c r="RF70">
        <f t="shared" si="66"/>
        <v>0</v>
      </c>
      <c r="RG70">
        <f t="shared" si="66"/>
        <v>9.9293550001128299</v>
      </c>
      <c r="RH70">
        <f t="shared" si="66"/>
        <v>18.699201384232143</v>
      </c>
      <c r="RI70">
        <f t="shared" si="66"/>
        <v>29.729950203751631</v>
      </c>
      <c r="RJ70">
        <f t="shared" si="66"/>
        <v>36.086698845516231</v>
      </c>
      <c r="RK70">
        <f t="shared" si="66"/>
        <v>36.782569618556295</v>
      </c>
      <c r="RL70">
        <f t="shared" si="66"/>
        <v>39.535809585280084</v>
      </c>
      <c r="RM70">
        <f t="shared" si="66"/>
        <v>40.5920114540368</v>
      </c>
      <c r="RN70">
        <f t="shared" si="66"/>
        <v>42.798125318077815</v>
      </c>
      <c r="RO70">
        <f t="shared" si="66"/>
        <v>43.86899988908533</v>
      </c>
      <c r="RP70">
        <f t="shared" si="66"/>
        <v>46.011290406256968</v>
      </c>
      <c r="RR70">
        <f t="shared" si="49"/>
        <v>13.983029999999999</v>
      </c>
      <c r="RS70" s="35">
        <v>0.7</v>
      </c>
      <c r="RT70">
        <f>0.02*RI70+0.98*RJ70</f>
        <v>35.959563872680945</v>
      </c>
      <c r="RV70" s="32">
        <f>(0.83*RJ70+0.17*RK70)</f>
        <v>36.204996876933038</v>
      </c>
    </row>
    <row r="71" spans="1:490" x14ac:dyDescent="0.3">
      <c r="A71">
        <v>0</v>
      </c>
      <c r="B71">
        <v>0</v>
      </c>
      <c r="C71">
        <v>0.99004817311924442</v>
      </c>
      <c r="D71">
        <v>0.99168558043639665</v>
      </c>
      <c r="E71">
        <v>0.98826976099844477</v>
      </c>
      <c r="F71">
        <v>1.00028314592761</v>
      </c>
      <c r="G71">
        <v>0.99939171667569993</v>
      </c>
      <c r="H71">
        <v>0.99381647533669148</v>
      </c>
      <c r="I71">
        <v>0.98916543502538357</v>
      </c>
      <c r="J71">
        <v>0.99860551802929454</v>
      </c>
      <c r="K71">
        <v>0.99346893629500199</v>
      </c>
      <c r="L71">
        <v>0.98359097114411498</v>
      </c>
      <c r="M71">
        <v>0.9921330888168195</v>
      </c>
      <c r="N71">
        <v>0.99735198081228005</v>
      </c>
      <c r="O71">
        <v>0.98782852414696776</v>
      </c>
      <c r="P71">
        <v>0.97810201627805848</v>
      </c>
      <c r="Q71">
        <v>0.98552054530069688</v>
      </c>
      <c r="R71">
        <v>0.99031424863406192</v>
      </c>
      <c r="S71">
        <v>0.98396701054878899</v>
      </c>
      <c r="T71">
        <v>0.97737766150151084</v>
      </c>
      <c r="U71">
        <v>0</v>
      </c>
      <c r="V71">
        <v>0</v>
      </c>
      <c r="W71">
        <v>0</v>
      </c>
      <c r="X71">
        <v>1.4945438211118536</v>
      </c>
      <c r="Y71">
        <v>1.4831962223610575</v>
      </c>
      <c r="Z71">
        <v>1.5003215565422234</v>
      </c>
      <c r="AA71">
        <v>1.4839508184973931</v>
      </c>
      <c r="AB71">
        <v>1.4920851874213721</v>
      </c>
      <c r="AC71">
        <v>1.488304638294152</v>
      </c>
      <c r="AD71">
        <v>1.4786273068032572</v>
      </c>
      <c r="AE71">
        <v>1.4810501158230054</v>
      </c>
      <c r="AF71">
        <v>1.4952447743839814</v>
      </c>
      <c r="AG71">
        <v>1.4869235583297284</v>
      </c>
      <c r="AH71">
        <v>1.4862778219578456</v>
      </c>
      <c r="AI71">
        <v>1.481100030213556</v>
      </c>
      <c r="AJ71">
        <v>1.4737298384721371</v>
      </c>
      <c r="AK71">
        <v>1.4735642425300424</v>
      </c>
      <c r="AL71">
        <v>1.4774809076300783</v>
      </c>
      <c r="AM71">
        <v>1.4710051649413722</v>
      </c>
      <c r="AN71">
        <v>1.4779155209808579</v>
      </c>
      <c r="AO71">
        <v>0</v>
      </c>
      <c r="AP71">
        <v>0</v>
      </c>
      <c r="AQ71">
        <v>0</v>
      </c>
      <c r="AR71">
        <v>0</v>
      </c>
      <c r="AS71">
        <v>1.9895921624867012</v>
      </c>
      <c r="AT71">
        <v>1.9866651372653013</v>
      </c>
      <c r="AU71">
        <v>1.9904319238727159</v>
      </c>
      <c r="AV71">
        <v>1.9859551311459847</v>
      </c>
      <c r="AW71">
        <v>1.9819989740189783</v>
      </c>
      <c r="AX71">
        <v>1.986355808498391</v>
      </c>
      <c r="AY71">
        <v>1.9819010323705015</v>
      </c>
      <c r="AZ71">
        <v>1.9846713702558074</v>
      </c>
      <c r="BA71">
        <v>1.9825931205545766</v>
      </c>
      <c r="BB71">
        <v>1.9904514319211974</v>
      </c>
      <c r="BC71">
        <v>1.9669714694106433</v>
      </c>
      <c r="BD71">
        <v>1.9694878567164111</v>
      </c>
      <c r="BE71">
        <v>1.9706237377877664</v>
      </c>
      <c r="BF71">
        <v>1.9638960639579879</v>
      </c>
      <c r="BG71">
        <v>1.9650135910835869</v>
      </c>
      <c r="BH71">
        <v>1.9732574289826519</v>
      </c>
      <c r="BI71">
        <v>0</v>
      </c>
      <c r="BJ71">
        <v>0</v>
      </c>
      <c r="BK71">
        <v>0</v>
      </c>
      <c r="BL71">
        <v>0</v>
      </c>
      <c r="BM71">
        <v>2.4706262021104526</v>
      </c>
      <c r="BN71">
        <v>2.4940358399442384</v>
      </c>
      <c r="BO71">
        <v>2.483176115128471</v>
      </c>
      <c r="BP71">
        <v>2.4868629854680666</v>
      </c>
      <c r="BQ71">
        <v>2.4786749127874539</v>
      </c>
      <c r="BR71">
        <v>2.4912418623691881</v>
      </c>
      <c r="BS71">
        <v>2.488147272353467</v>
      </c>
      <c r="BT71">
        <v>2.4934656800737884</v>
      </c>
      <c r="BU71">
        <v>2.4840560439509214</v>
      </c>
      <c r="BV71">
        <v>2.4917545389782343</v>
      </c>
      <c r="BW71">
        <v>2.4526898988311729</v>
      </c>
      <c r="BX71">
        <v>2.460291438470807</v>
      </c>
      <c r="BY71">
        <v>2.4682871218195985</v>
      </c>
      <c r="BZ71">
        <v>2.4603310453464835</v>
      </c>
      <c r="CA71">
        <v>2.4565969079068726</v>
      </c>
      <c r="CB71">
        <v>2.4613111718669725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2.9581382629822164</v>
      </c>
      <c r="CI71">
        <v>2.980225479036112</v>
      </c>
      <c r="CJ71">
        <v>2.9818403262660862</v>
      </c>
      <c r="CK71">
        <v>2.9711274310673992</v>
      </c>
      <c r="CL71">
        <v>2.9871970814470528</v>
      </c>
      <c r="CM71">
        <v>2.9743249342727904</v>
      </c>
      <c r="CN71">
        <v>2.9938510868256452</v>
      </c>
      <c r="CO71">
        <v>2.9848460646327326</v>
      </c>
      <c r="CP71">
        <v>2.9913799119691173</v>
      </c>
      <c r="CQ71">
        <v>2.9510099173118434</v>
      </c>
      <c r="CR71">
        <v>2.9583628010092338</v>
      </c>
      <c r="CS71">
        <v>2.9523617936001907</v>
      </c>
      <c r="CT71">
        <v>2.9628600695233662</v>
      </c>
      <c r="CU71">
        <v>2.9579271984089099</v>
      </c>
      <c r="CV71">
        <v>2.9613132912870475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3.2532612442326951</v>
      </c>
      <c r="DC71">
        <v>3.2854418095324642</v>
      </c>
      <c r="DD71">
        <v>3.2811459400718506</v>
      </c>
      <c r="DE71">
        <v>3.2903905028390623</v>
      </c>
      <c r="DF71">
        <v>3.302380130751049</v>
      </c>
      <c r="DG71">
        <v>3.2799395499124753</v>
      </c>
      <c r="DH71">
        <v>3.2770271253663825</v>
      </c>
      <c r="DI71">
        <v>3.2602779279010998</v>
      </c>
      <c r="DJ71">
        <v>3.2780803784482937</v>
      </c>
      <c r="DK71">
        <v>3.2446107136713147</v>
      </c>
      <c r="DL71">
        <v>3.2518413227281426</v>
      </c>
      <c r="DM71">
        <v>3.2291922714563985</v>
      </c>
      <c r="DN71">
        <v>3.2508223720567968</v>
      </c>
      <c r="DO71">
        <v>3.2353989616680416</v>
      </c>
      <c r="DP71">
        <v>3.2433008678931792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3.6785580838846252</v>
      </c>
      <c r="DX71">
        <v>3.6872273972054721</v>
      </c>
      <c r="DY71">
        <v>3.6789891549554676</v>
      </c>
      <c r="DZ71">
        <v>3.6737459968401582</v>
      </c>
      <c r="EA71">
        <v>3.6744103667356725</v>
      </c>
      <c r="EB71">
        <v>3.6700323490829292</v>
      </c>
      <c r="EC71">
        <v>3.6744686745777493</v>
      </c>
      <c r="ED71">
        <v>3.6776311489075497</v>
      </c>
      <c r="EE71">
        <v>3.6452710493287213</v>
      </c>
      <c r="EF71">
        <v>3.6302927665303653</v>
      </c>
      <c r="EG71">
        <v>3.6466085245830437</v>
      </c>
      <c r="EH71">
        <v>3.6154604348772943</v>
      </c>
      <c r="EI71">
        <v>3.6519591405201832</v>
      </c>
      <c r="EJ71">
        <v>3.6359629809676726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3.9937640888788928</v>
      </c>
      <c r="ER71">
        <v>3.9736050405086747</v>
      </c>
      <c r="ES71">
        <v>3.9860464160816065</v>
      </c>
      <c r="ET71">
        <v>3.9606200141914765</v>
      </c>
      <c r="EU71">
        <v>3.9746278271340789</v>
      </c>
      <c r="EV71">
        <v>3.9774092350722423</v>
      </c>
      <c r="EW71">
        <v>3.9792692451257299</v>
      </c>
      <c r="EX71">
        <v>3.9947892933873255</v>
      </c>
      <c r="EY71">
        <v>3.9405925960546426</v>
      </c>
      <c r="EZ71">
        <v>3.9402233765996999</v>
      </c>
      <c r="FA71">
        <v>3.9261131713174615</v>
      </c>
      <c r="FB71">
        <v>3.9358730782211917</v>
      </c>
      <c r="FC71">
        <v>3.924251415882249</v>
      </c>
      <c r="FD71">
        <v>3.9480988054751278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4.2589812587588174</v>
      </c>
      <c r="FM71">
        <v>4.2533982921887716</v>
      </c>
      <c r="FN71">
        <v>4.2659730833344609</v>
      </c>
      <c r="FO71">
        <v>4.2728803800395516</v>
      </c>
      <c r="FP71">
        <v>4.2815311229801019</v>
      </c>
      <c r="FQ71">
        <v>4.2724565329788158</v>
      </c>
      <c r="FR71">
        <v>4.2879639763120538</v>
      </c>
      <c r="FS71">
        <v>4.2295708735878295</v>
      </c>
      <c r="FT71">
        <v>4.2285550993755834</v>
      </c>
      <c r="FU71">
        <v>4.2281064439192271</v>
      </c>
      <c r="FV71">
        <v>4.2190750901414793</v>
      </c>
      <c r="FW71">
        <v>4.2310875914639077</v>
      </c>
      <c r="FX71">
        <v>4.2290371281815764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4.619273776330953</v>
      </c>
      <c r="GG71">
        <v>4.6551218467162574</v>
      </c>
      <c r="GH71">
        <v>4.6772835848368626</v>
      </c>
      <c r="GI71">
        <v>4.6658154692507887</v>
      </c>
      <c r="GJ71">
        <v>4.6731546712925667</v>
      </c>
      <c r="GK71">
        <v>4.6727311748636566</v>
      </c>
      <c r="GL71">
        <v>4.6796472736703913</v>
      </c>
      <c r="GM71">
        <v>4.6300918262003377</v>
      </c>
      <c r="GN71">
        <v>4.6533162615572117</v>
      </c>
      <c r="GO71">
        <v>4.6152228640812245</v>
      </c>
      <c r="GP71">
        <v>4.6238748887806826</v>
      </c>
      <c r="GQ71">
        <v>4.6198477674993033</v>
      </c>
      <c r="GR71">
        <v>4.6215345868687052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4.9363848728928179</v>
      </c>
      <c r="HA71">
        <v>4.9664881787999633</v>
      </c>
      <c r="HB71">
        <v>4.9881622611793581</v>
      </c>
      <c r="HC71">
        <v>4.9538634688388372</v>
      </c>
      <c r="HD71">
        <v>4.9732138106897485</v>
      </c>
      <c r="HE71">
        <v>4.9799560291130547</v>
      </c>
      <c r="HF71">
        <v>4.9798224577496573</v>
      </c>
      <c r="HG71">
        <v>4.9036314027352228</v>
      </c>
      <c r="HH71">
        <v>4.9271178819936123</v>
      </c>
      <c r="HI71">
        <v>4.9170120240351887</v>
      </c>
      <c r="HJ71">
        <v>4.9244001220429787</v>
      </c>
      <c r="HK71">
        <v>4.9182635207200205</v>
      </c>
      <c r="HL71">
        <v>4.9180089775037903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5.2894457009752021</v>
      </c>
      <c r="HV71">
        <v>5.2638895205754856</v>
      </c>
      <c r="HW71">
        <v>5.283012908483161</v>
      </c>
      <c r="HX71">
        <v>5.2761736360130405</v>
      </c>
      <c r="HY71">
        <v>5.2717867668836842</v>
      </c>
      <c r="HZ71">
        <v>5.2618242381163149</v>
      </c>
      <c r="IA71">
        <v>5.2240326394259471</v>
      </c>
      <c r="IB71">
        <v>5.2107686150679262</v>
      </c>
      <c r="IC71">
        <v>5.2142327428776136</v>
      </c>
      <c r="ID71">
        <v>5.2078116018249982</v>
      </c>
      <c r="IE71">
        <v>5.2128561440244789</v>
      </c>
      <c r="IF71">
        <v>5.2166325261908586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5.6821684875167033</v>
      </c>
      <c r="IP71">
        <v>5.6692059264550396</v>
      </c>
      <c r="IQ71">
        <v>5.6574781922374431</v>
      </c>
      <c r="IR71">
        <v>5.6454986705530841</v>
      </c>
      <c r="IS71">
        <v>5.6696880174498006</v>
      </c>
      <c r="IT71">
        <v>5.6657636530815561</v>
      </c>
      <c r="IU71">
        <v>5.597719134268714</v>
      </c>
      <c r="IV71">
        <v>5.6170170890222471</v>
      </c>
      <c r="IW71">
        <v>5.6125891232843728</v>
      </c>
      <c r="IX71">
        <v>5.6137480201074457</v>
      </c>
      <c r="IY71">
        <v>5.6101121830743423</v>
      </c>
      <c r="IZ71">
        <v>5.6047437891343348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5.9315970222248282</v>
      </c>
      <c r="JK71">
        <v>5.9647163680229349</v>
      </c>
      <c r="JL71">
        <v>5.9697040504071417</v>
      </c>
      <c r="JM71">
        <v>5.9812533593294113</v>
      </c>
      <c r="JN71">
        <v>5.9601731374354099</v>
      </c>
      <c r="JO71">
        <v>5.9010021311550656</v>
      </c>
      <c r="JP71">
        <v>5.9187026558454372</v>
      </c>
      <c r="JQ71">
        <v>5.9028860248160751</v>
      </c>
      <c r="JR71">
        <v>5.9152257615289123</v>
      </c>
      <c r="JS71">
        <v>5.9169878476093221</v>
      </c>
      <c r="JT71">
        <v>5.9259643605248069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6.2851228264340975</v>
      </c>
      <c r="KE71">
        <v>6.2561060869487619</v>
      </c>
      <c r="KF71">
        <v>6.2755615668744609</v>
      </c>
      <c r="KG71">
        <v>6.2717631382439309</v>
      </c>
      <c r="KH71">
        <v>6.269492394620559</v>
      </c>
      <c r="KI71">
        <v>6.2002123444184933</v>
      </c>
      <c r="KJ71">
        <v>6.2022810782589719</v>
      </c>
      <c r="KK71">
        <v>6.2087863756415791</v>
      </c>
      <c r="KL71">
        <v>6.1929794427629972</v>
      </c>
      <c r="KM71">
        <v>6.1892781832079766</v>
      </c>
      <c r="KN71">
        <v>6.1996388030275469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6.6441173287022703</v>
      </c>
      <c r="KY71">
        <v>6.658619352982452</v>
      </c>
      <c r="KZ71">
        <v>6.6658158833570189</v>
      </c>
      <c r="LA71">
        <v>6.655953770109023</v>
      </c>
      <c r="LB71">
        <v>6.6572207384744226</v>
      </c>
      <c r="LC71">
        <v>6.5717953584612108</v>
      </c>
      <c r="LD71">
        <v>6.5902889615501641</v>
      </c>
      <c r="LE71">
        <v>6.5932732683787965</v>
      </c>
      <c r="LF71">
        <v>6.5788693414460706</v>
      </c>
      <c r="LG71">
        <v>6.601248744683919</v>
      </c>
      <c r="LH71">
        <v>6.606862583050316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6.9247655788188132</v>
      </c>
      <c r="LT71">
        <v>6.9545709755001406</v>
      </c>
      <c r="LU71">
        <v>6.96006007350526</v>
      </c>
      <c r="LV71">
        <v>6.96961720121163</v>
      </c>
      <c r="LW71">
        <v>6.9162296845011957</v>
      </c>
      <c r="LX71">
        <v>6.9089512245175548</v>
      </c>
      <c r="LY71">
        <v>6.8917106926874236</v>
      </c>
      <c r="LZ71">
        <v>6.8833155312471046</v>
      </c>
      <c r="MA71">
        <v>6.9057081202960058</v>
      </c>
      <c r="MB71">
        <v>6.8875750531286446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7.2456429675914658</v>
      </c>
      <c r="MO71">
        <v>7.2351691970619942</v>
      </c>
      <c r="MP71">
        <v>7.2575762882156649</v>
      </c>
      <c r="MQ71">
        <v>7.1882814466818834</v>
      </c>
      <c r="MR71">
        <v>7.203365128108735</v>
      </c>
      <c r="MS71">
        <v>7.1746103051396357</v>
      </c>
      <c r="MT71">
        <v>7.1807205673900469</v>
      </c>
      <c r="MU71">
        <v>7.1726845609109402</v>
      </c>
      <c r="MV71">
        <v>7.18485222412711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7.693105223849221</v>
      </c>
      <c r="NI71">
        <v>7.6453147143867453</v>
      </c>
      <c r="NJ71">
        <v>7.6380195701374261</v>
      </c>
      <c r="NK71">
        <v>7.5794598666908044</v>
      </c>
      <c r="NL71">
        <v>7.564882698247458</v>
      </c>
      <c r="NM71">
        <v>7.5744196992693942</v>
      </c>
      <c r="NN71">
        <v>7.5759734582821094</v>
      </c>
      <c r="NO71">
        <v>7.5685727618726411</v>
      </c>
      <c r="NP71">
        <v>7.5941435978984586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7.980952908564821</v>
      </c>
      <c r="OD71">
        <v>7.9595661884313724</v>
      </c>
      <c r="OE71">
        <v>7.8133441772270871</v>
      </c>
      <c r="OF71">
        <v>7.8637108210812556</v>
      </c>
      <c r="OG71">
        <v>7.8706161244832709</v>
      </c>
      <c r="OH71">
        <v>7.8864583416833023</v>
      </c>
      <c r="OI71">
        <v>7.8936999860097128</v>
      </c>
      <c r="OJ71">
        <v>7.8877694379200731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8.2696054392125298</v>
      </c>
      <c r="OY71">
        <v>8.1198875820689036</v>
      </c>
      <c r="OZ71">
        <v>8.1708724125405663</v>
      </c>
      <c r="PA71">
        <v>8.1698592522282389</v>
      </c>
      <c r="PB71">
        <v>8.1671365260794317</v>
      </c>
      <c r="PC71">
        <v>8.1758037262357828</v>
      </c>
      <c r="PD71">
        <v>8.1822927840858988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8.6477999999999984</v>
      </c>
      <c r="PS71">
        <v>8.2409205585810579</v>
      </c>
      <c r="PT71">
        <v>8.5246238728275152</v>
      </c>
      <c r="PU71">
        <v>8.5735849089735492</v>
      </c>
      <c r="PV71">
        <v>8.5639319326569137</v>
      </c>
      <c r="PW71">
        <v>8.5785148572029044</v>
      </c>
      <c r="PX71">
        <v>8.5619715116534181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7.5100582458086462</v>
      </c>
      <c r="QN71">
        <v>8.4961507466884925</v>
      </c>
      <c r="QO71">
        <v>8.8218379890791763</v>
      </c>
      <c r="QP71">
        <v>8.8570035159147498</v>
      </c>
      <c r="QQ71">
        <v>8.8577580900814237</v>
      </c>
      <c r="QR71">
        <v>8.8685925317287744</v>
      </c>
      <c r="QS71" s="102" t="s">
        <v>663</v>
      </c>
      <c r="QU71">
        <v>18</v>
      </c>
      <c r="QV71" s="35">
        <v>0.73299999999999998</v>
      </c>
      <c r="QW71">
        <f t="shared" ref="QW71:RP71" si="67">MC$61</f>
        <v>0</v>
      </c>
      <c r="QX71">
        <f t="shared" si="67"/>
        <v>0</v>
      </c>
      <c r="QY71">
        <f t="shared" si="67"/>
        <v>0</v>
      </c>
      <c r="QZ71">
        <f t="shared" si="67"/>
        <v>0</v>
      </c>
      <c r="RA71">
        <f t="shared" si="67"/>
        <v>0</v>
      </c>
      <c r="RB71">
        <f t="shared" si="67"/>
        <v>0</v>
      </c>
      <c r="RC71">
        <f t="shared" si="67"/>
        <v>0</v>
      </c>
      <c r="RD71">
        <f t="shared" si="67"/>
        <v>0</v>
      </c>
      <c r="RE71">
        <f t="shared" si="67"/>
        <v>0</v>
      </c>
      <c r="RF71">
        <f t="shared" si="67"/>
        <v>0</v>
      </c>
      <c r="RG71">
        <f t="shared" si="67"/>
        <v>0</v>
      </c>
      <c r="RH71">
        <f t="shared" si="67"/>
        <v>14.242485357053322</v>
      </c>
      <c r="RI71">
        <f t="shared" si="67"/>
        <v>22.182939465366623</v>
      </c>
      <c r="RJ71">
        <f t="shared" si="67"/>
        <v>31.517615067701584</v>
      </c>
      <c r="RK71">
        <f t="shared" si="67"/>
        <v>36.614148580960816</v>
      </c>
      <c r="RL71">
        <f t="shared" si="67"/>
        <v>38.548188707288311</v>
      </c>
      <c r="RM71">
        <f t="shared" si="67"/>
        <v>40.475819260772603</v>
      </c>
      <c r="RN71">
        <f t="shared" si="67"/>
        <v>41.925700999740421</v>
      </c>
      <c r="RO71">
        <f t="shared" si="67"/>
        <v>43.613023136859923</v>
      </c>
      <c r="RP71">
        <f t="shared" si="67"/>
        <v>45.57430148238533</v>
      </c>
      <c r="RR71">
        <f t="shared" si="49"/>
        <v>14.3772777</v>
      </c>
      <c r="RS71" s="35">
        <v>0.73299999999999998</v>
      </c>
      <c r="RT71">
        <f>0.62*RJ71+0.38*RK71</f>
        <v>33.454297802740093</v>
      </c>
      <c r="RV71" s="32">
        <f>(0.42*RJ71+0.58*RK71)</f>
        <v>34.473604505391933</v>
      </c>
    </row>
    <row r="72" spans="1:49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 s="102" t="s">
        <v>664</v>
      </c>
      <c r="QU72">
        <v>19</v>
      </c>
      <c r="QV72" s="35">
        <v>0.76600000000000001</v>
      </c>
      <c r="QW72">
        <f t="shared" ref="QW72:RP72" si="68">MW$61</f>
        <v>0</v>
      </c>
      <c r="QX72">
        <f t="shared" si="68"/>
        <v>0</v>
      </c>
      <c r="QY72">
        <f t="shared" si="68"/>
        <v>0</v>
      </c>
      <c r="QZ72">
        <f t="shared" si="68"/>
        <v>0</v>
      </c>
      <c r="RA72">
        <f t="shared" si="68"/>
        <v>0</v>
      </c>
      <c r="RB72">
        <f t="shared" si="68"/>
        <v>0</v>
      </c>
      <c r="RC72">
        <f t="shared" si="68"/>
        <v>0</v>
      </c>
      <c r="RD72">
        <f t="shared" si="68"/>
        <v>0</v>
      </c>
      <c r="RE72">
        <f t="shared" si="68"/>
        <v>0</v>
      </c>
      <c r="RF72">
        <f t="shared" si="68"/>
        <v>0</v>
      </c>
      <c r="RG72">
        <f t="shared" si="68"/>
        <v>0</v>
      </c>
      <c r="RH72">
        <f t="shared" si="68"/>
        <v>4.34956516045236</v>
      </c>
      <c r="RI72">
        <f t="shared" si="68"/>
        <v>16.546364358337676</v>
      </c>
      <c r="RJ72">
        <f t="shared" si="68"/>
        <v>23.947815287651203</v>
      </c>
      <c r="RK72">
        <f t="shared" si="68"/>
        <v>32.068484950930518</v>
      </c>
      <c r="RL72">
        <f t="shared" si="68"/>
        <v>36.438357858401268</v>
      </c>
      <c r="RM72">
        <f t="shared" si="68"/>
        <v>38.619655449862833</v>
      </c>
      <c r="RN72">
        <f t="shared" si="68"/>
        <v>40.019345079349911</v>
      </c>
      <c r="RO72">
        <f t="shared" si="68"/>
        <v>41.967289231028985</v>
      </c>
      <c r="RP72">
        <f t="shared" si="68"/>
        <v>42.696901664380427</v>
      </c>
      <c r="RR72">
        <f t="shared" si="49"/>
        <v>14.771525400000002</v>
      </c>
      <c r="RS72" s="35">
        <v>0.76600000000000001</v>
      </c>
      <c r="RT72">
        <f>0.23*RJ72+0.77*RK72</f>
        <v>30.200730928376274</v>
      </c>
      <c r="RV72" s="32">
        <f>(0.01*RJ72+0.99*RK72)</f>
        <v>31.987278254297724</v>
      </c>
    </row>
    <row r="73" spans="1:49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 s="102" t="s">
        <v>665</v>
      </c>
      <c r="QU73">
        <v>20</v>
      </c>
      <c r="QV73" s="35">
        <v>0.8</v>
      </c>
      <c r="QW73">
        <f t="shared" ref="QW73:RP73" si="69">NQ$61</f>
        <v>0</v>
      </c>
      <c r="QX73">
        <f t="shared" si="69"/>
        <v>0</v>
      </c>
      <c r="QY73">
        <f t="shared" si="69"/>
        <v>0</v>
      </c>
      <c r="QZ73">
        <f t="shared" si="69"/>
        <v>0</v>
      </c>
      <c r="RA73">
        <f t="shared" si="69"/>
        <v>0</v>
      </c>
      <c r="RB73">
        <f t="shared" si="69"/>
        <v>0</v>
      </c>
      <c r="RC73">
        <f t="shared" si="69"/>
        <v>0</v>
      </c>
      <c r="RD73">
        <f t="shared" si="69"/>
        <v>0</v>
      </c>
      <c r="RE73">
        <f t="shared" si="69"/>
        <v>0</v>
      </c>
      <c r="RF73">
        <f t="shared" si="69"/>
        <v>0</v>
      </c>
      <c r="RG73">
        <f t="shared" si="69"/>
        <v>0</v>
      </c>
      <c r="RH73">
        <f t="shared" si="69"/>
        <v>0</v>
      </c>
      <c r="RI73">
        <f t="shared" si="69"/>
        <v>8.0005967148181547</v>
      </c>
      <c r="RJ73">
        <f t="shared" si="69"/>
        <v>17.413816995943712</v>
      </c>
      <c r="RK73">
        <f t="shared" si="69"/>
        <v>25.477043727644428</v>
      </c>
      <c r="RL73">
        <f t="shared" si="69"/>
        <v>33.884141422619891</v>
      </c>
      <c r="RM73">
        <f t="shared" si="69"/>
        <v>37.6950284077897</v>
      </c>
      <c r="RN73">
        <f t="shared" si="69"/>
        <v>40.542278650552944</v>
      </c>
      <c r="RO73">
        <f t="shared" si="69"/>
        <v>41.021305592952636</v>
      </c>
      <c r="RP73">
        <f t="shared" si="69"/>
        <v>42.136916346757623</v>
      </c>
      <c r="RR73">
        <f t="shared" si="49"/>
        <v>15.177720000000001</v>
      </c>
      <c r="RS73" s="35">
        <v>0.8</v>
      </c>
      <c r="RT73">
        <f>0.82*RK73+0.18*RL73</f>
        <v>26.990321312740008</v>
      </c>
      <c r="RV73" s="32">
        <f>(0.57*RK73+0.43*RL73)</f>
        <v>29.092095736483877</v>
      </c>
    </row>
    <row r="74" spans="1:49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 s="102" t="s">
        <v>666</v>
      </c>
      <c r="QU74">
        <v>21</v>
      </c>
      <c r="QV74" s="35">
        <v>0.83300000000000007</v>
      </c>
      <c r="QW74">
        <f t="shared" ref="QW74:RP74" si="70">OK$61</f>
        <v>0</v>
      </c>
      <c r="QX74">
        <f t="shared" si="70"/>
        <v>0</v>
      </c>
      <c r="QY74">
        <f t="shared" si="70"/>
        <v>0</v>
      </c>
      <c r="QZ74">
        <f t="shared" si="70"/>
        <v>0</v>
      </c>
      <c r="RA74">
        <f t="shared" si="70"/>
        <v>0</v>
      </c>
      <c r="RB74">
        <f t="shared" si="70"/>
        <v>0</v>
      </c>
      <c r="RC74">
        <f t="shared" si="70"/>
        <v>0</v>
      </c>
      <c r="RD74">
        <f t="shared" si="70"/>
        <v>0</v>
      </c>
      <c r="RE74">
        <f t="shared" si="70"/>
        <v>0</v>
      </c>
      <c r="RF74">
        <f t="shared" si="70"/>
        <v>0</v>
      </c>
      <c r="RG74">
        <f t="shared" si="70"/>
        <v>0</v>
      </c>
      <c r="RH74">
        <f t="shared" si="70"/>
        <v>0</v>
      </c>
      <c r="RI74">
        <f t="shared" si="70"/>
        <v>0</v>
      </c>
      <c r="RJ74">
        <f t="shared" si="70"/>
        <v>8.6731312591741965</v>
      </c>
      <c r="RK74">
        <f t="shared" si="70"/>
        <v>13.07321358186346</v>
      </c>
      <c r="RL74">
        <f t="shared" si="70"/>
        <v>25.761283605241186</v>
      </c>
      <c r="RM74">
        <f t="shared" si="70"/>
        <v>35.485394037297866</v>
      </c>
      <c r="RN74">
        <f t="shared" si="70"/>
        <v>38.490536686995753</v>
      </c>
      <c r="RO74">
        <f t="shared" si="70"/>
        <v>41.685389286242689</v>
      </c>
      <c r="RP74">
        <f t="shared" si="70"/>
        <v>42.703308336861895</v>
      </c>
      <c r="RR74">
        <f t="shared" si="49"/>
        <v>15.571967700000002</v>
      </c>
      <c r="RS74" s="35">
        <v>0.83300000000000007</v>
      </c>
      <c r="RT74">
        <f>0.43*RK74+0.57*RL74</f>
        <v>20.305413495188763</v>
      </c>
      <c r="RV74" s="32">
        <f>(0.16*RK74+0.84*RL74)</f>
        <v>23.731192401500749</v>
      </c>
    </row>
    <row r="75" spans="1:49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 s="102" t="s">
        <v>667</v>
      </c>
      <c r="QU75">
        <v>22</v>
      </c>
      <c r="QV75" s="35">
        <v>0.8660000000000001</v>
      </c>
      <c r="QW75">
        <f t="shared" ref="QW75:RP75" si="71">PE$61</f>
        <v>0</v>
      </c>
      <c r="QX75">
        <f t="shared" si="71"/>
        <v>0</v>
      </c>
      <c r="QY75">
        <f t="shared" si="71"/>
        <v>0</v>
      </c>
      <c r="QZ75">
        <f t="shared" si="71"/>
        <v>0</v>
      </c>
      <c r="RA75">
        <f t="shared" si="71"/>
        <v>0</v>
      </c>
      <c r="RB75">
        <f t="shared" si="71"/>
        <v>0</v>
      </c>
      <c r="RC75">
        <f t="shared" si="71"/>
        <v>0</v>
      </c>
      <c r="RD75">
        <f t="shared" si="71"/>
        <v>0</v>
      </c>
      <c r="RE75">
        <f t="shared" si="71"/>
        <v>0</v>
      </c>
      <c r="RF75">
        <f t="shared" si="71"/>
        <v>0</v>
      </c>
      <c r="RG75">
        <f t="shared" si="71"/>
        <v>0</v>
      </c>
      <c r="RH75">
        <f t="shared" si="71"/>
        <v>0</v>
      </c>
      <c r="RI75">
        <f t="shared" si="71"/>
        <v>0</v>
      </c>
      <c r="RJ75">
        <f t="shared" si="71"/>
        <v>2.3827905625430588</v>
      </c>
      <c r="RK75">
        <f t="shared" si="71"/>
        <v>10.610841629453514</v>
      </c>
      <c r="RL75">
        <f t="shared" si="71"/>
        <v>14.519272315007278</v>
      </c>
      <c r="RM75">
        <f t="shared" si="71"/>
        <v>27.364769784797861</v>
      </c>
      <c r="RN75">
        <f t="shared" si="71"/>
        <v>34.60754579526288</v>
      </c>
      <c r="RO75">
        <f t="shared" si="71"/>
        <v>38.093035705506274</v>
      </c>
      <c r="RP75">
        <f t="shared" si="71"/>
        <v>41.267807005152278</v>
      </c>
      <c r="RR75">
        <f t="shared" si="49"/>
        <v>15.966215400000001</v>
      </c>
      <c r="RS75" s="35">
        <v>0.8660000000000001</v>
      </c>
      <c r="RT75">
        <f>0.03*RK75+0.97*RL75</f>
        <v>14.402019394440664</v>
      </c>
      <c r="RV75" s="32">
        <f>(0.74*RL75+0.26*RM75)</f>
        <v>17.859101657152831</v>
      </c>
    </row>
    <row r="76" spans="1:49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 s="102" t="s">
        <v>668</v>
      </c>
      <c r="QU76">
        <v>23</v>
      </c>
      <c r="QV76" s="35">
        <v>0.9</v>
      </c>
      <c r="QW76">
        <f t="shared" ref="QW76:RP76" si="72">PY$61</f>
        <v>0</v>
      </c>
      <c r="QX76">
        <f t="shared" si="72"/>
        <v>0</v>
      </c>
      <c r="QY76">
        <f t="shared" si="72"/>
        <v>0</v>
      </c>
      <c r="QZ76">
        <f t="shared" si="72"/>
        <v>0</v>
      </c>
      <c r="RA76">
        <f t="shared" si="72"/>
        <v>0</v>
      </c>
      <c r="RB76">
        <f t="shared" si="72"/>
        <v>0</v>
      </c>
      <c r="RC76">
        <f t="shared" si="72"/>
        <v>0</v>
      </c>
      <c r="RD76">
        <f t="shared" si="72"/>
        <v>0</v>
      </c>
      <c r="RE76">
        <f t="shared" si="72"/>
        <v>0</v>
      </c>
      <c r="RF76">
        <f t="shared" si="72"/>
        <v>0</v>
      </c>
      <c r="RG76">
        <f t="shared" si="72"/>
        <v>0</v>
      </c>
      <c r="RH76">
        <f t="shared" si="72"/>
        <v>0</v>
      </c>
      <c r="RI76">
        <f t="shared" si="72"/>
        <v>0</v>
      </c>
      <c r="RJ76">
        <f t="shared" si="72"/>
        <v>0</v>
      </c>
      <c r="RK76">
        <f t="shared" si="72"/>
        <v>2.7422727556307627</v>
      </c>
      <c r="RL76">
        <f t="shared" si="72"/>
        <v>11.833129373151396</v>
      </c>
      <c r="RM76">
        <f t="shared" si="72"/>
        <v>17.478710199530425</v>
      </c>
      <c r="RN76">
        <f t="shared" si="72"/>
        <v>27.125127889736977</v>
      </c>
      <c r="RO76">
        <f t="shared" si="72"/>
        <v>35.30451353571349</v>
      </c>
      <c r="RP76">
        <f t="shared" si="72"/>
        <v>38.811448762279191</v>
      </c>
      <c r="RR76">
        <f t="shared" si="49"/>
        <v>16.372410000000002</v>
      </c>
      <c r="RS76" s="35">
        <v>0.9</v>
      </c>
      <c r="RT76">
        <f>0.63*RL76+0.37*RM76</f>
        <v>13.921994278911637</v>
      </c>
      <c r="RV76" s="32">
        <f>(0.32*RL76+0.68*RM76)</f>
        <v>15.672124335089137</v>
      </c>
    </row>
    <row r="77" spans="1:490" x14ac:dyDescent="0.3">
      <c r="A77">
        <v>0</v>
      </c>
      <c r="B77">
        <v>0</v>
      </c>
      <c r="C77">
        <v>5.8070718075841139</v>
      </c>
      <c r="D77">
        <v>5.7525078843693054</v>
      </c>
      <c r="E77">
        <v>5.7378504091147313</v>
      </c>
      <c r="F77">
        <v>5.8268382479568936</v>
      </c>
      <c r="G77">
        <v>5.7241462337584368</v>
      </c>
      <c r="H77">
        <v>5.8268794178424805</v>
      </c>
      <c r="I77">
        <v>5.7469576537667377</v>
      </c>
      <c r="J77">
        <v>5.7722020897335664</v>
      </c>
      <c r="K77">
        <v>5.7965905554918011</v>
      </c>
      <c r="L77">
        <v>5.8151716013529029</v>
      </c>
      <c r="M77">
        <v>5.7747585851935659</v>
      </c>
      <c r="N77">
        <v>5.7677434328712742</v>
      </c>
      <c r="O77">
        <v>5.7936475207043578</v>
      </c>
      <c r="P77">
        <v>5.808602625320221</v>
      </c>
      <c r="Q77">
        <v>5.7776983150391787</v>
      </c>
      <c r="R77">
        <v>5.7906266347946413</v>
      </c>
      <c r="S77">
        <v>5.7860840464106564</v>
      </c>
      <c r="T77">
        <v>5.8000538311677383</v>
      </c>
      <c r="U77">
        <v>0</v>
      </c>
      <c r="V77">
        <v>0</v>
      </c>
      <c r="W77">
        <v>0</v>
      </c>
      <c r="X77">
        <v>7.8238547664738292</v>
      </c>
      <c r="Y77">
        <v>7.9384415401196851</v>
      </c>
      <c r="Z77">
        <v>7.9090906657153628</v>
      </c>
      <c r="AA77">
        <v>7.9357994416146758</v>
      </c>
      <c r="AB77">
        <v>7.8766186158677431</v>
      </c>
      <c r="AC77">
        <v>7.8127508538478221</v>
      </c>
      <c r="AD77">
        <v>7.9098991476831211</v>
      </c>
      <c r="AE77">
        <v>7.9274856585295961</v>
      </c>
      <c r="AF77">
        <v>7.8115809723407672</v>
      </c>
      <c r="AG77">
        <v>8.0127427289868347</v>
      </c>
      <c r="AH77">
        <v>7.839867483711612</v>
      </c>
      <c r="AI77">
        <v>7.8015957307950954</v>
      </c>
      <c r="AJ77">
        <v>7.8868114971792727</v>
      </c>
      <c r="AK77">
        <v>7.8511324030455434</v>
      </c>
      <c r="AL77">
        <v>7.8601468803203707</v>
      </c>
      <c r="AM77">
        <v>7.8224005637240577</v>
      </c>
      <c r="AN77">
        <v>7.8577233921951777</v>
      </c>
      <c r="AO77">
        <v>0</v>
      </c>
      <c r="AP77">
        <v>0</v>
      </c>
      <c r="AQ77">
        <v>0</v>
      </c>
      <c r="AR77">
        <v>0</v>
      </c>
      <c r="AS77">
        <v>10.043354310125501</v>
      </c>
      <c r="AT77">
        <v>10.103603316786662</v>
      </c>
      <c r="AU77">
        <v>10.037743865041897</v>
      </c>
      <c r="AV77">
        <v>10.080156282358232</v>
      </c>
      <c r="AW77">
        <v>10.10751320295268</v>
      </c>
      <c r="AX77">
        <v>10.091315268934521</v>
      </c>
      <c r="AY77">
        <v>10.14916260625996</v>
      </c>
      <c r="AZ77">
        <v>9.9962348251085533</v>
      </c>
      <c r="BA77">
        <v>10.075125032520241</v>
      </c>
      <c r="BB77">
        <v>10.028073612544718</v>
      </c>
      <c r="BC77">
        <v>9.7982102996096661</v>
      </c>
      <c r="BD77">
        <v>10.036114602170816</v>
      </c>
      <c r="BE77">
        <v>10.009224350808203</v>
      </c>
      <c r="BF77">
        <v>9.9037484012057124</v>
      </c>
      <c r="BG77">
        <v>10.128586724115015</v>
      </c>
      <c r="BH77">
        <v>9.8781257748617861</v>
      </c>
      <c r="BI77">
        <v>0</v>
      </c>
      <c r="BJ77">
        <v>0</v>
      </c>
      <c r="BK77">
        <v>0</v>
      </c>
      <c r="BL77">
        <v>0</v>
      </c>
      <c r="BM77">
        <v>11.115705818690614</v>
      </c>
      <c r="BN77">
        <v>12.030764204683832</v>
      </c>
      <c r="BO77">
        <v>12.217776233950717</v>
      </c>
      <c r="BP77">
        <v>12.249084850724108</v>
      </c>
      <c r="BQ77">
        <v>12.282960336223374</v>
      </c>
      <c r="BR77">
        <v>12.264406966680248</v>
      </c>
      <c r="BS77">
        <v>12.128759610763204</v>
      </c>
      <c r="BT77">
        <v>12.248771629051758</v>
      </c>
      <c r="BU77">
        <v>12.213608377372127</v>
      </c>
      <c r="BV77">
        <v>12.030227089964972</v>
      </c>
      <c r="BW77">
        <v>12.094873331624903</v>
      </c>
      <c r="BX77">
        <v>12.009791277544746</v>
      </c>
      <c r="BY77">
        <v>12.044255831438736</v>
      </c>
      <c r="BZ77">
        <v>12.23221352421316</v>
      </c>
      <c r="CA77">
        <v>12.190017629487865</v>
      </c>
      <c r="CB77">
        <v>12.087834803355713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13.924830348277077</v>
      </c>
      <c r="CI77">
        <v>14.297398687368503</v>
      </c>
      <c r="CJ77">
        <v>14.397191368616829</v>
      </c>
      <c r="CK77">
        <v>14.368859997104126</v>
      </c>
      <c r="CL77">
        <v>14.304614704931248</v>
      </c>
      <c r="CM77">
        <v>14.414147324664784</v>
      </c>
      <c r="CN77">
        <v>14.216888773434661</v>
      </c>
      <c r="CO77">
        <v>14.358743505150571</v>
      </c>
      <c r="CP77">
        <v>14.174270663424801</v>
      </c>
      <c r="CQ77">
        <v>14.218593314811656</v>
      </c>
      <c r="CR77">
        <v>14.12708563020934</v>
      </c>
      <c r="CS77">
        <v>14.157383289249504</v>
      </c>
      <c r="CT77">
        <v>14.182446732417993</v>
      </c>
      <c r="CU77">
        <v>14.052549513925905</v>
      </c>
      <c r="CV77">
        <v>14.109249613623527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14.174738413858316</v>
      </c>
      <c r="DC77">
        <v>15.711632596146398</v>
      </c>
      <c r="DD77">
        <v>15.817081408446434</v>
      </c>
      <c r="DE77">
        <v>15.842774925552856</v>
      </c>
      <c r="DF77">
        <v>15.966066106655552</v>
      </c>
      <c r="DG77">
        <v>15.817131678674759</v>
      </c>
      <c r="DH77">
        <v>15.967113701503976</v>
      </c>
      <c r="DI77">
        <v>15.973772119383041</v>
      </c>
      <c r="DJ77">
        <v>15.802650167637948</v>
      </c>
      <c r="DK77">
        <v>15.759332422750093</v>
      </c>
      <c r="DL77">
        <v>15.474682828052252</v>
      </c>
      <c r="DM77">
        <v>15.602259524370016</v>
      </c>
      <c r="DN77">
        <v>15.636119745986511</v>
      </c>
      <c r="DO77">
        <v>15.866715629697296</v>
      </c>
      <c r="DP77">
        <v>15.785611249312579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16.036271438752497</v>
      </c>
      <c r="DX77">
        <v>16.43198345054968</v>
      </c>
      <c r="DY77">
        <v>16.676103951464292</v>
      </c>
      <c r="DZ77">
        <v>16.852077240655621</v>
      </c>
      <c r="EA77">
        <v>16.735856251953297</v>
      </c>
      <c r="EB77">
        <v>16.454639204258775</v>
      </c>
      <c r="EC77">
        <v>16.493343969632576</v>
      </c>
      <c r="ED77">
        <v>16.5026504223522</v>
      </c>
      <c r="EE77">
        <v>16.382637667287678</v>
      </c>
      <c r="EF77">
        <v>16.42906248304099</v>
      </c>
      <c r="EG77">
        <v>16.473748252478362</v>
      </c>
      <c r="EH77">
        <v>16.575503390947492</v>
      </c>
      <c r="EI77">
        <v>16.506534900103269</v>
      </c>
      <c r="EJ77">
        <v>16.603967312903944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15.668085737121945</v>
      </c>
      <c r="ER77">
        <v>17.591840374184144</v>
      </c>
      <c r="ES77">
        <v>17.462648642980493</v>
      </c>
      <c r="ET77">
        <v>17.789035344062544</v>
      </c>
      <c r="EU77">
        <v>17.631026206031105</v>
      </c>
      <c r="EV77">
        <v>17.679561981094487</v>
      </c>
      <c r="EW77">
        <v>17.366203843051586</v>
      </c>
      <c r="EX77">
        <v>17.428944368926352</v>
      </c>
      <c r="EY77">
        <v>17.305113219566781</v>
      </c>
      <c r="EZ77">
        <v>17.481655169059657</v>
      </c>
      <c r="FA77">
        <v>17.578959681944337</v>
      </c>
      <c r="FB77">
        <v>17.404165388140459</v>
      </c>
      <c r="FC77">
        <v>17.389434877457777</v>
      </c>
      <c r="FD77">
        <v>17.410818966510636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17.855868861137917</v>
      </c>
      <c r="FM77">
        <v>18.621161876923338</v>
      </c>
      <c r="FN77">
        <v>18.423119374590421</v>
      </c>
      <c r="FO77">
        <v>18.533887419761257</v>
      </c>
      <c r="FP77">
        <v>18.349872929876309</v>
      </c>
      <c r="FQ77">
        <v>18.394030058546583</v>
      </c>
      <c r="FR77">
        <v>18.293543154904835</v>
      </c>
      <c r="FS77">
        <v>18.388511251146827</v>
      </c>
      <c r="FT77">
        <v>18.110786367299962</v>
      </c>
      <c r="FU77">
        <v>18.276692101653417</v>
      </c>
      <c r="FV77">
        <v>18.123670945840967</v>
      </c>
      <c r="FW77">
        <v>18.144724266225751</v>
      </c>
      <c r="FX77">
        <v>18.341856963953681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17.371770199881723</v>
      </c>
      <c r="GG77">
        <v>18.907446593092409</v>
      </c>
      <c r="GH77">
        <v>18.970573379420742</v>
      </c>
      <c r="GI77">
        <v>19.092617924293606</v>
      </c>
      <c r="GJ77">
        <v>18.934118222719427</v>
      </c>
      <c r="GK77">
        <v>19.054358454244365</v>
      </c>
      <c r="GL77">
        <v>18.849415188277643</v>
      </c>
      <c r="GM77">
        <v>18.671933627329235</v>
      </c>
      <c r="GN77">
        <v>18.604113122374095</v>
      </c>
      <c r="GO77">
        <v>18.812528137631045</v>
      </c>
      <c r="GP77">
        <v>19.059389378314709</v>
      </c>
      <c r="GQ77">
        <v>18.631011219616088</v>
      </c>
      <c r="GR77">
        <v>18.742421424326981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17.297779081062593</v>
      </c>
      <c r="HA77">
        <v>19.405831808256174</v>
      </c>
      <c r="HB77">
        <v>19.8528725251842</v>
      </c>
      <c r="HC77">
        <v>19.881389260369946</v>
      </c>
      <c r="HD77">
        <v>19.913821047847478</v>
      </c>
      <c r="HE77">
        <v>19.620814983626257</v>
      </c>
      <c r="HF77">
        <v>19.72937618941576</v>
      </c>
      <c r="HG77">
        <v>20.036356292712821</v>
      </c>
      <c r="HH77">
        <v>19.585374680233116</v>
      </c>
      <c r="HI77">
        <v>19.719277745141238</v>
      </c>
      <c r="HJ77">
        <v>19.629461079946811</v>
      </c>
      <c r="HK77">
        <v>19.649401467259075</v>
      </c>
      <c r="HL77">
        <v>19.6467292268064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19.214596962951759</v>
      </c>
      <c r="HV77">
        <v>21.144930273842316</v>
      </c>
      <c r="HW77">
        <v>20.511660479553388</v>
      </c>
      <c r="HX77">
        <v>20.799120513637366</v>
      </c>
      <c r="HY77">
        <v>20.804362392007452</v>
      </c>
      <c r="HZ77">
        <v>20.888528745876179</v>
      </c>
      <c r="IA77">
        <v>20.56284345828966</v>
      </c>
      <c r="IB77">
        <v>20.608623911776441</v>
      </c>
      <c r="IC77">
        <v>20.534392821610115</v>
      </c>
      <c r="ID77">
        <v>20.668000976657765</v>
      </c>
      <c r="IE77">
        <v>20.767520368032031</v>
      </c>
      <c r="IF77">
        <v>20.688070964310796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18.685074518484857</v>
      </c>
      <c r="IP77">
        <v>20.697110629027662</v>
      </c>
      <c r="IQ77">
        <v>21.223980852891355</v>
      </c>
      <c r="IR77">
        <v>21.55764688884345</v>
      </c>
      <c r="IS77">
        <v>21.239507916354476</v>
      </c>
      <c r="IT77">
        <v>21.453778229253857</v>
      </c>
      <c r="IU77">
        <v>21.057414916721676</v>
      </c>
      <c r="IV77">
        <v>21.047646108149788</v>
      </c>
      <c r="IW77">
        <v>21.098642949526841</v>
      </c>
      <c r="IX77">
        <v>21.105554269992279</v>
      </c>
      <c r="IY77">
        <v>20.905035505260422</v>
      </c>
      <c r="IZ77">
        <v>21.320766534926758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21.014143278950339</v>
      </c>
      <c r="JK77">
        <v>22.258190860454555</v>
      </c>
      <c r="JL77">
        <v>22.228448205111167</v>
      </c>
      <c r="JM77">
        <v>22.238197413423091</v>
      </c>
      <c r="JN77">
        <v>22.327210737981368</v>
      </c>
      <c r="JO77">
        <v>22.11029243379993</v>
      </c>
      <c r="JP77">
        <v>22.09194136150505</v>
      </c>
      <c r="JQ77">
        <v>22.047360384522044</v>
      </c>
      <c r="JR77">
        <v>21.948546624618494</v>
      </c>
      <c r="JS77">
        <v>21.908187195006459</v>
      </c>
      <c r="JT77">
        <v>21.951959503836406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20.231651197532198</v>
      </c>
      <c r="KE77">
        <v>22.497852175347489</v>
      </c>
      <c r="KF77">
        <v>23.030061913534599</v>
      </c>
      <c r="KG77">
        <v>23.176823917235442</v>
      </c>
      <c r="KH77">
        <v>22.991082164523394</v>
      </c>
      <c r="KI77">
        <v>22.932531904035546</v>
      </c>
      <c r="KJ77">
        <v>22.988733757121704</v>
      </c>
      <c r="KK77">
        <v>23.136465748492146</v>
      </c>
      <c r="KL77">
        <v>22.922292400947768</v>
      </c>
      <c r="KM77">
        <v>23.022842161410683</v>
      </c>
      <c r="KN77">
        <v>23.254222380800645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20.127735714471328</v>
      </c>
      <c r="KY77">
        <v>22.461825674256865</v>
      </c>
      <c r="KZ77">
        <v>23.455100725700373</v>
      </c>
      <c r="LA77">
        <v>23.268583073415893</v>
      </c>
      <c r="LB77">
        <v>23.917307988612521</v>
      </c>
      <c r="LC77">
        <v>23.432195662599327</v>
      </c>
      <c r="LD77">
        <v>23.458142195347715</v>
      </c>
      <c r="LE77">
        <v>23.289734210059233</v>
      </c>
      <c r="LF77">
        <v>23.396847375206161</v>
      </c>
      <c r="LG77">
        <v>23.608764984184418</v>
      </c>
      <c r="LH77">
        <v>23.377762586676155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21.73070436806929</v>
      </c>
      <c r="LT77">
        <v>23.775432936464163</v>
      </c>
      <c r="LU77">
        <v>24.703489315530859</v>
      </c>
      <c r="LV77">
        <v>24.621152100667583</v>
      </c>
      <c r="LW77">
        <v>24.086112441798864</v>
      </c>
      <c r="LX77">
        <v>24.581316214007124</v>
      </c>
      <c r="LY77">
        <v>24.24962262475578</v>
      </c>
      <c r="LZ77">
        <v>24.482596749023809</v>
      </c>
      <c r="MA77">
        <v>24.313492685283876</v>
      </c>
      <c r="MB77">
        <v>24.482239287777698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22.748915671164429</v>
      </c>
      <c r="MO77">
        <v>24.824487541613589</v>
      </c>
      <c r="MP77">
        <v>25.70368119241985</v>
      </c>
      <c r="MQ77">
        <v>24.907124145540649</v>
      </c>
      <c r="MR77">
        <v>25.132283701337972</v>
      </c>
      <c r="MS77">
        <v>25.176889787544827</v>
      </c>
      <c r="MT77">
        <v>25.13688207300499</v>
      </c>
      <c r="MU77">
        <v>25.159590421532293</v>
      </c>
      <c r="MV77">
        <v>25.379652186254372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21.674519908374943</v>
      </c>
      <c r="NI77">
        <v>23.297625586775641</v>
      </c>
      <c r="NJ77">
        <v>25.222925789834846</v>
      </c>
      <c r="NK77">
        <v>25.742476296232255</v>
      </c>
      <c r="NL77">
        <v>25.498337879242062</v>
      </c>
      <c r="NM77">
        <v>25.734384615601275</v>
      </c>
      <c r="NN77">
        <v>25.685490211337942</v>
      </c>
      <c r="NO77">
        <v>25.857011609404481</v>
      </c>
      <c r="NP77">
        <v>25.593857784694602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22.702759814298727</v>
      </c>
      <c r="OD77">
        <v>24.497089187147555</v>
      </c>
      <c r="OE77">
        <v>26.228094392879765</v>
      </c>
      <c r="OF77">
        <v>26.843365897510239</v>
      </c>
      <c r="OG77">
        <v>26.435230629101088</v>
      </c>
      <c r="OH77">
        <v>26.998607147984991</v>
      </c>
      <c r="OI77">
        <v>26.562279023086852</v>
      </c>
      <c r="OJ77">
        <v>26.390067843493011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24.319376540924569</v>
      </c>
      <c r="OY77">
        <v>26.19945947283567</v>
      </c>
      <c r="OZ77">
        <v>27.279663352351005</v>
      </c>
      <c r="PA77">
        <v>27.89399217970039</v>
      </c>
      <c r="PB77">
        <v>27.162617329126679</v>
      </c>
      <c r="PC77">
        <v>27.850736510659129</v>
      </c>
      <c r="PD77">
        <v>27.684904052611856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23.006395167519493</v>
      </c>
      <c r="PS77">
        <v>23.706410529493262</v>
      </c>
      <c r="PT77">
        <v>26.871435483526692</v>
      </c>
      <c r="PU77">
        <v>27.233192162184654</v>
      </c>
      <c r="PV77">
        <v>27.667138260200751</v>
      </c>
      <c r="PW77">
        <v>27.828651400255012</v>
      </c>
      <c r="PX77">
        <v>28.37508548090846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20.284827702480097</v>
      </c>
      <c r="QN77">
        <v>25.062964747096199</v>
      </c>
      <c r="QO77">
        <v>27.648058011506038</v>
      </c>
      <c r="QP77">
        <v>28.541171481459539</v>
      </c>
      <c r="QQ77">
        <v>29.397463393715526</v>
      </c>
      <c r="QR77">
        <v>28.785915912010331</v>
      </c>
      <c r="QS77" s="102" t="s">
        <v>669</v>
      </c>
    </row>
    <row r="78" spans="1:49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 s="102" t="s">
        <v>670</v>
      </c>
      <c r="QU78" t="s">
        <v>991</v>
      </c>
      <c r="QV78" t="s">
        <v>1006</v>
      </c>
      <c r="QW78">
        <v>1</v>
      </c>
      <c r="QX78">
        <v>2</v>
      </c>
      <c r="QY78">
        <v>3</v>
      </c>
      <c r="QZ78">
        <v>4</v>
      </c>
      <c r="RA78">
        <v>5</v>
      </c>
      <c r="RB78">
        <v>6</v>
      </c>
      <c r="RC78">
        <v>7</v>
      </c>
      <c r="RD78">
        <v>8</v>
      </c>
      <c r="RE78">
        <v>9</v>
      </c>
      <c r="RF78">
        <v>10</v>
      </c>
      <c r="RG78">
        <v>11</v>
      </c>
      <c r="RH78">
        <v>12</v>
      </c>
      <c r="RI78">
        <v>13</v>
      </c>
      <c r="RJ78">
        <v>14</v>
      </c>
      <c r="RK78">
        <v>15</v>
      </c>
      <c r="RL78">
        <v>16</v>
      </c>
      <c r="RM78">
        <v>17</v>
      </c>
      <c r="RN78">
        <v>18</v>
      </c>
      <c r="RO78">
        <v>19</v>
      </c>
      <c r="RP78">
        <v>20</v>
      </c>
      <c r="RR78" t="s">
        <v>886</v>
      </c>
      <c r="RS78" t="s">
        <v>627</v>
      </c>
      <c r="RT78" t="s">
        <v>1006</v>
      </c>
    </row>
    <row r="79" spans="1:490" x14ac:dyDescent="0.3">
      <c r="A79">
        <v>0</v>
      </c>
      <c r="B79">
        <v>0</v>
      </c>
      <c r="C79">
        <v>5.4928261349290626</v>
      </c>
      <c r="D79">
        <v>5.437742491383708</v>
      </c>
      <c r="E79">
        <v>5.4241692123390699</v>
      </c>
      <c r="F79">
        <v>5.5093439496267544</v>
      </c>
      <c r="G79">
        <v>5.4069348790188192</v>
      </c>
      <c r="H79">
        <v>5.5114376693830014</v>
      </c>
      <c r="I79">
        <v>5.4329921660901732</v>
      </c>
      <c r="J79">
        <v>5.4552402779244717</v>
      </c>
      <c r="K79">
        <v>5.4812591174625549</v>
      </c>
      <c r="L79">
        <v>5.5029754731879494</v>
      </c>
      <c r="M79">
        <v>5.4598511510670997</v>
      </c>
      <c r="N79">
        <v>5.4511794993237119</v>
      </c>
      <c r="O79">
        <v>5.4803515253106312</v>
      </c>
      <c r="P79">
        <v>5.498340902484891</v>
      </c>
      <c r="Q79">
        <v>5.4651160983684548</v>
      </c>
      <c r="R79">
        <v>5.4765197156553045</v>
      </c>
      <c r="S79">
        <v>5.4739426062073413</v>
      </c>
      <c r="T79">
        <v>5.4900308322888014</v>
      </c>
      <c r="U79">
        <v>0</v>
      </c>
      <c r="V79">
        <v>0</v>
      </c>
      <c r="W79">
        <v>0</v>
      </c>
      <c r="X79">
        <v>7.3494799419659964</v>
      </c>
      <c r="Y79">
        <v>7.4676684936861708</v>
      </c>
      <c r="Z79">
        <v>7.4328819624064355</v>
      </c>
      <c r="AA79">
        <v>7.464786883027223</v>
      </c>
      <c r="AB79">
        <v>7.4030241725765551</v>
      </c>
      <c r="AC79">
        <v>7.3403563735844406</v>
      </c>
      <c r="AD79">
        <v>7.4405762952722263</v>
      </c>
      <c r="AE79">
        <v>7.4573937958111287</v>
      </c>
      <c r="AF79">
        <v>7.3369836621615461</v>
      </c>
      <c r="AG79">
        <v>7.5407866096175926</v>
      </c>
      <c r="AH79">
        <v>7.3681163239251921</v>
      </c>
      <c r="AI79">
        <v>7.3316950841924244</v>
      </c>
      <c r="AJ79">
        <v>7.419222580535286</v>
      </c>
      <c r="AK79">
        <v>7.3836035790112415</v>
      </c>
      <c r="AL79">
        <v>7.3914228939109865</v>
      </c>
      <c r="AM79">
        <v>7.3556770938412299</v>
      </c>
      <c r="AN79">
        <v>7.3888727933955467</v>
      </c>
      <c r="AO79">
        <v>0</v>
      </c>
      <c r="AP79">
        <v>0</v>
      </c>
      <c r="AQ79">
        <v>0</v>
      </c>
      <c r="AR79">
        <v>0</v>
      </c>
      <c r="AS79">
        <v>9.4118489507044192</v>
      </c>
      <c r="AT79">
        <v>9.4730270081275041</v>
      </c>
      <c r="AU79">
        <v>9.4059719616396418</v>
      </c>
      <c r="AV79">
        <v>9.44980533278423</v>
      </c>
      <c r="AW79">
        <v>9.4784179551629553</v>
      </c>
      <c r="AX79">
        <v>9.4608371425952456</v>
      </c>
      <c r="AY79">
        <v>9.5200984455830131</v>
      </c>
      <c r="AZ79">
        <v>9.3662913469237363</v>
      </c>
      <c r="BA79">
        <v>9.4458411999900971</v>
      </c>
      <c r="BB79">
        <v>9.3962955172015281</v>
      </c>
      <c r="BC79">
        <v>9.1740602942209986</v>
      </c>
      <c r="BD79">
        <v>9.41118579372454</v>
      </c>
      <c r="BE79">
        <v>9.3839646542793886</v>
      </c>
      <c r="BF79">
        <v>9.2805840879994363</v>
      </c>
      <c r="BG79">
        <v>9.5050812203572104</v>
      </c>
      <c r="BH79">
        <v>9.2519807745100522</v>
      </c>
      <c r="BI79">
        <v>0</v>
      </c>
      <c r="BJ79">
        <v>0</v>
      </c>
      <c r="BK79">
        <v>0</v>
      </c>
      <c r="BL79">
        <v>0</v>
      </c>
      <c r="BM79">
        <v>10.331518125767227</v>
      </c>
      <c r="BN79">
        <v>11.239146189087862</v>
      </c>
      <c r="BO79">
        <v>11.429605143082467</v>
      </c>
      <c r="BP79">
        <v>11.459743530889931</v>
      </c>
      <c r="BQ79">
        <v>11.496217946903007</v>
      </c>
      <c r="BR79">
        <v>11.473675771934294</v>
      </c>
      <c r="BS79">
        <v>11.339010652586632</v>
      </c>
      <c r="BT79">
        <v>11.457334584722497</v>
      </c>
      <c r="BU79">
        <v>11.425157993200585</v>
      </c>
      <c r="BV79">
        <v>11.239333169393914</v>
      </c>
      <c r="BW79">
        <v>11.316549233522451</v>
      </c>
      <c r="BX79">
        <v>11.229047186034396</v>
      </c>
      <c r="BY79">
        <v>11.260964425435333</v>
      </c>
      <c r="BZ79">
        <v>11.451450460187901</v>
      </c>
      <c r="CA79">
        <v>11.410448766069635</v>
      </c>
      <c r="CB79">
        <v>11.306800843419236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12.985904169231922</v>
      </c>
      <c r="CI79">
        <v>13.351461928177462</v>
      </c>
      <c r="CJ79">
        <v>13.450742049766793</v>
      </c>
      <c r="CK79">
        <v>13.425810998611407</v>
      </c>
      <c r="CL79">
        <v>13.356465128274774</v>
      </c>
      <c r="CM79">
        <v>13.470083424500743</v>
      </c>
      <c r="CN79">
        <v>13.266627186016665</v>
      </c>
      <c r="CO79">
        <v>13.411340151637864</v>
      </c>
      <c r="CP79">
        <v>13.224793437845065</v>
      </c>
      <c r="CQ79">
        <v>13.282301356176493</v>
      </c>
      <c r="CR79">
        <v>13.188489218912718</v>
      </c>
      <c r="CS79">
        <v>13.220778541626741</v>
      </c>
      <c r="CT79">
        <v>13.242484884580438</v>
      </c>
      <c r="CU79">
        <v>13.114021098090086</v>
      </c>
      <c r="CV79">
        <v>13.169750276224764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13.14213889418486</v>
      </c>
      <c r="DC79">
        <v>14.668818822597608</v>
      </c>
      <c r="DD79">
        <v>14.775631162880369</v>
      </c>
      <c r="DE79">
        <v>14.798390414842872</v>
      </c>
      <c r="DF79">
        <v>14.917876034973508</v>
      </c>
      <c r="DG79">
        <v>14.776064346685443</v>
      </c>
      <c r="DH79">
        <v>14.9269707859576</v>
      </c>
      <c r="DI79">
        <v>14.93894547325346</v>
      </c>
      <c r="DJ79">
        <v>14.762172944901078</v>
      </c>
      <c r="DK79">
        <v>14.72981050578502</v>
      </c>
      <c r="DL79">
        <v>14.442984442366537</v>
      </c>
      <c r="DM79">
        <v>14.577632634816949</v>
      </c>
      <c r="DN79">
        <v>14.604703028600989</v>
      </c>
      <c r="DO79">
        <v>14.840140947835337</v>
      </c>
      <c r="DP79">
        <v>14.756548315962156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14.868680819571805</v>
      </c>
      <c r="DX79">
        <v>15.261641152945735</v>
      </c>
      <c r="DY79">
        <v>15.508376508417562</v>
      </c>
      <c r="DZ79">
        <v>15.686013999203841</v>
      </c>
      <c r="EA79">
        <v>15.569582136555805</v>
      </c>
      <c r="EB79">
        <v>15.289754691043813</v>
      </c>
      <c r="EC79">
        <v>15.327051347067906</v>
      </c>
      <c r="ED79">
        <v>15.335354016436369</v>
      </c>
      <c r="EE79">
        <v>15.226000753535667</v>
      </c>
      <c r="EF79">
        <v>15.277160426911662</v>
      </c>
      <c r="EG79">
        <v>15.31671873645927</v>
      </c>
      <c r="EH79">
        <v>15.428259690614604</v>
      </c>
      <c r="EI79">
        <v>15.347789335117358</v>
      </c>
      <c r="EJ79">
        <v>15.450300663476234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14.400447336677994</v>
      </c>
      <c r="ER79">
        <v>16.330600544928117</v>
      </c>
      <c r="ES79">
        <v>16.197459866045143</v>
      </c>
      <c r="ET79">
        <v>16.531917019638595</v>
      </c>
      <c r="EU79">
        <v>16.369461739772763</v>
      </c>
      <c r="EV79">
        <v>16.417114683644495</v>
      </c>
      <c r="EW79">
        <v>16.103166170177186</v>
      </c>
      <c r="EX79">
        <v>16.160980564033302</v>
      </c>
      <c r="EY79">
        <v>16.05471060670412</v>
      </c>
      <c r="EZ79">
        <v>16.231354184117105</v>
      </c>
      <c r="FA79">
        <v>16.333205877537718</v>
      </c>
      <c r="FB79">
        <v>16.155198863375176</v>
      </c>
      <c r="FC79">
        <v>16.1442418923078</v>
      </c>
      <c r="FD79">
        <v>16.15801043559032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16.504049356974537</v>
      </c>
      <c r="FM79">
        <v>17.271114431062621</v>
      </c>
      <c r="FN79">
        <v>17.069080634357</v>
      </c>
      <c r="FO79">
        <v>17.177656272978076</v>
      </c>
      <c r="FP79">
        <v>16.990895998990762</v>
      </c>
      <c r="FQ79">
        <v>17.037933442696666</v>
      </c>
      <c r="FR79">
        <v>16.932524407896345</v>
      </c>
      <c r="FS79">
        <v>17.046453262441055</v>
      </c>
      <c r="FT79">
        <v>16.768995110366266</v>
      </c>
      <c r="FU79">
        <v>16.935002521803039</v>
      </c>
      <c r="FV79">
        <v>16.784803179127735</v>
      </c>
      <c r="FW79">
        <v>16.802065982647697</v>
      </c>
      <c r="FX79">
        <v>16.999914443055918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15.905592255784731</v>
      </c>
      <c r="GG79">
        <v>17.429890312771516</v>
      </c>
      <c r="GH79">
        <v>17.485982865320121</v>
      </c>
      <c r="GI79">
        <v>17.611667440844286</v>
      </c>
      <c r="GJ79">
        <v>17.450838244054637</v>
      </c>
      <c r="GK79">
        <v>17.571212895220736</v>
      </c>
      <c r="GL79">
        <v>17.364074428878254</v>
      </c>
      <c r="GM79">
        <v>17.202602488140819</v>
      </c>
      <c r="GN79">
        <v>17.12748095150906</v>
      </c>
      <c r="GO79">
        <v>17.348028095343093</v>
      </c>
      <c r="GP79">
        <v>17.592137910168649</v>
      </c>
      <c r="GQ79">
        <v>17.164982290921028</v>
      </c>
      <c r="GR79">
        <v>17.275875465789362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15.730948671205772</v>
      </c>
      <c r="HA79">
        <v>17.82944647585035</v>
      </c>
      <c r="HB79">
        <v>18.269607743089541</v>
      </c>
      <c r="HC79">
        <v>18.309011066789811</v>
      </c>
      <c r="HD79">
        <v>18.335300970108431</v>
      </c>
      <c r="HE79">
        <v>18.040154895914817</v>
      </c>
      <c r="HF79">
        <v>18.148758497846323</v>
      </c>
      <c r="HG79">
        <v>18.480285574679812</v>
      </c>
      <c r="HH79">
        <v>18.021800327358456</v>
      </c>
      <c r="HI79">
        <v>18.158980504822427</v>
      </c>
      <c r="HJ79">
        <v>18.066773898621506</v>
      </c>
      <c r="HK79">
        <v>18.08873455317374</v>
      </c>
      <c r="HL79">
        <v>18.086049679358766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17.535703483416874</v>
      </c>
      <c r="HV79">
        <v>19.474148439092243</v>
      </c>
      <c r="HW79">
        <v>18.834808796830604</v>
      </c>
      <c r="HX79">
        <v>19.12443964627105</v>
      </c>
      <c r="HY79">
        <v>19.131073936321524</v>
      </c>
      <c r="HZ79">
        <v>19.218402440920748</v>
      </c>
      <c r="IA79">
        <v>18.905066345355721</v>
      </c>
      <c r="IB79">
        <v>18.955052086893602</v>
      </c>
      <c r="IC79">
        <v>18.879734752458432</v>
      </c>
      <c r="ID79">
        <v>19.015406632032377</v>
      </c>
      <c r="IE79">
        <v>19.113278954068125</v>
      </c>
      <c r="IF79">
        <v>19.032632098075521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16.881529088090971</v>
      </c>
      <c r="IP79">
        <v>18.897679572894301</v>
      </c>
      <c r="IQ79">
        <v>19.428272231512167</v>
      </c>
      <c r="IR79">
        <v>19.765740620674922</v>
      </c>
      <c r="IS79">
        <v>19.439923842405378</v>
      </c>
      <c r="IT79">
        <v>19.655439765926666</v>
      </c>
      <c r="IU79">
        <v>19.28104961714541</v>
      </c>
      <c r="IV79">
        <v>19.265143180809677</v>
      </c>
      <c r="IW79">
        <v>19.317532648056538</v>
      </c>
      <c r="IX79">
        <v>19.324082625335478</v>
      </c>
      <c r="IY79">
        <v>19.124715937418024</v>
      </c>
      <c r="IZ79">
        <v>19.542178503516137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19.131428127529883</v>
      </c>
      <c r="JK79">
        <v>20.364963482073033</v>
      </c>
      <c r="JL79">
        <v>20.333637714262611</v>
      </c>
      <c r="JM79">
        <v>20.339721120798909</v>
      </c>
      <c r="JN79">
        <v>20.435425401099202</v>
      </c>
      <c r="JO79">
        <v>20.237631496079619</v>
      </c>
      <c r="JP79">
        <v>20.213719227609495</v>
      </c>
      <c r="JQ79">
        <v>20.174083155898199</v>
      </c>
      <c r="JR79">
        <v>20.071361712044027</v>
      </c>
      <c r="JS79">
        <v>20.03042606707395</v>
      </c>
      <c r="JT79">
        <v>20.071362734626756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18.236725390952767</v>
      </c>
      <c r="KE79">
        <v>20.512136410325017</v>
      </c>
      <c r="KF79">
        <v>21.03817089306288</v>
      </c>
      <c r="KG79">
        <v>21.186138534825027</v>
      </c>
      <c r="KH79">
        <v>21.001117526190615</v>
      </c>
      <c r="KI79">
        <v>20.964863484576604</v>
      </c>
      <c r="KJ79">
        <v>21.020479088952101</v>
      </c>
      <c r="KK79">
        <v>21.166107993072181</v>
      </c>
      <c r="KL79">
        <v>20.956909981945696</v>
      </c>
      <c r="KM79">
        <v>21.058729520115175</v>
      </c>
      <c r="KN79">
        <v>21.286810054977316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18.018863463761505</v>
      </c>
      <c r="KY79">
        <v>20.348350416846433</v>
      </c>
      <c r="KZ79">
        <v>21.339341257693185</v>
      </c>
      <c r="LA79">
        <v>21.15595388380887</v>
      </c>
      <c r="LB79">
        <v>21.804276657637988</v>
      </c>
      <c r="LC79">
        <v>21.346621094097198</v>
      </c>
      <c r="LD79">
        <v>21.366770258660594</v>
      </c>
      <c r="LE79">
        <v>21.19739813951584</v>
      </c>
      <c r="LF79">
        <v>21.309103577283654</v>
      </c>
      <c r="LG79">
        <v>21.513861395137909</v>
      </c>
      <c r="LH79">
        <v>21.281065511218006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19.532753120466339</v>
      </c>
      <c r="LT79">
        <v>21.568021324019199</v>
      </c>
      <c r="LU79">
        <v>22.494335439081247</v>
      </c>
      <c r="LV79">
        <v>22.408964749578772</v>
      </c>
      <c r="LW79">
        <v>21.89128883186439</v>
      </c>
      <c r="LX79">
        <v>22.388687427312405</v>
      </c>
      <c r="LY79">
        <v>22.062442165610918</v>
      </c>
      <c r="LZ79">
        <v>22.298206923819968</v>
      </c>
      <c r="MA79">
        <v>22.121977997885935</v>
      </c>
      <c r="MB79">
        <v>22.296484999138816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20.449116519982223</v>
      </c>
      <c r="MO79">
        <v>22.528012811560206</v>
      </c>
      <c r="MP79">
        <v>23.40009435244799</v>
      </c>
      <c r="MQ79">
        <v>22.625896401165324</v>
      </c>
      <c r="MR79">
        <v>22.846244695191551</v>
      </c>
      <c r="MS79">
        <v>22.899947623258278</v>
      </c>
      <c r="MT79">
        <v>22.858004492126451</v>
      </c>
      <c r="MU79">
        <v>22.883258025536499</v>
      </c>
      <c r="MV79">
        <v>23.099475154034668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19.232694256338295</v>
      </c>
      <c r="NI79">
        <v>20.870968853989918</v>
      </c>
      <c r="NJ79">
        <v>22.79858456812623</v>
      </c>
      <c r="NK79">
        <v>23.337020158016514</v>
      </c>
      <c r="NL79">
        <v>23.09758231052383</v>
      </c>
      <c r="NM79">
        <v>23.330614251941157</v>
      </c>
      <c r="NN79">
        <v>23.281155972523901</v>
      </c>
      <c r="NO79">
        <v>23.455070290102871</v>
      </c>
      <c r="NP79">
        <v>23.183807931859256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20.169570032958489</v>
      </c>
      <c r="OD79">
        <v>21.970687645447253</v>
      </c>
      <c r="OE79">
        <v>23.748423490411874</v>
      </c>
      <c r="OF79">
        <v>24.347790155321995</v>
      </c>
      <c r="OG79">
        <v>23.937373237192624</v>
      </c>
      <c r="OH79">
        <v>24.495789708222436</v>
      </c>
      <c r="OI79">
        <v>24.057087648754461</v>
      </c>
      <c r="OJ79">
        <v>23.886786958920492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21.69456716861918</v>
      </c>
      <c r="OY79">
        <v>23.622730978606672</v>
      </c>
      <c r="OZ79">
        <v>24.686559851324514</v>
      </c>
      <c r="PA79">
        <v>25.301173673562609</v>
      </c>
      <c r="PB79">
        <v>24.570652040654206</v>
      </c>
      <c r="PC79">
        <v>25.256079116074378</v>
      </c>
      <c r="PD79">
        <v>25.088133175626751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20.261545167519493</v>
      </c>
      <c r="PS79">
        <v>21.092158292406143</v>
      </c>
      <c r="PT79">
        <v>24.166173599244967</v>
      </c>
      <c r="PU79">
        <v>24.512294696350658</v>
      </c>
      <c r="PV79">
        <v>24.949236314655501</v>
      </c>
      <c r="PW79">
        <v>25.106101967076587</v>
      </c>
      <c r="PX79">
        <v>25.657849535378858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17.910854396485686</v>
      </c>
      <c r="QN79">
        <v>22.368309221188177</v>
      </c>
      <c r="QO79">
        <v>24.848415025703016</v>
      </c>
      <c r="QP79">
        <v>25.730299189029861</v>
      </c>
      <c r="QQ79">
        <v>26.586305506663827</v>
      </c>
      <c r="QR79">
        <v>25.97132183075594</v>
      </c>
      <c r="QS79" s="102" t="s">
        <v>671</v>
      </c>
      <c r="QU79">
        <v>1</v>
      </c>
      <c r="QV79" s="35">
        <v>0.1</v>
      </c>
      <c r="QW79">
        <f t="shared" ref="QW79:RP79" si="73">A$68</f>
        <v>0</v>
      </c>
      <c r="QX79">
        <f t="shared" si="73"/>
        <v>0</v>
      </c>
      <c r="QY79">
        <f t="shared" si="73"/>
        <v>0</v>
      </c>
      <c r="QZ79">
        <f t="shared" si="73"/>
        <v>0</v>
      </c>
      <c r="RA79">
        <f t="shared" si="73"/>
        <v>0</v>
      </c>
      <c r="RB79">
        <f t="shared" si="73"/>
        <v>0</v>
      </c>
      <c r="RC79">
        <f t="shared" si="73"/>
        <v>0</v>
      </c>
      <c r="RD79">
        <f t="shared" si="73"/>
        <v>0</v>
      </c>
      <c r="RE79">
        <f t="shared" si="73"/>
        <v>0</v>
      </c>
      <c r="RF79">
        <f t="shared" si="73"/>
        <v>0</v>
      </c>
      <c r="RG79">
        <f t="shared" si="73"/>
        <v>0</v>
      </c>
      <c r="RH79">
        <f t="shared" si="73"/>
        <v>0</v>
      </c>
      <c r="RI79">
        <f t="shared" si="73"/>
        <v>0</v>
      </c>
      <c r="RJ79">
        <f t="shared" si="73"/>
        <v>0</v>
      </c>
      <c r="RK79">
        <f t="shared" si="73"/>
        <v>0</v>
      </c>
      <c r="RL79">
        <f t="shared" si="73"/>
        <v>0</v>
      </c>
      <c r="RM79">
        <f t="shared" si="73"/>
        <v>0</v>
      </c>
      <c r="RN79">
        <f t="shared" si="73"/>
        <v>0</v>
      </c>
      <c r="RO79">
        <f t="shared" si="73"/>
        <v>0</v>
      </c>
      <c r="RP79">
        <f t="shared" si="73"/>
        <v>0</v>
      </c>
      <c r="RR79">
        <f t="shared" ref="RR79:RR101" si="74">(119469*RS79+56202)/10^4</f>
        <v>6.8148899999999992</v>
      </c>
      <c r="RS79" s="35">
        <v>0.1</v>
      </c>
      <c r="RT79">
        <f>0.02*RI79+0.98*RJ79</f>
        <v>0</v>
      </c>
    </row>
    <row r="80" spans="1:490" x14ac:dyDescent="0.3">
      <c r="A80">
        <v>0</v>
      </c>
      <c r="B80">
        <v>0</v>
      </c>
      <c r="C80">
        <v>4.9801215951672202E-2</v>
      </c>
      <c r="D80">
        <v>4.9883580504848875E-2</v>
      </c>
      <c r="E80">
        <v>4.9711758601531403E-2</v>
      </c>
      <c r="F80">
        <v>5.0316053618089003E-2</v>
      </c>
      <c r="G80">
        <v>5.0271213112459759E-2</v>
      </c>
      <c r="H80">
        <v>4.9990768377097136E-2</v>
      </c>
      <c r="I80">
        <v>4.9756812627031327E-2</v>
      </c>
      <c r="J80">
        <v>5.0231665896845759E-2</v>
      </c>
      <c r="K80">
        <v>4.9973286533953783E-2</v>
      </c>
      <c r="L80">
        <v>4.9476406999200917E-2</v>
      </c>
      <c r="M80">
        <v>4.9906090986761555E-2</v>
      </c>
      <c r="N80">
        <v>5.0168610704843027E-2</v>
      </c>
      <c r="O80">
        <v>4.9689563588881658E-2</v>
      </c>
      <c r="P80">
        <v>4.9200302629680982E-2</v>
      </c>
      <c r="Q80">
        <v>4.9573468073475659E-2</v>
      </c>
      <c r="R80">
        <v>4.9814600031894446E-2</v>
      </c>
      <c r="S80">
        <v>4.94953224622127E-2</v>
      </c>
      <c r="T80">
        <v>4.9163866272711777E-2</v>
      </c>
      <c r="U80">
        <v>0</v>
      </c>
      <c r="V80">
        <v>0</v>
      </c>
      <c r="W80">
        <v>0</v>
      </c>
      <c r="X80">
        <v>7.5178260619308532E-2</v>
      </c>
      <c r="Y80">
        <v>7.4607455853171911E-2</v>
      </c>
      <c r="Z80">
        <v>7.5468891174156102E-2</v>
      </c>
      <c r="AA80">
        <v>7.4645413405301467E-2</v>
      </c>
      <c r="AB80">
        <v>7.505458689242317E-2</v>
      </c>
      <c r="AC80">
        <v>7.4864418425259205E-2</v>
      </c>
      <c r="AD80">
        <v>7.4377631126924401E-2</v>
      </c>
      <c r="AE80">
        <v>7.4499502807998205E-2</v>
      </c>
      <c r="AF80">
        <v>7.5213519838228438E-2</v>
      </c>
      <c r="AG80">
        <v>7.4794947602099024E-2</v>
      </c>
      <c r="AH80">
        <v>7.4762465893251792E-2</v>
      </c>
      <c r="AI80">
        <v>7.4502013592231187E-2</v>
      </c>
      <c r="AJ80">
        <v>7.4131279601214184E-2</v>
      </c>
      <c r="AK80">
        <v>7.4122949825454823E-2</v>
      </c>
      <c r="AL80">
        <v>7.4319965172539124E-2</v>
      </c>
      <c r="AM80">
        <v>7.3994223588600222E-2</v>
      </c>
      <c r="AN80">
        <v>7.4341827011109515E-2</v>
      </c>
      <c r="AO80">
        <v>0</v>
      </c>
      <c r="AP80">
        <v>0</v>
      </c>
      <c r="AQ80">
        <v>0</v>
      </c>
      <c r="AR80">
        <v>0</v>
      </c>
      <c r="AS80">
        <v>0.1000800886562726</v>
      </c>
      <c r="AT80">
        <v>9.9932853987188097E-2</v>
      </c>
      <c r="AU80">
        <v>0.10012233017468385</v>
      </c>
      <c r="AV80">
        <v>9.9897139393661155E-2</v>
      </c>
      <c r="AW80">
        <v>9.9698137526105471E-2</v>
      </c>
      <c r="AX80">
        <v>9.9917294190059847E-2</v>
      </c>
      <c r="AY80">
        <v>9.9693210883827946E-2</v>
      </c>
      <c r="AZ80">
        <v>9.983256389616732E-2</v>
      </c>
      <c r="BA80">
        <v>9.9728024172765384E-2</v>
      </c>
      <c r="BB80">
        <v>0.10012331146484887</v>
      </c>
      <c r="BC80">
        <v>9.8942226831521249E-2</v>
      </c>
      <c r="BD80">
        <v>9.9068805669839541E-2</v>
      </c>
      <c r="BE80">
        <v>9.912594254465612E-2</v>
      </c>
      <c r="BF80">
        <v>9.8787528368107988E-2</v>
      </c>
      <c r="BG80">
        <v>9.8843742006216539E-2</v>
      </c>
      <c r="BH80">
        <v>9.9258421981018655E-2</v>
      </c>
      <c r="BI80">
        <v>0</v>
      </c>
      <c r="BJ80">
        <v>0</v>
      </c>
      <c r="BK80">
        <v>0</v>
      </c>
      <c r="BL80">
        <v>0</v>
      </c>
      <c r="BM80">
        <v>0.1242769719371455</v>
      </c>
      <c r="BN80">
        <v>0.1254545191118831</v>
      </c>
      <c r="BO80">
        <v>0.12490825528815237</v>
      </c>
      <c r="BP80">
        <v>0.12509371154265916</v>
      </c>
      <c r="BQ80">
        <v>0.12468183665932855</v>
      </c>
      <c r="BR80">
        <v>0.12531397698034138</v>
      </c>
      <c r="BS80">
        <v>0.12515831349866521</v>
      </c>
      <c r="BT80">
        <v>0.12542583903791682</v>
      </c>
      <c r="BU80">
        <v>0.12495251730135407</v>
      </c>
      <c r="BV80">
        <v>0.12533976554216461</v>
      </c>
      <c r="BW80">
        <v>0.12337474340197042</v>
      </c>
      <c r="BX80">
        <v>0.1237571146112075</v>
      </c>
      <c r="BY80">
        <v>0.12415931196275633</v>
      </c>
      <c r="BZ80">
        <v>0.12375910690877678</v>
      </c>
      <c r="CA80">
        <v>0.12357127303354473</v>
      </c>
      <c r="CB80">
        <v>0.12380840904763424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0.14879971141761655</v>
      </c>
      <c r="CI80">
        <v>0.14991073838209823</v>
      </c>
      <c r="CJ80">
        <v>0.14999196812203661</v>
      </c>
      <c r="CK80">
        <v>0.14945309009393365</v>
      </c>
      <c r="CL80">
        <v>0.15026142260800071</v>
      </c>
      <c r="CM80">
        <v>0.14961393029541195</v>
      </c>
      <c r="CN80">
        <v>0.15059613112805059</v>
      </c>
      <c r="CO80">
        <v>0.15014316220486579</v>
      </c>
      <c r="CP80">
        <v>0.15047182655780267</v>
      </c>
      <c r="CQ80">
        <v>0.14844114272192391</v>
      </c>
      <c r="CR80">
        <v>0.1488110060869835</v>
      </c>
      <c r="CS80">
        <v>0.1485091445472933</v>
      </c>
      <c r="CT80">
        <v>0.14903722683719145</v>
      </c>
      <c r="CU80">
        <v>0.14878909448736963</v>
      </c>
      <c r="CV80">
        <v>0.14895942109089774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0.16364493180244946</v>
      </c>
      <c r="DC80">
        <v>0.16526367251169319</v>
      </c>
      <c r="DD80">
        <v>0.16504758249858387</v>
      </c>
      <c r="DE80">
        <v>0.16551260074643165</v>
      </c>
      <c r="DF80">
        <v>0.16611570074200444</v>
      </c>
      <c r="DG80">
        <v>0.16498689888895743</v>
      </c>
      <c r="DH80">
        <v>0.16484039866028058</v>
      </c>
      <c r="DI80">
        <v>0.16399788369723831</v>
      </c>
      <c r="DJ80">
        <v>0.16489337919760022</v>
      </c>
      <c r="DK80">
        <v>0.16320979445026729</v>
      </c>
      <c r="DL80">
        <v>0.16357350717948393</v>
      </c>
      <c r="DM80">
        <v>0.16243421888613671</v>
      </c>
      <c r="DN80">
        <v>0.16352225211553292</v>
      </c>
      <c r="DO80">
        <v>0.16274642664326153</v>
      </c>
      <c r="DP80">
        <v>0.16314390683567281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0.18503813299218441</v>
      </c>
      <c r="DX80">
        <v>0.18547421515118082</v>
      </c>
      <c r="DY80">
        <v>0.18505981664765941</v>
      </c>
      <c r="DZ80">
        <v>0.18479607629980679</v>
      </c>
      <c r="EA80">
        <v>0.18482949530863546</v>
      </c>
      <c r="EB80">
        <v>0.18460927309270281</v>
      </c>
      <c r="EC80">
        <v>0.18483242829867957</v>
      </c>
      <c r="ED80">
        <v>0.18499150648428325</v>
      </c>
      <c r="EE80">
        <v>0.1833637348756901</v>
      </c>
      <c r="EF80">
        <v>0.18261030012728202</v>
      </c>
      <c r="EG80">
        <v>0.18343101230297013</v>
      </c>
      <c r="EH80">
        <v>0.18186420698577932</v>
      </c>
      <c r="EI80">
        <v>0.18370015797385242</v>
      </c>
      <c r="EJ80">
        <v>0.1828955221814727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0.20089356583897847</v>
      </c>
      <c r="ER80">
        <v>0.19987952920063753</v>
      </c>
      <c r="ES80">
        <v>0.20050535292160984</v>
      </c>
      <c r="ET80">
        <v>0.19922635886275017</v>
      </c>
      <c r="EU80">
        <v>0.19993097722002401</v>
      </c>
      <c r="EV80">
        <v>0.2000708870760684</v>
      </c>
      <c r="EW80">
        <v>0.20016444894998625</v>
      </c>
      <c r="EX80">
        <v>0.20094513548225967</v>
      </c>
      <c r="EY80">
        <v>0.19821894346351324</v>
      </c>
      <c r="EZ80">
        <v>0.19820037105632271</v>
      </c>
      <c r="FA80">
        <v>0.19749060217894662</v>
      </c>
      <c r="FB80">
        <v>0.19798154317007996</v>
      </c>
      <c r="FC80">
        <v>0.19739695250916733</v>
      </c>
      <c r="FD80">
        <v>0.1985965193900967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0.21423446975647953</v>
      </c>
      <c r="FM80">
        <v>0.21395363642800652</v>
      </c>
      <c r="FN80">
        <v>0.21458617119388634</v>
      </c>
      <c r="FO80">
        <v>0.2149336207263354</v>
      </c>
      <c r="FP80">
        <v>0.21536876876157446</v>
      </c>
      <c r="FQ80">
        <v>0.21491230045165058</v>
      </c>
      <c r="FR80">
        <v>0.21569235293320171</v>
      </c>
      <c r="FS80">
        <v>0.2127550741241363</v>
      </c>
      <c r="FT80">
        <v>0.21270397884183004</v>
      </c>
      <c r="FU80">
        <v>0.21268141065992074</v>
      </c>
      <c r="FV80">
        <v>0.21222711721033574</v>
      </c>
      <c r="FW80">
        <v>0.21283136777987444</v>
      </c>
      <c r="FX80">
        <v>0.21272822576366074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0.23235783583153702</v>
      </c>
      <c r="GG80">
        <v>0.23416105868794015</v>
      </c>
      <c r="GH80">
        <v>0.2352758342473269</v>
      </c>
      <c r="GI80">
        <v>0.23469896726613598</v>
      </c>
      <c r="GJ80">
        <v>0.23506814241914306</v>
      </c>
      <c r="GK80">
        <v>0.23504683978187388</v>
      </c>
      <c r="GL80">
        <v>0.23539473207597505</v>
      </c>
      <c r="GM80">
        <v>0.23290200332999667</v>
      </c>
      <c r="GN80">
        <v>0.23407023448476891</v>
      </c>
      <c r="GO80">
        <v>0.23215406760971946</v>
      </c>
      <c r="GP80">
        <v>0.23258928011975236</v>
      </c>
      <c r="GQ80">
        <v>0.23238670862672531</v>
      </c>
      <c r="GR80">
        <v>0.23247155869560876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0.24830909823404518</v>
      </c>
      <c r="HA80">
        <v>0.2498233490342032</v>
      </c>
      <c r="HB80">
        <v>0.25091359462672813</v>
      </c>
      <c r="HC80">
        <v>0.24918830326151059</v>
      </c>
      <c r="HD80">
        <v>0.25016166049747202</v>
      </c>
      <c r="HE80">
        <v>0.25050080629341315</v>
      </c>
      <c r="HF80">
        <v>0.25049408741195417</v>
      </c>
      <c r="HG80">
        <v>0.24666153937299906</v>
      </c>
      <c r="HH80">
        <v>0.24784295181054358</v>
      </c>
      <c r="HI80">
        <v>0.2473346088548885</v>
      </c>
      <c r="HJ80">
        <v>0.24770624356352988</v>
      </c>
      <c r="HK80">
        <v>0.24739756140442731</v>
      </c>
      <c r="HL80">
        <v>0.24738475741970745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0.26606869723215293</v>
      </c>
      <c r="HV80">
        <v>0.26478317507925009</v>
      </c>
      <c r="HW80">
        <v>0.26574511612088342</v>
      </c>
      <c r="HX80">
        <v>0.26540108833063586</v>
      </c>
      <c r="HY80">
        <v>0.2651804208694008</v>
      </c>
      <c r="HZ80">
        <v>0.2646792876316057</v>
      </c>
      <c r="IA80">
        <v>0.26277830178198958</v>
      </c>
      <c r="IB80">
        <v>0.26211109733742105</v>
      </c>
      <c r="IC80">
        <v>0.26228534923931668</v>
      </c>
      <c r="ID80">
        <v>0.2619623542165494</v>
      </c>
      <c r="IE80">
        <v>0.26221610382416927</v>
      </c>
      <c r="IF80">
        <v>0.26240606268565719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0.2858233645632145</v>
      </c>
      <c r="IP80">
        <v>0.28517132426836234</v>
      </c>
      <c r="IQ80">
        <v>0.28458139799987153</v>
      </c>
      <c r="IR80">
        <v>0.2839788063658496</v>
      </c>
      <c r="IS80">
        <v>0.28519557431840054</v>
      </c>
      <c r="IT80">
        <v>0.2849981716841829</v>
      </c>
      <c r="IU80">
        <v>0.28157540916844659</v>
      </c>
      <c r="IV80">
        <v>0.28254613123854389</v>
      </c>
      <c r="IW80">
        <v>0.28232339654347965</v>
      </c>
      <c r="IX80">
        <v>0.28238169115228601</v>
      </c>
      <c r="IY80">
        <v>0.28219880196551034</v>
      </c>
      <c r="IZ80">
        <v>0.28192876202889011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0.29837007154048434</v>
      </c>
      <c r="JK80">
        <v>0.30003603460879957</v>
      </c>
      <c r="JL80">
        <v>0.30028692406474566</v>
      </c>
      <c r="JM80">
        <v>0.30086787521777736</v>
      </c>
      <c r="JN80">
        <v>0.29980750188306876</v>
      </c>
      <c r="JO80">
        <v>0.29683109311645206</v>
      </c>
      <c r="JP80">
        <v>0.29772146156164181</v>
      </c>
      <c r="JQ80">
        <v>0.2969258563790782</v>
      </c>
      <c r="JR80">
        <v>0.29754656748133362</v>
      </c>
      <c r="JS80">
        <v>0.29763520360207846</v>
      </c>
      <c r="JT80">
        <v>0.2980867384569823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0.31615305967978352</v>
      </c>
      <c r="KE80">
        <v>0.31469346513826779</v>
      </c>
      <c r="KF80">
        <v>0.31567211100978182</v>
      </c>
      <c r="KG80">
        <v>0.31548104317122411</v>
      </c>
      <c r="KH80">
        <v>0.31536682065495764</v>
      </c>
      <c r="KI80">
        <v>0.31188190867296273</v>
      </c>
      <c r="KJ80">
        <v>0.3119859697313368</v>
      </c>
      <c r="KK80">
        <v>0.31231319796989865</v>
      </c>
      <c r="KL80">
        <v>0.31151808062188124</v>
      </c>
      <c r="KM80">
        <v>0.31133190056378163</v>
      </c>
      <c r="KN80">
        <v>0.31185305850239187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0.33421113323452062</v>
      </c>
      <c r="KY80">
        <v>0.33494061131702496</v>
      </c>
      <c r="KZ80">
        <v>0.33530260982681181</v>
      </c>
      <c r="LA80">
        <v>0.33480652767148006</v>
      </c>
      <c r="LB80">
        <v>0.33487025847456864</v>
      </c>
      <c r="LC80">
        <v>0.33057320716605681</v>
      </c>
      <c r="LD80">
        <v>0.33150346889085336</v>
      </c>
      <c r="LE80">
        <v>0.33165358492851099</v>
      </c>
      <c r="LF80">
        <v>0.33092904132022516</v>
      </c>
      <c r="LG80">
        <v>0.33205476582917098</v>
      </c>
      <c r="LH80">
        <v>0.33233715206490549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0.34832824843152982</v>
      </c>
      <c r="LT80">
        <v>0.3498275138581558</v>
      </c>
      <c r="LU80">
        <v>0.35010362542783041</v>
      </c>
      <c r="LV80">
        <v>0.35058436625813039</v>
      </c>
      <c r="LW80">
        <v>0.34789887748999959</v>
      </c>
      <c r="LX80">
        <v>0.34753275777251302</v>
      </c>
      <c r="LY80">
        <v>0.34666552780117849</v>
      </c>
      <c r="LZ80">
        <v>0.34624323597822476</v>
      </c>
      <c r="MA80">
        <v>0.34736962375734459</v>
      </c>
      <c r="MB80">
        <v>0.34645749764228623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0.36446896215248825</v>
      </c>
      <c r="MO80">
        <v>0.36394211252826902</v>
      </c>
      <c r="MP80">
        <v>0.36506922978952011</v>
      </c>
      <c r="MQ80">
        <v>0.3615835737767546</v>
      </c>
      <c r="MR80">
        <v>0.36234231026703884</v>
      </c>
      <c r="MS80">
        <v>0.36089589060058502</v>
      </c>
      <c r="MT80">
        <v>0.36120324785664198</v>
      </c>
      <c r="MU80">
        <v>0.3607990221786182</v>
      </c>
      <c r="MV80">
        <v>0.36141107767238956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0.38697712393607747</v>
      </c>
      <c r="NI80">
        <v>0.38457317476794489</v>
      </c>
      <c r="NJ80">
        <v>0.38420621580168168</v>
      </c>
      <c r="NK80">
        <v>0.38126055667458741</v>
      </c>
      <c r="NL80">
        <v>0.38052729870460006</v>
      </c>
      <c r="NM80">
        <v>0.38100702712622675</v>
      </c>
      <c r="NN80">
        <v>0.38108518401821462</v>
      </c>
      <c r="NO80">
        <v>0.38071291558715487</v>
      </c>
      <c r="NP80">
        <v>0.38199917494459057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0.40145638373062476</v>
      </c>
      <c r="OD80">
        <v>0.40038059297944534</v>
      </c>
      <c r="OE80">
        <v>0.39302536102751939</v>
      </c>
      <c r="OF80">
        <v>0.39555889442058606</v>
      </c>
      <c r="OG80">
        <v>0.39590624368628102</v>
      </c>
      <c r="OH80">
        <v>0.39670313589956208</v>
      </c>
      <c r="OI80">
        <v>0.3970674037228224</v>
      </c>
      <c r="OJ80">
        <v>0.39676908641449027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0.41597612873302448</v>
      </c>
      <c r="OY80">
        <v>0.40844504939984411</v>
      </c>
      <c r="OZ80">
        <v>0.41100967869922356</v>
      </c>
      <c r="PA80">
        <v>0.41095871490081703</v>
      </c>
      <c r="PB80">
        <v>0.41082175684504174</v>
      </c>
      <c r="PC80">
        <v>0.41125773270803728</v>
      </c>
      <c r="PD80">
        <v>0.41158414406870686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0.435</v>
      </c>
      <c r="PS80">
        <v>0.41453322729280973</v>
      </c>
      <c r="PT80">
        <v>0.42880401774786264</v>
      </c>
      <c r="PU80">
        <v>0.43126684652784492</v>
      </c>
      <c r="PV80">
        <v>0.43078128433887902</v>
      </c>
      <c r="PW80">
        <v>0.43151483185125294</v>
      </c>
      <c r="PX80">
        <v>0.43068267161234497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0.37776952946723569</v>
      </c>
      <c r="QN80">
        <v>0.42737176794207715</v>
      </c>
      <c r="QO80">
        <v>0.44375442601001858</v>
      </c>
      <c r="QP80">
        <v>0.44552331568987624</v>
      </c>
      <c r="QQ80">
        <v>0.44556127213689239</v>
      </c>
      <c r="QR80">
        <v>0.44610626417146759</v>
      </c>
      <c r="QS80" s="102" t="s">
        <v>672</v>
      </c>
      <c r="QU80">
        <v>2</v>
      </c>
      <c r="QV80" s="35">
        <v>0.15</v>
      </c>
      <c r="QW80">
        <f t="shared" ref="QW80:RP80" si="75">U$68</f>
        <v>0</v>
      </c>
      <c r="QX80">
        <f t="shared" si="75"/>
        <v>0</v>
      </c>
      <c r="QY80">
        <f t="shared" si="75"/>
        <v>0</v>
      </c>
      <c r="QZ80">
        <f t="shared" si="75"/>
        <v>0</v>
      </c>
      <c r="RA80">
        <f t="shared" si="75"/>
        <v>0</v>
      </c>
      <c r="RB80">
        <f t="shared" si="75"/>
        <v>0</v>
      </c>
      <c r="RC80">
        <f t="shared" si="75"/>
        <v>0</v>
      </c>
      <c r="RD80">
        <f t="shared" si="75"/>
        <v>0</v>
      </c>
      <c r="RE80">
        <f t="shared" si="75"/>
        <v>0</v>
      </c>
      <c r="RF80">
        <f t="shared" si="75"/>
        <v>0</v>
      </c>
      <c r="RG80">
        <f t="shared" si="75"/>
        <v>0</v>
      </c>
      <c r="RH80">
        <f t="shared" si="75"/>
        <v>0</v>
      </c>
      <c r="RI80">
        <f t="shared" si="75"/>
        <v>0</v>
      </c>
      <c r="RJ80">
        <f t="shared" si="75"/>
        <v>0</v>
      </c>
      <c r="RK80">
        <f t="shared" si="75"/>
        <v>0</v>
      </c>
      <c r="RL80">
        <f t="shared" si="75"/>
        <v>0</v>
      </c>
      <c r="RM80">
        <f t="shared" si="75"/>
        <v>0</v>
      </c>
      <c r="RN80">
        <f t="shared" si="75"/>
        <v>0</v>
      </c>
      <c r="RO80">
        <f t="shared" si="75"/>
        <v>0</v>
      </c>
      <c r="RP80">
        <f t="shared" si="75"/>
        <v>0</v>
      </c>
      <c r="RR80">
        <f t="shared" si="74"/>
        <v>7.4122350000000008</v>
      </c>
      <c r="RS80" s="35">
        <v>0.15</v>
      </c>
      <c r="RT80">
        <f>0.59*RC80+0.41*RD80</f>
        <v>0</v>
      </c>
    </row>
    <row r="81" spans="1:488" x14ac:dyDescent="0.3">
      <c r="A81">
        <v>0</v>
      </c>
      <c r="B81">
        <v>0</v>
      </c>
      <c r="C81">
        <v>7.6019076304823869</v>
      </c>
      <c r="D81">
        <v>7.5503121257640542</v>
      </c>
      <c r="E81">
        <v>7.529462189113926</v>
      </c>
      <c r="F81">
        <v>7.6402288203528226</v>
      </c>
      <c r="G81">
        <v>7.5359207543314826</v>
      </c>
      <c r="H81">
        <v>7.6285467101530635</v>
      </c>
      <c r="I81">
        <v>7.5401931808449456</v>
      </c>
      <c r="J81">
        <v>7.5825513286558861</v>
      </c>
      <c r="K81">
        <v>7.5976278021754879</v>
      </c>
      <c r="L81">
        <v>7.5983013096041052</v>
      </c>
      <c r="M81">
        <v>7.57337410435645</v>
      </c>
      <c r="N81">
        <v>7.5758201626738142</v>
      </c>
      <c r="O81">
        <v>7.5831571560587205</v>
      </c>
      <c r="P81">
        <v>7.5807757837531682</v>
      </c>
      <c r="Q81">
        <v>7.5631183801481141</v>
      </c>
      <c r="R81">
        <v>7.5847576520725424</v>
      </c>
      <c r="S81">
        <v>7.5690127879485454</v>
      </c>
      <c r="T81">
        <v>7.5708724021071268</v>
      </c>
      <c r="U81">
        <v>0</v>
      </c>
      <c r="V81">
        <v>0</v>
      </c>
      <c r="W81">
        <v>0</v>
      </c>
      <c r="X81">
        <v>10.53327927919371</v>
      </c>
      <c r="Y81">
        <v>10.62729424906799</v>
      </c>
      <c r="Z81">
        <v>10.628989503631947</v>
      </c>
      <c r="AA81">
        <v>10.626020140741737</v>
      </c>
      <c r="AB81">
        <v>10.58158592747067</v>
      </c>
      <c r="AC81">
        <v>10.510864493894163</v>
      </c>
      <c r="AD81">
        <v>10.590468973497472</v>
      </c>
      <c r="AE81">
        <v>10.61244773972985</v>
      </c>
      <c r="AF81">
        <v>10.522276227310515</v>
      </c>
      <c r="AG81">
        <v>10.70835264056648</v>
      </c>
      <c r="AH81">
        <v>10.534306754504403</v>
      </c>
      <c r="AI81">
        <v>10.485535840595022</v>
      </c>
      <c r="AJ81">
        <v>10.557554022109064</v>
      </c>
      <c r="AK81">
        <v>10.521542384561815</v>
      </c>
      <c r="AL81">
        <v>10.537361372405803</v>
      </c>
      <c r="AM81">
        <v>10.48818937216592</v>
      </c>
      <c r="AN81">
        <v>10.535678035604967</v>
      </c>
      <c r="AO81">
        <v>0</v>
      </c>
      <c r="AP81">
        <v>0</v>
      </c>
      <c r="AQ81">
        <v>0</v>
      </c>
      <c r="AR81">
        <v>0</v>
      </c>
      <c r="AS81">
        <v>13.650240705297563</v>
      </c>
      <c r="AT81">
        <v>13.70518337448493</v>
      </c>
      <c r="AU81">
        <v>13.646152644537501</v>
      </c>
      <c r="AV81">
        <v>13.680449186105777</v>
      </c>
      <c r="AW81">
        <v>13.700634079393533</v>
      </c>
      <c r="AX81">
        <v>13.692334551544281</v>
      </c>
      <c r="AY81">
        <v>13.742105926513123</v>
      </c>
      <c r="AZ81">
        <v>13.594200427926431</v>
      </c>
      <c r="BA81">
        <v>13.669323023706713</v>
      </c>
      <c r="BB81">
        <v>13.636517757737886</v>
      </c>
      <c r="BC81">
        <v>13.363151840083747</v>
      </c>
      <c r="BD81">
        <v>13.605519392241954</v>
      </c>
      <c r="BE81">
        <v>13.580506499167916</v>
      </c>
      <c r="BF81">
        <v>13.463060558675709</v>
      </c>
      <c r="BG81">
        <v>13.689847509715813</v>
      </c>
      <c r="BH81">
        <v>13.45445767663926</v>
      </c>
      <c r="BI81">
        <v>0</v>
      </c>
      <c r="BJ81">
        <v>0</v>
      </c>
      <c r="BK81">
        <v>0</v>
      </c>
      <c r="BL81">
        <v>0</v>
      </c>
      <c r="BM81">
        <v>15.594647887305344</v>
      </c>
      <c r="BN81">
        <v>16.552145073476101</v>
      </c>
      <c r="BO81">
        <v>16.719469754535716</v>
      </c>
      <c r="BP81">
        <v>16.757462214721542</v>
      </c>
      <c r="BQ81">
        <v>16.776493729425564</v>
      </c>
      <c r="BR81">
        <v>16.780722697051747</v>
      </c>
      <c r="BS81">
        <v>16.639465229255105</v>
      </c>
      <c r="BT81">
        <v>16.769118867978278</v>
      </c>
      <c r="BU81">
        <v>16.716897100912927</v>
      </c>
      <c r="BV81">
        <v>16.547472240104586</v>
      </c>
      <c r="BW81">
        <v>16.540374624558837</v>
      </c>
      <c r="BX81">
        <v>16.469104006121132</v>
      </c>
      <c r="BY81">
        <v>16.518122848750465</v>
      </c>
      <c r="BZ81">
        <v>16.691645565282457</v>
      </c>
      <c r="CA81">
        <v>16.642637878604464</v>
      </c>
      <c r="CB81">
        <v>16.548826325255973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19.287571947767983</v>
      </c>
      <c r="CI81">
        <v>19.700181698659321</v>
      </c>
      <c r="CJ81">
        <v>19.802901899735026</v>
      </c>
      <c r="CK81">
        <v>19.755149364089483</v>
      </c>
      <c r="CL81">
        <v>19.720036375723595</v>
      </c>
      <c r="CM81">
        <v>19.806233372511432</v>
      </c>
      <c r="CN81">
        <v>19.644373339289597</v>
      </c>
      <c r="CO81">
        <v>19.769903071013932</v>
      </c>
      <c r="CP81">
        <v>19.597275292568</v>
      </c>
      <c r="CQ81">
        <v>19.566434890380819</v>
      </c>
      <c r="CR81">
        <v>19.488099782361726</v>
      </c>
      <c r="CS81">
        <v>19.50705642018556</v>
      </c>
      <c r="CT81">
        <v>19.551266649374348</v>
      </c>
      <c r="CU81">
        <v>19.413152925432573</v>
      </c>
      <c r="CV81">
        <v>19.475421701107599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20.072501756018596</v>
      </c>
      <c r="DC81">
        <v>21.66773535346783</v>
      </c>
      <c r="DD81">
        <v>21.765396281695402</v>
      </c>
      <c r="DE81">
        <v>21.807849056454248</v>
      </c>
      <c r="DF81">
        <v>21.9528759613974</v>
      </c>
      <c r="DG81">
        <v>21.763259514632797</v>
      </c>
      <c r="DH81">
        <v>21.907961669220505</v>
      </c>
      <c r="DI81">
        <v>21.884255847831501</v>
      </c>
      <c r="DJ81">
        <v>21.745407553919449</v>
      </c>
      <c r="DK81">
        <v>21.639670004766533</v>
      </c>
      <c r="DL81">
        <v>21.3674622596481</v>
      </c>
      <c r="DM81">
        <v>21.454633580881399</v>
      </c>
      <c r="DN81">
        <v>21.527290475521724</v>
      </c>
      <c r="DO81">
        <v>21.730216756121802</v>
      </c>
      <c r="DP81">
        <v>21.663321451731338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22.705045751790816</v>
      </c>
      <c r="DX81">
        <v>23.11647416459823</v>
      </c>
      <c r="DY81">
        <v>23.345659743445921</v>
      </c>
      <c r="DZ81">
        <v>23.512127830500653</v>
      </c>
      <c r="EA81">
        <v>23.397111262876507</v>
      </c>
      <c r="EB81">
        <v>23.10795740651978</v>
      </c>
      <c r="EC81">
        <v>23.154704685516986</v>
      </c>
      <c r="ED81">
        <v>23.169744316045765</v>
      </c>
      <c r="EE81">
        <v>22.988972849232564</v>
      </c>
      <c r="EF81">
        <v>23.008374856899625</v>
      </c>
      <c r="EG81">
        <v>23.082384731107606</v>
      </c>
      <c r="EH81">
        <v>23.12819651118765</v>
      </c>
      <c r="EI81">
        <v>23.124897414554763</v>
      </c>
      <c r="EJ81">
        <v>23.193383002252094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22.908289849958731</v>
      </c>
      <c r="ER81">
        <v>24.795498606575133</v>
      </c>
      <c r="ES81">
        <v>24.688861562275296</v>
      </c>
      <c r="ET81">
        <v>24.969153317476067</v>
      </c>
      <c r="EU81">
        <v>24.836538625040767</v>
      </c>
      <c r="EV81">
        <v>24.890116751316</v>
      </c>
      <c r="EW81">
        <v>24.580130583209108</v>
      </c>
      <c r="EX81">
        <v>24.671007051707011</v>
      </c>
      <c r="EY81">
        <v>24.44699661907573</v>
      </c>
      <c r="EZ81">
        <v>24.622968712171843</v>
      </c>
      <c r="FA81">
        <v>24.694314655921886</v>
      </c>
      <c r="FB81">
        <v>24.537859870498274</v>
      </c>
      <c r="FC81">
        <v>24.501596757204158</v>
      </c>
      <c r="FD81">
        <v>24.566431366513925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25.576879151161442</v>
      </c>
      <c r="FM81">
        <v>26.332050933788693</v>
      </c>
      <c r="FN81">
        <v>26.156804984418081</v>
      </c>
      <c r="FO81">
        <v>26.280095110738383</v>
      </c>
      <c r="FP81">
        <v>26.111763356043447</v>
      </c>
      <c r="FQ81">
        <v>26.139469366824063</v>
      </c>
      <c r="FR81">
        <v>26.067095554617435</v>
      </c>
      <c r="FS81">
        <v>26.053881643183047</v>
      </c>
      <c r="FT81">
        <v>25.774639560644456</v>
      </c>
      <c r="FU81">
        <v>25.939959249641102</v>
      </c>
      <c r="FV81">
        <v>25.770801828541369</v>
      </c>
      <c r="FW81">
        <v>25.813554496291545</v>
      </c>
      <c r="FX81">
        <v>26.006610213214287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25.745946603250321</v>
      </c>
      <c r="GG81">
        <v>27.346611148205788</v>
      </c>
      <c r="GH81">
        <v>27.4499144456944</v>
      </c>
      <c r="GI81">
        <v>27.551168704565136</v>
      </c>
      <c r="GJ81">
        <v>27.405974075505366</v>
      </c>
      <c r="GK81">
        <v>27.525446559983106</v>
      </c>
      <c r="GL81">
        <v>27.333041332295803</v>
      </c>
      <c r="GM81">
        <v>27.064195568170138</v>
      </c>
      <c r="GN81">
        <v>27.038124519722675</v>
      </c>
      <c r="GO81">
        <v>27.177250659253676</v>
      </c>
      <c r="GP81">
        <v>27.439809819000178</v>
      </c>
      <c r="GQ81">
        <v>27.004434402741126</v>
      </c>
      <c r="GR81">
        <v>27.118808615856913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26.246838981417589</v>
      </c>
      <c r="HA81">
        <v>28.409465307448855</v>
      </c>
      <c r="HB81">
        <v>28.895798475531475</v>
      </c>
      <c r="HC81">
        <v>28.862135709914789</v>
      </c>
      <c r="HD81">
        <v>28.929647292176359</v>
      </c>
      <c r="HE81">
        <v>28.648864042440849</v>
      </c>
      <c r="HF81">
        <v>28.757183099742598</v>
      </c>
      <c r="HG81">
        <v>28.924079796376716</v>
      </c>
      <c r="HH81">
        <v>28.515936538041458</v>
      </c>
      <c r="HI81">
        <v>28.631152743557077</v>
      </c>
      <c r="HJ81">
        <v>28.554961271720043</v>
      </c>
      <c r="HK81">
        <v>28.563365175539612</v>
      </c>
      <c r="HL81">
        <v>28.560774706184656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28.803712811198558</v>
      </c>
      <c r="HV81">
        <v>30.687715903698482</v>
      </c>
      <c r="HW81">
        <v>30.089114464550011</v>
      </c>
      <c r="HX81">
        <v>30.364175737073491</v>
      </c>
      <c r="HY81">
        <v>30.361464760140638</v>
      </c>
      <c r="HZ81">
        <v>30.42757027211924</v>
      </c>
      <c r="IA81">
        <v>30.031431179490802</v>
      </c>
      <c r="IB81">
        <v>30.05322605306284</v>
      </c>
      <c r="IC81">
        <v>29.985225872146625</v>
      </c>
      <c r="ID81">
        <v>30.107013497858325</v>
      </c>
      <c r="IE81">
        <v>30.215946365962964</v>
      </c>
      <c r="IF81">
        <v>30.14334154020926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28.986148577343108</v>
      </c>
      <c r="IP81">
        <v>30.974685155659444</v>
      </c>
      <c r="IQ81">
        <v>31.480294436806709</v>
      </c>
      <c r="IR81">
        <v>31.792243070268647</v>
      </c>
      <c r="IS81">
        <v>31.517956414789634</v>
      </c>
      <c r="IT81">
        <v>31.725112336751828</v>
      </c>
      <c r="IU81">
        <v>31.203348683041551</v>
      </c>
      <c r="IV81">
        <v>31.22864744323012</v>
      </c>
      <c r="IW81">
        <v>31.271671445967911</v>
      </c>
      <c r="IX81">
        <v>31.280657888536378</v>
      </c>
      <c r="IY81">
        <v>31.073569690117697</v>
      </c>
      <c r="IZ81">
        <v>31.479416468757421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31.767400657269391</v>
      </c>
      <c r="JK81">
        <v>33.071489547755689</v>
      </c>
      <c r="JL81">
        <v>33.050788948404595</v>
      </c>
      <c r="JM81">
        <v>33.081475636271783</v>
      </c>
      <c r="JN81">
        <v>33.132273105847169</v>
      </c>
      <c r="JO81">
        <v>32.806246355242564</v>
      </c>
      <c r="JP81">
        <v>32.819666353968564</v>
      </c>
      <c r="JQ81">
        <v>32.746820348079247</v>
      </c>
      <c r="JR81">
        <v>32.67029945326707</v>
      </c>
      <c r="JS81">
        <v>32.63324370912926</v>
      </c>
      <c r="JT81">
        <v>32.693230189325462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31.625807468391596</v>
      </c>
      <c r="KE81">
        <v>33.839404658930668</v>
      </c>
      <c r="KF81">
        <v>34.406884794327119</v>
      </c>
      <c r="KG81">
        <v>34.546760713126353</v>
      </c>
      <c r="KH81">
        <v>34.356902380928084</v>
      </c>
      <c r="KI81">
        <v>34.171103457726453</v>
      </c>
      <c r="KJ81">
        <v>34.230650395399259</v>
      </c>
      <c r="KK81">
        <v>34.39039858539946</v>
      </c>
      <c r="KL81">
        <v>34.147790113289169</v>
      </c>
      <c r="KM81">
        <v>34.241094523129043</v>
      </c>
      <c r="KN81">
        <v>34.491341631055988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32.172704956243457</v>
      </c>
      <c r="KY81">
        <v>34.53308530612243</v>
      </c>
      <c r="KZ81">
        <v>35.539406783858652</v>
      </c>
      <c r="LA81">
        <v>35.335010330696029</v>
      </c>
      <c r="LB81">
        <v>35.986032104035971</v>
      </c>
      <c r="LC81">
        <v>35.344178210682557</v>
      </c>
      <c r="LD81">
        <v>35.403243099770378</v>
      </c>
      <c r="LE81">
        <v>35.240353145256719</v>
      </c>
      <c r="LF81">
        <v>35.321248700571552</v>
      </c>
      <c r="LG81">
        <v>35.574028024729998</v>
      </c>
      <c r="LH81">
        <v>35.353288483181856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34.284454441541634</v>
      </c>
      <c r="LT81">
        <v>36.383216535912091</v>
      </c>
      <c r="LU81">
        <v>37.321223975949849</v>
      </c>
      <c r="LV81">
        <v>37.256212660610593</v>
      </c>
      <c r="LW81">
        <v>36.622104129936488</v>
      </c>
      <c r="LX81">
        <v>37.10473914800211</v>
      </c>
      <c r="LY81">
        <v>36.741922045570504</v>
      </c>
      <c r="LZ81">
        <v>36.958963731961219</v>
      </c>
      <c r="MA81">
        <v>36.830574007358621</v>
      </c>
      <c r="MB81">
        <v>36.966432862982217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35.884377067140093</v>
      </c>
      <c r="MO81">
        <v>37.940961277132416</v>
      </c>
      <c r="MP81">
        <v>38.860776234034184</v>
      </c>
      <c r="MQ81">
        <v>37.936596869420733</v>
      </c>
      <c r="MR81">
        <v>38.189248069246382</v>
      </c>
      <c r="MS81">
        <v>38.181888425019004</v>
      </c>
      <c r="MT81">
        <v>38.152915317891271</v>
      </c>
      <c r="MU81">
        <v>38.161087063503857</v>
      </c>
      <c r="MV81">
        <v>38.403106523225368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35.621175455031178</v>
      </c>
      <c r="NI81">
        <v>37.157642805412387</v>
      </c>
      <c r="NJ81">
        <v>39.069717807327443</v>
      </c>
      <c r="NK81">
        <v>39.48147888851814</v>
      </c>
      <c r="NL81">
        <v>39.210503008402945</v>
      </c>
      <c r="NM81">
        <v>39.463773337031405</v>
      </c>
      <c r="NN81">
        <v>39.418083452795223</v>
      </c>
      <c r="NO81">
        <v>39.575933272987278</v>
      </c>
      <c r="NP81">
        <v>39.359103591277758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37.17124788395045</v>
      </c>
      <c r="OD81">
        <v>38.926805758126768</v>
      </c>
      <c r="OE81">
        <v>40.391023221334109</v>
      </c>
      <c r="OF81">
        <v>41.097092179014766</v>
      </c>
      <c r="OG81">
        <v>40.701977109959209</v>
      </c>
      <c r="OH81">
        <v>41.293695684428371</v>
      </c>
      <c r="OI81">
        <v>40.870917564910428</v>
      </c>
      <c r="OJ81">
        <v>40.687798660458917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39.311156220462763</v>
      </c>
      <c r="OY81">
        <v>40.916739890446792</v>
      </c>
      <c r="OZ81">
        <v>42.090442578152491</v>
      </c>
      <c r="PA81">
        <v>42.703131895284976</v>
      </c>
      <c r="PB81">
        <v>41.966867124438465</v>
      </c>
      <c r="PC81">
        <v>42.67037244870864</v>
      </c>
      <c r="PD81">
        <v>42.516624397016948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38.683795167519499</v>
      </c>
      <c r="PS81">
        <v>38.639078851815384</v>
      </c>
      <c r="PT81">
        <v>42.322836108697828</v>
      </c>
      <c r="PU81">
        <v>42.773894360956142</v>
      </c>
      <c r="PV81">
        <v>43.190696937685495</v>
      </c>
      <c r="PW81">
        <v>43.378740826823218</v>
      </c>
      <c r="PX81">
        <v>43.894848625726567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33.844819168632057</v>
      </c>
      <c r="QN81">
        <v>40.454655864462616</v>
      </c>
      <c r="QO81">
        <v>43.638546756497306</v>
      </c>
      <c r="QP81">
        <v>44.595754421492622</v>
      </c>
      <c r="QQ81">
        <v>45.453667539339328</v>
      </c>
      <c r="QR81">
        <v>44.861741082269667</v>
      </c>
      <c r="QS81" s="102" t="s">
        <v>673</v>
      </c>
      <c r="QU81">
        <v>3</v>
      </c>
      <c r="QV81" s="35">
        <v>0.2</v>
      </c>
      <c r="QW81">
        <f t="shared" ref="QW81:RP81" si="76">AO$68</f>
        <v>0</v>
      </c>
      <c r="QX81">
        <f t="shared" si="76"/>
        <v>0</v>
      </c>
      <c r="QY81">
        <f t="shared" si="76"/>
        <v>0</v>
      </c>
      <c r="QZ81">
        <f t="shared" si="76"/>
        <v>0</v>
      </c>
      <c r="RA81">
        <f t="shared" si="76"/>
        <v>0</v>
      </c>
      <c r="RB81">
        <f t="shared" si="76"/>
        <v>0</v>
      </c>
      <c r="RC81">
        <f t="shared" si="76"/>
        <v>0</v>
      </c>
      <c r="RD81">
        <f t="shared" si="76"/>
        <v>0</v>
      </c>
      <c r="RE81">
        <f t="shared" si="76"/>
        <v>0</v>
      </c>
      <c r="RF81">
        <f t="shared" si="76"/>
        <v>0</v>
      </c>
      <c r="RG81">
        <f t="shared" si="76"/>
        <v>0</v>
      </c>
      <c r="RH81">
        <f t="shared" si="76"/>
        <v>0</v>
      </c>
      <c r="RI81">
        <f t="shared" si="76"/>
        <v>0</v>
      </c>
      <c r="RJ81">
        <f t="shared" si="76"/>
        <v>0</v>
      </c>
      <c r="RK81">
        <f t="shared" si="76"/>
        <v>0</v>
      </c>
      <c r="RL81">
        <f t="shared" si="76"/>
        <v>0</v>
      </c>
      <c r="RM81">
        <f t="shared" si="76"/>
        <v>0</v>
      </c>
      <c r="RN81">
        <f t="shared" si="76"/>
        <v>0</v>
      </c>
      <c r="RO81">
        <f t="shared" si="76"/>
        <v>0</v>
      </c>
      <c r="RP81">
        <f t="shared" si="76"/>
        <v>0</v>
      </c>
      <c r="RR81">
        <f t="shared" si="74"/>
        <v>8.0095799999999997</v>
      </c>
      <c r="RS81" s="35">
        <v>0.2</v>
      </c>
      <c r="RT81">
        <f>0.99*RD81+0.01*RE81</f>
        <v>0</v>
      </c>
    </row>
    <row r="82" spans="1:488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 s="102" t="s">
        <v>674</v>
      </c>
      <c r="QU82">
        <v>4</v>
      </c>
      <c r="QV82" s="35">
        <v>0.25</v>
      </c>
      <c r="QW82">
        <f t="shared" ref="QW82:RP82" si="77">BI$68</f>
        <v>0</v>
      </c>
      <c r="QX82">
        <f t="shared" si="77"/>
        <v>0</v>
      </c>
      <c r="QY82">
        <f t="shared" si="77"/>
        <v>0</v>
      </c>
      <c r="QZ82">
        <f t="shared" si="77"/>
        <v>0</v>
      </c>
      <c r="RA82">
        <f t="shared" si="77"/>
        <v>0</v>
      </c>
      <c r="RB82">
        <f t="shared" si="77"/>
        <v>0</v>
      </c>
      <c r="RC82">
        <f t="shared" si="77"/>
        <v>0</v>
      </c>
      <c r="RD82">
        <f t="shared" si="77"/>
        <v>0</v>
      </c>
      <c r="RE82">
        <f t="shared" si="77"/>
        <v>0</v>
      </c>
      <c r="RF82">
        <f t="shared" si="77"/>
        <v>0</v>
      </c>
      <c r="RG82">
        <f t="shared" si="77"/>
        <v>0</v>
      </c>
      <c r="RH82">
        <f t="shared" si="77"/>
        <v>0</v>
      </c>
      <c r="RI82">
        <f t="shared" si="77"/>
        <v>0</v>
      </c>
      <c r="RJ82">
        <f t="shared" si="77"/>
        <v>0</v>
      </c>
      <c r="RK82">
        <f t="shared" si="77"/>
        <v>0</v>
      </c>
      <c r="RL82">
        <f t="shared" si="77"/>
        <v>0</v>
      </c>
      <c r="RM82">
        <f t="shared" si="77"/>
        <v>0</v>
      </c>
      <c r="RN82">
        <f t="shared" si="77"/>
        <v>0</v>
      </c>
      <c r="RO82">
        <f t="shared" si="77"/>
        <v>0</v>
      </c>
      <c r="RP82">
        <f t="shared" si="77"/>
        <v>0</v>
      </c>
      <c r="RR82">
        <f t="shared" si="74"/>
        <v>8.6069250000000004</v>
      </c>
      <c r="RS82" s="35">
        <v>0.25</v>
      </c>
      <c r="RT82">
        <f>0.39*RD82+0.61*RE82</f>
        <v>0</v>
      </c>
    </row>
    <row r="83" spans="1:488" x14ac:dyDescent="0.3">
      <c r="A83">
        <v>0</v>
      </c>
      <c r="B83">
        <v>0</v>
      </c>
      <c r="C83">
        <v>0.12151496692207978</v>
      </c>
      <c r="D83">
        <v>0.121715936431831</v>
      </c>
      <c r="E83">
        <v>0.12129669098773677</v>
      </c>
      <c r="F83">
        <v>0.12277117082813749</v>
      </c>
      <c r="G83">
        <v>0.1226617599944016</v>
      </c>
      <c r="H83">
        <v>0.1219774748401168</v>
      </c>
      <c r="I83">
        <v>0.1214066228099568</v>
      </c>
      <c r="J83">
        <v>0.1225652647883031</v>
      </c>
      <c r="K83">
        <v>0.12193481914284671</v>
      </c>
      <c r="L83">
        <v>0.12072243307805025</v>
      </c>
      <c r="M83">
        <v>0.12177086200769821</v>
      </c>
      <c r="N83">
        <v>0.12241141011981627</v>
      </c>
      <c r="O83">
        <v>0.12124253515687132</v>
      </c>
      <c r="P83">
        <v>0.12004873841642161</v>
      </c>
      <c r="Q83">
        <v>0.1209592620992803</v>
      </c>
      <c r="R83">
        <v>0.12154762407782206</v>
      </c>
      <c r="S83">
        <v>0.12076858680779871</v>
      </c>
      <c r="T83">
        <v>0.11995983370541663</v>
      </c>
      <c r="U83">
        <v>0</v>
      </c>
      <c r="V83">
        <v>0</v>
      </c>
      <c r="W83">
        <v>0</v>
      </c>
      <c r="X83">
        <v>0.183434955911112</v>
      </c>
      <c r="Y83">
        <v>0.18204219228173824</v>
      </c>
      <c r="Z83">
        <v>0.18414409446493976</v>
      </c>
      <c r="AA83">
        <v>0.18213480870893345</v>
      </c>
      <c r="AB83">
        <v>0.18313319201751002</v>
      </c>
      <c r="AC83">
        <v>0.1826691809576296</v>
      </c>
      <c r="AD83">
        <v>0.18148141994969269</v>
      </c>
      <c r="AE83">
        <v>0.18177878685151241</v>
      </c>
      <c r="AF83">
        <v>0.18352098840527514</v>
      </c>
      <c r="AG83">
        <v>0.18249967214911803</v>
      </c>
      <c r="AH83">
        <v>0.18242041677953036</v>
      </c>
      <c r="AI83">
        <v>0.18178491316504086</v>
      </c>
      <c r="AJ83">
        <v>0.18088032222695971</v>
      </c>
      <c r="AK83">
        <v>0.1808599975741069</v>
      </c>
      <c r="AL83">
        <v>0.18134071502099203</v>
      </c>
      <c r="AM83">
        <v>0.18054590555618133</v>
      </c>
      <c r="AN83">
        <v>0.18139405790710456</v>
      </c>
      <c r="AO83">
        <v>0</v>
      </c>
      <c r="AP83">
        <v>0</v>
      </c>
      <c r="AQ83">
        <v>0</v>
      </c>
      <c r="AR83">
        <v>0</v>
      </c>
      <c r="AS83">
        <v>0.24419541632130437</v>
      </c>
      <c r="AT83">
        <v>0.24383616372873745</v>
      </c>
      <c r="AU83">
        <v>0.24429848562622691</v>
      </c>
      <c r="AV83">
        <v>0.24374902012053293</v>
      </c>
      <c r="AW83">
        <v>0.24326345556369575</v>
      </c>
      <c r="AX83">
        <v>0.24379819782374565</v>
      </c>
      <c r="AY83">
        <v>0.24325143455653972</v>
      </c>
      <c r="AZ83">
        <v>0.24359145590664755</v>
      </c>
      <c r="BA83">
        <v>0.24333637898154709</v>
      </c>
      <c r="BB83">
        <v>0.2443008799742315</v>
      </c>
      <c r="BC83">
        <v>0.24141903346891172</v>
      </c>
      <c r="BD83">
        <v>0.24172788583440849</v>
      </c>
      <c r="BE83">
        <v>0.24186729980896057</v>
      </c>
      <c r="BF83">
        <v>0.2410415692181844</v>
      </c>
      <c r="BG83">
        <v>0.24117873049516897</v>
      </c>
      <c r="BH83">
        <v>0.242190549633685</v>
      </c>
      <c r="BI83">
        <v>0</v>
      </c>
      <c r="BJ83">
        <v>0</v>
      </c>
      <c r="BK83">
        <v>0</v>
      </c>
      <c r="BL83">
        <v>0</v>
      </c>
      <c r="BM83">
        <v>0.3032358115266362</v>
      </c>
      <c r="BN83">
        <v>0.30610902663299472</v>
      </c>
      <c r="BO83">
        <v>0.30477614290309207</v>
      </c>
      <c r="BP83">
        <v>0.30522865616408734</v>
      </c>
      <c r="BQ83">
        <v>0.30422368144876427</v>
      </c>
      <c r="BR83">
        <v>0.30576610383203318</v>
      </c>
      <c r="BS83">
        <v>0.30538628493674419</v>
      </c>
      <c r="BT83">
        <v>0.30603904725251729</v>
      </c>
      <c r="BU83">
        <v>0.30488414221530369</v>
      </c>
      <c r="BV83">
        <v>0.30582902792288325</v>
      </c>
      <c r="BW83">
        <v>0.30103437390080734</v>
      </c>
      <c r="BX83">
        <v>0.30196735965134563</v>
      </c>
      <c r="BY83">
        <v>0.30294872118912614</v>
      </c>
      <c r="BZ83">
        <v>0.30197222085741537</v>
      </c>
      <c r="CA83">
        <v>0.30151390620184898</v>
      </c>
      <c r="CB83">
        <v>0.30209251807622711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0.36307129585898212</v>
      </c>
      <c r="CI83">
        <v>0.36578220165231667</v>
      </c>
      <c r="CJ83">
        <v>0.36598040221776329</v>
      </c>
      <c r="CK83">
        <v>0.36466553982919547</v>
      </c>
      <c r="CL83">
        <v>0.36663787116351865</v>
      </c>
      <c r="CM83">
        <v>0.36505798992079941</v>
      </c>
      <c r="CN83">
        <v>0.36745455995243909</v>
      </c>
      <c r="CO83">
        <v>0.36634931577986946</v>
      </c>
      <c r="CP83">
        <v>0.36715125680103067</v>
      </c>
      <c r="CQ83">
        <v>0.3621963882414882</v>
      </c>
      <c r="CR83">
        <v>0.36309885485223331</v>
      </c>
      <c r="CS83">
        <v>0.36236231269539132</v>
      </c>
      <c r="CT83">
        <v>0.36365083348274146</v>
      </c>
      <c r="CU83">
        <v>0.36304539054917612</v>
      </c>
      <c r="CV83">
        <v>0.36346098746178507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0.39929363359797626</v>
      </c>
      <c r="DC83">
        <v>0.40324336092852997</v>
      </c>
      <c r="DD83">
        <v>0.40271610129654262</v>
      </c>
      <c r="DE83">
        <v>0.40385074582129227</v>
      </c>
      <c r="DF83">
        <v>0.40532230981048767</v>
      </c>
      <c r="DG83">
        <v>0.4025680332890535</v>
      </c>
      <c r="DH83">
        <v>0.40221057273108213</v>
      </c>
      <c r="DI83">
        <v>0.40015483622125814</v>
      </c>
      <c r="DJ83">
        <v>0.40233984524214378</v>
      </c>
      <c r="DK83">
        <v>0.39823189845864981</v>
      </c>
      <c r="DL83">
        <v>0.39911935751793648</v>
      </c>
      <c r="DM83">
        <v>0.39633949408217112</v>
      </c>
      <c r="DN83">
        <v>0.39899429516189838</v>
      </c>
      <c r="DO83">
        <v>0.39710128100955583</v>
      </c>
      <c r="DP83">
        <v>0.39807113267903987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0.45149304450092981</v>
      </c>
      <c r="DX83">
        <v>0.45255708496887992</v>
      </c>
      <c r="DY83">
        <v>0.4515459526202879</v>
      </c>
      <c r="DZ83">
        <v>0.45090242617152826</v>
      </c>
      <c r="EA83">
        <v>0.45098396855306933</v>
      </c>
      <c r="EB83">
        <v>0.4504466263461937</v>
      </c>
      <c r="EC83">
        <v>0.45099112504877664</v>
      </c>
      <c r="ED83">
        <v>0.45137927582165183</v>
      </c>
      <c r="EE83">
        <v>0.44740751309668603</v>
      </c>
      <c r="EF83">
        <v>0.44556913231057022</v>
      </c>
      <c r="EG83">
        <v>0.44757167001924686</v>
      </c>
      <c r="EH83">
        <v>0.4437486650453013</v>
      </c>
      <c r="EI83">
        <v>0.4482283854561967</v>
      </c>
      <c r="EJ83">
        <v>0.44626507412279287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0.49018030064710472</v>
      </c>
      <c r="ER83">
        <v>0.48770605124955341</v>
      </c>
      <c r="ES83">
        <v>0.48923306112872639</v>
      </c>
      <c r="ET83">
        <v>0.48611231562510882</v>
      </c>
      <c r="EU83">
        <v>0.48783158441685759</v>
      </c>
      <c r="EV83">
        <v>0.48817296446560471</v>
      </c>
      <c r="EW83">
        <v>0.48840125543796531</v>
      </c>
      <c r="EX83">
        <v>0.49030613057671252</v>
      </c>
      <c r="EY83">
        <v>0.48365422205096942</v>
      </c>
      <c r="EZ83">
        <v>0.48360890537742474</v>
      </c>
      <c r="FA83">
        <v>0.48187706931662871</v>
      </c>
      <c r="FB83">
        <v>0.48307496533499095</v>
      </c>
      <c r="FC83">
        <v>0.48164856412236501</v>
      </c>
      <c r="FD83">
        <v>0.48457550731183491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0.52273210620581234</v>
      </c>
      <c r="FM83">
        <v>0.52204687288433704</v>
      </c>
      <c r="FN83">
        <v>0.52359025771308221</v>
      </c>
      <c r="FO83">
        <v>0.5244380345722589</v>
      </c>
      <c r="FP83">
        <v>0.52549979577824169</v>
      </c>
      <c r="FQ83">
        <v>0.52438601310202726</v>
      </c>
      <c r="FR83">
        <v>0.52628934115701376</v>
      </c>
      <c r="FS83">
        <v>0.51912238086289098</v>
      </c>
      <c r="FT83">
        <v>0.51899770837406578</v>
      </c>
      <c r="FU83">
        <v>0.51894264201020346</v>
      </c>
      <c r="FV83">
        <v>0.5178341659932193</v>
      </c>
      <c r="FW83">
        <v>0.51930853738289429</v>
      </c>
      <c r="FX83">
        <v>0.5190568708633343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0.56695311942895277</v>
      </c>
      <c r="GG83">
        <v>0.57135298319857486</v>
      </c>
      <c r="GH83">
        <v>0.57407303556347788</v>
      </c>
      <c r="GI83">
        <v>0.57266548012937124</v>
      </c>
      <c r="GJ83">
        <v>0.57356626750271045</v>
      </c>
      <c r="GK83">
        <v>0.57351428906777324</v>
      </c>
      <c r="GL83">
        <v>0.57436314626537932</v>
      </c>
      <c r="GM83">
        <v>0.56828088812519184</v>
      </c>
      <c r="GN83">
        <v>0.57113137214283582</v>
      </c>
      <c r="GO83">
        <v>0.56645592496771457</v>
      </c>
      <c r="GP83">
        <v>0.56751784349219569</v>
      </c>
      <c r="GQ83">
        <v>0.56702356904921059</v>
      </c>
      <c r="GR83">
        <v>0.56723060321728647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0.60587419969107081</v>
      </c>
      <c r="HA83">
        <v>0.60956897164345591</v>
      </c>
      <c r="HB83">
        <v>0.61222917088921713</v>
      </c>
      <c r="HC83">
        <v>0.60801945995808704</v>
      </c>
      <c r="HD83">
        <v>0.61039445161383343</v>
      </c>
      <c r="HE83">
        <v>0.61122196735592882</v>
      </c>
      <c r="HF83">
        <v>0.61120557328516933</v>
      </c>
      <c r="HG83">
        <v>0.60185415607011816</v>
      </c>
      <c r="HH83">
        <v>0.60473680241772831</v>
      </c>
      <c r="HI83">
        <v>0.60349644560592808</v>
      </c>
      <c r="HJ83">
        <v>0.60440323429501763</v>
      </c>
      <c r="HK83">
        <v>0.60365004982680559</v>
      </c>
      <c r="HL83">
        <v>0.6036188081040873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0.64920762124645148</v>
      </c>
      <c r="HV83">
        <v>0.64607094719336766</v>
      </c>
      <c r="HW83">
        <v>0.64841808333495354</v>
      </c>
      <c r="HX83">
        <v>0.64757865552674887</v>
      </c>
      <c r="HY83">
        <v>0.64704022692133645</v>
      </c>
      <c r="HZ83">
        <v>0.64581746182111632</v>
      </c>
      <c r="IA83">
        <v>0.64117905634805139</v>
      </c>
      <c r="IB83">
        <v>0.63955107750330442</v>
      </c>
      <c r="IC83">
        <v>0.63997625214392917</v>
      </c>
      <c r="ID83">
        <v>0.639188144288379</v>
      </c>
      <c r="IE83">
        <v>0.63980729333096986</v>
      </c>
      <c r="IF83">
        <v>0.64027079295300149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0.69740900953424156</v>
      </c>
      <c r="IP83">
        <v>0.69581803121480235</v>
      </c>
      <c r="IQ83">
        <v>0.69437861111968613</v>
      </c>
      <c r="IR83">
        <v>0.69290828753267053</v>
      </c>
      <c r="IS83">
        <v>0.69587720133689601</v>
      </c>
      <c r="IT83">
        <v>0.69539553890940264</v>
      </c>
      <c r="IU83">
        <v>0.68704399837100893</v>
      </c>
      <c r="IV83">
        <v>0.68941256022204545</v>
      </c>
      <c r="IW83">
        <v>0.68886908756608867</v>
      </c>
      <c r="IX83">
        <v>0.68901132641157781</v>
      </c>
      <c r="IY83">
        <v>0.68856507679584122</v>
      </c>
      <c r="IZ83">
        <v>0.68790617935048892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0.72802297455878218</v>
      </c>
      <c r="JK83">
        <v>0.73208792444546922</v>
      </c>
      <c r="JL83">
        <v>0.73270009471797726</v>
      </c>
      <c r="JM83">
        <v>0.73411761553137556</v>
      </c>
      <c r="JN83">
        <v>0.73153030459468549</v>
      </c>
      <c r="JO83">
        <v>0.72426786720414005</v>
      </c>
      <c r="JP83">
        <v>0.72644036621040353</v>
      </c>
      <c r="JQ83">
        <v>0.72449908956494868</v>
      </c>
      <c r="JR83">
        <v>0.72601362465445063</v>
      </c>
      <c r="JS83">
        <v>0.72622989678907002</v>
      </c>
      <c r="JT83">
        <v>0.72733164183503418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0.77141346561867441</v>
      </c>
      <c r="KE83">
        <v>0.76785205493737463</v>
      </c>
      <c r="KF83">
        <v>0.77023995086386887</v>
      </c>
      <c r="KG83">
        <v>0.76977374533778931</v>
      </c>
      <c r="KH83">
        <v>0.76949504239809874</v>
      </c>
      <c r="KI83">
        <v>0.76099185716202977</v>
      </c>
      <c r="KJ83">
        <v>0.76124576614446171</v>
      </c>
      <c r="KK83">
        <v>0.7620442030465534</v>
      </c>
      <c r="KL83">
        <v>0.76010411671739087</v>
      </c>
      <c r="KM83">
        <v>0.75964983737562886</v>
      </c>
      <c r="KN83">
        <v>0.7609214627458355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0.81547516509222917</v>
      </c>
      <c r="KY83">
        <v>0.81725509161353727</v>
      </c>
      <c r="KZ83">
        <v>0.81813836797741624</v>
      </c>
      <c r="LA83">
        <v>0.81692792751840582</v>
      </c>
      <c r="LB83">
        <v>0.8170834306779442</v>
      </c>
      <c r="LC83">
        <v>0.80659862548517514</v>
      </c>
      <c r="LD83">
        <v>0.8088684640936783</v>
      </c>
      <c r="LE83">
        <v>0.80923474722556354</v>
      </c>
      <c r="LF83">
        <v>0.80746686082134522</v>
      </c>
      <c r="LG83">
        <v>0.81021362862317337</v>
      </c>
      <c r="LH83">
        <v>0.81090265103836623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0.84992092617293158</v>
      </c>
      <c r="LT83">
        <v>0.8535791338139016</v>
      </c>
      <c r="LU83">
        <v>0.85425284604390617</v>
      </c>
      <c r="LV83">
        <v>0.85542585366983981</v>
      </c>
      <c r="LW83">
        <v>0.84887326107559802</v>
      </c>
      <c r="LX83">
        <v>0.84797992896493379</v>
      </c>
      <c r="LY83">
        <v>0.84586388783487731</v>
      </c>
      <c r="LZ83">
        <v>0.84483349578686928</v>
      </c>
      <c r="MA83">
        <v>0.84758188196792172</v>
      </c>
      <c r="MB83">
        <v>0.84535629424717929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0.8893042676520686</v>
      </c>
      <c r="MO83">
        <v>0.88801875456897439</v>
      </c>
      <c r="MP83">
        <v>0.89076892068642466</v>
      </c>
      <c r="MQ83">
        <v>0.88226392001527754</v>
      </c>
      <c r="MR83">
        <v>0.88411523705157113</v>
      </c>
      <c r="MS83">
        <v>0.88058597306542463</v>
      </c>
      <c r="MT83">
        <v>0.88133592477020328</v>
      </c>
      <c r="MU83">
        <v>0.88034961411582757</v>
      </c>
      <c r="MV83">
        <v>0.88184302952063032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0.94422418240403405</v>
      </c>
      <c r="NI83">
        <v>0.93835854643378536</v>
      </c>
      <c r="NJ83">
        <v>0.93746316655610185</v>
      </c>
      <c r="NK83">
        <v>0.93027575828599329</v>
      </c>
      <c r="NL83">
        <v>0.92848660883922385</v>
      </c>
      <c r="NM83">
        <v>0.92965714618799178</v>
      </c>
      <c r="NN83">
        <v>0.9298478490044414</v>
      </c>
      <c r="NO83">
        <v>0.92893951403265462</v>
      </c>
      <c r="NP83">
        <v>0.93207798686479959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0.9795535763027241</v>
      </c>
      <c r="OD83">
        <v>0.97692864686984515</v>
      </c>
      <c r="OE83">
        <v>0.95898188090714664</v>
      </c>
      <c r="OF83">
        <v>0.96516370238622851</v>
      </c>
      <c r="OG83">
        <v>0.96601123459452198</v>
      </c>
      <c r="OH83">
        <v>0.96795565159492714</v>
      </c>
      <c r="OI83">
        <v>0.96884446508368594</v>
      </c>
      <c r="OJ83">
        <v>0.96811657085135261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1.0149817541085855</v>
      </c>
      <c r="OY83">
        <v>0.99660592053561958</v>
      </c>
      <c r="OZ83">
        <v>1.0028636160261091</v>
      </c>
      <c r="PA83">
        <v>1.0027392643579973</v>
      </c>
      <c r="PB83">
        <v>1.0024050867019045</v>
      </c>
      <c r="PC83">
        <v>1.003468867807614</v>
      </c>
      <c r="PD83">
        <v>1.0042653115276485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1.0614000000000015</v>
      </c>
      <c r="PS83">
        <v>1.0114610745944577</v>
      </c>
      <c r="PT83">
        <v>1.0462818033047865</v>
      </c>
      <c r="PU83">
        <v>1.0522911055279389</v>
      </c>
      <c r="PV83">
        <v>1.0511063337868627</v>
      </c>
      <c r="PW83">
        <v>1.052896189717055</v>
      </c>
      <c r="PX83">
        <v>1.0508657187341199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0.9217576519000632</v>
      </c>
      <c r="QN83">
        <v>1.0427871137786728</v>
      </c>
      <c r="QO83">
        <v>1.0827607994644513</v>
      </c>
      <c r="QP83">
        <v>1.0870768902833026</v>
      </c>
      <c r="QQ83">
        <v>1.0871695040140201</v>
      </c>
      <c r="QR83">
        <v>1.0884992845783812</v>
      </c>
      <c r="QS83" s="102" t="s">
        <v>675</v>
      </c>
      <c r="QU83">
        <v>5</v>
      </c>
      <c r="QV83" s="35">
        <v>0.3</v>
      </c>
      <c r="QW83">
        <f t="shared" ref="QW83:RP83" si="78">CC$68</f>
        <v>0</v>
      </c>
      <c r="QX83">
        <f t="shared" si="78"/>
        <v>0</v>
      </c>
      <c r="QY83">
        <f t="shared" si="78"/>
        <v>0</v>
      </c>
      <c r="QZ83">
        <f t="shared" si="78"/>
        <v>0</v>
      </c>
      <c r="RA83">
        <f t="shared" si="78"/>
        <v>0</v>
      </c>
      <c r="RB83">
        <f t="shared" si="78"/>
        <v>0</v>
      </c>
      <c r="RC83">
        <f t="shared" si="78"/>
        <v>0</v>
      </c>
      <c r="RD83">
        <f t="shared" si="78"/>
        <v>0</v>
      </c>
      <c r="RE83">
        <f t="shared" si="78"/>
        <v>0</v>
      </c>
      <c r="RF83">
        <f t="shared" si="78"/>
        <v>0</v>
      </c>
      <c r="RG83">
        <f t="shared" si="78"/>
        <v>0</v>
      </c>
      <c r="RH83">
        <f t="shared" si="78"/>
        <v>0</v>
      </c>
      <c r="RI83">
        <f t="shared" si="78"/>
        <v>0</v>
      </c>
      <c r="RJ83">
        <f t="shared" si="78"/>
        <v>0</v>
      </c>
      <c r="RK83">
        <f t="shared" si="78"/>
        <v>0</v>
      </c>
      <c r="RL83">
        <f t="shared" si="78"/>
        <v>0</v>
      </c>
      <c r="RM83">
        <f t="shared" si="78"/>
        <v>0</v>
      </c>
      <c r="RN83">
        <f t="shared" si="78"/>
        <v>0</v>
      </c>
      <c r="RO83">
        <f t="shared" si="78"/>
        <v>0</v>
      </c>
      <c r="RP83">
        <f t="shared" si="78"/>
        <v>0</v>
      </c>
      <c r="RR83">
        <f t="shared" si="74"/>
        <v>9.2042699999999993</v>
      </c>
      <c r="RS83" s="35">
        <v>0.3</v>
      </c>
      <c r="RT83">
        <f>0.8*RE83+0.2*RF83</f>
        <v>0</v>
      </c>
    </row>
    <row r="84" spans="1:488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 s="102" t="s">
        <v>676</v>
      </c>
      <c r="QU84">
        <v>6</v>
      </c>
      <c r="QV84" s="35">
        <v>0.33299999999999996</v>
      </c>
      <c r="QW84">
        <f t="shared" ref="QW84:RP84" si="79">CW$68</f>
        <v>0</v>
      </c>
      <c r="QX84">
        <f t="shared" si="79"/>
        <v>0</v>
      </c>
      <c r="QY84">
        <f t="shared" si="79"/>
        <v>0</v>
      </c>
      <c r="QZ84">
        <f t="shared" si="79"/>
        <v>0</v>
      </c>
      <c r="RA84">
        <f t="shared" si="79"/>
        <v>0</v>
      </c>
      <c r="RB84">
        <f t="shared" si="79"/>
        <v>0</v>
      </c>
      <c r="RC84">
        <f t="shared" si="79"/>
        <v>0</v>
      </c>
      <c r="RD84">
        <f t="shared" si="79"/>
        <v>0</v>
      </c>
      <c r="RE84">
        <f t="shared" si="79"/>
        <v>0</v>
      </c>
      <c r="RF84">
        <f t="shared" si="79"/>
        <v>0</v>
      </c>
      <c r="RG84">
        <f t="shared" si="79"/>
        <v>0</v>
      </c>
      <c r="RH84">
        <f t="shared" si="79"/>
        <v>0</v>
      </c>
      <c r="RI84">
        <f t="shared" si="79"/>
        <v>0</v>
      </c>
      <c r="RJ84">
        <f t="shared" si="79"/>
        <v>0</v>
      </c>
      <c r="RK84">
        <f t="shared" si="79"/>
        <v>0</v>
      </c>
      <c r="RL84">
        <f t="shared" si="79"/>
        <v>0</v>
      </c>
      <c r="RM84">
        <f t="shared" si="79"/>
        <v>0</v>
      </c>
      <c r="RN84">
        <f t="shared" si="79"/>
        <v>0</v>
      </c>
      <c r="RO84">
        <f t="shared" si="79"/>
        <v>0</v>
      </c>
      <c r="RP84">
        <f t="shared" si="79"/>
        <v>0</v>
      </c>
      <c r="RR84">
        <f t="shared" si="74"/>
        <v>9.5985177000000004</v>
      </c>
      <c r="RS84" s="35">
        <v>0.33299999999999996</v>
      </c>
      <c r="RT84">
        <f>0.4*RE84+0.6*RF84</f>
        <v>0</v>
      </c>
    </row>
    <row r="85" spans="1:488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 s="102" t="s">
        <v>677</v>
      </c>
      <c r="QU85">
        <v>7</v>
      </c>
      <c r="QV85" s="35">
        <v>0.36599999999999999</v>
      </c>
      <c r="QW85">
        <f t="shared" ref="QW85:RP85" si="80">DQ$68</f>
        <v>0</v>
      </c>
      <c r="QX85">
        <f t="shared" si="80"/>
        <v>0</v>
      </c>
      <c r="QY85">
        <f t="shared" si="80"/>
        <v>0</v>
      </c>
      <c r="QZ85">
        <f t="shared" si="80"/>
        <v>0</v>
      </c>
      <c r="RA85">
        <f t="shared" si="80"/>
        <v>0</v>
      </c>
      <c r="RB85">
        <f t="shared" si="80"/>
        <v>0</v>
      </c>
      <c r="RC85">
        <f t="shared" si="80"/>
        <v>0.19999999999999979</v>
      </c>
      <c r="RD85">
        <f t="shared" si="80"/>
        <v>0.19999999999999962</v>
      </c>
      <c r="RE85">
        <f t="shared" si="80"/>
        <v>0.19999999999999962</v>
      </c>
      <c r="RF85">
        <f t="shared" si="80"/>
        <v>0.19999999999999962</v>
      </c>
      <c r="RG85">
        <f t="shared" si="80"/>
        <v>0.19999999999999962</v>
      </c>
      <c r="RH85">
        <f t="shared" si="80"/>
        <v>0.19999999999999962</v>
      </c>
      <c r="RI85">
        <f t="shared" si="80"/>
        <v>0.19999999999999962</v>
      </c>
      <c r="RJ85">
        <f t="shared" si="80"/>
        <v>0.19999999999999962</v>
      </c>
      <c r="RK85">
        <f t="shared" si="80"/>
        <v>0.19803921568627411</v>
      </c>
      <c r="RL85">
        <f t="shared" si="80"/>
        <v>0.19803921568627411</v>
      </c>
      <c r="RM85">
        <f t="shared" si="80"/>
        <v>0.19803921568627411</v>
      </c>
      <c r="RN85">
        <f t="shared" si="80"/>
        <v>0.19803921568627411</v>
      </c>
      <c r="RO85">
        <f t="shared" si="80"/>
        <v>0.19803921568627411</v>
      </c>
      <c r="RP85">
        <f t="shared" si="80"/>
        <v>0.19803921568627411</v>
      </c>
      <c r="RR85">
        <f t="shared" si="74"/>
        <v>9.9927654000000015</v>
      </c>
      <c r="RS85" s="35">
        <v>0.36599999999999999</v>
      </c>
      <c r="RT85">
        <f>0.01*RE85+0.99*RF85</f>
        <v>0.19999999999999962</v>
      </c>
    </row>
    <row r="86" spans="1:488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 s="102" t="s">
        <v>678</v>
      </c>
      <c r="QU86">
        <v>8</v>
      </c>
      <c r="QV86" s="35">
        <v>0.4</v>
      </c>
      <c r="QW86">
        <f t="shared" ref="QW86:RP86" si="81">EK$68</f>
        <v>0</v>
      </c>
      <c r="QX86">
        <f t="shared" si="81"/>
        <v>0</v>
      </c>
      <c r="QY86">
        <f t="shared" si="81"/>
        <v>0</v>
      </c>
      <c r="QZ86">
        <f t="shared" si="81"/>
        <v>0</v>
      </c>
      <c r="RA86">
        <f t="shared" si="81"/>
        <v>0</v>
      </c>
      <c r="RB86">
        <f t="shared" si="81"/>
        <v>0</v>
      </c>
      <c r="RC86">
        <f t="shared" si="81"/>
        <v>0.53000000000000014</v>
      </c>
      <c r="RD86">
        <f t="shared" si="81"/>
        <v>0.53000000000000069</v>
      </c>
      <c r="RE86">
        <f t="shared" si="81"/>
        <v>0.53000000000000069</v>
      </c>
      <c r="RF86">
        <f t="shared" si="81"/>
        <v>0.53000000000000069</v>
      </c>
      <c r="RG86">
        <f t="shared" si="81"/>
        <v>0.53000000000000069</v>
      </c>
      <c r="RH86">
        <f t="shared" si="81"/>
        <v>0.53000000000000069</v>
      </c>
      <c r="RI86">
        <f t="shared" si="81"/>
        <v>0.53000000000000069</v>
      </c>
      <c r="RJ86">
        <f t="shared" si="81"/>
        <v>0.53000000000000069</v>
      </c>
      <c r="RK86">
        <f t="shared" si="81"/>
        <v>0.52480392156862821</v>
      </c>
      <c r="RL86">
        <f t="shared" si="81"/>
        <v>0.52480392156862821</v>
      </c>
      <c r="RM86">
        <f t="shared" si="81"/>
        <v>0.52480392156862821</v>
      </c>
      <c r="RN86">
        <f t="shared" si="81"/>
        <v>0.52480392156862821</v>
      </c>
      <c r="RO86">
        <f t="shared" si="81"/>
        <v>0.52480392156862821</v>
      </c>
      <c r="RP86">
        <f t="shared" si="81"/>
        <v>0.52480392156862821</v>
      </c>
      <c r="RR86">
        <f t="shared" si="74"/>
        <v>10.398960000000001</v>
      </c>
      <c r="RS86" s="35">
        <v>0.4</v>
      </c>
      <c r="RT86">
        <f>0.6*RF86+0.4*RG86</f>
        <v>0.53000000000000069</v>
      </c>
    </row>
    <row r="87" spans="1:488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 s="102" t="s">
        <v>679</v>
      </c>
      <c r="QU87">
        <v>9</v>
      </c>
      <c r="QV87" s="35">
        <v>0.43300000000000005</v>
      </c>
      <c r="QW87">
        <f t="shared" ref="QW87:RP87" si="82">FE$68</f>
        <v>0</v>
      </c>
      <c r="QX87">
        <f t="shared" si="82"/>
        <v>0</v>
      </c>
      <c r="QY87">
        <f t="shared" si="82"/>
        <v>0</v>
      </c>
      <c r="QZ87">
        <f t="shared" si="82"/>
        <v>0</v>
      </c>
      <c r="RA87">
        <f t="shared" si="82"/>
        <v>0</v>
      </c>
      <c r="RB87">
        <f t="shared" si="82"/>
        <v>0</v>
      </c>
      <c r="RC87">
        <f t="shared" si="82"/>
        <v>0</v>
      </c>
      <c r="RD87">
        <f t="shared" si="82"/>
        <v>0.84509656757148011</v>
      </c>
      <c r="RE87">
        <f t="shared" si="82"/>
        <v>0.84237171396643429</v>
      </c>
      <c r="RF87">
        <f t="shared" si="82"/>
        <v>0.84419312173541894</v>
      </c>
      <c r="RG87">
        <f t="shared" si="82"/>
        <v>0.83883483767301059</v>
      </c>
      <c r="RH87">
        <f t="shared" si="82"/>
        <v>0.83766265300183662</v>
      </c>
      <c r="RI87">
        <f t="shared" si="82"/>
        <v>0.83989262663401776</v>
      </c>
      <c r="RJ87">
        <f t="shared" si="82"/>
        <v>0.8388267665989606</v>
      </c>
      <c r="RK87">
        <f t="shared" si="82"/>
        <v>0.82941372972831262</v>
      </c>
      <c r="RL87">
        <f t="shared" si="82"/>
        <v>0.83244963271313144</v>
      </c>
      <c r="RM87">
        <f t="shared" si="82"/>
        <v>0.83295754995994653</v>
      </c>
      <c r="RN87">
        <f t="shared" si="82"/>
        <v>0.83593209527159185</v>
      </c>
      <c r="RO87">
        <f t="shared" si="82"/>
        <v>0.83055882516753687</v>
      </c>
      <c r="RP87">
        <f t="shared" si="82"/>
        <v>0.83289169642260952</v>
      </c>
      <c r="RR87">
        <f t="shared" si="74"/>
        <v>10.7932077</v>
      </c>
      <c r="RS87" s="35">
        <v>0.43300000000000005</v>
      </c>
      <c r="RT87">
        <f>0.21*RF87+0.79*RG87</f>
        <v>0.83996007732611644</v>
      </c>
    </row>
    <row r="88" spans="1:48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 s="102" t="s">
        <v>680</v>
      </c>
      <c r="QU88">
        <v>10</v>
      </c>
      <c r="QV88" s="35">
        <v>0.46600000000000008</v>
      </c>
      <c r="QW88">
        <f t="shared" ref="QW88:RP88" si="83">FY$68</f>
        <v>0</v>
      </c>
      <c r="QX88">
        <f t="shared" si="83"/>
        <v>0</v>
      </c>
      <c r="QY88">
        <f t="shared" si="83"/>
        <v>0</v>
      </c>
      <c r="QZ88">
        <f t="shared" si="83"/>
        <v>0</v>
      </c>
      <c r="RA88">
        <f t="shared" si="83"/>
        <v>0</v>
      </c>
      <c r="RB88">
        <f t="shared" si="83"/>
        <v>0</v>
      </c>
      <c r="RC88">
        <f t="shared" si="83"/>
        <v>0</v>
      </c>
      <c r="RD88">
        <f t="shared" si="83"/>
        <v>1.1494944819879807</v>
      </c>
      <c r="RE88">
        <f t="shared" si="83"/>
        <v>1.1595754899951185</v>
      </c>
      <c r="RF88">
        <f t="shared" si="83"/>
        <v>1.1633837433132115</v>
      </c>
      <c r="RG88">
        <f t="shared" si="83"/>
        <v>1.1651048996986011</v>
      </c>
      <c r="RH88">
        <f t="shared" si="83"/>
        <v>1.1615649107541295</v>
      </c>
      <c r="RI88">
        <f t="shared" si="83"/>
        <v>1.1656548779508182</v>
      </c>
      <c r="RJ88">
        <f t="shared" si="83"/>
        <v>1.1564814934765457</v>
      </c>
      <c r="RK88">
        <f t="shared" si="83"/>
        <v>1.1459953783732557</v>
      </c>
      <c r="RL88">
        <f t="shared" si="83"/>
        <v>1.1539443498322011</v>
      </c>
      <c r="RM88">
        <f t="shared" si="83"/>
        <v>1.1457961901940323</v>
      </c>
      <c r="RN88">
        <f t="shared" si="83"/>
        <v>1.1529151655146679</v>
      </c>
      <c r="RO88">
        <f t="shared" si="83"/>
        <v>1.1567995666906226</v>
      </c>
      <c r="RP88">
        <f t="shared" si="83"/>
        <v>1.1567657848237853</v>
      </c>
      <c r="RR88">
        <f t="shared" si="74"/>
        <v>11.187455400000001</v>
      </c>
      <c r="RS88" s="35">
        <v>0.46600000000000008</v>
      </c>
      <c r="RT88">
        <f>0.81*RG88+0.19*RH88</f>
        <v>1.1644323017991516</v>
      </c>
    </row>
    <row r="89" spans="1:488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 s="102" t="s">
        <v>681</v>
      </c>
      <c r="QU89">
        <v>11</v>
      </c>
      <c r="QV89" s="35">
        <v>0.5</v>
      </c>
      <c r="QW89">
        <f t="shared" ref="QW89:RP89" si="84">GS$68</f>
        <v>0</v>
      </c>
      <c r="QX89">
        <f t="shared" si="84"/>
        <v>0</v>
      </c>
      <c r="QY89">
        <f t="shared" si="84"/>
        <v>0</v>
      </c>
      <c r="QZ89">
        <f t="shared" si="84"/>
        <v>0</v>
      </c>
      <c r="RA89">
        <f t="shared" si="84"/>
        <v>0</v>
      </c>
      <c r="RB89">
        <f t="shared" si="84"/>
        <v>0</v>
      </c>
      <c r="RC89">
        <f t="shared" si="84"/>
        <v>0</v>
      </c>
      <c r="RD89">
        <f t="shared" si="84"/>
        <v>1.4874761502461005</v>
      </c>
      <c r="RE89">
        <f t="shared" si="84"/>
        <v>1.4754804652611324</v>
      </c>
      <c r="RF89">
        <f t="shared" si="84"/>
        <v>1.4757177846043266</v>
      </c>
      <c r="RG89">
        <f t="shared" si="84"/>
        <v>1.4797119592507033</v>
      </c>
      <c r="RH89">
        <f t="shared" si="84"/>
        <v>1.4778892738596248</v>
      </c>
      <c r="RI89">
        <f t="shared" si="84"/>
        <v>1.4811888327199907</v>
      </c>
      <c r="RJ89">
        <f t="shared" si="84"/>
        <v>1.4825524908755323</v>
      </c>
      <c r="RK89">
        <f t="shared" si="84"/>
        <v>1.4588416250213092</v>
      </c>
      <c r="RL89">
        <f t="shared" si="84"/>
        <v>1.4617104519606545</v>
      </c>
      <c r="RM89">
        <f t="shared" si="84"/>
        <v>1.4685051878489204</v>
      </c>
      <c r="RN89">
        <f t="shared" si="84"/>
        <v>1.4717855213759008</v>
      </c>
      <c r="RO89">
        <f t="shared" si="84"/>
        <v>1.4669529789361182</v>
      </c>
      <c r="RP89">
        <f t="shared" si="84"/>
        <v>1.4650181007944081</v>
      </c>
      <c r="RR89">
        <f t="shared" si="74"/>
        <v>11.59365</v>
      </c>
      <c r="RS89" s="35">
        <v>0.5</v>
      </c>
      <c r="RT89">
        <f>0.41*RG89+0.59*RH89</f>
        <v>1.478636574869967</v>
      </c>
    </row>
    <row r="90" spans="1:488" x14ac:dyDescent="0.3">
      <c r="A90">
        <v>0</v>
      </c>
      <c r="B90">
        <v>0</v>
      </c>
      <c r="C90">
        <v>4.2268000000000079</v>
      </c>
      <c r="D90">
        <v>5.6358000000000068</v>
      </c>
      <c r="E90">
        <v>7.0447000000000024</v>
      </c>
      <c r="F90">
        <v>8.4537000000000173</v>
      </c>
      <c r="G90">
        <v>9.5416123877294137</v>
      </c>
      <c r="H90">
        <v>9.8350872047633899</v>
      </c>
      <c r="I90">
        <v>9.7312292195471617</v>
      </c>
      <c r="J90">
        <v>9.8205016686735593</v>
      </c>
      <c r="K90">
        <v>9.8742333440529588</v>
      </c>
      <c r="L90">
        <v>9.9074975920778545</v>
      </c>
      <c r="M90">
        <v>9.8961031706003766</v>
      </c>
      <c r="N90">
        <v>9.9267578935323897</v>
      </c>
      <c r="O90">
        <v>9.9817489911606501</v>
      </c>
      <c r="P90">
        <v>10.009078732199322</v>
      </c>
      <c r="Q90">
        <v>10.008978882536193</v>
      </c>
      <c r="R90">
        <v>10.069587632934283</v>
      </c>
      <c r="S90">
        <v>10.075056742113825</v>
      </c>
      <c r="T90">
        <v>10.107609025581283</v>
      </c>
      <c r="U90">
        <v>0</v>
      </c>
      <c r="V90">
        <v>0</v>
      </c>
      <c r="W90">
        <v>0</v>
      </c>
      <c r="X90">
        <v>5.6358000000000068</v>
      </c>
      <c r="Y90">
        <v>7.0447000000000024</v>
      </c>
      <c r="Z90">
        <v>8.4537000000000173</v>
      </c>
      <c r="AA90">
        <v>9.8627000000000127</v>
      </c>
      <c r="AB90">
        <v>11.271600000000014</v>
      </c>
      <c r="AC90">
        <v>12.503750116264841</v>
      </c>
      <c r="AD90">
        <v>13.094269088883786</v>
      </c>
      <c r="AE90">
        <v>13.19319705336212</v>
      </c>
      <c r="AF90">
        <v>13.097005747604918</v>
      </c>
      <c r="AG90">
        <v>13.418121075780642</v>
      </c>
      <c r="AH90">
        <v>13.205200706269768</v>
      </c>
      <c r="AI90">
        <v>13.195317519561879</v>
      </c>
      <c r="AJ90">
        <v>13.346977884131617</v>
      </c>
      <c r="AK90">
        <v>13.336771973922747</v>
      </c>
      <c r="AL90">
        <v>13.401261749481264</v>
      </c>
      <c r="AM90">
        <v>13.373438032855782</v>
      </c>
      <c r="AN90">
        <v>13.484547368175805</v>
      </c>
      <c r="AO90">
        <v>0</v>
      </c>
      <c r="AP90">
        <v>0</v>
      </c>
      <c r="AQ90">
        <v>0</v>
      </c>
      <c r="AR90">
        <v>0</v>
      </c>
      <c r="AS90">
        <v>7.0447000000000024</v>
      </c>
      <c r="AT90">
        <v>8.4537000000000173</v>
      </c>
      <c r="AU90">
        <v>9.8627000000000127</v>
      </c>
      <c r="AV90">
        <v>11.271600000000014</v>
      </c>
      <c r="AW90">
        <v>12.6806</v>
      </c>
      <c r="AX90">
        <v>14.089529999999984</v>
      </c>
      <c r="AY90">
        <v>15.439833337952345</v>
      </c>
      <c r="AZ90">
        <v>16.244787801603003</v>
      </c>
      <c r="BA90">
        <v>16.553038409568959</v>
      </c>
      <c r="BB90">
        <v>16.560072048920091</v>
      </c>
      <c r="BC90">
        <v>16.255482643677865</v>
      </c>
      <c r="BD90">
        <v>16.661788838941916</v>
      </c>
      <c r="BE90">
        <v>16.681997732471441</v>
      </c>
      <c r="BF90">
        <v>16.572009716820016</v>
      </c>
      <c r="BG90">
        <v>16.956139574811356</v>
      </c>
      <c r="BH90">
        <v>16.670641531807927</v>
      </c>
      <c r="BI90">
        <v>0</v>
      </c>
      <c r="BJ90">
        <v>0</v>
      </c>
      <c r="BK90">
        <v>0</v>
      </c>
      <c r="BL90">
        <v>0</v>
      </c>
      <c r="BM90">
        <v>7.0447000000000024</v>
      </c>
      <c r="BN90">
        <v>8.4537000000000173</v>
      </c>
      <c r="BO90">
        <v>9.8627000000000127</v>
      </c>
      <c r="BP90">
        <v>11.271600000000014</v>
      </c>
      <c r="BQ90">
        <v>12.6806</v>
      </c>
      <c r="BR90">
        <v>14.089529999999984</v>
      </c>
      <c r="BS90">
        <v>15.498499999999984</v>
      </c>
      <c r="BT90">
        <v>16.907500000000024</v>
      </c>
      <c r="BU90">
        <v>18.280661408103548</v>
      </c>
      <c r="BV90">
        <v>19.318019444688225</v>
      </c>
      <c r="BW90">
        <v>19.768794683736541</v>
      </c>
      <c r="BX90">
        <v>19.845908455117563</v>
      </c>
      <c r="BY90">
        <v>19.984842733529153</v>
      </c>
      <c r="BZ90">
        <v>20.308176698412627</v>
      </c>
      <c r="CA90">
        <v>20.310308467985827</v>
      </c>
      <c r="CB90">
        <v>20.245546227714659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8.453700000000012</v>
      </c>
      <c r="CI90">
        <v>9.8627000000000127</v>
      </c>
      <c r="CJ90">
        <v>11.271600000000014</v>
      </c>
      <c r="CK90">
        <v>12.6806</v>
      </c>
      <c r="CL90">
        <v>14.089529999999984</v>
      </c>
      <c r="CM90">
        <v>15.498499999999984</v>
      </c>
      <c r="CN90">
        <v>16.907500000000024</v>
      </c>
      <c r="CO90">
        <v>18.316399999999977</v>
      </c>
      <c r="CP90">
        <v>19.725400000000025</v>
      </c>
      <c r="CQ90">
        <v>20.923001546789624</v>
      </c>
      <c r="CR90">
        <v>22.128467955273081</v>
      </c>
      <c r="CS90">
        <v>23.017985976238695</v>
      </c>
      <c r="CT90">
        <v>23.407361980483497</v>
      </c>
      <c r="CU90">
        <v>23.350865401994003</v>
      </c>
      <c r="CV90">
        <v>23.52445412575571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8.4536999999999995</v>
      </c>
      <c r="DC90">
        <v>9.8627000000000127</v>
      </c>
      <c r="DD90">
        <v>11.271600000000014</v>
      </c>
      <c r="DE90">
        <v>12.6806</v>
      </c>
      <c r="DF90">
        <v>14.089529999999984</v>
      </c>
      <c r="DG90">
        <v>15.498499999999984</v>
      </c>
      <c r="DH90">
        <v>16.907500000000024</v>
      </c>
      <c r="DI90">
        <v>18.316399999999977</v>
      </c>
      <c r="DJ90">
        <v>19.725400000000025</v>
      </c>
      <c r="DK90">
        <v>20.927100980392147</v>
      </c>
      <c r="DL90">
        <v>22.322287254901966</v>
      </c>
      <c r="DM90">
        <v>23.672775067010271</v>
      </c>
      <c r="DN90">
        <v>24.856730459575303</v>
      </c>
      <c r="DO90">
        <v>25.772318842191797</v>
      </c>
      <c r="DP90">
        <v>26.079558578044789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9.8627000000000091</v>
      </c>
      <c r="DX90">
        <v>11.271600000000014</v>
      </c>
      <c r="DY90">
        <v>12.6806</v>
      </c>
      <c r="DZ90">
        <v>14.089529999999984</v>
      </c>
      <c r="EA90">
        <v>15.498499999999984</v>
      </c>
      <c r="EB90">
        <v>16.907500000000024</v>
      </c>
      <c r="EC90">
        <v>18.316399999999977</v>
      </c>
      <c r="ED90">
        <v>19.725400000000025</v>
      </c>
      <c r="EE90">
        <v>20.927100980392147</v>
      </c>
      <c r="EF90">
        <v>22.322287254901966</v>
      </c>
      <c r="EG90">
        <v>23.717374509803918</v>
      </c>
      <c r="EH90">
        <v>25.108279596479505</v>
      </c>
      <c r="EI90">
        <v>26.303635605531746</v>
      </c>
      <c r="EJ90">
        <v>27.470021872504375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9.862700000000002</v>
      </c>
      <c r="ER90">
        <v>11.271600000000014</v>
      </c>
      <c r="ES90">
        <v>12.6806</v>
      </c>
      <c r="ET90">
        <v>14.089529999999984</v>
      </c>
      <c r="EU90">
        <v>15.498499999999984</v>
      </c>
      <c r="EV90">
        <v>16.907500000000024</v>
      </c>
      <c r="EW90">
        <v>18.316399999999977</v>
      </c>
      <c r="EX90">
        <v>19.725400000000025</v>
      </c>
      <c r="EY90">
        <v>20.927100980392147</v>
      </c>
      <c r="EZ90">
        <v>22.322287254901966</v>
      </c>
      <c r="FA90">
        <v>23.717374509803918</v>
      </c>
      <c r="FB90">
        <v>25.112560784313722</v>
      </c>
      <c r="FC90">
        <v>26.507428930366711</v>
      </c>
      <c r="FD90">
        <v>27.750559295003242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11.27160000000001</v>
      </c>
      <c r="FM90">
        <v>12.6806</v>
      </c>
      <c r="FN90">
        <v>14.089529999999984</v>
      </c>
      <c r="FO90">
        <v>15.498499999999984</v>
      </c>
      <c r="FP90">
        <v>16.907500000000024</v>
      </c>
      <c r="FQ90">
        <v>18.316399999999977</v>
      </c>
      <c r="FR90">
        <v>19.725400000000025</v>
      </c>
      <c r="FS90">
        <v>20.927100980392147</v>
      </c>
      <c r="FT90">
        <v>22.322287254901966</v>
      </c>
      <c r="FU90">
        <v>23.717374509803918</v>
      </c>
      <c r="FV90">
        <v>25.112560784313722</v>
      </c>
      <c r="FW90">
        <v>26.507747058823497</v>
      </c>
      <c r="FX90">
        <v>27.902834313725457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11.271599999999996</v>
      </c>
      <c r="GG90">
        <v>12.680600000000002</v>
      </c>
      <c r="GH90">
        <v>14.089529999999984</v>
      </c>
      <c r="GI90">
        <v>15.498499999999984</v>
      </c>
      <c r="GJ90">
        <v>16.907500000000024</v>
      </c>
      <c r="GK90">
        <v>18.316399999999977</v>
      </c>
      <c r="GL90">
        <v>19.725400000000025</v>
      </c>
      <c r="GM90">
        <v>20.927100980392147</v>
      </c>
      <c r="GN90">
        <v>22.322287254901966</v>
      </c>
      <c r="GO90">
        <v>23.717374509803918</v>
      </c>
      <c r="GP90">
        <v>25.112560784313722</v>
      </c>
      <c r="GQ90">
        <v>26.507747058823497</v>
      </c>
      <c r="GR90">
        <v>27.902834313725457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11.271599999999999</v>
      </c>
      <c r="HA90">
        <v>12.680600000000018</v>
      </c>
      <c r="HB90">
        <v>14.089529999999984</v>
      </c>
      <c r="HC90">
        <v>15.498499999999984</v>
      </c>
      <c r="HD90">
        <v>16.907500000000024</v>
      </c>
      <c r="HE90">
        <v>18.316399999999977</v>
      </c>
      <c r="HF90">
        <v>19.725400000000025</v>
      </c>
      <c r="HG90">
        <v>20.927100980392147</v>
      </c>
      <c r="HH90">
        <v>22.322287254901966</v>
      </c>
      <c r="HI90">
        <v>23.717374509803918</v>
      </c>
      <c r="HJ90">
        <v>25.112560784313722</v>
      </c>
      <c r="HK90">
        <v>26.507747058823497</v>
      </c>
      <c r="HL90">
        <v>27.902834313725457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12.680600000000013</v>
      </c>
      <c r="HV90">
        <v>14.089529999999984</v>
      </c>
      <c r="HW90">
        <v>15.498499999999984</v>
      </c>
      <c r="HX90">
        <v>16.907500000000024</v>
      </c>
      <c r="HY90">
        <v>18.316399999999977</v>
      </c>
      <c r="HZ90">
        <v>19.725400000000025</v>
      </c>
      <c r="IA90">
        <v>20.927100980392147</v>
      </c>
      <c r="IB90">
        <v>22.322287254901966</v>
      </c>
      <c r="IC90">
        <v>23.717374509803918</v>
      </c>
      <c r="ID90">
        <v>25.112560784313722</v>
      </c>
      <c r="IE90">
        <v>26.507747058823497</v>
      </c>
      <c r="IF90">
        <v>27.902834313725457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12.6806</v>
      </c>
      <c r="IP90">
        <v>14.089529999999989</v>
      </c>
      <c r="IQ90">
        <v>15.498499999999984</v>
      </c>
      <c r="IR90">
        <v>16.907500000000024</v>
      </c>
      <c r="IS90">
        <v>18.316399999999977</v>
      </c>
      <c r="IT90">
        <v>19.725400000000025</v>
      </c>
      <c r="IU90">
        <v>20.927100980392147</v>
      </c>
      <c r="IV90">
        <v>22.322287254901966</v>
      </c>
      <c r="IW90">
        <v>23.717374509803918</v>
      </c>
      <c r="IX90">
        <v>25.112560784313722</v>
      </c>
      <c r="IY90">
        <v>26.507747058823497</v>
      </c>
      <c r="IZ90">
        <v>27.902834313725457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14.089530000000007</v>
      </c>
      <c r="JK90">
        <v>15.498499999999984</v>
      </c>
      <c r="JL90">
        <v>16.907500000000024</v>
      </c>
      <c r="JM90">
        <v>18.316399999999977</v>
      </c>
      <c r="JN90">
        <v>19.725400000000025</v>
      </c>
      <c r="JO90">
        <v>20.927100980392147</v>
      </c>
      <c r="JP90">
        <v>22.322287254901966</v>
      </c>
      <c r="JQ90">
        <v>23.717374509803918</v>
      </c>
      <c r="JR90">
        <v>25.112560784313722</v>
      </c>
      <c r="JS90">
        <v>26.507747058823497</v>
      </c>
      <c r="JT90">
        <v>27.902834313725457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14.089530000000002</v>
      </c>
      <c r="KE90">
        <v>15.498499999999993</v>
      </c>
      <c r="KF90">
        <v>16.907500000000024</v>
      </c>
      <c r="KG90">
        <v>18.316399999999977</v>
      </c>
      <c r="KH90">
        <v>19.725400000000025</v>
      </c>
      <c r="KI90">
        <v>20.927100980392147</v>
      </c>
      <c r="KJ90">
        <v>22.322287254901966</v>
      </c>
      <c r="KK90">
        <v>23.717374509803918</v>
      </c>
      <c r="KL90">
        <v>25.112560784313722</v>
      </c>
      <c r="KM90">
        <v>26.507747058823497</v>
      </c>
      <c r="KN90">
        <v>27.902834313725457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14.089529999999998</v>
      </c>
      <c r="KY90">
        <v>15.498500000000005</v>
      </c>
      <c r="KZ90">
        <v>16.907500000000024</v>
      </c>
      <c r="LA90">
        <v>18.316399999999977</v>
      </c>
      <c r="LB90">
        <v>19.725400000000025</v>
      </c>
      <c r="LC90">
        <v>20.927100980392147</v>
      </c>
      <c r="LD90">
        <v>22.322287254901966</v>
      </c>
      <c r="LE90">
        <v>23.717374509803918</v>
      </c>
      <c r="LF90">
        <v>25.112560784313722</v>
      </c>
      <c r="LG90">
        <v>26.507747058823497</v>
      </c>
      <c r="LH90">
        <v>27.902834313725457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15.498500000000003</v>
      </c>
      <c r="LT90">
        <v>16.90750000000002</v>
      </c>
      <c r="LU90">
        <v>18.316399999999977</v>
      </c>
      <c r="LV90">
        <v>19.725400000000025</v>
      </c>
      <c r="LW90">
        <v>20.927100980392147</v>
      </c>
      <c r="LX90">
        <v>22.322287254901966</v>
      </c>
      <c r="LY90">
        <v>23.717374509803918</v>
      </c>
      <c r="LZ90">
        <v>25.112560784313722</v>
      </c>
      <c r="MA90">
        <v>26.507747058823497</v>
      </c>
      <c r="MB90">
        <v>27.902834313725457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16.907500000000006</v>
      </c>
      <c r="MO90">
        <v>18.316399999999991</v>
      </c>
      <c r="MP90">
        <v>19.725400000000025</v>
      </c>
      <c r="MQ90">
        <v>20.927100980392147</v>
      </c>
      <c r="MR90">
        <v>22.322287254901966</v>
      </c>
      <c r="MS90">
        <v>23.717374509803918</v>
      </c>
      <c r="MT90">
        <v>25.112560784313722</v>
      </c>
      <c r="MU90">
        <v>26.507747058823497</v>
      </c>
      <c r="MV90">
        <v>27.902834313725457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16.907499999999999</v>
      </c>
      <c r="NI90">
        <v>18.316399999999994</v>
      </c>
      <c r="NJ90">
        <v>19.725400000000022</v>
      </c>
      <c r="NK90">
        <v>20.927100980392147</v>
      </c>
      <c r="NL90">
        <v>22.322287254901966</v>
      </c>
      <c r="NM90">
        <v>23.717374509803918</v>
      </c>
      <c r="NN90">
        <v>25.112560784313722</v>
      </c>
      <c r="NO90">
        <v>26.507747058823497</v>
      </c>
      <c r="NP90">
        <v>27.902834313725457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18.316399999999998</v>
      </c>
      <c r="OD90">
        <v>19.7254</v>
      </c>
      <c r="OE90">
        <v>20.873382716049374</v>
      </c>
      <c r="OF90">
        <v>22.322287254901966</v>
      </c>
      <c r="OG90">
        <v>23.717374509803918</v>
      </c>
      <c r="OH90">
        <v>25.112560784313722</v>
      </c>
      <c r="OI90">
        <v>26.507747058823497</v>
      </c>
      <c r="OJ90">
        <v>27.902834313725457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19.725400000000004</v>
      </c>
      <c r="OY90">
        <v>20.809156923076927</v>
      </c>
      <c r="OZ90">
        <v>22.292818888888917</v>
      </c>
      <c r="PA90">
        <v>23.717374509803918</v>
      </c>
      <c r="PB90">
        <v>25.112560784313722</v>
      </c>
      <c r="PC90">
        <v>26.507747058823497</v>
      </c>
      <c r="PD90">
        <v>27.902834313725457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19.7254</v>
      </c>
      <c r="PS90">
        <v>20.127904761904762</v>
      </c>
      <c r="PT90">
        <v>22.221252857142883</v>
      </c>
      <c r="PU90">
        <v>23.691849999999977</v>
      </c>
      <c r="PV90">
        <v>25.112560784313722</v>
      </c>
      <c r="PW90">
        <v>26.507747058823497</v>
      </c>
      <c r="PX90">
        <v>27.902834313725457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17.611916666666666</v>
      </c>
      <c r="QN90">
        <v>21.518604545454536</v>
      </c>
      <c r="QO90">
        <v>23.637039473684172</v>
      </c>
      <c r="QP90">
        <v>25.066302325581425</v>
      </c>
      <c r="QQ90">
        <v>26.507747058823497</v>
      </c>
      <c r="QR90">
        <v>27.902834313725457</v>
      </c>
      <c r="QS90" s="102" t="s">
        <v>682</v>
      </c>
      <c r="QU90">
        <v>12</v>
      </c>
      <c r="QV90" s="35">
        <v>0.53300000000000003</v>
      </c>
      <c r="QW90">
        <f t="shared" ref="QW90:RP90" si="85">HM$68</f>
        <v>0</v>
      </c>
      <c r="QX90">
        <f t="shared" si="85"/>
        <v>0</v>
      </c>
      <c r="QY90">
        <f t="shared" si="85"/>
        <v>0</v>
      </c>
      <c r="QZ90">
        <f t="shared" si="85"/>
        <v>0</v>
      </c>
      <c r="RA90">
        <f t="shared" si="85"/>
        <v>0</v>
      </c>
      <c r="RB90">
        <f t="shared" si="85"/>
        <v>0</v>
      </c>
      <c r="RC90">
        <f t="shared" si="85"/>
        <v>0</v>
      </c>
      <c r="RD90">
        <f t="shared" si="85"/>
        <v>0</v>
      </c>
      <c r="RE90">
        <f t="shared" si="85"/>
        <v>1.7905181824393708</v>
      </c>
      <c r="RF90">
        <f t="shared" si="85"/>
        <v>1.8062419693498086</v>
      </c>
      <c r="RG90">
        <f t="shared" si="85"/>
        <v>1.8050341015519731</v>
      </c>
      <c r="RH90">
        <f t="shared" si="85"/>
        <v>1.8004914466210085</v>
      </c>
      <c r="RI90">
        <f t="shared" si="85"/>
        <v>1.7967617759817016</v>
      </c>
      <c r="RJ90">
        <f t="shared" si="85"/>
        <v>1.810683384427255</v>
      </c>
      <c r="RK90">
        <f t="shared" si="85"/>
        <v>1.77936589998296</v>
      </c>
      <c r="RL90">
        <f t="shared" si="85"/>
        <v>1.7919415815142634</v>
      </c>
      <c r="RM90">
        <f t="shared" si="85"/>
        <v>1.7890790888615755</v>
      </c>
      <c r="RN90">
        <f t="shared" si="85"/>
        <v>1.7863259725000296</v>
      </c>
      <c r="RO90">
        <f t="shared" si="85"/>
        <v>1.7817869573426561</v>
      </c>
      <c r="RP90">
        <f t="shared" si="85"/>
        <v>1.7828081097641297</v>
      </c>
      <c r="RR90">
        <f t="shared" si="74"/>
        <v>11.987897700000001</v>
      </c>
      <c r="RS90" s="35">
        <v>0.53300000000000003</v>
      </c>
      <c r="RT90">
        <f>0.01*RG90+0.99*RH90</f>
        <v>1.8005368731703182</v>
      </c>
    </row>
    <row r="91" spans="1:488" x14ac:dyDescent="0.3">
      <c r="A91">
        <v>0</v>
      </c>
      <c r="B91">
        <v>0</v>
      </c>
      <c r="C91">
        <v>37.63079888356004</v>
      </c>
      <c r="D91">
        <v>37.436363019479494</v>
      </c>
      <c r="E91">
        <v>37.328042224021814</v>
      </c>
      <c r="F91">
        <v>37.858755698178896</v>
      </c>
      <c r="G91">
        <v>37.435019767157094</v>
      </c>
      <c r="H91">
        <v>37.764847886026431</v>
      </c>
      <c r="I91">
        <v>37.377500826804415</v>
      </c>
      <c r="J91">
        <v>37.615806136302041</v>
      </c>
      <c r="K91">
        <v>37.638636687586619</v>
      </c>
      <c r="L91">
        <v>37.569263309580521</v>
      </c>
      <c r="M91">
        <v>37.531875854145682</v>
      </c>
      <c r="N91">
        <v>37.579735947325673</v>
      </c>
      <c r="O91">
        <v>37.535229031083439</v>
      </c>
      <c r="P91">
        <v>37.455779998351915</v>
      </c>
      <c r="Q91">
        <v>37.438499621262558</v>
      </c>
      <c r="R91">
        <v>37.560106586330811</v>
      </c>
      <c r="S91">
        <v>37.452105717497389</v>
      </c>
      <c r="T91">
        <v>37.410811778782751</v>
      </c>
      <c r="U91">
        <v>0</v>
      </c>
      <c r="V91">
        <v>0</v>
      </c>
      <c r="W91">
        <v>0</v>
      </c>
      <c r="X91">
        <v>53.036972036999352</v>
      </c>
      <c r="Y91">
        <v>53.330242393216039</v>
      </c>
      <c r="Z91">
        <v>53.46196599042738</v>
      </c>
      <c r="AA91">
        <v>53.330651323271837</v>
      </c>
      <c r="AB91">
        <v>53.21226099275971</v>
      </c>
      <c r="AC91">
        <v>52.901793223976227</v>
      </c>
      <c r="AD91">
        <v>53.149607512638987</v>
      </c>
      <c r="AE91">
        <v>53.255198846191462</v>
      </c>
      <c r="AF91">
        <v>52.998073826578704</v>
      </c>
      <c r="AG91">
        <v>53.681669762474357</v>
      </c>
      <c r="AH91">
        <v>52.98077507117484</v>
      </c>
      <c r="AI91">
        <v>52.743973705731442</v>
      </c>
      <c r="AJ91">
        <v>52.978952303692878</v>
      </c>
      <c r="AK91">
        <v>52.833643002151391</v>
      </c>
      <c r="AL91">
        <v>52.924204067135015</v>
      </c>
      <c r="AM91">
        <v>52.681495669138705</v>
      </c>
      <c r="AN91">
        <v>52.920583493810064</v>
      </c>
      <c r="AO91">
        <v>0</v>
      </c>
      <c r="AP91">
        <v>0</v>
      </c>
      <c r="AQ91">
        <v>0</v>
      </c>
      <c r="AR91">
        <v>0</v>
      </c>
      <c r="AS91">
        <v>69.116578879896025</v>
      </c>
      <c r="AT91">
        <v>69.31499464024148</v>
      </c>
      <c r="AU91">
        <v>69.106353346686134</v>
      </c>
      <c r="AV91">
        <v>69.210877842079697</v>
      </c>
      <c r="AW91">
        <v>69.262754184360404</v>
      </c>
      <c r="AX91">
        <v>69.261342555503376</v>
      </c>
      <c r="AY91">
        <v>69.427927012642883</v>
      </c>
      <c r="AZ91">
        <v>68.856516779205819</v>
      </c>
      <c r="BA91">
        <v>69.141844720844745</v>
      </c>
      <c r="BB91">
        <v>69.067956125813183</v>
      </c>
      <c r="BC91">
        <v>67.799886415376292</v>
      </c>
      <c r="BD91">
        <v>68.787431853545286</v>
      </c>
      <c r="BE91">
        <v>68.694878621896265</v>
      </c>
      <c r="BF91">
        <v>68.176877582388826</v>
      </c>
      <c r="BG91">
        <v>69.091888050811022</v>
      </c>
      <c r="BH91">
        <v>68.210927522527541</v>
      </c>
      <c r="BI91">
        <v>0</v>
      </c>
      <c r="BJ91">
        <v>0</v>
      </c>
      <c r="BK91">
        <v>0</v>
      </c>
      <c r="BL91">
        <v>0</v>
      </c>
      <c r="BM91">
        <v>80.40372355898495</v>
      </c>
      <c r="BN91">
        <v>84.40450374589193</v>
      </c>
      <c r="BO91">
        <v>84.994572365136506</v>
      </c>
      <c r="BP91">
        <v>85.173440781033435</v>
      </c>
      <c r="BQ91">
        <v>85.189828506771278</v>
      </c>
      <c r="BR91">
        <v>85.298430009435705</v>
      </c>
      <c r="BS91">
        <v>84.71082270686685</v>
      </c>
      <c r="BT91">
        <v>85.26823916597256</v>
      </c>
      <c r="BU91">
        <v>84.990701513040136</v>
      </c>
      <c r="BV91">
        <v>84.369168554653939</v>
      </c>
      <c r="BW91">
        <v>84.052400919597602</v>
      </c>
      <c r="BX91">
        <v>83.822829777108225</v>
      </c>
      <c r="BY91">
        <v>84.077514196933421</v>
      </c>
      <c r="BZ91">
        <v>84.713545272128485</v>
      </c>
      <c r="CA91">
        <v>84.490165209401781</v>
      </c>
      <c r="CB91">
        <v>84.148646994722952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98.732197935083065</v>
      </c>
      <c r="CI91">
        <v>100.54378028957679</v>
      </c>
      <c r="CJ91">
        <v>100.9664426553603</v>
      </c>
      <c r="CK91">
        <v>100.69727364358215</v>
      </c>
      <c r="CL91">
        <v>100.67406223795875</v>
      </c>
      <c r="CM91">
        <v>100.92493794009226</v>
      </c>
      <c r="CN91">
        <v>100.41995621597088</v>
      </c>
      <c r="CO91">
        <v>100.85637653024945</v>
      </c>
      <c r="CP91">
        <v>100.21353489421564</v>
      </c>
      <c r="CQ91">
        <v>99.788787679488252</v>
      </c>
      <c r="CR91">
        <v>99.528555282948076</v>
      </c>
      <c r="CS91">
        <v>99.55909135388265</v>
      </c>
      <c r="CT91">
        <v>99.812749057776202</v>
      </c>
      <c r="CU91">
        <v>99.226909541089526</v>
      </c>
      <c r="CV91">
        <v>99.498641651668663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104.02506793270163</v>
      </c>
      <c r="DC91">
        <v>110.64078447496733</v>
      </c>
      <c r="DD91">
        <v>111.0000864923762</v>
      </c>
      <c r="DE91">
        <v>111.23734383807958</v>
      </c>
      <c r="DF91">
        <v>111.90492508120998</v>
      </c>
      <c r="DG91">
        <v>110.98273787338559</v>
      </c>
      <c r="DH91">
        <v>111.54029809856918</v>
      </c>
      <c r="DI91">
        <v>111.32327644277341</v>
      </c>
      <c r="DJ91">
        <v>110.89776593449778</v>
      </c>
      <c r="DK91">
        <v>110.22469622627396</v>
      </c>
      <c r="DL91">
        <v>109.18613976600066</v>
      </c>
      <c r="DM91">
        <v>109.37198499976709</v>
      </c>
      <c r="DN91">
        <v>109.81893407985557</v>
      </c>
      <c r="DO91">
        <v>110.51912449951865</v>
      </c>
      <c r="DP91">
        <v>110.30872700323995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119.25811381634961</v>
      </c>
      <c r="DX91">
        <v>120.96707682392021</v>
      </c>
      <c r="DY91">
        <v>121.82371478036022</v>
      </c>
      <c r="DZ91">
        <v>122.45133422852663</v>
      </c>
      <c r="EA91">
        <v>121.99611505107053</v>
      </c>
      <c r="EB91">
        <v>120.80755859544479</v>
      </c>
      <c r="EC91">
        <v>121.0269141425085</v>
      </c>
      <c r="ED91">
        <v>121.11014536466354</v>
      </c>
      <c r="EE91">
        <v>120.12779914951207</v>
      </c>
      <c r="EF91">
        <v>120.09677247357791</v>
      </c>
      <c r="EG91">
        <v>120.51108178150976</v>
      </c>
      <c r="EH91">
        <v>120.46879783368905</v>
      </c>
      <c r="EI91">
        <v>120.71978938258192</v>
      </c>
      <c r="EJ91">
        <v>120.87769564627524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125.01076218912037</v>
      </c>
      <c r="ER91">
        <v>132.4125213415609</v>
      </c>
      <c r="ES91">
        <v>132.07674263685152</v>
      </c>
      <c r="ET91">
        <v>133.01240435935759</v>
      </c>
      <c r="EU91">
        <v>132.5841434361553</v>
      </c>
      <c r="EV91">
        <v>132.8187484667769</v>
      </c>
      <c r="EW91">
        <v>131.59237400854238</v>
      </c>
      <c r="EX91">
        <v>132.06911065717483</v>
      </c>
      <c r="EY91">
        <v>130.7292517293059</v>
      </c>
      <c r="EZ91">
        <v>131.43089696668281</v>
      </c>
      <c r="FA91">
        <v>131.6119162712813</v>
      </c>
      <c r="FB91">
        <v>131.05976806114398</v>
      </c>
      <c r="FC91">
        <v>130.82825513768796</v>
      </c>
      <c r="FD91">
        <v>131.2621211140538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140.14085663869739</v>
      </c>
      <c r="FM91">
        <v>143.09901287440431</v>
      </c>
      <c r="FN91">
        <v>142.50434318151684</v>
      </c>
      <c r="FO91">
        <v>143.00503149448531</v>
      </c>
      <c r="FP91">
        <v>142.38544086936722</v>
      </c>
      <c r="FQ91">
        <v>142.4478985378758</v>
      </c>
      <c r="FR91">
        <v>142.26301522069295</v>
      </c>
      <c r="FS91">
        <v>141.69835916351613</v>
      </c>
      <c r="FT91">
        <v>140.59952202532534</v>
      </c>
      <c r="FU91">
        <v>141.26247126930755</v>
      </c>
      <c r="FV91">
        <v>140.54438353373797</v>
      </c>
      <c r="FW91">
        <v>140.75989384135855</v>
      </c>
      <c r="FX91">
        <v>141.53448267536007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145.88092277791125</v>
      </c>
      <c r="GG91">
        <v>152.62576846488312</v>
      </c>
      <c r="GH91">
        <v>153.2311347285158</v>
      </c>
      <c r="GI91">
        <v>153.56625222812983</v>
      </c>
      <c r="GJ91">
        <v>153.01069896452708</v>
      </c>
      <c r="GK91">
        <v>153.51821890550207</v>
      </c>
      <c r="GL91">
        <v>152.72566921729506</v>
      </c>
      <c r="GM91">
        <v>151.19622302037678</v>
      </c>
      <c r="GN91">
        <v>151.32415372955441</v>
      </c>
      <c r="GO91">
        <v>151.53597638048279</v>
      </c>
      <c r="GP91">
        <v>152.70664406896324</v>
      </c>
      <c r="GQ91">
        <v>150.96852203430217</v>
      </c>
      <c r="GR91">
        <v>151.43765095680399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152.90191673550504</v>
      </c>
      <c r="HA91">
        <v>161.67608349580541</v>
      </c>
      <c r="HB91">
        <v>163.78144394362118</v>
      </c>
      <c r="HC91">
        <v>163.42851001871432</v>
      </c>
      <c r="HD91">
        <v>163.82515059813588</v>
      </c>
      <c r="HE91">
        <v>162.77760377632012</v>
      </c>
      <c r="HF91">
        <v>163.2208147642045</v>
      </c>
      <c r="HG91">
        <v>163.13070653765007</v>
      </c>
      <c r="HH91">
        <v>161.69445636264305</v>
      </c>
      <c r="HI91">
        <v>162.13472852210893</v>
      </c>
      <c r="HJ91">
        <v>161.91096652487261</v>
      </c>
      <c r="HK91">
        <v>161.85980953026942</v>
      </c>
      <c r="HL91">
        <v>161.83424197636276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168.12960055086063</v>
      </c>
      <c r="HV91">
        <v>175.6049510830868</v>
      </c>
      <c r="HW91">
        <v>173.34040231278883</v>
      </c>
      <c r="HX91">
        <v>174.35440837273737</v>
      </c>
      <c r="HY91">
        <v>174.2817214913141</v>
      </c>
      <c r="HZ91">
        <v>174.58483204198302</v>
      </c>
      <c r="IA91">
        <v>172.46223350120428</v>
      </c>
      <c r="IB91">
        <v>172.55284433894528</v>
      </c>
      <c r="IC91">
        <v>172.28331477357543</v>
      </c>
      <c r="ID91">
        <v>172.70149482696277</v>
      </c>
      <c r="IE91">
        <v>173.13784897562195</v>
      </c>
      <c r="IF91">
        <v>172.88417896526124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174.14867067405532</v>
      </c>
      <c r="IP91">
        <v>182.19479434059133</v>
      </c>
      <c r="IQ91">
        <v>184.17517737068414</v>
      </c>
      <c r="IR91">
        <v>185.31580247384412</v>
      </c>
      <c r="IS91">
        <v>184.3697242297265</v>
      </c>
      <c r="IT91">
        <v>185.22846248883411</v>
      </c>
      <c r="IU91">
        <v>182.4404837592889</v>
      </c>
      <c r="IV91">
        <v>182.56514707676939</v>
      </c>
      <c r="IW91">
        <v>182.77399010965001</v>
      </c>
      <c r="IX91">
        <v>182.88184801884978</v>
      </c>
      <c r="IY91">
        <v>182.03816974335695</v>
      </c>
      <c r="IZ91">
        <v>183.50812441793889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190.16141991280307</v>
      </c>
      <c r="JK91">
        <v>195.22641412625219</v>
      </c>
      <c r="JL91">
        <v>195.2808117040332</v>
      </c>
      <c r="JM91">
        <v>195.44626080110135</v>
      </c>
      <c r="JN91">
        <v>195.46686571248702</v>
      </c>
      <c r="JO91">
        <v>193.51201240877103</v>
      </c>
      <c r="JP91">
        <v>193.76242657921048</v>
      </c>
      <c r="JQ91">
        <v>193.37616334163985</v>
      </c>
      <c r="JR91">
        <v>193.09327411605284</v>
      </c>
      <c r="JS91">
        <v>193.10861949105282</v>
      </c>
      <c r="JT91">
        <v>193.33797713011018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194.60542212083712</v>
      </c>
      <c r="KE91">
        <v>203.07090051411313</v>
      </c>
      <c r="KF91">
        <v>205.49438309317873</v>
      </c>
      <c r="KG91">
        <v>205.95717146284861</v>
      </c>
      <c r="KH91">
        <v>205.26868471723665</v>
      </c>
      <c r="KI91">
        <v>203.79190170857058</v>
      </c>
      <c r="KJ91">
        <v>204.0169573411776</v>
      </c>
      <c r="KK91">
        <v>204.63166110065765</v>
      </c>
      <c r="KL91">
        <v>203.57297259521789</v>
      </c>
      <c r="KM91">
        <v>203.88267723765654</v>
      </c>
      <c r="KN91">
        <v>205.08987121387051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202.04317267927544</v>
      </c>
      <c r="KY91">
        <v>211.29895166888414</v>
      </c>
      <c r="KZ91">
        <v>215.43579222314369</v>
      </c>
      <c r="LA91">
        <v>214.40357303799047</v>
      </c>
      <c r="LB91">
        <v>217.05702821251441</v>
      </c>
      <c r="LC91">
        <v>213.64863656139869</v>
      </c>
      <c r="LD91">
        <v>213.94364225027147</v>
      </c>
      <c r="LE91">
        <v>213.3601260364957</v>
      </c>
      <c r="LF91">
        <v>213.59348995154028</v>
      </c>
      <c r="LG91">
        <v>214.76956094759382</v>
      </c>
      <c r="LH91">
        <v>213.78366306448601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214.99817564286724</v>
      </c>
      <c r="LT91">
        <v>223.42141810286188</v>
      </c>
      <c r="LU91">
        <v>227.13494731130709</v>
      </c>
      <c r="LV91">
        <v>227.14135320424572</v>
      </c>
      <c r="LW91">
        <v>223.78948333671272</v>
      </c>
      <c r="LX91">
        <v>225.71189150733423</v>
      </c>
      <c r="LY91">
        <v>224.18614641594519</v>
      </c>
      <c r="LZ91">
        <v>225.0059771494567</v>
      </c>
      <c r="MA91">
        <v>224.73502208746038</v>
      </c>
      <c r="MB91">
        <v>225.07448152729771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225.88087634567654</v>
      </c>
      <c r="MO91">
        <v>234.44103861774013</v>
      </c>
      <c r="MP91">
        <v>238.03601354961</v>
      </c>
      <c r="MQ91">
        <v>233.72523917044799</v>
      </c>
      <c r="MR91">
        <v>234.57403837895311</v>
      </c>
      <c r="MS91">
        <v>234.46398912956099</v>
      </c>
      <c r="MT91">
        <v>234.47776012536843</v>
      </c>
      <c r="MU91">
        <v>234.35886636363742</v>
      </c>
      <c r="MV91">
        <v>235.53544909103951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230.85186387581342</v>
      </c>
      <c r="NI91">
        <v>237.29816661936783</v>
      </c>
      <c r="NJ91">
        <v>244.30363783328332</v>
      </c>
      <c r="NK91">
        <v>245.11739513841582</v>
      </c>
      <c r="NL91">
        <v>243.96283106702336</v>
      </c>
      <c r="NM91">
        <v>245.01808026564424</v>
      </c>
      <c r="NN91">
        <v>244.88165709399536</v>
      </c>
      <c r="NO91">
        <v>245.41168010865491</v>
      </c>
      <c r="NP91">
        <v>244.77088211100082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242.05033935230693</v>
      </c>
      <c r="OD91">
        <v>248.82837401144326</v>
      </c>
      <c r="OE91">
        <v>253.02210944219894</v>
      </c>
      <c r="OF91">
        <v>256.08831354772741</v>
      </c>
      <c r="OG91">
        <v>254.84760506881221</v>
      </c>
      <c r="OH91">
        <v>257.20261133201274</v>
      </c>
      <c r="OI91">
        <v>255.71552306681647</v>
      </c>
      <c r="OJ91">
        <v>254.6536048238498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254.53419333587709</v>
      </c>
      <c r="OY91">
        <v>260.16657331385562</v>
      </c>
      <c r="OZ91">
        <v>264.8620189032759</v>
      </c>
      <c r="PA91">
        <v>267.48073079068348</v>
      </c>
      <c r="PB91">
        <v>264.61242957270917</v>
      </c>
      <c r="PC91">
        <v>267.27821488373019</v>
      </c>
      <c r="PD91">
        <v>266.71497841247793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260.53678776613282</v>
      </c>
      <c r="PS91">
        <v>252.66350514402899</v>
      </c>
      <c r="PT91">
        <v>270.82102838960935</v>
      </c>
      <c r="PU91">
        <v>273.31513804804223</v>
      </c>
      <c r="PV91">
        <v>274.93319422619965</v>
      </c>
      <c r="PW91">
        <v>275.60252790760183</v>
      </c>
      <c r="PX91">
        <v>277.49119355277764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225.0308412495605</v>
      </c>
      <c r="QN91">
        <v>264.30731507242081</v>
      </c>
      <c r="QO91">
        <v>280.81171539782622</v>
      </c>
      <c r="QP91">
        <v>284.95439013471423</v>
      </c>
      <c r="QQ91">
        <v>288.30546096139648</v>
      </c>
      <c r="QR91">
        <v>286.28725078004328</v>
      </c>
      <c r="QS91" s="102" t="s">
        <v>683</v>
      </c>
      <c r="QU91">
        <v>13</v>
      </c>
      <c r="QV91" s="35">
        <v>0.56600000000000006</v>
      </c>
      <c r="QW91">
        <f t="shared" ref="QW91:RP91" si="86">IG$68</f>
        <v>0</v>
      </c>
      <c r="QX91">
        <f t="shared" si="86"/>
        <v>0</v>
      </c>
      <c r="QY91">
        <f t="shared" si="86"/>
        <v>0</v>
      </c>
      <c r="QZ91">
        <f t="shared" si="86"/>
        <v>0</v>
      </c>
      <c r="RA91">
        <f t="shared" si="86"/>
        <v>0</v>
      </c>
      <c r="RB91">
        <f t="shared" si="86"/>
        <v>0</v>
      </c>
      <c r="RC91">
        <f t="shared" si="86"/>
        <v>0</v>
      </c>
      <c r="RD91">
        <f t="shared" si="86"/>
        <v>0</v>
      </c>
      <c r="RE91">
        <f t="shared" si="86"/>
        <v>2.0935319460542825</v>
      </c>
      <c r="RF91">
        <f t="shared" si="86"/>
        <v>2.1168506057587941</v>
      </c>
      <c r="RG91">
        <f t="shared" si="86"/>
        <v>2.1222892071944943</v>
      </c>
      <c r="RH91">
        <f t="shared" si="86"/>
        <v>2.1198180146833283</v>
      </c>
      <c r="RI91">
        <f t="shared" si="86"/>
        <v>2.1166415589283947</v>
      </c>
      <c r="RJ91">
        <f t="shared" si="86"/>
        <v>2.1239847900941191</v>
      </c>
      <c r="RK91">
        <f t="shared" si="86"/>
        <v>2.1001727598977018</v>
      </c>
      <c r="RL91">
        <f t="shared" si="86"/>
        <v>2.0854311789178763</v>
      </c>
      <c r="RM91">
        <f t="shared" si="86"/>
        <v>2.0940836444297384</v>
      </c>
      <c r="RN91">
        <f t="shared" si="86"/>
        <v>2.1019095788151878</v>
      </c>
      <c r="RO91">
        <f t="shared" si="86"/>
        <v>2.103424961028634</v>
      </c>
      <c r="RP91">
        <f t="shared" si="86"/>
        <v>2.0890222229172828</v>
      </c>
      <c r="RR91">
        <f t="shared" si="74"/>
        <v>12.382145400000001</v>
      </c>
      <c r="RS91" s="35">
        <v>0.56600000000000006</v>
      </c>
      <c r="RT91">
        <f>0.62*RH91+0.38*RI91</f>
        <v>2.1186109614964534</v>
      </c>
    </row>
    <row r="92" spans="1:488" x14ac:dyDescent="0.3">
      <c r="A92">
        <v>0</v>
      </c>
      <c r="B92">
        <v>0</v>
      </c>
      <c r="C92">
        <v>9.4076997208900099</v>
      </c>
      <c r="D92">
        <v>9.3590907548698734</v>
      </c>
      <c r="E92">
        <v>9.3320105560054536</v>
      </c>
      <c r="F92">
        <v>9.4646889245447241</v>
      </c>
      <c r="G92">
        <v>9.3587549417892735</v>
      </c>
      <c r="H92">
        <v>9.4412119715066076</v>
      </c>
      <c r="I92">
        <v>9.3443752067011037</v>
      </c>
      <c r="J92">
        <v>9.4039515340755102</v>
      </c>
      <c r="K92">
        <v>9.4096591718966547</v>
      </c>
      <c r="L92">
        <v>9.3923158273951302</v>
      </c>
      <c r="M92">
        <v>9.3829689635364204</v>
      </c>
      <c r="N92">
        <v>9.3949339868314183</v>
      </c>
      <c r="O92">
        <v>9.3838072577708598</v>
      </c>
      <c r="P92">
        <v>9.3639449995879787</v>
      </c>
      <c r="Q92">
        <v>9.3596249053156395</v>
      </c>
      <c r="R92">
        <v>9.3900266465827027</v>
      </c>
      <c r="S92">
        <v>9.3630264293743473</v>
      </c>
      <c r="T92">
        <v>9.3527029446956877</v>
      </c>
      <c r="U92">
        <v>0</v>
      </c>
      <c r="V92">
        <v>0</v>
      </c>
      <c r="W92">
        <v>0</v>
      </c>
      <c r="X92">
        <v>13.259243009249838</v>
      </c>
      <c r="Y92">
        <v>13.33256059830401</v>
      </c>
      <c r="Z92">
        <v>13.365491497606845</v>
      </c>
      <c r="AA92">
        <v>13.332662830817959</v>
      </c>
      <c r="AB92">
        <v>13.303065248189927</v>
      </c>
      <c r="AC92">
        <v>13.225448305994057</v>
      </c>
      <c r="AD92">
        <v>13.287401878159747</v>
      </c>
      <c r="AE92">
        <v>13.313799711547865</v>
      </c>
      <c r="AF92">
        <v>13.249518456644676</v>
      </c>
      <c r="AG92">
        <v>13.420417440618589</v>
      </c>
      <c r="AH92">
        <v>13.24519376779371</v>
      </c>
      <c r="AI92">
        <v>13.18599342643286</v>
      </c>
      <c r="AJ92">
        <v>13.24473807592322</v>
      </c>
      <c r="AK92">
        <v>13.208410750537848</v>
      </c>
      <c r="AL92">
        <v>13.231051016783754</v>
      </c>
      <c r="AM92">
        <v>13.170373917284676</v>
      </c>
      <c r="AN92">
        <v>13.230145873452516</v>
      </c>
      <c r="AO92">
        <v>0</v>
      </c>
      <c r="AP92">
        <v>0</v>
      </c>
      <c r="AQ92">
        <v>0</v>
      </c>
      <c r="AR92">
        <v>0</v>
      </c>
      <c r="AS92">
        <v>17.279144719974006</v>
      </c>
      <c r="AT92">
        <v>17.32874866006037</v>
      </c>
      <c r="AU92">
        <v>17.276588336671534</v>
      </c>
      <c r="AV92">
        <v>17.302719460519924</v>
      </c>
      <c r="AW92">
        <v>17.315688546090101</v>
      </c>
      <c r="AX92">
        <v>17.315335638875844</v>
      </c>
      <c r="AY92">
        <v>17.356981753160721</v>
      </c>
      <c r="AZ92">
        <v>17.214129194801455</v>
      </c>
      <c r="BA92">
        <v>17.285461180211186</v>
      </c>
      <c r="BB92">
        <v>17.266989031453296</v>
      </c>
      <c r="BC92">
        <v>16.949971603844073</v>
      </c>
      <c r="BD92">
        <v>17.196857963386321</v>
      </c>
      <c r="BE92">
        <v>17.173719655474066</v>
      </c>
      <c r="BF92">
        <v>17.044219395597207</v>
      </c>
      <c r="BG92">
        <v>17.272972012702756</v>
      </c>
      <c r="BH92">
        <v>17.052731880631885</v>
      </c>
      <c r="BI92">
        <v>0</v>
      </c>
      <c r="BJ92">
        <v>0</v>
      </c>
      <c r="BK92">
        <v>0</v>
      </c>
      <c r="BL92">
        <v>0</v>
      </c>
      <c r="BM92">
        <v>20.100930889746238</v>
      </c>
      <c r="BN92">
        <v>21.101125936472982</v>
      </c>
      <c r="BO92">
        <v>21.248643091284126</v>
      </c>
      <c r="BP92">
        <v>21.293360195258359</v>
      </c>
      <c r="BQ92">
        <v>21.297457126692819</v>
      </c>
      <c r="BR92">
        <v>21.324607502358926</v>
      </c>
      <c r="BS92">
        <v>21.177705676716712</v>
      </c>
      <c r="BT92">
        <v>21.31705979149314</v>
      </c>
      <c r="BU92">
        <v>21.247675378260034</v>
      </c>
      <c r="BV92">
        <v>21.092292138663485</v>
      </c>
      <c r="BW92">
        <v>21.013100229899401</v>
      </c>
      <c r="BX92">
        <v>20.955707444277056</v>
      </c>
      <c r="BY92">
        <v>21.019378549233355</v>
      </c>
      <c r="BZ92">
        <v>21.178386318032121</v>
      </c>
      <c r="CA92">
        <v>21.122541302350445</v>
      </c>
      <c r="CB92">
        <v>21.037161748680738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24.683049483770766</v>
      </c>
      <c r="CI92">
        <v>25.135945072394197</v>
      </c>
      <c r="CJ92">
        <v>25.241610663840074</v>
      </c>
      <c r="CK92">
        <v>25.174318410895538</v>
      </c>
      <c r="CL92">
        <v>25.168515559489688</v>
      </c>
      <c r="CM92">
        <v>25.231234485023066</v>
      </c>
      <c r="CN92">
        <v>25.104989053992721</v>
      </c>
      <c r="CO92">
        <v>25.214094132562362</v>
      </c>
      <c r="CP92">
        <v>25.05338372355391</v>
      </c>
      <c r="CQ92">
        <v>24.947196919872063</v>
      </c>
      <c r="CR92">
        <v>24.882138820737019</v>
      </c>
      <c r="CS92">
        <v>24.889772838470662</v>
      </c>
      <c r="CT92">
        <v>24.95318726444405</v>
      </c>
      <c r="CU92">
        <v>24.806727385272382</v>
      </c>
      <c r="CV92">
        <v>24.874660412917166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26.006266983175408</v>
      </c>
      <c r="DC92">
        <v>27.660196118741833</v>
      </c>
      <c r="DD92">
        <v>27.75002162309405</v>
      </c>
      <c r="DE92">
        <v>27.809335959519895</v>
      </c>
      <c r="DF92">
        <v>27.976231270302495</v>
      </c>
      <c r="DG92">
        <v>27.745684468346397</v>
      </c>
      <c r="DH92">
        <v>27.885074524642295</v>
      </c>
      <c r="DI92">
        <v>27.830819110693351</v>
      </c>
      <c r="DJ92">
        <v>27.724441483624446</v>
      </c>
      <c r="DK92">
        <v>27.556174056568491</v>
      </c>
      <c r="DL92">
        <v>27.296534941500166</v>
      </c>
      <c r="DM92">
        <v>27.342996249941773</v>
      </c>
      <c r="DN92">
        <v>27.454733519963892</v>
      </c>
      <c r="DO92">
        <v>27.629781124879663</v>
      </c>
      <c r="DP92">
        <v>27.577181750809988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29.814528454087402</v>
      </c>
      <c r="DX92">
        <v>30.241769205980052</v>
      </c>
      <c r="DY92">
        <v>30.455928695090055</v>
      </c>
      <c r="DZ92">
        <v>30.612833557131658</v>
      </c>
      <c r="EA92">
        <v>30.499028762767633</v>
      </c>
      <c r="EB92">
        <v>30.201889648861197</v>
      </c>
      <c r="EC92">
        <v>30.256728535627126</v>
      </c>
      <c r="ED92">
        <v>30.277536341165884</v>
      </c>
      <c r="EE92">
        <v>30.031949787378018</v>
      </c>
      <c r="EF92">
        <v>30.024193118394479</v>
      </c>
      <c r="EG92">
        <v>30.12777044537744</v>
      </c>
      <c r="EH92">
        <v>30.117199458422263</v>
      </c>
      <c r="EI92">
        <v>30.179947345645481</v>
      </c>
      <c r="EJ92">
        <v>30.219423911568811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31.252690547280093</v>
      </c>
      <c r="ER92">
        <v>33.103130335390226</v>
      </c>
      <c r="ES92">
        <v>33.01918565921288</v>
      </c>
      <c r="ET92">
        <v>33.253101089839397</v>
      </c>
      <c r="EU92">
        <v>33.146035859038825</v>
      </c>
      <c r="EV92">
        <v>33.204687116694224</v>
      </c>
      <c r="EW92">
        <v>32.898093502135595</v>
      </c>
      <c r="EX92">
        <v>33.017277664293708</v>
      </c>
      <c r="EY92">
        <v>32.682312932326475</v>
      </c>
      <c r="EZ92">
        <v>32.857724241670702</v>
      </c>
      <c r="FA92">
        <v>32.902979067820326</v>
      </c>
      <c r="FB92">
        <v>32.764942015285996</v>
      </c>
      <c r="FC92">
        <v>32.70706378442199</v>
      </c>
      <c r="FD92">
        <v>32.81553027851345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35.035214159674346</v>
      </c>
      <c r="FM92">
        <v>35.774753218601077</v>
      </c>
      <c r="FN92">
        <v>35.626085795379211</v>
      </c>
      <c r="FO92">
        <v>35.751257873621327</v>
      </c>
      <c r="FP92">
        <v>35.596360217341804</v>
      </c>
      <c r="FQ92">
        <v>35.61197463446895</v>
      </c>
      <c r="FR92">
        <v>35.565753805173237</v>
      </c>
      <c r="FS92">
        <v>35.424589790879033</v>
      </c>
      <c r="FT92">
        <v>35.149880506331336</v>
      </c>
      <c r="FU92">
        <v>35.315617817326888</v>
      </c>
      <c r="FV92">
        <v>35.136095883434493</v>
      </c>
      <c r="FW92">
        <v>35.189973460339637</v>
      </c>
      <c r="FX92">
        <v>35.383620668840017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36.470230694477813</v>
      </c>
      <c r="GG92">
        <v>38.156442116220781</v>
      </c>
      <c r="GH92">
        <v>38.307783682128949</v>
      </c>
      <c r="GI92">
        <v>38.391563057032457</v>
      </c>
      <c r="GJ92">
        <v>38.25267474113177</v>
      </c>
      <c r="GK92">
        <v>38.379554726375517</v>
      </c>
      <c r="GL92">
        <v>38.181417304323766</v>
      </c>
      <c r="GM92">
        <v>37.799055755094194</v>
      </c>
      <c r="GN92">
        <v>37.831038432388603</v>
      </c>
      <c r="GO92">
        <v>37.883994095120698</v>
      </c>
      <c r="GP92">
        <v>38.176661017240811</v>
      </c>
      <c r="GQ92">
        <v>37.742130508575542</v>
      </c>
      <c r="GR92">
        <v>37.859412739200998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38.22547918387626</v>
      </c>
      <c r="HA92">
        <v>40.419020873951354</v>
      </c>
      <c r="HB92">
        <v>40.945360985905296</v>
      </c>
      <c r="HC92">
        <v>40.85712750467858</v>
      </c>
      <c r="HD92">
        <v>40.956287649533969</v>
      </c>
      <c r="HE92">
        <v>40.69440094408003</v>
      </c>
      <c r="HF92">
        <v>40.805203691051126</v>
      </c>
      <c r="HG92">
        <v>40.782676634412518</v>
      </c>
      <c r="HH92">
        <v>40.423614090660763</v>
      </c>
      <c r="HI92">
        <v>40.533682130527232</v>
      </c>
      <c r="HJ92">
        <v>40.477741631218151</v>
      </c>
      <c r="HK92">
        <v>40.464952382567354</v>
      </c>
      <c r="HL92">
        <v>40.45856049409069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42.032400137715157</v>
      </c>
      <c r="HV92">
        <v>43.901237770771701</v>
      </c>
      <c r="HW92">
        <v>43.335100578197206</v>
      </c>
      <c r="HX92">
        <v>43.588602093184342</v>
      </c>
      <c r="HY92">
        <v>43.570430372828525</v>
      </c>
      <c r="HZ92">
        <v>43.646208010495755</v>
      </c>
      <c r="IA92">
        <v>43.11555837530107</v>
      </c>
      <c r="IB92">
        <v>43.138211084736319</v>
      </c>
      <c r="IC92">
        <v>43.070828693393857</v>
      </c>
      <c r="ID92">
        <v>43.175373706740693</v>
      </c>
      <c r="IE92">
        <v>43.284462243905487</v>
      </c>
      <c r="IF92">
        <v>43.22104474131531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43.537167668513831</v>
      </c>
      <c r="IP92">
        <v>45.548698585147832</v>
      </c>
      <c r="IQ92">
        <v>46.043794342671035</v>
      </c>
      <c r="IR92">
        <v>46.328950618461029</v>
      </c>
      <c r="IS92">
        <v>46.092431057431625</v>
      </c>
      <c r="IT92">
        <v>46.307115622208528</v>
      </c>
      <c r="IU92">
        <v>45.610120939822224</v>
      </c>
      <c r="IV92">
        <v>45.641286769192348</v>
      </c>
      <c r="IW92">
        <v>45.693497527412504</v>
      </c>
      <c r="IX92">
        <v>45.720462004712445</v>
      </c>
      <c r="IY92">
        <v>45.509542435839236</v>
      </c>
      <c r="IZ92">
        <v>45.877031104484722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47.540354978200767</v>
      </c>
      <c r="JK92">
        <v>48.806603531563049</v>
      </c>
      <c r="JL92">
        <v>48.820202926008299</v>
      </c>
      <c r="JM92">
        <v>48.861565200275336</v>
      </c>
      <c r="JN92">
        <v>48.866716428121755</v>
      </c>
      <c r="JO92">
        <v>48.378003102192757</v>
      </c>
      <c r="JP92">
        <v>48.440606644802621</v>
      </c>
      <c r="JQ92">
        <v>48.344040835409963</v>
      </c>
      <c r="JR92">
        <v>48.27331852901321</v>
      </c>
      <c r="JS92">
        <v>48.277154872763205</v>
      </c>
      <c r="JT92">
        <v>48.334494282527544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48.65135553020928</v>
      </c>
      <c r="KE92">
        <v>50.767725128528284</v>
      </c>
      <c r="KF92">
        <v>51.373595773294682</v>
      </c>
      <c r="KG92">
        <v>51.489292865712152</v>
      </c>
      <c r="KH92">
        <v>51.317171179309163</v>
      </c>
      <c r="KI92">
        <v>50.947975427142644</v>
      </c>
      <c r="KJ92">
        <v>51.0042393352944</v>
      </c>
      <c r="KK92">
        <v>51.157915275164413</v>
      </c>
      <c r="KL92">
        <v>50.893243148804473</v>
      </c>
      <c r="KM92">
        <v>50.970669309414134</v>
      </c>
      <c r="KN92">
        <v>51.272467803467627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50.510793169818861</v>
      </c>
      <c r="KY92">
        <v>52.824737917221036</v>
      </c>
      <c r="KZ92">
        <v>53.858948055785923</v>
      </c>
      <c r="LA92">
        <v>53.600893259497617</v>
      </c>
      <c r="LB92">
        <v>54.264257053128603</v>
      </c>
      <c r="LC92">
        <v>53.412159140349672</v>
      </c>
      <c r="LD92">
        <v>53.485910562567867</v>
      </c>
      <c r="LE92">
        <v>53.340031509123925</v>
      </c>
      <c r="LF92">
        <v>53.398372487885069</v>
      </c>
      <c r="LG92">
        <v>53.692390236898454</v>
      </c>
      <c r="LH92">
        <v>53.445915766121502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53.74954391071681</v>
      </c>
      <c r="LT92">
        <v>55.85535452571547</v>
      </c>
      <c r="LU92">
        <v>56.783736827826772</v>
      </c>
      <c r="LV92">
        <v>56.785338301061429</v>
      </c>
      <c r="LW92">
        <v>55.94737083417818</v>
      </c>
      <c r="LX92">
        <v>56.427972876833557</v>
      </c>
      <c r="LY92">
        <v>56.046536603986297</v>
      </c>
      <c r="LZ92">
        <v>56.251494287364174</v>
      </c>
      <c r="MA92">
        <v>56.183755521865095</v>
      </c>
      <c r="MB92">
        <v>56.268620381824427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56.470219086419135</v>
      </c>
      <c r="MO92">
        <v>58.610259654435033</v>
      </c>
      <c r="MP92">
        <v>59.509003387402501</v>
      </c>
      <c r="MQ92">
        <v>58.431309792611998</v>
      </c>
      <c r="MR92">
        <v>58.643509594738276</v>
      </c>
      <c r="MS92">
        <v>58.615997282390246</v>
      </c>
      <c r="MT92">
        <v>58.619440031342108</v>
      </c>
      <c r="MU92">
        <v>58.589716590909354</v>
      </c>
      <c r="MV92">
        <v>58.883862272759877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57.712965968953355</v>
      </c>
      <c r="NI92">
        <v>59.324541654841958</v>
      </c>
      <c r="NJ92">
        <v>61.07590945832083</v>
      </c>
      <c r="NK92">
        <v>61.279348784603954</v>
      </c>
      <c r="NL92">
        <v>60.99070776675584</v>
      </c>
      <c r="NM92">
        <v>61.254520066411061</v>
      </c>
      <c r="NN92">
        <v>61.220414273498839</v>
      </c>
      <c r="NO92">
        <v>61.352920027163727</v>
      </c>
      <c r="NP92">
        <v>61.192720527750204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60.512584838076734</v>
      </c>
      <c r="OD92">
        <v>62.207093502860815</v>
      </c>
      <c r="OE92">
        <v>63.255527360549735</v>
      </c>
      <c r="OF92">
        <v>64.022078386931852</v>
      </c>
      <c r="OG92">
        <v>63.711901267203054</v>
      </c>
      <c r="OH92">
        <v>64.300652833003184</v>
      </c>
      <c r="OI92">
        <v>63.928880766704118</v>
      </c>
      <c r="OJ92">
        <v>63.663401205962451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63.633548333969273</v>
      </c>
      <c r="OY92">
        <v>65.041643328463906</v>
      </c>
      <c r="OZ92">
        <v>66.215504725818974</v>
      </c>
      <c r="PA92">
        <v>66.87018269767087</v>
      </c>
      <c r="PB92">
        <v>66.153107393177294</v>
      </c>
      <c r="PC92">
        <v>66.819553720932547</v>
      </c>
      <c r="PD92">
        <v>66.678744603119483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65.134196941533204</v>
      </c>
      <c r="PS92">
        <v>63.165876286007247</v>
      </c>
      <c r="PT92">
        <v>67.705257097402338</v>
      </c>
      <c r="PU92">
        <v>68.328784512010557</v>
      </c>
      <c r="PV92">
        <v>68.733298556549911</v>
      </c>
      <c r="PW92">
        <v>68.900631976900456</v>
      </c>
      <c r="PX92">
        <v>69.372798388194411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56.257710312390124</v>
      </c>
      <c r="QN92">
        <v>66.076828768105202</v>
      </c>
      <c r="QO92">
        <v>70.202928849456555</v>
      </c>
      <c r="QP92">
        <v>71.238597533678558</v>
      </c>
      <c r="QQ92">
        <v>72.076365240349119</v>
      </c>
      <c r="QR92">
        <v>71.57181269501082</v>
      </c>
      <c r="QS92" s="102" t="s">
        <v>684</v>
      </c>
      <c r="QU92">
        <v>14</v>
      </c>
      <c r="QV92" s="35">
        <v>0.6</v>
      </c>
      <c r="QW92">
        <f t="shared" ref="QW92:RP92" si="87">JA$68</f>
        <v>0</v>
      </c>
      <c r="QX92">
        <f t="shared" si="87"/>
        <v>0</v>
      </c>
      <c r="QY92">
        <f t="shared" si="87"/>
        <v>0</v>
      </c>
      <c r="QZ92">
        <f t="shared" si="87"/>
        <v>0</v>
      </c>
      <c r="RA92">
        <f t="shared" si="87"/>
        <v>0</v>
      </c>
      <c r="RB92">
        <f t="shared" si="87"/>
        <v>0</v>
      </c>
      <c r="RC92">
        <f t="shared" si="87"/>
        <v>0</v>
      </c>
      <c r="RD92">
        <f t="shared" si="87"/>
        <v>0</v>
      </c>
      <c r="RE92">
        <f t="shared" si="87"/>
        <v>0</v>
      </c>
      <c r="RF92">
        <f t="shared" si="87"/>
        <v>2.4770277634367028</v>
      </c>
      <c r="RG92">
        <f t="shared" si="87"/>
        <v>2.4279036844461226</v>
      </c>
      <c r="RH92">
        <f t="shared" si="87"/>
        <v>2.4405050555080057</v>
      </c>
      <c r="RI92">
        <f t="shared" si="87"/>
        <v>2.4353102043034665</v>
      </c>
      <c r="RJ92">
        <f t="shared" si="87"/>
        <v>2.4317116519972437</v>
      </c>
      <c r="RK92">
        <f t="shared" si="87"/>
        <v>2.4058991532167506</v>
      </c>
      <c r="RL92">
        <f t="shared" si="87"/>
        <v>2.4146934128005721</v>
      </c>
      <c r="RM92">
        <f t="shared" si="87"/>
        <v>2.416912820664606</v>
      </c>
      <c r="RN92">
        <f t="shared" si="87"/>
        <v>2.4087352805548297</v>
      </c>
      <c r="RO92">
        <f t="shared" si="87"/>
        <v>2.4274945354686639</v>
      </c>
      <c r="RP92">
        <f t="shared" si="87"/>
        <v>2.4178204761853181</v>
      </c>
      <c r="RR92">
        <f t="shared" si="74"/>
        <v>12.78834</v>
      </c>
      <c r="RS92" s="35">
        <v>0.6</v>
      </c>
      <c r="RT92">
        <f>0.21*RH92+0.79*RI92</f>
        <v>2.4364011230564198</v>
      </c>
    </row>
    <row r="93" spans="1:488" x14ac:dyDescent="0.3">
      <c r="A93">
        <v>0</v>
      </c>
      <c r="B93">
        <v>0</v>
      </c>
      <c r="C93">
        <v>1.5679499534816683</v>
      </c>
      <c r="D93">
        <v>1.5598484591449795</v>
      </c>
      <c r="E93">
        <v>1.5553350926675742</v>
      </c>
      <c r="F93">
        <v>1.5774481540907872</v>
      </c>
      <c r="G93">
        <v>1.5597924902982125</v>
      </c>
      <c r="H93">
        <v>1.5735353285844338</v>
      </c>
      <c r="I93">
        <v>1.5573958677835167</v>
      </c>
      <c r="J93">
        <v>1.5673252556792518</v>
      </c>
      <c r="K93">
        <v>1.5682765286494424</v>
      </c>
      <c r="L93">
        <v>1.5653859712325209</v>
      </c>
      <c r="M93">
        <v>1.5638281605894031</v>
      </c>
      <c r="N93">
        <v>1.5658223311385704</v>
      </c>
      <c r="O93">
        <v>1.5639678762951421</v>
      </c>
      <c r="P93">
        <v>1.5606574999313292</v>
      </c>
      <c r="Q93">
        <v>1.559937484219273</v>
      </c>
      <c r="R93">
        <v>1.5650044410971171</v>
      </c>
      <c r="S93">
        <v>1.5605044048957246</v>
      </c>
      <c r="T93">
        <v>1.5587838241159471</v>
      </c>
      <c r="U93">
        <v>0</v>
      </c>
      <c r="V93">
        <v>0</v>
      </c>
      <c r="W93">
        <v>0</v>
      </c>
      <c r="X93">
        <v>2.2098738348749709</v>
      </c>
      <c r="Y93">
        <v>2.2220934330506679</v>
      </c>
      <c r="Z93">
        <v>2.2275819162678072</v>
      </c>
      <c r="AA93">
        <v>2.2221104718029938</v>
      </c>
      <c r="AB93">
        <v>2.2171775413649883</v>
      </c>
      <c r="AC93">
        <v>2.2042413843323434</v>
      </c>
      <c r="AD93">
        <v>2.214566979693291</v>
      </c>
      <c r="AE93">
        <v>2.2189666185913097</v>
      </c>
      <c r="AF93">
        <v>2.2082530761074457</v>
      </c>
      <c r="AG93">
        <v>2.2367362401030975</v>
      </c>
      <c r="AH93">
        <v>2.2075322946322848</v>
      </c>
      <c r="AI93">
        <v>2.1976655710721427</v>
      </c>
      <c r="AJ93">
        <v>2.207456345987203</v>
      </c>
      <c r="AK93">
        <v>2.2014017917563073</v>
      </c>
      <c r="AL93">
        <v>2.2051751694639581</v>
      </c>
      <c r="AM93">
        <v>2.1950623195474459</v>
      </c>
      <c r="AN93">
        <v>2.2050243122420858</v>
      </c>
      <c r="AO93">
        <v>0</v>
      </c>
      <c r="AP93">
        <v>0</v>
      </c>
      <c r="AQ93">
        <v>0</v>
      </c>
      <c r="AR93">
        <v>0</v>
      </c>
      <c r="AS93">
        <v>2.8798574533289996</v>
      </c>
      <c r="AT93">
        <v>2.8881247766767273</v>
      </c>
      <c r="AU93">
        <v>2.8794313894452572</v>
      </c>
      <c r="AV93">
        <v>2.8837865767533213</v>
      </c>
      <c r="AW93">
        <v>2.8859480910150173</v>
      </c>
      <c r="AX93">
        <v>2.8858892731459753</v>
      </c>
      <c r="AY93">
        <v>2.8928302921934557</v>
      </c>
      <c r="AZ93">
        <v>2.8690215324669071</v>
      </c>
      <c r="BA93">
        <v>2.8809101967018633</v>
      </c>
      <c r="BB93">
        <v>2.8778315052422165</v>
      </c>
      <c r="BC93">
        <v>2.8249952673073455</v>
      </c>
      <c r="BD93">
        <v>2.8661429938977192</v>
      </c>
      <c r="BE93">
        <v>2.8622866092456789</v>
      </c>
      <c r="BF93">
        <v>2.8407032325995352</v>
      </c>
      <c r="BG93">
        <v>2.8788286687837927</v>
      </c>
      <c r="BH93">
        <v>2.842121980105313</v>
      </c>
      <c r="BI93">
        <v>0</v>
      </c>
      <c r="BJ93">
        <v>0</v>
      </c>
      <c r="BK93">
        <v>0</v>
      </c>
      <c r="BL93">
        <v>0</v>
      </c>
      <c r="BM93">
        <v>3.3501551482910399</v>
      </c>
      <c r="BN93">
        <v>3.5168543227454974</v>
      </c>
      <c r="BO93">
        <v>3.5414405152140245</v>
      </c>
      <c r="BP93">
        <v>3.5488933658763937</v>
      </c>
      <c r="BQ93">
        <v>3.5495761877821388</v>
      </c>
      <c r="BR93">
        <v>3.5541012503931557</v>
      </c>
      <c r="BS93">
        <v>3.5296176127861196</v>
      </c>
      <c r="BT93">
        <v>3.5528432985821907</v>
      </c>
      <c r="BU93">
        <v>3.5412792297100073</v>
      </c>
      <c r="BV93">
        <v>3.5153820231105808</v>
      </c>
      <c r="BW93">
        <v>3.5021833716498998</v>
      </c>
      <c r="BX93">
        <v>3.4926179073795098</v>
      </c>
      <c r="BY93">
        <v>3.5032297582055607</v>
      </c>
      <c r="BZ93">
        <v>3.5297310530053552</v>
      </c>
      <c r="CA93">
        <v>3.520423550391742</v>
      </c>
      <c r="CB93">
        <v>3.5061936247801269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4.1138415806284572</v>
      </c>
      <c r="CI93">
        <v>4.1893241787323658</v>
      </c>
      <c r="CJ93">
        <v>4.2069351106400124</v>
      </c>
      <c r="CK93">
        <v>4.195719735149253</v>
      </c>
      <c r="CL93">
        <v>4.194752593248281</v>
      </c>
      <c r="CM93">
        <v>4.2052057475038431</v>
      </c>
      <c r="CN93">
        <v>4.1841648423321187</v>
      </c>
      <c r="CO93">
        <v>4.2023490220937267</v>
      </c>
      <c r="CP93">
        <v>4.1755639539256535</v>
      </c>
      <c r="CQ93">
        <v>4.1578661533120096</v>
      </c>
      <c r="CR93">
        <v>4.1470231367895005</v>
      </c>
      <c r="CS93">
        <v>4.1482954730784414</v>
      </c>
      <c r="CT93">
        <v>4.1588645440740084</v>
      </c>
      <c r="CU93">
        <v>4.1344545642120609</v>
      </c>
      <c r="CV93">
        <v>4.1457767354861916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4.3343778305292346</v>
      </c>
      <c r="DC93">
        <v>4.6100326864569698</v>
      </c>
      <c r="DD93">
        <v>4.6250036038490085</v>
      </c>
      <c r="DE93">
        <v>4.6348893265866442</v>
      </c>
      <c r="DF93">
        <v>4.6627052117170784</v>
      </c>
      <c r="DG93">
        <v>4.6242807447243983</v>
      </c>
      <c r="DH93">
        <v>4.6475124207737135</v>
      </c>
      <c r="DI93">
        <v>4.6384698517822258</v>
      </c>
      <c r="DJ93">
        <v>4.6207402472707386</v>
      </c>
      <c r="DK93">
        <v>4.5926956760947411</v>
      </c>
      <c r="DL93">
        <v>4.5494224902500262</v>
      </c>
      <c r="DM93">
        <v>4.5571660416569602</v>
      </c>
      <c r="DN93">
        <v>4.5757889199939781</v>
      </c>
      <c r="DO93">
        <v>4.6049635208132766</v>
      </c>
      <c r="DP93">
        <v>4.5961969584683313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4.9690880756812392</v>
      </c>
      <c r="DX93">
        <v>5.0402948676633423</v>
      </c>
      <c r="DY93">
        <v>5.075988115848344</v>
      </c>
      <c r="DZ93">
        <v>5.1021389261886076</v>
      </c>
      <c r="EA93">
        <v>5.0831714604612763</v>
      </c>
      <c r="EB93">
        <v>5.0336482748101981</v>
      </c>
      <c r="EC93">
        <v>5.0427880892711876</v>
      </c>
      <c r="ED93">
        <v>5.0462560568609813</v>
      </c>
      <c r="EE93">
        <v>5.0053249645630054</v>
      </c>
      <c r="EF93">
        <v>5.0040321863990798</v>
      </c>
      <c r="EG93">
        <v>5.0212950742295739</v>
      </c>
      <c r="EH93">
        <v>5.0195332430703772</v>
      </c>
      <c r="EI93">
        <v>5.0299912242742453</v>
      </c>
      <c r="EJ93">
        <v>5.0365706519281384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5.2087817578800149</v>
      </c>
      <c r="ER93">
        <v>5.5171883892317055</v>
      </c>
      <c r="ES93">
        <v>5.5031976098688133</v>
      </c>
      <c r="ET93">
        <v>5.5421835149732308</v>
      </c>
      <c r="EU93">
        <v>5.5243393098398084</v>
      </c>
      <c r="EV93">
        <v>5.5341145194490364</v>
      </c>
      <c r="EW93">
        <v>5.4830155836892649</v>
      </c>
      <c r="EX93">
        <v>5.502879610715623</v>
      </c>
      <c r="EY93">
        <v>5.4470521553877456</v>
      </c>
      <c r="EZ93">
        <v>5.4762873736117879</v>
      </c>
      <c r="FA93">
        <v>5.4838298446367233</v>
      </c>
      <c r="FB93">
        <v>5.4608236692143315</v>
      </c>
      <c r="FC93">
        <v>5.4511772974036656</v>
      </c>
      <c r="FD93">
        <v>5.4692550464189091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5.8392023599457268</v>
      </c>
      <c r="FM93">
        <v>5.9624588697668495</v>
      </c>
      <c r="FN93">
        <v>5.9376809658965399</v>
      </c>
      <c r="FO93">
        <v>5.9585429789368893</v>
      </c>
      <c r="FP93">
        <v>5.932726702890303</v>
      </c>
      <c r="FQ93">
        <v>5.9353291057448283</v>
      </c>
      <c r="FR93">
        <v>5.9276256341955422</v>
      </c>
      <c r="FS93">
        <v>5.9040982984798376</v>
      </c>
      <c r="FT93">
        <v>5.8583134177218934</v>
      </c>
      <c r="FU93">
        <v>5.8859363028878171</v>
      </c>
      <c r="FV93">
        <v>5.8560159805724181</v>
      </c>
      <c r="FW93">
        <v>5.8649955767232758</v>
      </c>
      <c r="FX93">
        <v>5.8972701114733397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6.0783717824129697</v>
      </c>
      <c r="GG93">
        <v>6.3594070193701224</v>
      </c>
      <c r="GH93">
        <v>6.3846306136881488</v>
      </c>
      <c r="GI93">
        <v>6.3985938428387419</v>
      </c>
      <c r="GJ93">
        <v>6.3754457901886248</v>
      </c>
      <c r="GK93">
        <v>6.3965924543959138</v>
      </c>
      <c r="GL93">
        <v>6.3635695507206229</v>
      </c>
      <c r="GM93">
        <v>6.2998426258490223</v>
      </c>
      <c r="GN93">
        <v>6.305173072064763</v>
      </c>
      <c r="GO93">
        <v>6.3139990158534465</v>
      </c>
      <c r="GP93">
        <v>6.3627768362067938</v>
      </c>
      <c r="GQ93">
        <v>6.29035508476258</v>
      </c>
      <c r="GR93">
        <v>6.3099021232001604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6.3709131973127118</v>
      </c>
      <c r="HA93">
        <v>6.7365034789918896</v>
      </c>
      <c r="HB93">
        <v>6.8242268309842151</v>
      </c>
      <c r="HC93">
        <v>6.8095212507797678</v>
      </c>
      <c r="HD93">
        <v>6.8260479415889961</v>
      </c>
      <c r="HE93">
        <v>6.7824001573466708</v>
      </c>
      <c r="HF93">
        <v>6.8008672818418567</v>
      </c>
      <c r="HG93">
        <v>6.7971127724020839</v>
      </c>
      <c r="HH93">
        <v>6.737269015110126</v>
      </c>
      <c r="HI93">
        <v>6.755613688421211</v>
      </c>
      <c r="HJ93">
        <v>6.746290271869694</v>
      </c>
      <c r="HK93">
        <v>6.7441587304278929</v>
      </c>
      <c r="HL93">
        <v>6.7430934156817823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7.0054000229525268</v>
      </c>
      <c r="HV93">
        <v>7.3168729617952826</v>
      </c>
      <c r="HW93">
        <v>7.2225167630328633</v>
      </c>
      <c r="HX93">
        <v>7.2647670155307233</v>
      </c>
      <c r="HY93">
        <v>7.2617383954714203</v>
      </c>
      <c r="HZ93">
        <v>7.2743680017492913</v>
      </c>
      <c r="IA93">
        <v>7.1859263958835138</v>
      </c>
      <c r="IB93">
        <v>7.1897018474560497</v>
      </c>
      <c r="IC93">
        <v>7.1784714488989776</v>
      </c>
      <c r="ID93">
        <v>7.1958956177901108</v>
      </c>
      <c r="IE93">
        <v>7.2140770406509125</v>
      </c>
      <c r="IF93">
        <v>7.203507456885891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7.2561946114189722</v>
      </c>
      <c r="IP93">
        <v>7.5914497641913075</v>
      </c>
      <c r="IQ93">
        <v>7.6739657237785117</v>
      </c>
      <c r="IR93">
        <v>7.7214917697435075</v>
      </c>
      <c r="IS93">
        <v>7.6820718429052715</v>
      </c>
      <c r="IT93">
        <v>7.7178526037014255</v>
      </c>
      <c r="IU93">
        <v>7.601686823303714</v>
      </c>
      <c r="IV93">
        <v>7.6068811281987312</v>
      </c>
      <c r="IW93">
        <v>7.6155829212354247</v>
      </c>
      <c r="IX93">
        <v>7.6200770007854137</v>
      </c>
      <c r="IY93">
        <v>7.5849237393065456</v>
      </c>
      <c r="IZ93">
        <v>7.6461718507474563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7.9233924963667928</v>
      </c>
      <c r="JK93">
        <v>8.1344339219271635</v>
      </c>
      <c r="JL93">
        <v>8.1367004876680387</v>
      </c>
      <c r="JM93">
        <v>8.1435942000458805</v>
      </c>
      <c r="JN93">
        <v>8.1444527380202878</v>
      </c>
      <c r="JO93">
        <v>8.0630005170321102</v>
      </c>
      <c r="JP93">
        <v>8.0734344408004315</v>
      </c>
      <c r="JQ93">
        <v>8.0573401392349844</v>
      </c>
      <c r="JR93">
        <v>8.0455530881688553</v>
      </c>
      <c r="JS93">
        <v>8.046192478793861</v>
      </c>
      <c r="JT93">
        <v>8.0557490470879163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8.10855925503488</v>
      </c>
      <c r="KE93">
        <v>8.4612875214213776</v>
      </c>
      <c r="KF93">
        <v>8.5622659622157826</v>
      </c>
      <c r="KG93">
        <v>8.5815488109520306</v>
      </c>
      <c r="KH93">
        <v>8.5528618632181992</v>
      </c>
      <c r="KI93">
        <v>8.4913292378571139</v>
      </c>
      <c r="KJ93">
        <v>8.500706555882406</v>
      </c>
      <c r="KK93">
        <v>8.526319212527401</v>
      </c>
      <c r="KL93">
        <v>8.4822071914674133</v>
      </c>
      <c r="KM93">
        <v>8.4951115515690248</v>
      </c>
      <c r="KN93">
        <v>8.5454113005779426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8.4184655283031447</v>
      </c>
      <c r="KY93">
        <v>8.804122986203506</v>
      </c>
      <c r="KZ93">
        <v>8.9764913426309842</v>
      </c>
      <c r="LA93">
        <v>8.9334822099162743</v>
      </c>
      <c r="LB93">
        <v>9.0440428421881034</v>
      </c>
      <c r="LC93">
        <v>8.9020265233916138</v>
      </c>
      <c r="LD93">
        <v>8.9143184270946403</v>
      </c>
      <c r="LE93">
        <v>8.8900052515206571</v>
      </c>
      <c r="LF93">
        <v>8.8997287479808413</v>
      </c>
      <c r="LG93">
        <v>8.9487317061497418</v>
      </c>
      <c r="LH93">
        <v>8.9076526276869163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8.9582573184528016</v>
      </c>
      <c r="LT93">
        <v>9.3092257542859169</v>
      </c>
      <c r="LU93">
        <v>9.4639561379711363</v>
      </c>
      <c r="LV93">
        <v>9.4642230501769191</v>
      </c>
      <c r="LW93">
        <v>9.3245618056963782</v>
      </c>
      <c r="LX93">
        <v>9.4046621461389392</v>
      </c>
      <c r="LY93">
        <v>9.3410894339977197</v>
      </c>
      <c r="LZ93">
        <v>9.3752490478940373</v>
      </c>
      <c r="MA93">
        <v>9.3639592536441913</v>
      </c>
      <c r="MB93">
        <v>9.3781033969707472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9.4117031810698553</v>
      </c>
      <c r="MO93">
        <v>9.7683766090725026</v>
      </c>
      <c r="MP93">
        <v>9.9181672312337472</v>
      </c>
      <c r="MQ93">
        <v>9.7385516321020003</v>
      </c>
      <c r="MR93">
        <v>9.7739182657897139</v>
      </c>
      <c r="MS93">
        <v>9.7693328803983714</v>
      </c>
      <c r="MT93">
        <v>9.7699066718903431</v>
      </c>
      <c r="MU93">
        <v>9.7649527651515626</v>
      </c>
      <c r="MV93">
        <v>9.8139770454599802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9.6188276614922259</v>
      </c>
      <c r="NI93">
        <v>9.8874236091403276</v>
      </c>
      <c r="NJ93">
        <v>10.179318243053473</v>
      </c>
      <c r="NK93">
        <v>10.213224797433998</v>
      </c>
      <c r="NL93">
        <v>10.165117961125974</v>
      </c>
      <c r="NM93">
        <v>10.209086677735181</v>
      </c>
      <c r="NN93">
        <v>10.203402378916488</v>
      </c>
      <c r="NO93">
        <v>10.225486671193957</v>
      </c>
      <c r="NP93">
        <v>10.198786754625043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10.085430806346123</v>
      </c>
      <c r="OD93">
        <v>10.367848917143469</v>
      </c>
      <c r="OE93">
        <v>10.542587893424956</v>
      </c>
      <c r="OF93">
        <v>10.670346397821961</v>
      </c>
      <c r="OG93">
        <v>10.618650211200498</v>
      </c>
      <c r="OH93">
        <v>10.716775472167193</v>
      </c>
      <c r="OI93">
        <v>10.654813461117348</v>
      </c>
      <c r="OJ93">
        <v>10.610566867660397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10.605591388994878</v>
      </c>
      <c r="OY93">
        <v>10.840273888077329</v>
      </c>
      <c r="OZ93">
        <v>11.035917454303167</v>
      </c>
      <c r="PA93">
        <v>11.14503044961182</v>
      </c>
      <c r="PB93">
        <v>11.025517898862885</v>
      </c>
      <c r="PC93">
        <v>11.136592286822102</v>
      </c>
      <c r="PD93">
        <v>11.113124100519926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10.855699490255533</v>
      </c>
      <c r="PS93">
        <v>10.527646047667874</v>
      </c>
      <c r="PT93">
        <v>11.284209516233714</v>
      </c>
      <c r="PU93">
        <v>11.388130752001759</v>
      </c>
      <c r="PV93">
        <v>11.45554975942499</v>
      </c>
      <c r="PW93">
        <v>11.48343866281675</v>
      </c>
      <c r="PX93">
        <v>11.562133064699069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9.3762850520650201</v>
      </c>
      <c r="QN93">
        <v>11.012804794684202</v>
      </c>
      <c r="QO93">
        <v>11.700488141576102</v>
      </c>
      <c r="QP93">
        <v>11.873099588946438</v>
      </c>
      <c r="QQ93">
        <v>12.012727540058203</v>
      </c>
      <c r="QR93">
        <v>11.928635449168478</v>
      </c>
      <c r="QS93" s="102" t="s">
        <v>685</v>
      </c>
      <c r="QU93">
        <v>15</v>
      </c>
      <c r="QV93" s="35">
        <v>0.63300000000000001</v>
      </c>
      <c r="QW93">
        <f t="shared" ref="QW93:RP93" si="88">JU$68</f>
        <v>0</v>
      </c>
      <c r="QX93">
        <f t="shared" si="88"/>
        <v>0</v>
      </c>
      <c r="QY93">
        <f t="shared" si="88"/>
        <v>0</v>
      </c>
      <c r="QZ93">
        <f t="shared" si="88"/>
        <v>0</v>
      </c>
      <c r="RA93">
        <f t="shared" si="88"/>
        <v>0</v>
      </c>
      <c r="RB93">
        <f t="shared" si="88"/>
        <v>0</v>
      </c>
      <c r="RC93">
        <f t="shared" si="88"/>
        <v>0</v>
      </c>
      <c r="RD93">
        <f t="shared" si="88"/>
        <v>0</v>
      </c>
      <c r="RE93">
        <f t="shared" si="88"/>
        <v>0</v>
      </c>
      <c r="RF93">
        <f t="shared" si="88"/>
        <v>2.7809190589143671</v>
      </c>
      <c r="RG93">
        <f t="shared" si="88"/>
        <v>2.7587677118420033</v>
      </c>
      <c r="RH93">
        <f t="shared" si="88"/>
        <v>2.7602201168764253</v>
      </c>
      <c r="RI93">
        <f t="shared" si="88"/>
        <v>2.7515947635985936</v>
      </c>
      <c r="RJ93">
        <f t="shared" si="88"/>
        <v>2.7625339407161547</v>
      </c>
      <c r="RK93">
        <f t="shared" si="88"/>
        <v>2.7358700209530213</v>
      </c>
      <c r="RL93">
        <f t="shared" si="88"/>
        <v>2.7325058854413693</v>
      </c>
      <c r="RM93">
        <f t="shared" si="88"/>
        <v>2.7233231894177377</v>
      </c>
      <c r="RN93">
        <f t="shared" si="88"/>
        <v>2.7266461338579018</v>
      </c>
      <c r="RO93">
        <f t="shared" si="88"/>
        <v>2.7222319637838228</v>
      </c>
      <c r="RP93">
        <f t="shared" si="88"/>
        <v>2.7382609388627572</v>
      </c>
      <c r="RR93">
        <f t="shared" si="74"/>
        <v>13.182587700000001</v>
      </c>
      <c r="RS93" s="35">
        <v>0.63300000000000001</v>
      </c>
      <c r="RT93">
        <f>0.82*RI93+0.18*RJ93</f>
        <v>2.7535638154797546</v>
      </c>
    </row>
    <row r="94" spans="1:488" x14ac:dyDescent="0.3">
      <c r="A94">
        <v>0</v>
      </c>
      <c r="B94">
        <v>0</v>
      </c>
      <c r="C94">
        <v>0.7271287348923865</v>
      </c>
      <c r="D94">
        <v>1.1757520138469921</v>
      </c>
      <c r="E94">
        <v>1.4075838629152408</v>
      </c>
      <c r="F94">
        <v>1.6129234478296914</v>
      </c>
      <c r="G94">
        <v>1.8111477075110245</v>
      </c>
      <c r="H94">
        <v>1.8289051131358252</v>
      </c>
      <c r="I94">
        <v>1.8289002187103063</v>
      </c>
      <c r="J94">
        <v>1.8290949565523689</v>
      </c>
      <c r="K94">
        <v>1.8287760805663029</v>
      </c>
      <c r="L94">
        <v>1.8284302378596957</v>
      </c>
      <c r="M94">
        <v>1.8290188225500574</v>
      </c>
      <c r="N94">
        <v>1.8292289069456433</v>
      </c>
      <c r="O94">
        <v>1.8108807881033626</v>
      </c>
      <c r="P94">
        <v>1.8105094681897347</v>
      </c>
      <c r="Q94">
        <v>1.8108658784824019</v>
      </c>
      <c r="R94">
        <v>1.8109487180275763</v>
      </c>
      <c r="S94">
        <v>1.8106205242889508</v>
      </c>
      <c r="T94">
        <v>1.8105104189651577</v>
      </c>
      <c r="U94">
        <v>0</v>
      </c>
      <c r="V94">
        <v>0</v>
      </c>
      <c r="W94">
        <v>0</v>
      </c>
      <c r="X94">
        <v>0.81987941588879909</v>
      </c>
      <c r="Y94">
        <v>1.1249737274345286</v>
      </c>
      <c r="Z94">
        <v>1.2876563255900912</v>
      </c>
      <c r="AA94">
        <v>1.4538429845246881</v>
      </c>
      <c r="AB94">
        <v>1.6241328194519238</v>
      </c>
      <c r="AC94">
        <v>1.7793323500381895</v>
      </c>
      <c r="AD94">
        <v>1.8286736474383793</v>
      </c>
      <c r="AE94">
        <v>1.8314582228927458</v>
      </c>
      <c r="AF94">
        <v>1.8323157827658991</v>
      </c>
      <c r="AG94">
        <v>1.8312120447035269</v>
      </c>
      <c r="AH94">
        <v>1.8319116833089644</v>
      </c>
      <c r="AI94">
        <v>1.8141103321125438</v>
      </c>
      <c r="AJ94">
        <v>1.8135262028567058</v>
      </c>
      <c r="AK94">
        <v>1.813661597617368</v>
      </c>
      <c r="AL94">
        <v>1.8137834547216833</v>
      </c>
      <c r="AM94">
        <v>1.8137403796825053</v>
      </c>
      <c r="AN94">
        <v>1.8137903877583006</v>
      </c>
      <c r="AO94">
        <v>0</v>
      </c>
      <c r="AP94">
        <v>0</v>
      </c>
      <c r="AQ94">
        <v>0</v>
      </c>
      <c r="AR94">
        <v>0</v>
      </c>
      <c r="AS94">
        <v>0.90549662711260237</v>
      </c>
      <c r="AT94">
        <v>1.1103740021598829</v>
      </c>
      <c r="AU94">
        <v>1.24113946909581</v>
      </c>
      <c r="AV94">
        <v>1.3644779104568507</v>
      </c>
      <c r="AW94">
        <v>1.4894010334057382</v>
      </c>
      <c r="AX94">
        <v>1.617043250994723</v>
      </c>
      <c r="AY94">
        <v>1.7321599412746516</v>
      </c>
      <c r="AZ94">
        <v>1.8208695898810787</v>
      </c>
      <c r="BA94">
        <v>1.833134132797511</v>
      </c>
      <c r="BB94">
        <v>1.8335175843654126</v>
      </c>
      <c r="BC94">
        <v>1.8159957468570609</v>
      </c>
      <c r="BD94">
        <v>1.8151672688331064</v>
      </c>
      <c r="BE94">
        <v>1.8153242311710802</v>
      </c>
      <c r="BF94">
        <v>1.8155559202647049</v>
      </c>
      <c r="BG94">
        <v>1.8147640236724283</v>
      </c>
      <c r="BH94">
        <v>1.8158064169580781</v>
      </c>
      <c r="BI94">
        <v>0</v>
      </c>
      <c r="BJ94">
        <v>0</v>
      </c>
      <c r="BK94">
        <v>0</v>
      </c>
      <c r="BL94">
        <v>0</v>
      </c>
      <c r="BM94">
        <v>0.56451045218145834</v>
      </c>
      <c r="BN94">
        <v>0.95790118164085614</v>
      </c>
      <c r="BO94">
        <v>1.0965432359787561</v>
      </c>
      <c r="BP94">
        <v>1.1973142178046081</v>
      </c>
      <c r="BQ94">
        <v>1.2978345761230969</v>
      </c>
      <c r="BR94">
        <v>1.3984741207046683</v>
      </c>
      <c r="BS94">
        <v>1.5127840282590372</v>
      </c>
      <c r="BT94">
        <v>1.6034137037727598</v>
      </c>
      <c r="BU94">
        <v>1.7081032221793213</v>
      </c>
      <c r="BV94">
        <v>1.8001166535110575</v>
      </c>
      <c r="BW94">
        <v>1.8085227474260774</v>
      </c>
      <c r="BX94">
        <v>1.8167657421576229</v>
      </c>
      <c r="BY94">
        <v>1.8167061714404553</v>
      </c>
      <c r="BZ94">
        <v>1.8160560964465502</v>
      </c>
      <c r="CA94">
        <v>1.8160983610946828</v>
      </c>
      <c r="CB94">
        <v>1.816493765797301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0.58346287157532573</v>
      </c>
      <c r="CI94">
        <v>0.98666833601624726</v>
      </c>
      <c r="CJ94">
        <v>1.0915398621071943</v>
      </c>
      <c r="CK94">
        <v>1.1784651166460862</v>
      </c>
      <c r="CL94">
        <v>1.2645430270369902</v>
      </c>
      <c r="CM94">
        <v>1.3450083733257057</v>
      </c>
      <c r="CN94">
        <v>1.4401958964448034</v>
      </c>
      <c r="CO94">
        <v>1.5156811694468246</v>
      </c>
      <c r="CP94">
        <v>1.6140416123909618</v>
      </c>
      <c r="CQ94">
        <v>1.6707661862931735</v>
      </c>
      <c r="CR94">
        <v>1.7496964570380538</v>
      </c>
      <c r="CS94">
        <v>1.7996733089508734</v>
      </c>
      <c r="CT94">
        <v>1.8142305932608604</v>
      </c>
      <c r="CU94">
        <v>1.8177468483300925</v>
      </c>
      <c r="CV94">
        <v>1.8176993874060288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0.5</v>
      </c>
      <c r="DC94">
        <v>0.76718693577021746</v>
      </c>
      <c r="DD94">
        <v>1.040654434845447</v>
      </c>
      <c r="DE94">
        <v>1.1150569376207298</v>
      </c>
      <c r="DF94">
        <v>1.1836704103284612</v>
      </c>
      <c r="DG94">
        <v>1.2679051189855146</v>
      </c>
      <c r="DH94">
        <v>1.3360516550432109</v>
      </c>
      <c r="DI94">
        <v>1.4124646396729306</v>
      </c>
      <c r="DJ94">
        <v>1.4948492562776281</v>
      </c>
      <c r="DK94">
        <v>1.5486973332128808</v>
      </c>
      <c r="DL94">
        <v>1.6428447270714219</v>
      </c>
      <c r="DM94">
        <v>1.7092107649692878</v>
      </c>
      <c r="DN94">
        <v>1.7659030926654906</v>
      </c>
      <c r="DO94">
        <v>1.7966609858284885</v>
      </c>
      <c r="DP94">
        <v>1.8137109537959872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0.5960314540973537</v>
      </c>
      <c r="DX94">
        <v>0.97135418444446842</v>
      </c>
      <c r="DY94">
        <v>1.0715211406469338</v>
      </c>
      <c r="DZ94">
        <v>1.136011693112305</v>
      </c>
      <c r="EA94">
        <v>1.2096117944573188</v>
      </c>
      <c r="EB94">
        <v>1.292123979300839</v>
      </c>
      <c r="EC94">
        <v>1.3608168326019225</v>
      </c>
      <c r="ED94">
        <v>1.4307223094614618</v>
      </c>
      <c r="EE94">
        <v>1.4852972112845166</v>
      </c>
      <c r="EF94">
        <v>1.5538507483014179</v>
      </c>
      <c r="EG94">
        <v>1.620130048591252</v>
      </c>
      <c r="EH94">
        <v>1.685653952461551</v>
      </c>
      <c r="EI94">
        <v>1.7448041786293447</v>
      </c>
      <c r="EJ94">
        <v>1.7967988898397265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0.54384627241444716</v>
      </c>
      <c r="ER94">
        <v>0.78482585358217494</v>
      </c>
      <c r="ES94">
        <v>1.0375588735241552</v>
      </c>
      <c r="ET94">
        <v>1.0978490131667975</v>
      </c>
      <c r="EU94">
        <v>1.1661541021609332</v>
      </c>
      <c r="EV94">
        <v>1.2293078490008968</v>
      </c>
      <c r="EW94">
        <v>1.3062891234121128</v>
      </c>
      <c r="EX94">
        <v>1.3689396066540929</v>
      </c>
      <c r="EY94">
        <v>1.4194494389115646</v>
      </c>
      <c r="EZ94">
        <v>1.4751582771867267</v>
      </c>
      <c r="FA94">
        <v>1.5375645754254521</v>
      </c>
      <c r="FB94">
        <v>1.6089134571289558</v>
      </c>
      <c r="FC94">
        <v>1.6765600758091104</v>
      </c>
      <c r="FD94">
        <v>1.7305170293828198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0.68167738121411736</v>
      </c>
      <c r="FM94">
        <v>0.97841801295308717</v>
      </c>
      <c r="FN94">
        <v>1.0700954699750502</v>
      </c>
      <c r="FO94">
        <v>1.1276292668268708</v>
      </c>
      <c r="FP94">
        <v>1.1937375137613042</v>
      </c>
      <c r="FQ94">
        <v>1.2540665196930276</v>
      </c>
      <c r="FR94">
        <v>1.3174959914287045</v>
      </c>
      <c r="FS94">
        <v>1.3573749588733881</v>
      </c>
      <c r="FT94">
        <v>1.4297806916827751</v>
      </c>
      <c r="FU94">
        <v>1.4815711435722838</v>
      </c>
      <c r="FV94">
        <v>1.5516550123521922</v>
      </c>
      <c r="FW94">
        <v>1.608641908345293</v>
      </c>
      <c r="FX94">
        <v>1.658931880809891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0.64829282255328324</v>
      </c>
      <c r="GG94">
        <v>0.86921012958615129</v>
      </c>
      <c r="GH94">
        <v>1.0371546734276051</v>
      </c>
      <c r="GI94">
        <v>1.0939700875061245</v>
      </c>
      <c r="GJ94">
        <v>1.15494862334659</v>
      </c>
      <c r="GK94">
        <v>1.2094684767281862</v>
      </c>
      <c r="GL94">
        <v>1.2730618227226433</v>
      </c>
      <c r="GM94">
        <v>1.318665435552471</v>
      </c>
      <c r="GN94">
        <v>1.3766199718023309</v>
      </c>
      <c r="GO94">
        <v>1.4303096993964679</v>
      </c>
      <c r="GP94">
        <v>1.4740461734866961</v>
      </c>
      <c r="GQ94">
        <v>1.5533723077852462</v>
      </c>
      <c r="GR94">
        <v>1.6041469452641564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0.53476367164031857</v>
      </c>
      <c r="HA94">
        <v>0.71465976822225064</v>
      </c>
      <c r="HB94">
        <v>0.98553322043659264</v>
      </c>
      <c r="HC94">
        <v>1.065907906077407</v>
      </c>
      <c r="HD94">
        <v>1.1167508339508811</v>
      </c>
      <c r="HE94">
        <v>1.1785843950784161</v>
      </c>
      <c r="HF94">
        <v>1.2292597301246231</v>
      </c>
      <c r="HG94">
        <v>1.2578997612622647</v>
      </c>
      <c r="HH94">
        <v>1.3243000685395305</v>
      </c>
      <c r="HI94">
        <v>1.3740737752468555</v>
      </c>
      <c r="HJ94">
        <v>1.4303313359185439</v>
      </c>
      <c r="HK94">
        <v>1.4831502377999897</v>
      </c>
      <c r="HL94">
        <v>1.5381346469320798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0.67203325134417924</v>
      </c>
      <c r="HV94">
        <v>0.84783969405723669</v>
      </c>
      <c r="HW94">
        <v>1.0379739327816446</v>
      </c>
      <c r="HX94">
        <v>1.0849786687724343</v>
      </c>
      <c r="HY94">
        <v>1.1352791669070599</v>
      </c>
      <c r="HZ94">
        <v>1.1837838681735393</v>
      </c>
      <c r="IA94">
        <v>1.2257026665796023</v>
      </c>
      <c r="IB94">
        <v>1.274710887964186</v>
      </c>
      <c r="IC94">
        <v>1.3263480741450506</v>
      </c>
      <c r="ID94">
        <v>1.3731680103197139</v>
      </c>
      <c r="IE94">
        <v>1.4177114716021193</v>
      </c>
      <c r="IF94">
        <v>1.4694355241009691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0.56143195437521876</v>
      </c>
      <c r="IP94">
        <v>0.75319213191492873</v>
      </c>
      <c r="IQ94">
        <v>0.98450450719896754</v>
      </c>
      <c r="IR94">
        <v>1.050551868416487</v>
      </c>
      <c r="IS94">
        <v>1.1031205106057422</v>
      </c>
      <c r="IT94">
        <v>1.1455614697841277</v>
      </c>
      <c r="IU94">
        <v>1.1884322672091592</v>
      </c>
      <c r="IV94">
        <v>1.2348072606952616</v>
      </c>
      <c r="IW94">
        <v>1.2804850557851715</v>
      </c>
      <c r="IX94">
        <v>1.3267629970702175</v>
      </c>
      <c r="IY94">
        <v>1.3828374858825458</v>
      </c>
      <c r="IZ94">
        <v>1.414424523214898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0.69793020552240581</v>
      </c>
      <c r="JK94">
        <v>0.88807783665653794</v>
      </c>
      <c r="JL94">
        <v>1.0273595904919608</v>
      </c>
      <c r="JM94">
        <v>1.0719211742527426</v>
      </c>
      <c r="JN94">
        <v>1.116877686033773</v>
      </c>
      <c r="JO94">
        <v>1.1501451369433786</v>
      </c>
      <c r="JP94">
        <v>1.1933306401792581</v>
      </c>
      <c r="JQ94">
        <v>1.2401330334343708</v>
      </c>
      <c r="JR94">
        <v>1.2864268776660668</v>
      </c>
      <c r="JS94">
        <v>1.3313854845332</v>
      </c>
      <c r="JT94">
        <v>1.3733550923721787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0.6571189217090333</v>
      </c>
      <c r="KE94">
        <v>0.77130585288126996</v>
      </c>
      <c r="KF94">
        <v>0.96250804411983892</v>
      </c>
      <c r="KG94">
        <v>1.0435313962025126</v>
      </c>
      <c r="KH94">
        <v>1.0884510772756049</v>
      </c>
      <c r="KI94">
        <v>1.1169725506914909</v>
      </c>
      <c r="KJ94">
        <v>1.157347236399219</v>
      </c>
      <c r="KK94">
        <v>1.1941524360787579</v>
      </c>
      <c r="KL94">
        <v>1.2422164469251609</v>
      </c>
      <c r="KM94">
        <v>1.2811297541058695</v>
      </c>
      <c r="KN94">
        <v>1.3141041472841091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0.52775896236779485</v>
      </c>
      <c r="KY94">
        <v>0.66569094642843551</v>
      </c>
      <c r="KZ94">
        <v>0.89052205188827305</v>
      </c>
      <c r="LA94">
        <v>1.017608755633981</v>
      </c>
      <c r="LB94">
        <v>1.0544181053035862</v>
      </c>
      <c r="LC94">
        <v>1.0898079151724855</v>
      </c>
      <c r="LD94">
        <v>1.1273503048112679</v>
      </c>
      <c r="LE94">
        <v>1.1696318723746812</v>
      </c>
      <c r="LF94">
        <v>1.2071245445416814</v>
      </c>
      <c r="LG94">
        <v>1.2397966441492669</v>
      </c>
      <c r="LH94">
        <v>1.2835269757473446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0.58192238206555058</v>
      </c>
      <c r="LT94">
        <v>0.70302951821224791</v>
      </c>
      <c r="LU94">
        <v>0.90611471157518508</v>
      </c>
      <c r="LV94">
        <v>1.0210278797911891</v>
      </c>
      <c r="LW94">
        <v>1.0544057234204309</v>
      </c>
      <c r="LX94">
        <v>1.0828391207508938</v>
      </c>
      <c r="LY94">
        <v>1.1271794084521602</v>
      </c>
      <c r="LZ94">
        <v>1.1598575220987917</v>
      </c>
      <c r="MA94">
        <v>1.1976170098089314</v>
      </c>
      <c r="MB94">
        <v>1.2312477969522124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0.67862779052721833</v>
      </c>
      <c r="MO94">
        <v>0.75589100506394102</v>
      </c>
      <c r="MP94">
        <v>0.90996255681480098</v>
      </c>
      <c r="MQ94">
        <v>1.0226946336487246</v>
      </c>
      <c r="MR94">
        <v>1.0515332751187143</v>
      </c>
      <c r="MS94">
        <v>1.0876107557054271</v>
      </c>
      <c r="MT94">
        <v>1.1230780789087609</v>
      </c>
      <c r="MU94">
        <v>1.1572676724919935</v>
      </c>
      <c r="MV94">
        <v>1.1854546072142436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0.52637578875883673</v>
      </c>
      <c r="NI94">
        <v>0.75845040061584923</v>
      </c>
      <c r="NJ94">
        <v>0.81293073793931681</v>
      </c>
      <c r="NK94">
        <v>0.93289533705900907</v>
      </c>
      <c r="NL94">
        <v>1.0194662282997791</v>
      </c>
      <c r="NM94">
        <v>1.0497915749239168</v>
      </c>
      <c r="NN94">
        <v>1.0828676109768853</v>
      </c>
      <c r="NO94">
        <v>1.1138059790013148</v>
      </c>
      <c r="NP94">
        <v>1.1495135511010666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0.6116578305523549</v>
      </c>
      <c r="OD94">
        <v>0.76530102360546215</v>
      </c>
      <c r="OE94">
        <v>0.80089853280864509</v>
      </c>
      <c r="OF94">
        <v>0.93379292506557821</v>
      </c>
      <c r="OG94">
        <v>1.017297568020274</v>
      </c>
      <c r="OH94">
        <v>1.0408638607279208</v>
      </c>
      <c r="OI94">
        <v>1.0773909399960904</v>
      </c>
      <c r="OJ94">
        <v>1.1125278450950653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0.57797999072906603</v>
      </c>
      <c r="OY94">
        <v>0.6428802128113823</v>
      </c>
      <c r="OZ94">
        <v>0.79458749206571311</v>
      </c>
      <c r="PA94">
        <v>0.93367831973058235</v>
      </c>
      <c r="PB94">
        <v>1.0165253669504084</v>
      </c>
      <c r="PC94">
        <v>1.0389077996098519</v>
      </c>
      <c r="PD94">
        <v>1.068105152295763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0.50254936619457236</v>
      </c>
      <c r="PS94">
        <v>0.61478446975432477</v>
      </c>
      <c r="PT94">
        <v>0.63970494003187295</v>
      </c>
      <c r="PU94">
        <v>0.850128220802852</v>
      </c>
      <c r="PV94">
        <v>0.95767802519280332</v>
      </c>
      <c r="PW94">
        <v>1.0086786016977327</v>
      </c>
      <c r="PX94">
        <v>1.0337294500340763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0.43607461413185628</v>
      </c>
      <c r="QN94">
        <v>0.62253910460421558</v>
      </c>
      <c r="QO94">
        <v>0.68017799358211095</v>
      </c>
      <c r="QP94">
        <v>0.81451281211656201</v>
      </c>
      <c r="QQ94">
        <v>0.91635584430176431</v>
      </c>
      <c r="QR94">
        <v>0.99571407241605758</v>
      </c>
      <c r="QS94" s="102" t="s">
        <v>1005</v>
      </c>
      <c r="QU94">
        <v>16</v>
      </c>
      <c r="QV94" s="35">
        <v>0.66600000000000004</v>
      </c>
      <c r="QW94">
        <f t="shared" ref="QW94:RP94" si="89">KO$68</f>
        <v>0</v>
      </c>
      <c r="QX94">
        <f t="shared" si="89"/>
        <v>0</v>
      </c>
      <c r="QY94">
        <f t="shared" si="89"/>
        <v>0</v>
      </c>
      <c r="QZ94">
        <f t="shared" si="89"/>
        <v>0</v>
      </c>
      <c r="RA94">
        <f t="shared" si="89"/>
        <v>0</v>
      </c>
      <c r="RB94">
        <f t="shared" si="89"/>
        <v>0</v>
      </c>
      <c r="RC94">
        <f t="shared" si="89"/>
        <v>0</v>
      </c>
      <c r="RD94">
        <f t="shared" si="89"/>
        <v>0</v>
      </c>
      <c r="RE94">
        <f t="shared" si="89"/>
        <v>0</v>
      </c>
      <c r="RF94">
        <f t="shared" si="89"/>
        <v>3.1097962612458416</v>
      </c>
      <c r="RG94">
        <f t="shared" si="89"/>
        <v>3.073353022371633</v>
      </c>
      <c r="RH94">
        <f t="shared" si="89"/>
        <v>3.080734319803526</v>
      </c>
      <c r="RI94">
        <f t="shared" si="89"/>
        <v>3.0628991177168738</v>
      </c>
      <c r="RJ94">
        <f t="shared" si="89"/>
        <v>3.0679146884023991</v>
      </c>
      <c r="RK94">
        <f t="shared" si="89"/>
        <v>3.0424878917764282</v>
      </c>
      <c r="RL94">
        <f t="shared" si="89"/>
        <v>3.0334581668496789</v>
      </c>
      <c r="RM94">
        <f t="shared" si="89"/>
        <v>3.0390820951234754</v>
      </c>
      <c r="RN94">
        <f t="shared" si="89"/>
        <v>3.0411924409093847</v>
      </c>
      <c r="RO94">
        <f t="shared" si="89"/>
        <v>3.041095763694273</v>
      </c>
      <c r="RP94">
        <f t="shared" si="89"/>
        <v>3.0231349922301365</v>
      </c>
      <c r="RR94">
        <f t="shared" si="74"/>
        <v>13.576835399999998</v>
      </c>
      <c r="RS94" s="35">
        <v>0.66600000000000004</v>
      </c>
      <c r="RT94">
        <f>0.42*RI94+0.58*RJ94</f>
        <v>3.0658081487144786</v>
      </c>
    </row>
    <row r="95" spans="1:488" x14ac:dyDescent="0.3">
      <c r="A95">
        <v>0</v>
      </c>
      <c r="B95">
        <v>0</v>
      </c>
      <c r="C95">
        <v>221.10309672817243</v>
      </c>
      <c r="D95">
        <v>359.03813474225041</v>
      </c>
      <c r="E95">
        <v>431.00901859953012</v>
      </c>
      <c r="F95">
        <v>502.8220424136718</v>
      </c>
      <c r="G95">
        <v>557.3108620093501</v>
      </c>
      <c r="H95">
        <v>575.01060714811751</v>
      </c>
      <c r="I95">
        <v>566.93548486114753</v>
      </c>
      <c r="J95">
        <v>568.8481226968097</v>
      </c>
      <c r="K95">
        <v>571.75485780426629</v>
      </c>
      <c r="L95">
        <v>574.49856676649904</v>
      </c>
      <c r="M95">
        <v>569.67300407389519</v>
      </c>
      <c r="N95">
        <v>568.5451283558458</v>
      </c>
      <c r="O95">
        <v>571.59277120059187</v>
      </c>
      <c r="P95">
        <v>573.87470756566256</v>
      </c>
      <c r="Q95">
        <v>570.09631933776211</v>
      </c>
      <c r="R95">
        <v>571.06166454995389</v>
      </c>
      <c r="S95">
        <v>570.9942240393932</v>
      </c>
      <c r="T95">
        <v>573.04511769565318</v>
      </c>
      <c r="U95">
        <v>0</v>
      </c>
      <c r="V95">
        <v>0</v>
      </c>
      <c r="W95">
        <v>0</v>
      </c>
      <c r="X95">
        <v>318.47910129222066</v>
      </c>
      <c r="Y95">
        <v>450.85879976915004</v>
      </c>
      <c r="Z95">
        <v>514.49310649421875</v>
      </c>
      <c r="AA95">
        <v>586.14826972674109</v>
      </c>
      <c r="AB95">
        <v>650.43668748866276</v>
      </c>
      <c r="AC95">
        <v>710.58089025988284</v>
      </c>
      <c r="AD95">
        <v>745.15449956122507</v>
      </c>
      <c r="AE95">
        <v>748.27484350108057</v>
      </c>
      <c r="AF95">
        <v>735.38691720544023</v>
      </c>
      <c r="AG95">
        <v>756.2574497837752</v>
      </c>
      <c r="AH95">
        <v>738.97701273534256</v>
      </c>
      <c r="AI95">
        <v>734.85716945510683</v>
      </c>
      <c r="AJ95">
        <v>744.00893510279911</v>
      </c>
      <c r="AK95">
        <v>740.45571772939957</v>
      </c>
      <c r="AL95">
        <v>741.08149811200099</v>
      </c>
      <c r="AM95">
        <v>737.81753532292873</v>
      </c>
      <c r="AN95">
        <v>740.80179288247007</v>
      </c>
      <c r="AO95">
        <v>0</v>
      </c>
      <c r="AP95">
        <v>0</v>
      </c>
      <c r="AQ95">
        <v>0</v>
      </c>
      <c r="AR95">
        <v>0</v>
      </c>
      <c r="AS95">
        <v>435.77656413518525</v>
      </c>
      <c r="AT95">
        <v>539.65428729872133</v>
      </c>
      <c r="AU95">
        <v>600.61751989739048</v>
      </c>
      <c r="AV95">
        <v>666.4081125326461</v>
      </c>
      <c r="AW95">
        <v>731.71798313778231</v>
      </c>
      <c r="AX95">
        <v>794.06504297241986</v>
      </c>
      <c r="AY95">
        <v>859.28066440036059</v>
      </c>
      <c r="AZ95">
        <v>894.76085179667189</v>
      </c>
      <c r="BA95">
        <v>910.5283643053059</v>
      </c>
      <c r="BB95">
        <v>905.30924456553225</v>
      </c>
      <c r="BC95">
        <v>884.19272849553784</v>
      </c>
      <c r="BD95">
        <v>906.8320985153282</v>
      </c>
      <c r="BE95">
        <v>904.18548556133646</v>
      </c>
      <c r="BF95">
        <v>894.6709308550046</v>
      </c>
      <c r="BG95">
        <v>916.20543444057535</v>
      </c>
      <c r="BH95">
        <v>891.24657743037994</v>
      </c>
      <c r="BI95">
        <v>0</v>
      </c>
      <c r="BJ95">
        <v>0</v>
      </c>
      <c r="BK95">
        <v>0</v>
      </c>
      <c r="BL95">
        <v>0</v>
      </c>
      <c r="BM95">
        <v>281.1013951723279</v>
      </c>
      <c r="BN95">
        <v>527.56635602970903</v>
      </c>
      <c r="BO95">
        <v>616.21909116094446</v>
      </c>
      <c r="BP95">
        <v>676.22392599285411</v>
      </c>
      <c r="BQ95">
        <v>738.47074260494765</v>
      </c>
      <c r="BR95">
        <v>795.18093431734394</v>
      </c>
      <c r="BS95">
        <v>851.21344861028547</v>
      </c>
      <c r="BT95">
        <v>913.48514235892935</v>
      </c>
      <c r="BU95">
        <v>973.98387414681201</v>
      </c>
      <c r="BV95">
        <v>1014.0580411907642</v>
      </c>
      <c r="BW95">
        <v>1042.3708399553623</v>
      </c>
      <c r="BX95">
        <v>1040.0461067379954</v>
      </c>
      <c r="BY95">
        <v>1042.3101655237181</v>
      </c>
      <c r="BZ95">
        <v>1060.567513867182</v>
      </c>
      <c r="CA95">
        <v>1057.0991310643683</v>
      </c>
      <c r="CB95">
        <v>1047.1685855684427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350.84473873921911</v>
      </c>
      <c r="CI95">
        <v>618.57239421959184</v>
      </c>
      <c r="CJ95">
        <v>692.41245821467032</v>
      </c>
      <c r="CK95">
        <v>749.14496950981004</v>
      </c>
      <c r="CL95">
        <v>800.0175669517115</v>
      </c>
      <c r="CM95">
        <v>861.7094748350554</v>
      </c>
      <c r="CN95">
        <v>907.50432970033955</v>
      </c>
      <c r="CO95">
        <v>969.43765418404382</v>
      </c>
      <c r="CP95">
        <v>1017.944051073535</v>
      </c>
      <c r="CQ95">
        <v>1072.1463500473483</v>
      </c>
      <c r="CR95">
        <v>1118.4713499043146</v>
      </c>
      <c r="CS95">
        <v>1161.5567123486412</v>
      </c>
      <c r="CT95">
        <v>1174.6895847028122</v>
      </c>
      <c r="CU95">
        <v>1167.034987689992</v>
      </c>
      <c r="CV95">
        <v>1171.844597005686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295.26147504666648</v>
      </c>
      <c r="DC95">
        <v>512.01675386920795</v>
      </c>
      <c r="DD95">
        <v>706.89490205366678</v>
      </c>
      <c r="DE95">
        <v>759.37651940885848</v>
      </c>
      <c r="DF95">
        <v>814.43261742607865</v>
      </c>
      <c r="DG95">
        <v>867.28848691443625</v>
      </c>
      <c r="DH95">
        <v>926.00160338339299</v>
      </c>
      <c r="DI95">
        <v>983.02284944075404</v>
      </c>
      <c r="DJ95">
        <v>1027.6000855264006</v>
      </c>
      <c r="DK95">
        <v>1074.4795508413993</v>
      </c>
      <c r="DL95">
        <v>1117.0702385603443</v>
      </c>
      <c r="DM95">
        <v>1179.9618384501493</v>
      </c>
      <c r="DN95">
        <v>1222.556323729847</v>
      </c>
      <c r="DO95">
        <v>1272.3239340635741</v>
      </c>
      <c r="DP95">
        <v>1279.7140391144931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384.89796581209436</v>
      </c>
      <c r="DX95">
        <v>650.75068820459603</v>
      </c>
      <c r="DY95">
        <v>735.53778953721633</v>
      </c>
      <c r="DZ95">
        <v>792.29710349570848</v>
      </c>
      <c r="EA95">
        <v>839.04443091093037</v>
      </c>
      <c r="EB95">
        <v>881.64057583247165</v>
      </c>
      <c r="EC95">
        <v>932.53514393243199</v>
      </c>
      <c r="ED95">
        <v>982.67078707398423</v>
      </c>
      <c r="EE95">
        <v>1023.7596358704055</v>
      </c>
      <c r="EF95">
        <v>1078.3296216669369</v>
      </c>
      <c r="EG95">
        <v>1126.2344683347476</v>
      </c>
      <c r="EH95">
        <v>1187.3065662103088</v>
      </c>
      <c r="EI95">
        <v>1222.4556891025704</v>
      </c>
      <c r="EJ95">
        <v>1278.8038979614812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330.33463880797427</v>
      </c>
      <c r="ER95">
        <v>547.51266416619899</v>
      </c>
      <c r="ES95">
        <v>722.12273758738638</v>
      </c>
      <c r="ET95">
        <v>785.14383626238714</v>
      </c>
      <c r="EU95">
        <v>826.28138409657447</v>
      </c>
      <c r="EV95">
        <v>875.52984635259384</v>
      </c>
      <c r="EW95">
        <v>913.69203042390541</v>
      </c>
      <c r="EX95">
        <v>960.87410699703298</v>
      </c>
      <c r="EY95">
        <v>1003.7682844727846</v>
      </c>
      <c r="EZ95">
        <v>1057.0415075130729</v>
      </c>
      <c r="FA95">
        <v>1110.9579654211263</v>
      </c>
      <c r="FB95">
        <v>1151.0652889079377</v>
      </c>
      <c r="FC95">
        <v>1201.5104303506482</v>
      </c>
      <c r="FD95">
        <v>1242.5423874215223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467.82629013832491</v>
      </c>
      <c r="FM95">
        <v>709.3836828495763</v>
      </c>
      <c r="FN95">
        <v>766.35912937425633</v>
      </c>
      <c r="FO95">
        <v>814.8922915610674</v>
      </c>
      <c r="FP95">
        <v>853.84878794697102</v>
      </c>
      <c r="FQ95">
        <v>902.80000154838649</v>
      </c>
      <c r="FR95">
        <v>942.98745717067538</v>
      </c>
      <c r="FS95">
        <v>991.21693975260973</v>
      </c>
      <c r="FT95">
        <v>1028.4360884405455</v>
      </c>
      <c r="FU95">
        <v>1079.230218925313</v>
      </c>
      <c r="FV95">
        <v>1122.0489888584766</v>
      </c>
      <c r="FW95">
        <v>1165.8768243763268</v>
      </c>
      <c r="FX95">
        <v>1218.5644265910341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416.02432340286322</v>
      </c>
      <c r="GG95">
        <v>610.44005014411016</v>
      </c>
      <c r="GH95">
        <v>730.795281691789</v>
      </c>
      <c r="GI95">
        <v>778.38801459604099</v>
      </c>
      <c r="GJ95">
        <v>815.69363377609511</v>
      </c>
      <c r="GK95">
        <v>862.70955021243162</v>
      </c>
      <c r="GL95">
        <v>898.64552511817203</v>
      </c>
      <c r="GM95">
        <v>933.7008549701502</v>
      </c>
      <c r="GN95">
        <v>970.07677514562704</v>
      </c>
      <c r="GO95">
        <v>1026.790822547028</v>
      </c>
      <c r="GP95">
        <v>1075.3463084099967</v>
      </c>
      <c r="GQ95">
        <v>1106.0163554175851</v>
      </c>
      <c r="GR95">
        <v>1151.9742296318861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325.69151576679116</v>
      </c>
      <c r="HA95">
        <v>498.36515204539694</v>
      </c>
      <c r="HB95">
        <v>703.83048220071078</v>
      </c>
      <c r="HC95">
        <v>766.73218038089703</v>
      </c>
      <c r="HD95">
        <v>805.97651107662352</v>
      </c>
      <c r="HE95">
        <v>837.41392605710575</v>
      </c>
      <c r="HF95">
        <v>881.82732941623499</v>
      </c>
      <c r="HG95">
        <v>934.23586072886769</v>
      </c>
      <c r="HH95">
        <v>957.26345952798033</v>
      </c>
      <c r="HI95">
        <v>1004.0877386477507</v>
      </c>
      <c r="HJ95">
        <v>1040.740552689668</v>
      </c>
      <c r="HK95">
        <v>1083.6240012951237</v>
      </c>
      <c r="HL95">
        <v>1124.3951690993656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448.29444394470238</v>
      </c>
      <c r="HV95">
        <v>632.78090148293768</v>
      </c>
      <c r="HW95">
        <v>745.02349058129073</v>
      </c>
      <c r="HX95">
        <v>793.46930965619163</v>
      </c>
      <c r="HY95">
        <v>833.69239489613096</v>
      </c>
      <c r="HZ95">
        <v>876.89479723503189</v>
      </c>
      <c r="IA95">
        <v>901.75661197260683</v>
      </c>
      <c r="IB95">
        <v>944.24855640617466</v>
      </c>
      <c r="IC95">
        <v>980.43924127841365</v>
      </c>
      <c r="ID95">
        <v>1024.6678960239176</v>
      </c>
      <c r="IE95">
        <v>1065.5884159175491</v>
      </c>
      <c r="IF95">
        <v>1101.4179186796291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343.22691868888228</v>
      </c>
      <c r="IP95">
        <v>525.41736056568493</v>
      </c>
      <c r="IQ95">
        <v>702.63282576951144</v>
      </c>
      <c r="IR95">
        <v>765.90714100347725</v>
      </c>
      <c r="IS95">
        <v>789.88545268056566</v>
      </c>
      <c r="IT95">
        <v>833.50706181210762</v>
      </c>
      <c r="IU95">
        <v>858.72331449219257</v>
      </c>
      <c r="IV95">
        <v>891.80703776533358</v>
      </c>
      <c r="IW95">
        <v>930.38161633048469</v>
      </c>
      <c r="IX95">
        <v>966.74178870374692</v>
      </c>
      <c r="IY95">
        <v>998.04835542391015</v>
      </c>
      <c r="IZ95">
        <v>1047.7834258378518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480.84403789493149</v>
      </c>
      <c r="JK95">
        <v>650.37969499199801</v>
      </c>
      <c r="JL95">
        <v>748.74085685897694</v>
      </c>
      <c r="JM95">
        <v>781.40392252239997</v>
      </c>
      <c r="JN95">
        <v>822.16760002749697</v>
      </c>
      <c r="JO95">
        <v>849.11832324037721</v>
      </c>
      <c r="JP95">
        <v>880.37022114905938</v>
      </c>
      <c r="JQ95">
        <v>916.25584772780394</v>
      </c>
      <c r="JR95">
        <v>946.02933111103391</v>
      </c>
      <c r="JS95">
        <v>978.96054055049024</v>
      </c>
      <c r="JT95">
        <v>1013.2240435959181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418.19871939152256</v>
      </c>
      <c r="KE95">
        <v>553.52926951816403</v>
      </c>
      <c r="KF95">
        <v>704.12479861954114</v>
      </c>
      <c r="KG95">
        <v>771.77153881444872</v>
      </c>
      <c r="KH95">
        <v>798.94129236263166</v>
      </c>
      <c r="KI95">
        <v>830.01912838184182</v>
      </c>
      <c r="KJ95">
        <v>864.36088076860369</v>
      </c>
      <c r="KK95">
        <v>900.3801948880448</v>
      </c>
      <c r="KL95">
        <v>929.87872395813145</v>
      </c>
      <c r="KM95">
        <v>966.54659230290099</v>
      </c>
      <c r="KN95">
        <v>1003.9963847297773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315.46460411056376</v>
      </c>
      <c r="KY95">
        <v>455.84096647713454</v>
      </c>
      <c r="KZ95">
        <v>644.36802777833918</v>
      </c>
      <c r="LA95">
        <v>722.54847381789398</v>
      </c>
      <c r="LB95">
        <v>774.89619634387873</v>
      </c>
      <c r="LC95">
        <v>794.23689600307443</v>
      </c>
      <c r="LD95">
        <v>823.19902966351617</v>
      </c>
      <c r="LE95">
        <v>848.79065825337864</v>
      </c>
      <c r="LF95">
        <v>884.84083233567856</v>
      </c>
      <c r="LG95">
        <v>917.64351873524788</v>
      </c>
      <c r="LH95">
        <v>941.15618033064095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373.92801930040707</v>
      </c>
      <c r="LT95">
        <v>498.88524295435224</v>
      </c>
      <c r="LU95">
        <v>673.1292381373828</v>
      </c>
      <c r="LV95">
        <v>751.30507350204755</v>
      </c>
      <c r="LW95">
        <v>761.81199965200392</v>
      </c>
      <c r="LX95">
        <v>804.98148778677239</v>
      </c>
      <c r="LY95">
        <v>827.67942005884743</v>
      </c>
      <c r="LZ95">
        <v>864.61431817246694</v>
      </c>
      <c r="MA95">
        <v>885.52856562804629</v>
      </c>
      <c r="MB95">
        <v>922.25669822386635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448.19175415088381</v>
      </c>
      <c r="MO95">
        <v>548.18547580182508</v>
      </c>
      <c r="MP95">
        <v>682.68755091920843</v>
      </c>
      <c r="MQ95">
        <v>746.8676854017516</v>
      </c>
      <c r="MR95">
        <v>775.01314859047966</v>
      </c>
      <c r="MS95">
        <v>807.79563543118184</v>
      </c>
      <c r="MT95">
        <v>833.47452613799965</v>
      </c>
      <c r="MU95">
        <v>863.09826681329923</v>
      </c>
      <c r="MV95">
        <v>894.54930200104002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306.13763379091108</v>
      </c>
      <c r="NI95">
        <v>495.14470845500489</v>
      </c>
      <c r="NJ95">
        <v>576.82170192711851</v>
      </c>
      <c r="NK95">
        <v>678.44562334459636</v>
      </c>
      <c r="NL95">
        <v>733.08882418572352</v>
      </c>
      <c r="NM95">
        <v>763.04758864401026</v>
      </c>
      <c r="NN95">
        <v>787.23220982408282</v>
      </c>
      <c r="NO95">
        <v>818.57783784904279</v>
      </c>
      <c r="NP95">
        <v>833.77220896580945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370.1962564064367</v>
      </c>
      <c r="OD95">
        <v>510.22579803440738</v>
      </c>
      <c r="OE95">
        <v>587.06364600358108</v>
      </c>
      <c r="OF95">
        <v>693.55841919461432</v>
      </c>
      <c r="OG95">
        <v>740.32750526727818</v>
      </c>
      <c r="OH95">
        <v>774.47256491476639</v>
      </c>
      <c r="OI95">
        <v>786.70834527666625</v>
      </c>
      <c r="OJ95">
        <v>807.90502722861254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366.87023617315344</v>
      </c>
      <c r="OY95">
        <v>451.39949721691329</v>
      </c>
      <c r="OZ95">
        <v>588.25266690554975</v>
      </c>
      <c r="PA95">
        <v>705.39173579436749</v>
      </c>
      <c r="PB95">
        <v>739.57737069954896</v>
      </c>
      <c r="PC95">
        <v>778.06067233925364</v>
      </c>
      <c r="PD95">
        <v>795.19422606298087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281.34957363610869</v>
      </c>
      <c r="PS95">
        <v>388.40861590314665</v>
      </c>
      <c r="PT95">
        <v>439.80211743728165</v>
      </c>
      <c r="PU95">
        <v>602.63519249476292</v>
      </c>
      <c r="PV95">
        <v>686.34477878424923</v>
      </c>
      <c r="PW95">
        <v>723.49712745847205</v>
      </c>
      <c r="PX95">
        <v>758.46183475628936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251.44481501138796</v>
      </c>
      <c r="QN95">
        <v>406.91897520254491</v>
      </c>
      <c r="QO95">
        <v>471.77139188333075</v>
      </c>
      <c r="QP95">
        <v>592.90501464923011</v>
      </c>
      <c r="QQ95">
        <v>687.29525007750965</v>
      </c>
      <c r="QR95">
        <v>719.35574745872668</v>
      </c>
      <c r="QS95" s="102" t="s">
        <v>1004</v>
      </c>
      <c r="QU95">
        <v>17</v>
      </c>
      <c r="QV95" s="35">
        <v>0.7</v>
      </c>
      <c r="QW95">
        <f t="shared" ref="QW95:RP95" si="90">LI$68</f>
        <v>0</v>
      </c>
      <c r="QX95">
        <f t="shared" si="90"/>
        <v>0</v>
      </c>
      <c r="QY95">
        <f t="shared" si="90"/>
        <v>0</v>
      </c>
      <c r="QZ95">
        <f t="shared" si="90"/>
        <v>0</v>
      </c>
      <c r="RA95">
        <f t="shared" si="90"/>
        <v>0</v>
      </c>
      <c r="RB95">
        <f t="shared" si="90"/>
        <v>0</v>
      </c>
      <c r="RC95">
        <f t="shared" si="90"/>
        <v>0</v>
      </c>
      <c r="RD95">
        <f t="shared" si="90"/>
        <v>0</v>
      </c>
      <c r="RE95">
        <f t="shared" si="90"/>
        <v>0</v>
      </c>
      <c r="RF95">
        <f t="shared" si="90"/>
        <v>0</v>
      </c>
      <c r="RG95">
        <f t="shared" si="90"/>
        <v>3.417353590523954</v>
      </c>
      <c r="RH95">
        <f t="shared" si="90"/>
        <v>3.3936961686533409</v>
      </c>
      <c r="RI95">
        <f t="shared" si="90"/>
        <v>3.3838776969319082</v>
      </c>
      <c r="RJ95">
        <f t="shared" si="90"/>
        <v>3.4084682599655367</v>
      </c>
      <c r="RK95">
        <f t="shared" si="90"/>
        <v>3.3574063144963859</v>
      </c>
      <c r="RL95">
        <f t="shared" si="90"/>
        <v>3.3628526758429103</v>
      </c>
      <c r="RM95">
        <f t="shared" si="90"/>
        <v>3.3694292176798011</v>
      </c>
      <c r="RN95">
        <f t="shared" si="90"/>
        <v>3.3709436632367558</v>
      </c>
      <c r="RO95">
        <f t="shared" si="90"/>
        <v>3.3809461198036215</v>
      </c>
      <c r="RP95">
        <f t="shared" si="90"/>
        <v>3.3716971145364139</v>
      </c>
      <c r="RR95">
        <f t="shared" si="74"/>
        <v>13.983029999999999</v>
      </c>
      <c r="RS95" s="35">
        <v>0.7</v>
      </c>
      <c r="RT95">
        <f>0.02*RI95+0.98*RJ95</f>
        <v>3.407976448704864</v>
      </c>
    </row>
    <row r="96" spans="1:488" x14ac:dyDescent="0.3">
      <c r="A96">
        <v>0</v>
      </c>
      <c r="B96">
        <v>0</v>
      </c>
      <c r="C96">
        <v>0.89604368465485174</v>
      </c>
      <c r="D96">
        <v>1</v>
      </c>
      <c r="E96">
        <v>1</v>
      </c>
      <c r="F96">
        <v>1</v>
      </c>
      <c r="G96">
        <v>0.90084929559662585</v>
      </c>
      <c r="H96">
        <v>0.90706146823935141</v>
      </c>
      <c r="I96">
        <v>0.90529299243623251</v>
      </c>
      <c r="J96">
        <v>0.90070960268726452</v>
      </c>
      <c r="K96">
        <v>0.90815989384376095</v>
      </c>
      <c r="L96">
        <v>0.91798631666535502</v>
      </c>
      <c r="M96">
        <v>0.90340418592738048</v>
      </c>
      <c r="N96">
        <v>0.89810148769054754</v>
      </c>
      <c r="O96">
        <v>0.90160069772574869</v>
      </c>
      <c r="P96">
        <v>0.9105551461592617</v>
      </c>
      <c r="Q96">
        <v>0.90144308526471217</v>
      </c>
      <c r="R96">
        <v>0.89945419793926806</v>
      </c>
      <c r="S96">
        <v>0.90646917061159749</v>
      </c>
      <c r="T96">
        <v>0.91027383184004618</v>
      </c>
      <c r="U96">
        <v>0</v>
      </c>
      <c r="V96">
        <v>0</v>
      </c>
      <c r="W96">
        <v>0</v>
      </c>
      <c r="X96">
        <v>0.8692800959741076</v>
      </c>
      <c r="Y96">
        <v>1</v>
      </c>
      <c r="Z96">
        <v>1</v>
      </c>
      <c r="AA96">
        <v>1</v>
      </c>
      <c r="AB96">
        <v>1</v>
      </c>
      <c r="AC96">
        <v>0.92405022730384001</v>
      </c>
      <c r="AD96">
        <v>0.84958745125589874</v>
      </c>
      <c r="AE96">
        <v>0.84072284164137356</v>
      </c>
      <c r="AF96">
        <v>0.82046811257546548</v>
      </c>
      <c r="AG96">
        <v>0.84631974355941253</v>
      </c>
      <c r="AH96">
        <v>0.82905153395017717</v>
      </c>
      <c r="AI96">
        <v>0.81949828122003798</v>
      </c>
      <c r="AJ96">
        <v>0.83267309685641611</v>
      </c>
      <c r="AK96">
        <v>0.82927310699138534</v>
      </c>
      <c r="AL96">
        <v>0.82755292165435879</v>
      </c>
      <c r="AM96">
        <v>0.82754291610165653</v>
      </c>
      <c r="AN96">
        <v>0.82725723041610177</v>
      </c>
      <c r="AO96">
        <v>0</v>
      </c>
      <c r="AP96">
        <v>0</v>
      </c>
      <c r="AQ96">
        <v>0</v>
      </c>
      <c r="AR96">
        <v>0</v>
      </c>
      <c r="AS96">
        <v>0.84776417509029944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0.95973412642197953</v>
      </c>
      <c r="AZ96">
        <v>0.82249915688247688</v>
      </c>
      <c r="BA96">
        <v>0.79898677465006573</v>
      </c>
      <c r="BB96">
        <v>0.79149964617661728</v>
      </c>
      <c r="BC96">
        <v>0.77455029144672782</v>
      </c>
      <c r="BD96">
        <v>0.79328468631418492</v>
      </c>
      <c r="BE96">
        <v>0.79037937368393163</v>
      </c>
      <c r="BF96">
        <v>0.78457693301562748</v>
      </c>
      <c r="BG96">
        <v>0.80263909908288278</v>
      </c>
      <c r="BH96">
        <v>0.77870112227767962</v>
      </c>
      <c r="BI96">
        <v>0</v>
      </c>
      <c r="BJ96">
        <v>0</v>
      </c>
      <c r="BK96">
        <v>0</v>
      </c>
      <c r="BL96">
        <v>0</v>
      </c>
      <c r="BM96">
        <v>0.42608639524422193</v>
      </c>
      <c r="BN96">
        <v>0.86126735985067415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0.96742475885455204</v>
      </c>
      <c r="BV96">
        <v>0.87506325776295912</v>
      </c>
      <c r="BW96">
        <v>0.79326426126819871</v>
      </c>
      <c r="BX96">
        <v>0.75755625915330171</v>
      </c>
      <c r="BY96">
        <v>0.75796081791190228</v>
      </c>
      <c r="BZ96">
        <v>0.77290908483700727</v>
      </c>
      <c r="CA96">
        <v>0.77164614131712894</v>
      </c>
      <c r="CB96">
        <v>0.76309831070389755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-0.2206622368651627</v>
      </c>
      <c r="CI96">
        <v>0.94849563540605841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0.97785056510468504</v>
      </c>
      <c r="CR96">
        <v>0.91167651591123955</v>
      </c>
      <c r="CS96">
        <v>0.79686685404163371</v>
      </c>
      <c r="CT96">
        <v>0.76277072007863911</v>
      </c>
      <c r="CU96">
        <v>0.73610086000530028</v>
      </c>
      <c r="CV96">
        <v>0.73821254545005843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-0.81227852977429993</v>
      </c>
      <c r="DC96">
        <v>0.70233819556698895</v>
      </c>
      <c r="DD96">
        <v>0.98697664046084188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0.99019607843137258</v>
      </c>
      <c r="DL96">
        <v>0.99019607843137258</v>
      </c>
      <c r="DM96">
        <v>0.94418782227220854</v>
      </c>
      <c r="DN96">
        <v>0.90996489953372384</v>
      </c>
      <c r="DO96">
        <v>0.82408534975419023</v>
      </c>
      <c r="DP96">
        <v>0.77483243305788885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-0.23532019406867211</v>
      </c>
      <c r="DX96">
        <v>0.94442817453526118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0.99019607843137258</v>
      </c>
      <c r="EF96">
        <v>0.99019607843137258</v>
      </c>
      <c r="EG96">
        <v>0.99019607843137258</v>
      </c>
      <c r="EH96">
        <v>0.9724853760882971</v>
      </c>
      <c r="EI96">
        <v>0.91888258999904815</v>
      </c>
      <c r="EJ96">
        <v>0.79480527904695952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0.46559378584480127</v>
      </c>
      <c r="ER96">
        <v>0.60380519901742413</v>
      </c>
      <c r="ES96">
        <v>0.98428275459285108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0.99019607843137258</v>
      </c>
      <c r="EZ96">
        <v>0.99019607843137258</v>
      </c>
      <c r="FA96">
        <v>0.99019607843137258</v>
      </c>
      <c r="FB96">
        <v>0.99019607843137258</v>
      </c>
      <c r="FC96">
        <v>0.98572255934024344</v>
      </c>
      <c r="FD96">
        <v>0.92801343903523026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0.61457475551210927</v>
      </c>
      <c r="FM96">
        <v>0.92452407013313209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0.99019607843137258</v>
      </c>
      <c r="FT96">
        <v>0.99019607843137258</v>
      </c>
      <c r="FU96">
        <v>0.99019607843137258</v>
      </c>
      <c r="FV96">
        <v>0.99019607843137258</v>
      </c>
      <c r="FW96">
        <v>0.99019607843137258</v>
      </c>
      <c r="FX96">
        <v>0.98446464814862022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0.41196166634075587</v>
      </c>
      <c r="GG96">
        <v>0.59617547205182964</v>
      </c>
      <c r="GH96">
        <v>0.97237649428312067</v>
      </c>
      <c r="GI96">
        <v>1</v>
      </c>
      <c r="GJ96">
        <v>1</v>
      </c>
      <c r="GK96">
        <v>1</v>
      </c>
      <c r="GL96">
        <v>1</v>
      </c>
      <c r="GM96">
        <v>0.99019607843137258</v>
      </c>
      <c r="GN96">
        <v>0.99019607843137258</v>
      </c>
      <c r="GO96">
        <v>0.99019607843137258</v>
      </c>
      <c r="GP96">
        <v>0.99019607843137258</v>
      </c>
      <c r="GQ96">
        <v>0.99019607843137258</v>
      </c>
      <c r="GR96">
        <v>0.99019607843137258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0.48233246498849675</v>
      </c>
      <c r="HA96">
        <v>0.5690939259881681</v>
      </c>
      <c r="HB96">
        <v>0.92034512413762526</v>
      </c>
      <c r="HC96">
        <v>1</v>
      </c>
      <c r="HD96">
        <v>1</v>
      </c>
      <c r="HE96">
        <v>1</v>
      </c>
      <c r="HF96">
        <v>1</v>
      </c>
      <c r="HG96">
        <v>0.99019607843137258</v>
      </c>
      <c r="HH96">
        <v>0.99019607843137258</v>
      </c>
      <c r="HI96">
        <v>0.99019607843137258</v>
      </c>
      <c r="HJ96">
        <v>0.99019607843137258</v>
      </c>
      <c r="HK96">
        <v>0.99019607843137258</v>
      </c>
      <c r="HL96">
        <v>0.99019607843137258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0.17537229648642563</v>
      </c>
      <c r="HV96">
        <v>0.57566606110825336</v>
      </c>
      <c r="HW96">
        <v>0.97441246766936884</v>
      </c>
      <c r="HX96">
        <v>1</v>
      </c>
      <c r="HY96">
        <v>1</v>
      </c>
      <c r="HZ96">
        <v>1</v>
      </c>
      <c r="IA96">
        <v>0.99019607843137258</v>
      </c>
      <c r="IB96">
        <v>0.99019607843137258</v>
      </c>
      <c r="IC96">
        <v>0.99019607843137258</v>
      </c>
      <c r="ID96">
        <v>0.99019607843137258</v>
      </c>
      <c r="IE96">
        <v>0.99019607843137258</v>
      </c>
      <c r="IF96">
        <v>0.99019607843137258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0.20974152736058566</v>
      </c>
      <c r="IP96">
        <v>0.56754247787608048</v>
      </c>
      <c r="IQ96">
        <v>0.91683249344167506</v>
      </c>
      <c r="IR96">
        <v>1</v>
      </c>
      <c r="IS96">
        <v>1</v>
      </c>
      <c r="IT96">
        <v>1</v>
      </c>
      <c r="IU96">
        <v>0.99019607843137258</v>
      </c>
      <c r="IV96">
        <v>0.99019607843137258</v>
      </c>
      <c r="IW96">
        <v>0.99019607843137258</v>
      </c>
      <c r="IX96">
        <v>0.99019607843137258</v>
      </c>
      <c r="IY96">
        <v>0.99019607843137258</v>
      </c>
      <c r="IZ96">
        <v>0.99019607843137258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-3.1982269840916899E-2</v>
      </c>
      <c r="JK96">
        <v>0.52282009166700827</v>
      </c>
      <c r="JL96">
        <v>0.97130824365825708</v>
      </c>
      <c r="JM96">
        <v>1</v>
      </c>
      <c r="JN96">
        <v>1</v>
      </c>
      <c r="JO96">
        <v>0.99019607843137258</v>
      </c>
      <c r="JP96">
        <v>0.99019607843137258</v>
      </c>
      <c r="JQ96">
        <v>0.99019607843137258</v>
      </c>
      <c r="JR96">
        <v>0.99019607843137258</v>
      </c>
      <c r="JS96">
        <v>0.99019607843137258</v>
      </c>
      <c r="JT96">
        <v>0.99019607843137258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0.37731680259892703</v>
      </c>
      <c r="KE96">
        <v>0.54735757161689436</v>
      </c>
      <c r="KF96">
        <v>0.88030019337318322</v>
      </c>
      <c r="KG96">
        <v>0.99042017059145127</v>
      </c>
      <c r="KH96">
        <v>1</v>
      </c>
      <c r="KI96">
        <v>0.99019607843137258</v>
      </c>
      <c r="KJ96">
        <v>0.99019607843137258</v>
      </c>
      <c r="KK96">
        <v>0.99019607843137258</v>
      </c>
      <c r="KL96">
        <v>0.99019607843137258</v>
      </c>
      <c r="KM96">
        <v>0.99019607843137258</v>
      </c>
      <c r="KN96">
        <v>0.99019607843137258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0.15366938042007997</v>
      </c>
      <c r="KY96">
        <v>-1.5971160668648215E-2</v>
      </c>
      <c r="KZ96">
        <v>0.57396270493743795</v>
      </c>
      <c r="LA96">
        <v>0.9550993417215996</v>
      </c>
      <c r="LB96">
        <v>1</v>
      </c>
      <c r="LC96">
        <v>0.99019607843137258</v>
      </c>
      <c r="LD96">
        <v>0.99019607843137258</v>
      </c>
      <c r="LE96">
        <v>0.99019607843137258</v>
      </c>
      <c r="LF96">
        <v>0.99019607843137258</v>
      </c>
      <c r="LG96">
        <v>0.99019607843137258</v>
      </c>
      <c r="LH96">
        <v>0.99019607843137258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0.39690349900310457</v>
      </c>
      <c r="LT96">
        <v>0.50924578466593184</v>
      </c>
      <c r="LU96">
        <v>0.63946060844555641</v>
      </c>
      <c r="LV96">
        <v>0.95666141400634941</v>
      </c>
      <c r="LW96">
        <v>0.99019607843137258</v>
      </c>
      <c r="LX96">
        <v>0.99019607843137258</v>
      </c>
      <c r="LY96">
        <v>0.99019607843137258</v>
      </c>
      <c r="LZ96">
        <v>0.99019607843137258</v>
      </c>
      <c r="MA96">
        <v>0.99019607843137258</v>
      </c>
      <c r="MB96">
        <v>0.99019607843137258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0.38367992183881172</v>
      </c>
      <c r="MO96">
        <v>0.52803821844237775</v>
      </c>
      <c r="MP96">
        <v>0.71260295454153333</v>
      </c>
      <c r="MQ96">
        <v>0.9591054940620809</v>
      </c>
      <c r="MR96">
        <v>0.99019607843137258</v>
      </c>
      <c r="MS96">
        <v>0.99019607843137258</v>
      </c>
      <c r="MT96">
        <v>0.99019607843137258</v>
      </c>
      <c r="MU96">
        <v>0.99019607843137258</v>
      </c>
      <c r="MV96">
        <v>0.99019607843137258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0.3195675614145756</v>
      </c>
      <c r="NI96">
        <v>0.30763346391187579</v>
      </c>
      <c r="NJ96">
        <v>0.53730603449812009</v>
      </c>
      <c r="NK96">
        <v>0.76855859348930089</v>
      </c>
      <c r="NL96">
        <v>0.95461901796235593</v>
      </c>
      <c r="NM96">
        <v>0.99019607843137258</v>
      </c>
      <c r="NN96">
        <v>0.99019607843137258</v>
      </c>
      <c r="NO96">
        <v>0.99019607843137258</v>
      </c>
      <c r="NP96">
        <v>0.99019607843137258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0.24561488272732851</v>
      </c>
      <c r="OD96">
        <v>0.23419833206871735</v>
      </c>
      <c r="OE96">
        <v>0.52519542975907663</v>
      </c>
      <c r="OF96">
        <v>0.76667715278775972</v>
      </c>
      <c r="OG96">
        <v>0.93410611120278608</v>
      </c>
      <c r="OH96">
        <v>0.99003476461616902</v>
      </c>
      <c r="OI96">
        <v>0.99019607843137258</v>
      </c>
      <c r="OJ96">
        <v>0.99019607843137258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0.29229379949647261</v>
      </c>
      <c r="OY96">
        <v>-4.7523962839317591E-2</v>
      </c>
      <c r="OZ96">
        <v>0.47218813847832464</v>
      </c>
      <c r="PA96">
        <v>0.75421714692093034</v>
      </c>
      <c r="PB96">
        <v>0.93328033057199911</v>
      </c>
      <c r="PC96">
        <v>0.98266398242275987</v>
      </c>
      <c r="PD96">
        <v>0.99019607843137258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0.28221902020103651</v>
      </c>
      <c r="PS96">
        <v>0.27906789461826387</v>
      </c>
      <c r="PT96">
        <v>0.25525885220875333</v>
      </c>
      <c r="PU96">
        <v>0.56371486014211425</v>
      </c>
      <c r="PV96">
        <v>0.7793816541292945</v>
      </c>
      <c r="PW96">
        <v>0.91310803966775211</v>
      </c>
      <c r="PX96">
        <v>0.98384706782975972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0.21435029063795366</v>
      </c>
      <c r="QN96">
        <v>0.20647666280933372</v>
      </c>
      <c r="QO96">
        <v>0.33275074278917305</v>
      </c>
      <c r="QP96">
        <v>0.49396360567916253</v>
      </c>
      <c r="QQ96">
        <v>0.68904707895920692</v>
      </c>
      <c r="QR96">
        <v>0.90618465186954733</v>
      </c>
      <c r="QS96" s="102" t="s">
        <v>1003</v>
      </c>
      <c r="QU96">
        <v>18</v>
      </c>
      <c r="QV96" s="35">
        <v>0.73299999999999998</v>
      </c>
      <c r="QW96">
        <f t="shared" ref="QW96:RP96" si="91">MC$68</f>
        <v>0</v>
      </c>
      <c r="QX96">
        <f t="shared" si="91"/>
        <v>0</v>
      </c>
      <c r="QY96">
        <f t="shared" si="91"/>
        <v>0</v>
      </c>
      <c r="QZ96">
        <f t="shared" si="91"/>
        <v>0</v>
      </c>
      <c r="RA96">
        <f t="shared" si="91"/>
        <v>0</v>
      </c>
      <c r="RB96">
        <f t="shared" si="91"/>
        <v>0</v>
      </c>
      <c r="RC96">
        <f t="shared" si="91"/>
        <v>0</v>
      </c>
      <c r="RD96">
        <f t="shared" si="91"/>
        <v>0</v>
      </c>
      <c r="RE96">
        <f t="shared" si="91"/>
        <v>0</v>
      </c>
      <c r="RF96">
        <f t="shared" si="91"/>
        <v>0</v>
      </c>
      <c r="RG96">
        <f t="shared" si="91"/>
        <v>0</v>
      </c>
      <c r="RH96">
        <f t="shared" si="91"/>
        <v>3.6850987258149002</v>
      </c>
      <c r="RI96">
        <f t="shared" si="91"/>
        <v>3.7363786885137795</v>
      </c>
      <c r="RJ96">
        <f t="shared" si="91"/>
        <v>3.7054084406001566</v>
      </c>
      <c r="RK96">
        <f t="shared" si="91"/>
        <v>3.6941006062569763</v>
      </c>
      <c r="RL96">
        <f t="shared" si="91"/>
        <v>3.6599491071029564</v>
      </c>
      <c r="RM96">
        <f t="shared" si="91"/>
        <v>3.6758789378751748</v>
      </c>
      <c r="RN96">
        <f t="shared" si="91"/>
        <v>3.6867140899145503</v>
      </c>
      <c r="RO96">
        <f t="shared" si="91"/>
        <v>3.6751338803160958</v>
      </c>
      <c r="RP96">
        <f t="shared" si="91"/>
        <v>3.6902543618062569</v>
      </c>
      <c r="RR96">
        <f t="shared" si="74"/>
        <v>14.3772777</v>
      </c>
      <c r="RS96" s="35">
        <v>0.73299999999999998</v>
      </c>
      <c r="RT96">
        <f>0.62*RJ96+0.38*RK96</f>
        <v>3.701111463549748</v>
      </c>
    </row>
    <row r="97" spans="1:504" x14ac:dyDescent="0.3">
      <c r="A97">
        <v>0</v>
      </c>
      <c r="B97">
        <v>0</v>
      </c>
      <c r="C97">
        <v>7.1670585643789808E-2</v>
      </c>
      <c r="D97">
        <v>1.0655318089585835E-29</v>
      </c>
      <c r="E97">
        <v>7.9735838764930815E-30</v>
      </c>
      <c r="F97">
        <v>-1.4335272735838388E-29</v>
      </c>
      <c r="G97">
        <v>7.2232849937774984E-2</v>
      </c>
      <c r="H97">
        <v>6.7825866474536672E-2</v>
      </c>
      <c r="I97">
        <v>6.9183669270674791E-2</v>
      </c>
      <c r="J97">
        <v>7.2471801186125326E-2</v>
      </c>
      <c r="K97">
        <v>6.7155534909672243E-2</v>
      </c>
      <c r="L97">
        <v>5.9953316210340023E-2</v>
      </c>
      <c r="M97">
        <v>7.0509414663673137E-2</v>
      </c>
      <c r="N97">
        <v>7.4334192559314449E-2</v>
      </c>
      <c r="O97">
        <v>6.56858533466083E-2</v>
      </c>
      <c r="P97">
        <v>5.9110197524493133E-2</v>
      </c>
      <c r="Q97">
        <v>6.5776604111176015E-2</v>
      </c>
      <c r="R97">
        <v>6.7235568885548685E-2</v>
      </c>
      <c r="S97">
        <v>6.2064467027413146E-2</v>
      </c>
      <c r="T97">
        <v>5.9296938417023097E-2</v>
      </c>
      <c r="U97">
        <v>0</v>
      </c>
      <c r="V97">
        <v>0</v>
      </c>
      <c r="W97">
        <v>0</v>
      </c>
      <c r="X97">
        <v>9.4922343215711913E-2</v>
      </c>
      <c r="Y97">
        <v>6.7382363289508006E-31</v>
      </c>
      <c r="Z97">
        <v>2.1374397263241375E-29</v>
      </c>
      <c r="AA97">
        <v>-1.7898450330425648E-29</v>
      </c>
      <c r="AB97">
        <v>2.4293459809999606E-29</v>
      </c>
      <c r="AC97">
        <v>5.4842003521451098E-2</v>
      </c>
      <c r="AD97">
        <v>0.10933016066084952</v>
      </c>
      <c r="AE97">
        <v>0.11581312625469956</v>
      </c>
      <c r="AF97">
        <v>0.13029958877244138</v>
      </c>
      <c r="AG97">
        <v>0.11182981528138704</v>
      </c>
      <c r="AH97">
        <v>0.12426895044902951</v>
      </c>
      <c r="AI97">
        <v>0.12494381005985028</v>
      </c>
      <c r="AJ97">
        <v>0.11544326571200615</v>
      </c>
      <c r="AK97">
        <v>0.11787736080786176</v>
      </c>
      <c r="AL97">
        <v>0.11918098088876597</v>
      </c>
      <c r="AM97">
        <v>0.1191285227840036</v>
      </c>
      <c r="AN97">
        <v>0.11938824984344661</v>
      </c>
      <c r="AO97">
        <v>0</v>
      </c>
      <c r="AP97">
        <v>0</v>
      </c>
      <c r="AQ97">
        <v>0</v>
      </c>
      <c r="AR97">
        <v>0</v>
      </c>
      <c r="AS97">
        <v>0.11039118615750798</v>
      </c>
      <c r="AT97">
        <v>3.5497114809460174E-29</v>
      </c>
      <c r="AU97">
        <v>3.8303411284932656E-29</v>
      </c>
      <c r="AV97">
        <v>6.5195399241813391E-29</v>
      </c>
      <c r="AW97">
        <v>8.6666922316739196E-30</v>
      </c>
      <c r="AX97">
        <v>9.9098392868390521E-30</v>
      </c>
      <c r="AY97">
        <v>2.9001250865200459E-2</v>
      </c>
      <c r="AZ97">
        <v>0.12837677193539465</v>
      </c>
      <c r="BA97">
        <v>0.14573238280735015</v>
      </c>
      <c r="BB97">
        <v>0.15108465427207862</v>
      </c>
      <c r="BC97">
        <v>0.15693861964852271</v>
      </c>
      <c r="BD97">
        <v>0.14358912484414482</v>
      </c>
      <c r="BE97">
        <v>0.14570757139782237</v>
      </c>
      <c r="BF97">
        <v>0.14980960381123704</v>
      </c>
      <c r="BG97">
        <v>0.13690888464168866</v>
      </c>
      <c r="BH97">
        <v>0.15397623732380702</v>
      </c>
      <c r="BI97">
        <v>0</v>
      </c>
      <c r="BJ97">
        <v>0</v>
      </c>
      <c r="BK97">
        <v>0</v>
      </c>
      <c r="BL97">
        <v>0</v>
      </c>
      <c r="BM97">
        <v>0.29827082485429329</v>
      </c>
      <c r="BN97">
        <v>0.10034759369951578</v>
      </c>
      <c r="BO97">
        <v>3.5007738190736511E-29</v>
      </c>
      <c r="BP97">
        <v>-2.5590109027172112E-29</v>
      </c>
      <c r="BQ97">
        <v>3.517735130293353E-29</v>
      </c>
      <c r="BR97">
        <v>-1.0315131197175784E-29</v>
      </c>
      <c r="BS97">
        <v>1.6671549754137004E-29</v>
      </c>
      <c r="BT97">
        <v>-1.4300392193317068E-28</v>
      </c>
      <c r="BU97">
        <v>2.3204630946425872E-2</v>
      </c>
      <c r="BV97">
        <v>8.9453360270933077E-2</v>
      </c>
      <c r="BW97">
        <v>0.14378815902084113</v>
      </c>
      <c r="BX97">
        <v>0.1690109091163354</v>
      </c>
      <c r="BY97">
        <v>0.16864959912261099</v>
      </c>
      <c r="BZ97">
        <v>0.15808002220020753</v>
      </c>
      <c r="CA97">
        <v>0.15894934166209393</v>
      </c>
      <c r="CB97">
        <v>0.16504578686743621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0.50335222872640639</v>
      </c>
      <c r="CI97">
        <v>3.7246847420460194E-2</v>
      </c>
      <c r="CJ97">
        <v>1.3948660535225582E-29</v>
      </c>
      <c r="CK97">
        <v>-3.6240298336862109E-29</v>
      </c>
      <c r="CL97">
        <v>7.6495404595387437E-29</v>
      </c>
      <c r="CM97">
        <v>7.6551704714158175E-29</v>
      </c>
      <c r="CN97">
        <v>1.2993679126120113E-30</v>
      </c>
      <c r="CO97">
        <v>6.49847356118692E-30</v>
      </c>
      <c r="CP97">
        <v>6.2938289257663038E-29</v>
      </c>
      <c r="CQ97">
        <v>9.6289275894076379E-3</v>
      </c>
      <c r="CR97">
        <v>5.8287825991600296E-2</v>
      </c>
      <c r="CS97">
        <v>0.14103511848241182</v>
      </c>
      <c r="CT97">
        <v>0.16543000695514709</v>
      </c>
      <c r="CU97">
        <v>0.18417491328861929</v>
      </c>
      <c r="CV97">
        <v>0.18274564421758793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0.73142941491381819</v>
      </c>
      <c r="DC97">
        <v>0.1746748043002665</v>
      </c>
      <c r="DD97">
        <v>9.3901510072756308E-3</v>
      </c>
      <c r="DE97">
        <v>-7.0198761627197678E-30</v>
      </c>
      <c r="DF97">
        <v>-1.8501682036770687E-29</v>
      </c>
      <c r="DG97">
        <v>-9.909876209233135E-30</v>
      </c>
      <c r="DH97">
        <v>-1.0036409802532941E-29</v>
      </c>
      <c r="DI97">
        <v>2.4173285854806796E-29</v>
      </c>
      <c r="DJ97">
        <v>6.6293621777177484E-30</v>
      </c>
      <c r="DK97">
        <v>5.3848236430320537E-29</v>
      </c>
      <c r="DL97">
        <v>-3.1293601078054892E-29</v>
      </c>
      <c r="DM97">
        <v>3.4255349648230904E-2</v>
      </c>
      <c r="DN97">
        <v>5.9554956475476074E-2</v>
      </c>
      <c r="DO97">
        <v>0.12171373348351622</v>
      </c>
      <c r="DP97">
        <v>0.15688753483588236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0.53837670116724812</v>
      </c>
      <c r="DX97">
        <v>4.0620142597672972E-2</v>
      </c>
      <c r="DY97">
        <v>1.6835699093687483E-33</v>
      </c>
      <c r="DZ97">
        <v>2.5391057489174561E-31</v>
      </c>
      <c r="EA97">
        <v>-1.9289834100421338E-33</v>
      </c>
      <c r="EB97">
        <v>-3.192094880292987E-33</v>
      </c>
      <c r="EC97">
        <v>-6.7251607939251993E-34</v>
      </c>
      <c r="ED97">
        <v>-1.7466147213991055E-33</v>
      </c>
      <c r="EE97">
        <v>1.0274401232009219E-33</v>
      </c>
      <c r="EF97">
        <v>3.3223319874231435E-33</v>
      </c>
      <c r="EG97">
        <v>1.7159747571535344E-33</v>
      </c>
      <c r="EH97">
        <v>1.3746891078021767E-2</v>
      </c>
      <c r="EI97">
        <v>5.3931652004182797E-2</v>
      </c>
      <c r="EJ97">
        <v>0.14495491778860334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0.36868529284559304</v>
      </c>
      <c r="ER97">
        <v>0.23877793455612822</v>
      </c>
      <c r="ES97">
        <v>1.1904374428320787E-2</v>
      </c>
      <c r="ET97">
        <v>1.4626369492342814E-33</v>
      </c>
      <c r="EU97">
        <v>-5.5874124613040676E-34</v>
      </c>
      <c r="EV97">
        <v>3.5774384323079531E-33</v>
      </c>
      <c r="EW97">
        <v>2.3395298866882292E-34</v>
      </c>
      <c r="EX97">
        <v>-2.0058582663556036E-33</v>
      </c>
      <c r="EY97">
        <v>-1.2400476990480074E-33</v>
      </c>
      <c r="EZ97">
        <v>4.0341310581343825E-33</v>
      </c>
      <c r="FA97">
        <v>-8.6473530505021532E-34</v>
      </c>
      <c r="FB97">
        <v>3.1304535932742358E-33</v>
      </c>
      <c r="FC97">
        <v>3.838314043829089E-3</v>
      </c>
      <c r="FD97">
        <v>4.8631016482965493E-2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0.28056270981203391</v>
      </c>
      <c r="FM97">
        <v>5.7214174368381061E-2</v>
      </c>
      <c r="FN97">
        <v>1.0407603372954485E-29</v>
      </c>
      <c r="FO97">
        <v>3.7127827336494515E-33</v>
      </c>
      <c r="FP97">
        <v>1.2368074080846103E-34</v>
      </c>
      <c r="FQ97">
        <v>2.5103672434154805E-33</v>
      </c>
      <c r="FR97">
        <v>1.8379668370951639E-33</v>
      </c>
      <c r="FS97">
        <v>8.0454026541778022E-33</v>
      </c>
      <c r="FT97">
        <v>5.0853249904216646E-33</v>
      </c>
      <c r="FU97">
        <v>4.3563147686070623E-33</v>
      </c>
      <c r="FV97">
        <v>2.5505007715071334E-33</v>
      </c>
      <c r="FW97">
        <v>-6.9160690055124379E-34</v>
      </c>
      <c r="FX97">
        <v>4.5939207378547153E-3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0.40527189548469272</v>
      </c>
      <c r="GG97">
        <v>0.25925548698681927</v>
      </c>
      <c r="GH97">
        <v>2.1199072901261173E-2</v>
      </c>
      <c r="GI97">
        <v>3.1907236684748648E-32</v>
      </c>
      <c r="GJ97">
        <v>-1.462210932482408E-31</v>
      </c>
      <c r="GK97">
        <v>1.4145073735051553E-31</v>
      </c>
      <c r="GL97">
        <v>-9.1487030406838466E-33</v>
      </c>
      <c r="GM97">
        <v>-2.5103278559884897E-32</v>
      </c>
      <c r="GN97">
        <v>1.0509993303358937E-32</v>
      </c>
      <c r="GO97">
        <v>2.4465056499027118E-33</v>
      </c>
      <c r="GP97">
        <v>-1.3573958569029338E-31</v>
      </c>
      <c r="GQ97">
        <v>1.6845975492675394E-32</v>
      </c>
      <c r="GR97">
        <v>-6.737931473079869E-32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0.41124525860094191</v>
      </c>
      <c r="HA97">
        <v>0.31696215808981165</v>
      </c>
      <c r="HB97">
        <v>6.2192303705975421E-2</v>
      </c>
      <c r="HC97">
        <v>-6.7386486632592053E-32</v>
      </c>
      <c r="HD97">
        <v>-1.2147066145994959E-31</v>
      </c>
      <c r="HE97">
        <v>-1.3996372288032263E-31</v>
      </c>
      <c r="HF97">
        <v>-6.9284548592496448E-32</v>
      </c>
      <c r="HG97">
        <v>1.1976825790294591E-32</v>
      </c>
      <c r="HH97">
        <v>1.3291324591444817E-31</v>
      </c>
      <c r="HI97">
        <v>-4.2648272761879162E-32</v>
      </c>
      <c r="HJ97">
        <v>1.4879085081262641E-32</v>
      </c>
      <c r="HK97">
        <v>2.4285268723210139E-32</v>
      </c>
      <c r="HL97">
        <v>6.8893898235727406E-32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0.51722040722200324</v>
      </c>
      <c r="HV97">
        <v>0.29188749151014504</v>
      </c>
      <c r="HW97">
        <v>1.9870766009492592E-2</v>
      </c>
      <c r="HX97">
        <v>4.0581344888205106E-33</v>
      </c>
      <c r="HY97">
        <v>1.0631153710291631E-33</v>
      </c>
      <c r="HZ97">
        <v>5.7078856207745917E-33</v>
      </c>
      <c r="IA97">
        <v>4.5085199105178146E-33</v>
      </c>
      <c r="IB97">
        <v>6.0754766520087477E-33</v>
      </c>
      <c r="IC97">
        <v>4.508426401589424E-33</v>
      </c>
      <c r="ID97">
        <v>7.98251958879431E-33</v>
      </c>
      <c r="IE97">
        <v>4.2818230610367194E-33</v>
      </c>
      <c r="IF97">
        <v>-1.7870695155914341E-33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0.58677811807398617</v>
      </c>
      <c r="IP97">
        <v>0.34796831466429162</v>
      </c>
      <c r="IQ97">
        <v>6.6891156949271321E-2</v>
      </c>
      <c r="IR97">
        <v>2.3266156756009679E-33</v>
      </c>
      <c r="IS97">
        <v>2.4025733904510043E-33</v>
      </c>
      <c r="IT97">
        <v>3.938273948039217E-33</v>
      </c>
      <c r="IU97">
        <v>3.2724203375424256E-33</v>
      </c>
      <c r="IV97">
        <v>-4.6732448949610103E-33</v>
      </c>
      <c r="IW97">
        <v>1.9677459710454194E-33</v>
      </c>
      <c r="IX97">
        <v>2.9186270545714358E-33</v>
      </c>
      <c r="IY97">
        <v>-1.5174755475947081E-34</v>
      </c>
      <c r="IZ97">
        <v>-5.5897274763829082E-34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0.61091130418572737</v>
      </c>
      <c r="JK97">
        <v>0.31376128514863388</v>
      </c>
      <c r="JL97">
        <v>2.2091342116555709E-2</v>
      </c>
      <c r="JM97">
        <v>1.7444908234013886E-33</v>
      </c>
      <c r="JN97">
        <v>6.1461765767461126E-35</v>
      </c>
      <c r="JO97">
        <v>-1.0517441388467862E-33</v>
      </c>
      <c r="JP97">
        <v>-3.2872985382492037E-34</v>
      </c>
      <c r="JQ97">
        <v>-1.6250582816159654E-33</v>
      </c>
      <c r="JR97">
        <v>-4.0210548079319796E-34</v>
      </c>
      <c r="JS97">
        <v>2.4298672319612106E-34</v>
      </c>
      <c r="JT97">
        <v>4.8923382599052109E-34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0.50661324538692587</v>
      </c>
      <c r="KE97">
        <v>0.3577530060030909</v>
      </c>
      <c r="KF97">
        <v>9.6811172291875386E-2</v>
      </c>
      <c r="KG97">
        <v>6.9953721072506378E-3</v>
      </c>
      <c r="KH97">
        <v>2.4712701648104969E-33</v>
      </c>
      <c r="KI97">
        <v>-1.8919044356740353E-33</v>
      </c>
      <c r="KJ97">
        <v>4.2885323459263791E-34</v>
      </c>
      <c r="KK97">
        <v>-4.9534087743660923E-34</v>
      </c>
      <c r="KL97">
        <v>-1.7896216850748156E-33</v>
      </c>
      <c r="KM97">
        <v>-1.6451621801596583E-33</v>
      </c>
      <c r="KN97">
        <v>8.8979713519503829E-34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0.65136634208153166</v>
      </c>
      <c r="KY97">
        <v>0.64194358431510479</v>
      </c>
      <c r="KZ97">
        <v>0.3254681351207675</v>
      </c>
      <c r="LA97">
        <v>3.6504274180109174E-2</v>
      </c>
      <c r="LB97">
        <v>1.1074710258579078E-35</v>
      </c>
      <c r="LC97">
        <v>-6.8819717027752984E-35</v>
      </c>
      <c r="LD97">
        <v>5.8879901704135309E-34</v>
      </c>
      <c r="LE97">
        <v>4.0570699824593953E-34</v>
      </c>
      <c r="LF97">
        <v>6.819985620018171E-34</v>
      </c>
      <c r="LG97">
        <v>-9.0310301557047823E-35</v>
      </c>
      <c r="LH97">
        <v>1.7350465978412736E-34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0.51582852989582884</v>
      </c>
      <c r="LT97">
        <v>0.41298387486586763</v>
      </c>
      <c r="LU97">
        <v>0.27416176212271326</v>
      </c>
      <c r="LV97">
        <v>3.5100109923582964E-2</v>
      </c>
      <c r="LW97">
        <v>2.6050202400523761E-34</v>
      </c>
      <c r="LX97">
        <v>-1.1541908395841728E-34</v>
      </c>
      <c r="LY97">
        <v>0</v>
      </c>
      <c r="LZ97">
        <v>2.6925213258825582E-34</v>
      </c>
      <c r="MA97">
        <v>-2.7379356382380123E-34</v>
      </c>
      <c r="MB97">
        <v>-4.4043771058033572E-34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0.52552687202551429</v>
      </c>
      <c r="MO97">
        <v>0.38780389764378664</v>
      </c>
      <c r="MP97">
        <v>0.22266138094799323</v>
      </c>
      <c r="MQ97">
        <v>2.5608838119607052E-2</v>
      </c>
      <c r="MR97">
        <v>-1.9410576401772307E-34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0.58991125326442506</v>
      </c>
      <c r="NI97">
        <v>0.55635159331994544</v>
      </c>
      <c r="NJ97">
        <v>0.37801569736287499</v>
      </c>
      <c r="NK97">
        <v>0.17648002122113751</v>
      </c>
      <c r="NL97">
        <v>3.0182279698492059E-2</v>
      </c>
      <c r="NM97">
        <v>0</v>
      </c>
      <c r="NN97">
        <v>0</v>
      </c>
      <c r="NO97">
        <v>-1.7547743246123414E-34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0.62005055208005544</v>
      </c>
      <c r="OD97">
        <v>0.56707276045596711</v>
      </c>
      <c r="OE97">
        <v>0.38223158360797183</v>
      </c>
      <c r="OF97">
        <v>0.17938815046390674</v>
      </c>
      <c r="OG97">
        <v>4.9206681614822598E-2</v>
      </c>
      <c r="OH97">
        <v>1.2312907818756315E-4</v>
      </c>
      <c r="OI97">
        <v>-3.2532691120696317E-34</v>
      </c>
      <c r="OJ97">
        <v>7.1792968239951376E-32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0.59417842983560709</v>
      </c>
      <c r="OY97">
        <v>0.66238741442470983</v>
      </c>
      <c r="OZ97">
        <v>0.42129471962909582</v>
      </c>
      <c r="PA97">
        <v>0.19282793203101897</v>
      </c>
      <c r="PB97">
        <v>4.8029244305596373E-2</v>
      </c>
      <c r="PC97">
        <v>5.600766573546332E-3</v>
      </c>
      <c r="PD97">
        <v>8.2465351268815238E-31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0.6473686967796598</v>
      </c>
      <c r="PS97">
        <v>0.58367175437479468</v>
      </c>
      <c r="PT97">
        <v>0.55368447033902879</v>
      </c>
      <c r="PU97">
        <v>0.37350540149023381</v>
      </c>
      <c r="PV97">
        <v>0.17197548485728628</v>
      </c>
      <c r="PW97">
        <v>6.7437355040858057E-2</v>
      </c>
      <c r="PX97">
        <v>4.7511205948756029E-3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0.5532764487163514</v>
      </c>
      <c r="QN97">
        <v>0.60853794095765756</v>
      </c>
      <c r="QO97">
        <v>0.51959765825342386</v>
      </c>
      <c r="QP97">
        <v>0.4215469615095655</v>
      </c>
      <c r="QQ97">
        <v>0.24855323144681063</v>
      </c>
      <c r="QR97">
        <v>7.4183705794403781E-2</v>
      </c>
      <c r="QS97" s="102" t="s">
        <v>990</v>
      </c>
      <c r="QU97">
        <v>19</v>
      </c>
      <c r="QV97" s="35">
        <v>0.76600000000000001</v>
      </c>
      <c r="QW97">
        <f t="shared" ref="QW97:RP97" si="92">MW$68</f>
        <v>0</v>
      </c>
      <c r="QX97">
        <f t="shared" si="92"/>
        <v>0</v>
      </c>
      <c r="QY97">
        <f t="shared" si="92"/>
        <v>0</v>
      </c>
      <c r="QZ97">
        <f t="shared" si="92"/>
        <v>0</v>
      </c>
      <c r="RA97">
        <f t="shared" si="92"/>
        <v>0</v>
      </c>
      <c r="RB97">
        <f t="shared" si="92"/>
        <v>0</v>
      </c>
      <c r="RC97">
        <f t="shared" si="92"/>
        <v>0</v>
      </c>
      <c r="RD97">
        <f t="shared" si="92"/>
        <v>0</v>
      </c>
      <c r="RE97">
        <f t="shared" si="92"/>
        <v>0</v>
      </c>
      <c r="RF97">
        <f t="shared" si="92"/>
        <v>0</v>
      </c>
      <c r="RG97">
        <f t="shared" si="92"/>
        <v>0</v>
      </c>
      <c r="RH97">
        <f t="shared" si="92"/>
        <v>4.03</v>
      </c>
      <c r="RI97">
        <f t="shared" si="92"/>
        <v>4.111137766171951</v>
      </c>
      <c r="RJ97">
        <f t="shared" si="92"/>
        <v>4.0374371330121885</v>
      </c>
      <c r="RK97">
        <f t="shared" si="92"/>
        <v>3.9887414475977141</v>
      </c>
      <c r="RL97">
        <f t="shared" si="92"/>
        <v>3.9935006127739259</v>
      </c>
      <c r="RM97">
        <f t="shared" si="92"/>
        <v>3.9898714803170754</v>
      </c>
      <c r="RN97">
        <f t="shared" si="92"/>
        <v>3.9940740405657595</v>
      </c>
      <c r="RO97">
        <f t="shared" si="92"/>
        <v>3.9885726520108413</v>
      </c>
      <c r="RP97">
        <f t="shared" si="92"/>
        <v>3.9934637038897227</v>
      </c>
      <c r="RR97">
        <f t="shared" si="74"/>
        <v>14.771525400000002</v>
      </c>
      <c r="RS97" s="35">
        <v>0.76600000000000001</v>
      </c>
      <c r="RT97">
        <f>0.23*RJ97+0.77*RK97</f>
        <v>3.9999414552430435</v>
      </c>
    </row>
    <row r="98" spans="1:504" x14ac:dyDescent="0.3">
      <c r="A98">
        <v>0</v>
      </c>
      <c r="B98">
        <v>0</v>
      </c>
      <c r="C98">
        <v>4.4030991547272923E-3</v>
      </c>
      <c r="D98">
        <v>0.10650199524947641</v>
      </c>
      <c r="E98">
        <v>0.10632784887842073</v>
      </c>
      <c r="F98">
        <v>0.1019328040357203</v>
      </c>
      <c r="G98">
        <v>1.0228905024045123E-2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4.7448603877145203E-2</v>
      </c>
      <c r="Y98">
        <v>0.17090591591758586</v>
      </c>
      <c r="Z98">
        <v>0.18242549148273429</v>
      </c>
      <c r="AA98">
        <v>0.17120175563784468</v>
      </c>
      <c r="AB98">
        <v>0.18136931185715013</v>
      </c>
      <c r="AC98">
        <v>0.10820623841532555</v>
      </c>
      <c r="AD98">
        <v>1.0834027907495656E-2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5.4571307490029676E-2</v>
      </c>
      <c r="AT98">
        <v>0.21006623862371435</v>
      </c>
      <c r="AU98">
        <v>0.21632293135645514</v>
      </c>
      <c r="AV98">
        <v>0.21163578830661112</v>
      </c>
      <c r="AW98">
        <v>0.20821630482927653</v>
      </c>
      <c r="AX98">
        <v>0.21058542130088362</v>
      </c>
      <c r="AY98">
        <v>0.16482149756966266</v>
      </c>
      <c r="AZ98">
        <v>3.4576121666665328E-2</v>
      </c>
      <c r="BA98">
        <v>7.3445538825325633E-4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0.10414123971273109</v>
      </c>
      <c r="BO98">
        <v>0.23446229363104096</v>
      </c>
      <c r="BP98">
        <v>0.23373209295875935</v>
      </c>
      <c r="BQ98">
        <v>0.22942464352437575</v>
      </c>
      <c r="BR98">
        <v>0.23415272503150394</v>
      </c>
      <c r="BS98">
        <v>0.24122637538492875</v>
      </c>
      <c r="BT98">
        <v>0.23578380794000264</v>
      </c>
      <c r="BU98">
        <v>0.20387513973618224</v>
      </c>
      <c r="BV98">
        <v>0.12532851475516474</v>
      </c>
      <c r="BW98">
        <v>2.9861730057051183E-2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0.19745555995412345</v>
      </c>
      <c r="CJ98">
        <v>0.2472564095429744</v>
      </c>
      <c r="CK98">
        <v>0.24634643959415581</v>
      </c>
      <c r="CL98">
        <v>0.25347427397011246</v>
      </c>
      <c r="CM98">
        <v>0.24445258599861622</v>
      </c>
      <c r="CN98">
        <v>0.25855213282972911</v>
      </c>
      <c r="CO98">
        <v>0.24977212698945958</v>
      </c>
      <c r="CP98">
        <v>0.26076311083649495</v>
      </c>
      <c r="CQ98">
        <v>0.23522320201565236</v>
      </c>
      <c r="CR98">
        <v>0.17649273470373683</v>
      </c>
      <c r="CS98">
        <v>5.7404647123147447E-2</v>
      </c>
      <c r="CT98">
        <v>2.2922030379988977E-2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5.0657409892323202E-2</v>
      </c>
      <c r="DD98">
        <v>0.23482005597513428</v>
      </c>
      <c r="DE98">
        <v>0.24938924235016013</v>
      </c>
      <c r="DF98">
        <v>0.24684483898929405</v>
      </c>
      <c r="DG98">
        <v>0.24818290584442576</v>
      </c>
      <c r="DH98">
        <v>0.24095153319826804</v>
      </c>
      <c r="DI98">
        <v>0.23723952834540418</v>
      </c>
      <c r="DJ98">
        <v>0.24846781413276151</v>
      </c>
      <c r="DK98">
        <v>0.24178969679080636</v>
      </c>
      <c r="DL98">
        <v>0.25560411060157168</v>
      </c>
      <c r="DM98">
        <v>0.20090317006427752</v>
      </c>
      <c r="DN98">
        <v>0.16940086945393101</v>
      </c>
      <c r="DO98">
        <v>6.6339017781292128E-2</v>
      </c>
      <c r="DP98">
        <v>2.100698322308639E-2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0.25270983196731645</v>
      </c>
      <c r="DY98">
        <v>0.29872909431832412</v>
      </c>
      <c r="DZ98">
        <v>0.29099158642533657</v>
      </c>
      <c r="EA98">
        <v>0.29574406392991204</v>
      </c>
      <c r="EB98">
        <v>0.30588660611032908</v>
      </c>
      <c r="EC98">
        <v>0.30495095528342808</v>
      </c>
      <c r="ED98">
        <v>0.30513394268505439</v>
      </c>
      <c r="EE98">
        <v>0.30209858327750505</v>
      </c>
      <c r="EF98">
        <v>0.29764127452867889</v>
      </c>
      <c r="EG98">
        <v>0.29866238823900831</v>
      </c>
      <c r="EH98">
        <v>0.27243457561167744</v>
      </c>
      <c r="EI98">
        <v>0.23085526717634258</v>
      </c>
      <c r="EJ98">
        <v>9.904778835053181E-2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6.8219919360916551E-2</v>
      </c>
      <c r="ES98">
        <v>0.31550178793645994</v>
      </c>
      <c r="ET98">
        <v>0.31656382454691639</v>
      </c>
      <c r="EU98">
        <v>0.32430333151314628</v>
      </c>
      <c r="EV98">
        <v>0.3230069458022613</v>
      </c>
      <c r="EW98">
        <v>0.33495643702622191</v>
      </c>
      <c r="EX98">
        <v>0.33502053706911539</v>
      </c>
      <c r="EY98">
        <v>0.32847463020269124</v>
      </c>
      <c r="EZ98">
        <v>0.32197601690954208</v>
      </c>
      <c r="FA98">
        <v>0.31607936562232058</v>
      </c>
      <c r="FB98">
        <v>0.32425130558346749</v>
      </c>
      <c r="FC98">
        <v>0.31837052575419439</v>
      </c>
      <c r="FD98">
        <v>0.26647000175636398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2.1338239391454971E-2</v>
      </c>
      <c r="FM98">
        <v>0.26443909708542335</v>
      </c>
      <c r="FN98">
        <v>0.35126750691180908</v>
      </c>
      <c r="FO98">
        <v>0.34806840189474025</v>
      </c>
      <c r="FP98">
        <v>0.35558163744807969</v>
      </c>
      <c r="FQ98">
        <v>0.35301313731807854</v>
      </c>
      <c r="FR98">
        <v>0.35842620245950874</v>
      </c>
      <c r="FS98">
        <v>0.34391165709430427</v>
      </c>
      <c r="FT98">
        <v>0.35347976960269556</v>
      </c>
      <c r="FU98">
        <v>0.34781163237191087</v>
      </c>
      <c r="FV98">
        <v>0.35201207180960403</v>
      </c>
      <c r="FW98">
        <v>0.35265664483141496</v>
      </c>
      <c r="FX98">
        <v>0.34035390365322654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0.11737672595941699</v>
      </c>
      <c r="GH98">
        <v>0.36878591261621124</v>
      </c>
      <c r="GI98">
        <v>0.39177104849037753</v>
      </c>
      <c r="GJ98">
        <v>0.39775065211843347</v>
      </c>
      <c r="GK98">
        <v>0.39387256547224941</v>
      </c>
      <c r="GL98">
        <v>0.40095049920147718</v>
      </c>
      <c r="GM98">
        <v>0.39712244655764711</v>
      </c>
      <c r="GN98">
        <v>0.40209537689595004</v>
      </c>
      <c r="GO98">
        <v>0.39082869751498944</v>
      </c>
      <c r="GP98">
        <v>0.38434192228004516</v>
      </c>
      <c r="GQ98">
        <v>0.39751988276321004</v>
      </c>
      <c r="GR98">
        <v>0.39415914095516341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5.8561946481902383E-2</v>
      </c>
      <c r="HB98">
        <v>0.33392088147097132</v>
      </c>
      <c r="HC98">
        <v>0.41053807971271472</v>
      </c>
      <c r="HD98">
        <v>0.4118078797063825</v>
      </c>
      <c r="HE98">
        <v>0.42098543065062449</v>
      </c>
      <c r="HF98">
        <v>0.41799172910254723</v>
      </c>
      <c r="HG98">
        <v>0.3965905522365491</v>
      </c>
      <c r="HH98">
        <v>0.41259154964175893</v>
      </c>
      <c r="HI98">
        <v>0.40768484842475411</v>
      </c>
      <c r="HJ98">
        <v>0.41128452319251058</v>
      </c>
      <c r="HK98">
        <v>0.40971530911918724</v>
      </c>
      <c r="HL98">
        <v>0.40997674844938742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9.7486238716398541E-2</v>
      </c>
      <c r="HW98">
        <v>0.4099299464619735</v>
      </c>
      <c r="HX98">
        <v>0.42731836024443504</v>
      </c>
      <c r="HY98">
        <v>0.42650908637911217</v>
      </c>
      <c r="HZ98">
        <v>0.42379072970149201</v>
      </c>
      <c r="IA98">
        <v>0.42456463569278208</v>
      </c>
      <c r="IB98">
        <v>0.42230338183646821</v>
      </c>
      <c r="IC98">
        <v>0.4245640159310296</v>
      </c>
      <c r="ID98">
        <v>0.42016822282287725</v>
      </c>
      <c r="IE98">
        <v>0.41782165890324607</v>
      </c>
      <c r="IF98">
        <v>0.42038708394653473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6.6159298089447427E-2</v>
      </c>
      <c r="IQ98">
        <v>0.37565667163348493</v>
      </c>
      <c r="IR98">
        <v>0.45030764277774737</v>
      </c>
      <c r="IS98">
        <v>0.46071834913034543</v>
      </c>
      <c r="IT98">
        <v>0.45488838442647811</v>
      </c>
      <c r="IU98">
        <v>0.454790025930569</v>
      </c>
      <c r="IV98">
        <v>0.4563942722699047</v>
      </c>
      <c r="IW98">
        <v>0.45488287459561455</v>
      </c>
      <c r="IX98">
        <v>0.45495351892521546</v>
      </c>
      <c r="IY98">
        <v>0.45995020197571512</v>
      </c>
      <c r="IZ98">
        <v>0.4482877501613845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2.1066182318944296E-3</v>
      </c>
      <c r="JK98">
        <v>0.15741700007671608</v>
      </c>
      <c r="JL98">
        <v>0.44163755676932703</v>
      </c>
      <c r="JM98">
        <v>0.46966602862965784</v>
      </c>
      <c r="JN98">
        <v>0.46559985922856451</v>
      </c>
      <c r="JO98">
        <v>0.4616567645976094</v>
      </c>
      <c r="JP98">
        <v>0.46371866958162739</v>
      </c>
      <c r="JQ98">
        <v>0.4637082127018553</v>
      </c>
      <c r="JR98">
        <v>0.46690855672008041</v>
      </c>
      <c r="JS98">
        <v>0.46850610689108513</v>
      </c>
      <c r="JT98">
        <v>0.46790856131184344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9.9976790803725998E-2</v>
      </c>
      <c r="KF98">
        <v>0.36223158425906304</v>
      </c>
      <c r="KG98">
        <v>0.46849407049287284</v>
      </c>
      <c r="KH98">
        <v>0.48200038945832757</v>
      </c>
      <c r="KI98">
        <v>0.47360925252231628</v>
      </c>
      <c r="KJ98">
        <v>0.47229967216699337</v>
      </c>
      <c r="KK98">
        <v>0.46917261809106947</v>
      </c>
      <c r="KL98">
        <v>0.47311100104411358</v>
      </c>
      <c r="KM98">
        <v>0.47023028443162196</v>
      </c>
      <c r="KN98">
        <v>0.46601304318815134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1.4393606245504027E-2</v>
      </c>
      <c r="KZ98">
        <v>0.16182100201926547</v>
      </c>
      <c r="LA98">
        <v>0.46492793204750421</v>
      </c>
      <c r="LB98">
        <v>0.49578409255245398</v>
      </c>
      <c r="LC98">
        <v>0.49596982375292592</v>
      </c>
      <c r="LD98">
        <v>0.49635705457066931</v>
      </c>
      <c r="LE98">
        <v>0.50038614690028382</v>
      </c>
      <c r="LF98">
        <v>0.49705272662193012</v>
      </c>
      <c r="LG98">
        <v>0.4940336737118089</v>
      </c>
      <c r="LH98">
        <v>0.49902228510992286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5.2356154470128403E-2</v>
      </c>
      <c r="LU98">
        <v>0.20913179188631015</v>
      </c>
      <c r="LV98">
        <v>0.46598487857754356</v>
      </c>
      <c r="LW98">
        <v>0.51111290445235424</v>
      </c>
      <c r="LX98">
        <v>0.50050009413263752</v>
      </c>
      <c r="LY98">
        <v>0.50659646732092956</v>
      </c>
      <c r="LZ98">
        <v>0.50103898463713326</v>
      </c>
      <c r="MA98">
        <v>0.50620841164293406</v>
      </c>
      <c r="MB98">
        <v>0.50128155405934527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9.7097344044996939E-2</v>
      </c>
      <c r="MP98">
        <v>0.26117893322924812</v>
      </c>
      <c r="MQ98">
        <v>0.48836331210199446</v>
      </c>
      <c r="MR98">
        <v>0.51345397573721796</v>
      </c>
      <c r="MS98">
        <v>0.51125290005084345</v>
      </c>
      <c r="MT98">
        <v>0.5127207867671969</v>
      </c>
      <c r="MU98">
        <v>0.51148839585510564</v>
      </c>
      <c r="MV98">
        <v>0.50802651461324411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1.3110028122405202E-2</v>
      </c>
      <c r="NJ98">
        <v>0.13334186038461063</v>
      </c>
      <c r="NK98">
        <v>0.32815831470913343</v>
      </c>
      <c r="NL98">
        <v>0.49925194966339603</v>
      </c>
      <c r="NM98">
        <v>0.52939386038914238</v>
      </c>
      <c r="NN98">
        <v>0.53053414832007939</v>
      </c>
      <c r="NO98">
        <v>0.52678927135889253</v>
      </c>
      <c r="NP98">
        <v>0.5333191994478893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3.697912624818861E-2</v>
      </c>
      <c r="OE98">
        <v>0.12869446779090518</v>
      </c>
      <c r="OF98">
        <v>0.32475662332068111</v>
      </c>
      <c r="OG98">
        <v>0.48239399156266649</v>
      </c>
      <c r="OH98">
        <v>0.52847213922045133</v>
      </c>
      <c r="OI98">
        <v>0.53744576282557677</v>
      </c>
      <c r="OJ98">
        <v>0.53971626261386607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2.2213869672017109E-2</v>
      </c>
      <c r="OZ98">
        <v>0.1004515684764582</v>
      </c>
      <c r="PA98">
        <v>0.31393232404191224</v>
      </c>
      <c r="PB98">
        <v>0.49179605367393714</v>
      </c>
      <c r="PC98">
        <v>0.52740077020449805</v>
      </c>
      <c r="PD98">
        <v>0.53697006896874233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5.3922413185860447E-2</v>
      </c>
      <c r="PU98">
        <v>0.16172625738878474</v>
      </c>
      <c r="PV98">
        <v>0.37048464200453168</v>
      </c>
      <c r="PW98">
        <v>0.48340036458961394</v>
      </c>
      <c r="PX98">
        <v>0.5434960375352933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6.2109048679997163E-2</v>
      </c>
      <c r="QP98">
        <v>0.11533637370267183</v>
      </c>
      <c r="QQ98">
        <v>0.27243355260504637</v>
      </c>
      <c r="QR98">
        <v>0.47847196021672694</v>
      </c>
      <c r="QS98" s="102" t="s">
        <v>1002</v>
      </c>
      <c r="QU98">
        <v>20</v>
      </c>
      <c r="QV98" s="35">
        <v>0.8</v>
      </c>
      <c r="QW98">
        <f t="shared" ref="QW98:RP98" si="93">NQ$68</f>
        <v>0</v>
      </c>
      <c r="QX98">
        <f t="shared" si="93"/>
        <v>0</v>
      </c>
      <c r="QY98">
        <f t="shared" si="93"/>
        <v>0</v>
      </c>
      <c r="QZ98">
        <f t="shared" si="93"/>
        <v>0</v>
      </c>
      <c r="RA98">
        <f t="shared" si="93"/>
        <v>0</v>
      </c>
      <c r="RB98">
        <f t="shared" si="93"/>
        <v>0</v>
      </c>
      <c r="RC98">
        <f t="shared" si="93"/>
        <v>0</v>
      </c>
      <c r="RD98">
        <f t="shared" si="93"/>
        <v>0</v>
      </c>
      <c r="RE98">
        <f t="shared" si="93"/>
        <v>0</v>
      </c>
      <c r="RF98">
        <f t="shared" si="93"/>
        <v>0</v>
      </c>
      <c r="RG98">
        <f t="shared" si="93"/>
        <v>0</v>
      </c>
      <c r="RH98">
        <f t="shared" si="93"/>
        <v>0</v>
      </c>
      <c r="RI98">
        <f t="shared" si="93"/>
        <v>4.392264240026913</v>
      </c>
      <c r="RJ98">
        <f t="shared" si="93"/>
        <v>4.3812437216496871</v>
      </c>
      <c r="RK98">
        <f t="shared" si="93"/>
        <v>4.3093352643606613</v>
      </c>
      <c r="RL98">
        <f t="shared" si="93"/>
        <v>4.29345756827479</v>
      </c>
      <c r="RM98">
        <f t="shared" si="93"/>
        <v>4.3295091684046429</v>
      </c>
      <c r="RN98">
        <f t="shared" si="93"/>
        <v>4.3136033587951959</v>
      </c>
      <c r="RO98">
        <f t="shared" si="93"/>
        <v>4.3323993234909235</v>
      </c>
      <c r="RP98">
        <f t="shared" si="93"/>
        <v>4.2969239464086</v>
      </c>
      <c r="RR98">
        <f t="shared" si="74"/>
        <v>15.177720000000001</v>
      </c>
      <c r="RS98" s="35">
        <v>0.8</v>
      </c>
      <c r="RT98">
        <f>0.82*RK98+0.18*RL98</f>
        <v>4.3064772790652039</v>
      </c>
    </row>
    <row r="99" spans="1:504" x14ac:dyDescent="0.3">
      <c r="A99">
        <v>0</v>
      </c>
      <c r="B99">
        <v>0</v>
      </c>
      <c r="C99">
        <v>0.92392631520148272</v>
      </c>
      <c r="D99">
        <v>0.89349800475052421</v>
      </c>
      <c r="E99">
        <v>0.89367215112157983</v>
      </c>
      <c r="F99">
        <v>0.89806719596427997</v>
      </c>
      <c r="G99">
        <v>0.91753824503818004</v>
      </c>
      <c r="H99">
        <v>0.93217413352546363</v>
      </c>
      <c r="I99">
        <v>0.93081633072932524</v>
      </c>
      <c r="J99">
        <v>0.92752819881387494</v>
      </c>
      <c r="K99">
        <v>0.93284446509032792</v>
      </c>
      <c r="L99">
        <v>0.94004668378966028</v>
      </c>
      <c r="M99">
        <v>0.92949058533632678</v>
      </c>
      <c r="N99">
        <v>0.9256658074406855</v>
      </c>
      <c r="O99">
        <v>0.92554528043050077</v>
      </c>
      <c r="P99">
        <v>0.93197319590262517</v>
      </c>
      <c r="Q99">
        <v>0.92538644488772837</v>
      </c>
      <c r="R99">
        <v>0.92396138924221716</v>
      </c>
      <c r="S99">
        <v>0.92896808352461746</v>
      </c>
      <c r="T99">
        <v>0.93174510661689691</v>
      </c>
      <c r="U99">
        <v>0</v>
      </c>
      <c r="V99">
        <v>0</v>
      </c>
      <c r="W99">
        <v>0</v>
      </c>
      <c r="X99">
        <v>0.85762905290714275</v>
      </c>
      <c r="Y99">
        <v>0.82909408408241447</v>
      </c>
      <c r="Z99">
        <v>0.81757450851726521</v>
      </c>
      <c r="AA99">
        <v>0.82879824436215555</v>
      </c>
      <c r="AB99">
        <v>0.81863068814284967</v>
      </c>
      <c r="AC99">
        <v>0.83695175806322342</v>
      </c>
      <c r="AD99">
        <v>0.8798358114316549</v>
      </c>
      <c r="AE99">
        <v>0.88418687374530114</v>
      </c>
      <c r="AF99">
        <v>0.86970041122755859</v>
      </c>
      <c r="AG99">
        <v>0.88817018471861331</v>
      </c>
      <c r="AH99">
        <v>0.87573104955097081</v>
      </c>
      <c r="AI99">
        <v>0.86623495463890177</v>
      </c>
      <c r="AJ99">
        <v>0.87561090740332204</v>
      </c>
      <c r="AK99">
        <v>0.87316138123469444</v>
      </c>
      <c r="AL99">
        <v>0.87203413072531011</v>
      </c>
      <c r="AM99">
        <v>0.8719309468700106</v>
      </c>
      <c r="AN99">
        <v>0.87181291788390303</v>
      </c>
      <c r="AO99">
        <v>0</v>
      </c>
      <c r="AP99">
        <v>0</v>
      </c>
      <c r="AQ99">
        <v>0</v>
      </c>
      <c r="AR99">
        <v>0</v>
      </c>
      <c r="AS99">
        <v>0.83503750635246266</v>
      </c>
      <c r="AT99">
        <v>0.78993376137628546</v>
      </c>
      <c r="AU99">
        <v>0.78367706864354469</v>
      </c>
      <c r="AV99">
        <v>0.78836421169338911</v>
      </c>
      <c r="AW99">
        <v>0.79178369517072356</v>
      </c>
      <c r="AX99">
        <v>0.78941457869911691</v>
      </c>
      <c r="AY99">
        <v>0.80617725156513675</v>
      </c>
      <c r="AZ99">
        <v>0.83704710639794011</v>
      </c>
      <c r="BA99">
        <v>0.85353316180439709</v>
      </c>
      <c r="BB99">
        <v>0.84891534572792127</v>
      </c>
      <c r="BC99">
        <v>0.8340584833062501</v>
      </c>
      <c r="BD99">
        <v>0.84737738823292508</v>
      </c>
      <c r="BE99">
        <v>0.84536079595073199</v>
      </c>
      <c r="BF99">
        <v>0.84119136545467443</v>
      </c>
      <c r="BG99">
        <v>0.85404744283610279</v>
      </c>
      <c r="BH99">
        <v>0.83699578093345695</v>
      </c>
      <c r="BI99">
        <v>0</v>
      </c>
      <c r="BJ99">
        <v>0</v>
      </c>
      <c r="BK99">
        <v>0</v>
      </c>
      <c r="BL99">
        <v>0</v>
      </c>
      <c r="BM99">
        <v>0.70172917514570654</v>
      </c>
      <c r="BN99">
        <v>0.79551116658775312</v>
      </c>
      <c r="BO99">
        <v>0.76553770636895946</v>
      </c>
      <c r="BP99">
        <v>0.76626790704124081</v>
      </c>
      <c r="BQ99">
        <v>0.77057535647562436</v>
      </c>
      <c r="BR99">
        <v>0.76584727496849636</v>
      </c>
      <c r="BS99">
        <v>0.75877362461507136</v>
      </c>
      <c r="BT99">
        <v>0.76421619205999736</v>
      </c>
      <c r="BU99">
        <v>0.77292022931739202</v>
      </c>
      <c r="BV99">
        <v>0.7852181249739022</v>
      </c>
      <c r="BW99">
        <v>0.81822345982403755</v>
      </c>
      <c r="BX99">
        <v>0.82202195129243005</v>
      </c>
      <c r="BY99">
        <v>0.82223324086888572</v>
      </c>
      <c r="BZ99">
        <v>0.83286632083367251</v>
      </c>
      <c r="CA99">
        <v>0.83194411900120324</v>
      </c>
      <c r="CB99">
        <v>0.82590782557803943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0.49664777127359366</v>
      </c>
      <c r="CI99">
        <v>0.76529759262541663</v>
      </c>
      <c r="CJ99">
        <v>0.75274359045702521</v>
      </c>
      <c r="CK99">
        <v>0.75365356040584419</v>
      </c>
      <c r="CL99">
        <v>0.74652572602988698</v>
      </c>
      <c r="CM99">
        <v>0.75554741400138381</v>
      </c>
      <c r="CN99">
        <v>0.741447867170271</v>
      </c>
      <c r="CO99">
        <v>0.75022787301054061</v>
      </c>
      <c r="CP99">
        <v>0.73923688916350505</v>
      </c>
      <c r="CQ99">
        <v>0.74696982585988547</v>
      </c>
      <c r="CR99">
        <v>0.75794571027056923</v>
      </c>
      <c r="CS99">
        <v>0.79393944714018116</v>
      </c>
      <c r="CT99">
        <v>0.80360547513851921</v>
      </c>
      <c r="CU99">
        <v>0.80685157181402745</v>
      </c>
      <c r="CV99">
        <v>0.80843211212795141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0.26857058508618192</v>
      </c>
      <c r="DC99">
        <v>0.77466778580741058</v>
      </c>
      <c r="DD99">
        <v>0.75578979301759008</v>
      </c>
      <c r="DE99">
        <v>0.75061075764983987</v>
      </c>
      <c r="DF99">
        <v>0.75315516101070601</v>
      </c>
      <c r="DG99">
        <v>0.75181709415557363</v>
      </c>
      <c r="DH99">
        <v>0.7590484668017321</v>
      </c>
      <c r="DI99">
        <v>0.76276047165459593</v>
      </c>
      <c r="DJ99">
        <v>0.75153218586723824</v>
      </c>
      <c r="DK99">
        <v>0.74936118681867026</v>
      </c>
      <c r="DL99">
        <v>0.73568669060481584</v>
      </c>
      <c r="DM99">
        <v>0.75705245455289394</v>
      </c>
      <c r="DN99">
        <v>0.76369179172180679</v>
      </c>
      <c r="DO99">
        <v>0.80436010862303886</v>
      </c>
      <c r="DP99">
        <v>0.81393676768603118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0.46162329883275216</v>
      </c>
      <c r="DX99">
        <v>0.70667002543501112</v>
      </c>
      <c r="DY99">
        <v>0.7012709056816766</v>
      </c>
      <c r="DZ99">
        <v>0.70900841357466371</v>
      </c>
      <c r="EA99">
        <v>0.70425593607008818</v>
      </c>
      <c r="EB99">
        <v>0.69411339388967097</v>
      </c>
      <c r="EC99">
        <v>0.69504904471657225</v>
      </c>
      <c r="ED99">
        <v>0.69486605731494577</v>
      </c>
      <c r="EE99">
        <v>0.68907307807959794</v>
      </c>
      <c r="EF99">
        <v>0.69349010099343045</v>
      </c>
      <c r="EG99">
        <v>0.6925777789500579</v>
      </c>
      <c r="EH99">
        <v>0.70571792669272548</v>
      </c>
      <c r="EI99">
        <v>0.70804723783479229</v>
      </c>
      <c r="EJ99">
        <v>0.74883609414368824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0.63131470715440696</v>
      </c>
      <c r="ER99">
        <v>0.69300214608295552</v>
      </c>
      <c r="ES99">
        <v>0.67259383763521963</v>
      </c>
      <c r="ET99">
        <v>0.68343617545308399</v>
      </c>
      <c r="EU99">
        <v>0.67569666848685372</v>
      </c>
      <c r="EV99">
        <v>0.6769930541977387</v>
      </c>
      <c r="EW99">
        <v>0.6650435629737782</v>
      </c>
      <c r="EX99">
        <v>0.66497946293088461</v>
      </c>
      <c r="EY99">
        <v>0.66258212053152898</v>
      </c>
      <c r="EZ99">
        <v>0.66906888503945117</v>
      </c>
      <c r="FA99">
        <v>0.67517559283684903</v>
      </c>
      <c r="FB99">
        <v>0.66674031273022927</v>
      </c>
      <c r="FC99">
        <v>0.66929618373927813</v>
      </c>
      <c r="FD99">
        <v>0.67775276914136484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0.69809905079651113</v>
      </c>
      <c r="FM99">
        <v>0.67834672854619538</v>
      </c>
      <c r="FN99">
        <v>0.64873249308819081</v>
      </c>
      <c r="FO99">
        <v>0.6519315981052598</v>
      </c>
      <c r="FP99">
        <v>0.6444183625519202</v>
      </c>
      <c r="FQ99">
        <v>0.64698686268192163</v>
      </c>
      <c r="FR99">
        <v>0.64157379754049126</v>
      </c>
      <c r="FS99">
        <v>0.64733935272311793</v>
      </c>
      <c r="FT99">
        <v>0.63767433543943464</v>
      </c>
      <c r="FU99">
        <v>0.64324676720244955</v>
      </c>
      <c r="FV99">
        <v>0.63906493981943013</v>
      </c>
      <c r="FW99">
        <v>0.63831114146737666</v>
      </c>
      <c r="FX99">
        <v>0.64650410677876124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0.59472810451530711</v>
      </c>
      <c r="GG99">
        <v>0.62336778705376361</v>
      </c>
      <c r="GH99">
        <v>0.61001501448252771</v>
      </c>
      <c r="GI99">
        <v>0.60822895150962242</v>
      </c>
      <c r="GJ99">
        <v>0.60224934788156659</v>
      </c>
      <c r="GK99">
        <v>0.60612743452775075</v>
      </c>
      <c r="GL99">
        <v>0.5990495007985227</v>
      </c>
      <c r="GM99">
        <v>0.59387319635265945</v>
      </c>
      <c r="GN99">
        <v>0.58891018199955758</v>
      </c>
      <c r="GO99">
        <v>0.6002941481455375</v>
      </c>
      <c r="GP99">
        <v>0.60676032643536582</v>
      </c>
      <c r="GQ99">
        <v>0.59356218618221024</v>
      </c>
      <c r="GR99">
        <v>0.59689002222952003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0.58875474139905815</v>
      </c>
      <c r="HA99">
        <v>0.62447589542828585</v>
      </c>
      <c r="HB99">
        <v>0.60388681482305318</v>
      </c>
      <c r="HC99">
        <v>0.58946192028728506</v>
      </c>
      <c r="HD99">
        <v>0.58819212029361756</v>
      </c>
      <c r="HE99">
        <v>0.57901456934937545</v>
      </c>
      <c r="HF99">
        <v>0.58200827089745277</v>
      </c>
      <c r="HG99">
        <v>0.59447078206508497</v>
      </c>
      <c r="HH99">
        <v>0.57842742440668571</v>
      </c>
      <c r="HI99">
        <v>0.58339849099989927</v>
      </c>
      <c r="HJ99">
        <v>0.57976970519518201</v>
      </c>
      <c r="HK99">
        <v>0.58134196640439539</v>
      </c>
      <c r="HL99">
        <v>0.58109390215308476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0.48277959277799687</v>
      </c>
      <c r="HV99">
        <v>0.61062626977345669</v>
      </c>
      <c r="HW99">
        <v>0.57019928752853388</v>
      </c>
      <c r="HX99">
        <v>0.57268163975556496</v>
      </c>
      <c r="HY99">
        <v>0.57349091362088789</v>
      </c>
      <c r="HZ99">
        <v>0.5762092702985081</v>
      </c>
      <c r="IA99">
        <v>0.56655762074601967</v>
      </c>
      <c r="IB99">
        <v>0.56874260178834779</v>
      </c>
      <c r="IC99">
        <v>0.56642106661323288</v>
      </c>
      <c r="ID99">
        <v>0.57095180378338084</v>
      </c>
      <c r="IE99">
        <v>0.57320039252278465</v>
      </c>
      <c r="IF99">
        <v>0.57058211821410798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0.41322188192601378</v>
      </c>
      <c r="IP99">
        <v>0.5858723872462609</v>
      </c>
      <c r="IQ99">
        <v>0.55745217141724401</v>
      </c>
      <c r="IR99">
        <v>0.54969235722225263</v>
      </c>
      <c r="IS99">
        <v>0.53928165086965474</v>
      </c>
      <c r="IT99">
        <v>0.54511161557352183</v>
      </c>
      <c r="IU99">
        <v>0.53630154614922299</v>
      </c>
      <c r="IV99">
        <v>0.53468608319613709</v>
      </c>
      <c r="IW99">
        <v>0.5361745595103905</v>
      </c>
      <c r="IX99">
        <v>0.53604719535500767</v>
      </c>
      <c r="IY99">
        <v>0.53112607247534072</v>
      </c>
      <c r="IZ99">
        <v>0.54274716493008857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0.38698207758237801</v>
      </c>
      <c r="JK99">
        <v>0.5288217147746499</v>
      </c>
      <c r="JL99">
        <v>0.53627110111411713</v>
      </c>
      <c r="JM99">
        <v>0.53033397137034211</v>
      </c>
      <c r="JN99">
        <v>0.53440014077143549</v>
      </c>
      <c r="JO99">
        <v>0.52931263175927068</v>
      </c>
      <c r="JP99">
        <v>0.5273145768792159</v>
      </c>
      <c r="JQ99">
        <v>0.52730418909804633</v>
      </c>
      <c r="JR99">
        <v>0.52415795679028199</v>
      </c>
      <c r="JS99">
        <v>0.5225077355679798</v>
      </c>
      <c r="JT99">
        <v>0.52308396124043854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0.49338675461307402</v>
      </c>
      <c r="KE99">
        <v>0.54227020319318309</v>
      </c>
      <c r="KF99">
        <v>0.54095724344906149</v>
      </c>
      <c r="KG99">
        <v>0.5245105573998764</v>
      </c>
      <c r="KH99">
        <v>0.51799961054167243</v>
      </c>
      <c r="KI99">
        <v>0.51740778518406849</v>
      </c>
      <c r="KJ99">
        <v>0.51880159963068051</v>
      </c>
      <c r="KK99">
        <v>0.5218632962234927</v>
      </c>
      <c r="KL99">
        <v>0.5179433245817634</v>
      </c>
      <c r="KM99">
        <v>0.5208649118722205</v>
      </c>
      <c r="KN99">
        <v>0.52503411432437175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0.34863365791846829</v>
      </c>
      <c r="KY99">
        <v>0.34366280943939126</v>
      </c>
      <c r="KZ99">
        <v>0.51271086285996703</v>
      </c>
      <c r="LA99">
        <v>0.49856779377238658</v>
      </c>
      <c r="LB99">
        <v>0.50421590744754607</v>
      </c>
      <c r="LC99">
        <v>0.49510168174017316</v>
      </c>
      <c r="LD99">
        <v>0.49475478388369959</v>
      </c>
      <c r="LE99">
        <v>0.49067308644311763</v>
      </c>
      <c r="LF99">
        <v>0.49398429160690627</v>
      </c>
      <c r="LG99">
        <v>0.49704097415014636</v>
      </c>
      <c r="LH99">
        <v>0.49194428705101989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0.48417147010417111</v>
      </c>
      <c r="LT99">
        <v>0.53465997066400417</v>
      </c>
      <c r="LU99">
        <v>0.51670644599097659</v>
      </c>
      <c r="LV99">
        <v>0.49891501149887341</v>
      </c>
      <c r="LW99">
        <v>0.47992485013299963</v>
      </c>
      <c r="LX99">
        <v>0.49048365677805567</v>
      </c>
      <c r="LY99">
        <v>0.48445655480989019</v>
      </c>
      <c r="LZ99">
        <v>0.49006927194335304</v>
      </c>
      <c r="MA99">
        <v>0.48481773430112218</v>
      </c>
      <c r="MB99">
        <v>0.48969527887436343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0.47447312797448582</v>
      </c>
      <c r="MO99">
        <v>0.51509875831121621</v>
      </c>
      <c r="MP99">
        <v>0.51615968582275873</v>
      </c>
      <c r="MQ99">
        <v>0.47864645055405375</v>
      </c>
      <c r="MR99">
        <v>0.47745395220815712</v>
      </c>
      <c r="MS99">
        <v>0.47970680110421804</v>
      </c>
      <c r="MT99">
        <v>0.47834803587158647</v>
      </c>
      <c r="MU99">
        <v>0.47952423611525274</v>
      </c>
      <c r="MV99">
        <v>0.48295284946388661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0.41008874673557483</v>
      </c>
      <c r="NI99">
        <v>0.43053837855764937</v>
      </c>
      <c r="NJ99">
        <v>0.48864244225251441</v>
      </c>
      <c r="NK99">
        <v>0.48994086881048993</v>
      </c>
      <c r="NL99">
        <v>0.46352120166412414</v>
      </c>
      <c r="NM99">
        <v>0.46157964107636301</v>
      </c>
      <c r="NN99">
        <v>0.46040708250413392</v>
      </c>
      <c r="NO99">
        <v>0.46426677536999383</v>
      </c>
      <c r="NP99">
        <v>0.45773969304307088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0.37994944791994456</v>
      </c>
      <c r="OD99">
        <v>0.39594811329584445</v>
      </c>
      <c r="OE99">
        <v>0.48306833187098919</v>
      </c>
      <c r="OF99">
        <v>0.49047374869992649</v>
      </c>
      <c r="OG99">
        <v>0.4621237938522314</v>
      </c>
      <c r="OH99">
        <v>0.46242315968119485</v>
      </c>
      <c r="OI99">
        <v>0.45358065883502757</v>
      </c>
      <c r="OJ99">
        <v>0.45140396764134222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0.40582157016439302</v>
      </c>
      <c r="OY99">
        <v>0.30697333573979024</v>
      </c>
      <c r="OZ99">
        <v>0.47280070900347876</v>
      </c>
      <c r="PA99">
        <v>0.48794285267252729</v>
      </c>
      <c r="PB99">
        <v>0.453650080299634</v>
      </c>
      <c r="PC99">
        <v>0.45844891325169385</v>
      </c>
      <c r="PD99">
        <v>0.4539442953357915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0.35263130322034009</v>
      </c>
      <c r="PS99">
        <v>0.37459908490078786</v>
      </c>
      <c r="PT99">
        <v>0.38382635465539189</v>
      </c>
      <c r="PU99">
        <v>0.45951346640065444</v>
      </c>
      <c r="PV99">
        <v>0.45237741067320414</v>
      </c>
      <c r="PW99">
        <v>0.44330127729804475</v>
      </c>
      <c r="PX99">
        <v>0.44310969358111263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0.2933758474444681</v>
      </c>
      <c r="QN99">
        <v>0.35700064921702551</v>
      </c>
      <c r="QO99">
        <v>0.41053795402946958</v>
      </c>
      <c r="QP99">
        <v>0.45712952525710748</v>
      </c>
      <c r="QQ99">
        <v>0.473747701744968</v>
      </c>
      <c r="QR99">
        <v>0.44170591019527344</v>
      </c>
      <c r="QS99" s="102" t="s">
        <v>1001</v>
      </c>
      <c r="QU99">
        <v>21</v>
      </c>
      <c r="QV99" s="35">
        <v>0.83300000000000007</v>
      </c>
      <c r="QW99">
        <f t="shared" ref="QW99:RP99" si="94">OK$68</f>
        <v>0</v>
      </c>
      <c r="QX99">
        <f t="shared" si="94"/>
        <v>0</v>
      </c>
      <c r="QY99">
        <f t="shared" si="94"/>
        <v>0</v>
      </c>
      <c r="QZ99">
        <f t="shared" si="94"/>
        <v>0</v>
      </c>
      <c r="RA99">
        <f t="shared" si="94"/>
        <v>0</v>
      </c>
      <c r="RB99">
        <f t="shared" si="94"/>
        <v>0</v>
      </c>
      <c r="RC99">
        <f t="shared" si="94"/>
        <v>0</v>
      </c>
      <c r="RD99">
        <f t="shared" si="94"/>
        <v>0</v>
      </c>
      <c r="RE99">
        <f t="shared" si="94"/>
        <v>0</v>
      </c>
      <c r="RF99">
        <f t="shared" si="94"/>
        <v>0</v>
      </c>
      <c r="RG99">
        <f t="shared" si="94"/>
        <v>0</v>
      </c>
      <c r="RH99">
        <f t="shared" si="94"/>
        <v>0</v>
      </c>
      <c r="RI99">
        <f t="shared" si="94"/>
        <v>0</v>
      </c>
      <c r="RJ99">
        <f t="shared" si="94"/>
        <v>4.6195488428235141</v>
      </c>
      <c r="RK99">
        <f t="shared" si="94"/>
        <v>4.6610683236354689</v>
      </c>
      <c r="RL99">
        <f t="shared" si="94"/>
        <v>4.6141979692216868</v>
      </c>
      <c r="RM99">
        <f t="shared" si="94"/>
        <v>4.6351911351081512</v>
      </c>
      <c r="RN99">
        <f t="shared" si="94"/>
        <v>4.6474799108802261</v>
      </c>
      <c r="RO99">
        <f t="shared" si="94"/>
        <v>4.6210107654187125</v>
      </c>
      <c r="RP99">
        <f t="shared" si="94"/>
        <v>4.6212257527772804</v>
      </c>
      <c r="RR99">
        <f t="shared" si="74"/>
        <v>15.571967700000002</v>
      </c>
      <c r="RS99" s="35">
        <v>0.83300000000000007</v>
      </c>
      <c r="RT99">
        <f>0.43*RK99+0.57*RL99</f>
        <v>4.6343522216196131</v>
      </c>
    </row>
    <row r="100" spans="1:504" x14ac:dyDescent="0.3">
      <c r="QU100">
        <v>22</v>
      </c>
      <c r="QV100" s="35">
        <v>0.8660000000000001</v>
      </c>
      <c r="QW100">
        <f t="shared" ref="QW100:RP100" si="95">PE$68</f>
        <v>0</v>
      </c>
      <c r="QX100">
        <f t="shared" si="95"/>
        <v>0</v>
      </c>
      <c r="QY100">
        <f t="shared" si="95"/>
        <v>0</v>
      </c>
      <c r="QZ100">
        <f t="shared" si="95"/>
        <v>0</v>
      </c>
      <c r="RA100">
        <f t="shared" si="95"/>
        <v>0</v>
      </c>
      <c r="RB100">
        <f t="shared" si="95"/>
        <v>0</v>
      </c>
      <c r="RC100">
        <f t="shared" si="95"/>
        <v>0</v>
      </c>
      <c r="RD100">
        <f t="shared" si="95"/>
        <v>0</v>
      </c>
      <c r="RE100">
        <f t="shared" si="95"/>
        <v>0</v>
      </c>
      <c r="RF100">
        <f t="shared" si="95"/>
        <v>0</v>
      </c>
      <c r="RG100">
        <f t="shared" si="95"/>
        <v>0</v>
      </c>
      <c r="RH100">
        <f t="shared" si="95"/>
        <v>0</v>
      </c>
      <c r="RI100">
        <f t="shared" si="95"/>
        <v>0</v>
      </c>
      <c r="RJ100">
        <f t="shared" si="95"/>
        <v>5.3386508870068514</v>
      </c>
      <c r="RK100">
        <f t="shared" si="95"/>
        <v>4.7575870759968719</v>
      </c>
      <c r="RL100">
        <f t="shared" si="95"/>
        <v>4.9206526663272285</v>
      </c>
      <c r="RM100">
        <f t="shared" si="95"/>
        <v>4.9613305765602203</v>
      </c>
      <c r="RN100">
        <f t="shared" si="95"/>
        <v>4.9637889674091786</v>
      </c>
      <c r="RO100">
        <f t="shared" si="95"/>
        <v>4.9399167616470754</v>
      </c>
      <c r="RP100">
        <f t="shared" si="95"/>
        <v>4.9335482641434707</v>
      </c>
      <c r="RR100">
        <f t="shared" si="74"/>
        <v>15.966215400000001</v>
      </c>
      <c r="RS100" s="35">
        <v>0.8660000000000001</v>
      </c>
      <c r="RT100">
        <f>0.03*RK100+0.97*RL100</f>
        <v>4.9157606986173175</v>
      </c>
    </row>
    <row r="101" spans="1:504" x14ac:dyDescent="0.3">
      <c r="QU101">
        <v>23</v>
      </c>
      <c r="QV101" s="35">
        <v>0.9</v>
      </c>
      <c r="QW101">
        <f t="shared" ref="QW101:RP101" si="96">PY$68</f>
        <v>0</v>
      </c>
      <c r="QX101">
        <f t="shared" si="96"/>
        <v>0</v>
      </c>
      <c r="QY101">
        <f t="shared" si="96"/>
        <v>0</v>
      </c>
      <c r="QZ101">
        <f t="shared" si="96"/>
        <v>0</v>
      </c>
      <c r="RA101">
        <f t="shared" si="96"/>
        <v>0</v>
      </c>
      <c r="RB101">
        <f t="shared" si="96"/>
        <v>0</v>
      </c>
      <c r="RC101">
        <f t="shared" si="96"/>
        <v>0</v>
      </c>
      <c r="RD101">
        <f t="shared" si="96"/>
        <v>0</v>
      </c>
      <c r="RE101">
        <f t="shared" si="96"/>
        <v>0</v>
      </c>
      <c r="RF101">
        <f t="shared" si="96"/>
        <v>0</v>
      </c>
      <c r="RG101">
        <f t="shared" si="96"/>
        <v>0</v>
      </c>
      <c r="RH101">
        <f t="shared" si="96"/>
        <v>0</v>
      </c>
      <c r="RI101">
        <f t="shared" si="96"/>
        <v>0</v>
      </c>
      <c r="RJ101">
        <f t="shared" si="96"/>
        <v>0</v>
      </c>
      <c r="RK101">
        <f t="shared" si="96"/>
        <v>4.4080410480564316</v>
      </c>
      <c r="RL101">
        <f t="shared" si="96"/>
        <v>5.076752120914418</v>
      </c>
      <c r="RM101">
        <f t="shared" si="96"/>
        <v>5.2406352453244578</v>
      </c>
      <c r="RN101">
        <f t="shared" si="96"/>
        <v>5.2478313699930625</v>
      </c>
      <c r="RO101">
        <f t="shared" si="96"/>
        <v>5.2357083540922433</v>
      </c>
      <c r="RP101">
        <f t="shared" si="96"/>
        <v>5.2700608773870661</v>
      </c>
      <c r="RR101">
        <f t="shared" si="74"/>
        <v>16.372410000000002</v>
      </c>
      <c r="RS101" s="35">
        <v>0.9</v>
      </c>
      <c r="RT101">
        <f>0.63*RK101+0.37*RL101</f>
        <v>4.6554641450138865</v>
      </c>
    </row>
    <row r="103" spans="1:504" x14ac:dyDescent="0.3">
      <c r="QS103" s="102" t="s">
        <v>1000</v>
      </c>
      <c r="QT103" s="102" t="s">
        <v>933</v>
      </c>
      <c r="QU103" t="s">
        <v>991</v>
      </c>
      <c r="QV103" t="s">
        <v>932</v>
      </c>
      <c r="QW103">
        <v>1</v>
      </c>
      <c r="QX103">
        <v>2</v>
      </c>
      <c r="QY103">
        <v>3</v>
      </c>
      <c r="QZ103">
        <v>4</v>
      </c>
      <c r="RA103">
        <v>5</v>
      </c>
      <c r="RB103">
        <v>6</v>
      </c>
      <c r="RC103">
        <v>7</v>
      </c>
      <c r="RD103">
        <v>8</v>
      </c>
      <c r="RE103">
        <v>9</v>
      </c>
      <c r="RF103">
        <v>10</v>
      </c>
      <c r="RG103">
        <v>11</v>
      </c>
      <c r="RH103">
        <v>12</v>
      </c>
      <c r="RI103">
        <v>13</v>
      </c>
      <c r="RJ103">
        <v>14</v>
      </c>
      <c r="RK103">
        <v>15</v>
      </c>
      <c r="RL103">
        <v>16</v>
      </c>
      <c r="RM103">
        <v>17</v>
      </c>
      <c r="RN103">
        <v>18</v>
      </c>
      <c r="RO103">
        <v>19</v>
      </c>
      <c r="RP103">
        <v>20</v>
      </c>
      <c r="RR103" t="s">
        <v>886</v>
      </c>
      <c r="RT103" t="s">
        <v>932</v>
      </c>
    </row>
    <row r="104" spans="1:504" x14ac:dyDescent="0.3">
      <c r="QO104" t="s">
        <v>432</v>
      </c>
      <c r="QP104" s="35"/>
      <c r="QR104" s="103" t="s">
        <v>432</v>
      </c>
      <c r="QS104" s="104">
        <f t="shared" ref="QS104:QS126" si="97">0.3749*QV104^2 + 0.7179*QV104 + 1.0344</f>
        <v>1.109939</v>
      </c>
      <c r="QU104">
        <v>1</v>
      </c>
      <c r="QV104" s="35">
        <v>0.1</v>
      </c>
      <c r="QW104">
        <f>(A$47*0.378 + A$48*0.01 + A$49*0.077+ A$51*0.049+ A$31*0.028 + A$55*0.057)*$QS104/(QW$156-QW$157*$QV104)</f>
        <v>0</v>
      </c>
      <c r="QX104">
        <f>(B$47*0.378 + B$48*0.01 + B$49*0.077+ B$51*0.049+ B$31*0.028 + B$55*0.057)*$QS104/(QX$156-QX$157*$QV104)</f>
        <v>0</v>
      </c>
      <c r="QY104">
        <f>(C$47*0.378 + C$48*0.01 + C$49*0.077+ C$51*0.049+ C$31*0.028 + C$55*0.057)*$QS104/(QY$156-QY$157*$QV104)</f>
        <v>0.13388349905394115</v>
      </c>
      <c r="QZ104">
        <f t="shared" ref="QZ104:RP104" si="98">(D$47*0.378 + D$48*0.01 + D$49*0.077+ D$51*0.049+ D$31*0.028+D$55*0.057)*$QS104/(QZ$156-QZ$157*$QV104)</f>
        <v>0.22395510415348732</v>
      </c>
      <c r="RA104">
        <f t="shared" si="98"/>
        <v>0.32754988654087053</v>
      </c>
      <c r="RB104">
        <f t="shared" si="98"/>
        <v>0.38869188030307528</v>
      </c>
      <c r="RC104">
        <f t="shared" si="98"/>
        <v>0.41674413021413165</v>
      </c>
      <c r="RD104">
        <f t="shared" si="98"/>
        <v>0.37959245430258343</v>
      </c>
      <c r="RE104">
        <f t="shared" si="98"/>
        <v>0.33262869753417346</v>
      </c>
      <c r="RF104">
        <f t="shared" si="98"/>
        <v>0.30064437384140152</v>
      </c>
      <c r="RG104">
        <f t="shared" si="98"/>
        <v>0.2745392282608245</v>
      </c>
      <c r="RH104">
        <f t="shared" si="98"/>
        <v>0.25256627450545938</v>
      </c>
      <c r="RI104">
        <f t="shared" si="98"/>
        <v>0.23144230430083523</v>
      </c>
      <c r="RJ104">
        <f t="shared" si="98"/>
        <v>0.21460927805490373</v>
      </c>
      <c r="RK104">
        <f t="shared" si="98"/>
        <v>0.20127910383064337</v>
      </c>
      <c r="RL104">
        <f t="shared" si="98"/>
        <v>0.18925419544917757</v>
      </c>
      <c r="RM104">
        <f t="shared" si="98"/>
        <v>0.17710725674719335</v>
      </c>
      <c r="RN104">
        <f t="shared" si="98"/>
        <v>0.16762771348873284</v>
      </c>
      <c r="RO104">
        <f t="shared" si="98"/>
        <v>0.15868683792651225</v>
      </c>
      <c r="RP104">
        <f t="shared" si="98"/>
        <v>0.15117806316725232</v>
      </c>
      <c r="RR104">
        <f t="shared" ref="RR104:RR126" si="99">(119469*RS104+56202)/10^4</f>
        <v>6.8148899999999992</v>
      </c>
      <c r="RS104" s="35">
        <v>0.1</v>
      </c>
      <c r="RT104">
        <f>(0.19*RB104*RB103+0.81*RC104*RC103)</f>
        <v>2.8060479618596323</v>
      </c>
    </row>
    <row r="105" spans="1:504" x14ac:dyDescent="0.3">
      <c r="QP105" s="35"/>
      <c r="QS105" s="104">
        <f t="shared" si="97"/>
        <v>1.15052025</v>
      </c>
      <c r="QU105">
        <v>2</v>
      </c>
      <c r="QV105" s="35">
        <v>0.15</v>
      </c>
      <c r="QW105">
        <f t="shared" ref="QW105:RP105" si="100">(U$47*0.378 + U$48*0.01 + U$49*0.077+ U$51*0.049+ U$31*0.028+U$55*0.057)*$QS105/(QW$156-QW$157*$QV105)</f>
        <v>0</v>
      </c>
      <c r="QX105">
        <f t="shared" si="100"/>
        <v>0</v>
      </c>
      <c r="QY105">
        <f t="shared" si="100"/>
        <v>0</v>
      </c>
      <c r="QZ105">
        <f t="shared" si="100"/>
        <v>0.13726020453258425</v>
      </c>
      <c r="RA105">
        <f t="shared" si="100"/>
        <v>0.21428290006355155</v>
      </c>
      <c r="RB105">
        <f t="shared" si="100"/>
        <v>0.30254606274474433</v>
      </c>
      <c r="RC105">
        <f t="shared" si="100"/>
        <v>0.36881827959350005</v>
      </c>
      <c r="RD105">
        <f t="shared" si="100"/>
        <v>0.41787005049309983</v>
      </c>
      <c r="RE105">
        <f t="shared" si="100"/>
        <v>0.44592094824448469</v>
      </c>
      <c r="RF105">
        <f t="shared" si="100"/>
        <v>0.42931563839380882</v>
      </c>
      <c r="RG105">
        <f t="shared" si="100"/>
        <v>0.39230737242723174</v>
      </c>
      <c r="RH105">
        <f t="shared" si="100"/>
        <v>0.35410289115151944</v>
      </c>
      <c r="RI105">
        <f t="shared" si="100"/>
        <v>0.33558838693180476</v>
      </c>
      <c r="RJ105">
        <f t="shared" si="100"/>
        <v>0.304703158478831</v>
      </c>
      <c r="RK105">
        <f t="shared" si="100"/>
        <v>0.28299417834117568</v>
      </c>
      <c r="RL105">
        <f t="shared" si="100"/>
        <v>0.26832878904697816</v>
      </c>
      <c r="RM105">
        <f t="shared" si="100"/>
        <v>0.25137047307311849</v>
      </c>
      <c r="RN105">
        <f t="shared" si="100"/>
        <v>0.23766793584577117</v>
      </c>
      <c r="RO105">
        <f t="shared" si="100"/>
        <v>0.22407383676138776</v>
      </c>
      <c r="RP105">
        <f t="shared" si="100"/>
        <v>0.21383182760828226</v>
      </c>
      <c r="RR105">
        <f t="shared" si="99"/>
        <v>7.4122350000000008</v>
      </c>
      <c r="RS105" s="35">
        <v>0.15</v>
      </c>
      <c r="RT105">
        <f>0.59*RC105*7+0.41*RD105*8</f>
        <v>2.8938332603385226</v>
      </c>
    </row>
    <row r="106" spans="1:504" x14ac:dyDescent="0.3">
      <c r="QP106" s="35"/>
      <c r="QS106" s="104">
        <f t="shared" si="97"/>
        <v>1.192976</v>
      </c>
      <c r="QU106">
        <v>3</v>
      </c>
      <c r="QV106" s="35">
        <v>0.2</v>
      </c>
      <c r="QW106">
        <f t="shared" ref="QW106:RP106" si="101">(AO$47*0.378 + AO$48*0.01 + AO$49*0.077+ AO$51*0.049+ AO$31*0.028+AO$55*0.057)*$QS106/(QW$156-QW$157*$QV106)</f>
        <v>0</v>
      </c>
      <c r="QX106">
        <f t="shared" si="101"/>
        <v>0</v>
      </c>
      <c r="QY106">
        <f t="shared" si="101"/>
        <v>0</v>
      </c>
      <c r="QZ106">
        <f t="shared" si="101"/>
        <v>0</v>
      </c>
      <c r="RA106">
        <f t="shared" si="101"/>
        <v>0.1433364936473939</v>
      </c>
      <c r="RB106">
        <f t="shared" si="101"/>
        <v>0.22408450447511241</v>
      </c>
      <c r="RC106">
        <f t="shared" si="101"/>
        <v>0.30450901946330639</v>
      </c>
      <c r="RD106">
        <f t="shared" si="101"/>
        <v>0.3624932813941783</v>
      </c>
      <c r="RE106">
        <f t="shared" si="101"/>
        <v>0.40800246795423484</v>
      </c>
      <c r="RF106">
        <f t="shared" si="101"/>
        <v>0.44455570799348576</v>
      </c>
      <c r="RG106">
        <f t="shared" si="101"/>
        <v>0.47015303003956499</v>
      </c>
      <c r="RH106">
        <f t="shared" si="101"/>
        <v>0.46794647407229806</v>
      </c>
      <c r="RI106">
        <f t="shared" si="101"/>
        <v>0.44139613844361825</v>
      </c>
      <c r="RJ106">
        <f t="shared" si="101"/>
        <v>0.40787567655912726</v>
      </c>
      <c r="RK106">
        <f t="shared" si="101"/>
        <v>0.37183114873124629</v>
      </c>
      <c r="RL106">
        <f t="shared" si="101"/>
        <v>0.35730664948508928</v>
      </c>
      <c r="RM106">
        <f t="shared" si="101"/>
        <v>0.33535523816534663</v>
      </c>
      <c r="RN106">
        <f t="shared" si="101"/>
        <v>0.31331637918649768</v>
      </c>
      <c r="RO106">
        <f t="shared" si="101"/>
        <v>0.3037677976576702</v>
      </c>
      <c r="RP106">
        <f t="shared" si="101"/>
        <v>0.28119079670245467</v>
      </c>
      <c r="RR106">
        <f t="shared" si="99"/>
        <v>8.0095799999999997</v>
      </c>
      <c r="RS106" s="35">
        <v>0.2</v>
      </c>
      <c r="RT106">
        <f>0.99*RD106*8+0.01*RE106*9</f>
        <v>2.9076670107577733</v>
      </c>
    </row>
    <row r="107" spans="1:504" x14ac:dyDescent="0.3">
      <c r="QP107" s="35"/>
      <c r="QS107" s="104">
        <f t="shared" si="97"/>
        <v>1.2373062500000001</v>
      </c>
      <c r="QU107">
        <v>4</v>
      </c>
      <c r="QV107" s="35">
        <v>0.25</v>
      </c>
      <c r="QW107">
        <f t="shared" ref="QW107:RP107" si="102">(BI$47*0.378 + BI$48*0.01 + BI$49*0.077+ BI$51*0.049+ BI$31*0.028+BI$55*0.057)*$QS107/(QW$156-QW$157*$QV107)</f>
        <v>0</v>
      </c>
      <c r="QX107">
        <f t="shared" si="102"/>
        <v>0</v>
      </c>
      <c r="QY107">
        <f t="shared" si="102"/>
        <v>0</v>
      </c>
      <c r="QZ107">
        <f t="shared" si="102"/>
        <v>0</v>
      </c>
      <c r="RA107">
        <f t="shared" si="102"/>
        <v>0.18890600359152546</v>
      </c>
      <c r="RB107">
        <f t="shared" si="102"/>
        <v>0.15410235247588516</v>
      </c>
      <c r="RC107">
        <f t="shared" si="102"/>
        <v>0.22955130498791104</v>
      </c>
      <c r="RD107">
        <f t="shared" si="102"/>
        <v>0.29839378944975792</v>
      </c>
      <c r="RE107">
        <f t="shared" si="102"/>
        <v>0.3532980081980468</v>
      </c>
      <c r="RF107">
        <f t="shared" si="102"/>
        <v>0.39619178532570043</v>
      </c>
      <c r="RG107">
        <f t="shared" si="102"/>
        <v>0.43548375734283673</v>
      </c>
      <c r="RH107">
        <f t="shared" si="102"/>
        <v>0.46218056450999218</v>
      </c>
      <c r="RI107">
        <f t="shared" si="102"/>
        <v>0.48705929516772301</v>
      </c>
      <c r="RJ107">
        <f t="shared" si="102"/>
        <v>0.49448795841738202</v>
      </c>
      <c r="RK107">
        <f t="shared" si="102"/>
        <v>0.47696706842788517</v>
      </c>
      <c r="RL107">
        <f t="shared" si="102"/>
        <v>0.44763956968364343</v>
      </c>
      <c r="RM107">
        <f t="shared" si="102"/>
        <v>0.42251245528276404</v>
      </c>
      <c r="RN107">
        <f t="shared" si="102"/>
        <v>0.40550716156184063</v>
      </c>
      <c r="RO107">
        <f t="shared" si="102"/>
        <v>0.38281549112789348</v>
      </c>
      <c r="RP107">
        <f t="shared" si="102"/>
        <v>0.36050932930449636</v>
      </c>
      <c r="RR107">
        <f t="shared" si="99"/>
        <v>8.6069250000000004</v>
      </c>
      <c r="RS107" s="35">
        <v>0.25</v>
      </c>
      <c r="RT107">
        <f>0.39*RD107*RD103+0.61*RE107*RE103</f>
        <v>2.8705946880905215</v>
      </c>
    </row>
    <row r="108" spans="1:504" x14ac:dyDescent="0.3">
      <c r="QP108" s="35"/>
      <c r="QS108" s="104">
        <f t="shared" si="97"/>
        <v>1.2835109999999998</v>
      </c>
      <c r="QU108">
        <v>5</v>
      </c>
      <c r="QV108" s="35">
        <v>0.3</v>
      </c>
      <c r="QW108">
        <f t="shared" ref="QW108:RP108" si="103">(CC$47*0.378 + CC$48*0.01 + CC$49*0.077+ CC$51*0.049+ CC$31*0.028+CC$55*0.057)*$QS108/(QW$156-QW$157*$QV108)</f>
        <v>0</v>
      </c>
      <c r="QX108">
        <f t="shared" si="103"/>
        <v>0</v>
      </c>
      <c r="QY108">
        <f t="shared" si="103"/>
        <v>0</v>
      </c>
      <c r="QZ108">
        <f t="shared" si="103"/>
        <v>0</v>
      </c>
      <c r="RA108">
        <f t="shared" si="103"/>
        <v>0</v>
      </c>
      <c r="RB108">
        <f t="shared" si="103"/>
        <v>0.20306432133977415</v>
      </c>
      <c r="RC108">
        <f t="shared" si="103"/>
        <v>0.17314653929911134</v>
      </c>
      <c r="RD108">
        <f t="shared" si="103"/>
        <v>0.24264774806155179</v>
      </c>
      <c r="RE108">
        <f t="shared" si="103"/>
        <v>0.3073974447448074</v>
      </c>
      <c r="RF108">
        <f t="shared" si="103"/>
        <v>0.35719165577503548</v>
      </c>
      <c r="RG108">
        <f t="shared" si="103"/>
        <v>0.39705819261736069</v>
      </c>
      <c r="RH108">
        <f t="shared" si="103"/>
        <v>0.43320511382019206</v>
      </c>
      <c r="RI108">
        <f t="shared" si="103"/>
        <v>0.46022579578582595</v>
      </c>
      <c r="RJ108">
        <f t="shared" si="103"/>
        <v>0.4875220976231438</v>
      </c>
      <c r="RK108">
        <f t="shared" si="103"/>
        <v>0.50202479289505553</v>
      </c>
      <c r="RL108">
        <f t="shared" si="103"/>
        <v>0.51312783418349694</v>
      </c>
      <c r="RM108">
        <f t="shared" si="103"/>
        <v>0.51052347136561016</v>
      </c>
      <c r="RN108">
        <f t="shared" si="103"/>
        <v>0.49087971847063544</v>
      </c>
      <c r="RO108">
        <f t="shared" si="103"/>
        <v>0.46213029215715673</v>
      </c>
      <c r="RP108">
        <f t="shared" si="103"/>
        <v>0.44083937682722124</v>
      </c>
      <c r="RR108">
        <f t="shared" si="99"/>
        <v>9.2042699999999993</v>
      </c>
      <c r="RS108" s="35">
        <v>0.3</v>
      </c>
      <c r="RT108">
        <f>0.8*RE108*9+0.2*RF108*10</f>
        <v>2.9276449137126841</v>
      </c>
    </row>
    <row r="109" spans="1:504" x14ac:dyDescent="0.3">
      <c r="QP109" s="35"/>
      <c r="QS109" s="104">
        <f t="shared" si="97"/>
        <v>1.3150329860999999</v>
      </c>
      <c r="QU109">
        <v>6</v>
      </c>
      <c r="QV109" s="35">
        <v>0.33299999999999996</v>
      </c>
      <c r="QW109">
        <f t="shared" ref="QW109:RP109" si="104">(CW$47*0.378 + CW$48*0.01 + CW$49*0.077+ CW$51*0.049+ CW$31*0.028+CW$55*0.057)*$QS109/(QW$156-QW$157*$QV109)</f>
        <v>0</v>
      </c>
      <c r="QX109">
        <f t="shared" si="104"/>
        <v>0</v>
      </c>
      <c r="QY109">
        <f t="shared" si="104"/>
        <v>0</v>
      </c>
      <c r="QZ109">
        <f t="shared" si="104"/>
        <v>0</v>
      </c>
      <c r="RA109">
        <f t="shared" si="104"/>
        <v>0</v>
      </c>
      <c r="RB109">
        <f t="shared" si="104"/>
        <v>0.2190899023535991</v>
      </c>
      <c r="RC109">
        <f t="shared" si="104"/>
        <v>0.19005162672797604</v>
      </c>
      <c r="RD109">
        <f t="shared" si="104"/>
        <v>0.20654593564469126</v>
      </c>
      <c r="RE109">
        <f t="shared" si="104"/>
        <v>0.27282478151767248</v>
      </c>
      <c r="RF109">
        <f t="shared" si="104"/>
        <v>0.32313167844885143</v>
      </c>
      <c r="RG109">
        <f t="shared" si="104"/>
        <v>0.37344974222558913</v>
      </c>
      <c r="RH109">
        <f t="shared" si="104"/>
        <v>0.40787742184917286</v>
      </c>
      <c r="RI109">
        <f t="shared" si="104"/>
        <v>0.4409104776709547</v>
      </c>
      <c r="RJ109">
        <f t="shared" si="104"/>
        <v>0.46910761862399875</v>
      </c>
      <c r="RK109">
        <f t="shared" si="104"/>
        <v>0.48639654361589213</v>
      </c>
      <c r="RL109">
        <f t="shared" si="104"/>
        <v>0.51012942455645482</v>
      </c>
      <c r="RM109">
        <f t="shared" si="104"/>
        <v>0.52567681615593664</v>
      </c>
      <c r="RN109">
        <f t="shared" si="104"/>
        <v>0.53146051017955964</v>
      </c>
      <c r="RO109">
        <f t="shared" si="104"/>
        <v>0.52778555059505872</v>
      </c>
      <c r="RP109">
        <f t="shared" si="104"/>
        <v>0.50781210819184253</v>
      </c>
      <c r="RR109">
        <f t="shared" si="99"/>
        <v>9.5985177000000004</v>
      </c>
      <c r="RS109" s="35">
        <v>0.33299999999999996</v>
      </c>
      <c r="RT109">
        <f>0.4*RE109*9+0.6*RF109*10</f>
        <v>2.9209592841567296</v>
      </c>
    </row>
    <row r="110" spans="1:504" x14ac:dyDescent="0.3">
      <c r="QP110" s="35"/>
      <c r="QS110" s="104">
        <f t="shared" si="97"/>
        <v>1.3473715043999999</v>
      </c>
      <c r="QU110">
        <v>7</v>
      </c>
      <c r="QV110" s="35">
        <v>0.36599999999999999</v>
      </c>
      <c r="QW110">
        <f t="shared" ref="QW110:RP110" si="105">(DQ$47*0.378 + DQ$48*0.01 + DQ$49*0.077+ DQ$51*0.049+ DQ$31*0.028+DQ$55*0.057)*$QS110/(QW$156-QW$157*$QV110)</f>
        <v>0</v>
      </c>
      <c r="QX110">
        <f t="shared" si="105"/>
        <v>0</v>
      </c>
      <c r="QY110">
        <f t="shared" si="105"/>
        <v>0</v>
      </c>
      <c r="QZ110">
        <f t="shared" si="105"/>
        <v>0</v>
      </c>
      <c r="RA110">
        <f t="shared" si="105"/>
        <v>0</v>
      </c>
      <c r="RB110">
        <f t="shared" si="105"/>
        <v>0</v>
      </c>
      <c r="RC110">
        <f t="shared" si="105"/>
        <v>0.21046409964901214</v>
      </c>
      <c r="RD110">
        <f t="shared" si="105"/>
        <v>0.1864283584799199</v>
      </c>
      <c r="RE110">
        <f t="shared" si="105"/>
        <v>0.24198049261856006</v>
      </c>
      <c r="RF110">
        <f t="shared" si="105"/>
        <v>0.29656618787235783</v>
      </c>
      <c r="RG110">
        <f t="shared" si="105"/>
        <v>0.34672794730406253</v>
      </c>
      <c r="RH110">
        <f t="shared" si="105"/>
        <v>0.39214797705714727</v>
      </c>
      <c r="RI110">
        <f t="shared" si="105"/>
        <v>0.42415607086273133</v>
      </c>
      <c r="RJ110">
        <f t="shared" si="105"/>
        <v>0.45216365214542792</v>
      </c>
      <c r="RK110">
        <f t="shared" si="105"/>
        <v>0.47169863970831377</v>
      </c>
      <c r="RL110">
        <f t="shared" si="105"/>
        <v>0.49376378657744274</v>
      </c>
      <c r="RM110">
        <f t="shared" si="105"/>
        <v>0.51069780295426004</v>
      </c>
      <c r="RN110">
        <f t="shared" si="105"/>
        <v>0.52849556836645462</v>
      </c>
      <c r="RO110">
        <f t="shared" si="105"/>
        <v>0.53396314175842585</v>
      </c>
      <c r="RP110">
        <f t="shared" si="105"/>
        <v>0.53943164219878459</v>
      </c>
      <c r="RR110">
        <f t="shared" si="99"/>
        <v>9.9927654000000015</v>
      </c>
      <c r="RS110" s="35">
        <v>0.36599999999999999</v>
      </c>
      <c r="RT110">
        <f>0.01*RE110*9+0.99*RF110*10</f>
        <v>2.9577835042720126</v>
      </c>
      <c r="SJ110" t="s">
        <v>1259</v>
      </c>
    </row>
    <row r="111" spans="1:504" x14ac:dyDescent="0.3">
      <c r="QP111" s="35"/>
      <c r="QS111" s="104">
        <f t="shared" si="97"/>
        <v>1.3815440000000001</v>
      </c>
      <c r="QU111">
        <v>8</v>
      </c>
      <c r="QV111" s="35">
        <v>0.4</v>
      </c>
      <c r="QW111">
        <f t="shared" ref="QW111:RP111" si="106">(EK$47*0.378 + EK$48*0.01 + EK$49*0.077+ EK$51*0.049+ EK$31*0.028+EK$55*0.057)*$QS111/(QW$156-QW$157*$QV111)</f>
        <v>0</v>
      </c>
      <c r="QX111">
        <f t="shared" si="106"/>
        <v>0</v>
      </c>
      <c r="QY111">
        <f t="shared" si="106"/>
        <v>0</v>
      </c>
      <c r="QZ111">
        <f t="shared" si="106"/>
        <v>0</v>
      </c>
      <c r="RA111">
        <f t="shared" si="106"/>
        <v>0</v>
      </c>
      <c r="RB111">
        <f t="shared" si="106"/>
        <v>0</v>
      </c>
      <c r="RC111">
        <f t="shared" si="106"/>
        <v>0.21907884920493062</v>
      </c>
      <c r="RD111">
        <f t="shared" si="106"/>
        <v>0.19743854493697011</v>
      </c>
      <c r="RE111">
        <f t="shared" si="106"/>
        <v>0.21855519430576642</v>
      </c>
      <c r="RF111">
        <f t="shared" si="106"/>
        <v>0.27499260675389819</v>
      </c>
      <c r="RG111">
        <f t="shared" si="106"/>
        <v>0.32750186197242132</v>
      </c>
      <c r="RH111">
        <f t="shared" si="106"/>
        <v>0.36836530690662622</v>
      </c>
      <c r="RI111">
        <f t="shared" si="106"/>
        <v>0.40929133197345391</v>
      </c>
      <c r="RJ111">
        <f t="shared" si="106"/>
        <v>0.43700677256618758</v>
      </c>
      <c r="RK111">
        <f t="shared" si="106"/>
        <v>0.45988547819206282</v>
      </c>
      <c r="RL111">
        <f t="shared" si="106"/>
        <v>0.48017682909151016</v>
      </c>
      <c r="RM111">
        <f t="shared" si="106"/>
        <v>0.50041529612317959</v>
      </c>
      <c r="RN111">
        <f t="shared" si="106"/>
        <v>0.51970673297089909</v>
      </c>
      <c r="RO111">
        <f t="shared" si="106"/>
        <v>0.53683113880820399</v>
      </c>
      <c r="RP111">
        <f t="shared" si="106"/>
        <v>0.54328507417828942</v>
      </c>
      <c r="RR111">
        <f t="shared" si="99"/>
        <v>10.398960000000001</v>
      </c>
      <c r="RS111" s="35">
        <v>0.4</v>
      </c>
      <c r="RT111">
        <f>0.6*RF111*10+0.4*RG111*11</f>
        <v>3.0909638332020428</v>
      </c>
    </row>
    <row r="112" spans="1:504" x14ac:dyDescent="0.3">
      <c r="QP112" s="35"/>
      <c r="QS112" s="104">
        <f t="shared" si="97"/>
        <v>1.4155403260999999</v>
      </c>
      <c r="QU112">
        <v>9</v>
      </c>
      <c r="QV112" s="35">
        <v>0.43300000000000005</v>
      </c>
      <c r="QW112">
        <f t="shared" ref="QW112:RP112" si="107">(FE$47*0.378 + FE$48*0.01 + FE$49*0.077+ FE$51*0.049+ FE$31*0.028+FE$55*0.057)*$QS112/(QW$156-QW$157*$QV112)</f>
        <v>0</v>
      </c>
      <c r="QX112">
        <f t="shared" si="107"/>
        <v>0</v>
      </c>
      <c r="QY112">
        <f t="shared" si="107"/>
        <v>0</v>
      </c>
      <c r="QZ112">
        <f t="shared" si="107"/>
        <v>0</v>
      </c>
      <c r="RA112">
        <f t="shared" si="107"/>
        <v>0</v>
      </c>
      <c r="RB112">
        <f t="shared" si="107"/>
        <v>0</v>
      </c>
      <c r="RC112">
        <f t="shared" si="107"/>
        <v>0</v>
      </c>
      <c r="RD112">
        <f t="shared" si="107"/>
        <v>0.21210648888775821</v>
      </c>
      <c r="RE112">
        <f t="shared" si="107"/>
        <v>0.19659646202691505</v>
      </c>
      <c r="RF112">
        <f t="shared" si="107"/>
        <v>0.25748886017699035</v>
      </c>
      <c r="RG112">
        <f t="shared" si="107"/>
        <v>0.30763683677258941</v>
      </c>
      <c r="RH112">
        <f t="shared" si="107"/>
        <v>0.35461814404578318</v>
      </c>
      <c r="RI112">
        <f t="shared" si="107"/>
        <v>0.39203072014468926</v>
      </c>
      <c r="RJ112">
        <f t="shared" si="107"/>
        <v>0.42420815308276061</v>
      </c>
      <c r="RK112">
        <f t="shared" si="107"/>
        <v>0.44551949511332095</v>
      </c>
      <c r="RL112">
        <f t="shared" si="107"/>
        <v>0.47360691640653829</v>
      </c>
      <c r="RM112">
        <f t="shared" si="107"/>
        <v>0.49252412225606346</v>
      </c>
      <c r="RN112">
        <f t="shared" si="107"/>
        <v>0.51407899485919095</v>
      </c>
      <c r="RO112">
        <f t="shared" si="107"/>
        <v>0.52960092910550904</v>
      </c>
      <c r="RP112">
        <f t="shared" si="107"/>
        <v>0.5426432227287119</v>
      </c>
      <c r="RR112">
        <f t="shared" si="99"/>
        <v>10.7932077</v>
      </c>
      <c r="RS112" s="35">
        <v>0.43300000000000005</v>
      </c>
      <c r="RT112">
        <f>0.21*RF112*10+0.79*RG112*11</f>
        <v>3.2140907179254818</v>
      </c>
    </row>
    <row r="113" spans="458:488" x14ac:dyDescent="0.3">
      <c r="QP113" s="35"/>
      <c r="QS113" s="104">
        <f t="shared" si="97"/>
        <v>1.4503531843999999</v>
      </c>
      <c r="QU113">
        <v>10</v>
      </c>
      <c r="QV113" s="35">
        <v>0.46600000000000008</v>
      </c>
      <c r="QW113">
        <f t="shared" ref="QW113:RP113" si="108">(FY$47*0.378 + FY$48*0.01 + FY$49*0.077+ FY$51*0.049+ FY$31*0.028+FY$55*0.057)*$QS113/(QW$156-QW$157*$QV113)</f>
        <v>0</v>
      </c>
      <c r="QX113">
        <f t="shared" si="108"/>
        <v>0</v>
      </c>
      <c r="QY113">
        <f t="shared" si="108"/>
        <v>0</v>
      </c>
      <c r="QZ113">
        <f t="shared" si="108"/>
        <v>0</v>
      </c>
      <c r="RA113">
        <f t="shared" si="108"/>
        <v>0</v>
      </c>
      <c r="RB113">
        <f t="shared" si="108"/>
        <v>0</v>
      </c>
      <c r="RC113">
        <f t="shared" si="108"/>
        <v>0</v>
      </c>
      <c r="RD113">
        <f t="shared" si="108"/>
        <v>0.21180811298187757</v>
      </c>
      <c r="RE113">
        <f t="shared" si="108"/>
        <v>0.1966007530741975</v>
      </c>
      <c r="RF113">
        <f t="shared" si="108"/>
        <v>0.22926994130544096</v>
      </c>
      <c r="RG113">
        <f t="shared" si="108"/>
        <v>0.28394806371216214</v>
      </c>
      <c r="RH113">
        <f t="shared" si="108"/>
        <v>0.33268425099380855</v>
      </c>
      <c r="RI113">
        <f t="shared" si="108"/>
        <v>0.36972248710339023</v>
      </c>
      <c r="RJ113">
        <f t="shared" si="108"/>
        <v>0.40610888167553899</v>
      </c>
      <c r="RK113">
        <f t="shared" si="108"/>
        <v>0.43159644911977257</v>
      </c>
      <c r="RL113">
        <f t="shared" si="108"/>
        <v>0.45541719731503477</v>
      </c>
      <c r="RM113">
        <f t="shared" si="108"/>
        <v>0.47838338868838703</v>
      </c>
      <c r="RN113">
        <f t="shared" si="108"/>
        <v>0.49422324924709343</v>
      </c>
      <c r="RO113">
        <f t="shared" si="108"/>
        <v>0.51738278183509201</v>
      </c>
      <c r="RP113">
        <f t="shared" si="108"/>
        <v>0.53178857298870352</v>
      </c>
      <c r="RR113">
        <f t="shared" si="99"/>
        <v>11.187455400000001</v>
      </c>
      <c r="RS113" s="35">
        <v>0.46600000000000008</v>
      </c>
      <c r="RT113">
        <f>0.81*RG113*11+0.19*RH113*12</f>
        <v>3.288497339941248</v>
      </c>
    </row>
    <row r="114" spans="458:488" x14ac:dyDescent="0.3">
      <c r="QP114" s="35"/>
      <c r="QS114" s="104">
        <f t="shared" si="97"/>
        <v>1.4870749999999999</v>
      </c>
      <c r="QU114">
        <v>11</v>
      </c>
      <c r="QV114" s="35">
        <v>0.5</v>
      </c>
      <c r="QW114">
        <f t="shared" ref="QW114:RP114" si="109">(GS$47*0.378 + GS$48*0.01 + GS$49*0.077+ GS$51*0.049+ GS$31*0.028+GS$55*0.057)*$QS114/(QW$156-QW$157*$QV114)</f>
        <v>0</v>
      </c>
      <c r="QX114">
        <f t="shared" si="109"/>
        <v>0</v>
      </c>
      <c r="QY114">
        <f t="shared" si="109"/>
        <v>0</v>
      </c>
      <c r="QZ114">
        <f t="shared" si="109"/>
        <v>0</v>
      </c>
      <c r="RA114">
        <f t="shared" si="109"/>
        <v>0</v>
      </c>
      <c r="RB114">
        <f t="shared" si="109"/>
        <v>0</v>
      </c>
      <c r="RC114">
        <f t="shared" si="109"/>
        <v>0</v>
      </c>
      <c r="RD114">
        <f t="shared" si="109"/>
        <v>0.23073711847993175</v>
      </c>
      <c r="RE114">
        <f t="shared" si="109"/>
        <v>0.21571420240668998</v>
      </c>
      <c r="RF114">
        <f t="shared" si="109"/>
        <v>0.21046058712956778</v>
      </c>
      <c r="RG114">
        <f t="shared" si="109"/>
        <v>0.26598958234633502</v>
      </c>
      <c r="RH114">
        <f t="shared" si="109"/>
        <v>0.31216243975351327</v>
      </c>
      <c r="RI114">
        <f t="shared" si="109"/>
        <v>0.35766094547306587</v>
      </c>
      <c r="RJ114">
        <f t="shared" si="109"/>
        <v>0.39098427266288843</v>
      </c>
      <c r="RK114">
        <f t="shared" si="109"/>
        <v>0.41328237734808909</v>
      </c>
      <c r="RL114">
        <f t="shared" si="109"/>
        <v>0.44406067554845913</v>
      </c>
      <c r="RM114">
        <f t="shared" si="109"/>
        <v>0.46650015483626234</v>
      </c>
      <c r="RN114">
        <f t="shared" si="109"/>
        <v>0.48767861488295083</v>
      </c>
      <c r="RO114">
        <f t="shared" si="109"/>
        <v>0.50654789865801075</v>
      </c>
      <c r="RP114">
        <f t="shared" si="109"/>
        <v>0.52339871480794942</v>
      </c>
      <c r="RR114">
        <f t="shared" si="99"/>
        <v>11.59365</v>
      </c>
      <c r="RS114" s="35">
        <v>0.5</v>
      </c>
      <c r="RT114">
        <f>0.41*RG114*11+0.59*RH114*12</f>
        <v>3.4097230898368442</v>
      </c>
    </row>
    <row r="115" spans="458:488" x14ac:dyDescent="0.3">
      <c r="QP115" s="35"/>
      <c r="QS115" s="104">
        <f t="shared" si="97"/>
        <v>1.5235456661</v>
      </c>
      <c r="QU115">
        <v>12</v>
      </c>
      <c r="QV115" s="35">
        <v>0.53300000000000003</v>
      </c>
      <c r="QW115">
        <f t="shared" ref="QW115:RP115" si="110">(HM$47*0.378 + HM$48*0.01 + HM$49*0.077+ HM$51*0.049+ HM$31*0.028+HM$55*0.057)*$QS115/(QW$156-QW$157*$QV115)</f>
        <v>0</v>
      </c>
      <c r="QX115">
        <f t="shared" si="110"/>
        <v>0</v>
      </c>
      <c r="QY115">
        <f t="shared" si="110"/>
        <v>0</v>
      </c>
      <c r="QZ115">
        <f t="shared" si="110"/>
        <v>0</v>
      </c>
      <c r="RA115">
        <f t="shared" si="110"/>
        <v>0</v>
      </c>
      <c r="RB115">
        <f t="shared" si="110"/>
        <v>0</v>
      </c>
      <c r="RC115">
        <f t="shared" si="110"/>
        <v>0</v>
      </c>
      <c r="RD115">
        <f t="shared" si="110"/>
        <v>0</v>
      </c>
      <c r="RE115">
        <f t="shared" si="110"/>
        <v>0.21679713420197053</v>
      </c>
      <c r="RF115">
        <f t="shared" si="110"/>
        <v>0.20849680994738115</v>
      </c>
      <c r="RG115">
        <f t="shared" si="110"/>
        <v>0.24561634030847754</v>
      </c>
      <c r="RH115">
        <f t="shared" si="110"/>
        <v>0.29187841973388762</v>
      </c>
      <c r="RI115">
        <f t="shared" si="110"/>
        <v>0.3355019252484559</v>
      </c>
      <c r="RJ115">
        <f t="shared" si="110"/>
        <v>0.37202421564554333</v>
      </c>
      <c r="RK115">
        <f t="shared" si="110"/>
        <v>0.40160882019327016</v>
      </c>
      <c r="RL115">
        <f t="shared" si="110"/>
        <v>0.4298114022456368</v>
      </c>
      <c r="RM115">
        <f t="shared" si="110"/>
        <v>0.4549824237110115</v>
      </c>
      <c r="RN115">
        <f t="shared" si="110"/>
        <v>0.47575932706043189</v>
      </c>
      <c r="RO115">
        <f t="shared" si="110"/>
        <v>0.49370597793645876</v>
      </c>
      <c r="RP115">
        <f t="shared" si="110"/>
        <v>0.51185010441615542</v>
      </c>
      <c r="RR115">
        <f t="shared" si="99"/>
        <v>11.987897700000001</v>
      </c>
      <c r="RS115" s="35">
        <v>0.53300000000000003</v>
      </c>
      <c r="RT115">
        <f>0.01*RG115*11+0.99*RH115*12</f>
        <v>3.4945334238725176</v>
      </c>
    </row>
    <row r="116" spans="458:488" x14ac:dyDescent="0.3">
      <c r="QP116" s="35"/>
      <c r="QS116" s="104">
        <f t="shared" si="97"/>
        <v>1.5608328644</v>
      </c>
      <c r="QU116">
        <v>13</v>
      </c>
      <c r="QV116" s="35">
        <v>0.56600000000000006</v>
      </c>
      <c r="QW116">
        <f t="shared" ref="QW116:RP116" si="111">(IG$47*0.378 + IG$48*0.01 + IG$49*0.077+ IG$51*0.049+ IG$31*0.028+IG$55*0.057)*$QS116/(QW$156-QW$157*$QV116)</f>
        <v>0</v>
      </c>
      <c r="QX116">
        <f t="shared" si="111"/>
        <v>0</v>
      </c>
      <c r="QY116">
        <f t="shared" si="111"/>
        <v>0</v>
      </c>
      <c r="QZ116">
        <f t="shared" si="111"/>
        <v>0</v>
      </c>
      <c r="RA116">
        <f t="shared" si="111"/>
        <v>0</v>
      </c>
      <c r="RB116">
        <f t="shared" si="111"/>
        <v>0</v>
      </c>
      <c r="RC116">
        <f t="shared" si="111"/>
        <v>0</v>
      </c>
      <c r="RD116">
        <f t="shared" si="111"/>
        <v>0</v>
      </c>
      <c r="RE116">
        <f t="shared" si="111"/>
        <v>0.22921625096309964</v>
      </c>
      <c r="RF116">
        <f t="shared" si="111"/>
        <v>0.21468780735874793</v>
      </c>
      <c r="RG116">
        <f t="shared" si="111"/>
        <v>0.21939087638684235</v>
      </c>
      <c r="RH116">
        <f t="shared" si="111"/>
        <v>0.26242253306057345</v>
      </c>
      <c r="RI116">
        <f t="shared" si="111"/>
        <v>0.31101827551833466</v>
      </c>
      <c r="RJ116">
        <f t="shared" si="111"/>
        <v>0.34659165198427794</v>
      </c>
      <c r="RK116">
        <f t="shared" si="111"/>
        <v>0.38130150702750509</v>
      </c>
      <c r="RL116">
        <f t="shared" si="111"/>
        <v>0.40882826372028191</v>
      </c>
      <c r="RM116">
        <f t="shared" si="111"/>
        <v>0.4340191972076809</v>
      </c>
      <c r="RN116">
        <f t="shared" si="111"/>
        <v>0.45650096782135896</v>
      </c>
      <c r="RO116">
        <f t="shared" si="111"/>
        <v>0.47960978458743725</v>
      </c>
      <c r="RP116">
        <f t="shared" si="111"/>
        <v>0.49383551580495394</v>
      </c>
      <c r="RR116">
        <f t="shared" si="99"/>
        <v>12.382145400000001</v>
      </c>
      <c r="RS116" s="35">
        <v>0.56600000000000006</v>
      </c>
      <c r="RT116">
        <f>0.62*RH116*12+0.38*RI116*13</f>
        <v>3.4888539270312395</v>
      </c>
    </row>
    <row r="117" spans="458:488" x14ac:dyDescent="0.3">
      <c r="QP117" s="35"/>
      <c r="QS117" s="104">
        <f t="shared" si="97"/>
        <v>1.600104</v>
      </c>
      <c r="QU117">
        <v>14</v>
      </c>
      <c r="QV117" s="35">
        <v>0.6</v>
      </c>
      <c r="QW117">
        <f t="shared" ref="QW117:RP117" si="112">(JA$47*0.378 + JA$48*0.01 + JA$49*0.077+ JA$51*0.049+ JA$31*0.028+JA$55*0.057)*$QS117/(QW$156-QW$157*$QV117)</f>
        <v>0</v>
      </c>
      <c r="QX117">
        <f t="shared" si="112"/>
        <v>0</v>
      </c>
      <c r="QY117">
        <f t="shared" si="112"/>
        <v>0</v>
      </c>
      <c r="QZ117">
        <f t="shared" si="112"/>
        <v>0</v>
      </c>
      <c r="RA117">
        <f t="shared" si="112"/>
        <v>0</v>
      </c>
      <c r="RB117">
        <f t="shared" si="112"/>
        <v>0</v>
      </c>
      <c r="RC117">
        <f t="shared" si="112"/>
        <v>0</v>
      </c>
      <c r="RD117">
        <f t="shared" si="112"/>
        <v>0</v>
      </c>
      <c r="RE117">
        <f t="shared" si="112"/>
        <v>0</v>
      </c>
      <c r="RF117">
        <f t="shared" si="112"/>
        <v>0.22215560753206215</v>
      </c>
      <c r="RG117">
        <f t="shared" si="112"/>
        <v>0.21494642386872306</v>
      </c>
      <c r="RH117">
        <f t="shared" si="112"/>
        <v>0.24635140414174675</v>
      </c>
      <c r="RI117">
        <f t="shared" si="112"/>
        <v>0.29245263833621971</v>
      </c>
      <c r="RJ117">
        <f t="shared" si="112"/>
        <v>0.33339171792103939</v>
      </c>
      <c r="RK117">
        <f t="shared" si="112"/>
        <v>0.36559280403954703</v>
      </c>
      <c r="RL117">
        <f t="shared" si="112"/>
        <v>0.39441226526301021</v>
      </c>
      <c r="RM117">
        <f t="shared" si="112"/>
        <v>0.4231404453360102</v>
      </c>
      <c r="RN117">
        <f t="shared" si="112"/>
        <v>0.44698748916721348</v>
      </c>
      <c r="RO117">
        <f t="shared" si="112"/>
        <v>0.46826296938172218</v>
      </c>
      <c r="RP117">
        <f t="shared" si="112"/>
        <v>0.48608937596750385</v>
      </c>
      <c r="RR117">
        <f t="shared" si="99"/>
        <v>12.78834</v>
      </c>
      <c r="RS117" s="35">
        <v>0.6</v>
      </c>
      <c r="RT117">
        <f>0.21*RH117*12+0.79*RI117*13</f>
        <v>3.6242941341501784</v>
      </c>
    </row>
    <row r="118" spans="458:488" x14ac:dyDescent="0.3">
      <c r="QP118" s="35"/>
      <c r="QS118" s="104">
        <f t="shared" si="97"/>
        <v>1.6390490061</v>
      </c>
      <c r="QU118">
        <v>15</v>
      </c>
      <c r="QV118" s="35">
        <v>0.63300000000000001</v>
      </c>
      <c r="QW118">
        <f t="shared" ref="QW118:RP118" si="113">(JU$47*0.378 + JU$48*0.01 + JU$49*0.077+ JU$51*0.049+ JU$31*0.028+JU$55*0.057)*$QS118/(QW$156-QW$157*$QV118)</f>
        <v>0</v>
      </c>
      <c r="QX118">
        <f t="shared" si="113"/>
        <v>0</v>
      </c>
      <c r="QY118">
        <f t="shared" si="113"/>
        <v>0</v>
      </c>
      <c r="QZ118">
        <f t="shared" si="113"/>
        <v>0</v>
      </c>
      <c r="RA118">
        <f t="shared" si="113"/>
        <v>0</v>
      </c>
      <c r="RB118">
        <f t="shared" si="113"/>
        <v>0</v>
      </c>
      <c r="RC118">
        <f t="shared" si="113"/>
        <v>0</v>
      </c>
      <c r="RD118">
        <f t="shared" si="113"/>
        <v>0</v>
      </c>
      <c r="RE118">
        <f t="shared" si="113"/>
        <v>0</v>
      </c>
      <c r="RF118">
        <f t="shared" si="113"/>
        <v>0.22531223662048422</v>
      </c>
      <c r="RG118">
        <f t="shared" si="113"/>
        <v>0.22718762287692792</v>
      </c>
      <c r="RH118">
        <f t="shared" si="113"/>
        <v>0.23124886314669538</v>
      </c>
      <c r="RI118">
        <f t="shared" si="113"/>
        <v>0.26794582410353818</v>
      </c>
      <c r="RJ118">
        <f t="shared" si="113"/>
        <v>0.31364175425800006</v>
      </c>
      <c r="RK118">
        <f t="shared" si="113"/>
        <v>0.34583440109472358</v>
      </c>
      <c r="RL118">
        <f t="shared" si="113"/>
        <v>0.37665969414468009</v>
      </c>
      <c r="RM118">
        <f t="shared" si="113"/>
        <v>0.40223106324498803</v>
      </c>
      <c r="RN118">
        <f t="shared" si="113"/>
        <v>0.43132235101612931</v>
      </c>
      <c r="RO118">
        <f t="shared" si="113"/>
        <v>0.45276928408294553</v>
      </c>
      <c r="RP118">
        <f t="shared" si="113"/>
        <v>0.46921777427761507</v>
      </c>
      <c r="RR118">
        <f t="shared" si="99"/>
        <v>13.182587700000001</v>
      </c>
      <c r="RS118" s="35">
        <v>0.63300000000000001</v>
      </c>
      <c r="RT118">
        <f>0.82*RI118*13+0.18*RJ118*14</f>
        <v>3.6466797056738773</v>
      </c>
    </row>
    <row r="119" spans="458:488" x14ac:dyDescent="0.3">
      <c r="QP119" s="35"/>
      <c r="QS119" s="104">
        <f t="shared" si="97"/>
        <v>1.6788105444000001</v>
      </c>
      <c r="QU119">
        <v>16</v>
      </c>
      <c r="QV119" s="35">
        <v>0.66600000000000004</v>
      </c>
      <c r="QW119">
        <f t="shared" ref="QW119:RP119" si="114">(KO$47*0.378 + KO$48*0.01 + KO$49*0.077+ KO$51*0.049+ KO$31*0.028+KO$55*0.057)*$QS119/(QW$156-QW$157*$QV119)</f>
        <v>0</v>
      </c>
      <c r="QX119">
        <f t="shared" si="114"/>
        <v>0</v>
      </c>
      <c r="QY119">
        <f t="shared" si="114"/>
        <v>0</v>
      </c>
      <c r="QZ119">
        <f t="shared" si="114"/>
        <v>0</v>
      </c>
      <c r="RA119">
        <f t="shared" si="114"/>
        <v>0</v>
      </c>
      <c r="RB119">
        <f t="shared" si="114"/>
        <v>0</v>
      </c>
      <c r="RC119">
        <f t="shared" si="114"/>
        <v>0</v>
      </c>
      <c r="RD119">
        <f t="shared" si="114"/>
        <v>0</v>
      </c>
      <c r="RE119">
        <f t="shared" si="114"/>
        <v>0</v>
      </c>
      <c r="RF119">
        <f t="shared" si="114"/>
        <v>0.24542470111486406</v>
      </c>
      <c r="RG119">
        <f t="shared" si="114"/>
        <v>0.23411624054405769</v>
      </c>
      <c r="RH119">
        <f t="shared" si="114"/>
        <v>0.21780245202222573</v>
      </c>
      <c r="RI119">
        <f t="shared" si="114"/>
        <v>0.25378505748117169</v>
      </c>
      <c r="RJ119">
        <f t="shared" si="114"/>
        <v>0.28522930912004807</v>
      </c>
      <c r="RK119">
        <f t="shared" si="114"/>
        <v>0.32668036585686944</v>
      </c>
      <c r="RL119">
        <f t="shared" si="114"/>
        <v>0.35745223508621932</v>
      </c>
      <c r="RM119">
        <f t="shared" si="114"/>
        <v>0.38822309284799117</v>
      </c>
      <c r="RN119">
        <f t="shared" si="114"/>
        <v>0.41375466658965754</v>
      </c>
      <c r="RO119">
        <f t="shared" si="114"/>
        <v>0.43222958787009957</v>
      </c>
      <c r="RP119">
        <f t="shared" si="114"/>
        <v>0.45516957224032678</v>
      </c>
      <c r="RR119">
        <f t="shared" si="99"/>
        <v>13.576835399999998</v>
      </c>
      <c r="RS119" s="35">
        <v>0.66600000000000004</v>
      </c>
      <c r="RT119">
        <f>0.42*RI119*13+0.58*RJ119*14</f>
        <v>3.7017284039019875</v>
      </c>
    </row>
    <row r="120" spans="458:488" x14ac:dyDescent="0.3">
      <c r="QP120" s="35"/>
      <c r="QS120" s="104">
        <f t="shared" si="97"/>
        <v>1.720631</v>
      </c>
      <c r="QU120">
        <v>17</v>
      </c>
      <c r="QV120" s="35">
        <v>0.7</v>
      </c>
      <c r="QW120">
        <f t="shared" ref="QW120:RP120" si="115">(LI$47*0.378 + LI$48*0.01 + LI$49*0.077+ LI$51*0.049+ LI$31*0.028+LI$55*0.057)*$QS120/(QW$156-QW$157*$QV120)</f>
        <v>0</v>
      </c>
      <c r="QX120">
        <f t="shared" si="115"/>
        <v>0</v>
      </c>
      <c r="QY120">
        <f t="shared" si="115"/>
        <v>0</v>
      </c>
      <c r="QZ120">
        <f t="shared" si="115"/>
        <v>0</v>
      </c>
      <c r="RA120">
        <f t="shared" si="115"/>
        <v>0</v>
      </c>
      <c r="RB120">
        <f t="shared" si="115"/>
        <v>0</v>
      </c>
      <c r="RC120">
        <f t="shared" si="115"/>
        <v>0</v>
      </c>
      <c r="RD120">
        <f t="shared" si="115"/>
        <v>0</v>
      </c>
      <c r="RE120">
        <f t="shared" si="115"/>
        <v>0</v>
      </c>
      <c r="RF120">
        <f t="shared" si="115"/>
        <v>0</v>
      </c>
      <c r="RG120">
        <f t="shared" si="115"/>
        <v>0.24392911190958458</v>
      </c>
      <c r="RH120">
        <f t="shared" si="115"/>
        <v>0.23699577299468447</v>
      </c>
      <c r="RI120">
        <f t="shared" si="115"/>
        <v>0.22436464883779289</v>
      </c>
      <c r="RJ120">
        <f t="shared" si="115"/>
        <v>0.25223713751114668</v>
      </c>
      <c r="RK120">
        <f t="shared" si="115"/>
        <v>0.29463295727978789</v>
      </c>
      <c r="RL120">
        <f t="shared" si="115"/>
        <v>0.32282562847327867</v>
      </c>
      <c r="RM120">
        <f t="shared" si="115"/>
        <v>0.35992331961827256</v>
      </c>
      <c r="RN120">
        <f t="shared" si="115"/>
        <v>0.38507257452390997</v>
      </c>
      <c r="RO120">
        <f t="shared" si="115"/>
        <v>0.40953989320423756</v>
      </c>
      <c r="RP120">
        <f t="shared" si="115"/>
        <v>0.43137394919989969</v>
      </c>
      <c r="RR120">
        <f t="shared" si="99"/>
        <v>13.983029999999999</v>
      </c>
      <c r="RS120" s="35">
        <v>0.7</v>
      </c>
      <c r="RT120">
        <f>0.02*RI120*13+0.98*RJ120*14</f>
        <v>3.5190283353507588</v>
      </c>
    </row>
    <row r="121" spans="458:488" x14ac:dyDescent="0.3">
      <c r="QP121" s="35"/>
      <c r="QS121" s="104">
        <f t="shared" si="97"/>
        <v>1.7620503461000001</v>
      </c>
      <c r="QU121">
        <v>18</v>
      </c>
      <c r="QV121" s="35">
        <v>0.73299999999999998</v>
      </c>
      <c r="QW121">
        <f t="shared" ref="QW121:RP121" si="116">(MC$47*0.378 + MC$48*0.01 + MC$49*0.077+ MC$51*0.049+ MC$31*0.028+MC$55*0.057)*$QS121/(QW$156-QW$157*$QV121)</f>
        <v>0</v>
      </c>
      <c r="QX121">
        <f t="shared" si="116"/>
        <v>0</v>
      </c>
      <c r="QY121">
        <f t="shared" si="116"/>
        <v>0</v>
      </c>
      <c r="QZ121">
        <f t="shared" si="116"/>
        <v>0</v>
      </c>
      <c r="RA121">
        <f t="shared" si="116"/>
        <v>0</v>
      </c>
      <c r="RB121">
        <f t="shared" si="116"/>
        <v>0</v>
      </c>
      <c r="RC121">
        <f t="shared" si="116"/>
        <v>0</v>
      </c>
      <c r="RD121">
        <f t="shared" si="116"/>
        <v>0</v>
      </c>
      <c r="RE121">
        <f t="shared" si="116"/>
        <v>0</v>
      </c>
      <c r="RF121">
        <f t="shared" si="116"/>
        <v>0</v>
      </c>
      <c r="RG121">
        <f t="shared" si="116"/>
        <v>0</v>
      </c>
      <c r="RH121">
        <f t="shared" si="116"/>
        <v>0.22844977104395284</v>
      </c>
      <c r="RI121">
        <f t="shared" si="116"/>
        <v>0.23349607491042806</v>
      </c>
      <c r="RJ121">
        <f t="shared" si="116"/>
        <v>0.23129829072797523</v>
      </c>
      <c r="RK121">
        <f t="shared" si="116"/>
        <v>0.26051536143302695</v>
      </c>
      <c r="RL121">
        <f t="shared" si="116"/>
        <v>0.29420287139797485</v>
      </c>
      <c r="RM121">
        <f t="shared" si="116"/>
        <v>0.32902073861545178</v>
      </c>
      <c r="RN121">
        <f t="shared" si="116"/>
        <v>0.35818915663965051</v>
      </c>
      <c r="RO121">
        <f t="shared" si="116"/>
        <v>0.38481675218892147</v>
      </c>
      <c r="RP121">
        <f t="shared" si="116"/>
        <v>0.40446580737024185</v>
      </c>
      <c r="RR121">
        <f t="shared" si="99"/>
        <v>14.3772777</v>
      </c>
      <c r="RS121" s="35">
        <v>0.73299999999999998</v>
      </c>
      <c r="RT121">
        <f>0.62*RJ121*14+0.38*RK121*15</f>
        <v>3.4926067236870786</v>
      </c>
    </row>
    <row r="122" spans="458:488" x14ac:dyDescent="0.3">
      <c r="QP122" s="35"/>
      <c r="QS122" s="104">
        <f t="shared" si="97"/>
        <v>1.8042862244000002</v>
      </c>
      <c r="QU122">
        <v>19</v>
      </c>
      <c r="QV122" s="35">
        <v>0.76600000000000001</v>
      </c>
      <c r="QW122">
        <f t="shared" ref="QW122:RP122" si="117">(MW$47*0.378 + MW$48*0.01 + MW$49*0.077+ MW$51*0.049+ MW$31*0.028+MW$55*0.057)*$QS122/(QW$156-QW$157*$QV122)</f>
        <v>0</v>
      </c>
      <c r="QX122">
        <f t="shared" si="117"/>
        <v>0</v>
      </c>
      <c r="QY122">
        <f t="shared" si="117"/>
        <v>0</v>
      </c>
      <c r="QZ122">
        <f t="shared" si="117"/>
        <v>0</v>
      </c>
      <c r="RA122">
        <f t="shared" si="117"/>
        <v>0</v>
      </c>
      <c r="RB122">
        <f t="shared" si="117"/>
        <v>0</v>
      </c>
      <c r="RC122">
        <f t="shared" si="117"/>
        <v>0</v>
      </c>
      <c r="RD122">
        <f t="shared" si="117"/>
        <v>0</v>
      </c>
      <c r="RE122">
        <f t="shared" si="117"/>
        <v>0</v>
      </c>
      <c r="RF122">
        <f t="shared" si="117"/>
        <v>0</v>
      </c>
      <c r="RG122">
        <f t="shared" si="117"/>
        <v>0</v>
      </c>
      <c r="RH122">
        <f t="shared" si="117"/>
        <v>0.24084381802325971</v>
      </c>
      <c r="RI122">
        <f t="shared" si="117"/>
        <v>0.21197089876960254</v>
      </c>
      <c r="RJ122">
        <f t="shared" si="117"/>
        <v>0.22408678939702498</v>
      </c>
      <c r="RK122">
        <f t="shared" si="117"/>
        <v>0.22886339288541835</v>
      </c>
      <c r="RL122">
        <f t="shared" si="117"/>
        <v>0.26075678405119246</v>
      </c>
      <c r="RM122">
        <f t="shared" si="117"/>
        <v>0.29113199242003579</v>
      </c>
      <c r="RN122">
        <f t="shared" si="117"/>
        <v>0.32250406760854911</v>
      </c>
      <c r="RO122">
        <f t="shared" si="117"/>
        <v>0.34878014540839691</v>
      </c>
      <c r="RP122">
        <f t="shared" si="117"/>
        <v>0.37463319032845349</v>
      </c>
      <c r="RR122">
        <f t="shared" si="99"/>
        <v>14.771525400000002</v>
      </c>
      <c r="RS122" s="35">
        <v>0.76600000000000001</v>
      </c>
      <c r="RT122">
        <f>0.23*RJ122*14+0.77*RK122*15</f>
        <v>3.3649316496850026</v>
      </c>
    </row>
    <row r="123" spans="458:488" x14ac:dyDescent="0.3">
      <c r="QP123" s="35"/>
      <c r="QS123" s="104">
        <f t="shared" si="97"/>
        <v>1.8486560000000001</v>
      </c>
      <c r="QU123">
        <v>20</v>
      </c>
      <c r="QV123" s="35">
        <v>0.8</v>
      </c>
      <c r="QW123">
        <f t="shared" ref="QW123:RP123" si="118">(NQ$47*0.378 + NQ$48*0.01 + NQ$49*0.077+ NQ$51*0.049+ NQ$31*0.028+NQ$55*0.057)*$QS123/(QW$156-QW$157*$QV123)</f>
        <v>0</v>
      </c>
      <c r="QX123">
        <f t="shared" si="118"/>
        <v>0</v>
      </c>
      <c r="QY123">
        <f t="shared" si="118"/>
        <v>0</v>
      </c>
      <c r="QZ123">
        <f t="shared" si="118"/>
        <v>0</v>
      </c>
      <c r="RA123">
        <f t="shared" si="118"/>
        <v>0</v>
      </c>
      <c r="RB123">
        <f t="shared" si="118"/>
        <v>0</v>
      </c>
      <c r="RC123">
        <f t="shared" si="118"/>
        <v>0</v>
      </c>
      <c r="RD123">
        <f t="shared" si="118"/>
        <v>0</v>
      </c>
      <c r="RE123">
        <f t="shared" si="118"/>
        <v>0</v>
      </c>
      <c r="RF123">
        <f t="shared" si="118"/>
        <v>0</v>
      </c>
      <c r="RG123">
        <f t="shared" si="118"/>
        <v>0</v>
      </c>
      <c r="RH123">
        <f t="shared" si="118"/>
        <v>0</v>
      </c>
      <c r="RI123">
        <f t="shared" si="118"/>
        <v>0.22875818811287416</v>
      </c>
      <c r="RJ123">
        <f t="shared" si="118"/>
        <v>0.21493528962801892</v>
      </c>
      <c r="RK123">
        <f t="shared" si="118"/>
        <v>0.2265042954477843</v>
      </c>
      <c r="RL123">
        <f t="shared" si="118"/>
        <v>0.22933936454830564</v>
      </c>
      <c r="RM123">
        <f t="shared" si="118"/>
        <v>0.25899832980126802</v>
      </c>
      <c r="RN123">
        <f t="shared" si="118"/>
        <v>0.28324482398373568</v>
      </c>
      <c r="RO123">
        <f t="shared" si="118"/>
        <v>0.31797123299341518</v>
      </c>
      <c r="RP123">
        <f t="shared" si="118"/>
        <v>0.3475678023895562</v>
      </c>
      <c r="RR123">
        <f t="shared" si="99"/>
        <v>15.177720000000001</v>
      </c>
      <c r="RS123" s="35">
        <v>0.8</v>
      </c>
      <c r="RT123">
        <f>0.82*RK123*15+0.18*RL123*16</f>
        <v>3.4465002039068668</v>
      </c>
    </row>
    <row r="124" spans="458:488" x14ac:dyDescent="0.3">
      <c r="QP124" s="35"/>
      <c r="QS124" s="104">
        <f t="shared" si="97"/>
        <v>1.8925496861</v>
      </c>
      <c r="QU124">
        <v>21</v>
      </c>
      <c r="QV124" s="35">
        <v>0.83300000000000007</v>
      </c>
      <c r="QW124">
        <f t="shared" ref="QW124:RP124" si="119">(OK$47*0.378 + OK$48*0.01 + OK$49*0.077+ OK$51*0.049+ OK$31*0.028+OK$55*0.057)*$QS124/(QW$156-QW$157*$QV124)</f>
        <v>0</v>
      </c>
      <c r="QX124">
        <f t="shared" si="119"/>
        <v>0</v>
      </c>
      <c r="QY124">
        <f t="shared" si="119"/>
        <v>0</v>
      </c>
      <c r="QZ124">
        <f t="shared" si="119"/>
        <v>0</v>
      </c>
      <c r="RA124">
        <f t="shared" si="119"/>
        <v>0</v>
      </c>
      <c r="RB124">
        <f t="shared" si="119"/>
        <v>0</v>
      </c>
      <c r="RC124">
        <f t="shared" si="119"/>
        <v>0</v>
      </c>
      <c r="RD124">
        <f t="shared" si="119"/>
        <v>0</v>
      </c>
      <c r="RE124">
        <f t="shared" si="119"/>
        <v>0</v>
      </c>
      <c r="RF124">
        <f t="shared" si="119"/>
        <v>0</v>
      </c>
      <c r="RG124">
        <f t="shared" si="119"/>
        <v>0</v>
      </c>
      <c r="RH124">
        <f t="shared" si="119"/>
        <v>0</v>
      </c>
      <c r="RI124">
        <f t="shared" si="119"/>
        <v>0</v>
      </c>
      <c r="RJ124">
        <f t="shared" si="119"/>
        <v>0.24101690514771248</v>
      </c>
      <c r="RK124">
        <f t="shared" si="119"/>
        <v>0.23786291194765627</v>
      </c>
      <c r="RL124">
        <f t="shared" si="119"/>
        <v>0.22535778923139371</v>
      </c>
      <c r="RM124">
        <f t="shared" si="119"/>
        <v>0.2256758658876189</v>
      </c>
      <c r="RN124">
        <f t="shared" si="119"/>
        <v>0.26081615390426255</v>
      </c>
      <c r="RO124">
        <f t="shared" si="119"/>
        <v>0.28191838293337884</v>
      </c>
      <c r="RP124">
        <f t="shared" si="119"/>
        <v>0.31202199537732017</v>
      </c>
      <c r="RR124">
        <f t="shared" si="99"/>
        <v>15.571967700000002</v>
      </c>
      <c r="RS124" s="35">
        <v>0.83300000000000007</v>
      </c>
      <c r="RT124">
        <f>0.43*RK124*15+0.57*RL124*16</f>
        <v>3.5894788198526935</v>
      </c>
    </row>
    <row r="125" spans="458:488" x14ac:dyDescent="0.3">
      <c r="QP125" s="35"/>
      <c r="QS125" s="104">
        <f t="shared" si="97"/>
        <v>1.9372599044000001</v>
      </c>
      <c r="QU125">
        <v>22</v>
      </c>
      <c r="QV125" s="35">
        <v>0.8660000000000001</v>
      </c>
      <c r="QW125">
        <f t="shared" ref="QW125:RP125" si="120">(PE$47*0.378 + PE$48*0.01 + PE$49*0.077+ PE$51*0.049+ PE$31*0.028+PE$55*0.057)*$QS125/(QW$156-QW$157*$QV125)</f>
        <v>0</v>
      </c>
      <c r="QX125">
        <f t="shared" si="120"/>
        <v>0</v>
      </c>
      <c r="QY125">
        <f t="shared" si="120"/>
        <v>0</v>
      </c>
      <c r="QZ125">
        <f t="shared" si="120"/>
        <v>0</v>
      </c>
      <c r="RA125">
        <f t="shared" si="120"/>
        <v>0</v>
      </c>
      <c r="RB125">
        <f t="shared" si="120"/>
        <v>0</v>
      </c>
      <c r="RC125">
        <f t="shared" si="120"/>
        <v>0</v>
      </c>
      <c r="RD125">
        <f t="shared" si="120"/>
        <v>0</v>
      </c>
      <c r="RE125">
        <f t="shared" si="120"/>
        <v>0</v>
      </c>
      <c r="RF125">
        <f t="shared" si="120"/>
        <v>0</v>
      </c>
      <c r="RG125">
        <f t="shared" si="120"/>
        <v>0</v>
      </c>
      <c r="RH125">
        <f t="shared" si="120"/>
        <v>0</v>
      </c>
      <c r="RI125">
        <f t="shared" si="120"/>
        <v>0</v>
      </c>
      <c r="RJ125">
        <f t="shared" si="120"/>
        <v>0.24122189509993336</v>
      </c>
      <c r="RK125">
        <f t="shared" si="120"/>
        <v>0.22047930007685282</v>
      </c>
      <c r="RL125">
        <f t="shared" si="120"/>
        <v>0.2411917762774663</v>
      </c>
      <c r="RM125">
        <f t="shared" si="120"/>
        <v>0.21633200090658686</v>
      </c>
      <c r="RN125">
        <f t="shared" si="120"/>
        <v>0.22782592835271642</v>
      </c>
      <c r="RO125">
        <f t="shared" si="120"/>
        <v>0.25175569051308327</v>
      </c>
      <c r="RP125">
        <f t="shared" si="120"/>
        <v>0.27572666941292284</v>
      </c>
      <c r="RR125">
        <f t="shared" si="99"/>
        <v>15.966215400000001</v>
      </c>
      <c r="RS125" s="35">
        <v>0.8660000000000001</v>
      </c>
      <c r="RT125">
        <f>0.03*RK125*15+0.97*RL125*16</f>
        <v>3.8425120528608607</v>
      </c>
    </row>
    <row r="126" spans="458:488" x14ac:dyDescent="0.3">
      <c r="QP126" s="35"/>
      <c r="QS126" s="104">
        <f t="shared" si="97"/>
        <v>1.9841789999999999</v>
      </c>
      <c r="QU126">
        <v>23</v>
      </c>
      <c r="QV126" s="35">
        <v>0.9</v>
      </c>
      <c r="QW126">
        <f t="shared" ref="QW126:RP126" si="121">(PY$47*0.378 + PY$48*0.01 + PY$49*0.077+ PY$51*0.049+ PY$31*0.028+PY$55*0.057)*$QS126/(QW$156-QW$157*$QV126)</f>
        <v>0</v>
      </c>
      <c r="QX126">
        <f t="shared" si="121"/>
        <v>0</v>
      </c>
      <c r="QY126">
        <f t="shared" si="121"/>
        <v>0</v>
      </c>
      <c r="QZ126">
        <f t="shared" si="121"/>
        <v>0</v>
      </c>
      <c r="RA126">
        <f t="shared" si="121"/>
        <v>0</v>
      </c>
      <c r="RB126">
        <f t="shared" si="121"/>
        <v>0</v>
      </c>
      <c r="RC126">
        <f t="shared" si="121"/>
        <v>0</v>
      </c>
      <c r="RD126">
        <f t="shared" si="121"/>
        <v>0</v>
      </c>
      <c r="RE126">
        <f t="shared" si="121"/>
        <v>0</v>
      </c>
      <c r="RF126">
        <f t="shared" si="121"/>
        <v>0</v>
      </c>
      <c r="RG126">
        <f t="shared" si="121"/>
        <v>0</v>
      </c>
      <c r="RH126">
        <f t="shared" si="121"/>
        <v>0</v>
      </c>
      <c r="RI126">
        <f t="shared" si="121"/>
        <v>0</v>
      </c>
      <c r="RJ126">
        <f t="shared" si="121"/>
        <v>0</v>
      </c>
      <c r="RK126">
        <f t="shared" si="121"/>
        <v>0.2053326907533761</v>
      </c>
      <c r="RL126">
        <f t="shared" si="121"/>
        <v>0.22596924079539318</v>
      </c>
      <c r="RM126">
        <f t="shared" si="121"/>
        <v>0.23664566966181697</v>
      </c>
      <c r="RN126">
        <f t="shared" si="121"/>
        <v>0.22162175074173124</v>
      </c>
      <c r="RO126">
        <f t="shared" si="121"/>
        <v>0.22405420515656091</v>
      </c>
      <c r="RP126">
        <f t="shared" si="121"/>
        <v>0.25180174617832618</v>
      </c>
      <c r="RR126">
        <f t="shared" si="99"/>
        <v>16.372410000000002</v>
      </c>
      <c r="RS126" s="35">
        <v>0.9</v>
      </c>
      <c r="RT126">
        <f>0.63*RL126*16+0.37*RM126*17</f>
        <v>3.7662712093903918</v>
      </c>
    </row>
    <row r="127" spans="458:488" x14ac:dyDescent="0.3">
      <c r="QU127" s="35"/>
    </row>
    <row r="128" spans="458:488" x14ac:dyDescent="0.3">
      <c r="QU128" s="35"/>
      <c r="QV128" t="s">
        <v>794</v>
      </c>
      <c r="QW128">
        <v>1.4089583333333333</v>
      </c>
      <c r="QX128">
        <v>2.8179166666666666</v>
      </c>
      <c r="QY128">
        <v>4.2268749999999997</v>
      </c>
      <c r="QZ128">
        <v>5.6358333333333333</v>
      </c>
      <c r="RA128">
        <v>7.0447916666666668</v>
      </c>
      <c r="RB128">
        <v>8.4537500000000012</v>
      </c>
      <c r="RC128">
        <v>9.8627083333333339</v>
      </c>
      <c r="RD128">
        <v>11.271666666666667</v>
      </c>
      <c r="RE128">
        <v>12.680624999999999</v>
      </c>
      <c r="RF128">
        <v>14.089583333333332</v>
      </c>
      <c r="RG128">
        <v>15.4985</v>
      </c>
      <c r="RH128">
        <v>16.907499999999999</v>
      </c>
      <c r="RI128">
        <v>18.316400000000002</v>
      </c>
      <c r="RJ128">
        <v>19.7254</v>
      </c>
      <c r="RK128">
        <v>21.1343</v>
      </c>
      <c r="RL128">
        <v>22.543299999999999</v>
      </c>
      <c r="RM128">
        <v>23.952200000000001</v>
      </c>
      <c r="RN128">
        <v>25.3612</v>
      </c>
      <c r="RO128">
        <v>26.770199999999999</v>
      </c>
      <c r="RP128">
        <v>28.179099999999998</v>
      </c>
    </row>
    <row r="129" spans="458:504" x14ac:dyDescent="0.3">
      <c r="QU129" s="35"/>
      <c r="QV129" t="s">
        <v>795</v>
      </c>
      <c r="QW129">
        <v>0.288333333333333</v>
      </c>
      <c r="QX129">
        <v>0.57666666666666699</v>
      </c>
      <c r="QY129">
        <v>0.86499999999999999</v>
      </c>
      <c r="QZ129">
        <v>1.15333333333333</v>
      </c>
      <c r="RA129">
        <v>1.44166666666667</v>
      </c>
      <c r="RB129">
        <v>1.73</v>
      </c>
      <c r="RC129">
        <v>2.01833333333333</v>
      </c>
      <c r="RD129">
        <v>2.3066666666666702</v>
      </c>
      <c r="RE129">
        <v>2.5950000000000002</v>
      </c>
      <c r="RF129">
        <v>2.8833333333333302</v>
      </c>
      <c r="RG129">
        <v>3.1716000000000002</v>
      </c>
      <c r="RH129">
        <v>3.46</v>
      </c>
      <c r="RI129">
        <v>3.7483</v>
      </c>
      <c r="RJ129">
        <v>4.0366</v>
      </c>
      <c r="RK129">
        <v>4.3250000000000002</v>
      </c>
      <c r="RL129">
        <v>4.6132999999999997</v>
      </c>
      <c r="RM129">
        <v>4.9016000000000002</v>
      </c>
      <c r="RN129">
        <v>5.19</v>
      </c>
      <c r="RO129">
        <v>5.4782999999999999</v>
      </c>
      <c r="RP129">
        <v>5.7666000000000004</v>
      </c>
    </row>
    <row r="130" spans="458:504" x14ac:dyDescent="0.3">
      <c r="QU130" s="35"/>
      <c r="QV130" s="68" t="s">
        <v>999</v>
      </c>
      <c r="QW130" s="68"/>
      <c r="QX130" s="68"/>
      <c r="RT130" t="s">
        <v>998</v>
      </c>
    </row>
    <row r="131" spans="458:504" x14ac:dyDescent="0.3">
      <c r="QS131" s="102" t="s">
        <v>997</v>
      </c>
      <c r="QT131" s="102" t="s">
        <v>933</v>
      </c>
      <c r="QU131" t="s">
        <v>991</v>
      </c>
      <c r="QV131" t="s">
        <v>996</v>
      </c>
      <c r="QW131">
        <v>1</v>
      </c>
      <c r="QX131">
        <v>2</v>
      </c>
      <c r="QY131">
        <v>3</v>
      </c>
      <c r="QZ131">
        <v>4</v>
      </c>
      <c r="RA131">
        <v>5</v>
      </c>
      <c r="RB131">
        <v>6</v>
      </c>
      <c r="RC131">
        <v>7</v>
      </c>
      <c r="RD131">
        <v>8</v>
      </c>
      <c r="RE131">
        <v>9</v>
      </c>
      <c r="RF131">
        <v>10</v>
      </c>
      <c r="RG131">
        <v>11</v>
      </c>
      <c r="RH131">
        <v>12</v>
      </c>
      <c r="RI131">
        <v>13</v>
      </c>
      <c r="RJ131">
        <v>14</v>
      </c>
      <c r="RK131">
        <v>15</v>
      </c>
      <c r="RL131">
        <v>16</v>
      </c>
      <c r="RM131">
        <v>17</v>
      </c>
      <c r="RN131">
        <v>18</v>
      </c>
      <c r="RO131">
        <v>19</v>
      </c>
      <c r="RP131">
        <v>20</v>
      </c>
      <c r="RR131" t="s">
        <v>886</v>
      </c>
      <c r="RT131" t="s">
        <v>752</v>
      </c>
    </row>
    <row r="132" spans="458:504" x14ac:dyDescent="0.3">
      <c r="QP132" s="35"/>
      <c r="QR132" s="103" t="s">
        <v>432</v>
      </c>
      <c r="QS132" s="102">
        <f t="shared" ref="QS132:QS154" si="122">-8.579*QV132^2 + 15.745*QV132 +0.7434</f>
        <v>2.23211</v>
      </c>
      <c r="QT132" s="102">
        <v>0.14925373134328357</v>
      </c>
      <c r="QU132">
        <v>1</v>
      </c>
      <c r="QV132" s="35">
        <v>0.1</v>
      </c>
      <c r="QW132">
        <f>((7.26*(A$3*(6.02*10^23)/1000))/(493*3600))*(1.1/(3.57*(-1.384*$QV132+6.763)))/10^12</f>
        <v>0</v>
      </c>
      <c r="QX132">
        <f>((7.26*(B$3*(6.02*10^23)/1000))/(493*3600))*(1.1/(3.57*(-1.384*$QV132+6.763)))/10^12</f>
        <v>0</v>
      </c>
      <c r="QY132">
        <f t="shared" ref="QY132:RP132" si="123">($QS132*C$3*0.097)/((QY$156-QY$157*$QV132)*$QT132)</f>
        <v>0.54935698270224609</v>
      </c>
      <c r="QZ132">
        <f t="shared" si="123"/>
        <v>0.40988886846444184</v>
      </c>
      <c r="RA132">
        <f t="shared" si="123"/>
        <v>0.32696229558914935</v>
      </c>
      <c r="RB132">
        <f t="shared" si="123"/>
        <v>0.27634241653449365</v>
      </c>
      <c r="RC132">
        <f t="shared" si="123"/>
        <v>0.23421380643535405</v>
      </c>
      <c r="RD132">
        <f t="shared" si="123"/>
        <v>0.20674271642895226</v>
      </c>
      <c r="RE132">
        <f t="shared" si="123"/>
        <v>0.18188639522553948</v>
      </c>
      <c r="RF132">
        <f t="shared" si="123"/>
        <v>0.1647414328743842</v>
      </c>
      <c r="RG132">
        <f t="shared" si="123"/>
        <v>0.14985618285106411</v>
      </c>
      <c r="RH132">
        <f t="shared" si="123"/>
        <v>0.13711466236712011</v>
      </c>
      <c r="RI132">
        <f t="shared" si="123"/>
        <v>0.12644181336689236</v>
      </c>
      <c r="RJ132">
        <f t="shared" si="123"/>
        <v>0.11755967555428022</v>
      </c>
      <c r="RK132">
        <f t="shared" si="123"/>
        <v>0.10959275636893952</v>
      </c>
      <c r="RL132">
        <f t="shared" si="123"/>
        <v>0.10252550528736343</v>
      </c>
      <c r="RM132">
        <f t="shared" si="123"/>
        <v>9.6450293428433892E-2</v>
      </c>
      <c r="RN132">
        <f t="shared" si="123"/>
        <v>9.1387679623983961E-2</v>
      </c>
      <c r="RO132">
        <f t="shared" si="123"/>
        <v>8.6328697403741411E-2</v>
      </c>
      <c r="RP132">
        <f t="shared" si="123"/>
        <v>8.1921999916481164E-2</v>
      </c>
      <c r="RR132">
        <f t="shared" ref="RR132:RR154" si="124">(119469*RS132+56202)/10^4</f>
        <v>6.8148899999999992</v>
      </c>
      <c r="RS132" s="35">
        <v>0.1</v>
      </c>
      <c r="RT132">
        <f>0.19*RB132*RB131+0.81*RC132*RC131</f>
        <v>1.6430226373377803</v>
      </c>
    </row>
    <row r="133" spans="458:504" x14ac:dyDescent="0.3">
      <c r="QP133" s="35"/>
      <c r="QS133" s="102">
        <f t="shared" si="122"/>
        <v>2.9121224999999997</v>
      </c>
      <c r="QT133" s="102">
        <v>0.22388059701492541</v>
      </c>
      <c r="QU133">
        <v>2</v>
      </c>
      <c r="QV133" s="35">
        <v>0.15</v>
      </c>
      <c r="QW133">
        <f>((7.26*(U$3*(6.02*10^23)/1000))/(493*3600))*(1.1/(3.57*(-1.384*$QV133+6.763)))/10^12</f>
        <v>0</v>
      </c>
      <c r="QX133">
        <f>((7.26*(V$3*(6.02*10^23)/1000))/(493*3600))*(1.1/(3.57*(-1.384*$QV133+6.763)))/10^12</f>
        <v>0</v>
      </c>
      <c r="QY133">
        <f>((7.26*(W$3*(6.02*10^23)/1000))/(493*3600))*(1.1/(3.57*(-1.384*$QV133+6.763)))/10^12</f>
        <v>0</v>
      </c>
      <c r="QZ133">
        <f t="shared" ref="QZ133:RP133" si="125">($QS133*(X$3*0.097))/((QZ$156-QZ$157*$QV133)*$QT133)</f>
        <v>0.51040444378970318</v>
      </c>
      <c r="RA133">
        <f t="shared" si="125"/>
        <v>0.41058139875542593</v>
      </c>
      <c r="RB133">
        <f t="shared" si="125"/>
        <v>0.34299626552602053</v>
      </c>
      <c r="RC133">
        <f t="shared" si="125"/>
        <v>0.29327467646109195</v>
      </c>
      <c r="RD133">
        <f t="shared" si="125"/>
        <v>0.25604567372223874</v>
      </c>
      <c r="RE133">
        <f t="shared" si="125"/>
        <v>0.22626824109813654</v>
      </c>
      <c r="RF133">
        <f t="shared" si="125"/>
        <v>0.20459535918607735</v>
      </c>
      <c r="RG133">
        <f t="shared" si="125"/>
        <v>0.18636568826788866</v>
      </c>
      <c r="RH133">
        <f t="shared" si="125"/>
        <v>0.17001003485210137</v>
      </c>
      <c r="RI133">
        <f t="shared" si="125"/>
        <v>0.15895700998431533</v>
      </c>
      <c r="RJ133">
        <f t="shared" si="125"/>
        <v>0.14567537335313396</v>
      </c>
      <c r="RK133">
        <f t="shared" si="125"/>
        <v>0.13535643074950385</v>
      </c>
      <c r="RL133">
        <f t="shared" si="125"/>
        <v>0.12746168713392128</v>
      </c>
      <c r="RM133">
        <f t="shared" si="125"/>
        <v>0.11963517253149063</v>
      </c>
      <c r="RN133">
        <f t="shared" si="125"/>
        <v>0.11318227788408119</v>
      </c>
      <c r="RO133">
        <f t="shared" si="125"/>
        <v>0.10673338126784127</v>
      </c>
      <c r="RP133">
        <f t="shared" si="125"/>
        <v>0.10185708566454992</v>
      </c>
      <c r="RR133">
        <f t="shared" si="124"/>
        <v>7.4122350000000008</v>
      </c>
      <c r="RS133" s="35">
        <v>0.15</v>
      </c>
      <c r="RT133">
        <f>0.59*RC133*7+0.41*RD133*8</f>
        <v>2.051054223593253</v>
      </c>
    </row>
    <row r="134" spans="458:504" x14ac:dyDescent="0.3">
      <c r="QP134" s="35"/>
      <c r="QS134" s="102">
        <f t="shared" si="122"/>
        <v>3.5492399999999997</v>
      </c>
      <c r="QT134" s="102">
        <v>0.29850746268656714</v>
      </c>
      <c r="QU134">
        <v>3</v>
      </c>
      <c r="QV134" s="35">
        <v>0.2</v>
      </c>
      <c r="QW134">
        <f>((7.26*(AO$3*(6.02*10^23)/1000))/(493*3600))*(1.1/(3.57*(-1.384*$QV134+6.763)))/10^12</f>
        <v>0</v>
      </c>
      <c r="QX134">
        <f>((7.26*(AP$3*(6.02*10^23)/1000))/(493*3600))*(1.1/(3.57*(-1.384*$QV134+6.763)))/10^12</f>
        <v>0</v>
      </c>
      <c r="QY134">
        <f>((7.26*(AQ$3*(6.02*10^23)/1000))/(493*3600))*(1.1/(3.57*(-1.384*$QV134+6.763)))/10^12</f>
        <v>0</v>
      </c>
      <c r="QZ134">
        <f>((7.26*(AR$3*(6.02*10^23)/1000))/(493*3600))*(1.1/(3.57*(-1.384*$QV134+6.763)))/10^12</f>
        <v>0</v>
      </c>
      <c r="RA134">
        <f t="shared" ref="RA134:RP134" si="126">($QS134*(AS$3*0.097))/((RA$156-RA$157*$QV134)*$QT134)</f>
        <v>0.49159085764469479</v>
      </c>
      <c r="RB134">
        <f t="shared" si="126"/>
        <v>0.41083507284657472</v>
      </c>
      <c r="RC134">
        <f t="shared" si="126"/>
        <v>0.35108437761394484</v>
      </c>
      <c r="RD134">
        <f t="shared" si="126"/>
        <v>0.30766347369287439</v>
      </c>
      <c r="RE134">
        <f t="shared" si="126"/>
        <v>0.27368362654743655</v>
      </c>
      <c r="RF134">
        <f t="shared" si="126"/>
        <v>0.24631024379583816</v>
      </c>
      <c r="RG134">
        <f t="shared" si="126"/>
        <v>0.22445739038996534</v>
      </c>
      <c r="RH134">
        <f t="shared" si="126"/>
        <v>0.2040588204166372</v>
      </c>
      <c r="RI134">
        <f t="shared" si="126"/>
        <v>0.18914307962324611</v>
      </c>
      <c r="RJ134">
        <f t="shared" si="126"/>
        <v>0.17544468408299518</v>
      </c>
      <c r="RK134">
        <f t="shared" si="126"/>
        <v>0.16074256074529944</v>
      </c>
      <c r="RL134">
        <f t="shared" si="126"/>
        <v>0.15289075209716357</v>
      </c>
      <c r="RM134">
        <f t="shared" si="126"/>
        <v>0.14370387811178137</v>
      </c>
      <c r="RN134">
        <f t="shared" si="126"/>
        <v>0.13469673332605078</v>
      </c>
      <c r="RO134">
        <f t="shared" si="126"/>
        <v>0.12931980955588268</v>
      </c>
      <c r="RP134">
        <f t="shared" si="126"/>
        <v>0.12128759509500137</v>
      </c>
      <c r="RR134">
        <f t="shared" si="124"/>
        <v>8.0095799999999997</v>
      </c>
      <c r="RS134" s="35">
        <v>0.2</v>
      </c>
      <c r="RT134">
        <f>0.99*RD134*8+0.01*RE134*9</f>
        <v>2.4613262380368344</v>
      </c>
      <c r="SJ134" t="s">
        <v>1259</v>
      </c>
    </row>
    <row r="135" spans="458:504" x14ac:dyDescent="0.3">
      <c r="QP135" s="35"/>
      <c r="QS135" s="102">
        <f t="shared" si="122"/>
        <v>4.1434625</v>
      </c>
      <c r="QT135" s="102">
        <v>0.37313432835820892</v>
      </c>
      <c r="QU135">
        <v>4</v>
      </c>
      <c r="QV135" s="35">
        <v>0.25</v>
      </c>
      <c r="QW135">
        <f>((7.26*(BI$3*(6.02*10^23)/1000))/(493*3600))*(1.1/(3.57*(-1.384*$QV135+6.763)))/10^12</f>
        <v>0</v>
      </c>
      <c r="QX135">
        <f>((7.26*(BJ$3*(6.02*10^23)/1000))/(493*3600))*(1.1/(3.57*(-1.384*$QV135+6.763)))/10^12</f>
        <v>0</v>
      </c>
      <c r="QY135">
        <f>((7.26*(BK$3*(6.02*10^23)/1000))/(493*3600))*(1.1/(3.57*(-1.384*$QV135+6.763)))/10^12</f>
        <v>0</v>
      </c>
      <c r="QZ135">
        <f>((7.26*(BL$3*(6.02*10^23)/1000))/(493*3600))*(1.1/(3.57*(-1.384*$QV135+6.763)))/10^12</f>
        <v>0</v>
      </c>
      <c r="RA135">
        <f t="shared" ref="RA135:RP135" si="127">($QS135*(BM$3*0.097))/((RA$156-RA$157*$QV135)*$QT135)</f>
        <v>0.53985117966955476</v>
      </c>
      <c r="RB135">
        <f t="shared" si="127"/>
        <v>0.47226120155176993</v>
      </c>
      <c r="RC135">
        <f t="shared" si="127"/>
        <v>0.40762522400174889</v>
      </c>
      <c r="RD135">
        <f t="shared" si="127"/>
        <v>0.35742267620559715</v>
      </c>
      <c r="RE135">
        <f t="shared" si="127"/>
        <v>0.3177701740633731</v>
      </c>
      <c r="RF135">
        <f t="shared" si="127"/>
        <v>0.28635774580000167</v>
      </c>
      <c r="RG135">
        <f t="shared" si="127"/>
        <v>0.2585323239534717</v>
      </c>
      <c r="RH135">
        <f t="shared" si="127"/>
        <v>0.23854699272896221</v>
      </c>
      <c r="RI135">
        <f t="shared" si="127"/>
        <v>0.21948114056091275</v>
      </c>
      <c r="RJ135">
        <f t="shared" si="127"/>
        <v>0.20231292583712535</v>
      </c>
      <c r="RK135">
        <f t="shared" si="127"/>
        <v>0.18811714802514026</v>
      </c>
      <c r="RL135">
        <f t="shared" si="127"/>
        <v>0.17587768492115494</v>
      </c>
      <c r="RM135">
        <f t="shared" si="127"/>
        <v>0.16603523920116384</v>
      </c>
      <c r="RN135">
        <f t="shared" si="127"/>
        <v>0.15799711322470378</v>
      </c>
      <c r="RO135">
        <f t="shared" si="127"/>
        <v>0.14928647232988582</v>
      </c>
      <c r="RP135">
        <f t="shared" si="127"/>
        <v>0.14124915267731056</v>
      </c>
      <c r="RR135">
        <f t="shared" si="124"/>
        <v>8.6069250000000004</v>
      </c>
      <c r="RS135" s="35">
        <v>0.25</v>
      </c>
      <c r="RT135">
        <f>0.39*RD135*RD131+0.61*RE135*RE131</f>
        <v>2.8597170053693817</v>
      </c>
    </row>
    <row r="136" spans="458:504" x14ac:dyDescent="0.3">
      <c r="QP136" s="35"/>
      <c r="QS136" s="102">
        <f t="shared" si="122"/>
        <v>4.6947899999999994</v>
      </c>
      <c r="QT136" s="102">
        <v>0.44776119402985071</v>
      </c>
      <c r="QU136">
        <v>5</v>
      </c>
      <c r="QV136" s="35">
        <v>0.3</v>
      </c>
      <c r="QW136">
        <f>((7.26*(CC$3*(6.02*10^23)/1000))/(493*3600))*(1.1/(3.57*(-1.384*$QV136+6.763)))/10^12</f>
        <v>0</v>
      </c>
      <c r="QX136">
        <f>((7.26*(CD$3*(6.02*10^23)/1000))/(493*3600))*(1.1/(3.57*(-1.384*$QV136+6.763)))/10^12</f>
        <v>0</v>
      </c>
      <c r="QY136">
        <f>((7.26*(CE$3*(6.02*10^23)/1000))/(493*3600))*(1.1/(3.57*(-1.384*$QV136+6.763)))/10^12</f>
        <v>0</v>
      </c>
      <c r="QZ136">
        <f>((7.26*(CF$3*(6.02*10^23)/1000))/(493*3600))*(1.1/(3.57*(-1.384*$QV136+6.763)))/10^12</f>
        <v>0</v>
      </c>
      <c r="RA136">
        <f>((7.26*(CG$3*(6.02*10^23)/1000))/(493*3600))*(1.1/(3.57*(-1.384*$QV136+6.763)))/10^12</f>
        <v>0</v>
      </c>
      <c r="RB136">
        <f t="shared" ref="RB136:RP136" si="128">($QS136*(CH$3*0.097))/((RB$156-RB$157*$QV136)*$QT136)</f>
        <v>0.52729756837857544</v>
      </c>
      <c r="RC136">
        <f t="shared" si="128"/>
        <v>0.46026227921376556</v>
      </c>
      <c r="RD136">
        <f t="shared" si="128"/>
        <v>0.40442247422931565</v>
      </c>
      <c r="RE136">
        <f t="shared" si="128"/>
        <v>0.35852827915721908</v>
      </c>
      <c r="RF136">
        <f t="shared" si="128"/>
        <v>0.3226010723580135</v>
      </c>
      <c r="RG136">
        <f t="shared" si="128"/>
        <v>0.29400496627651085</v>
      </c>
      <c r="RH136">
        <f t="shared" si="128"/>
        <v>0.26815567685518449</v>
      </c>
      <c r="RI136">
        <f t="shared" si="128"/>
        <v>0.24860476221890554</v>
      </c>
      <c r="RJ136">
        <f t="shared" si="128"/>
        <v>0.22937521118355991</v>
      </c>
      <c r="RK136">
        <f t="shared" si="128"/>
        <v>0.21317699853800692</v>
      </c>
      <c r="RL136">
        <f t="shared" si="128"/>
        <v>0.19933171810681208</v>
      </c>
      <c r="RM136">
        <f t="shared" si="128"/>
        <v>0.18766427316689072</v>
      </c>
      <c r="RN136">
        <f t="shared" si="128"/>
        <v>0.17768985708124757</v>
      </c>
      <c r="RO136">
        <f t="shared" si="128"/>
        <v>0.16734935749900923</v>
      </c>
      <c r="RP136">
        <f t="shared" si="128"/>
        <v>0.15941755212624079</v>
      </c>
      <c r="RR136">
        <f t="shared" si="124"/>
        <v>9.2042699999999993</v>
      </c>
      <c r="RS136" s="35">
        <v>0.3</v>
      </c>
      <c r="RT136">
        <f>0.8*RE136*9+0.2*RF136*10</f>
        <v>3.2266057546480047</v>
      </c>
    </row>
    <row r="137" spans="458:504" x14ac:dyDescent="0.3">
      <c r="QP137" s="35"/>
      <c r="QS137" s="102">
        <f t="shared" si="122"/>
        <v>5.0351682689999997</v>
      </c>
      <c r="QT137" s="102">
        <v>0.52238805970149249</v>
      </c>
      <c r="QU137">
        <v>6</v>
      </c>
      <c r="QV137" s="35">
        <v>0.33299999999999996</v>
      </c>
      <c r="QW137">
        <f>((7.26*(CW$3*(6.02*10^23)/1000))/(493*3600))*(1.1/(3.57*(-1.384*$QV137+6.763)))/10^12</f>
        <v>0</v>
      </c>
      <c r="QX137">
        <f>((7.26*(CX$3*(6.02*10^23)/1000))/(493*3600))*(1.1/(3.57*(-1.384*$QV137+6.763)))/10^12</f>
        <v>0</v>
      </c>
      <c r="QY137">
        <f>((7.26*(CY$3*(6.02*10^23)/1000))/(493*3600))*(1.1/(3.57*(-1.384*$QV137+6.763)))/10^12</f>
        <v>0</v>
      </c>
      <c r="QZ137">
        <f>((7.26*(CZ$3*(6.02*10^23)/1000))/(493*3600))*(1.1/(3.57*(-1.384*$QV137+6.763)))/10^12</f>
        <v>0</v>
      </c>
      <c r="RA137">
        <f>((7.26*(DA$3*(6.02*10^23)/1000))/(493*3600))*(1.1/(3.57*(-1.384*$QV137+6.763)))/10^12</f>
        <v>0</v>
      </c>
      <c r="RB137">
        <f t="shared" ref="RB137:RP137" si="129">($QS137*(DB$3*0.097))/((RB$156-RB$157*$QV137)*$QT137)</f>
        <v>0.51442493926288457</v>
      </c>
      <c r="RC137">
        <f t="shared" si="129"/>
        <v>0.46897799291187314</v>
      </c>
      <c r="RD137">
        <f t="shared" si="129"/>
        <v>0.41168835949924731</v>
      </c>
      <c r="RE137">
        <f t="shared" si="129"/>
        <v>0.36672739872462845</v>
      </c>
      <c r="RF137">
        <f t="shared" si="129"/>
        <v>0.33203545317765981</v>
      </c>
      <c r="RG137">
        <f t="shared" si="129"/>
        <v>0.29936332364166207</v>
      </c>
      <c r="RH137">
        <f t="shared" si="129"/>
        <v>0.27579463400034276</v>
      </c>
      <c r="RI137">
        <f t="shared" si="129"/>
        <v>0.25408503489448869</v>
      </c>
      <c r="RJ137">
        <f t="shared" si="129"/>
        <v>0.23503356504979128</v>
      </c>
      <c r="RK137">
        <f t="shared" si="129"/>
        <v>0.21803417089782423</v>
      </c>
      <c r="RL137">
        <f t="shared" si="129"/>
        <v>0.20248051940937323</v>
      </c>
      <c r="RM137">
        <f t="shared" si="129"/>
        <v>0.19089466086926735</v>
      </c>
      <c r="RN137">
        <f t="shared" si="129"/>
        <v>0.18102597492348282</v>
      </c>
      <c r="RO137">
        <f t="shared" si="129"/>
        <v>0.17259135726392508</v>
      </c>
      <c r="RP137">
        <f t="shared" si="129"/>
        <v>0.16364994729463098</v>
      </c>
      <c r="RR137">
        <f t="shared" si="124"/>
        <v>9.5985177000000004</v>
      </c>
      <c r="RS137" s="35">
        <v>0.33299999999999996</v>
      </c>
      <c r="RT137">
        <f>0.4*RE137*9+0.6*RF137*10</f>
        <v>3.3124313544746213</v>
      </c>
    </row>
    <row r="138" spans="458:504" x14ac:dyDescent="0.3">
      <c r="QP138" s="35"/>
      <c r="QS138" s="102">
        <f t="shared" si="122"/>
        <v>5.3568614759999997</v>
      </c>
      <c r="QT138" s="102">
        <v>0.59701492537313428</v>
      </c>
      <c r="QU138">
        <v>7</v>
      </c>
      <c r="QV138" s="35">
        <v>0.36599999999999999</v>
      </c>
      <c r="QW138">
        <f t="shared" ref="QW138:RB138" si="130">((7.26*(DQ$3*(6.02*10^23)/1000))/(493*3600))*(1.1/(3.57*(-1.384*$QV138+6.763)))/10^12</f>
        <v>0</v>
      </c>
      <c r="QX138">
        <f t="shared" si="130"/>
        <v>0</v>
      </c>
      <c r="QY138">
        <f t="shared" si="130"/>
        <v>0</v>
      </c>
      <c r="QZ138">
        <f t="shared" si="130"/>
        <v>0</v>
      </c>
      <c r="RA138">
        <f t="shared" si="130"/>
        <v>0</v>
      </c>
      <c r="RB138">
        <f t="shared" si="130"/>
        <v>0</v>
      </c>
      <c r="RC138">
        <f t="shared" ref="RC138:RP138" si="131">($QS138*(DW$3*0.097))/((RC$156-RC$157*$QV138)*$QT138)</f>
        <v>0.47401104237942077</v>
      </c>
      <c r="RD138">
        <f t="shared" si="131"/>
        <v>0.4207031479954304</v>
      </c>
      <c r="RE138">
        <f t="shared" si="131"/>
        <v>0.37660656953937161</v>
      </c>
      <c r="RF138">
        <f t="shared" si="131"/>
        <v>0.34069211649161679</v>
      </c>
      <c r="RG138">
        <f t="shared" si="131"/>
        <v>0.30856907697017422</v>
      </c>
      <c r="RH138">
        <f t="shared" si="131"/>
        <v>0.28009891361721861</v>
      </c>
      <c r="RI138">
        <f t="shared" si="131"/>
        <v>0.25902301421719642</v>
      </c>
      <c r="RJ138">
        <f t="shared" si="131"/>
        <v>0.24068602160961183</v>
      </c>
      <c r="RK138">
        <f t="shared" si="131"/>
        <v>0.22281913815600787</v>
      </c>
      <c r="RL138">
        <f t="shared" si="131"/>
        <v>0.208838399546869</v>
      </c>
      <c r="RM138">
        <f t="shared" si="131"/>
        <v>0.19723225706518965</v>
      </c>
      <c r="RN138">
        <f t="shared" si="131"/>
        <v>0.18620938237983323</v>
      </c>
      <c r="RO138">
        <f t="shared" si="131"/>
        <v>0.17677602455312083</v>
      </c>
      <c r="RP138">
        <f t="shared" si="131"/>
        <v>0.16815719076118177</v>
      </c>
      <c r="RR138">
        <f t="shared" si="124"/>
        <v>9.9927654000000015</v>
      </c>
      <c r="RS138" s="35">
        <v>0.36599999999999999</v>
      </c>
      <c r="RT138">
        <f>0.01*RE138*9+0.99*RF138*10</f>
        <v>3.40674654452555</v>
      </c>
    </row>
    <row r="139" spans="458:504" x14ac:dyDescent="0.3">
      <c r="QP139" s="35"/>
      <c r="QS139" s="102">
        <f t="shared" si="122"/>
        <v>5.6687599999999998</v>
      </c>
      <c r="QT139" s="102">
        <v>0.63432835820895517</v>
      </c>
      <c r="QU139">
        <v>8</v>
      </c>
      <c r="QV139" s="35">
        <v>0.4</v>
      </c>
      <c r="QW139">
        <f t="shared" ref="QW139:RB139" si="132">((7.26*(EK$3*(6.02*10^23)/1000))/(493*3600))*(1.1/(3.57*(-1.384*$QV139+6.763)))/10^12</f>
        <v>0</v>
      </c>
      <c r="QX139">
        <f t="shared" si="132"/>
        <v>0</v>
      </c>
      <c r="QY139">
        <f t="shared" si="132"/>
        <v>0</v>
      </c>
      <c r="QZ139">
        <f t="shared" si="132"/>
        <v>0</v>
      </c>
      <c r="RA139">
        <f t="shared" si="132"/>
        <v>0</v>
      </c>
      <c r="RB139">
        <f t="shared" si="132"/>
        <v>0</v>
      </c>
      <c r="RC139">
        <f t="shared" ref="RC139:RP139" si="133">($QS139*(EQ$3*0.097))/((RC$156-RC$157*$QV139)*$QT139)</f>
        <v>0.49862654941732631</v>
      </c>
      <c r="RD139">
        <f t="shared" si="133"/>
        <v>0.46213100198340051</v>
      </c>
      <c r="RE139">
        <f t="shared" si="133"/>
        <v>0.40974142723776119</v>
      </c>
      <c r="RF139">
        <f t="shared" si="133"/>
        <v>0.37137971593638108</v>
      </c>
      <c r="RG139">
        <f t="shared" si="133"/>
        <v>0.33653124764834241</v>
      </c>
      <c r="RH139">
        <f t="shared" si="133"/>
        <v>0.30903251288349431</v>
      </c>
      <c r="RI139">
        <f t="shared" si="133"/>
        <v>0.28262759798104864</v>
      </c>
      <c r="RJ139">
        <f t="shared" si="133"/>
        <v>0.26338983707110475</v>
      </c>
      <c r="RK139">
        <f t="shared" si="133"/>
        <v>0.24333760578242553</v>
      </c>
      <c r="RL139">
        <f t="shared" si="133"/>
        <v>0.22935274618093637</v>
      </c>
      <c r="RM139">
        <f t="shared" si="133"/>
        <v>0.21615914334223046</v>
      </c>
      <c r="RN139">
        <f t="shared" si="133"/>
        <v>0.20329367100267401</v>
      </c>
      <c r="RO139">
        <f t="shared" si="133"/>
        <v>0.19225334097545499</v>
      </c>
      <c r="RP139">
        <f t="shared" si="133"/>
        <v>0.18324668610457323</v>
      </c>
      <c r="RR139">
        <f t="shared" si="124"/>
        <v>10.398960000000001</v>
      </c>
      <c r="RS139" s="35">
        <v>0.4</v>
      </c>
      <c r="RT139">
        <f>0.6*RF139*10+0.4*RG139*11</f>
        <v>3.7090157852709931</v>
      </c>
    </row>
    <row r="140" spans="458:504" x14ac:dyDescent="0.3">
      <c r="QP140" s="35"/>
      <c r="QS140" s="102">
        <f t="shared" si="122"/>
        <v>5.9525168690000001</v>
      </c>
      <c r="QT140" s="102">
        <v>0.67164179104477606</v>
      </c>
      <c r="QU140">
        <v>9</v>
      </c>
      <c r="QV140" s="35">
        <v>0.43300000000000005</v>
      </c>
      <c r="QW140">
        <f t="shared" ref="QW140:RB140" si="134">((7.26*(FE$3*(6.02*10^23)/1000))/(493*3600))*(1.1/(3.57*(-1.384*$QV140+6.763)))/10^12</f>
        <v>0</v>
      </c>
      <c r="QX140">
        <f t="shared" si="134"/>
        <v>0</v>
      </c>
      <c r="QY140">
        <f t="shared" si="134"/>
        <v>0</v>
      </c>
      <c r="QZ140">
        <f t="shared" si="134"/>
        <v>0</v>
      </c>
      <c r="RA140">
        <f t="shared" si="134"/>
        <v>0</v>
      </c>
      <c r="RB140">
        <f t="shared" si="134"/>
        <v>0</v>
      </c>
      <c r="RC140">
        <f t="shared" ref="RC140:RP140" si="135">($QS140*(FK$3*0.097))/((RC$156-RC$157*$QV140)*$QT140)</f>
        <v>0</v>
      </c>
      <c r="RD140">
        <f t="shared" si="135"/>
        <v>0.48864782399760021</v>
      </c>
      <c r="RE140">
        <f t="shared" si="135"/>
        <v>0.44352215293762098</v>
      </c>
      <c r="RF140">
        <f t="shared" si="135"/>
        <v>0.39751112631133828</v>
      </c>
      <c r="RG140">
        <f t="shared" si="135"/>
        <v>0.36264376472090759</v>
      </c>
      <c r="RH140">
        <f t="shared" si="135"/>
        <v>0.3309828768880857</v>
      </c>
      <c r="RI140">
        <f t="shared" si="135"/>
        <v>0.3056574775456305</v>
      </c>
      <c r="RJ140">
        <f t="shared" si="135"/>
        <v>0.28345548620443439</v>
      </c>
      <c r="RK140">
        <f t="shared" si="135"/>
        <v>0.26350959983728389</v>
      </c>
      <c r="RL140">
        <f t="shared" si="135"/>
        <v>0.24512378238953778</v>
      </c>
      <c r="RM140">
        <f t="shared" si="135"/>
        <v>0.23179299970899134</v>
      </c>
      <c r="RN140">
        <f t="shared" si="135"/>
        <v>0.21780262895605604</v>
      </c>
      <c r="RO140">
        <f t="shared" si="135"/>
        <v>0.20665523406307915</v>
      </c>
      <c r="RP140">
        <f t="shared" si="135"/>
        <v>0.19740315688627835</v>
      </c>
      <c r="RR140">
        <f t="shared" si="124"/>
        <v>10.7932077</v>
      </c>
      <c r="RS140" s="35">
        <v>0.43300000000000005</v>
      </c>
      <c r="RT140">
        <f>0.21*RF140*10+0.79*RG140*11</f>
        <v>3.9861476806784975</v>
      </c>
    </row>
    <row r="141" spans="458:504" x14ac:dyDescent="0.3">
      <c r="QP141" s="35"/>
      <c r="QS141" s="102">
        <f t="shared" si="122"/>
        <v>6.217588676000001</v>
      </c>
      <c r="QT141" s="102">
        <v>0.70895522388059695</v>
      </c>
      <c r="QU141">
        <v>10</v>
      </c>
      <c r="QV141" s="35">
        <v>0.46600000000000008</v>
      </c>
      <c r="QW141">
        <f t="shared" ref="QW141:RB141" si="136">((7.26*(FY$3*(6.02*10^23)/1000))/(493*3600))*(1.1/(3.57*(-1.384*$QV141+6.763)))/10^12</f>
        <v>0</v>
      </c>
      <c r="QX141">
        <f t="shared" si="136"/>
        <v>0</v>
      </c>
      <c r="QY141">
        <f t="shared" si="136"/>
        <v>0</v>
      </c>
      <c r="QZ141">
        <f t="shared" si="136"/>
        <v>0</v>
      </c>
      <c r="RA141">
        <f t="shared" si="136"/>
        <v>0</v>
      </c>
      <c r="RB141">
        <f t="shared" si="136"/>
        <v>0</v>
      </c>
      <c r="RC141">
        <f>(7.26*RC$131*(GE$3*0.097))/((RC$156-RC$157*$QV141)*$QT141)</f>
        <v>0</v>
      </c>
      <c r="RD141">
        <f t="shared" ref="RD141:RP141" si="137">($QS141*(GF$3*0.097))/((RD$156-RD$157*$QV141)*$QT141)</f>
        <v>0.50710743483421172</v>
      </c>
      <c r="RE141">
        <f t="shared" si="137"/>
        <v>0.47160328033757354</v>
      </c>
      <c r="RF141">
        <f t="shared" si="137"/>
        <v>0.42612643895712315</v>
      </c>
      <c r="RG141">
        <f t="shared" si="137"/>
        <v>0.38823518468439999</v>
      </c>
      <c r="RH141">
        <f t="shared" si="137"/>
        <v>0.35459451711959267</v>
      </c>
      <c r="RI141">
        <f t="shared" si="137"/>
        <v>0.32840454253934992</v>
      </c>
      <c r="RJ141">
        <f t="shared" si="137"/>
        <v>0.30337173390149824</v>
      </c>
      <c r="RK141">
        <f t="shared" si="137"/>
        <v>0.28031274869590722</v>
      </c>
      <c r="RL141">
        <f t="shared" si="137"/>
        <v>0.26301475526629364</v>
      </c>
      <c r="RM141">
        <f t="shared" si="137"/>
        <v>0.24789028563179921</v>
      </c>
      <c r="RN141">
        <f t="shared" si="137"/>
        <v>0.23592710440214582</v>
      </c>
      <c r="RO141">
        <f t="shared" si="137"/>
        <v>0.22096532960434848</v>
      </c>
      <c r="RP141">
        <f t="shared" si="137"/>
        <v>0.21056972905831509</v>
      </c>
      <c r="RR141">
        <f t="shared" si="124"/>
        <v>11.187455400000001</v>
      </c>
      <c r="RS141" s="35">
        <v>0.46600000000000008</v>
      </c>
      <c r="RT141">
        <f>0.81*RG141*11+0.19*RH141*12</f>
        <v>4.2676509945706753</v>
      </c>
    </row>
    <row r="142" spans="458:504" x14ac:dyDescent="0.3">
      <c r="QP142" s="35"/>
      <c r="QS142" s="102">
        <f t="shared" si="122"/>
        <v>6.4711499999999997</v>
      </c>
      <c r="QT142" s="102">
        <v>0.74626865671641784</v>
      </c>
      <c r="QU142">
        <v>11</v>
      </c>
      <c r="QV142" s="35">
        <v>0.5</v>
      </c>
      <c r="QW142">
        <f t="shared" ref="QW142:RB142" si="138">((7.26*(GS$3*(6.02*10^23)/1000))/(493*3600))*(1.1/(3.57*(-1.384*$QV142+6.763)))/10^12</f>
        <v>0</v>
      </c>
      <c r="QX142">
        <f t="shared" si="138"/>
        <v>0</v>
      </c>
      <c r="QY142">
        <f t="shared" si="138"/>
        <v>0</v>
      </c>
      <c r="QZ142">
        <f t="shared" si="138"/>
        <v>0</v>
      </c>
      <c r="RA142">
        <f t="shared" si="138"/>
        <v>0</v>
      </c>
      <c r="RB142">
        <f t="shared" si="138"/>
        <v>0</v>
      </c>
      <c r="RC142">
        <f>(7.26*RC$131*(GY$3*0.097))/((RC$156-RC$157*$QV142)*$QT142)</f>
        <v>0</v>
      </c>
      <c r="RD142">
        <f t="shared" ref="RD142:RP142" si="139">($QS142*(GZ$3*0.097))/((RD$156-RD$157*$QV142)*$QT142)</f>
        <v>0.52960332720316117</v>
      </c>
      <c r="RE142">
        <f t="shared" si="139"/>
        <v>0.49777265249748426</v>
      </c>
      <c r="RF142">
        <f t="shared" si="139"/>
        <v>0.45382922332739201</v>
      </c>
      <c r="RG142">
        <f t="shared" si="139"/>
        <v>0.41168321309228367</v>
      </c>
      <c r="RH142">
        <f t="shared" si="139"/>
        <v>0.37829194335266209</v>
      </c>
      <c r="RI142">
        <f t="shared" si="139"/>
        <v>0.34696060104865478</v>
      </c>
      <c r="RJ142">
        <f t="shared" si="139"/>
        <v>0.32305380394133448</v>
      </c>
      <c r="RK142">
        <f t="shared" si="139"/>
        <v>0.30135190221805652</v>
      </c>
      <c r="RL142">
        <f t="shared" si="139"/>
        <v>0.28002916652504961</v>
      </c>
      <c r="RM142">
        <f t="shared" si="139"/>
        <v>0.26427499166505919</v>
      </c>
      <c r="RN142">
        <f t="shared" si="139"/>
        <v>0.24924845573435125</v>
      </c>
      <c r="RO142">
        <f t="shared" si="139"/>
        <v>0.23605490857194056</v>
      </c>
      <c r="RP142">
        <f t="shared" si="139"/>
        <v>0.2242171132368399</v>
      </c>
      <c r="RR142">
        <f t="shared" si="124"/>
        <v>11.59365</v>
      </c>
      <c r="RS142" s="35">
        <v>0.5</v>
      </c>
      <c r="RT142">
        <f>0.41*RG142*11+0.59*RH142*12</f>
        <v>4.5349982499830466</v>
      </c>
    </row>
    <row r="143" spans="458:504" x14ac:dyDescent="0.3">
      <c r="QP143" s="35"/>
      <c r="QS143" s="102">
        <f t="shared" si="122"/>
        <v>6.6982854689999991</v>
      </c>
      <c r="QT143" s="102">
        <v>0.78358208955223874</v>
      </c>
      <c r="QU143">
        <v>12</v>
      </c>
      <c r="QV143" s="35">
        <v>0.53300000000000003</v>
      </c>
      <c r="QW143">
        <f t="shared" ref="QW143:RB143" si="140">((7.26*(HM$3*(6.02*10^23)/1000))/(493*3600))*(1.1/(3.57*(-1.384*$QV143+6.763)))/10^12</f>
        <v>0</v>
      </c>
      <c r="QX143">
        <f t="shared" si="140"/>
        <v>0</v>
      </c>
      <c r="QY143">
        <f t="shared" si="140"/>
        <v>0</v>
      </c>
      <c r="QZ143">
        <f t="shared" si="140"/>
        <v>0</v>
      </c>
      <c r="RA143">
        <f t="shared" si="140"/>
        <v>0</v>
      </c>
      <c r="RB143">
        <f t="shared" si="140"/>
        <v>0</v>
      </c>
      <c r="RC143">
        <f>(7.26*RC$131*(HS$3*0.097))/((RC$156-RC$157*$QV143)*$QT143)</f>
        <v>0</v>
      </c>
      <c r="RD143">
        <f t="shared" ref="RD143:RP143" si="141">($QS143*(HT$3*0.097))/((RD$156-RD$157*$QV143)*$QT143)</f>
        <v>0</v>
      </c>
      <c r="RE143">
        <f t="shared" si="141"/>
        <v>0.51416423005651246</v>
      </c>
      <c r="RF143">
        <f t="shared" si="141"/>
        <v>0.48332242362278199</v>
      </c>
      <c r="RG143">
        <f t="shared" si="141"/>
        <v>0.4337180495942633</v>
      </c>
      <c r="RH143">
        <f t="shared" si="141"/>
        <v>0.39990043325598856</v>
      </c>
      <c r="RI143">
        <f t="shared" si="141"/>
        <v>0.36898588785905101</v>
      </c>
      <c r="RJ143">
        <f t="shared" si="141"/>
        <v>0.34322443254373253</v>
      </c>
      <c r="RK143">
        <f t="shared" si="141"/>
        <v>0.31644968316405464</v>
      </c>
      <c r="RL143">
        <f t="shared" si="141"/>
        <v>0.29682649554320861</v>
      </c>
      <c r="RM143">
        <f t="shared" si="141"/>
        <v>0.27893025783717934</v>
      </c>
      <c r="RN143">
        <f t="shared" si="141"/>
        <v>0.26407345084936756</v>
      </c>
      <c r="RO143">
        <f t="shared" si="141"/>
        <v>0.25080629522978209</v>
      </c>
      <c r="RP143">
        <f t="shared" si="141"/>
        <v>0.23791727821289591</v>
      </c>
      <c r="RR143">
        <f t="shared" si="124"/>
        <v>11.987897700000001</v>
      </c>
      <c r="RS143" s="35">
        <v>0.53300000000000003</v>
      </c>
      <c r="RT143">
        <f>0.01*RG143*11+0.99*RH143*12</f>
        <v>4.7985261325365132</v>
      </c>
    </row>
    <row r="144" spans="458:504" x14ac:dyDescent="0.3">
      <c r="QP144" s="35"/>
      <c r="QS144" s="102">
        <f t="shared" si="122"/>
        <v>6.9067358759999999</v>
      </c>
      <c r="QT144" s="102">
        <v>0.82089552238805974</v>
      </c>
      <c r="QU144">
        <v>13</v>
      </c>
      <c r="QV144" s="35">
        <v>0.56600000000000006</v>
      </c>
      <c r="QW144">
        <f t="shared" ref="QW144:RB144" si="142">((7.26*(IG$3*(6.02*10^23)/1000))/(493*3600))*(1.1/(3.57*(-1.384*$QV144+6.763)))/10^12</f>
        <v>0</v>
      </c>
      <c r="QX144">
        <f t="shared" si="142"/>
        <v>0</v>
      </c>
      <c r="QY144">
        <f t="shared" si="142"/>
        <v>0</v>
      </c>
      <c r="QZ144">
        <f t="shared" si="142"/>
        <v>0</v>
      </c>
      <c r="RA144">
        <f t="shared" si="142"/>
        <v>0</v>
      </c>
      <c r="RB144">
        <f t="shared" si="142"/>
        <v>0</v>
      </c>
      <c r="RC144">
        <f>(7.26*RC$131*(IM$3*0.097))/((RC$156-RC$157*$QV144)*$QT144)</f>
        <v>0</v>
      </c>
      <c r="RD144">
        <f>(7.26*RD$131*(IN$3*0.097))/((RD$156-RD$157*$QV144)*$QT144)</f>
        <v>0</v>
      </c>
      <c r="RE144">
        <f t="shared" ref="RE144:RP144" si="143">($QS144*(IO$3*0.097))/((RE$156-RE$157*$QV144)*$QT144)</f>
        <v>0.52818753182375178</v>
      </c>
      <c r="RF144">
        <f t="shared" si="143"/>
        <v>0.49733205843762346</v>
      </c>
      <c r="RG144">
        <f t="shared" si="143"/>
        <v>0.45703454470060267</v>
      </c>
      <c r="RH144">
        <f t="shared" si="143"/>
        <v>0.42154282288406258</v>
      </c>
      <c r="RI144">
        <f t="shared" si="143"/>
        <v>0.38713086959474863</v>
      </c>
      <c r="RJ144">
        <f t="shared" si="143"/>
        <v>0.36115169085947574</v>
      </c>
      <c r="RK144">
        <f t="shared" si="143"/>
        <v>0.33200313920052282</v>
      </c>
      <c r="RL144">
        <f t="shared" si="143"/>
        <v>0.31146460105436191</v>
      </c>
      <c r="RM144">
        <f t="shared" si="143"/>
        <v>0.29347902563404088</v>
      </c>
      <c r="RN144">
        <f t="shared" si="143"/>
        <v>0.2773381127025869</v>
      </c>
      <c r="RO144">
        <f t="shared" si="143"/>
        <v>0.26152858079117963</v>
      </c>
      <c r="RP144">
        <f t="shared" si="143"/>
        <v>0.25045880034608797</v>
      </c>
      <c r="RR144">
        <f t="shared" si="124"/>
        <v>12.382145400000001</v>
      </c>
      <c r="RS144" s="35">
        <v>0.56600000000000006</v>
      </c>
      <c r="RT144">
        <f>0.62*RH144*12+0.38*RI144*13</f>
        <v>5.0487050980554837</v>
      </c>
    </row>
    <row r="145" spans="458:504" x14ac:dyDescent="0.3">
      <c r="QP145" s="35"/>
      <c r="QS145" s="102">
        <f t="shared" si="122"/>
        <v>7.1019599999999992</v>
      </c>
      <c r="QT145" s="102">
        <v>0.85820895522388074</v>
      </c>
      <c r="QU145">
        <v>14</v>
      </c>
      <c r="QV145" s="35">
        <v>0.6</v>
      </c>
      <c r="QW145">
        <f t="shared" ref="QW145:RB145" si="144">((7.26*(JA$3*(6.02*10^23)/1000))/(493*3600))*(1.1/(3.57*(-1.384*$QV145+6.763)))/10^12</f>
        <v>0</v>
      </c>
      <c r="QX145">
        <f t="shared" si="144"/>
        <v>0</v>
      </c>
      <c r="QY145">
        <f t="shared" si="144"/>
        <v>0</v>
      </c>
      <c r="QZ145">
        <f t="shared" si="144"/>
        <v>0</v>
      </c>
      <c r="RA145">
        <f t="shared" si="144"/>
        <v>0</v>
      </c>
      <c r="RB145">
        <f t="shared" si="144"/>
        <v>0</v>
      </c>
      <c r="RC145">
        <f>(7.26*RC$131*(JG$3*0.097))/((RC$156-RC$157*$QV145)*$QT145)</f>
        <v>0</v>
      </c>
      <c r="RD145">
        <f>(7.26*RD$131*(JH$3*0.097))/((RD$156-RD$157*$QV145)*$QT145)</f>
        <v>0</v>
      </c>
      <c r="RE145">
        <f t="shared" ref="RE145:RP145" si="145">($QS$145*(JI$3*0.097))/((RE$156-RE$157*$QV145)*$QT145)</f>
        <v>0</v>
      </c>
      <c r="RF145">
        <f t="shared" si="145"/>
        <v>0.51459344999657208</v>
      </c>
      <c r="RG145">
        <f t="shared" si="145"/>
        <v>0.48027257501615167</v>
      </c>
      <c r="RH145">
        <f t="shared" si="145"/>
        <v>0.44037247696802478</v>
      </c>
      <c r="RI145">
        <f t="shared" si="145"/>
        <v>0.40684304148390465</v>
      </c>
      <c r="RJ145">
        <f t="shared" si="145"/>
        <v>0.37782124108415654</v>
      </c>
      <c r="RK145">
        <f t="shared" si="145"/>
        <v>0.34910837671087602</v>
      </c>
      <c r="RL145">
        <f t="shared" si="145"/>
        <v>0.32771152676054482</v>
      </c>
      <c r="RM145">
        <f t="shared" si="145"/>
        <v>0.30782006701646403</v>
      </c>
      <c r="RN145">
        <f t="shared" si="145"/>
        <v>0.29029359917037012</v>
      </c>
      <c r="RO145">
        <f t="shared" si="145"/>
        <v>0.27503608971140631</v>
      </c>
      <c r="RP145">
        <f t="shared" si="145"/>
        <v>0.26159502816420954</v>
      </c>
      <c r="RR145">
        <f t="shared" si="124"/>
        <v>12.78834</v>
      </c>
      <c r="RS145" s="35">
        <v>0.6</v>
      </c>
      <c r="RT145">
        <f>0.21*RH145*12+0.79*RI145*13</f>
        <v>5.2880166779991242</v>
      </c>
    </row>
    <row r="146" spans="458:504" x14ac:dyDescent="0.3">
      <c r="QP146" s="35"/>
      <c r="QS146" s="102">
        <f t="shared" si="122"/>
        <v>7.2724740690000003</v>
      </c>
      <c r="QT146" s="102">
        <v>0.89552238805970164</v>
      </c>
      <c r="QU146">
        <v>15</v>
      </c>
      <c r="QV146" s="35">
        <v>0.63300000000000001</v>
      </c>
      <c r="QW146">
        <f t="shared" ref="QW146:RB146" si="146">((7.26*(JU$3*(6.02*10^23)/1000))/(493*3600))*(1.1/(3.57*(-1.384*$QV146+6.763)))/10^12</f>
        <v>0</v>
      </c>
      <c r="QX146">
        <f t="shared" si="146"/>
        <v>0</v>
      </c>
      <c r="QY146">
        <f t="shared" si="146"/>
        <v>0</v>
      </c>
      <c r="QZ146">
        <f t="shared" si="146"/>
        <v>0</v>
      </c>
      <c r="RA146">
        <f t="shared" si="146"/>
        <v>0</v>
      </c>
      <c r="RB146">
        <f t="shared" si="146"/>
        <v>0</v>
      </c>
      <c r="RC146">
        <f>(7.26*RC$131*(KA$3*0.097))/((RC$156-RC$157*$QV146)*$QT146)</f>
        <v>0</v>
      </c>
      <c r="RD146">
        <f>(7.26*RD$131*(KB$3*0.097))/((RD$156-RD$157*$QV146)*$QT146)</f>
        <v>0</v>
      </c>
      <c r="RE146">
        <f t="shared" ref="RE146:RP146" si="147">($QS$146*(KC$3*0.097))/((RE$156-RE$157*$QV146)*$QT146)</f>
        <v>0</v>
      </c>
      <c r="RF146">
        <f t="shared" si="147"/>
        <v>0.52080323820889007</v>
      </c>
      <c r="RG146">
        <f t="shared" si="147"/>
        <v>0.49405321729832452</v>
      </c>
      <c r="RH146">
        <f t="shared" si="147"/>
        <v>0.45828690597930349</v>
      </c>
      <c r="RI146">
        <f t="shared" si="147"/>
        <v>0.42398776083004441</v>
      </c>
      <c r="RJ146">
        <f t="shared" si="147"/>
        <v>0.39238532573818946</v>
      </c>
      <c r="RK146">
        <f t="shared" si="147"/>
        <v>0.36359355209423438</v>
      </c>
      <c r="RL146">
        <f t="shared" si="147"/>
        <v>0.34124421198812938</v>
      </c>
      <c r="RM146">
        <f t="shared" si="147"/>
        <v>0.32213927585703878</v>
      </c>
      <c r="RN146">
        <f t="shared" si="147"/>
        <v>0.30266857793311591</v>
      </c>
      <c r="RO146">
        <f t="shared" si="147"/>
        <v>0.28717407332205958</v>
      </c>
      <c r="RP146">
        <f t="shared" si="147"/>
        <v>0.27443113976143274</v>
      </c>
      <c r="RR146">
        <f t="shared" si="124"/>
        <v>13.182587700000001</v>
      </c>
      <c r="RS146" s="35">
        <v>0.63300000000000001</v>
      </c>
      <c r="RT146">
        <f>0.82*RI146*13+0.18*RJ146*14</f>
        <v>5.5085205513085107</v>
      </c>
    </row>
    <row r="147" spans="458:504" x14ac:dyDescent="0.3">
      <c r="QP147" s="35"/>
      <c r="QS147" s="102">
        <f t="shared" si="122"/>
        <v>7.4243030759999984</v>
      </c>
      <c r="QT147" s="102">
        <v>0.93283582089552242</v>
      </c>
      <c r="QU147">
        <v>16</v>
      </c>
      <c r="QV147" s="35">
        <v>0.66600000000000004</v>
      </c>
      <c r="QW147">
        <f t="shared" ref="QW147:RB147" si="148">((7.26*(KO$3*(6.02*10^23)/1000))/(493*3600))*(1.1/(3.57*(-1.384*$QV147+6.763)))/10^12</f>
        <v>0</v>
      </c>
      <c r="QX147">
        <f t="shared" si="148"/>
        <v>0</v>
      </c>
      <c r="QY147">
        <f t="shared" si="148"/>
        <v>0</v>
      </c>
      <c r="QZ147">
        <f t="shared" si="148"/>
        <v>0</v>
      </c>
      <c r="RA147">
        <f t="shared" si="148"/>
        <v>0</v>
      </c>
      <c r="RB147">
        <f t="shared" si="148"/>
        <v>0</v>
      </c>
      <c r="RC147">
        <f>(7.26*RC$131*(KU$3*0.097))/((RC$156-RC$157*$QV147)*$QT147)</f>
        <v>0</v>
      </c>
      <c r="RD147">
        <f>(7.26*RD$131*(KV$3*0.097))/((RD$156-RD$157*$QV147)*$QT147)</f>
        <v>0</v>
      </c>
      <c r="RE147">
        <f>(7.26*RE$131*(KW$3*0.097))/((RE$156-RE$157*$QV147)*$QT147)</f>
        <v>0</v>
      </c>
      <c r="RF147">
        <f t="shared" ref="RF147:RP147" si="149">($QS147*(KX$3*0.097))/((RF$156-RF$157*$QV147)*$QT147)</f>
        <v>0.53406011775005235</v>
      </c>
      <c r="RG147">
        <f t="shared" si="149"/>
        <v>0.50775070617643947</v>
      </c>
      <c r="RH147">
        <f t="shared" si="149"/>
        <v>0.47455065764957394</v>
      </c>
      <c r="RI147">
        <f t="shared" si="149"/>
        <v>0.43594893977383614</v>
      </c>
      <c r="RJ147">
        <f t="shared" si="149"/>
        <v>0.40981804535084998</v>
      </c>
      <c r="RK147">
        <f t="shared" si="149"/>
        <v>0.37649275085198952</v>
      </c>
      <c r="RL147">
        <f t="shared" si="149"/>
        <v>0.35344807309463022</v>
      </c>
      <c r="RM147">
        <f t="shared" si="149"/>
        <v>0.33175027968731208</v>
      </c>
      <c r="RN147">
        <f t="shared" si="149"/>
        <v>0.31366240322654948</v>
      </c>
      <c r="RO147">
        <f t="shared" si="149"/>
        <v>0.29878915871826722</v>
      </c>
      <c r="RP147">
        <f t="shared" si="149"/>
        <v>0.2825471190371347</v>
      </c>
      <c r="RR147">
        <f t="shared" si="124"/>
        <v>13.576835399999998</v>
      </c>
      <c r="RS147" s="35">
        <v>0.66600000000000004</v>
      </c>
      <c r="RT147">
        <f>0.42*RI147*13+0.58*RJ147*14</f>
        <v>5.708003739414047</v>
      </c>
    </row>
    <row r="148" spans="458:504" x14ac:dyDescent="0.3">
      <c r="QP148" s="35"/>
      <c r="QS148" s="102">
        <f t="shared" si="122"/>
        <v>7.5611899999999999</v>
      </c>
      <c r="QT148" s="102">
        <v>0.97014925373134342</v>
      </c>
      <c r="QU148">
        <v>17</v>
      </c>
      <c r="QV148" s="35">
        <v>0.7</v>
      </c>
      <c r="QW148">
        <f t="shared" ref="QW148:RB148" si="150">((7.26*(LI$3*(6.02*10^23)/1000))/(493*3600))*(1.1/(3.57*(-1.384*$QV148+6.763)))/10^12</f>
        <v>0</v>
      </c>
      <c r="QX148">
        <f t="shared" si="150"/>
        <v>0</v>
      </c>
      <c r="QY148">
        <f t="shared" si="150"/>
        <v>0</v>
      </c>
      <c r="QZ148">
        <f t="shared" si="150"/>
        <v>0</v>
      </c>
      <c r="RA148">
        <f t="shared" si="150"/>
        <v>0</v>
      </c>
      <c r="RB148">
        <f t="shared" si="150"/>
        <v>0</v>
      </c>
      <c r="RC148">
        <f>(7.26*RC$131*(LO$3*0.097))/((RC$156-RC$157*$QV148)*$QT148)</f>
        <v>0</v>
      </c>
      <c r="RD148">
        <f>(7.26*RD$131*(LP$3*0.097))/((RD$156-RD$157*$QV148)*$QT148)</f>
        <v>0</v>
      </c>
      <c r="RE148">
        <f>(7.26*RE$131*(LQ$3*0.097))/((RE$156-RE$157*$QV148)*$QT148)</f>
        <v>0</v>
      </c>
      <c r="RF148">
        <f t="shared" ref="RF148:RP148" si="151">($QS148*(LR$3*0.097))/((RF$156-RF$157*$QV148)*$QT148)</f>
        <v>0</v>
      </c>
      <c r="RG148">
        <f t="shared" si="151"/>
        <v>0.51003710446081418</v>
      </c>
      <c r="RH148">
        <f t="shared" si="151"/>
        <v>0.48585133844947154</v>
      </c>
      <c r="RI148">
        <f t="shared" si="151"/>
        <v>0.45593341487446559</v>
      </c>
      <c r="RJ148">
        <f t="shared" si="151"/>
        <v>0.42337698675759011</v>
      </c>
      <c r="RK148">
        <f t="shared" si="151"/>
        <v>0.38932299793363428</v>
      </c>
      <c r="RL148">
        <f t="shared" si="151"/>
        <v>0.36812433528999527</v>
      </c>
      <c r="RM148">
        <f t="shared" si="151"/>
        <v>0.34412850542834106</v>
      </c>
      <c r="RN148">
        <f t="shared" si="151"/>
        <v>0.32619882685283852</v>
      </c>
      <c r="RO148">
        <f t="shared" si="151"/>
        <v>0.30865741698667659</v>
      </c>
      <c r="RP148">
        <f t="shared" si="151"/>
        <v>0.29366789348726263</v>
      </c>
      <c r="RR148">
        <f t="shared" si="124"/>
        <v>13.983029999999999</v>
      </c>
      <c r="RS148" s="35">
        <v>0.7</v>
      </c>
      <c r="RT148">
        <f>0.02*RI148*13+0.98*RJ148*14</f>
        <v>5.9272749461814973</v>
      </c>
    </row>
    <row r="149" spans="458:504" x14ac:dyDescent="0.3">
      <c r="QP149" s="35"/>
      <c r="QS149" s="102">
        <f t="shared" si="122"/>
        <v>7.6750826689999991</v>
      </c>
      <c r="QT149" s="102">
        <v>1</v>
      </c>
      <c r="QU149">
        <v>18</v>
      </c>
      <c r="QV149" s="35">
        <v>0.73299999999999998</v>
      </c>
      <c r="QW149">
        <f t="shared" ref="QW149:RB149" si="152">((7.26*(MC$3*(6.02*10^23)/1000))/(493*3600))*(1.1/(3.57*(-1.384*$QV149+6.763)))/10^12</f>
        <v>0</v>
      </c>
      <c r="QX149">
        <f t="shared" si="152"/>
        <v>0</v>
      </c>
      <c r="QY149">
        <f t="shared" si="152"/>
        <v>0</v>
      </c>
      <c r="QZ149">
        <f t="shared" si="152"/>
        <v>0</v>
      </c>
      <c r="RA149">
        <f t="shared" si="152"/>
        <v>0</v>
      </c>
      <c r="RB149">
        <f t="shared" si="152"/>
        <v>0</v>
      </c>
      <c r="RC149">
        <f>(7.26*RC$131*(MI$3*0.097))/((RC$156-RC$157*$QV149)*$QT149)</f>
        <v>0</v>
      </c>
      <c r="RD149">
        <f>(7.26*RD$131*(MJ$3*0.097))/((RD$156-RD$157*$QV149)*$QT149)</f>
        <v>0</v>
      </c>
      <c r="RE149">
        <f>(7.26*RE$131*(MK$3*0.097))/((RE$156-RE$157*$QV149)*$QT149)</f>
        <v>0</v>
      </c>
      <c r="RF149">
        <f>(7.26*RF$131*(ML$3*0.097))/((RF$156-RF$157*$QV149)*$QT149)</f>
        <v>0</v>
      </c>
      <c r="RG149">
        <f t="shared" ref="RG149:RP149" si="153">($QS149*(MM$3*0.097))/((RG$156-RG$157*$QV149)*$QT149)</f>
        <v>0</v>
      </c>
      <c r="RH149">
        <f t="shared" si="153"/>
        <v>0.48755808075860374</v>
      </c>
      <c r="RI149">
        <f t="shared" si="153"/>
        <v>0.46711022161719362</v>
      </c>
      <c r="RJ149">
        <f t="shared" si="153"/>
        <v>0.44039455376540992</v>
      </c>
      <c r="RK149">
        <f t="shared" si="153"/>
        <v>0.40359363444611812</v>
      </c>
      <c r="RL149">
        <f t="shared" si="153"/>
        <v>0.37974171248516847</v>
      </c>
      <c r="RM149">
        <f t="shared" si="153"/>
        <v>0.35723687545871485</v>
      </c>
      <c r="RN149">
        <f t="shared" si="153"/>
        <v>0.33741027193537226</v>
      </c>
      <c r="RO149">
        <f t="shared" si="153"/>
        <v>0.31948878754475923</v>
      </c>
      <c r="RP149">
        <f t="shared" si="153"/>
        <v>0.30503856379944583</v>
      </c>
      <c r="RR149">
        <f t="shared" si="124"/>
        <v>14.3772777</v>
      </c>
      <c r="RS149" s="35">
        <v>0.73299999999999998</v>
      </c>
      <c r="RT149">
        <f>0.62*RJ149*14+0.38*RK149*15</f>
        <v>6.1231084430266307</v>
      </c>
    </row>
    <row r="150" spans="458:504" x14ac:dyDescent="0.3">
      <c r="QP150" s="35"/>
      <c r="QS150" s="102">
        <f t="shared" si="122"/>
        <v>7.7702902759999999</v>
      </c>
      <c r="QT150" s="102">
        <v>1</v>
      </c>
      <c r="QU150">
        <v>19</v>
      </c>
      <c r="QV150" s="35">
        <v>0.76600000000000001</v>
      </c>
      <c r="QW150">
        <f t="shared" ref="QW150:RB150" si="154">((7.26*(MW$3*(6.02*10^23)/1000))/(493*3600))*(1.1/(3.57*(-1.384*$QV150+6.763)))/10^12</f>
        <v>0</v>
      </c>
      <c r="QX150">
        <f t="shared" si="154"/>
        <v>0</v>
      </c>
      <c r="QY150">
        <f t="shared" si="154"/>
        <v>0</v>
      </c>
      <c r="QZ150">
        <f t="shared" si="154"/>
        <v>0</v>
      </c>
      <c r="RA150">
        <f t="shared" si="154"/>
        <v>0</v>
      </c>
      <c r="RB150">
        <f t="shared" si="154"/>
        <v>0</v>
      </c>
      <c r="RC150">
        <f>(7.26*RC$131*(NC$3*0.097))/((RC$156-RC$157*$QV150)*$QT150)</f>
        <v>0</v>
      </c>
      <c r="RD150">
        <f>(7.26*RD$131*(ND$3*0.097))/((RD$156-RD$157*$QV150)*$QT150)</f>
        <v>0</v>
      </c>
      <c r="RE150">
        <f>(7.26*RE$131*(NE$3*0.097))/((RE$156-RE$157*$QV150)*$QT150)</f>
        <v>0</v>
      </c>
      <c r="RF150">
        <f>(7.26*RF$131*(NF$3*0.097))/((RF$156-RF$157*$QV150)*$QT150)</f>
        <v>0</v>
      </c>
      <c r="RG150">
        <f>(7.26*RG$131*(NG$3*0.097))/((RG$156-RG$157*$QV150)*$QT150)</f>
        <v>0</v>
      </c>
      <c r="RH150">
        <f t="shared" ref="RH150:RP150" si="155">($QS150*(NH$3*0.097))/((RH$156-RH$157*$QV150)*$QT150)</f>
        <v>0.50850907372218046</v>
      </c>
      <c r="RI150">
        <f t="shared" si="155"/>
        <v>0.48250133610456736</v>
      </c>
      <c r="RJ150">
        <f t="shared" si="155"/>
        <v>0.46126188297479109</v>
      </c>
      <c r="RK150">
        <f t="shared" si="155"/>
        <v>0.43194780244033348</v>
      </c>
      <c r="RL150">
        <f t="shared" si="155"/>
        <v>0.403042113465164</v>
      </c>
      <c r="RM150">
        <f t="shared" si="155"/>
        <v>0.38097515279201755</v>
      </c>
      <c r="RN150">
        <f t="shared" si="155"/>
        <v>0.35960964655007022</v>
      </c>
      <c r="RO150">
        <f t="shared" si="155"/>
        <v>0.34141914017152863</v>
      </c>
      <c r="RP150">
        <f t="shared" si="155"/>
        <v>0.32350173179054248</v>
      </c>
      <c r="RR150">
        <f t="shared" si="124"/>
        <v>14.771525400000002</v>
      </c>
      <c r="RS150" s="35">
        <v>0.76600000000000001</v>
      </c>
      <c r="RT150">
        <f>0.23*RJ150*14+0.77*RK150*15</f>
        <v>6.4742603813646795</v>
      </c>
    </row>
    <row r="151" spans="458:504" x14ac:dyDescent="0.3">
      <c r="QP151" s="35"/>
      <c r="QS151" s="102">
        <f t="shared" si="122"/>
        <v>7.8488399999999992</v>
      </c>
      <c r="QT151" s="102">
        <v>1</v>
      </c>
      <c r="QU151">
        <v>20</v>
      </c>
      <c r="QV151" s="35">
        <v>0.8</v>
      </c>
      <c r="QW151">
        <f t="shared" ref="QW151:RB151" si="156">((7.26*(NQ$3*(6.02*10^23)/1000))/(493*3600))*(1.1/(3.57*(-1.384*$QV151+6.763)))/10^12</f>
        <v>0</v>
      </c>
      <c r="QX151">
        <f t="shared" si="156"/>
        <v>0</v>
      </c>
      <c r="QY151">
        <f t="shared" si="156"/>
        <v>0</v>
      </c>
      <c r="QZ151">
        <f t="shared" si="156"/>
        <v>0</v>
      </c>
      <c r="RA151">
        <f t="shared" si="156"/>
        <v>0</v>
      </c>
      <c r="RB151">
        <f t="shared" si="156"/>
        <v>0</v>
      </c>
      <c r="RC151">
        <f>(7.26*RC$131*(NW$3*0.097))/((RC$156-RC$157*$QV151)*$QT151)</f>
        <v>0</v>
      </c>
      <c r="RD151">
        <f>(7.26*RD$131*(NX$3*0.097))/((RD$156-RD$157*$QV151)*$QT151)</f>
        <v>0</v>
      </c>
      <c r="RE151">
        <f>(7.26*RE$131*(NY$3*0.097))/((RE$156-RE$157*$QV151)*$QT151)</f>
        <v>0</v>
      </c>
      <c r="RF151">
        <f>(7.26*RF$131*(NZ$3*0.097))/((RF$156-RF$157*$QV151)*$QT151)</f>
        <v>0</v>
      </c>
      <c r="RG151">
        <f>(7.26*RG$131*(OA$3*0.097))/((RG$156-RG$157*$QV151)*$QT151)</f>
        <v>0</v>
      </c>
      <c r="RH151">
        <f t="shared" ref="RH151:RP151" si="157">($QS151*(OB$3*0.097))/((RH$156-RH$157*$QV151)*$QT151)</f>
        <v>0</v>
      </c>
      <c r="RI151">
        <f t="shared" si="157"/>
        <v>0.501275413299198</v>
      </c>
      <c r="RJ151">
        <f t="shared" si="157"/>
        <v>0.47850233676759968</v>
      </c>
      <c r="RK151">
        <f t="shared" si="157"/>
        <v>0.45413211835595552</v>
      </c>
      <c r="RL151">
        <f t="shared" si="157"/>
        <v>0.4309065477892694</v>
      </c>
      <c r="RM151">
        <f t="shared" si="157"/>
        <v>0.40359486198321665</v>
      </c>
      <c r="RN151">
        <f t="shared" si="157"/>
        <v>0.38469545441155634</v>
      </c>
      <c r="RO151">
        <f t="shared" si="157"/>
        <v>0.36234001518509201</v>
      </c>
      <c r="RP151">
        <f t="shared" si="157"/>
        <v>0.34279402288552063</v>
      </c>
      <c r="RR151">
        <f t="shared" si="124"/>
        <v>15.177720000000001</v>
      </c>
      <c r="RS151" s="35">
        <v>0.8</v>
      </c>
      <c r="RT151">
        <f>0.82*RK151*15+0.18*RL151*16</f>
        <v>6.8268359134113492</v>
      </c>
    </row>
    <row r="152" spans="458:504" x14ac:dyDescent="0.3">
      <c r="QP152" s="35"/>
      <c r="QS152" s="102">
        <f t="shared" si="122"/>
        <v>7.9061112690000002</v>
      </c>
      <c r="QT152" s="102">
        <v>1</v>
      </c>
      <c r="QU152">
        <v>21</v>
      </c>
      <c r="QV152" s="35">
        <v>0.83300000000000007</v>
      </c>
      <c r="QW152">
        <f t="shared" ref="QW152:RB152" si="158">((7.26*(OK$3*(6.02*10^23)/1000))/(493*3600))*(1.1/(3.57*(-1.384*$QV152+6.763)))/10^12</f>
        <v>0</v>
      </c>
      <c r="QX152">
        <f t="shared" si="158"/>
        <v>0</v>
      </c>
      <c r="QY152">
        <f t="shared" si="158"/>
        <v>0</v>
      </c>
      <c r="QZ152">
        <f t="shared" si="158"/>
        <v>0</v>
      </c>
      <c r="RA152">
        <f t="shared" si="158"/>
        <v>0</v>
      </c>
      <c r="RB152">
        <f t="shared" si="158"/>
        <v>0</v>
      </c>
      <c r="RC152">
        <f t="shared" ref="RC152:RH152" si="159">(7.26*RC$131*(OQ$3*0.097))/((RC$156-RC$157*$QV152)*$QT152)</f>
        <v>0</v>
      </c>
      <c r="RD152">
        <f t="shared" si="159"/>
        <v>0</v>
      </c>
      <c r="RE152">
        <f t="shared" si="159"/>
        <v>0</v>
      </c>
      <c r="RF152">
        <f t="shared" si="159"/>
        <v>0</v>
      </c>
      <c r="RG152">
        <f t="shared" si="159"/>
        <v>0</v>
      </c>
      <c r="RH152">
        <f t="shared" si="159"/>
        <v>0</v>
      </c>
      <c r="RI152">
        <f t="shared" ref="RI152:RP152" si="160">($QS152*(OW$3*0.097))/((RI$156-RI$157*$QV152)*$QT152)</f>
        <v>0</v>
      </c>
      <c r="RJ152">
        <f t="shared" si="160"/>
        <v>0.49706015061972597</v>
      </c>
      <c r="RK152">
        <f t="shared" si="160"/>
        <v>0.47419173234126072</v>
      </c>
      <c r="RL152">
        <f t="shared" si="160"/>
        <v>0.4525762021944173</v>
      </c>
      <c r="RM152">
        <f t="shared" si="160"/>
        <v>0.43016616874658659</v>
      </c>
      <c r="RN152">
        <f t="shared" si="160"/>
        <v>0.40191170028400247</v>
      </c>
      <c r="RO152">
        <f t="shared" si="160"/>
        <v>0.38459307762277856</v>
      </c>
      <c r="RP152">
        <f t="shared" si="160"/>
        <v>0.36459398461852799</v>
      </c>
      <c r="RR152">
        <f t="shared" si="124"/>
        <v>15.571967700000002</v>
      </c>
      <c r="RS152" s="35">
        <v>0.83300000000000007</v>
      </c>
      <c r="RT152">
        <f>0.43*RK152*15+0.57*RL152*16</f>
        <v>7.1860316376142173</v>
      </c>
    </row>
    <row r="153" spans="458:504" x14ac:dyDescent="0.3">
      <c r="QP153" s="35"/>
      <c r="QS153" s="102">
        <f t="shared" si="122"/>
        <v>7.9446974759999991</v>
      </c>
      <c r="QT153" s="102">
        <v>1</v>
      </c>
      <c r="QU153">
        <v>22</v>
      </c>
      <c r="QV153" s="35">
        <v>0.8660000000000001</v>
      </c>
      <c r="QW153">
        <f t="shared" ref="QW153:RB153" si="161">((7.26*(PE$3*(6.02*10^23)/1000))/(493*3600))*(1.1/(3.57*(-1.384*$QV153+6.763)))/10^12</f>
        <v>0</v>
      </c>
      <c r="QX153">
        <f t="shared" si="161"/>
        <v>0</v>
      </c>
      <c r="QY153">
        <f t="shared" si="161"/>
        <v>0</v>
      </c>
      <c r="QZ153">
        <f t="shared" si="161"/>
        <v>0</v>
      </c>
      <c r="RA153">
        <f t="shared" si="161"/>
        <v>0</v>
      </c>
      <c r="RB153">
        <f t="shared" si="161"/>
        <v>0</v>
      </c>
      <c r="RC153">
        <f t="shared" ref="RC153:RI153" si="162">(7.26*RC$131*(PK$3*0.097))/((RC$156-RC$157*$QV153)*$QT153)</f>
        <v>0</v>
      </c>
      <c r="RD153">
        <f t="shared" si="162"/>
        <v>0</v>
      </c>
      <c r="RE153">
        <f t="shared" si="162"/>
        <v>0</v>
      </c>
      <c r="RF153">
        <f t="shared" si="162"/>
        <v>0</v>
      </c>
      <c r="RG153">
        <f t="shared" si="162"/>
        <v>0</v>
      </c>
      <c r="RH153">
        <f t="shared" si="162"/>
        <v>0</v>
      </c>
      <c r="RI153">
        <f t="shared" si="162"/>
        <v>0</v>
      </c>
      <c r="RJ153">
        <f t="shared" ref="RJ153:RP153" si="163">($QS153*(PR$3*0.097))/((RJ$156-RJ$157*$QV153)*$QT153)</f>
        <v>0.5154615809899421</v>
      </c>
      <c r="RK153">
        <f t="shared" si="163"/>
        <v>0.4665621596231751</v>
      </c>
      <c r="RL153">
        <f t="shared" si="163"/>
        <v>0.46883377033253881</v>
      </c>
      <c r="RM153">
        <f t="shared" si="163"/>
        <v>0.44531968654666715</v>
      </c>
      <c r="RN153">
        <f t="shared" si="163"/>
        <v>0.42306986811544939</v>
      </c>
      <c r="RO153">
        <f t="shared" si="163"/>
        <v>0.40177746351636601</v>
      </c>
      <c r="RP153">
        <f t="shared" si="163"/>
        <v>0.38430475529493735</v>
      </c>
      <c r="RR153">
        <f t="shared" si="124"/>
        <v>15.966215400000001</v>
      </c>
      <c r="RS153" s="35">
        <v>0.8660000000000001</v>
      </c>
      <c r="RT153">
        <f>0.03*RK153*15+0.97*RL153*16</f>
        <v>7.4862530873914315</v>
      </c>
    </row>
    <row r="154" spans="458:504" x14ac:dyDescent="0.3">
      <c r="QP154" s="35"/>
      <c r="QS154" s="102">
        <f t="shared" si="122"/>
        <v>7.9649099999999979</v>
      </c>
      <c r="QT154" s="102">
        <v>1</v>
      </c>
      <c r="QU154">
        <v>23</v>
      </c>
      <c r="QV154" s="35">
        <v>0.9</v>
      </c>
      <c r="QW154">
        <f t="shared" ref="QW154:RB154" si="164">((7.26*(PY$3*(6.02*10^23)/1000))/(493*3600))*(1.1/(3.57*(-1.384*$QV154+6.763)))/10^12</f>
        <v>0</v>
      </c>
      <c r="QX154">
        <f t="shared" si="164"/>
        <v>0</v>
      </c>
      <c r="QY154">
        <f t="shared" si="164"/>
        <v>0</v>
      </c>
      <c r="QZ154">
        <f t="shared" si="164"/>
        <v>0</v>
      </c>
      <c r="RA154">
        <f t="shared" si="164"/>
        <v>0</v>
      </c>
      <c r="RB154">
        <f t="shared" si="164"/>
        <v>0</v>
      </c>
      <c r="RC154">
        <f t="shared" ref="RC154:RJ154" si="165">(7.26*RC$131*(QE$3*0.097))/((RC$156-RC$157*$QV154)*$QT154)</f>
        <v>0</v>
      </c>
      <c r="RD154">
        <f t="shared" si="165"/>
        <v>0</v>
      </c>
      <c r="RE154">
        <f t="shared" si="165"/>
        <v>0</v>
      </c>
      <c r="RF154">
        <f t="shared" si="165"/>
        <v>0</v>
      </c>
      <c r="RG154">
        <f t="shared" si="165"/>
        <v>0</v>
      </c>
      <c r="RH154">
        <f t="shared" si="165"/>
        <v>0</v>
      </c>
      <c r="RI154">
        <f t="shared" si="165"/>
        <v>0</v>
      </c>
      <c r="RJ154">
        <f t="shared" si="165"/>
        <v>0</v>
      </c>
      <c r="RK154">
        <f t="shared" ref="RK154:RP154" si="166">($QS154*(QM$3*0.097))/((RK$156-RK$157*$QV154)*$QT154)</f>
        <v>0.42014655416964525</v>
      </c>
      <c r="RL154">
        <f t="shared" si="166"/>
        <v>0.46263385555101932</v>
      </c>
      <c r="RM154">
        <f t="shared" si="166"/>
        <v>0.46261012853957201</v>
      </c>
      <c r="RN154">
        <f t="shared" si="166"/>
        <v>0.44335542700208547</v>
      </c>
      <c r="RO154">
        <f t="shared" si="166"/>
        <v>0.4249589390516843</v>
      </c>
      <c r="RP154">
        <f t="shared" si="166"/>
        <v>0.40088542835916313</v>
      </c>
      <c r="RR154">
        <f t="shared" si="124"/>
        <v>16.372410000000002</v>
      </c>
      <c r="RS154" s="35">
        <v>0.9</v>
      </c>
      <c r="RT154">
        <f>0.63*RL154*16+0.37*RM154*17</f>
        <v>7.5731669724681829</v>
      </c>
    </row>
    <row r="155" spans="458:504" x14ac:dyDescent="0.3">
      <c r="QU155" s="35"/>
    </row>
    <row r="156" spans="458:504" x14ac:dyDescent="0.3">
      <c r="QU156" s="35"/>
      <c r="QV156" t="s">
        <v>794</v>
      </c>
      <c r="QW156">
        <v>1.4089583333333333</v>
      </c>
      <c r="QX156">
        <v>2.8179166666666666</v>
      </c>
      <c r="QY156">
        <v>4.2268749999999997</v>
      </c>
      <c r="QZ156">
        <v>5.6358333333333333</v>
      </c>
      <c r="RA156">
        <v>7.0447916666666668</v>
      </c>
      <c r="RB156">
        <v>8.4537500000000012</v>
      </c>
      <c r="RC156">
        <v>9.8627083333333339</v>
      </c>
      <c r="RD156">
        <v>11.271666666666667</v>
      </c>
      <c r="RE156">
        <v>12.680624999999999</v>
      </c>
      <c r="RF156">
        <v>14.089583333333332</v>
      </c>
      <c r="RG156">
        <v>15.4985</v>
      </c>
      <c r="RH156">
        <v>16.907499999999999</v>
      </c>
      <c r="RI156">
        <v>18.316400000000002</v>
      </c>
      <c r="RJ156">
        <v>19.7254</v>
      </c>
      <c r="RK156">
        <v>21.1343</v>
      </c>
      <c r="RL156">
        <v>22.543299999999999</v>
      </c>
      <c r="RM156">
        <v>23.952200000000001</v>
      </c>
      <c r="RN156">
        <v>25.3612</v>
      </c>
      <c r="RO156">
        <v>26.770199999999999</v>
      </c>
      <c r="RP156">
        <v>28.179099999999998</v>
      </c>
    </row>
    <row r="157" spans="458:504" x14ac:dyDescent="0.3">
      <c r="QU157" s="35"/>
      <c r="QV157" t="s">
        <v>795</v>
      </c>
      <c r="QW157">
        <v>0.288333333333333</v>
      </c>
      <c r="QX157">
        <v>0.57666666666666699</v>
      </c>
      <c r="QY157">
        <v>0.86499999999999999</v>
      </c>
      <c r="QZ157">
        <v>1.15333333333333</v>
      </c>
      <c r="RA157">
        <v>1.44166666666667</v>
      </c>
      <c r="RB157">
        <v>1.73</v>
      </c>
      <c r="RC157">
        <v>2.01833333333333</v>
      </c>
      <c r="RD157">
        <v>2.3066666666666702</v>
      </c>
      <c r="RE157">
        <v>2.5950000000000002</v>
      </c>
      <c r="RF157">
        <v>2.8833333333333302</v>
      </c>
      <c r="RG157">
        <v>3.1716000000000002</v>
      </c>
      <c r="RH157">
        <v>3.46</v>
      </c>
      <c r="RI157">
        <v>3.7483</v>
      </c>
      <c r="RJ157">
        <v>4.0366</v>
      </c>
      <c r="RK157">
        <v>4.3250000000000002</v>
      </c>
      <c r="RL157">
        <v>4.6132999999999997</v>
      </c>
      <c r="RM157">
        <v>4.9016000000000002</v>
      </c>
      <c r="RN157">
        <v>5.19</v>
      </c>
      <c r="RO157">
        <v>5.4782999999999999</v>
      </c>
      <c r="RP157">
        <v>5.7666000000000004</v>
      </c>
    </row>
    <row r="159" spans="458:504" x14ac:dyDescent="0.3">
      <c r="QS159" s="102" t="s">
        <v>995</v>
      </c>
      <c r="QV159" t="s">
        <v>937</v>
      </c>
      <c r="QW159">
        <v>1</v>
      </c>
      <c r="QX159">
        <v>2</v>
      </c>
      <c r="QY159">
        <v>3</v>
      </c>
      <c r="QZ159">
        <v>4</v>
      </c>
      <c r="RA159">
        <v>5</v>
      </c>
      <c r="RB159">
        <v>6</v>
      </c>
      <c r="RC159">
        <v>7</v>
      </c>
      <c r="RD159">
        <v>8</v>
      </c>
      <c r="RE159">
        <v>9</v>
      </c>
      <c r="RF159">
        <v>10</v>
      </c>
      <c r="RG159">
        <v>11</v>
      </c>
      <c r="RH159">
        <v>12</v>
      </c>
      <c r="RI159">
        <v>13</v>
      </c>
      <c r="RJ159">
        <v>14</v>
      </c>
      <c r="RK159">
        <v>15</v>
      </c>
      <c r="RL159">
        <v>16</v>
      </c>
      <c r="RM159">
        <v>17</v>
      </c>
      <c r="RN159">
        <v>18</v>
      </c>
      <c r="RO159">
        <v>19</v>
      </c>
      <c r="RP159">
        <v>20</v>
      </c>
      <c r="RR159" t="s">
        <v>886</v>
      </c>
      <c r="RT159" t="s">
        <v>937</v>
      </c>
      <c r="SJ159" t="s">
        <v>1259</v>
      </c>
    </row>
    <row r="160" spans="458:504" x14ac:dyDescent="0.3">
      <c r="QP160" s="35"/>
      <c r="QR160" s="103" t="s">
        <v>432</v>
      </c>
      <c r="QS160" s="102">
        <f t="shared" ref="QS160:QS182" si="167">2.9103*QV160^2 - 3.2*QV160 + 1.994</f>
        <v>1.703103</v>
      </c>
      <c r="QU160">
        <v>1</v>
      </c>
      <c r="QV160" s="35">
        <v>0.1</v>
      </c>
      <c r="QW160">
        <f t="shared" ref="QW160:RP160" si="168">A$52*$QS160*0.087/(QW$156-QW$157*$QV160)</f>
        <v>0</v>
      </c>
      <c r="QX160">
        <f t="shared" si="168"/>
        <v>0</v>
      </c>
      <c r="QY160">
        <f t="shared" si="168"/>
        <v>0.27346764008487079</v>
      </c>
      <c r="QZ160">
        <f t="shared" si="168"/>
        <v>0.33310816019982747</v>
      </c>
      <c r="RA160">
        <f t="shared" si="168"/>
        <v>0.31982567916217958</v>
      </c>
      <c r="RB160">
        <f t="shared" si="168"/>
        <v>0.31122827290717608</v>
      </c>
      <c r="RC160">
        <f t="shared" si="168"/>
        <v>0.29564311033362889</v>
      </c>
      <c r="RD160">
        <f t="shared" si="168"/>
        <v>0.26677490684119703</v>
      </c>
      <c r="RE160">
        <f t="shared" si="168"/>
        <v>0.23373227708786931</v>
      </c>
      <c r="RF160">
        <f t="shared" si="168"/>
        <v>0.2112243077830977</v>
      </c>
      <c r="RG160">
        <f t="shared" si="168"/>
        <v>0.19293574785797676</v>
      </c>
      <c r="RH160">
        <f t="shared" si="168"/>
        <v>0.17755797555453856</v>
      </c>
      <c r="RI160">
        <f t="shared" si="168"/>
        <v>0.16262786437422727</v>
      </c>
      <c r="RJ160">
        <f t="shared" si="168"/>
        <v>0.15077216075389735</v>
      </c>
      <c r="RK160">
        <f t="shared" si="168"/>
        <v>0.14146920012523703</v>
      </c>
      <c r="RL160">
        <f t="shared" si="168"/>
        <v>0.13306214430031121</v>
      </c>
      <c r="RM160">
        <f t="shared" si="168"/>
        <v>0.12447854530519435</v>
      </c>
      <c r="RN160">
        <f t="shared" si="168"/>
        <v>0.11780778308258766</v>
      </c>
      <c r="RO160">
        <f t="shared" si="168"/>
        <v>0.11154720204812485</v>
      </c>
      <c r="RP160">
        <f t="shared" si="168"/>
        <v>0.10628912542557027</v>
      </c>
      <c r="RR160">
        <f t="shared" ref="RR160:RR182" si="169">(119469*RS160+56202)/10^4</f>
        <v>6.8148899999999992</v>
      </c>
      <c r="RS160" s="35">
        <v>0.1</v>
      </c>
      <c r="RT160">
        <f>(0.1851*RB160*RB159+0.8149*RC160*RC159)</f>
        <v>2.0320871141668286</v>
      </c>
    </row>
    <row r="161" spans="458:488" x14ac:dyDescent="0.3">
      <c r="QP161" s="35"/>
      <c r="QS161" s="102">
        <f t="shared" si="167"/>
        <v>1.57948175</v>
      </c>
      <c r="QU161">
        <v>2</v>
      </c>
      <c r="QV161" s="35">
        <v>0.15</v>
      </c>
      <c r="QW161">
        <f t="shared" ref="QW161:RP161" si="170">U$52*$QS161*0.087/(QW$156-QW$157*$QV161)</f>
        <v>0</v>
      </c>
      <c r="QX161">
        <f t="shared" si="170"/>
        <v>0</v>
      </c>
      <c r="QY161">
        <f t="shared" si="170"/>
        <v>0</v>
      </c>
      <c r="QZ161">
        <f t="shared" si="170"/>
        <v>0.28827238540715833</v>
      </c>
      <c r="RA161">
        <f t="shared" si="170"/>
        <v>0.32620568318649096</v>
      </c>
      <c r="RB161">
        <f t="shared" si="170"/>
        <v>0.31062637465319987</v>
      </c>
      <c r="RC161">
        <f t="shared" si="170"/>
        <v>0.30293812210151139</v>
      </c>
      <c r="RD161">
        <f t="shared" si="170"/>
        <v>0.29433869598229384</v>
      </c>
      <c r="RE161">
        <f t="shared" si="170"/>
        <v>0.28573773876203351</v>
      </c>
      <c r="RF161">
        <f t="shared" si="170"/>
        <v>0.26946723187214655</v>
      </c>
      <c r="RG161">
        <f t="shared" si="170"/>
        <v>0.24603521277053991</v>
      </c>
      <c r="RH161">
        <f t="shared" si="170"/>
        <v>0.22190126809217159</v>
      </c>
      <c r="RI161">
        <f t="shared" si="170"/>
        <v>0.21050901159070262</v>
      </c>
      <c r="RJ161">
        <f t="shared" si="170"/>
        <v>0.19100443819558141</v>
      </c>
      <c r="RK161">
        <f t="shared" si="170"/>
        <v>0.17739053729695534</v>
      </c>
      <c r="RL161">
        <f t="shared" si="170"/>
        <v>0.16828320246391751</v>
      </c>
      <c r="RM161">
        <f t="shared" si="170"/>
        <v>0.15762555431103514</v>
      </c>
      <c r="RN161">
        <f t="shared" si="170"/>
        <v>0.1490264502234836</v>
      </c>
      <c r="RO161">
        <f t="shared" si="170"/>
        <v>0.14050004692891774</v>
      </c>
      <c r="RP161">
        <f t="shared" si="170"/>
        <v>0.13407778107044221</v>
      </c>
      <c r="RR161">
        <f t="shared" si="169"/>
        <v>7.4122350000000008</v>
      </c>
      <c r="RS161" s="35">
        <v>0.15</v>
      </c>
      <c r="RT161">
        <f>0.5888*RC161*7+0.4122*RD161*8</f>
        <v>2.2192010479248014</v>
      </c>
    </row>
    <row r="162" spans="458:488" x14ac:dyDescent="0.3">
      <c r="QP162" s="35"/>
      <c r="QS162" s="102">
        <f t="shared" si="167"/>
        <v>1.4704119999999998</v>
      </c>
      <c r="QU162">
        <v>3</v>
      </c>
      <c r="QV162" s="35">
        <v>0.2</v>
      </c>
      <c r="QW162">
        <f t="shared" ref="QW162:RP162" si="171">AO$52*$QS162*0.087/(QW$156-QW$157*$QV162)</f>
        <v>0</v>
      </c>
      <c r="QX162">
        <f t="shared" si="171"/>
        <v>0</v>
      </c>
      <c r="QY162">
        <f t="shared" si="171"/>
        <v>0</v>
      </c>
      <c r="QZ162">
        <f t="shared" si="171"/>
        <v>0</v>
      </c>
      <c r="RA162">
        <f t="shared" si="171"/>
        <v>0.30890544345324494</v>
      </c>
      <c r="RB162">
        <f t="shared" si="171"/>
        <v>0.31870822807037541</v>
      </c>
      <c r="RC162">
        <f t="shared" si="171"/>
        <v>0.30413312727416514</v>
      </c>
      <c r="RD162">
        <f t="shared" si="171"/>
        <v>0.29516540456375001</v>
      </c>
      <c r="RE162">
        <f t="shared" si="171"/>
        <v>0.28799472985006652</v>
      </c>
      <c r="RF162">
        <f t="shared" si="171"/>
        <v>0.28136772663373688</v>
      </c>
      <c r="RG162">
        <f t="shared" si="171"/>
        <v>0.27670341335381721</v>
      </c>
      <c r="RH162">
        <f t="shared" si="171"/>
        <v>0.26417308639085846</v>
      </c>
      <c r="RI162">
        <f t="shared" si="171"/>
        <v>0.24811105180897314</v>
      </c>
      <c r="RJ162">
        <f t="shared" si="171"/>
        <v>0.22920219397958977</v>
      </c>
      <c r="RK162">
        <f t="shared" si="171"/>
        <v>0.20886823805785101</v>
      </c>
      <c r="RL162">
        <f t="shared" si="171"/>
        <v>0.200864909609167</v>
      </c>
      <c r="RM162">
        <f t="shared" si="171"/>
        <v>0.18850421726987315</v>
      </c>
      <c r="RN162">
        <f t="shared" si="171"/>
        <v>0.17607292771719843</v>
      </c>
      <c r="RO162">
        <f t="shared" si="171"/>
        <v>0.17083266589468177</v>
      </c>
      <c r="RP162">
        <f t="shared" si="171"/>
        <v>0.15797973636969492</v>
      </c>
      <c r="RR162">
        <f t="shared" si="169"/>
        <v>8.0095799999999997</v>
      </c>
      <c r="RS162" s="35">
        <v>0.2</v>
      </c>
      <c r="RT162">
        <f>0.999*RD162*8+0.001*RE162*9</f>
        <v>2.3615538658421404</v>
      </c>
    </row>
    <row r="163" spans="458:488" x14ac:dyDescent="0.3">
      <c r="QP163" s="35"/>
      <c r="QS163" s="102">
        <f t="shared" si="167"/>
        <v>1.3758937499999999</v>
      </c>
      <c r="QU163">
        <v>4</v>
      </c>
      <c r="QV163" s="35">
        <v>0.25</v>
      </c>
      <c r="QW163">
        <f t="shared" ref="QW163:RP163" si="172">BI$52*$QS163*0.087/(QW$156-QW$157*$QV163)</f>
        <v>0</v>
      </c>
      <c r="QX163">
        <f t="shared" si="172"/>
        <v>0</v>
      </c>
      <c r="QY163">
        <f t="shared" si="172"/>
        <v>0</v>
      </c>
      <c r="QZ163">
        <f t="shared" si="172"/>
        <v>0</v>
      </c>
      <c r="RA163">
        <f t="shared" si="172"/>
        <v>0.19588294125131492</v>
      </c>
      <c r="RB163">
        <f t="shared" si="172"/>
        <v>0.30689058105530487</v>
      </c>
      <c r="RC163">
        <f t="shared" si="172"/>
        <v>0.30697970793985807</v>
      </c>
      <c r="RD163">
        <f t="shared" si="172"/>
        <v>0.29485392424296042</v>
      </c>
      <c r="RE163">
        <f t="shared" si="172"/>
        <v>0.28603483760664955</v>
      </c>
      <c r="RF163">
        <f t="shared" si="172"/>
        <v>0.27747952295702666</v>
      </c>
      <c r="RG163">
        <f t="shared" si="172"/>
        <v>0.26996414213242848</v>
      </c>
      <c r="RH163">
        <f t="shared" si="172"/>
        <v>0.26568615293536757</v>
      </c>
      <c r="RI163">
        <f t="shared" si="172"/>
        <v>0.26129297786940281</v>
      </c>
      <c r="RJ163">
        <f t="shared" si="172"/>
        <v>0.25276949652317676</v>
      </c>
      <c r="RK163">
        <f t="shared" si="172"/>
        <v>0.24220526657962374</v>
      </c>
      <c r="RL163">
        <f t="shared" si="172"/>
        <v>0.22669793323767568</v>
      </c>
      <c r="RM163">
        <f t="shared" si="172"/>
        <v>0.21396986243518057</v>
      </c>
      <c r="RN163">
        <f t="shared" si="172"/>
        <v>0.20549223904438305</v>
      </c>
      <c r="RO163">
        <f t="shared" si="172"/>
        <v>0.1939802362113848</v>
      </c>
      <c r="RP163">
        <f t="shared" si="172"/>
        <v>0.18261177696907874</v>
      </c>
      <c r="RR163">
        <f t="shared" si="169"/>
        <v>8.6069250000000004</v>
      </c>
      <c r="RS163" s="35">
        <v>0.25</v>
      </c>
      <c r="RT163">
        <f>0.39*RD163*RD159+0.61*RE163*RE159</f>
        <v>2.4902755020985428</v>
      </c>
    </row>
    <row r="164" spans="458:488" x14ac:dyDescent="0.3">
      <c r="QP164" s="35"/>
      <c r="QS164" s="102">
        <f t="shared" si="167"/>
        <v>1.2959270000000001</v>
      </c>
      <c r="QU164">
        <v>5</v>
      </c>
      <c r="QV164" s="35">
        <v>0.3</v>
      </c>
      <c r="QW164">
        <f t="shared" ref="QW164:RP164" si="173">CC$52*$QS164*0.087/(QW$156-QW$157*$QV164)</f>
        <v>0</v>
      </c>
      <c r="QX164">
        <f t="shared" si="173"/>
        <v>0</v>
      </c>
      <c r="QY164">
        <f t="shared" si="173"/>
        <v>0</v>
      </c>
      <c r="QZ164">
        <f t="shared" si="173"/>
        <v>0</v>
      </c>
      <c r="RA164">
        <f t="shared" si="173"/>
        <v>0</v>
      </c>
      <c r="RB164">
        <f t="shared" si="173"/>
        <v>0.20166285072391141</v>
      </c>
      <c r="RC164">
        <f t="shared" si="173"/>
        <v>0.30526240975450192</v>
      </c>
      <c r="RD164">
        <f t="shared" si="173"/>
        <v>0.29901837093729139</v>
      </c>
      <c r="RE164">
        <f t="shared" si="173"/>
        <v>0.28734340995993929</v>
      </c>
      <c r="RF164">
        <f t="shared" si="173"/>
        <v>0.2765368168779514</v>
      </c>
      <c r="RG164">
        <f t="shared" si="173"/>
        <v>0.27047726418205748</v>
      </c>
      <c r="RH164">
        <f t="shared" si="173"/>
        <v>0.26151631614795268</v>
      </c>
      <c r="RI164">
        <f t="shared" si="173"/>
        <v>0.25770335631799463</v>
      </c>
      <c r="RJ164">
        <f t="shared" si="173"/>
        <v>0.25141952330567541</v>
      </c>
      <c r="RK164">
        <f t="shared" si="173"/>
        <v>0.246896610938447</v>
      </c>
      <c r="RL164">
        <f t="shared" si="173"/>
        <v>0.24160312714151316</v>
      </c>
      <c r="RM164">
        <f t="shared" si="173"/>
        <v>0.23600830634464004</v>
      </c>
      <c r="RN164">
        <f t="shared" si="173"/>
        <v>0.22560697999235815</v>
      </c>
      <c r="RO164">
        <f t="shared" si="173"/>
        <v>0.21229384947013544</v>
      </c>
      <c r="RP164">
        <f t="shared" si="173"/>
        <v>0.20253518649486027</v>
      </c>
      <c r="RR164">
        <f t="shared" si="169"/>
        <v>9.2042699999999993</v>
      </c>
      <c r="RS164" s="35">
        <v>0.3</v>
      </c>
      <c r="RT164">
        <f>0.8*RE164*9+0.2*RF164*10</f>
        <v>2.6219461854674657</v>
      </c>
    </row>
    <row r="165" spans="458:488" x14ac:dyDescent="0.3">
      <c r="QP165" s="35"/>
      <c r="QS165" s="102">
        <f t="shared" si="167"/>
        <v>1.2511202567000002</v>
      </c>
      <c r="QU165">
        <v>6</v>
      </c>
      <c r="QV165" s="35">
        <v>0.33299999999999996</v>
      </c>
      <c r="QW165">
        <f t="shared" ref="QW165:RP165" si="174">CW$52*$QS165*0.087/(QW$156-QW$157*$QV165)</f>
        <v>0</v>
      </c>
      <c r="QX165">
        <f t="shared" si="174"/>
        <v>0</v>
      </c>
      <c r="QY165">
        <f t="shared" si="174"/>
        <v>0</v>
      </c>
      <c r="QZ165">
        <f t="shared" si="174"/>
        <v>0</v>
      </c>
      <c r="RA165">
        <f t="shared" si="174"/>
        <v>0</v>
      </c>
      <c r="RB165">
        <f t="shared" si="174"/>
        <v>0.16897094262606482</v>
      </c>
      <c r="RC165">
        <f t="shared" si="174"/>
        <v>0.25174615883888679</v>
      </c>
      <c r="RD165">
        <f t="shared" si="174"/>
        <v>0.3040595284694334</v>
      </c>
      <c r="RE165">
        <f t="shared" si="174"/>
        <v>0.29054225993234589</v>
      </c>
      <c r="RF165">
        <f t="shared" si="174"/>
        <v>0.28074090235348942</v>
      </c>
      <c r="RG165">
        <f t="shared" si="174"/>
        <v>0.27127029692063626</v>
      </c>
      <c r="RH165">
        <f t="shared" si="174"/>
        <v>0.2654435257364457</v>
      </c>
      <c r="RI165">
        <f t="shared" si="174"/>
        <v>0.25977966504404393</v>
      </c>
      <c r="RJ165">
        <f t="shared" si="174"/>
        <v>0.25250932708004925</v>
      </c>
      <c r="RK165">
        <f t="shared" si="174"/>
        <v>0.24638976849257796</v>
      </c>
      <c r="RL165">
        <f t="shared" si="174"/>
        <v>0.24025946273629303</v>
      </c>
      <c r="RM165">
        <f t="shared" si="174"/>
        <v>0.2384489271336496</v>
      </c>
      <c r="RN165">
        <f t="shared" si="174"/>
        <v>0.23372112243236701</v>
      </c>
      <c r="RO165">
        <f t="shared" si="174"/>
        <v>0.23015703516174202</v>
      </c>
      <c r="RP165">
        <f t="shared" si="174"/>
        <v>0.22005587161528728</v>
      </c>
      <c r="RR165">
        <f t="shared" si="169"/>
        <v>9.5985177000000004</v>
      </c>
      <c r="RS165" s="35">
        <v>0.33299999999999996</v>
      </c>
      <c r="RT165">
        <f>0.4*RE165*9+0.6*RF165*10</f>
        <v>2.7303975498773818</v>
      </c>
    </row>
    <row r="166" spans="458:488" x14ac:dyDescent="0.3">
      <c r="QP166" s="35"/>
      <c r="QS166" s="102">
        <f t="shared" si="167"/>
        <v>1.2126521468</v>
      </c>
      <c r="QU166">
        <v>7</v>
      </c>
      <c r="QV166" s="35">
        <v>0.36599999999999999</v>
      </c>
      <c r="QW166">
        <f t="shared" ref="QW166:RP166" si="175">DQ$52*$QS166*0.087/(QW$156-QW$157*$QV166)</f>
        <v>0</v>
      </c>
      <c r="QX166">
        <f t="shared" si="175"/>
        <v>0</v>
      </c>
      <c r="QY166">
        <f t="shared" si="175"/>
        <v>0</v>
      </c>
      <c r="QZ166">
        <f t="shared" si="175"/>
        <v>0</v>
      </c>
      <c r="RA166">
        <f t="shared" si="175"/>
        <v>0</v>
      </c>
      <c r="RB166">
        <f t="shared" si="175"/>
        <v>0</v>
      </c>
      <c r="RC166">
        <f t="shared" si="175"/>
        <v>0.19074387288886629</v>
      </c>
      <c r="RD166">
        <f t="shared" si="175"/>
        <v>0.28230728851394704</v>
      </c>
      <c r="RE166">
        <f t="shared" si="175"/>
        <v>0.28342923724178753</v>
      </c>
      <c r="RF166">
        <f t="shared" si="175"/>
        <v>0.27467386583248821</v>
      </c>
      <c r="RG166">
        <f t="shared" si="175"/>
        <v>0.264453444794988</v>
      </c>
      <c r="RH166">
        <f t="shared" si="175"/>
        <v>0.25461581323515942</v>
      </c>
      <c r="RI166">
        <f t="shared" si="175"/>
        <v>0.24867673435121571</v>
      </c>
      <c r="RJ166">
        <f t="shared" si="175"/>
        <v>0.24339151507857007</v>
      </c>
      <c r="RK166">
        <f t="shared" si="175"/>
        <v>0.23672287357209684</v>
      </c>
      <c r="RL166">
        <f t="shared" si="175"/>
        <v>0.23347956079428775</v>
      </c>
      <c r="RM166">
        <f t="shared" si="175"/>
        <v>0.22979624186142603</v>
      </c>
      <c r="RN166">
        <f t="shared" si="175"/>
        <v>0.2282496519208406</v>
      </c>
      <c r="RO166">
        <f t="shared" si="175"/>
        <v>0.2232763131689206</v>
      </c>
      <c r="RP166">
        <f t="shared" si="175"/>
        <v>0.22160949603808205</v>
      </c>
      <c r="RR166">
        <f t="shared" si="169"/>
        <v>9.9927654000000015</v>
      </c>
      <c r="RS166" s="35">
        <v>0.36599999999999999</v>
      </c>
      <c r="RT166">
        <f>0.01*RE166*9+0.99*RF166*10</f>
        <v>2.7447799030933946</v>
      </c>
    </row>
    <row r="167" spans="458:488" x14ac:dyDescent="0.3">
      <c r="QP167" s="35"/>
      <c r="QS167" s="102">
        <f t="shared" si="167"/>
        <v>1.1796479999999998</v>
      </c>
      <c r="QU167">
        <v>8</v>
      </c>
      <c r="QV167" s="35">
        <v>0.4</v>
      </c>
      <c r="QW167">
        <f t="shared" ref="QW167:RP167" si="176">EK$52*$QS167*0.087/(QW$156-QW$157*$QV167)</f>
        <v>0</v>
      </c>
      <c r="QX167">
        <f t="shared" si="176"/>
        <v>0</v>
      </c>
      <c r="QY167">
        <f t="shared" si="176"/>
        <v>0</v>
      </c>
      <c r="QZ167">
        <f t="shared" si="176"/>
        <v>0</v>
      </c>
      <c r="RA167">
        <f t="shared" si="176"/>
        <v>0</v>
      </c>
      <c r="RB167">
        <f t="shared" si="176"/>
        <v>0</v>
      </c>
      <c r="RC167">
        <f t="shared" si="176"/>
        <v>0.16449670787970549</v>
      </c>
      <c r="RD167">
        <f t="shared" si="176"/>
        <v>0.23821836120383888</v>
      </c>
      <c r="RE167">
        <f t="shared" si="176"/>
        <v>0.27951248556509289</v>
      </c>
      <c r="RF167">
        <f t="shared" si="176"/>
        <v>0.27297568895486179</v>
      </c>
      <c r="RG167">
        <f t="shared" si="176"/>
        <v>0.26142989024051455</v>
      </c>
      <c r="RH167">
        <f t="shared" si="176"/>
        <v>0.25398971248691332</v>
      </c>
      <c r="RI167">
        <f t="shared" si="176"/>
        <v>0.24472123812810062</v>
      </c>
      <c r="RJ167">
        <f t="shared" si="176"/>
        <v>0.23927076455512428</v>
      </c>
      <c r="RK167">
        <f t="shared" si="176"/>
        <v>0.23299076157449847</v>
      </c>
      <c r="RL167">
        <f t="shared" si="176"/>
        <v>0.23001813571085775</v>
      </c>
      <c r="RM167">
        <f t="shared" si="176"/>
        <v>0.22725286795539659</v>
      </c>
      <c r="RN167">
        <f t="shared" si="176"/>
        <v>0.22257996775260994</v>
      </c>
      <c r="RO167">
        <f t="shared" si="176"/>
        <v>0.21988080846206354</v>
      </c>
      <c r="RP167">
        <f t="shared" si="176"/>
        <v>0.21644704473963278</v>
      </c>
      <c r="RR167">
        <f t="shared" si="169"/>
        <v>10.398960000000001</v>
      </c>
      <c r="RS167" s="35">
        <v>0.4</v>
      </c>
      <c r="RT167">
        <f>0.6*RF167*10+0.4*RG167*11</f>
        <v>2.7881456507874347</v>
      </c>
    </row>
    <row r="168" spans="458:488" x14ac:dyDescent="0.3">
      <c r="QP168" s="35"/>
      <c r="QS168" s="102">
        <f t="shared" si="167"/>
        <v>1.1540492366999999</v>
      </c>
      <c r="QU168">
        <v>9</v>
      </c>
      <c r="QV168" s="35">
        <v>0.43300000000000005</v>
      </c>
      <c r="QW168">
        <f t="shared" ref="QW168:RP168" si="177">FE$52*$QS168*0.087/(QW$156-QW$157*$QV168)</f>
        <v>0</v>
      </c>
      <c r="QX168">
        <f t="shared" si="177"/>
        <v>0</v>
      </c>
      <c r="QY168">
        <f t="shared" si="177"/>
        <v>0</v>
      </c>
      <c r="QZ168">
        <f t="shared" si="177"/>
        <v>0</v>
      </c>
      <c r="RA168">
        <f t="shared" si="177"/>
        <v>0</v>
      </c>
      <c r="RB168">
        <f t="shared" si="177"/>
        <v>0</v>
      </c>
      <c r="RC168">
        <f t="shared" si="177"/>
        <v>0</v>
      </c>
      <c r="RD168">
        <f t="shared" si="177"/>
        <v>0.20519722729776738</v>
      </c>
      <c r="RE168">
        <f t="shared" si="177"/>
        <v>0.27644510924862159</v>
      </c>
      <c r="RF168">
        <f t="shared" si="177"/>
        <v>0.26908620540150113</v>
      </c>
      <c r="RG168">
        <f t="shared" si="177"/>
        <v>0.26024097381628114</v>
      </c>
      <c r="RH168">
        <f t="shared" si="177"/>
        <v>0.2501380278011458</v>
      </c>
      <c r="RI168">
        <f t="shared" si="177"/>
        <v>0.24397174795665488</v>
      </c>
      <c r="RJ168">
        <f t="shared" si="177"/>
        <v>0.23691023523251312</v>
      </c>
      <c r="RK168">
        <f t="shared" si="177"/>
        <v>0.23208191802653236</v>
      </c>
      <c r="RL168">
        <f t="shared" si="177"/>
        <v>0.22574435850509125</v>
      </c>
      <c r="RM168">
        <f t="shared" si="177"/>
        <v>0.22296322658237139</v>
      </c>
      <c r="RN168">
        <f t="shared" si="177"/>
        <v>0.21878122489088864</v>
      </c>
      <c r="RO168">
        <f t="shared" si="177"/>
        <v>0.21556597034729902</v>
      </c>
      <c r="RP168">
        <f t="shared" si="177"/>
        <v>0.21399257266486327</v>
      </c>
      <c r="RR168">
        <f t="shared" si="169"/>
        <v>10.7932077</v>
      </c>
      <c r="RS168" s="35">
        <v>0.43300000000000005</v>
      </c>
      <c r="RT168">
        <f>0.21*RF168*10+0.79*RG168*11</f>
        <v>2.8265750938066354</v>
      </c>
    </row>
    <row r="169" spans="458:488" x14ac:dyDescent="0.3">
      <c r="QP169" s="35"/>
      <c r="QS169" s="102">
        <f t="shared" si="167"/>
        <v>1.1347891068</v>
      </c>
      <c r="QU169">
        <v>10</v>
      </c>
      <c r="QV169" s="35">
        <v>0.46600000000000008</v>
      </c>
      <c r="QW169">
        <f t="shared" ref="QW169:RP169" si="178">FY$52*$QS169*0.087/(QW$156-QW$157*$QV169)</f>
        <v>0</v>
      </c>
      <c r="QX169">
        <f t="shared" si="178"/>
        <v>0</v>
      </c>
      <c r="QY169">
        <f t="shared" si="178"/>
        <v>0</v>
      </c>
      <c r="QZ169">
        <f t="shared" si="178"/>
        <v>0</v>
      </c>
      <c r="RA169">
        <f t="shared" si="178"/>
        <v>0</v>
      </c>
      <c r="RB169">
        <f t="shared" si="178"/>
        <v>0</v>
      </c>
      <c r="RC169">
        <f t="shared" si="178"/>
        <v>0</v>
      </c>
      <c r="RD169">
        <f t="shared" si="178"/>
        <v>0.1860641114871959</v>
      </c>
      <c r="RE169">
        <f t="shared" si="178"/>
        <v>0.24339761314178368</v>
      </c>
      <c r="RF169">
        <f t="shared" si="178"/>
        <v>0.26269975914707877</v>
      </c>
      <c r="RG169">
        <f t="shared" si="178"/>
        <v>0.25411066211074579</v>
      </c>
      <c r="RH169">
        <f t="shared" si="178"/>
        <v>0.24427123999307035</v>
      </c>
      <c r="RI169">
        <f t="shared" si="178"/>
        <v>0.23845145443775331</v>
      </c>
      <c r="RJ169">
        <f t="shared" si="178"/>
        <v>0.23078405081679793</v>
      </c>
      <c r="RK169">
        <f t="shared" si="178"/>
        <v>0.22372574392094577</v>
      </c>
      <c r="RL169">
        <f t="shared" si="178"/>
        <v>0.21830731400700037</v>
      </c>
      <c r="RM169">
        <f t="shared" si="178"/>
        <v>0.21680041942817044</v>
      </c>
      <c r="RN169">
        <f t="shared" si="178"/>
        <v>0.21459079111632334</v>
      </c>
      <c r="RO169">
        <f t="shared" si="178"/>
        <v>0.209039314235131</v>
      </c>
      <c r="RP169">
        <f t="shared" si="178"/>
        <v>0.20686472715885237</v>
      </c>
      <c r="RR169">
        <f t="shared" si="169"/>
        <v>11.187455400000001</v>
      </c>
      <c r="RS169" s="35">
        <v>0.46600000000000008</v>
      </c>
      <c r="RT169">
        <f>0.81*RG169*11+0.19*RH169*12</f>
        <v>2.8210644265909455</v>
      </c>
    </row>
    <row r="170" spans="458:488" x14ac:dyDescent="0.3">
      <c r="QP170" s="35"/>
      <c r="QS170" s="102">
        <f t="shared" si="167"/>
        <v>1.121575</v>
      </c>
      <c r="QU170">
        <v>11</v>
      </c>
      <c r="QV170" s="35">
        <v>0.5</v>
      </c>
      <c r="QW170">
        <f t="shared" ref="QW170:RP170" si="179">GS$52*$QS170*0.087/(QW$156-QW$157*$QV170)</f>
        <v>0</v>
      </c>
      <c r="QX170">
        <f t="shared" si="179"/>
        <v>0</v>
      </c>
      <c r="QY170">
        <f t="shared" si="179"/>
        <v>0</v>
      </c>
      <c r="QZ170">
        <f t="shared" si="179"/>
        <v>0</v>
      </c>
      <c r="RA170">
        <f t="shared" si="179"/>
        <v>0</v>
      </c>
      <c r="RB170">
        <f t="shared" si="179"/>
        <v>0</v>
      </c>
      <c r="RC170">
        <f t="shared" si="179"/>
        <v>0</v>
      </c>
      <c r="RD170">
        <f t="shared" si="179"/>
        <v>0.14883856516381716</v>
      </c>
      <c r="RE170">
        <f t="shared" si="179"/>
        <v>0.20282021719889634</v>
      </c>
      <c r="RF170">
        <f t="shared" si="179"/>
        <v>0.25833522892047195</v>
      </c>
      <c r="RG170">
        <f t="shared" si="179"/>
        <v>0.25512426482641148</v>
      </c>
      <c r="RH170">
        <f t="shared" si="179"/>
        <v>0.24623697294169744</v>
      </c>
      <c r="RI170">
        <f t="shared" si="179"/>
        <v>0.23626054145198594</v>
      </c>
      <c r="RJ170">
        <f t="shared" si="179"/>
        <v>0.2310369061845256</v>
      </c>
      <c r="RK170">
        <f t="shared" si="179"/>
        <v>0.22792064380872679</v>
      </c>
      <c r="RL170">
        <f t="shared" si="179"/>
        <v>0.21936970463421879</v>
      </c>
      <c r="RM170">
        <f t="shared" si="179"/>
        <v>0.21637221723304917</v>
      </c>
      <c r="RN170">
        <f t="shared" si="179"/>
        <v>0.21194867508193885</v>
      </c>
      <c r="RO170">
        <f t="shared" si="179"/>
        <v>0.20894743414001299</v>
      </c>
      <c r="RP170">
        <f t="shared" si="179"/>
        <v>0.20598585913847281</v>
      </c>
      <c r="RR170">
        <f t="shared" si="169"/>
        <v>11.59365</v>
      </c>
      <c r="RS170" s="35">
        <v>0.5</v>
      </c>
      <c r="RT170">
        <f>0.41*RG170*11+0.59*RH170*12</f>
        <v>2.8939682027943334</v>
      </c>
    </row>
    <row r="171" spans="458:488" x14ac:dyDescent="0.3">
      <c r="QP171" s="35"/>
      <c r="QS171" s="102">
        <f t="shared" si="167"/>
        <v>1.1151842166999999</v>
      </c>
      <c r="QU171">
        <v>12</v>
      </c>
      <c r="QV171" s="35">
        <v>0.53300000000000003</v>
      </c>
      <c r="QW171">
        <f t="shared" ref="QW171:RP171" si="180">HM$52*$QS171*0.087/(QW$156-QW$157*$QV171)</f>
        <v>0</v>
      </c>
      <c r="QX171">
        <f t="shared" si="180"/>
        <v>0</v>
      </c>
      <c r="QY171">
        <f t="shared" si="180"/>
        <v>0</v>
      </c>
      <c r="QZ171">
        <f t="shared" si="180"/>
        <v>0</v>
      </c>
      <c r="RA171">
        <f t="shared" si="180"/>
        <v>0</v>
      </c>
      <c r="RB171">
        <f t="shared" si="180"/>
        <v>0</v>
      </c>
      <c r="RC171">
        <f t="shared" si="180"/>
        <v>0</v>
      </c>
      <c r="RD171">
        <f t="shared" si="180"/>
        <v>0</v>
      </c>
      <c r="RE171">
        <f t="shared" si="180"/>
        <v>0.1876556642167671</v>
      </c>
      <c r="RF171">
        <f t="shared" si="180"/>
        <v>0.23788980395092216</v>
      </c>
      <c r="RG171">
        <f t="shared" si="180"/>
        <v>0.25496679387694776</v>
      </c>
      <c r="RH171">
        <f t="shared" si="180"/>
        <v>0.2488110410933298</v>
      </c>
      <c r="RI171">
        <f t="shared" si="180"/>
        <v>0.24121446622626735</v>
      </c>
      <c r="RJ171">
        <f t="shared" si="180"/>
        <v>0.23543501470576836</v>
      </c>
      <c r="RK171">
        <f t="shared" si="180"/>
        <v>0.22617420379600237</v>
      </c>
      <c r="RL171">
        <f t="shared" si="180"/>
        <v>0.22179779438739475</v>
      </c>
      <c r="RM171">
        <f t="shared" si="180"/>
        <v>0.21681096063634608</v>
      </c>
      <c r="RN171">
        <f t="shared" si="180"/>
        <v>0.21388370505509663</v>
      </c>
      <c r="RO171">
        <f t="shared" si="180"/>
        <v>0.21081776332916455</v>
      </c>
      <c r="RP171">
        <f t="shared" si="180"/>
        <v>0.20707496601843292</v>
      </c>
      <c r="RR171">
        <f t="shared" si="169"/>
        <v>11.987897700000001</v>
      </c>
      <c r="RS171" s="35">
        <v>0.53300000000000003</v>
      </c>
      <c r="RT171">
        <f>0.01*RG171*11+0.99*RH171*12</f>
        <v>2.9839215155152221</v>
      </c>
    </row>
    <row r="172" spans="458:488" x14ac:dyDescent="0.3">
      <c r="QP172" s="35"/>
      <c r="QS172" s="102">
        <f t="shared" si="167"/>
        <v>1.1151320667999998</v>
      </c>
      <c r="QU172">
        <v>13</v>
      </c>
      <c r="QV172" s="35">
        <v>0.56600000000000006</v>
      </c>
      <c r="QW172">
        <f t="shared" ref="QW172:RP172" si="181">IG$52*$QS172*0.087/(QW$156-QW$157*$QV172)</f>
        <v>0</v>
      </c>
      <c r="QX172">
        <f t="shared" si="181"/>
        <v>0</v>
      </c>
      <c r="QY172">
        <f t="shared" si="181"/>
        <v>0</v>
      </c>
      <c r="QZ172">
        <f t="shared" si="181"/>
        <v>0</v>
      </c>
      <c r="RA172">
        <f t="shared" si="181"/>
        <v>0</v>
      </c>
      <c r="RB172">
        <f t="shared" si="181"/>
        <v>0</v>
      </c>
      <c r="RC172">
        <f t="shared" si="181"/>
        <v>0</v>
      </c>
      <c r="RD172">
        <f t="shared" si="181"/>
        <v>0</v>
      </c>
      <c r="RE172">
        <f t="shared" si="181"/>
        <v>0.14943167130104004</v>
      </c>
      <c r="RF172">
        <f t="shared" si="181"/>
        <v>0.20551352933735542</v>
      </c>
      <c r="RG172">
        <f t="shared" si="181"/>
        <v>0.24963213659568206</v>
      </c>
      <c r="RH172">
        <f t="shared" si="181"/>
        <v>0.24922942419966013</v>
      </c>
      <c r="RI172">
        <f t="shared" si="181"/>
        <v>0.23774608289820934</v>
      </c>
      <c r="RJ172">
        <f t="shared" si="181"/>
        <v>0.23285925484061934</v>
      </c>
      <c r="RK172">
        <f t="shared" si="181"/>
        <v>0.22365753533940491</v>
      </c>
      <c r="RL172">
        <f t="shared" si="181"/>
        <v>0.21810257351305595</v>
      </c>
      <c r="RM172">
        <f t="shared" si="181"/>
        <v>0.21407811540967644</v>
      </c>
      <c r="RN172">
        <f t="shared" si="181"/>
        <v>0.2101061876527881</v>
      </c>
      <c r="RO172">
        <f t="shared" si="181"/>
        <v>0.20543452840325477</v>
      </c>
      <c r="RP172">
        <f t="shared" si="181"/>
        <v>0.20479364863611299</v>
      </c>
      <c r="RR172">
        <f t="shared" si="169"/>
        <v>12.382145400000001</v>
      </c>
      <c r="RS172" s="35">
        <v>0.56600000000000006</v>
      </c>
      <c r="RT172">
        <f>0.62*RH172*12+0.38*RI172*13</f>
        <v>3.0287325655626258</v>
      </c>
    </row>
    <row r="173" spans="458:488" x14ac:dyDescent="0.3">
      <c r="QP173" s="35"/>
      <c r="QS173" s="102">
        <f t="shared" si="167"/>
        <v>1.1217079999999999</v>
      </c>
      <c r="QU173">
        <v>14</v>
      </c>
      <c r="QV173" s="35">
        <v>0.6</v>
      </c>
      <c r="QW173">
        <f t="shared" ref="QW173:RP173" si="182">JA$52*$QS173*0.087/(QW$156-QW$157*$QV173)</f>
        <v>0</v>
      </c>
      <c r="QX173">
        <f t="shared" si="182"/>
        <v>0</v>
      </c>
      <c r="QY173">
        <f t="shared" si="182"/>
        <v>0</v>
      </c>
      <c r="QZ173">
        <f t="shared" si="182"/>
        <v>0</v>
      </c>
      <c r="RA173">
        <f t="shared" si="182"/>
        <v>0</v>
      </c>
      <c r="RB173">
        <f t="shared" si="182"/>
        <v>0</v>
      </c>
      <c r="RC173">
        <f t="shared" si="182"/>
        <v>0</v>
      </c>
      <c r="RD173">
        <f t="shared" si="182"/>
        <v>0</v>
      </c>
      <c r="RE173">
        <f t="shared" si="182"/>
        <v>0</v>
      </c>
      <c r="RF173">
        <f t="shared" si="182"/>
        <v>0.19481166997223306</v>
      </c>
      <c r="RG173">
        <f t="shared" si="182"/>
        <v>0.24012991178005286</v>
      </c>
      <c r="RH173">
        <f t="shared" si="182"/>
        <v>0.25354430058843186</v>
      </c>
      <c r="RI173">
        <f t="shared" si="182"/>
        <v>0.24444924079612659</v>
      </c>
      <c r="RJ173">
        <f t="shared" si="182"/>
        <v>0.2384131917040028</v>
      </c>
      <c r="RK173">
        <f t="shared" si="182"/>
        <v>0.22979666192103804</v>
      </c>
      <c r="RL173">
        <f t="shared" si="182"/>
        <v>0.22366473688629748</v>
      </c>
      <c r="RM173">
        <f t="shared" si="182"/>
        <v>0.21883277126271447</v>
      </c>
      <c r="RN173">
        <f t="shared" si="182"/>
        <v>0.21359740741757829</v>
      </c>
      <c r="RO173">
        <f t="shared" si="182"/>
        <v>0.20943585254955713</v>
      </c>
      <c r="RP173">
        <f t="shared" si="182"/>
        <v>0.20607543854810439</v>
      </c>
      <c r="RR173">
        <f t="shared" si="169"/>
        <v>12.78834</v>
      </c>
      <c r="RS173" s="35">
        <v>0.6</v>
      </c>
      <c r="RT173">
        <f>0.21*RH173*12+0.79*RI173*13</f>
        <v>3.1494253404590684</v>
      </c>
    </row>
    <row r="174" spans="458:488" x14ac:dyDescent="0.3">
      <c r="QP174" s="35"/>
      <c r="QS174" s="102">
        <f t="shared" si="167"/>
        <v>1.1345251966999996</v>
      </c>
      <c r="QU174">
        <v>15</v>
      </c>
      <c r="QV174" s="35">
        <v>0.63300000000000001</v>
      </c>
      <c r="QW174">
        <f t="shared" ref="QW174:RP174" si="183">JU$52*$QS174*0.087/(QW$156-QW$157*$QV174)</f>
        <v>0</v>
      </c>
      <c r="QX174">
        <f t="shared" si="183"/>
        <v>0</v>
      </c>
      <c r="QY174">
        <f t="shared" si="183"/>
        <v>0</v>
      </c>
      <c r="QZ174">
        <f t="shared" si="183"/>
        <v>0</v>
      </c>
      <c r="RA174">
        <f t="shared" si="183"/>
        <v>0</v>
      </c>
      <c r="RB174">
        <f t="shared" si="183"/>
        <v>0</v>
      </c>
      <c r="RC174">
        <f t="shared" si="183"/>
        <v>0</v>
      </c>
      <c r="RD174">
        <f t="shared" si="183"/>
        <v>0</v>
      </c>
      <c r="RE174">
        <f t="shared" si="183"/>
        <v>0</v>
      </c>
      <c r="RF174">
        <f t="shared" si="183"/>
        <v>0.1776321995415088</v>
      </c>
      <c r="RG174">
        <f t="shared" si="183"/>
        <v>0.21323490690843933</v>
      </c>
      <c r="RH174">
        <f t="shared" si="183"/>
        <v>0.24901991550173183</v>
      </c>
      <c r="RI174">
        <f t="shared" si="183"/>
        <v>0.25184362108341957</v>
      </c>
      <c r="RJ174">
        <f t="shared" si="183"/>
        <v>0.24207045347092826</v>
      </c>
      <c r="RK174">
        <f t="shared" si="183"/>
        <v>0.2345676216950052</v>
      </c>
      <c r="RL174">
        <f t="shared" si="183"/>
        <v>0.22901658441989195</v>
      </c>
      <c r="RM174">
        <f t="shared" si="183"/>
        <v>0.22466060680103886</v>
      </c>
      <c r="RN174">
        <f t="shared" si="183"/>
        <v>0.21886271348437955</v>
      </c>
      <c r="RO174">
        <f t="shared" si="183"/>
        <v>0.21542612520286711</v>
      </c>
      <c r="RP174">
        <f t="shared" si="183"/>
        <v>0.21276931040635183</v>
      </c>
      <c r="RR174">
        <f t="shared" si="169"/>
        <v>13.182587700000001</v>
      </c>
      <c r="RS174" s="35">
        <v>0.63300000000000001</v>
      </c>
      <c r="RT174">
        <f>0.82*RI174*13+0.18*RJ174*14</f>
        <v>3.2946705434959918</v>
      </c>
    </row>
    <row r="175" spans="458:488" x14ac:dyDescent="0.3">
      <c r="QP175" s="35"/>
      <c r="QS175" s="102">
        <f t="shared" si="167"/>
        <v>1.1536810268</v>
      </c>
      <c r="QU175">
        <v>16</v>
      </c>
      <c r="QV175" s="35">
        <v>0.66600000000000004</v>
      </c>
      <c r="QW175">
        <f t="shared" ref="QW175:RP175" si="184">KO$52*$QS175*0.087/(QW$156-QW$157*$QV175)</f>
        <v>0</v>
      </c>
      <c r="QX175">
        <f t="shared" si="184"/>
        <v>0</v>
      </c>
      <c r="QY175">
        <f t="shared" si="184"/>
        <v>0</v>
      </c>
      <c r="QZ175">
        <f t="shared" si="184"/>
        <v>0</v>
      </c>
      <c r="RA175">
        <f t="shared" si="184"/>
        <v>0</v>
      </c>
      <c r="RB175">
        <f t="shared" si="184"/>
        <v>0</v>
      </c>
      <c r="RC175">
        <f t="shared" si="184"/>
        <v>0</v>
      </c>
      <c r="RD175">
        <f t="shared" si="184"/>
        <v>0</v>
      </c>
      <c r="RE175">
        <f t="shared" si="184"/>
        <v>0</v>
      </c>
      <c r="RF175">
        <f t="shared" si="184"/>
        <v>0.14132961735531974</v>
      </c>
      <c r="RG175">
        <f t="shared" si="184"/>
        <v>0.18586122434434643</v>
      </c>
      <c r="RH175">
        <f t="shared" si="184"/>
        <v>0.24098334999117094</v>
      </c>
      <c r="RI175">
        <f t="shared" si="184"/>
        <v>0.24919229824444444</v>
      </c>
      <c r="RJ175">
        <f t="shared" si="184"/>
        <v>0.24817870361107003</v>
      </c>
      <c r="RK175">
        <f t="shared" si="184"/>
        <v>0.23701623821225101</v>
      </c>
      <c r="RL175">
        <f t="shared" si="184"/>
        <v>0.23062214624290914</v>
      </c>
      <c r="RM175">
        <f t="shared" si="184"/>
        <v>0.22386860979070106</v>
      </c>
      <c r="RN175">
        <f t="shared" si="184"/>
        <v>0.2201514510693518</v>
      </c>
      <c r="RO175">
        <f t="shared" si="184"/>
        <v>0.21670134665890572</v>
      </c>
      <c r="RP175">
        <f t="shared" si="184"/>
        <v>0.2112445849128759</v>
      </c>
      <c r="RR175">
        <f t="shared" si="169"/>
        <v>13.576835399999998</v>
      </c>
      <c r="RS175" s="35">
        <v>0.66600000000000004</v>
      </c>
      <c r="RT175">
        <f>0.42*RI175*13+0.58*RJ175*14</f>
        <v>3.3758010217365557</v>
      </c>
    </row>
    <row r="176" spans="458:488" x14ac:dyDescent="0.3">
      <c r="QP176" s="35"/>
      <c r="QS176" s="102">
        <f t="shared" si="167"/>
        <v>1.1800470000000001</v>
      </c>
      <c r="QU176">
        <v>17</v>
      </c>
      <c r="QV176" s="35">
        <v>0.7</v>
      </c>
      <c r="QW176">
        <f t="shared" ref="QW176:RP176" si="185">LI$52*$QS176*0.087/(QW$156-QW$157*$QV176)</f>
        <v>0</v>
      </c>
      <c r="QX176">
        <f t="shared" si="185"/>
        <v>0</v>
      </c>
      <c r="QY176">
        <f t="shared" si="185"/>
        <v>0</v>
      </c>
      <c r="QZ176">
        <f t="shared" si="185"/>
        <v>0</v>
      </c>
      <c r="RA176">
        <f t="shared" si="185"/>
        <v>0</v>
      </c>
      <c r="RB176">
        <f t="shared" si="185"/>
        <v>0</v>
      </c>
      <c r="RC176">
        <f t="shared" si="185"/>
        <v>0</v>
      </c>
      <c r="RD176">
        <f t="shared" si="185"/>
        <v>0</v>
      </c>
      <c r="RE176">
        <f t="shared" si="185"/>
        <v>0</v>
      </c>
      <c r="RF176">
        <f t="shared" si="185"/>
        <v>0</v>
      </c>
      <c r="RG176">
        <f t="shared" si="185"/>
        <v>0.16056701419085362</v>
      </c>
      <c r="RH176">
        <f t="shared" si="185"/>
        <v>0.19684800181553008</v>
      </c>
      <c r="RI176">
        <f t="shared" si="185"/>
        <v>0.24530669820028209</v>
      </c>
      <c r="RJ176">
        <f t="shared" si="185"/>
        <v>0.2544085811058624</v>
      </c>
      <c r="RK176">
        <f t="shared" si="185"/>
        <v>0.24100839694526846</v>
      </c>
      <c r="RL176">
        <f t="shared" si="185"/>
        <v>0.23864797208401822</v>
      </c>
      <c r="RM176">
        <f t="shared" si="185"/>
        <v>0.23063200515794091</v>
      </c>
      <c r="RN176">
        <f t="shared" si="185"/>
        <v>0.2273387047497796</v>
      </c>
      <c r="RO176">
        <f t="shared" si="185"/>
        <v>0.22099347509991263</v>
      </c>
      <c r="RP176">
        <f t="shared" si="185"/>
        <v>0.21833340460946848</v>
      </c>
      <c r="RR176">
        <f t="shared" si="169"/>
        <v>13.983029999999999</v>
      </c>
      <c r="RS176" s="35">
        <v>0.7</v>
      </c>
      <c r="RT176">
        <f>0.02*RI176*13+0.98*RJ176*14</f>
        <v>3.5542654743045055</v>
      </c>
    </row>
    <row r="177" spans="458:488" x14ac:dyDescent="0.3">
      <c r="QP177" s="35"/>
      <c r="QS177" s="102">
        <f t="shared" si="167"/>
        <v>1.2120721766999998</v>
      </c>
      <c r="QU177">
        <v>18</v>
      </c>
      <c r="QV177" s="35">
        <v>0.73299999999999998</v>
      </c>
      <c r="QW177">
        <f t="shared" ref="QW177:RP177" si="186">MC$52*$QS177*0.087/(QW$156-QW$157*$QV177)</f>
        <v>0</v>
      </c>
      <c r="QX177">
        <f t="shared" si="186"/>
        <v>0</v>
      </c>
      <c r="QY177">
        <f t="shared" si="186"/>
        <v>0</v>
      </c>
      <c r="QZ177">
        <f t="shared" si="186"/>
        <v>0</v>
      </c>
      <c r="RA177">
        <f t="shared" si="186"/>
        <v>0</v>
      </c>
      <c r="RB177">
        <f t="shared" si="186"/>
        <v>0</v>
      </c>
      <c r="RC177">
        <f t="shared" si="186"/>
        <v>0</v>
      </c>
      <c r="RD177">
        <f t="shared" si="186"/>
        <v>0</v>
      </c>
      <c r="RE177">
        <f t="shared" si="186"/>
        <v>0</v>
      </c>
      <c r="RF177">
        <f t="shared" si="186"/>
        <v>0</v>
      </c>
      <c r="RG177">
        <f t="shared" si="186"/>
        <v>0</v>
      </c>
      <c r="RH177">
        <f t="shared" si="186"/>
        <v>0.18731427488031377</v>
      </c>
      <c r="RI177">
        <f t="shared" si="186"/>
        <v>0.21140437391319319</v>
      </c>
      <c r="RJ177">
        <f t="shared" si="186"/>
        <v>0.24489618396953652</v>
      </c>
      <c r="RK177">
        <f t="shared" si="186"/>
        <v>0.2500684613596415</v>
      </c>
      <c r="RL177">
        <f t="shared" si="186"/>
        <v>0.24358523419972988</v>
      </c>
      <c r="RM177">
        <f t="shared" si="186"/>
        <v>0.23841223185776711</v>
      </c>
      <c r="RN177">
        <f t="shared" si="186"/>
        <v>0.23243375032535743</v>
      </c>
      <c r="RO177">
        <f t="shared" si="186"/>
        <v>0.22788005533675895</v>
      </c>
      <c r="RP177">
        <f t="shared" si="186"/>
        <v>0.22458978336376881</v>
      </c>
      <c r="RR177">
        <f t="shared" si="169"/>
        <v>14.3772777</v>
      </c>
      <c r="RS177" s="35">
        <v>0.73299999999999998</v>
      </c>
      <c r="RT177">
        <f>0.62*RJ177*14+0.38*RK177*15</f>
        <v>3.5510891066055335</v>
      </c>
    </row>
    <row r="178" spans="458:488" x14ac:dyDescent="0.3">
      <c r="QP178" s="35"/>
      <c r="QS178" s="102">
        <f t="shared" si="167"/>
        <v>1.2504359868000001</v>
      </c>
      <c r="QU178">
        <v>19</v>
      </c>
      <c r="QV178" s="35">
        <v>0.76600000000000001</v>
      </c>
      <c r="QW178">
        <f t="shared" ref="QW178:RP178" si="187">MW$52*$QS178*0.087/(QW$156-QW$157*$QV178)</f>
        <v>0</v>
      </c>
      <c r="QX178">
        <f t="shared" si="187"/>
        <v>0</v>
      </c>
      <c r="QY178">
        <f t="shared" si="187"/>
        <v>0</v>
      </c>
      <c r="QZ178">
        <f t="shared" si="187"/>
        <v>0</v>
      </c>
      <c r="RA178">
        <f t="shared" si="187"/>
        <v>0</v>
      </c>
      <c r="RB178">
        <f t="shared" si="187"/>
        <v>0</v>
      </c>
      <c r="RC178">
        <f t="shared" si="187"/>
        <v>0</v>
      </c>
      <c r="RD178">
        <f t="shared" si="187"/>
        <v>0</v>
      </c>
      <c r="RE178">
        <f t="shared" si="187"/>
        <v>0</v>
      </c>
      <c r="RF178">
        <f t="shared" si="187"/>
        <v>0</v>
      </c>
      <c r="RG178">
        <f t="shared" si="187"/>
        <v>0</v>
      </c>
      <c r="RH178">
        <f t="shared" si="187"/>
        <v>0.13798754278863121</v>
      </c>
      <c r="RI178">
        <f t="shared" si="187"/>
        <v>0.20514921001671504</v>
      </c>
      <c r="RJ178">
        <f t="shared" si="187"/>
        <v>0.22184661002438544</v>
      </c>
      <c r="RK178">
        <f t="shared" si="187"/>
        <v>0.2438553999076703</v>
      </c>
      <c r="RL178">
        <f t="shared" si="187"/>
        <v>0.24668561530358285</v>
      </c>
      <c r="RM178">
        <f t="shared" si="187"/>
        <v>0.24184640809974162</v>
      </c>
      <c r="RN178">
        <f t="shared" si="187"/>
        <v>0.23570317407091484</v>
      </c>
      <c r="RO178">
        <f t="shared" si="187"/>
        <v>0.23203265011028107</v>
      </c>
      <c r="RP178">
        <f t="shared" si="187"/>
        <v>0.2249880466771467</v>
      </c>
      <c r="RR178">
        <f t="shared" si="169"/>
        <v>14.771525400000002</v>
      </c>
      <c r="RS178" s="35">
        <v>0.76600000000000001</v>
      </c>
      <c r="RT178">
        <f>0.23*RJ178*14+0.77*RK178*15</f>
        <v>3.5308759532121128</v>
      </c>
    </row>
    <row r="179" spans="458:488" x14ac:dyDescent="0.3">
      <c r="QP179" s="35"/>
      <c r="QS179" s="102">
        <f t="shared" si="167"/>
        <v>1.2965919999999997</v>
      </c>
      <c r="QU179">
        <v>20</v>
      </c>
      <c r="QV179" s="35">
        <v>0.8</v>
      </c>
      <c r="QW179">
        <f t="shared" ref="QW179:RP179" si="188">NQ$52*$QS179*0.087/(QW$156-QW$157*$QV179)</f>
        <v>0</v>
      </c>
      <c r="QX179">
        <f t="shared" si="188"/>
        <v>0</v>
      </c>
      <c r="QY179">
        <f t="shared" si="188"/>
        <v>0</v>
      </c>
      <c r="QZ179">
        <f t="shared" si="188"/>
        <v>0</v>
      </c>
      <c r="RA179">
        <f t="shared" si="188"/>
        <v>0</v>
      </c>
      <c r="RB179">
        <f t="shared" si="188"/>
        <v>0</v>
      </c>
      <c r="RC179">
        <f t="shared" si="188"/>
        <v>0</v>
      </c>
      <c r="RD179">
        <f t="shared" si="188"/>
        <v>0</v>
      </c>
      <c r="RE179">
        <f t="shared" si="188"/>
        <v>0</v>
      </c>
      <c r="RF179">
        <f t="shared" si="188"/>
        <v>0</v>
      </c>
      <c r="RG179">
        <f t="shared" si="188"/>
        <v>0</v>
      </c>
      <c r="RH179">
        <f t="shared" si="188"/>
        <v>0</v>
      </c>
      <c r="RI179">
        <f t="shared" si="188"/>
        <v>0.16474580384722498</v>
      </c>
      <c r="RJ179">
        <f t="shared" si="188"/>
        <v>0.21046951781594067</v>
      </c>
      <c r="RK179">
        <f t="shared" si="188"/>
        <v>0.22507118376661911</v>
      </c>
      <c r="RL179">
        <f t="shared" si="188"/>
        <v>0.25001701929486841</v>
      </c>
      <c r="RM179">
        <f t="shared" si="188"/>
        <v>0.25129199126324686</v>
      </c>
      <c r="RN179">
        <f t="shared" si="188"/>
        <v>0.24857069190212888</v>
      </c>
      <c r="RO179">
        <f t="shared" si="188"/>
        <v>0.23937713991612417</v>
      </c>
      <c r="RP179">
        <f t="shared" si="188"/>
        <v>0.23341625305998395</v>
      </c>
      <c r="RR179">
        <f t="shared" si="169"/>
        <v>15.177720000000001</v>
      </c>
      <c r="RS179" s="35">
        <v>0.8</v>
      </c>
      <c r="RT179">
        <f>0.82*RK179*15+0.18*RL179*16</f>
        <v>3.4884245758986356</v>
      </c>
    </row>
    <row r="180" spans="458:488" x14ac:dyDescent="0.3">
      <c r="QP180" s="35"/>
      <c r="QS180" s="102">
        <f t="shared" si="167"/>
        <v>1.3478251566999997</v>
      </c>
      <c r="QU180">
        <v>21</v>
      </c>
      <c r="QV180" s="35">
        <v>0.83300000000000007</v>
      </c>
      <c r="QW180">
        <f t="shared" ref="QW180:RP180" si="189">OK$52*$QS180*0.087/(QW$156-QW$157*$QV180)</f>
        <v>0</v>
      </c>
      <c r="QX180">
        <f t="shared" si="189"/>
        <v>0</v>
      </c>
      <c r="QY180">
        <f t="shared" si="189"/>
        <v>0</v>
      </c>
      <c r="QZ180">
        <f t="shared" si="189"/>
        <v>0</v>
      </c>
      <c r="RA180">
        <f t="shared" si="189"/>
        <v>0</v>
      </c>
      <c r="RB180">
        <f t="shared" si="189"/>
        <v>0</v>
      </c>
      <c r="RC180">
        <f t="shared" si="189"/>
        <v>0</v>
      </c>
      <c r="RD180">
        <f t="shared" si="189"/>
        <v>0</v>
      </c>
      <c r="RE180">
        <f t="shared" si="189"/>
        <v>0</v>
      </c>
      <c r="RF180">
        <f t="shared" si="189"/>
        <v>0</v>
      </c>
      <c r="RG180">
        <f t="shared" si="189"/>
        <v>0</v>
      </c>
      <c r="RH180">
        <f t="shared" si="189"/>
        <v>0</v>
      </c>
      <c r="RI180">
        <f t="shared" si="189"/>
        <v>0</v>
      </c>
      <c r="RJ180">
        <f t="shared" si="189"/>
        <v>0.16260030638709003</v>
      </c>
      <c r="RK180">
        <f t="shared" si="189"/>
        <v>0.18641130352497431</v>
      </c>
      <c r="RL180">
        <f t="shared" si="189"/>
        <v>0.22796418019618944</v>
      </c>
      <c r="RM180">
        <f t="shared" si="189"/>
        <v>0.25705168554093799</v>
      </c>
      <c r="RN180">
        <f t="shared" si="189"/>
        <v>0.25448233110968793</v>
      </c>
      <c r="RO180">
        <f t="shared" si="189"/>
        <v>0.25378795929230896</v>
      </c>
      <c r="RP180">
        <f t="shared" si="189"/>
        <v>0.24656483490034103</v>
      </c>
      <c r="RR180">
        <f t="shared" si="169"/>
        <v>15.571967700000002</v>
      </c>
      <c r="RS180" s="35">
        <v>0.83300000000000007</v>
      </c>
      <c r="RT180">
        <f>0.43*RK180*15+0.57*RL180*16</f>
        <v>3.2813862311253317</v>
      </c>
    </row>
    <row r="181" spans="458:488" x14ac:dyDescent="0.3">
      <c r="QP181" s="35"/>
      <c r="QS181" s="102">
        <f t="shared" si="167"/>
        <v>1.4053969468</v>
      </c>
      <c r="QU181">
        <v>22</v>
      </c>
      <c r="QV181" s="35">
        <v>0.8660000000000001</v>
      </c>
      <c r="QW181">
        <f t="shared" ref="QW181:RP181" si="190">PE$52*$QS181*0.087/(QW$156-QW$157*$QV181)</f>
        <v>0</v>
      </c>
      <c r="QX181">
        <f t="shared" si="190"/>
        <v>0</v>
      </c>
      <c r="QY181">
        <f t="shared" si="190"/>
        <v>0</v>
      </c>
      <c r="QZ181">
        <f t="shared" si="190"/>
        <v>0</v>
      </c>
      <c r="RA181">
        <f t="shared" si="190"/>
        <v>0</v>
      </c>
      <c r="RB181">
        <f t="shared" si="190"/>
        <v>0</v>
      </c>
      <c r="RC181">
        <f t="shared" si="190"/>
        <v>0</v>
      </c>
      <c r="RD181">
        <f t="shared" si="190"/>
        <v>0</v>
      </c>
      <c r="RE181">
        <f t="shared" si="190"/>
        <v>0</v>
      </c>
      <c r="RF181">
        <f t="shared" si="190"/>
        <v>0</v>
      </c>
      <c r="RG181">
        <f t="shared" si="190"/>
        <v>0</v>
      </c>
      <c r="RH181">
        <f t="shared" si="190"/>
        <v>0</v>
      </c>
      <c r="RI181">
        <f t="shared" si="190"/>
        <v>0</v>
      </c>
      <c r="RJ181">
        <f t="shared" si="190"/>
        <v>0.1351359361539935</v>
      </c>
      <c r="RK181">
        <f t="shared" si="190"/>
        <v>0.1739860080020805</v>
      </c>
      <c r="RL181">
        <f t="shared" si="190"/>
        <v>0.18482361803578812</v>
      </c>
      <c r="RM181">
        <f t="shared" si="190"/>
        <v>0.2386934994756465</v>
      </c>
      <c r="RN181">
        <f t="shared" si="190"/>
        <v>0.25635193024328362</v>
      </c>
      <c r="RO181">
        <f t="shared" si="190"/>
        <v>0.25631522426112996</v>
      </c>
      <c r="RP181">
        <f t="shared" si="190"/>
        <v>0.25491059925246062</v>
      </c>
      <c r="RR181">
        <f t="shared" si="169"/>
        <v>15.966215400000001</v>
      </c>
      <c r="RS181" s="35">
        <v>0.8660000000000001</v>
      </c>
      <c r="RT181">
        <f>0.03*RK181*15+0.97*RL181*16</f>
        <v>2.9467562555163678</v>
      </c>
    </row>
    <row r="182" spans="458:488" x14ac:dyDescent="0.3">
      <c r="QP182" s="35"/>
      <c r="QS182" s="102">
        <f t="shared" si="167"/>
        <v>1.4713429999999998</v>
      </c>
      <c r="QU182">
        <v>23</v>
      </c>
      <c r="QV182" s="35">
        <v>0.9</v>
      </c>
      <c r="QW182">
        <f t="shared" ref="QW182:RP182" si="191">PY52*$QS182*0.087/(QW$156-QW$157*$QV182)</f>
        <v>0</v>
      </c>
      <c r="QX182">
        <f t="shared" si="191"/>
        <v>0</v>
      </c>
      <c r="QY182">
        <f t="shared" si="191"/>
        <v>0</v>
      </c>
      <c r="QZ182">
        <f t="shared" si="191"/>
        <v>0</v>
      </c>
      <c r="RA182">
        <f t="shared" si="191"/>
        <v>0</v>
      </c>
      <c r="RB182">
        <f t="shared" si="191"/>
        <v>0</v>
      </c>
      <c r="RC182">
        <f t="shared" si="191"/>
        <v>0</v>
      </c>
      <c r="RD182">
        <f t="shared" si="191"/>
        <v>0</v>
      </c>
      <c r="RE182">
        <f t="shared" si="191"/>
        <v>0</v>
      </c>
      <c r="RF182">
        <f t="shared" si="191"/>
        <v>0</v>
      </c>
      <c r="RG182">
        <f t="shared" si="191"/>
        <v>0</v>
      </c>
      <c r="RH182">
        <f t="shared" si="191"/>
        <v>0</v>
      </c>
      <c r="RI182">
        <f t="shared" si="191"/>
        <v>0</v>
      </c>
      <c r="RJ182">
        <f t="shared" si="191"/>
        <v>0</v>
      </c>
      <c r="RK182">
        <f t="shared" si="191"/>
        <v>0.12232620443341476</v>
      </c>
      <c r="RL182">
        <f t="shared" si="191"/>
        <v>0.18409526400313725</v>
      </c>
      <c r="RM182">
        <f t="shared" si="191"/>
        <v>0.2015860516303975</v>
      </c>
      <c r="RN182">
        <f t="shared" si="191"/>
        <v>0.23974822649599728</v>
      </c>
      <c r="RO182">
        <f t="shared" si="191"/>
        <v>0.26290588777864587</v>
      </c>
      <c r="RP182">
        <f t="shared" si="191"/>
        <v>0.26168972939475188</v>
      </c>
      <c r="RR182">
        <f t="shared" si="169"/>
        <v>16.372410000000002</v>
      </c>
      <c r="RS182" s="35">
        <v>0.9</v>
      </c>
      <c r="RT182">
        <f>0.628*RL182*16+0.372*RM182*17</f>
        <v>3.1246194032141572</v>
      </c>
    </row>
    <row r="186" spans="458:488" x14ac:dyDescent="0.3">
      <c r="QU186" t="s">
        <v>994</v>
      </c>
      <c r="RR186" t="s">
        <v>432</v>
      </c>
      <c r="RT186" t="s">
        <v>432</v>
      </c>
    </row>
    <row r="187" spans="458:488" x14ac:dyDescent="0.3">
      <c r="QU187" t="s">
        <v>991</v>
      </c>
      <c r="QV187" t="s">
        <v>432</v>
      </c>
      <c r="QW187">
        <v>1</v>
      </c>
      <c r="QX187">
        <v>2</v>
      </c>
      <c r="QY187">
        <v>3</v>
      </c>
      <c r="QZ187">
        <v>4</v>
      </c>
      <c r="RA187">
        <v>5</v>
      </c>
      <c r="RB187">
        <v>6</v>
      </c>
      <c r="RC187">
        <v>7</v>
      </c>
      <c r="RD187">
        <v>8</v>
      </c>
      <c r="RE187">
        <v>9</v>
      </c>
      <c r="RF187">
        <v>10</v>
      </c>
      <c r="RG187">
        <v>11</v>
      </c>
      <c r="RH187">
        <v>12</v>
      </c>
      <c r="RI187">
        <v>13</v>
      </c>
      <c r="RJ187">
        <v>14</v>
      </c>
      <c r="RK187">
        <v>15</v>
      </c>
      <c r="RL187">
        <v>16</v>
      </c>
      <c r="RM187">
        <v>17</v>
      </c>
      <c r="RN187">
        <v>18</v>
      </c>
      <c r="RO187">
        <v>19</v>
      </c>
      <c r="RP187">
        <v>20</v>
      </c>
      <c r="RR187" t="s">
        <v>886</v>
      </c>
      <c r="RT187" t="s">
        <v>938</v>
      </c>
    </row>
    <row r="188" spans="458:488" x14ac:dyDescent="0.3">
      <c r="QU188">
        <v>1</v>
      </c>
      <c r="QV188" s="35">
        <v>0.1</v>
      </c>
      <c r="QW188">
        <f t="shared" ref="QW188:RP188" si="192">(A$71*0.172 + A$80*0.151 + A$83*0.151)/(QW$156-QW$157*$QV188)</f>
        <v>0</v>
      </c>
      <c r="QX188">
        <f t="shared" si="192"/>
        <v>0</v>
      </c>
      <c r="QY188">
        <f t="shared" si="192"/>
        <v>4.7376633611797628E-2</v>
      </c>
      <c r="QZ188">
        <f t="shared" si="192"/>
        <v>3.5591241172447947E-2</v>
      </c>
      <c r="RA188">
        <f t="shared" si="192"/>
        <v>2.8374918906579043E-2</v>
      </c>
      <c r="RB188">
        <f t="shared" si="192"/>
        <v>2.3933203150792996E-2</v>
      </c>
      <c r="RC188">
        <f t="shared" si="192"/>
        <v>2.0495892370759008E-2</v>
      </c>
      <c r="RD188">
        <f t="shared" si="192"/>
        <v>1.7833859114546709E-2</v>
      </c>
      <c r="RE188">
        <f t="shared" si="192"/>
        <v>1.5778130690686322E-2</v>
      </c>
      <c r="RF188">
        <f t="shared" si="192"/>
        <v>1.4335838104120723E-2</v>
      </c>
      <c r="RG188">
        <f t="shared" si="192"/>
        <v>1.2965573592313802E-2</v>
      </c>
      <c r="RH188">
        <f t="shared" si="192"/>
        <v>1.1766909512329966E-2</v>
      </c>
      <c r="RI188">
        <f t="shared" si="192"/>
        <v>1.0956126536231575E-2</v>
      </c>
      <c r="RJ188">
        <f t="shared" si="192"/>
        <v>1.0227035652287822E-2</v>
      </c>
      <c r="RK188">
        <f t="shared" si="192"/>
        <v>9.4541176643522361E-3</v>
      </c>
      <c r="RL188">
        <f t="shared" si="192"/>
        <v>8.7759448997434351E-3</v>
      </c>
      <c r="RM188">
        <f t="shared" si="192"/>
        <v>8.3223784482426063E-3</v>
      </c>
      <c r="RN188">
        <f t="shared" si="192"/>
        <v>7.8982435776873954E-3</v>
      </c>
      <c r="RO188">
        <f t="shared" si="192"/>
        <v>7.4345749874692273E-3</v>
      </c>
      <c r="RP188">
        <f t="shared" si="192"/>
        <v>7.0155622646025945E-3</v>
      </c>
      <c r="RR188">
        <f t="shared" ref="RR188:RR210" si="193">(119469*RS188+56202)/10^4</f>
        <v>6.8148899999999992</v>
      </c>
      <c r="RS188" s="35">
        <v>0.1</v>
      </c>
      <c r="RT188">
        <f>(0.1851*RB188*RB187+0.8149*RC188*RC187)</f>
        <v>0.14349493426979129</v>
      </c>
    </row>
    <row r="189" spans="458:488" x14ac:dyDescent="0.3">
      <c r="QU189">
        <v>2</v>
      </c>
      <c r="QV189" s="35">
        <v>0.15</v>
      </c>
      <c r="QW189">
        <f t="shared" ref="QW189:RP189" si="194">(U$71*0.172 + U$80*0.151 + U$83*0.151)/(QW$156-QW$157*$QV189)</f>
        <v>0</v>
      </c>
      <c r="QX189">
        <f t="shared" si="194"/>
        <v>0</v>
      </c>
      <c r="QY189">
        <f t="shared" si="194"/>
        <v>0</v>
      </c>
      <c r="QZ189">
        <f t="shared" si="194"/>
        <v>5.4204863091924016E-2</v>
      </c>
      <c r="RA189">
        <f t="shared" si="194"/>
        <v>4.3034642162170796E-2</v>
      </c>
      <c r="RB189">
        <f t="shared" si="194"/>
        <v>3.6276275260916591E-2</v>
      </c>
      <c r="RC189">
        <f t="shared" si="194"/>
        <v>3.0754669013111219E-2</v>
      </c>
      <c r="RD189">
        <f t="shared" si="194"/>
        <v>2.7057846067536005E-2</v>
      </c>
      <c r="RE189">
        <f t="shared" si="194"/>
        <v>2.3990478794553936E-2</v>
      </c>
      <c r="RF189">
        <f t="shared" si="194"/>
        <v>2.1451037994891252E-2</v>
      </c>
      <c r="RG189">
        <f t="shared" si="194"/>
        <v>1.9532938132549745E-2</v>
      </c>
      <c r="RH189">
        <f t="shared" si="194"/>
        <v>1.807676187197204E-2</v>
      </c>
      <c r="RI189">
        <f t="shared" si="194"/>
        <v>1.6593430642863428E-2</v>
      </c>
      <c r="RJ189">
        <f t="shared" si="194"/>
        <v>1.5401453284055179E-2</v>
      </c>
      <c r="RK189">
        <f t="shared" si="194"/>
        <v>1.432465963262298E-2</v>
      </c>
      <c r="RL189">
        <f t="shared" si="194"/>
        <v>1.3362510115220204E-2</v>
      </c>
      <c r="RM189">
        <f t="shared" si="194"/>
        <v>1.2575094877731669E-2</v>
      </c>
      <c r="RN189">
        <f t="shared" si="194"/>
        <v>1.1908027955497023E-2</v>
      </c>
      <c r="RO189">
        <f t="shared" si="194"/>
        <v>1.1231822775991019E-2</v>
      </c>
      <c r="RP189">
        <f t="shared" si="194"/>
        <v>1.0720378157346437E-2</v>
      </c>
      <c r="RR189">
        <f t="shared" si="193"/>
        <v>7.4122350000000008</v>
      </c>
      <c r="RS189" s="35">
        <v>0.15</v>
      </c>
      <c r="RT189">
        <f>0.5888*RC189*7+0.4122*RD189*8</f>
        <v>0.21598439699674593</v>
      </c>
    </row>
    <row r="190" spans="458:488" x14ac:dyDescent="0.3">
      <c r="QU190">
        <v>3</v>
      </c>
      <c r="QV190" s="35">
        <v>0.2</v>
      </c>
      <c r="QW190">
        <f t="shared" ref="QW190:RP190" si="195">(AO$71*0.172 + AO$80*0.151 + AO$83*0.151)/(QW$156-QW$157*$QV190)</f>
        <v>0</v>
      </c>
      <c r="QX190">
        <f t="shared" si="195"/>
        <v>0</v>
      </c>
      <c r="QY190">
        <f t="shared" si="195"/>
        <v>0</v>
      </c>
      <c r="QZ190">
        <f t="shared" si="195"/>
        <v>0</v>
      </c>
      <c r="RA190">
        <f t="shared" si="195"/>
        <v>5.8343503911589781E-2</v>
      </c>
      <c r="RB190">
        <f t="shared" si="195"/>
        <v>4.854805899105627E-2</v>
      </c>
      <c r="RC190">
        <f t="shared" si="195"/>
        <v>4.1691520979526074E-2</v>
      </c>
      <c r="RD190">
        <f t="shared" si="195"/>
        <v>3.6398031449269459E-2</v>
      </c>
      <c r="RE190">
        <f t="shared" si="195"/>
        <v>3.2289354760389688E-2</v>
      </c>
      <c r="RF190">
        <f t="shared" si="195"/>
        <v>2.9124299961578084E-2</v>
      </c>
      <c r="RG190">
        <f t="shared" si="195"/>
        <v>2.6417307852113051E-2</v>
      </c>
      <c r="RH190">
        <f t="shared" si="195"/>
        <v>2.4249668691944368E-2</v>
      </c>
      <c r="RI190">
        <f t="shared" si="195"/>
        <v>2.2360935586892519E-2</v>
      </c>
      <c r="RJ190">
        <f t="shared" si="195"/>
        <v>2.0845968470254227E-2</v>
      </c>
      <c r="RK190">
        <f t="shared" si="195"/>
        <v>1.9226793379346893E-2</v>
      </c>
      <c r="RL190">
        <f t="shared" si="195"/>
        <v>1.8048134179763607E-2</v>
      </c>
      <c r="RM190">
        <f t="shared" si="195"/>
        <v>1.699631299200988E-2</v>
      </c>
      <c r="RN190">
        <f t="shared" si="195"/>
        <v>1.599725022761413E-2</v>
      </c>
      <c r="RO190">
        <f t="shared" si="195"/>
        <v>1.5163883404107186E-2</v>
      </c>
      <c r="RP190">
        <f t="shared" si="195"/>
        <v>1.4466153150763321E-2</v>
      </c>
      <c r="RR190">
        <f t="shared" si="193"/>
        <v>8.0095799999999997</v>
      </c>
      <c r="RS190" s="35">
        <v>0.2</v>
      </c>
      <c r="RT190">
        <f>0.999*RD190*8+0.001*RE190*9</f>
        <v>0.29118367153540503</v>
      </c>
    </row>
    <row r="191" spans="458:488" x14ac:dyDescent="0.3">
      <c r="QU191">
        <v>4</v>
      </c>
      <c r="QV191" s="35">
        <v>0.25</v>
      </c>
      <c r="QW191">
        <f t="shared" ref="QW191:RP191" si="196">(BI$71*0.172 + BI$80*0.151 + BI$83*0.151)/(QW$156-QW$157*$QV191)</f>
        <v>0</v>
      </c>
      <c r="QX191">
        <f t="shared" si="196"/>
        <v>0</v>
      </c>
      <c r="QY191">
        <f t="shared" si="196"/>
        <v>0</v>
      </c>
      <c r="QZ191">
        <f t="shared" si="196"/>
        <v>0</v>
      </c>
      <c r="RA191">
        <f t="shared" si="196"/>
        <v>7.3230801244099697E-2</v>
      </c>
      <c r="RB191">
        <f t="shared" si="196"/>
        <v>6.1603897132976211E-2</v>
      </c>
      <c r="RC191">
        <f t="shared" si="196"/>
        <v>5.2573419988403106E-2</v>
      </c>
      <c r="RD191">
        <f t="shared" si="196"/>
        <v>4.6070043106519513E-2</v>
      </c>
      <c r="RE191">
        <f t="shared" si="196"/>
        <v>4.0816316512078461E-2</v>
      </c>
      <c r="RF191">
        <f t="shared" si="196"/>
        <v>3.6920930717544195E-2</v>
      </c>
      <c r="RG191">
        <f t="shared" si="196"/>
        <v>3.3522846072825532E-2</v>
      </c>
      <c r="RH191">
        <f t="shared" si="196"/>
        <v>3.0794906953563791E-2</v>
      </c>
      <c r="RI191">
        <f t="shared" si="196"/>
        <v>2.8318877467713718E-2</v>
      </c>
      <c r="RJ191">
        <f t="shared" si="196"/>
        <v>2.6377520524543029E-2</v>
      </c>
      <c r="RK191">
        <f t="shared" si="196"/>
        <v>2.4233143552311553E-2</v>
      </c>
      <c r="RL191">
        <f t="shared" si="196"/>
        <v>2.2788924392413937E-2</v>
      </c>
      <c r="RM191">
        <f t="shared" si="196"/>
        <v>2.1518150287717811E-2</v>
      </c>
      <c r="RN191">
        <f t="shared" si="196"/>
        <v>2.0257166200222332E-2</v>
      </c>
      <c r="RO191">
        <f t="shared" si="196"/>
        <v>1.9161832837756021E-2</v>
      </c>
      <c r="RP191">
        <f t="shared" si="196"/>
        <v>1.8238708686012402E-2</v>
      </c>
      <c r="RR191">
        <f t="shared" si="193"/>
        <v>8.6069250000000004</v>
      </c>
      <c r="RS191" s="35">
        <v>0.25</v>
      </c>
      <c r="RT191">
        <f>0.39*RD191*RD187+0.61*RE191*RE187</f>
        <v>0.36782011214365162</v>
      </c>
    </row>
    <row r="192" spans="458:488" x14ac:dyDescent="0.3">
      <c r="QU192">
        <v>5</v>
      </c>
      <c r="QV192" s="35">
        <v>0.3</v>
      </c>
      <c r="QW192">
        <f t="shared" ref="QW192:RP192" si="197">(CC$71*0.172 + CC$80*0.151 + CC$83*0.151)/(QW$156-QW$157*$QV192)</f>
        <v>0</v>
      </c>
      <c r="QX192">
        <f t="shared" si="197"/>
        <v>0</v>
      </c>
      <c r="QY192">
        <f t="shared" si="197"/>
        <v>0</v>
      </c>
      <c r="QZ192">
        <f t="shared" si="197"/>
        <v>0</v>
      </c>
      <c r="RA192">
        <f t="shared" si="197"/>
        <v>0</v>
      </c>
      <c r="RB192">
        <f t="shared" si="197"/>
        <v>7.3863991093822426E-2</v>
      </c>
      <c r="RC192">
        <f t="shared" si="197"/>
        <v>6.3784717279533457E-2</v>
      </c>
      <c r="RD192">
        <f t="shared" si="197"/>
        <v>5.5841869375759474E-2</v>
      </c>
      <c r="RE192">
        <f t="shared" si="197"/>
        <v>4.9458884969027388E-2</v>
      </c>
      <c r="RF192">
        <f t="shared" si="197"/>
        <v>4.4753749622991966E-2</v>
      </c>
      <c r="RG192">
        <f t="shared" si="197"/>
        <v>4.0509970333963086E-2</v>
      </c>
      <c r="RH192">
        <f t="shared" si="197"/>
        <v>3.7377865798365731E-2</v>
      </c>
      <c r="RI192">
        <f t="shared" si="197"/>
        <v>3.4398963657471741E-2</v>
      </c>
      <c r="RJ192">
        <f t="shared" si="197"/>
        <v>3.2011720077964739E-2</v>
      </c>
      <c r="RK192">
        <f t="shared" si="197"/>
        <v>2.9474510654597125E-2</v>
      </c>
      <c r="RL192">
        <f t="shared" si="197"/>
        <v>2.7701129704863249E-2</v>
      </c>
      <c r="RM192">
        <f t="shared" si="197"/>
        <v>2.6018819669619497E-2</v>
      </c>
      <c r="RN192">
        <f t="shared" si="197"/>
        <v>2.4660682949493314E-2</v>
      </c>
      <c r="RO192">
        <f t="shared" si="197"/>
        <v>2.3323805041203204E-2</v>
      </c>
      <c r="RP192">
        <f t="shared" si="197"/>
        <v>2.2183020372429297E-2</v>
      </c>
      <c r="RR192">
        <f t="shared" si="193"/>
        <v>9.2042699999999993</v>
      </c>
      <c r="RS192" s="35">
        <v>0.3</v>
      </c>
      <c r="RT192">
        <f>0.8*RE192*9+0.2*RF192*10</f>
        <v>0.44561147102298115</v>
      </c>
    </row>
    <row r="193" spans="463:488" x14ac:dyDescent="0.3">
      <c r="QU193">
        <v>6</v>
      </c>
      <c r="QV193" s="35">
        <v>0.33299999999999996</v>
      </c>
      <c r="QW193">
        <f t="shared" ref="QW193:RP193" si="198">(CW$71*0.172 + CW$80*0.151 + CW$83*0.151)/(QW$156-QW$157*$QV193)</f>
        <v>0</v>
      </c>
      <c r="QX193">
        <f t="shared" si="198"/>
        <v>0</v>
      </c>
      <c r="QY193">
        <f t="shared" si="198"/>
        <v>0</v>
      </c>
      <c r="QZ193">
        <f t="shared" si="198"/>
        <v>0</v>
      </c>
      <c r="RA193">
        <f t="shared" si="198"/>
        <v>0</v>
      </c>
      <c r="RB193">
        <f t="shared" si="198"/>
        <v>8.1821842702463399E-2</v>
      </c>
      <c r="RC193">
        <f t="shared" si="198"/>
        <v>7.0826748765031089E-2</v>
      </c>
      <c r="RD193">
        <f t="shared" si="198"/>
        <v>6.189237203167778E-2</v>
      </c>
      <c r="RE193">
        <f t="shared" si="198"/>
        <v>5.5170446707951772E-2</v>
      </c>
      <c r="RF193">
        <f t="shared" si="198"/>
        <v>4.9834330657779598E-2</v>
      </c>
      <c r="RG193">
        <f t="shared" si="198"/>
        <v>4.4996144905197703E-2</v>
      </c>
      <c r="RH193">
        <f t="shared" si="198"/>
        <v>4.1209785789378665E-2</v>
      </c>
      <c r="RI193">
        <f t="shared" si="198"/>
        <v>3.784548194856064E-2</v>
      </c>
      <c r="RJ193">
        <f t="shared" si="198"/>
        <v>3.5334015782893129E-2</v>
      </c>
      <c r="RK193">
        <f t="shared" si="198"/>
        <v>3.2641834581249064E-2</v>
      </c>
      <c r="RL193">
        <f t="shared" si="198"/>
        <v>3.0669831458729674E-2</v>
      </c>
      <c r="RM193">
        <f t="shared" si="198"/>
        <v>2.8664733044442597E-2</v>
      </c>
      <c r="RN193">
        <f t="shared" si="198"/>
        <v>2.7253558768746026E-2</v>
      </c>
      <c r="RO193">
        <f t="shared" si="198"/>
        <v>2.5696605637843151E-2</v>
      </c>
      <c r="RP193">
        <f t="shared" si="198"/>
        <v>2.4471441077976015E-2</v>
      </c>
      <c r="RR193">
        <f t="shared" si="193"/>
        <v>9.5985177000000004</v>
      </c>
      <c r="RS193" s="35">
        <v>0.33299999999999996</v>
      </c>
      <c r="RT193">
        <f>0.4*RE193*9+0.6*RF193*10</f>
        <v>0.49761959209530393</v>
      </c>
    </row>
    <row r="194" spans="463:488" x14ac:dyDescent="0.3">
      <c r="QU194">
        <v>7</v>
      </c>
      <c r="QV194" s="35">
        <v>0.36599999999999999</v>
      </c>
      <c r="QW194">
        <f t="shared" ref="QW194:RP194" si="199">(DQ$71*0.172 + DQ$80*0.151 + DQ$83*0.151)/(QW$156-QW$157*$QV194)</f>
        <v>0</v>
      </c>
      <c r="QX194">
        <f t="shared" si="199"/>
        <v>0</v>
      </c>
      <c r="QY194">
        <f t="shared" si="199"/>
        <v>0</v>
      </c>
      <c r="QZ194">
        <f t="shared" si="199"/>
        <v>0</v>
      </c>
      <c r="RA194">
        <f t="shared" si="199"/>
        <v>0</v>
      </c>
      <c r="RB194">
        <f t="shared" si="199"/>
        <v>0</v>
      </c>
      <c r="RC194">
        <f t="shared" si="199"/>
        <v>7.98803519688224E-2</v>
      </c>
      <c r="RD194">
        <f t="shared" si="199"/>
        <v>7.0060031299266259E-2</v>
      </c>
      <c r="RE194">
        <f t="shared" si="199"/>
        <v>6.2136443235535736E-2</v>
      </c>
      <c r="RF194">
        <f t="shared" si="199"/>
        <v>5.5843099824924178E-2</v>
      </c>
      <c r="RG194">
        <f t="shared" si="199"/>
        <v>5.077569627384812E-2</v>
      </c>
      <c r="RH194">
        <f t="shared" si="199"/>
        <v>4.6488875162394624E-2</v>
      </c>
      <c r="RI194">
        <f t="shared" si="199"/>
        <v>4.2964797708066306E-2</v>
      </c>
      <c r="RJ194">
        <f t="shared" si="199"/>
        <v>3.9930094807533845E-2</v>
      </c>
      <c r="RK194">
        <f t="shared" si="199"/>
        <v>3.6940317621461889E-2</v>
      </c>
      <c r="RL194">
        <f t="shared" si="199"/>
        <v>3.4489150679492812E-2</v>
      </c>
      <c r="RM194">
        <f t="shared" si="199"/>
        <v>3.2606330917122006E-2</v>
      </c>
      <c r="RN194">
        <f t="shared" si="199"/>
        <v>3.0531801180120579E-2</v>
      </c>
      <c r="RO194">
        <f t="shared" si="199"/>
        <v>2.921679901468157E-2</v>
      </c>
      <c r="RP194">
        <f t="shared" si="199"/>
        <v>2.7634432686507712E-2</v>
      </c>
      <c r="RR194">
        <f t="shared" si="193"/>
        <v>9.9927654000000015</v>
      </c>
      <c r="RS194" s="35">
        <v>0.36599999999999999</v>
      </c>
      <c r="RT194">
        <f>0.01*RE194*9+0.99*RF194*10</f>
        <v>0.55843896815794769</v>
      </c>
    </row>
    <row r="195" spans="463:488" x14ac:dyDescent="0.3">
      <c r="QU195">
        <v>8</v>
      </c>
      <c r="QV195" s="35">
        <v>0.4</v>
      </c>
      <c r="QW195">
        <f t="shared" ref="QW195:RP195" si="200">(EK$71*0.172 + EK$80*0.151 + EK$83*0.151)/(QW$156-QW$157*$QV195)</f>
        <v>0</v>
      </c>
      <c r="QX195">
        <f t="shared" si="200"/>
        <v>0</v>
      </c>
      <c r="QY195">
        <f t="shared" si="200"/>
        <v>0</v>
      </c>
      <c r="QZ195">
        <f t="shared" si="200"/>
        <v>0</v>
      </c>
      <c r="RA195">
        <f t="shared" si="200"/>
        <v>0</v>
      </c>
      <c r="RB195">
        <f t="shared" si="200"/>
        <v>0</v>
      </c>
      <c r="RC195">
        <f t="shared" si="200"/>
        <v>8.7382309084556728E-2</v>
      </c>
      <c r="RD195">
        <f t="shared" si="200"/>
        <v>7.6073580985164826E-2</v>
      </c>
      <c r="RE195">
        <f t="shared" si="200"/>
        <v>6.7832682413771564E-2</v>
      </c>
      <c r="RF195">
        <f t="shared" si="200"/>
        <v>6.0659988968101319E-2</v>
      </c>
      <c r="RG195">
        <f t="shared" si="200"/>
        <v>5.5340539757540178E-2</v>
      </c>
      <c r="RH195">
        <f t="shared" si="200"/>
        <v>5.0764274165956032E-2</v>
      </c>
      <c r="RI195">
        <f t="shared" si="200"/>
        <v>4.6881368913283768E-2</v>
      </c>
      <c r="RJ195">
        <f t="shared" si="200"/>
        <v>4.3702345988656729E-2</v>
      </c>
      <c r="RK195">
        <f t="shared" si="200"/>
        <v>4.0235657793070888E-2</v>
      </c>
      <c r="RL195">
        <f t="shared" si="200"/>
        <v>3.7717285528184118E-2</v>
      </c>
      <c r="RM195">
        <f t="shared" si="200"/>
        <v>3.5371569086614825E-2</v>
      </c>
      <c r="RN195">
        <f t="shared" si="200"/>
        <v>3.3489499864218931E-2</v>
      </c>
      <c r="RO195">
        <f t="shared" si="200"/>
        <v>3.163313855403941E-2</v>
      </c>
      <c r="RP195">
        <f t="shared" si="200"/>
        <v>3.0234155181753635E-2</v>
      </c>
      <c r="RR195">
        <f t="shared" si="193"/>
        <v>10.398960000000001</v>
      </c>
      <c r="RS195" s="35">
        <v>0.4</v>
      </c>
      <c r="RT195">
        <f>0.6*RF195*10+0.4*RG195*11</f>
        <v>0.60745830874178475</v>
      </c>
    </row>
    <row r="196" spans="463:488" x14ac:dyDescent="0.3">
      <c r="QU196">
        <v>9</v>
      </c>
      <c r="QV196" s="35">
        <v>0.43300000000000005</v>
      </c>
      <c r="QW196">
        <f t="shared" ref="QW196:RP196" si="201">(FE$71*0.172 + FE$80*0.151 + FE$83*0.151)/(QW$156-QW$157*$QV196)</f>
        <v>0</v>
      </c>
      <c r="QX196">
        <f t="shared" si="201"/>
        <v>0</v>
      </c>
      <c r="QY196">
        <f t="shared" si="201"/>
        <v>0</v>
      </c>
      <c r="QZ196">
        <f t="shared" si="201"/>
        <v>0</v>
      </c>
      <c r="RA196">
        <f t="shared" si="201"/>
        <v>0</v>
      </c>
      <c r="RB196">
        <f t="shared" si="201"/>
        <v>0</v>
      </c>
      <c r="RC196">
        <f t="shared" si="201"/>
        <v>0</v>
      </c>
      <c r="RD196">
        <f t="shared" si="201"/>
        <v>8.214120377896196E-2</v>
      </c>
      <c r="RE196">
        <f t="shared" si="201"/>
        <v>7.2918691040022757E-2</v>
      </c>
      <c r="RF196">
        <f t="shared" si="201"/>
        <v>6.5820841757986429E-2</v>
      </c>
      <c r="RG196">
        <f t="shared" si="201"/>
        <v>5.9934069119890986E-2</v>
      </c>
      <c r="RH196">
        <f t="shared" si="201"/>
        <v>5.5050742433675838E-2</v>
      </c>
      <c r="RI196">
        <f t="shared" si="201"/>
        <v>5.070849999802985E-2</v>
      </c>
      <c r="RJ196">
        <f t="shared" si="201"/>
        <v>4.7257214457332837E-2</v>
      </c>
      <c r="RK196">
        <f t="shared" si="201"/>
        <v>4.3506290942466941E-2</v>
      </c>
      <c r="RL196">
        <f t="shared" si="201"/>
        <v>4.0777231046788605E-2</v>
      </c>
      <c r="RM196">
        <f t="shared" si="201"/>
        <v>3.8374573473433864E-2</v>
      </c>
      <c r="RN196">
        <f t="shared" si="201"/>
        <v>3.616521159612715E-2</v>
      </c>
      <c r="RO196">
        <f t="shared" si="201"/>
        <v>3.4359246228699382E-2</v>
      </c>
      <c r="RP196">
        <f t="shared" si="201"/>
        <v>3.2625521523959047E-2</v>
      </c>
      <c r="RR196">
        <f t="shared" si="193"/>
        <v>10.7932077</v>
      </c>
      <c r="RS196" s="35">
        <v>0.43300000000000005</v>
      </c>
      <c r="RT196">
        <f>0.21*RF196*10+0.79*RG196*11</f>
        <v>0.65905082834362416</v>
      </c>
    </row>
    <row r="197" spans="463:488" x14ac:dyDescent="0.3">
      <c r="QU197">
        <v>10</v>
      </c>
      <c r="QV197" s="35">
        <v>0.46600000000000008</v>
      </c>
      <c r="QW197">
        <f t="shared" ref="QW197:RP197" si="202">(FY$71*0.172 + FY$80*0.151 + FY$83*0.1517)/(QW$156-QW$157*$QV197)</f>
        <v>0</v>
      </c>
      <c r="QX197">
        <f t="shared" si="202"/>
        <v>0</v>
      </c>
      <c r="QY197">
        <f t="shared" si="202"/>
        <v>0</v>
      </c>
      <c r="QZ197">
        <f t="shared" si="202"/>
        <v>0</v>
      </c>
      <c r="RA197">
        <f t="shared" si="202"/>
        <v>0</v>
      </c>
      <c r="RB197">
        <f t="shared" si="202"/>
        <v>0</v>
      </c>
      <c r="RC197">
        <f t="shared" si="202"/>
        <v>0</v>
      </c>
      <c r="RD197">
        <f t="shared" si="202"/>
        <v>8.9794004267714292E-2</v>
      </c>
      <c r="RE197">
        <f t="shared" si="202"/>
        <v>8.0436315068995692E-2</v>
      </c>
      <c r="RF197">
        <f t="shared" si="202"/>
        <v>7.2737324958772484E-2</v>
      </c>
      <c r="RG197">
        <f t="shared" si="202"/>
        <v>6.5962760884773958E-2</v>
      </c>
      <c r="RH197">
        <f t="shared" si="202"/>
        <v>6.056092953368019E-2</v>
      </c>
      <c r="RI197">
        <f t="shared" si="202"/>
        <v>5.5897474820636256E-2</v>
      </c>
      <c r="RJ197">
        <f t="shared" si="202"/>
        <v>5.1981446003879946E-2</v>
      </c>
      <c r="RK197">
        <f t="shared" si="202"/>
        <v>4.8002479612418068E-2</v>
      </c>
      <c r="RL197">
        <f t="shared" si="202"/>
        <v>4.5227917328937682E-2</v>
      </c>
      <c r="RM197">
        <f t="shared" si="202"/>
        <v>4.2219063316023452E-2</v>
      </c>
      <c r="RN197">
        <f t="shared" si="202"/>
        <v>3.994828494281509E-2</v>
      </c>
      <c r="RO197">
        <f t="shared" si="202"/>
        <v>3.7812688578928298E-2</v>
      </c>
      <c r="RP197">
        <f t="shared" si="202"/>
        <v>3.5935231038358918E-2</v>
      </c>
      <c r="RR197">
        <f t="shared" si="193"/>
        <v>11.187455400000001</v>
      </c>
      <c r="RS197" s="35">
        <v>0.46600000000000008</v>
      </c>
      <c r="RT197">
        <f>0.81*RG197*11+0.19*RH197*12</f>
        <v>0.72580711882012683</v>
      </c>
    </row>
    <row r="198" spans="463:488" x14ac:dyDescent="0.3">
      <c r="QU198">
        <v>11</v>
      </c>
      <c r="QV198" s="35">
        <v>0.5</v>
      </c>
      <c r="QW198">
        <f t="shared" ref="QW198:RP198" si="203">(GS$71*0.172 + GS$80*0.151 + GS$83*0.151)/(QW$156-QW$157*$QV198)</f>
        <v>0</v>
      </c>
      <c r="QX198">
        <f t="shared" si="203"/>
        <v>0</v>
      </c>
      <c r="QY198">
        <f t="shared" si="203"/>
        <v>0</v>
      </c>
      <c r="QZ198">
        <f t="shared" si="203"/>
        <v>0</v>
      </c>
      <c r="RA198">
        <f t="shared" si="203"/>
        <v>0</v>
      </c>
      <c r="RB198">
        <f t="shared" si="203"/>
        <v>0</v>
      </c>
      <c r="RC198">
        <f t="shared" si="203"/>
        <v>0</v>
      </c>
      <c r="RD198">
        <f t="shared" si="203"/>
        <v>9.6660175535258491E-2</v>
      </c>
      <c r="RE198">
        <f t="shared" si="203"/>
        <v>8.6444118568136621E-2</v>
      </c>
      <c r="RF198">
        <f t="shared" si="203"/>
        <v>7.8139229768994151E-2</v>
      </c>
      <c r="RG198">
        <f t="shared" si="203"/>
        <v>7.0547261774237868E-2</v>
      </c>
      <c r="RH198">
        <f t="shared" si="203"/>
        <v>6.4920886072636727E-2</v>
      </c>
      <c r="RI198">
        <f t="shared" si="203"/>
        <v>6.0008367214249618E-2</v>
      </c>
      <c r="RJ198">
        <f t="shared" si="203"/>
        <v>5.572036705605133E-2</v>
      </c>
      <c r="RK198">
        <f t="shared" si="203"/>
        <v>5.1210242111047397E-2</v>
      </c>
      <c r="RL198">
        <f t="shared" si="203"/>
        <v>4.823939824977802E-2</v>
      </c>
      <c r="RM198">
        <f t="shared" si="203"/>
        <v>4.5308750005005984E-2</v>
      </c>
      <c r="RN198">
        <f t="shared" si="203"/>
        <v>4.2855871957025456E-2</v>
      </c>
      <c r="RO198">
        <f t="shared" si="203"/>
        <v>4.0549602071476676E-2</v>
      </c>
      <c r="RP198">
        <f t="shared" si="203"/>
        <v>3.8520192384694098E-2</v>
      </c>
      <c r="RR198">
        <f t="shared" si="193"/>
        <v>11.59365</v>
      </c>
      <c r="RS198" s="35">
        <v>0.5</v>
      </c>
      <c r="RT198">
        <f>0.41*RG198*11+0.59*RH198*12</f>
        <v>0.77780802399608073</v>
      </c>
    </row>
    <row r="199" spans="463:488" x14ac:dyDescent="0.3">
      <c r="QU199">
        <v>12</v>
      </c>
      <c r="QV199" s="35">
        <v>0.53300000000000003</v>
      </c>
      <c r="QW199">
        <f t="shared" ref="QW199:RP199" si="204">(HM$71*0.172 + HM$80*0.151 + HM$83*0.151 )/(QW$156-QW$157*$QV199)</f>
        <v>0</v>
      </c>
      <c r="QX199">
        <f t="shared" si="204"/>
        <v>0</v>
      </c>
      <c r="QY199">
        <f t="shared" si="204"/>
        <v>0</v>
      </c>
      <c r="QZ199">
        <f t="shared" si="204"/>
        <v>0</v>
      </c>
      <c r="RA199">
        <f t="shared" si="204"/>
        <v>0</v>
      </c>
      <c r="RB199">
        <f t="shared" si="204"/>
        <v>0</v>
      </c>
      <c r="RC199">
        <f t="shared" si="204"/>
        <v>0</v>
      </c>
      <c r="RD199">
        <f t="shared" si="204"/>
        <v>0</v>
      </c>
      <c r="RE199">
        <f t="shared" si="204"/>
        <v>9.2763205336583957E-2</v>
      </c>
      <c r="RF199">
        <f t="shared" si="204"/>
        <v>8.3083514391420921E-2</v>
      </c>
      <c r="RG199">
        <f t="shared" si="204"/>
        <v>7.5804898858248662E-2</v>
      </c>
      <c r="RH199">
        <f t="shared" si="204"/>
        <v>6.9397835717272691E-2</v>
      </c>
      <c r="RI199">
        <f t="shared" si="204"/>
        <v>6.4006437537717856E-2</v>
      </c>
      <c r="RJ199">
        <f t="shared" si="204"/>
        <v>5.9322019633383613E-2</v>
      </c>
      <c r="RK199">
        <f t="shared" si="204"/>
        <v>5.4969836545815394E-2</v>
      </c>
      <c r="RL199">
        <f t="shared" si="204"/>
        <v>5.1403209437026157E-2</v>
      </c>
      <c r="RM199">
        <f t="shared" si="204"/>
        <v>4.8411743826009428E-2</v>
      </c>
      <c r="RN199">
        <f t="shared" si="204"/>
        <v>4.5665878176570758E-2</v>
      </c>
      <c r="RO199">
        <f t="shared" si="204"/>
        <v>4.3304204045867496E-2</v>
      </c>
      <c r="RP199">
        <f t="shared" si="204"/>
        <v>4.1168863760322034E-2</v>
      </c>
      <c r="RR199">
        <f t="shared" si="193"/>
        <v>11.987897700000001</v>
      </c>
      <c r="RS199" s="35">
        <v>0.53300000000000003</v>
      </c>
      <c r="RT199">
        <f>0.01*RG199*11+0.99*RH199*12</f>
        <v>0.83278482719560687</v>
      </c>
    </row>
    <row r="200" spans="463:488" x14ac:dyDescent="0.3">
      <c r="QU200">
        <v>13</v>
      </c>
      <c r="QV200" s="35">
        <v>0.56600000000000006</v>
      </c>
      <c r="QW200">
        <f t="shared" ref="QW200:RP200" si="205">(IG$71*0.172 + IG$80*0.151 + IG$83*0.151 )/(QW$156-QW$157*$QV200)</f>
        <v>0</v>
      </c>
      <c r="QX200">
        <f t="shared" si="205"/>
        <v>0</v>
      </c>
      <c r="QY200">
        <f t="shared" si="205"/>
        <v>0</v>
      </c>
      <c r="QZ200">
        <f t="shared" si="205"/>
        <v>0</v>
      </c>
      <c r="RA200">
        <f t="shared" si="205"/>
        <v>0</v>
      </c>
      <c r="RB200">
        <f t="shared" si="205"/>
        <v>0</v>
      </c>
      <c r="RC200">
        <f t="shared" si="205"/>
        <v>0</v>
      </c>
      <c r="RD200">
        <f t="shared" si="205"/>
        <v>0</v>
      </c>
      <c r="RE200">
        <f t="shared" si="205"/>
        <v>0.10041166857238067</v>
      </c>
      <c r="RF200">
        <f t="shared" si="205"/>
        <v>9.0164342191849808E-2</v>
      </c>
      <c r="RG200">
        <f t="shared" si="205"/>
        <v>8.179804314781719E-2</v>
      </c>
      <c r="RH200">
        <f t="shared" si="205"/>
        <v>7.4822747162298781E-2</v>
      </c>
      <c r="RI200">
        <f t="shared" si="205"/>
        <v>6.9363253249868057E-2</v>
      </c>
      <c r="RJ200">
        <f t="shared" si="205"/>
        <v>6.4363919034602729E-2</v>
      </c>
      <c r="RK200">
        <f t="shared" si="205"/>
        <v>5.9351838193797968E-2</v>
      </c>
      <c r="RL200">
        <f t="shared" si="205"/>
        <v>5.583398992119764E-2</v>
      </c>
      <c r="RM200">
        <f t="shared" si="205"/>
        <v>5.2508307639188942E-2</v>
      </c>
      <c r="RN200">
        <f t="shared" si="205"/>
        <v>4.9601403388680715E-2</v>
      </c>
      <c r="RO200">
        <f t="shared" si="205"/>
        <v>4.6960243227532492E-2</v>
      </c>
      <c r="RP200">
        <f t="shared" si="205"/>
        <v>4.4569612596852382E-2</v>
      </c>
      <c r="RR200">
        <f t="shared" si="193"/>
        <v>12.382145400000001</v>
      </c>
      <c r="RS200" s="35">
        <v>0.56600000000000006</v>
      </c>
      <c r="RT200">
        <f>0.62*RH200*12+0.38*RI200*13</f>
        <v>0.89933570994185108</v>
      </c>
    </row>
    <row r="201" spans="463:488" x14ac:dyDescent="0.3">
      <c r="QU201">
        <v>14</v>
      </c>
      <c r="QV201" s="35">
        <v>0.6</v>
      </c>
      <c r="QW201">
        <f t="shared" ref="QW201:RP201" si="206">(JA$71*0.172 + JA$80*0.151 + JA$83*0.151 )/(QW$156-QW$157*$QV201)</f>
        <v>0</v>
      </c>
      <c r="QX201">
        <f t="shared" si="206"/>
        <v>0</v>
      </c>
      <c r="QY201">
        <f t="shared" si="206"/>
        <v>0</v>
      </c>
      <c r="QZ201">
        <f t="shared" si="206"/>
        <v>0</v>
      </c>
      <c r="RA201">
        <f t="shared" si="206"/>
        <v>0</v>
      </c>
      <c r="RB201">
        <f t="shared" si="206"/>
        <v>0</v>
      </c>
      <c r="RC201">
        <f t="shared" si="206"/>
        <v>0</v>
      </c>
      <c r="RD201">
        <f t="shared" si="206"/>
        <v>0</v>
      </c>
      <c r="RE201">
        <f t="shared" si="206"/>
        <v>0</v>
      </c>
      <c r="RF201">
        <f t="shared" si="206"/>
        <v>9.5085732753962288E-2</v>
      </c>
      <c r="RG201">
        <f t="shared" si="206"/>
        <v>8.6924236412613209E-2</v>
      </c>
      <c r="RH201">
        <f t="shared" si="206"/>
        <v>7.9747168965122864E-2</v>
      </c>
      <c r="RI201">
        <f t="shared" si="206"/>
        <v>7.3755362522905391E-2</v>
      </c>
      <c r="RJ201">
        <f t="shared" si="206"/>
        <v>6.8245492712260186E-2</v>
      </c>
      <c r="RK201">
        <f t="shared" si="206"/>
        <v>6.3063778544339893E-2</v>
      </c>
      <c r="RL201">
        <f t="shared" si="206"/>
        <v>5.9299434486976388E-2</v>
      </c>
      <c r="RM201">
        <f t="shared" si="206"/>
        <v>5.5662186672748151E-2</v>
      </c>
      <c r="RN201">
        <f t="shared" si="206"/>
        <v>5.2679726886775698E-2</v>
      </c>
      <c r="RO201">
        <f t="shared" si="206"/>
        <v>4.9921839507012525E-2</v>
      </c>
      <c r="RP201">
        <f t="shared" si="206"/>
        <v>4.7497770773350587E-2</v>
      </c>
      <c r="RR201">
        <f t="shared" si="193"/>
        <v>12.78834</v>
      </c>
      <c r="RS201" s="35">
        <v>0.6</v>
      </c>
      <c r="RT201">
        <f>0.21*RH201*12+0.79*RI201*13</f>
        <v>0.95843043890234814</v>
      </c>
    </row>
    <row r="202" spans="463:488" x14ac:dyDescent="0.3">
      <c r="QU202">
        <v>15</v>
      </c>
      <c r="QV202" s="35">
        <v>0.63300000000000001</v>
      </c>
      <c r="QW202">
        <f t="shared" ref="QW202:RP202" si="207">(JU$71*0.172 + JU$80*0.151 + JU$83*0.151 )/(QW$156-QW$157*$QV202)</f>
        <v>0</v>
      </c>
      <c r="QX202">
        <f t="shared" si="207"/>
        <v>0</v>
      </c>
      <c r="QY202">
        <f t="shared" si="207"/>
        <v>0</v>
      </c>
      <c r="QZ202">
        <f t="shared" si="207"/>
        <v>0</v>
      </c>
      <c r="RA202">
        <f t="shared" si="207"/>
        <v>0</v>
      </c>
      <c r="RB202">
        <f t="shared" si="207"/>
        <v>0</v>
      </c>
      <c r="RC202">
        <f t="shared" si="207"/>
        <v>0</v>
      </c>
      <c r="RD202">
        <f t="shared" si="207"/>
        <v>0</v>
      </c>
      <c r="RE202">
        <f t="shared" si="207"/>
        <v>0</v>
      </c>
      <c r="RF202">
        <f t="shared" si="207"/>
        <v>0.10153454608312371</v>
      </c>
      <c r="RG202">
        <f t="shared" si="207"/>
        <v>9.1877985553571642E-2</v>
      </c>
      <c r="RH202">
        <f t="shared" si="207"/>
        <v>8.4483405324157435E-2</v>
      </c>
      <c r="RI202">
        <f t="shared" si="207"/>
        <v>7.7937661814374559E-2</v>
      </c>
      <c r="RJ202">
        <f t="shared" si="207"/>
        <v>7.2344207039654801E-2</v>
      </c>
      <c r="RK202">
        <f t="shared" si="207"/>
        <v>6.6775498258837024E-2</v>
      </c>
      <c r="RL202">
        <f t="shared" si="207"/>
        <v>6.2622700854953334E-2</v>
      </c>
      <c r="RM202">
        <f t="shared" si="207"/>
        <v>5.9000934285032954E-2</v>
      </c>
      <c r="RN202">
        <f t="shared" si="207"/>
        <v>5.5581233313996982E-2</v>
      </c>
      <c r="RO202">
        <f t="shared" si="207"/>
        <v>5.2624287206633424E-2</v>
      </c>
      <c r="RP202">
        <f t="shared" si="207"/>
        <v>5.0076836762773101E-2</v>
      </c>
      <c r="RR202">
        <f t="shared" si="193"/>
        <v>13.182587700000001</v>
      </c>
      <c r="RS202" s="35">
        <v>0.63300000000000001</v>
      </c>
      <c r="RT202">
        <f>0.82*RI202*13+0.18*RJ202*14</f>
        <v>1.0131228766811629</v>
      </c>
    </row>
    <row r="203" spans="463:488" x14ac:dyDescent="0.3">
      <c r="QU203">
        <v>16</v>
      </c>
      <c r="QV203" s="35">
        <v>0.66600000000000004</v>
      </c>
      <c r="QW203">
        <f t="shared" ref="QW203:RP203" si="208">(KO$71*0.172 + KO$80*0.151 + KO$83*0.151 )/(QW$156-QW$157*$QV203)</f>
        <v>0</v>
      </c>
      <c r="QX203">
        <f t="shared" si="208"/>
        <v>0</v>
      </c>
      <c r="QY203">
        <f t="shared" si="208"/>
        <v>0</v>
      </c>
      <c r="QZ203">
        <f t="shared" si="208"/>
        <v>0</v>
      </c>
      <c r="RA203">
        <f t="shared" si="208"/>
        <v>0</v>
      </c>
      <c r="RB203">
        <f t="shared" si="208"/>
        <v>0</v>
      </c>
      <c r="RC203">
        <f t="shared" si="208"/>
        <v>0</v>
      </c>
      <c r="RD203">
        <f t="shared" si="208"/>
        <v>0</v>
      </c>
      <c r="RE203">
        <f t="shared" si="208"/>
        <v>0</v>
      </c>
      <c r="RF203">
        <f t="shared" si="208"/>
        <v>0.10817324040589596</v>
      </c>
      <c r="RG203">
        <f t="shared" si="208"/>
        <v>9.8553933205753577E-2</v>
      </c>
      <c r="RH203">
        <f t="shared" si="208"/>
        <v>9.0438763141752088E-2</v>
      </c>
      <c r="RI203">
        <f t="shared" si="208"/>
        <v>8.3358613593240649E-2</v>
      </c>
      <c r="RJ203">
        <f t="shared" si="208"/>
        <v>7.7418858077096489E-2</v>
      </c>
      <c r="RK203">
        <f t="shared" si="208"/>
        <v>7.1330801358927803E-2</v>
      </c>
      <c r="RL203">
        <f t="shared" si="208"/>
        <v>6.7060574465920758E-2</v>
      </c>
      <c r="RM203">
        <f t="shared" si="208"/>
        <v>6.314452395117845E-2</v>
      </c>
      <c r="RN203">
        <f t="shared" si="208"/>
        <v>5.9506210457140225E-2</v>
      </c>
      <c r="RO203">
        <f t="shared" si="208"/>
        <v>5.6565910616367544E-2</v>
      </c>
      <c r="RP203">
        <f t="shared" si="208"/>
        <v>5.3783396124266511E-2</v>
      </c>
      <c r="RR203">
        <f t="shared" si="193"/>
        <v>13.576835399999998</v>
      </c>
      <c r="RS203" s="35">
        <v>0.66600000000000004</v>
      </c>
      <c r="RT203">
        <f>0.42*RI203*13+0.58*RJ203*14</f>
        <v>1.0837791578051172</v>
      </c>
    </row>
    <row r="204" spans="463:488" x14ac:dyDescent="0.3">
      <c r="QU204">
        <v>17</v>
      </c>
      <c r="QV204" s="35">
        <v>0.7</v>
      </c>
      <c r="QW204">
        <f t="shared" ref="QW204:RP204" si="209">(LI$71*0.172 + LI$80*0.151 + LI$83*0.151 )/(QW$156-QW$157*$QV204)</f>
        <v>0</v>
      </c>
      <c r="QX204">
        <f t="shared" si="209"/>
        <v>0</v>
      </c>
      <c r="QY204">
        <f t="shared" si="209"/>
        <v>0</v>
      </c>
      <c r="QZ204">
        <f t="shared" si="209"/>
        <v>0</v>
      </c>
      <c r="RA204">
        <f t="shared" si="209"/>
        <v>0</v>
      </c>
      <c r="RB204">
        <f t="shared" si="209"/>
        <v>0</v>
      </c>
      <c r="RC204">
        <f t="shared" si="209"/>
        <v>0</v>
      </c>
      <c r="RD204">
        <f t="shared" si="209"/>
        <v>0</v>
      </c>
      <c r="RE204">
        <f t="shared" si="209"/>
        <v>0</v>
      </c>
      <c r="RF204">
        <f t="shared" si="209"/>
        <v>0</v>
      </c>
      <c r="RG204">
        <f t="shared" si="209"/>
        <v>0.10332550393362062</v>
      </c>
      <c r="RH204">
        <f t="shared" si="209"/>
        <v>9.5122751136274539E-2</v>
      </c>
      <c r="RI204">
        <f t="shared" si="209"/>
        <v>8.7875115569522724E-2</v>
      </c>
      <c r="RJ204">
        <f t="shared" si="209"/>
        <v>8.1710040119902377E-2</v>
      </c>
      <c r="RK204">
        <f t="shared" si="209"/>
        <v>7.567897688479526E-2</v>
      </c>
      <c r="RL204">
        <f t="shared" si="209"/>
        <v>7.0874119035702815E-2</v>
      </c>
      <c r="RM204">
        <f t="shared" si="209"/>
        <v>6.65387095076517E-2</v>
      </c>
      <c r="RN204">
        <f t="shared" si="209"/>
        <v>6.2765569990658729E-2</v>
      </c>
      <c r="RO204">
        <f t="shared" si="209"/>
        <v>5.965538297170566E-2</v>
      </c>
      <c r="RP204">
        <f t="shared" si="209"/>
        <v>5.6523886183748991E-2</v>
      </c>
      <c r="RR204">
        <f t="shared" si="193"/>
        <v>13.983029999999999</v>
      </c>
      <c r="RS204" s="35">
        <v>0.7</v>
      </c>
      <c r="RT204">
        <f>0.02*RI204*13+0.98*RJ204*14</f>
        <v>1.1439092804931366</v>
      </c>
    </row>
    <row r="205" spans="463:488" x14ac:dyDescent="0.3">
      <c r="QU205">
        <v>18</v>
      </c>
      <c r="QV205" s="35">
        <v>0.73299999999999998</v>
      </c>
      <c r="QW205">
        <f t="shared" ref="QW205:RP205" si="210">(MC$71*0.172 + MC$80*0.151 + MC$83*0.151 )/(QW$156-QW$157*$QV205)</f>
        <v>0</v>
      </c>
      <c r="QX205">
        <f t="shared" si="210"/>
        <v>0</v>
      </c>
      <c r="QY205">
        <f t="shared" si="210"/>
        <v>0</v>
      </c>
      <c r="QZ205">
        <f t="shared" si="210"/>
        <v>0</v>
      </c>
      <c r="RA205">
        <f t="shared" si="210"/>
        <v>0</v>
      </c>
      <c r="RB205">
        <f t="shared" si="210"/>
        <v>0</v>
      </c>
      <c r="RC205">
        <f t="shared" si="210"/>
        <v>0</v>
      </c>
      <c r="RD205">
        <f t="shared" si="210"/>
        <v>0</v>
      </c>
      <c r="RE205">
        <f t="shared" si="210"/>
        <v>0</v>
      </c>
      <c r="RF205">
        <f t="shared" si="210"/>
        <v>0</v>
      </c>
      <c r="RG205">
        <f t="shared" si="210"/>
        <v>0</v>
      </c>
      <c r="RH205">
        <f t="shared" si="210"/>
        <v>9.9891335529806599E-2</v>
      </c>
      <c r="RI205">
        <f t="shared" si="210"/>
        <v>9.207429888534914E-2</v>
      </c>
      <c r="RJ205">
        <f t="shared" si="210"/>
        <v>8.5761995066288024E-2</v>
      </c>
      <c r="RK205">
        <f t="shared" si="210"/>
        <v>7.9280752301016374E-2</v>
      </c>
      <c r="RL205">
        <f t="shared" si="210"/>
        <v>7.4481391822264736E-2</v>
      </c>
      <c r="RM205">
        <f t="shared" si="210"/>
        <v>6.9820417930980774E-2</v>
      </c>
      <c r="RN205">
        <f t="shared" si="210"/>
        <v>6.599767929189089E-2</v>
      </c>
      <c r="RO205">
        <f t="shared" si="210"/>
        <v>6.2453956896100386E-2</v>
      </c>
      <c r="RP205">
        <f t="shared" si="210"/>
        <v>5.9431994164440213E-2</v>
      </c>
      <c r="RR205">
        <f t="shared" si="193"/>
        <v>14.3772777</v>
      </c>
      <c r="RS205" s="35">
        <v>0.73299999999999998</v>
      </c>
      <c r="RT205">
        <f>0.62*RJ205*14+0.38*RK205*15</f>
        <v>1.1963144052911734</v>
      </c>
    </row>
    <row r="206" spans="463:488" x14ac:dyDescent="0.3">
      <c r="QU206">
        <v>19</v>
      </c>
      <c r="QV206" s="35">
        <v>0.76600000000000001</v>
      </c>
      <c r="QW206">
        <f t="shared" ref="QW206:RP206" si="211">(MW$71*0.172 + MW$80*0.151 + MW$83*0.151 )/(QW$156-QW$157*$QV206)</f>
        <v>0</v>
      </c>
      <c r="QX206">
        <f t="shared" si="211"/>
        <v>0</v>
      </c>
      <c r="QY206">
        <f t="shared" si="211"/>
        <v>0</v>
      </c>
      <c r="QZ206">
        <f t="shared" si="211"/>
        <v>0</v>
      </c>
      <c r="RA206">
        <f t="shared" si="211"/>
        <v>0</v>
      </c>
      <c r="RB206">
        <f t="shared" si="211"/>
        <v>0</v>
      </c>
      <c r="RC206">
        <f t="shared" si="211"/>
        <v>0</v>
      </c>
      <c r="RD206">
        <f t="shared" si="211"/>
        <v>0</v>
      </c>
      <c r="RE206">
        <f t="shared" si="211"/>
        <v>0</v>
      </c>
      <c r="RF206">
        <f t="shared" si="211"/>
        <v>0</v>
      </c>
      <c r="RG206">
        <f t="shared" si="211"/>
        <v>0</v>
      </c>
      <c r="RH206">
        <f t="shared" si="211"/>
        <v>0.10690962533575618</v>
      </c>
      <c r="RI206">
        <f t="shared" si="211"/>
        <v>9.8072967978106565E-2</v>
      </c>
      <c r="RJ206">
        <f t="shared" si="211"/>
        <v>9.0980477936241338E-2</v>
      </c>
      <c r="RK206">
        <f t="shared" si="211"/>
        <v>8.4264608496542964E-2</v>
      </c>
      <c r="RL206">
        <f t="shared" si="211"/>
        <v>7.8845838250267142E-2</v>
      </c>
      <c r="RM206">
        <f t="shared" si="211"/>
        <v>7.4301520010481195E-2</v>
      </c>
      <c r="RN206">
        <f t="shared" si="211"/>
        <v>7.0188075692353843E-2</v>
      </c>
      <c r="RO206">
        <f t="shared" si="211"/>
        <v>6.6428804950660308E-2</v>
      </c>
      <c r="RP206">
        <f t="shared" si="211"/>
        <v>6.3320666195638628E-2</v>
      </c>
      <c r="RR206">
        <f t="shared" si="193"/>
        <v>14.771525400000002</v>
      </c>
      <c r="RS206" s="35">
        <v>0.76600000000000001</v>
      </c>
      <c r="RT206">
        <f>0.23*RJ206*14+0.77*RK206*15</f>
        <v>1.2662133670897684</v>
      </c>
    </row>
    <row r="207" spans="463:488" x14ac:dyDescent="0.3">
      <c r="QU207">
        <v>20</v>
      </c>
      <c r="QV207" s="35">
        <v>0.8</v>
      </c>
      <c r="QW207">
        <f t="shared" ref="QW207:RP207" si="212">(NQ$71*0.172 + NQ$80*0.151 + NQ$83*0.151 )/(QW$156-QW$157*$QV207)</f>
        <v>0</v>
      </c>
      <c r="QX207">
        <f t="shared" si="212"/>
        <v>0</v>
      </c>
      <c r="QY207">
        <f t="shared" si="212"/>
        <v>0</v>
      </c>
      <c r="QZ207">
        <f t="shared" si="212"/>
        <v>0</v>
      </c>
      <c r="RA207">
        <f t="shared" si="212"/>
        <v>0</v>
      </c>
      <c r="RB207">
        <f t="shared" si="212"/>
        <v>0</v>
      </c>
      <c r="RC207">
        <f t="shared" si="212"/>
        <v>0</v>
      </c>
      <c r="RD207">
        <f t="shared" si="212"/>
        <v>0</v>
      </c>
      <c r="RE207">
        <f t="shared" si="212"/>
        <v>0</v>
      </c>
      <c r="RF207">
        <f t="shared" si="212"/>
        <v>0</v>
      </c>
      <c r="RG207">
        <f t="shared" si="212"/>
        <v>0</v>
      </c>
      <c r="RH207">
        <f t="shared" si="212"/>
        <v>0</v>
      </c>
      <c r="RI207">
        <f t="shared" si="212"/>
        <v>0.10323026370945781</v>
      </c>
      <c r="RJ207">
        <f t="shared" si="212"/>
        <v>9.5599394259222092E-2</v>
      </c>
      <c r="RK207">
        <f t="shared" si="212"/>
        <v>8.7587530596130739E-2</v>
      </c>
      <c r="RL207">
        <f t="shared" si="212"/>
        <v>8.2642310068913608E-2</v>
      </c>
      <c r="RM207">
        <f t="shared" si="212"/>
        <v>7.7849420427595115E-2</v>
      </c>
      <c r="RN207">
        <f t="shared" si="212"/>
        <v>7.3672477589027202E-2</v>
      </c>
      <c r="RO207">
        <f t="shared" si="212"/>
        <v>6.9858845259753777E-2</v>
      </c>
      <c r="RP207">
        <f t="shared" si="212"/>
        <v>6.6316134026713047E-2</v>
      </c>
      <c r="RR207">
        <f t="shared" si="193"/>
        <v>15.177720000000001</v>
      </c>
      <c r="RS207" s="35">
        <v>0.8</v>
      </c>
      <c r="RT207">
        <f>0.82*RK207*15+0.18*RL207*16</f>
        <v>1.315336479330879</v>
      </c>
    </row>
    <row r="208" spans="463:488" x14ac:dyDescent="0.3">
      <c r="QU208">
        <v>21</v>
      </c>
      <c r="QV208" s="35">
        <v>0.83300000000000007</v>
      </c>
      <c r="QW208">
        <f t="shared" ref="QW208:RP208" si="213">(OK$71*0.172 + OK$80*0.151 + OK$83*0.151 )/(QW$156-QW$157*$QV208)</f>
        <v>0</v>
      </c>
      <c r="QX208">
        <f t="shared" si="213"/>
        <v>0</v>
      </c>
      <c r="QY208">
        <f t="shared" si="213"/>
        <v>0</v>
      </c>
      <c r="QZ208">
        <f t="shared" si="213"/>
        <v>0</v>
      </c>
      <c r="RA208">
        <f t="shared" si="213"/>
        <v>0</v>
      </c>
      <c r="RB208">
        <f t="shared" si="213"/>
        <v>0</v>
      </c>
      <c r="RC208">
        <f t="shared" si="213"/>
        <v>0</v>
      </c>
      <c r="RD208">
        <f t="shared" si="213"/>
        <v>0</v>
      </c>
      <c r="RE208">
        <f t="shared" si="213"/>
        <v>0</v>
      </c>
      <c r="RF208">
        <f t="shared" si="213"/>
        <v>0</v>
      </c>
      <c r="RG208">
        <f t="shared" si="213"/>
        <v>0</v>
      </c>
      <c r="RH208">
        <f t="shared" si="213"/>
        <v>0</v>
      </c>
      <c r="RI208">
        <f t="shared" si="213"/>
        <v>0</v>
      </c>
      <c r="RJ208">
        <f t="shared" si="213"/>
        <v>0.10013173424310363</v>
      </c>
      <c r="RK208">
        <f t="shared" si="213"/>
        <v>9.1764907635286982E-2</v>
      </c>
      <c r="RL208">
        <f t="shared" si="213"/>
        <v>8.6569436795222901E-2</v>
      </c>
      <c r="RM208">
        <f t="shared" si="213"/>
        <v>8.1467138001201089E-2</v>
      </c>
      <c r="RN208">
        <f t="shared" si="213"/>
        <v>7.691558703072264E-2</v>
      </c>
      <c r="RO208">
        <f t="shared" si="213"/>
        <v>7.294449001944131E-2</v>
      </c>
      <c r="RP208">
        <f t="shared" si="213"/>
        <v>6.9352359822696247E-2</v>
      </c>
      <c r="RR208">
        <f t="shared" si="193"/>
        <v>15.571967700000002</v>
      </c>
      <c r="RS208" s="35">
        <v>0.83300000000000007</v>
      </c>
      <c r="RT208">
        <f>0.43*RK208*15+0.57*RL208*16</f>
        <v>1.3813969178200338</v>
      </c>
    </row>
    <row r="209" spans="463:488" x14ac:dyDescent="0.3">
      <c r="QU209">
        <v>22</v>
      </c>
      <c r="QV209" s="35">
        <v>0.8660000000000001</v>
      </c>
      <c r="QW209">
        <f t="shared" ref="QW209:RP209" si="214">(PE$71*0.172 + PE$80*0.151 + PE$83*0.151 )/(QW$156-QW$157*$QV209)</f>
        <v>0</v>
      </c>
      <c r="QX209">
        <f t="shared" si="214"/>
        <v>0</v>
      </c>
      <c r="QY209">
        <f t="shared" si="214"/>
        <v>0</v>
      </c>
      <c r="QZ209">
        <f t="shared" si="214"/>
        <v>0</v>
      </c>
      <c r="RA209">
        <f t="shared" si="214"/>
        <v>0</v>
      </c>
      <c r="RB209">
        <f t="shared" si="214"/>
        <v>0</v>
      </c>
      <c r="RC209">
        <f t="shared" si="214"/>
        <v>0</v>
      </c>
      <c r="RD209">
        <f t="shared" si="214"/>
        <v>0</v>
      </c>
      <c r="RE209">
        <f t="shared" si="214"/>
        <v>0</v>
      </c>
      <c r="RF209">
        <f t="shared" si="214"/>
        <v>0</v>
      </c>
      <c r="RG209">
        <f t="shared" si="214"/>
        <v>0</v>
      </c>
      <c r="RH209">
        <f t="shared" si="214"/>
        <v>0</v>
      </c>
      <c r="RI209">
        <f t="shared" si="214"/>
        <v>0</v>
      </c>
      <c r="RJ209">
        <f t="shared" si="214"/>
        <v>0.10557049948488278</v>
      </c>
      <c r="RK209">
        <f t="shared" si="214"/>
        <v>9.389715108594987E-2</v>
      </c>
      <c r="RL209">
        <f t="shared" si="214"/>
        <v>9.1058694965012926E-2</v>
      </c>
      <c r="RM209">
        <f t="shared" si="214"/>
        <v>8.6194658549620481E-2</v>
      </c>
      <c r="RN209">
        <f t="shared" si="214"/>
        <v>8.1314466366633475E-2</v>
      </c>
      <c r="RO209">
        <f t="shared" si="214"/>
        <v>7.7165677907382269E-2</v>
      </c>
      <c r="RP209">
        <f t="shared" si="214"/>
        <v>7.3166119839094781E-2</v>
      </c>
      <c r="RR209">
        <f t="shared" si="193"/>
        <v>15.966215400000001</v>
      </c>
      <c r="RS209" s="35">
        <v>0.8660000000000001</v>
      </c>
      <c r="RT209">
        <f>0.03*RK209*15+0.97*RL209*16</f>
        <v>1.455484663845678</v>
      </c>
    </row>
    <row r="210" spans="463:488" x14ac:dyDescent="0.3">
      <c r="QU210">
        <v>23</v>
      </c>
      <c r="QV210" s="35">
        <v>0.9</v>
      </c>
      <c r="QW210">
        <f t="shared" ref="QW210:RP210" si="215">(PY$71*0.172 + PY$80*0.151 + PY$83*0.151)/(QW$156-QW$157*$QV210)</f>
        <v>0</v>
      </c>
      <c r="QX210">
        <f t="shared" si="215"/>
        <v>0</v>
      </c>
      <c r="QY210">
        <f t="shared" si="215"/>
        <v>0</v>
      </c>
      <c r="QZ210">
        <f t="shared" si="215"/>
        <v>0</v>
      </c>
      <c r="RA210">
        <f t="shared" si="215"/>
        <v>0</v>
      </c>
      <c r="RB210">
        <f t="shared" si="215"/>
        <v>0</v>
      </c>
      <c r="RC210">
        <f t="shared" si="215"/>
        <v>0</v>
      </c>
      <c r="RD210">
        <f t="shared" si="215"/>
        <v>0</v>
      </c>
      <c r="RE210">
        <f t="shared" si="215"/>
        <v>0</v>
      </c>
      <c r="RF210">
        <f t="shared" si="215"/>
        <v>0</v>
      </c>
      <c r="RG210">
        <f t="shared" si="215"/>
        <v>0</v>
      </c>
      <c r="RH210">
        <f t="shared" si="215"/>
        <v>0</v>
      </c>
      <c r="RI210">
        <f t="shared" si="215"/>
        <v>0</v>
      </c>
      <c r="RJ210">
        <f t="shared" si="215"/>
        <v>0</v>
      </c>
      <c r="RK210">
        <f t="shared" si="215"/>
        <v>8.6299494406938321E-2</v>
      </c>
      <c r="RL210">
        <f t="shared" si="215"/>
        <v>9.1528558270133467E-2</v>
      </c>
      <c r="RM210">
        <f t="shared" si="215"/>
        <v>8.944687582101532E-2</v>
      </c>
      <c r="RN210">
        <f t="shared" si="215"/>
        <v>8.4814416285936667E-2</v>
      </c>
      <c r="RO210">
        <f t="shared" si="215"/>
        <v>8.0357071204304839E-2</v>
      </c>
      <c r="RP210">
        <f t="shared" si="215"/>
        <v>7.643269059498374E-2</v>
      </c>
      <c r="RR210">
        <f t="shared" si="193"/>
        <v>16.372410000000002</v>
      </c>
      <c r="RS210" s="35">
        <v>0.9</v>
      </c>
      <c r="RT210">
        <f>0.628*RL210*16+0.372*RM210*17</f>
        <v>1.4853409961904021</v>
      </c>
    </row>
    <row r="213" spans="463:488" x14ac:dyDescent="0.3">
      <c r="QU213" t="s">
        <v>991</v>
      </c>
      <c r="QV213" t="s">
        <v>993</v>
      </c>
      <c r="QW213">
        <v>1</v>
      </c>
      <c r="QX213">
        <v>2</v>
      </c>
      <c r="QY213">
        <v>3</v>
      </c>
      <c r="QZ213">
        <v>4</v>
      </c>
      <c r="RA213">
        <v>5</v>
      </c>
      <c r="RB213">
        <v>6</v>
      </c>
      <c r="RC213">
        <v>7</v>
      </c>
      <c r="RD213">
        <v>8</v>
      </c>
      <c r="RE213">
        <v>9</v>
      </c>
      <c r="RF213">
        <v>10</v>
      </c>
      <c r="RG213">
        <v>11</v>
      </c>
      <c r="RH213">
        <v>12</v>
      </c>
      <c r="RI213">
        <v>13</v>
      </c>
      <c r="RJ213">
        <v>14</v>
      </c>
      <c r="RK213">
        <v>15</v>
      </c>
      <c r="RL213">
        <v>16</v>
      </c>
      <c r="RM213">
        <v>17</v>
      </c>
      <c r="RN213">
        <v>18</v>
      </c>
      <c r="RO213">
        <v>19</v>
      </c>
      <c r="RP213">
        <v>20</v>
      </c>
      <c r="RR213" t="s">
        <v>886</v>
      </c>
      <c r="RS213" t="s">
        <v>627</v>
      </c>
      <c r="RT213" t="s">
        <v>993</v>
      </c>
    </row>
    <row r="214" spans="463:488" x14ac:dyDescent="0.3">
      <c r="QU214">
        <v>1</v>
      </c>
      <c r="QV214" s="35">
        <v>0.1</v>
      </c>
      <c r="QW214">
        <f t="shared" ref="QW214:RP214" si="216">A$96</f>
        <v>0</v>
      </c>
      <c r="QX214">
        <f t="shared" si="216"/>
        <v>0</v>
      </c>
      <c r="QY214">
        <f t="shared" si="216"/>
        <v>0.89604368465485174</v>
      </c>
      <c r="QZ214">
        <f t="shared" si="216"/>
        <v>1</v>
      </c>
      <c r="RA214">
        <f t="shared" si="216"/>
        <v>1</v>
      </c>
      <c r="RB214">
        <f t="shared" si="216"/>
        <v>1</v>
      </c>
      <c r="RC214">
        <f t="shared" si="216"/>
        <v>0.90084929559662585</v>
      </c>
      <c r="RD214">
        <f t="shared" si="216"/>
        <v>0.90706146823935141</v>
      </c>
      <c r="RE214">
        <f t="shared" si="216"/>
        <v>0.90529299243623251</v>
      </c>
      <c r="RF214">
        <f t="shared" si="216"/>
        <v>0.90070960268726452</v>
      </c>
      <c r="RG214">
        <f t="shared" si="216"/>
        <v>0.90815989384376095</v>
      </c>
      <c r="RH214">
        <f t="shared" si="216"/>
        <v>0.91798631666535502</v>
      </c>
      <c r="RI214">
        <f t="shared" si="216"/>
        <v>0.90340418592738048</v>
      </c>
      <c r="RJ214">
        <f t="shared" si="216"/>
        <v>0.89810148769054754</v>
      </c>
      <c r="RK214">
        <f t="shared" si="216"/>
        <v>0.90160069772574869</v>
      </c>
      <c r="RL214">
        <f t="shared" si="216"/>
        <v>0.9105551461592617</v>
      </c>
      <c r="RM214">
        <f t="shared" si="216"/>
        <v>0.90144308526471217</v>
      </c>
      <c r="RN214">
        <f t="shared" si="216"/>
        <v>0.89945419793926806</v>
      </c>
      <c r="RO214">
        <f t="shared" si="216"/>
        <v>0.90646917061159749</v>
      </c>
      <c r="RP214">
        <f t="shared" si="216"/>
        <v>0.91027383184004618</v>
      </c>
      <c r="RR214">
        <f t="shared" ref="RR214:RR236" si="217">(119469*RS214+56202)/10^4</f>
        <v>6.8148899999999992</v>
      </c>
      <c r="RS214" s="35">
        <v>0.1</v>
      </c>
      <c r="RT214">
        <f>0.19*RB214+0.81*RC214</f>
        <v>0.91968792943326694</v>
      </c>
    </row>
    <row r="215" spans="463:488" x14ac:dyDescent="0.3">
      <c r="QU215">
        <v>2</v>
      </c>
      <c r="QV215" s="35">
        <v>0.15</v>
      </c>
      <c r="QW215">
        <f t="shared" ref="QW215:RP215" si="218">U$96</f>
        <v>0</v>
      </c>
      <c r="QX215">
        <f t="shared" si="218"/>
        <v>0</v>
      </c>
      <c r="QY215">
        <f t="shared" si="218"/>
        <v>0</v>
      </c>
      <c r="QZ215">
        <f t="shared" si="218"/>
        <v>0.8692800959741076</v>
      </c>
      <c r="RA215">
        <f t="shared" si="218"/>
        <v>1</v>
      </c>
      <c r="RB215">
        <f t="shared" si="218"/>
        <v>1</v>
      </c>
      <c r="RC215">
        <f t="shared" si="218"/>
        <v>1</v>
      </c>
      <c r="RD215">
        <f t="shared" si="218"/>
        <v>1</v>
      </c>
      <c r="RE215">
        <f t="shared" si="218"/>
        <v>0.92405022730384001</v>
      </c>
      <c r="RF215">
        <f t="shared" si="218"/>
        <v>0.84958745125589874</v>
      </c>
      <c r="RG215">
        <f t="shared" si="218"/>
        <v>0.84072284164137356</v>
      </c>
      <c r="RH215">
        <f t="shared" si="218"/>
        <v>0.82046811257546548</v>
      </c>
      <c r="RI215">
        <f t="shared" si="218"/>
        <v>0.84631974355941253</v>
      </c>
      <c r="RJ215">
        <f t="shared" si="218"/>
        <v>0.82905153395017717</v>
      </c>
      <c r="RK215">
        <f t="shared" si="218"/>
        <v>0.81949828122003798</v>
      </c>
      <c r="RL215">
        <f t="shared" si="218"/>
        <v>0.83267309685641611</v>
      </c>
      <c r="RM215">
        <f t="shared" si="218"/>
        <v>0.82927310699138534</v>
      </c>
      <c r="RN215">
        <f t="shared" si="218"/>
        <v>0.82755292165435879</v>
      </c>
      <c r="RO215">
        <f t="shared" si="218"/>
        <v>0.82754291610165653</v>
      </c>
      <c r="RP215">
        <f t="shared" si="218"/>
        <v>0.82725723041610177</v>
      </c>
      <c r="RR215">
        <f t="shared" si="217"/>
        <v>7.4122350000000008</v>
      </c>
      <c r="RS215" s="35">
        <v>0.15</v>
      </c>
      <c r="RT215">
        <f>0.59*RC215+0.41*RD215</f>
        <v>1</v>
      </c>
    </row>
    <row r="216" spans="463:488" x14ac:dyDescent="0.3">
      <c r="QU216">
        <v>3</v>
      </c>
      <c r="QV216" s="35">
        <v>0.2</v>
      </c>
      <c r="QW216">
        <f t="shared" ref="QW216:RP216" si="219">AO$96</f>
        <v>0</v>
      </c>
      <c r="QX216">
        <f t="shared" si="219"/>
        <v>0</v>
      </c>
      <c r="QY216">
        <f t="shared" si="219"/>
        <v>0</v>
      </c>
      <c r="QZ216">
        <f t="shared" si="219"/>
        <v>0</v>
      </c>
      <c r="RA216">
        <f t="shared" si="219"/>
        <v>0.84776417509029944</v>
      </c>
      <c r="RB216">
        <f t="shared" si="219"/>
        <v>1</v>
      </c>
      <c r="RC216">
        <f t="shared" si="219"/>
        <v>1</v>
      </c>
      <c r="RD216">
        <f t="shared" si="219"/>
        <v>1</v>
      </c>
      <c r="RE216">
        <f t="shared" si="219"/>
        <v>1</v>
      </c>
      <c r="RF216">
        <f t="shared" si="219"/>
        <v>1</v>
      </c>
      <c r="RG216">
        <f t="shared" si="219"/>
        <v>0.95973412642197953</v>
      </c>
      <c r="RH216">
        <f t="shared" si="219"/>
        <v>0.82249915688247688</v>
      </c>
      <c r="RI216">
        <f t="shared" si="219"/>
        <v>0.79898677465006573</v>
      </c>
      <c r="RJ216">
        <f t="shared" si="219"/>
        <v>0.79149964617661728</v>
      </c>
      <c r="RK216">
        <f t="shared" si="219"/>
        <v>0.77455029144672782</v>
      </c>
      <c r="RL216">
        <f t="shared" si="219"/>
        <v>0.79328468631418492</v>
      </c>
      <c r="RM216">
        <f t="shared" si="219"/>
        <v>0.79037937368393163</v>
      </c>
      <c r="RN216">
        <f t="shared" si="219"/>
        <v>0.78457693301562748</v>
      </c>
      <c r="RO216">
        <f t="shared" si="219"/>
        <v>0.80263909908288278</v>
      </c>
      <c r="RP216">
        <f t="shared" si="219"/>
        <v>0.77870112227767962</v>
      </c>
      <c r="RR216">
        <f t="shared" si="217"/>
        <v>8.0095799999999997</v>
      </c>
      <c r="RS216" s="35">
        <v>0.2</v>
      </c>
      <c r="RT216">
        <f>0.99*RD216+0.01*RE216</f>
        <v>1</v>
      </c>
    </row>
    <row r="217" spans="463:488" x14ac:dyDescent="0.3">
      <c r="QU217">
        <v>4</v>
      </c>
      <c r="QV217" s="35">
        <v>0.25</v>
      </c>
      <c r="QW217">
        <f t="shared" ref="QW217:RP217" si="220">BI$96</f>
        <v>0</v>
      </c>
      <c r="QX217">
        <f t="shared" si="220"/>
        <v>0</v>
      </c>
      <c r="QY217">
        <f t="shared" si="220"/>
        <v>0</v>
      </c>
      <c r="QZ217">
        <f t="shared" si="220"/>
        <v>0</v>
      </c>
      <c r="RA217">
        <f t="shared" si="220"/>
        <v>0.42608639524422193</v>
      </c>
      <c r="RB217">
        <f t="shared" si="220"/>
        <v>0.86126735985067415</v>
      </c>
      <c r="RC217">
        <f t="shared" si="220"/>
        <v>1</v>
      </c>
      <c r="RD217">
        <f t="shared" si="220"/>
        <v>1</v>
      </c>
      <c r="RE217">
        <f t="shared" si="220"/>
        <v>1</v>
      </c>
      <c r="RF217">
        <f t="shared" si="220"/>
        <v>1</v>
      </c>
      <c r="RG217">
        <f t="shared" si="220"/>
        <v>1</v>
      </c>
      <c r="RH217">
        <f t="shared" si="220"/>
        <v>1</v>
      </c>
      <c r="RI217">
        <f t="shared" si="220"/>
        <v>0.96742475885455204</v>
      </c>
      <c r="RJ217">
        <f t="shared" si="220"/>
        <v>0.87506325776295912</v>
      </c>
      <c r="RK217">
        <f t="shared" si="220"/>
        <v>0.79326426126819871</v>
      </c>
      <c r="RL217">
        <f t="shared" si="220"/>
        <v>0.75755625915330171</v>
      </c>
      <c r="RM217">
        <f t="shared" si="220"/>
        <v>0.75796081791190228</v>
      </c>
      <c r="RN217">
        <f t="shared" si="220"/>
        <v>0.77290908483700727</v>
      </c>
      <c r="RO217">
        <f t="shared" si="220"/>
        <v>0.77164614131712894</v>
      </c>
      <c r="RP217">
        <f t="shared" si="220"/>
        <v>0.76309831070389755</v>
      </c>
      <c r="RR217">
        <f t="shared" si="217"/>
        <v>8.6069250000000004</v>
      </c>
      <c r="RS217" s="35">
        <v>0.25</v>
      </c>
      <c r="RT217">
        <f>0.39*RD217+0.61*RE217</f>
        <v>1</v>
      </c>
    </row>
    <row r="218" spans="463:488" x14ac:dyDescent="0.3">
      <c r="QU218">
        <v>5</v>
      </c>
      <c r="QV218" s="35">
        <v>0.3</v>
      </c>
      <c r="QW218">
        <f>CC$96</f>
        <v>0</v>
      </c>
      <c r="QX218">
        <f>CD$96</f>
        <v>0</v>
      </c>
      <c r="QY218">
        <f>CE$96</f>
        <v>0</v>
      </c>
      <c r="QZ218">
        <f>CF$96</f>
        <v>0</v>
      </c>
      <c r="RA218">
        <f>CG$96</f>
        <v>0</v>
      </c>
      <c r="RB218">
        <v>0</v>
      </c>
      <c r="RC218">
        <f t="shared" ref="RC218:RP218" si="221">CI$96</f>
        <v>0.94849563540605841</v>
      </c>
      <c r="RD218">
        <f t="shared" si="221"/>
        <v>1</v>
      </c>
      <c r="RE218">
        <f t="shared" si="221"/>
        <v>1</v>
      </c>
      <c r="RF218">
        <f t="shared" si="221"/>
        <v>1</v>
      </c>
      <c r="RG218">
        <f t="shared" si="221"/>
        <v>1</v>
      </c>
      <c r="RH218">
        <f t="shared" si="221"/>
        <v>1</v>
      </c>
      <c r="RI218">
        <f t="shared" si="221"/>
        <v>1</v>
      </c>
      <c r="RJ218">
        <f t="shared" si="221"/>
        <v>1</v>
      </c>
      <c r="RK218">
        <f t="shared" si="221"/>
        <v>0.97785056510468504</v>
      </c>
      <c r="RL218">
        <f t="shared" si="221"/>
        <v>0.91167651591123955</v>
      </c>
      <c r="RM218">
        <f t="shared" si="221"/>
        <v>0.79686685404163371</v>
      </c>
      <c r="RN218">
        <f t="shared" si="221"/>
        <v>0.76277072007863911</v>
      </c>
      <c r="RO218">
        <f t="shared" si="221"/>
        <v>0.73610086000530028</v>
      </c>
      <c r="RP218">
        <f t="shared" si="221"/>
        <v>0.73821254545005843</v>
      </c>
      <c r="RR218">
        <f t="shared" si="217"/>
        <v>9.2042699999999993</v>
      </c>
      <c r="RS218" s="35">
        <v>0.3</v>
      </c>
      <c r="RT218">
        <f>0.8*RE218+0.2*RF218</f>
        <v>1</v>
      </c>
    </row>
    <row r="219" spans="463:488" x14ac:dyDescent="0.3">
      <c r="QU219">
        <v>6</v>
      </c>
      <c r="QV219" s="35">
        <v>0.33299999999999996</v>
      </c>
      <c r="QW219">
        <f>CW$96</f>
        <v>0</v>
      </c>
      <c r="QX219">
        <f>CX$96</f>
        <v>0</v>
      </c>
      <c r="QY219">
        <f>CY$96</f>
        <v>0</v>
      </c>
      <c r="QZ219">
        <f>CZ$96</f>
        <v>0</v>
      </c>
      <c r="RA219">
        <f>DA$96</f>
        <v>0</v>
      </c>
      <c r="RB219">
        <v>0</v>
      </c>
      <c r="RC219">
        <f t="shared" ref="RC219:RP219" si="222">DC$96</f>
        <v>0.70233819556698895</v>
      </c>
      <c r="RD219">
        <f t="shared" si="222"/>
        <v>0.98697664046084188</v>
      </c>
      <c r="RE219">
        <f t="shared" si="222"/>
        <v>1</v>
      </c>
      <c r="RF219">
        <f t="shared" si="222"/>
        <v>1</v>
      </c>
      <c r="RG219">
        <f t="shared" si="222"/>
        <v>1</v>
      </c>
      <c r="RH219">
        <f t="shared" si="222"/>
        <v>1</v>
      </c>
      <c r="RI219">
        <f t="shared" si="222"/>
        <v>1</v>
      </c>
      <c r="RJ219">
        <f t="shared" si="222"/>
        <v>1</v>
      </c>
      <c r="RK219">
        <f t="shared" si="222"/>
        <v>0.99019607843137258</v>
      </c>
      <c r="RL219">
        <f t="shared" si="222"/>
        <v>0.99019607843137258</v>
      </c>
      <c r="RM219">
        <f t="shared" si="222"/>
        <v>0.94418782227220854</v>
      </c>
      <c r="RN219">
        <f t="shared" si="222"/>
        <v>0.90996489953372384</v>
      </c>
      <c r="RO219">
        <f t="shared" si="222"/>
        <v>0.82408534975419023</v>
      </c>
      <c r="RP219">
        <f t="shared" si="222"/>
        <v>0.77483243305788885</v>
      </c>
      <c r="RR219">
        <f t="shared" si="217"/>
        <v>9.5985177000000004</v>
      </c>
      <c r="RS219" s="35">
        <v>0.33299999999999996</v>
      </c>
      <c r="RT219">
        <f>0.4*RE219+0.6*RF219</f>
        <v>1</v>
      </c>
    </row>
    <row r="220" spans="463:488" x14ac:dyDescent="0.3">
      <c r="QU220">
        <v>7</v>
      </c>
      <c r="QV220" s="35">
        <v>0.36599999999999999</v>
      </c>
      <c r="QW220">
        <f t="shared" ref="QW220:RB220" si="223">DQ$96</f>
        <v>0</v>
      </c>
      <c r="QX220">
        <f t="shared" si="223"/>
        <v>0</v>
      </c>
      <c r="QY220">
        <f t="shared" si="223"/>
        <v>0</v>
      </c>
      <c r="QZ220">
        <f t="shared" si="223"/>
        <v>0</v>
      </c>
      <c r="RA220">
        <f t="shared" si="223"/>
        <v>0</v>
      </c>
      <c r="RB220">
        <f t="shared" si="223"/>
        <v>0</v>
      </c>
      <c r="RC220">
        <v>0</v>
      </c>
      <c r="RD220">
        <f t="shared" ref="RD220:RP220" si="224">DX$96</f>
        <v>0.94442817453526118</v>
      </c>
      <c r="RE220">
        <f t="shared" si="224"/>
        <v>1</v>
      </c>
      <c r="RF220">
        <f t="shared" si="224"/>
        <v>1</v>
      </c>
      <c r="RG220">
        <f t="shared" si="224"/>
        <v>1</v>
      </c>
      <c r="RH220">
        <f t="shared" si="224"/>
        <v>1</v>
      </c>
      <c r="RI220">
        <f t="shared" si="224"/>
        <v>1</v>
      </c>
      <c r="RJ220">
        <f t="shared" si="224"/>
        <v>1</v>
      </c>
      <c r="RK220">
        <f t="shared" si="224"/>
        <v>0.99019607843137258</v>
      </c>
      <c r="RL220">
        <f t="shared" si="224"/>
        <v>0.99019607843137258</v>
      </c>
      <c r="RM220">
        <f t="shared" si="224"/>
        <v>0.99019607843137258</v>
      </c>
      <c r="RN220">
        <f t="shared" si="224"/>
        <v>0.9724853760882971</v>
      </c>
      <c r="RO220">
        <f t="shared" si="224"/>
        <v>0.91888258999904815</v>
      </c>
      <c r="RP220">
        <f t="shared" si="224"/>
        <v>0.79480527904695952</v>
      </c>
      <c r="RR220">
        <f t="shared" si="217"/>
        <v>9.9927654000000015</v>
      </c>
      <c r="RS220" s="35">
        <v>0.36599999999999999</v>
      </c>
      <c r="RT220">
        <f>0.01*RE220+0.99*RF220</f>
        <v>1</v>
      </c>
    </row>
    <row r="221" spans="463:488" x14ac:dyDescent="0.3">
      <c r="QU221">
        <v>8</v>
      </c>
      <c r="QV221" s="35">
        <v>0.4</v>
      </c>
      <c r="QW221">
        <f t="shared" ref="QW221:RP221" si="225">EK$96</f>
        <v>0</v>
      </c>
      <c r="QX221">
        <f t="shared" si="225"/>
        <v>0</v>
      </c>
      <c r="QY221">
        <f t="shared" si="225"/>
        <v>0</v>
      </c>
      <c r="QZ221">
        <f t="shared" si="225"/>
        <v>0</v>
      </c>
      <c r="RA221">
        <f t="shared" si="225"/>
        <v>0</v>
      </c>
      <c r="RB221">
        <f t="shared" si="225"/>
        <v>0</v>
      </c>
      <c r="RC221">
        <f t="shared" si="225"/>
        <v>0.46559378584480127</v>
      </c>
      <c r="RD221">
        <f t="shared" si="225"/>
        <v>0.60380519901742413</v>
      </c>
      <c r="RE221">
        <f t="shared" si="225"/>
        <v>0.98428275459285108</v>
      </c>
      <c r="RF221">
        <f t="shared" si="225"/>
        <v>1</v>
      </c>
      <c r="RG221">
        <f t="shared" si="225"/>
        <v>1</v>
      </c>
      <c r="RH221">
        <f t="shared" si="225"/>
        <v>1</v>
      </c>
      <c r="RI221">
        <f t="shared" si="225"/>
        <v>1</v>
      </c>
      <c r="RJ221">
        <f t="shared" si="225"/>
        <v>1</v>
      </c>
      <c r="RK221">
        <f t="shared" si="225"/>
        <v>0.99019607843137258</v>
      </c>
      <c r="RL221">
        <f t="shared" si="225"/>
        <v>0.99019607843137258</v>
      </c>
      <c r="RM221">
        <f t="shared" si="225"/>
        <v>0.99019607843137258</v>
      </c>
      <c r="RN221">
        <f t="shared" si="225"/>
        <v>0.99019607843137258</v>
      </c>
      <c r="RO221">
        <f t="shared" si="225"/>
        <v>0.98572255934024344</v>
      </c>
      <c r="RP221">
        <f t="shared" si="225"/>
        <v>0.92801343903523026</v>
      </c>
      <c r="RR221">
        <f t="shared" si="217"/>
        <v>10.398960000000001</v>
      </c>
      <c r="RS221" s="35">
        <v>0.4</v>
      </c>
      <c r="RT221">
        <f>0.6*RF221+0.4*RG221</f>
        <v>1</v>
      </c>
    </row>
    <row r="222" spans="463:488" x14ac:dyDescent="0.3">
      <c r="QU222">
        <v>9</v>
      </c>
      <c r="QV222" s="35">
        <v>0.43300000000000005</v>
      </c>
      <c r="QW222">
        <f t="shared" ref="QW222:RP222" si="226">FE$96</f>
        <v>0</v>
      </c>
      <c r="QX222">
        <f t="shared" si="226"/>
        <v>0</v>
      </c>
      <c r="QY222">
        <f t="shared" si="226"/>
        <v>0</v>
      </c>
      <c r="QZ222">
        <f t="shared" si="226"/>
        <v>0</v>
      </c>
      <c r="RA222">
        <f t="shared" si="226"/>
        <v>0</v>
      </c>
      <c r="RB222">
        <f t="shared" si="226"/>
        <v>0</v>
      </c>
      <c r="RC222">
        <f t="shared" si="226"/>
        <v>0</v>
      </c>
      <c r="RD222">
        <f t="shared" si="226"/>
        <v>0.61457475551210927</v>
      </c>
      <c r="RE222">
        <f t="shared" si="226"/>
        <v>0.92452407013313209</v>
      </c>
      <c r="RF222">
        <f t="shared" si="226"/>
        <v>1</v>
      </c>
      <c r="RG222">
        <f t="shared" si="226"/>
        <v>1</v>
      </c>
      <c r="RH222">
        <f t="shared" si="226"/>
        <v>1</v>
      </c>
      <c r="RI222">
        <f t="shared" si="226"/>
        <v>1</v>
      </c>
      <c r="RJ222">
        <f t="shared" si="226"/>
        <v>1</v>
      </c>
      <c r="RK222">
        <f t="shared" si="226"/>
        <v>0.99019607843137258</v>
      </c>
      <c r="RL222">
        <f t="shared" si="226"/>
        <v>0.99019607843137258</v>
      </c>
      <c r="RM222">
        <f t="shared" si="226"/>
        <v>0.99019607843137258</v>
      </c>
      <c r="RN222">
        <f t="shared" si="226"/>
        <v>0.99019607843137258</v>
      </c>
      <c r="RO222">
        <f t="shared" si="226"/>
        <v>0.99019607843137258</v>
      </c>
      <c r="RP222">
        <f t="shared" si="226"/>
        <v>0.98446464814862022</v>
      </c>
      <c r="RR222">
        <f t="shared" si="217"/>
        <v>10.7932077</v>
      </c>
      <c r="RS222" s="35">
        <v>0.43300000000000005</v>
      </c>
      <c r="RT222">
        <f>0.21*RF222+0.79*RG222</f>
        <v>1</v>
      </c>
    </row>
    <row r="223" spans="463:488" x14ac:dyDescent="0.3">
      <c r="QU223">
        <v>10</v>
      </c>
      <c r="QV223" s="35">
        <v>0.46600000000000008</v>
      </c>
      <c r="QW223">
        <f t="shared" ref="QW223:RP223" si="227">FY$96</f>
        <v>0</v>
      </c>
      <c r="QX223">
        <f t="shared" si="227"/>
        <v>0</v>
      </c>
      <c r="QY223">
        <f t="shared" si="227"/>
        <v>0</v>
      </c>
      <c r="QZ223">
        <f t="shared" si="227"/>
        <v>0</v>
      </c>
      <c r="RA223">
        <f t="shared" si="227"/>
        <v>0</v>
      </c>
      <c r="RB223">
        <f t="shared" si="227"/>
        <v>0</v>
      </c>
      <c r="RC223">
        <f t="shared" si="227"/>
        <v>0</v>
      </c>
      <c r="RD223">
        <f t="shared" si="227"/>
        <v>0.41196166634075587</v>
      </c>
      <c r="RE223">
        <f t="shared" si="227"/>
        <v>0.59617547205182964</v>
      </c>
      <c r="RF223">
        <f t="shared" si="227"/>
        <v>0.97237649428312067</v>
      </c>
      <c r="RG223">
        <f t="shared" si="227"/>
        <v>1</v>
      </c>
      <c r="RH223">
        <f t="shared" si="227"/>
        <v>1</v>
      </c>
      <c r="RI223">
        <f t="shared" si="227"/>
        <v>1</v>
      </c>
      <c r="RJ223">
        <f t="shared" si="227"/>
        <v>1</v>
      </c>
      <c r="RK223">
        <f t="shared" si="227"/>
        <v>0.99019607843137258</v>
      </c>
      <c r="RL223">
        <f t="shared" si="227"/>
        <v>0.99019607843137258</v>
      </c>
      <c r="RM223">
        <f t="shared" si="227"/>
        <v>0.99019607843137258</v>
      </c>
      <c r="RN223">
        <f t="shared" si="227"/>
        <v>0.99019607843137258</v>
      </c>
      <c r="RO223">
        <f t="shared" si="227"/>
        <v>0.99019607843137258</v>
      </c>
      <c r="RP223">
        <f t="shared" si="227"/>
        <v>0.99019607843137258</v>
      </c>
      <c r="RR223">
        <f t="shared" si="217"/>
        <v>11.187455400000001</v>
      </c>
      <c r="RS223" s="35">
        <v>0.46600000000000008</v>
      </c>
      <c r="RT223">
        <f>0.81*RG223+0.19*RH223</f>
        <v>1</v>
      </c>
    </row>
    <row r="224" spans="463:488" x14ac:dyDescent="0.3">
      <c r="QU224">
        <v>11</v>
      </c>
      <c r="QV224" s="35">
        <v>0.5</v>
      </c>
      <c r="QW224">
        <f t="shared" ref="QW224:RP224" si="228">GS$96</f>
        <v>0</v>
      </c>
      <c r="QX224">
        <f t="shared" si="228"/>
        <v>0</v>
      </c>
      <c r="QY224">
        <f t="shared" si="228"/>
        <v>0</v>
      </c>
      <c r="QZ224">
        <f t="shared" si="228"/>
        <v>0</v>
      </c>
      <c r="RA224">
        <f t="shared" si="228"/>
        <v>0</v>
      </c>
      <c r="RB224">
        <f t="shared" si="228"/>
        <v>0</v>
      </c>
      <c r="RC224">
        <f t="shared" si="228"/>
        <v>0</v>
      </c>
      <c r="RD224">
        <f t="shared" si="228"/>
        <v>0.48233246498849675</v>
      </c>
      <c r="RE224">
        <f t="shared" si="228"/>
        <v>0.5690939259881681</v>
      </c>
      <c r="RF224">
        <f t="shared" si="228"/>
        <v>0.92034512413762526</v>
      </c>
      <c r="RG224">
        <f t="shared" si="228"/>
        <v>1</v>
      </c>
      <c r="RH224">
        <f t="shared" si="228"/>
        <v>1</v>
      </c>
      <c r="RI224">
        <f t="shared" si="228"/>
        <v>1</v>
      </c>
      <c r="RJ224">
        <f t="shared" si="228"/>
        <v>1</v>
      </c>
      <c r="RK224">
        <f t="shared" si="228"/>
        <v>0.99019607843137258</v>
      </c>
      <c r="RL224">
        <f t="shared" si="228"/>
        <v>0.99019607843137258</v>
      </c>
      <c r="RM224">
        <f t="shared" si="228"/>
        <v>0.99019607843137258</v>
      </c>
      <c r="RN224">
        <f t="shared" si="228"/>
        <v>0.99019607843137258</v>
      </c>
      <c r="RO224">
        <f t="shared" si="228"/>
        <v>0.99019607843137258</v>
      </c>
      <c r="RP224">
        <f t="shared" si="228"/>
        <v>0.99019607843137258</v>
      </c>
      <c r="RR224">
        <f t="shared" si="217"/>
        <v>11.59365</v>
      </c>
      <c r="RS224" s="35">
        <v>0.5</v>
      </c>
      <c r="RT224">
        <f>0.41*RG224+0.59*RH224</f>
        <v>1</v>
      </c>
    </row>
    <row r="225" spans="463:488" x14ac:dyDescent="0.3">
      <c r="QU225">
        <v>12</v>
      </c>
      <c r="QV225" s="35">
        <v>0.53300000000000003</v>
      </c>
      <c r="QW225">
        <f t="shared" ref="QW225:RP225" si="229">HM$96</f>
        <v>0</v>
      </c>
      <c r="QX225">
        <f t="shared" si="229"/>
        <v>0</v>
      </c>
      <c r="QY225">
        <f t="shared" si="229"/>
        <v>0</v>
      </c>
      <c r="QZ225">
        <f t="shared" si="229"/>
        <v>0</v>
      </c>
      <c r="RA225">
        <f t="shared" si="229"/>
        <v>0</v>
      </c>
      <c r="RB225">
        <f t="shared" si="229"/>
        <v>0</v>
      </c>
      <c r="RC225">
        <f t="shared" si="229"/>
        <v>0</v>
      </c>
      <c r="RD225">
        <f t="shared" si="229"/>
        <v>0</v>
      </c>
      <c r="RE225">
        <f t="shared" si="229"/>
        <v>0.17537229648642563</v>
      </c>
      <c r="RF225">
        <f t="shared" si="229"/>
        <v>0.57566606110825336</v>
      </c>
      <c r="RG225">
        <f t="shared" si="229"/>
        <v>0.97441246766936884</v>
      </c>
      <c r="RH225">
        <f t="shared" si="229"/>
        <v>1</v>
      </c>
      <c r="RI225">
        <f t="shared" si="229"/>
        <v>1</v>
      </c>
      <c r="RJ225">
        <f t="shared" si="229"/>
        <v>1</v>
      </c>
      <c r="RK225">
        <f t="shared" si="229"/>
        <v>0.99019607843137258</v>
      </c>
      <c r="RL225">
        <f t="shared" si="229"/>
        <v>0.99019607843137258</v>
      </c>
      <c r="RM225">
        <f t="shared" si="229"/>
        <v>0.99019607843137258</v>
      </c>
      <c r="RN225">
        <f t="shared" si="229"/>
        <v>0.99019607843137258</v>
      </c>
      <c r="RO225">
        <f t="shared" si="229"/>
        <v>0.99019607843137258</v>
      </c>
      <c r="RP225">
        <f t="shared" si="229"/>
        <v>0.99019607843137258</v>
      </c>
      <c r="RR225">
        <f t="shared" si="217"/>
        <v>11.987897700000001</v>
      </c>
      <c r="RS225" s="35">
        <v>0.53300000000000003</v>
      </c>
      <c r="RT225">
        <f>0.01*RG225+0.99*RH225</f>
        <v>0.99974412467669371</v>
      </c>
    </row>
    <row r="226" spans="463:488" x14ac:dyDescent="0.3">
      <c r="QU226">
        <v>13</v>
      </c>
      <c r="QV226" s="35">
        <v>0.56600000000000006</v>
      </c>
      <c r="QW226">
        <f t="shared" ref="QW226:RP226" si="230">IG$96</f>
        <v>0</v>
      </c>
      <c r="QX226">
        <f t="shared" si="230"/>
        <v>0</v>
      </c>
      <c r="QY226">
        <f t="shared" si="230"/>
        <v>0</v>
      </c>
      <c r="QZ226">
        <f t="shared" si="230"/>
        <v>0</v>
      </c>
      <c r="RA226">
        <f t="shared" si="230"/>
        <v>0</v>
      </c>
      <c r="RB226">
        <f t="shared" si="230"/>
        <v>0</v>
      </c>
      <c r="RC226">
        <f t="shared" si="230"/>
        <v>0</v>
      </c>
      <c r="RD226">
        <f t="shared" si="230"/>
        <v>0</v>
      </c>
      <c r="RE226">
        <f t="shared" si="230"/>
        <v>0.20974152736058566</v>
      </c>
      <c r="RF226">
        <f t="shared" si="230"/>
        <v>0.56754247787608048</v>
      </c>
      <c r="RG226">
        <f t="shared" si="230"/>
        <v>0.91683249344167506</v>
      </c>
      <c r="RH226">
        <f t="shared" si="230"/>
        <v>1</v>
      </c>
      <c r="RI226">
        <f t="shared" si="230"/>
        <v>1</v>
      </c>
      <c r="RJ226">
        <f t="shared" si="230"/>
        <v>1</v>
      </c>
      <c r="RK226">
        <f t="shared" si="230"/>
        <v>0.99019607843137258</v>
      </c>
      <c r="RL226">
        <f t="shared" si="230"/>
        <v>0.99019607843137258</v>
      </c>
      <c r="RM226">
        <f t="shared" si="230"/>
        <v>0.99019607843137258</v>
      </c>
      <c r="RN226">
        <f t="shared" si="230"/>
        <v>0.99019607843137258</v>
      </c>
      <c r="RO226">
        <f t="shared" si="230"/>
        <v>0.99019607843137258</v>
      </c>
      <c r="RP226">
        <f t="shared" si="230"/>
        <v>0.99019607843137258</v>
      </c>
      <c r="RR226">
        <f t="shared" si="217"/>
        <v>12.382145400000001</v>
      </c>
      <c r="RS226" s="35">
        <v>0.56600000000000006</v>
      </c>
      <c r="RT226">
        <f>0.62*RH226+0.38*RI226</f>
        <v>1</v>
      </c>
    </row>
    <row r="227" spans="463:488" x14ac:dyDescent="0.3">
      <c r="QU227">
        <v>14</v>
      </c>
      <c r="QV227" s="35">
        <v>0.6</v>
      </c>
      <c r="QW227">
        <f t="shared" ref="QW227:RE227" si="231">JA$96</f>
        <v>0</v>
      </c>
      <c r="QX227">
        <f t="shared" si="231"/>
        <v>0</v>
      </c>
      <c r="QY227">
        <f t="shared" si="231"/>
        <v>0</v>
      </c>
      <c r="QZ227">
        <f t="shared" si="231"/>
        <v>0</v>
      </c>
      <c r="RA227">
        <f t="shared" si="231"/>
        <v>0</v>
      </c>
      <c r="RB227">
        <f t="shared" si="231"/>
        <v>0</v>
      </c>
      <c r="RC227">
        <f t="shared" si="231"/>
        <v>0</v>
      </c>
      <c r="RD227">
        <f t="shared" si="231"/>
        <v>0</v>
      </c>
      <c r="RE227">
        <f t="shared" si="231"/>
        <v>0</v>
      </c>
      <c r="RF227">
        <v>0</v>
      </c>
      <c r="RG227">
        <f t="shared" ref="RG227:RP227" si="232">JK$96</f>
        <v>0.52282009166700827</v>
      </c>
      <c r="RH227">
        <f t="shared" si="232"/>
        <v>0.97130824365825708</v>
      </c>
      <c r="RI227">
        <f t="shared" si="232"/>
        <v>1</v>
      </c>
      <c r="RJ227">
        <f t="shared" si="232"/>
        <v>1</v>
      </c>
      <c r="RK227">
        <f t="shared" si="232"/>
        <v>0.99019607843137258</v>
      </c>
      <c r="RL227">
        <f t="shared" si="232"/>
        <v>0.99019607843137258</v>
      </c>
      <c r="RM227">
        <f t="shared" si="232"/>
        <v>0.99019607843137258</v>
      </c>
      <c r="RN227">
        <f t="shared" si="232"/>
        <v>0.99019607843137258</v>
      </c>
      <c r="RO227">
        <f t="shared" si="232"/>
        <v>0.99019607843137258</v>
      </c>
      <c r="RP227">
        <f t="shared" si="232"/>
        <v>0.99019607843137258</v>
      </c>
      <c r="RR227">
        <f t="shared" si="217"/>
        <v>12.78834</v>
      </c>
      <c r="RS227" s="35">
        <v>0.6</v>
      </c>
      <c r="RT227">
        <f>0.21*RH227+0.79*RI227</f>
        <v>0.99397473116823398</v>
      </c>
    </row>
    <row r="228" spans="463:488" x14ac:dyDescent="0.3">
      <c r="QU228">
        <v>15</v>
      </c>
      <c r="QV228" s="35">
        <v>0.63300000000000001</v>
      </c>
      <c r="QW228">
        <f t="shared" ref="QW228:RP228" si="233">JU$96</f>
        <v>0</v>
      </c>
      <c r="QX228">
        <f t="shared" si="233"/>
        <v>0</v>
      </c>
      <c r="QY228">
        <f t="shared" si="233"/>
        <v>0</v>
      </c>
      <c r="QZ228">
        <f t="shared" si="233"/>
        <v>0</v>
      </c>
      <c r="RA228">
        <f t="shared" si="233"/>
        <v>0</v>
      </c>
      <c r="RB228">
        <f t="shared" si="233"/>
        <v>0</v>
      </c>
      <c r="RC228">
        <f t="shared" si="233"/>
        <v>0</v>
      </c>
      <c r="RD228">
        <f t="shared" si="233"/>
        <v>0</v>
      </c>
      <c r="RE228">
        <f t="shared" si="233"/>
        <v>0</v>
      </c>
      <c r="RF228">
        <f t="shared" si="233"/>
        <v>0.37731680259892703</v>
      </c>
      <c r="RG228">
        <f t="shared" si="233"/>
        <v>0.54735757161689436</v>
      </c>
      <c r="RH228">
        <f t="shared" si="233"/>
        <v>0.88030019337318322</v>
      </c>
      <c r="RI228">
        <f t="shared" si="233"/>
        <v>0.99042017059145127</v>
      </c>
      <c r="RJ228">
        <f t="shared" si="233"/>
        <v>1</v>
      </c>
      <c r="RK228">
        <f t="shared" si="233"/>
        <v>0.99019607843137258</v>
      </c>
      <c r="RL228">
        <f t="shared" si="233"/>
        <v>0.99019607843137258</v>
      </c>
      <c r="RM228">
        <f t="shared" si="233"/>
        <v>0.99019607843137258</v>
      </c>
      <c r="RN228">
        <f t="shared" si="233"/>
        <v>0.99019607843137258</v>
      </c>
      <c r="RO228">
        <f t="shared" si="233"/>
        <v>0.99019607843137258</v>
      </c>
      <c r="RP228">
        <f t="shared" si="233"/>
        <v>0.99019607843137258</v>
      </c>
      <c r="RR228">
        <f t="shared" si="217"/>
        <v>13.182587700000001</v>
      </c>
      <c r="RS228" s="35">
        <v>0.63300000000000001</v>
      </c>
      <c r="RT228">
        <f>0.82*RI228+0.18*RJ228</f>
        <v>0.99214453988498996</v>
      </c>
    </row>
    <row r="229" spans="463:488" x14ac:dyDescent="0.3">
      <c r="QU229">
        <v>16</v>
      </c>
      <c r="QV229" s="35">
        <v>0.66600000000000004</v>
      </c>
      <c r="QW229">
        <f t="shared" ref="QW229:RF229" si="234">KO$96</f>
        <v>0</v>
      </c>
      <c r="QX229">
        <f t="shared" si="234"/>
        <v>0</v>
      </c>
      <c r="QY229">
        <f t="shared" si="234"/>
        <v>0</v>
      </c>
      <c r="QZ229">
        <f t="shared" si="234"/>
        <v>0</v>
      </c>
      <c r="RA229">
        <f t="shared" si="234"/>
        <v>0</v>
      </c>
      <c r="RB229">
        <f t="shared" si="234"/>
        <v>0</v>
      </c>
      <c r="RC229">
        <f t="shared" si="234"/>
        <v>0</v>
      </c>
      <c r="RD229">
        <f t="shared" si="234"/>
        <v>0</v>
      </c>
      <c r="RE229">
        <f t="shared" si="234"/>
        <v>0</v>
      </c>
      <c r="RF229">
        <f t="shared" si="234"/>
        <v>0.15366938042007997</v>
      </c>
      <c r="RG229">
        <v>0</v>
      </c>
      <c r="RH229">
        <f t="shared" ref="RH229:RP229" si="235">KZ$96</f>
        <v>0.57396270493743795</v>
      </c>
      <c r="RI229">
        <f t="shared" si="235"/>
        <v>0.9550993417215996</v>
      </c>
      <c r="RJ229">
        <f t="shared" si="235"/>
        <v>1</v>
      </c>
      <c r="RK229">
        <f t="shared" si="235"/>
        <v>0.99019607843137258</v>
      </c>
      <c r="RL229">
        <f t="shared" si="235"/>
        <v>0.99019607843137258</v>
      </c>
      <c r="RM229">
        <f t="shared" si="235"/>
        <v>0.99019607843137258</v>
      </c>
      <c r="RN229">
        <f t="shared" si="235"/>
        <v>0.99019607843137258</v>
      </c>
      <c r="RO229">
        <f t="shared" si="235"/>
        <v>0.99019607843137258</v>
      </c>
      <c r="RP229">
        <f t="shared" si="235"/>
        <v>0.99019607843137258</v>
      </c>
      <c r="RR229">
        <f t="shared" si="217"/>
        <v>13.576835399999998</v>
      </c>
      <c r="RS229" s="35">
        <v>0.66600000000000004</v>
      </c>
      <c r="RT229">
        <f>0.42*RI229+0.58*RJ229</f>
        <v>0.98114172352307172</v>
      </c>
    </row>
    <row r="230" spans="463:488" x14ac:dyDescent="0.3">
      <c r="QU230">
        <v>17</v>
      </c>
      <c r="QV230" s="35">
        <v>0.7</v>
      </c>
      <c r="QW230">
        <f t="shared" ref="QW230:RP230" si="236">LI$96</f>
        <v>0</v>
      </c>
      <c r="QX230">
        <f t="shared" si="236"/>
        <v>0</v>
      </c>
      <c r="QY230">
        <f t="shared" si="236"/>
        <v>0</v>
      </c>
      <c r="QZ230">
        <f t="shared" si="236"/>
        <v>0</v>
      </c>
      <c r="RA230">
        <f t="shared" si="236"/>
        <v>0</v>
      </c>
      <c r="RB230">
        <f t="shared" si="236"/>
        <v>0</v>
      </c>
      <c r="RC230">
        <f t="shared" si="236"/>
        <v>0</v>
      </c>
      <c r="RD230">
        <f t="shared" si="236"/>
        <v>0</v>
      </c>
      <c r="RE230">
        <f t="shared" si="236"/>
        <v>0</v>
      </c>
      <c r="RF230">
        <f t="shared" si="236"/>
        <v>0</v>
      </c>
      <c r="RG230">
        <f t="shared" si="236"/>
        <v>0.39690349900310457</v>
      </c>
      <c r="RH230">
        <f t="shared" si="236"/>
        <v>0.50924578466593184</v>
      </c>
      <c r="RI230">
        <f t="shared" si="236"/>
        <v>0.63946060844555641</v>
      </c>
      <c r="RJ230">
        <f t="shared" si="236"/>
        <v>0.95666141400634941</v>
      </c>
      <c r="RK230">
        <f t="shared" si="236"/>
        <v>0.99019607843137258</v>
      </c>
      <c r="RL230">
        <f t="shared" si="236"/>
        <v>0.99019607843137258</v>
      </c>
      <c r="RM230">
        <f t="shared" si="236"/>
        <v>0.99019607843137258</v>
      </c>
      <c r="RN230">
        <f t="shared" si="236"/>
        <v>0.99019607843137258</v>
      </c>
      <c r="RO230">
        <f t="shared" si="236"/>
        <v>0.99019607843137258</v>
      </c>
      <c r="RP230">
        <f t="shared" si="236"/>
        <v>0.99019607843137258</v>
      </c>
      <c r="RR230">
        <f t="shared" si="217"/>
        <v>13.983029999999999</v>
      </c>
      <c r="RS230" s="35">
        <v>0.7</v>
      </c>
      <c r="RT230">
        <f>0.02*RI230+0.98*RJ230</f>
        <v>0.95031739789513359</v>
      </c>
    </row>
    <row r="231" spans="463:488" x14ac:dyDescent="0.3">
      <c r="QU231">
        <v>18</v>
      </c>
      <c r="QV231" s="35">
        <v>0.73299999999999998</v>
      </c>
      <c r="QW231">
        <f t="shared" ref="QW231:RP231" si="237">MC$96</f>
        <v>0</v>
      </c>
      <c r="QX231">
        <f t="shared" si="237"/>
        <v>0</v>
      </c>
      <c r="QY231">
        <f t="shared" si="237"/>
        <v>0</v>
      </c>
      <c r="QZ231">
        <f t="shared" si="237"/>
        <v>0</v>
      </c>
      <c r="RA231">
        <f t="shared" si="237"/>
        <v>0</v>
      </c>
      <c r="RB231">
        <f t="shared" si="237"/>
        <v>0</v>
      </c>
      <c r="RC231">
        <f t="shared" si="237"/>
        <v>0</v>
      </c>
      <c r="RD231">
        <f t="shared" si="237"/>
        <v>0</v>
      </c>
      <c r="RE231">
        <f t="shared" si="237"/>
        <v>0</v>
      </c>
      <c r="RF231">
        <f t="shared" si="237"/>
        <v>0</v>
      </c>
      <c r="RG231">
        <f t="shared" si="237"/>
        <v>0</v>
      </c>
      <c r="RH231">
        <f t="shared" si="237"/>
        <v>0.38367992183881172</v>
      </c>
      <c r="RI231">
        <f t="shared" si="237"/>
        <v>0.52803821844237775</v>
      </c>
      <c r="RJ231">
        <f t="shared" si="237"/>
        <v>0.71260295454153333</v>
      </c>
      <c r="RK231">
        <f t="shared" si="237"/>
        <v>0.9591054940620809</v>
      </c>
      <c r="RL231">
        <f t="shared" si="237"/>
        <v>0.99019607843137258</v>
      </c>
      <c r="RM231">
        <f t="shared" si="237"/>
        <v>0.99019607843137258</v>
      </c>
      <c r="RN231">
        <f t="shared" si="237"/>
        <v>0.99019607843137258</v>
      </c>
      <c r="RO231">
        <f t="shared" si="237"/>
        <v>0.99019607843137258</v>
      </c>
      <c r="RP231">
        <f t="shared" si="237"/>
        <v>0.99019607843137258</v>
      </c>
      <c r="RR231">
        <f t="shared" si="217"/>
        <v>14.3772777</v>
      </c>
      <c r="RS231" s="35">
        <v>0.73299999999999998</v>
      </c>
      <c r="RT231">
        <f>0.62*RJ231+0.38*RK231</f>
        <v>0.80627391955934136</v>
      </c>
    </row>
    <row r="232" spans="463:488" x14ac:dyDescent="0.3">
      <c r="QU232">
        <v>19</v>
      </c>
      <c r="QV232" s="35">
        <v>0.76600000000000001</v>
      </c>
      <c r="QW232">
        <f t="shared" ref="QW232:RP232" si="238">MW$96</f>
        <v>0</v>
      </c>
      <c r="QX232">
        <f t="shared" si="238"/>
        <v>0</v>
      </c>
      <c r="QY232">
        <f t="shared" si="238"/>
        <v>0</v>
      </c>
      <c r="QZ232">
        <f t="shared" si="238"/>
        <v>0</v>
      </c>
      <c r="RA232">
        <f t="shared" si="238"/>
        <v>0</v>
      </c>
      <c r="RB232">
        <f t="shared" si="238"/>
        <v>0</v>
      </c>
      <c r="RC232">
        <f t="shared" si="238"/>
        <v>0</v>
      </c>
      <c r="RD232">
        <f t="shared" si="238"/>
        <v>0</v>
      </c>
      <c r="RE232">
        <f t="shared" si="238"/>
        <v>0</v>
      </c>
      <c r="RF232">
        <f t="shared" si="238"/>
        <v>0</v>
      </c>
      <c r="RG232">
        <f t="shared" si="238"/>
        <v>0</v>
      </c>
      <c r="RH232">
        <f t="shared" si="238"/>
        <v>0.3195675614145756</v>
      </c>
      <c r="RI232">
        <f t="shared" si="238"/>
        <v>0.30763346391187579</v>
      </c>
      <c r="RJ232">
        <f t="shared" si="238"/>
        <v>0.53730603449812009</v>
      </c>
      <c r="RK232">
        <f t="shared" si="238"/>
        <v>0.76855859348930089</v>
      </c>
      <c r="RL232">
        <f t="shared" si="238"/>
        <v>0.95461901796235593</v>
      </c>
      <c r="RM232">
        <f t="shared" si="238"/>
        <v>0.99019607843137258</v>
      </c>
      <c r="RN232">
        <f t="shared" si="238"/>
        <v>0.99019607843137258</v>
      </c>
      <c r="RO232">
        <f t="shared" si="238"/>
        <v>0.99019607843137258</v>
      </c>
      <c r="RP232">
        <f t="shared" si="238"/>
        <v>0.99019607843137258</v>
      </c>
      <c r="RR232">
        <f t="shared" si="217"/>
        <v>14.771525400000002</v>
      </c>
      <c r="RS232" s="35">
        <v>0.76600000000000001</v>
      </c>
      <c r="RT232">
        <f>0.23*RJ232+0.77*RK232</f>
        <v>0.71537050492132925</v>
      </c>
    </row>
    <row r="233" spans="463:488" x14ac:dyDescent="0.3">
      <c r="QU233">
        <v>20</v>
      </c>
      <c r="QV233" s="35">
        <v>0.8</v>
      </c>
      <c r="QW233">
        <f t="shared" ref="QW233:RP233" si="239">NQ$96</f>
        <v>0</v>
      </c>
      <c r="QX233">
        <f t="shared" si="239"/>
        <v>0</v>
      </c>
      <c r="QY233">
        <f t="shared" si="239"/>
        <v>0</v>
      </c>
      <c r="QZ233">
        <f t="shared" si="239"/>
        <v>0</v>
      </c>
      <c r="RA233">
        <f t="shared" si="239"/>
        <v>0</v>
      </c>
      <c r="RB233">
        <f t="shared" si="239"/>
        <v>0</v>
      </c>
      <c r="RC233">
        <f t="shared" si="239"/>
        <v>0</v>
      </c>
      <c r="RD233">
        <f t="shared" si="239"/>
        <v>0</v>
      </c>
      <c r="RE233">
        <f t="shared" si="239"/>
        <v>0</v>
      </c>
      <c r="RF233">
        <f t="shared" si="239"/>
        <v>0</v>
      </c>
      <c r="RG233">
        <f t="shared" si="239"/>
        <v>0</v>
      </c>
      <c r="RH233">
        <f t="shared" si="239"/>
        <v>0</v>
      </c>
      <c r="RI233">
        <f t="shared" si="239"/>
        <v>0.24561488272732851</v>
      </c>
      <c r="RJ233">
        <f t="shared" si="239"/>
        <v>0.23419833206871735</v>
      </c>
      <c r="RK233">
        <f t="shared" si="239"/>
        <v>0.52519542975907663</v>
      </c>
      <c r="RL233">
        <f t="shared" si="239"/>
        <v>0.76667715278775972</v>
      </c>
      <c r="RM233">
        <f t="shared" si="239"/>
        <v>0.93410611120278608</v>
      </c>
      <c r="RN233">
        <f t="shared" si="239"/>
        <v>0.99003476461616902</v>
      </c>
      <c r="RO233">
        <f t="shared" si="239"/>
        <v>0.99019607843137258</v>
      </c>
      <c r="RP233">
        <f t="shared" si="239"/>
        <v>0.99019607843137258</v>
      </c>
      <c r="RR233">
        <f t="shared" si="217"/>
        <v>15.177720000000001</v>
      </c>
      <c r="RS233" s="35">
        <v>0.8</v>
      </c>
      <c r="RT233">
        <f>0.82*RK233+0.18*RL233</f>
        <v>0.56866213990423953</v>
      </c>
    </row>
    <row r="234" spans="463:488" x14ac:dyDescent="0.3">
      <c r="QU234">
        <v>21</v>
      </c>
      <c r="QV234" s="35">
        <v>0.83300000000000007</v>
      </c>
      <c r="QW234">
        <f t="shared" ref="QW234:RJ234" si="240">OK$96</f>
        <v>0</v>
      </c>
      <c r="QX234">
        <f t="shared" si="240"/>
        <v>0</v>
      </c>
      <c r="QY234">
        <f t="shared" si="240"/>
        <v>0</v>
      </c>
      <c r="QZ234">
        <f t="shared" si="240"/>
        <v>0</v>
      </c>
      <c r="RA234">
        <f t="shared" si="240"/>
        <v>0</v>
      </c>
      <c r="RB234">
        <f t="shared" si="240"/>
        <v>0</v>
      </c>
      <c r="RC234">
        <f t="shared" si="240"/>
        <v>0</v>
      </c>
      <c r="RD234">
        <f t="shared" si="240"/>
        <v>0</v>
      </c>
      <c r="RE234">
        <f t="shared" si="240"/>
        <v>0</v>
      </c>
      <c r="RF234">
        <f t="shared" si="240"/>
        <v>0</v>
      </c>
      <c r="RG234">
        <f t="shared" si="240"/>
        <v>0</v>
      </c>
      <c r="RH234">
        <f t="shared" si="240"/>
        <v>0</v>
      </c>
      <c r="RI234">
        <f t="shared" si="240"/>
        <v>0</v>
      </c>
      <c r="RJ234">
        <f t="shared" si="240"/>
        <v>0.29229379949647261</v>
      </c>
      <c r="RK234">
        <v>0</v>
      </c>
      <c r="RL234">
        <f>OZ$96</f>
        <v>0.47218813847832464</v>
      </c>
      <c r="RM234">
        <f>PA$96</f>
        <v>0.75421714692093034</v>
      </c>
      <c r="RN234">
        <f>PB$96</f>
        <v>0.93328033057199911</v>
      </c>
      <c r="RO234">
        <f>PC$96</f>
        <v>0.98266398242275987</v>
      </c>
      <c r="RP234">
        <f>PD$96</f>
        <v>0.99019607843137258</v>
      </c>
      <c r="RR234">
        <f t="shared" si="217"/>
        <v>15.571967700000002</v>
      </c>
      <c r="RS234" s="35">
        <v>0.83300000000000007</v>
      </c>
      <c r="RT234">
        <f>0.43*RK234+0.57*RL234</f>
        <v>0.26914723893264503</v>
      </c>
    </row>
    <row r="235" spans="463:488" x14ac:dyDescent="0.3">
      <c r="QU235">
        <v>22</v>
      </c>
      <c r="QV235" s="35">
        <v>0.8660000000000001</v>
      </c>
      <c r="QW235">
        <f t="shared" ref="QW235:RP235" si="241">PE$96</f>
        <v>0</v>
      </c>
      <c r="QX235">
        <f t="shared" si="241"/>
        <v>0</v>
      </c>
      <c r="QY235">
        <f t="shared" si="241"/>
        <v>0</v>
      </c>
      <c r="QZ235">
        <f t="shared" si="241"/>
        <v>0</v>
      </c>
      <c r="RA235">
        <f t="shared" si="241"/>
        <v>0</v>
      </c>
      <c r="RB235">
        <f t="shared" si="241"/>
        <v>0</v>
      </c>
      <c r="RC235">
        <f t="shared" si="241"/>
        <v>0</v>
      </c>
      <c r="RD235">
        <f t="shared" si="241"/>
        <v>0</v>
      </c>
      <c r="RE235">
        <f t="shared" si="241"/>
        <v>0</v>
      </c>
      <c r="RF235">
        <f t="shared" si="241"/>
        <v>0</v>
      </c>
      <c r="RG235">
        <f t="shared" si="241"/>
        <v>0</v>
      </c>
      <c r="RH235">
        <f t="shared" si="241"/>
        <v>0</v>
      </c>
      <c r="RI235">
        <f t="shared" si="241"/>
        <v>0</v>
      </c>
      <c r="RJ235">
        <f t="shared" si="241"/>
        <v>0.28221902020103651</v>
      </c>
      <c r="RK235">
        <f t="shared" si="241"/>
        <v>0.27906789461826387</v>
      </c>
      <c r="RL235">
        <f t="shared" si="241"/>
        <v>0.25525885220875333</v>
      </c>
      <c r="RM235">
        <f t="shared" si="241"/>
        <v>0.56371486014211425</v>
      </c>
      <c r="RN235">
        <f t="shared" si="241"/>
        <v>0.7793816541292945</v>
      </c>
      <c r="RO235">
        <f t="shared" si="241"/>
        <v>0.91310803966775211</v>
      </c>
      <c r="RP235">
        <f t="shared" si="241"/>
        <v>0.98384706782975972</v>
      </c>
      <c r="RR235">
        <f t="shared" si="217"/>
        <v>15.966215400000001</v>
      </c>
      <c r="RS235" s="35">
        <v>0.8660000000000001</v>
      </c>
      <c r="RT235">
        <f>0.03*RK235+0.97*RL235</f>
        <v>0.25597312348103862</v>
      </c>
    </row>
    <row r="236" spans="463:488" x14ac:dyDescent="0.3">
      <c r="QU236">
        <v>23</v>
      </c>
      <c r="QV236" s="35">
        <v>0.9</v>
      </c>
      <c r="QW236">
        <f t="shared" ref="QW236:RP236" si="242">PY$96</f>
        <v>0</v>
      </c>
      <c r="QX236">
        <f t="shared" si="242"/>
        <v>0</v>
      </c>
      <c r="QY236">
        <f t="shared" si="242"/>
        <v>0</v>
      </c>
      <c r="QZ236">
        <f t="shared" si="242"/>
        <v>0</v>
      </c>
      <c r="RA236">
        <f t="shared" si="242"/>
        <v>0</v>
      </c>
      <c r="RB236">
        <f t="shared" si="242"/>
        <v>0</v>
      </c>
      <c r="RC236">
        <f t="shared" si="242"/>
        <v>0</v>
      </c>
      <c r="RD236">
        <f t="shared" si="242"/>
        <v>0</v>
      </c>
      <c r="RE236">
        <f t="shared" si="242"/>
        <v>0</v>
      </c>
      <c r="RF236">
        <f t="shared" si="242"/>
        <v>0</v>
      </c>
      <c r="RG236">
        <f t="shared" si="242"/>
        <v>0</v>
      </c>
      <c r="RH236">
        <f t="shared" si="242"/>
        <v>0</v>
      </c>
      <c r="RI236">
        <f t="shared" si="242"/>
        <v>0</v>
      </c>
      <c r="RJ236">
        <f t="shared" si="242"/>
        <v>0</v>
      </c>
      <c r="RK236">
        <f t="shared" si="242"/>
        <v>0.21435029063795366</v>
      </c>
      <c r="RL236">
        <f t="shared" si="242"/>
        <v>0.20647666280933372</v>
      </c>
      <c r="RM236">
        <f t="shared" si="242"/>
        <v>0.33275074278917305</v>
      </c>
      <c r="RN236">
        <f t="shared" si="242"/>
        <v>0.49396360567916253</v>
      </c>
      <c r="RO236">
        <f t="shared" si="242"/>
        <v>0.68904707895920692</v>
      </c>
      <c r="RP236">
        <f t="shared" si="242"/>
        <v>0.90618465186954733</v>
      </c>
      <c r="RR236">
        <f t="shared" si="217"/>
        <v>16.372410000000002</v>
      </c>
      <c r="RS236" s="35">
        <v>0.9</v>
      </c>
      <c r="RT236">
        <f>0.63*RL236+0.37*RM236</f>
        <v>0.25319807240187425</v>
      </c>
    </row>
    <row r="237" spans="463:488" x14ac:dyDescent="0.3">
      <c r="RS237" s="35"/>
    </row>
    <row r="238" spans="463:488" x14ac:dyDescent="0.3">
      <c r="RS238" s="35"/>
    </row>
    <row r="239" spans="463:488" x14ac:dyDescent="0.3">
      <c r="QU239" t="s">
        <v>991</v>
      </c>
      <c r="QV239" t="s">
        <v>992</v>
      </c>
      <c r="QW239">
        <v>1</v>
      </c>
      <c r="QX239">
        <v>2</v>
      </c>
      <c r="QY239">
        <v>3</v>
      </c>
      <c r="QZ239">
        <v>4</v>
      </c>
      <c r="RA239">
        <v>5</v>
      </c>
      <c r="RB239">
        <v>6</v>
      </c>
      <c r="RC239">
        <v>7</v>
      </c>
      <c r="RD239">
        <v>8</v>
      </c>
      <c r="RE239">
        <v>9</v>
      </c>
      <c r="RF239">
        <v>10</v>
      </c>
      <c r="RG239">
        <v>11</v>
      </c>
      <c r="RH239">
        <v>12</v>
      </c>
      <c r="RI239">
        <v>13</v>
      </c>
      <c r="RJ239">
        <v>14</v>
      </c>
      <c r="RK239">
        <v>15</v>
      </c>
      <c r="RL239">
        <v>16</v>
      </c>
      <c r="RM239">
        <v>17</v>
      </c>
      <c r="RN239">
        <v>18</v>
      </c>
      <c r="RO239">
        <v>19</v>
      </c>
      <c r="RP239">
        <v>20</v>
      </c>
      <c r="RR239" t="s">
        <v>886</v>
      </c>
      <c r="RS239" t="s">
        <v>627</v>
      </c>
      <c r="RT239" t="s">
        <v>992</v>
      </c>
    </row>
    <row r="240" spans="463:488" x14ac:dyDescent="0.3">
      <c r="QU240">
        <v>1</v>
      </c>
      <c r="QV240" s="35">
        <v>0.1</v>
      </c>
      <c r="QW240">
        <f t="shared" ref="QW240:RP240" si="243">A$98</f>
        <v>0</v>
      </c>
      <c r="QX240">
        <f t="shared" si="243"/>
        <v>0</v>
      </c>
      <c r="QY240">
        <f t="shared" si="243"/>
        <v>4.4030991547272923E-3</v>
      </c>
      <c r="QZ240">
        <f t="shared" si="243"/>
        <v>0.10650199524947641</v>
      </c>
      <c r="RA240">
        <f t="shared" si="243"/>
        <v>0.10632784887842073</v>
      </c>
      <c r="RB240">
        <f t="shared" si="243"/>
        <v>0.1019328040357203</v>
      </c>
      <c r="RC240">
        <f t="shared" si="243"/>
        <v>1.0228905024045123E-2</v>
      </c>
      <c r="RD240">
        <f t="shared" si="243"/>
        <v>0</v>
      </c>
      <c r="RE240">
        <f t="shared" si="243"/>
        <v>0</v>
      </c>
      <c r="RF240">
        <f t="shared" si="243"/>
        <v>0</v>
      </c>
      <c r="RG240">
        <f t="shared" si="243"/>
        <v>0</v>
      </c>
      <c r="RH240">
        <f t="shared" si="243"/>
        <v>0</v>
      </c>
      <c r="RI240">
        <f t="shared" si="243"/>
        <v>0</v>
      </c>
      <c r="RJ240">
        <f t="shared" si="243"/>
        <v>0</v>
      </c>
      <c r="RK240">
        <f t="shared" si="243"/>
        <v>0</v>
      </c>
      <c r="RL240">
        <f t="shared" si="243"/>
        <v>0</v>
      </c>
      <c r="RM240">
        <f t="shared" si="243"/>
        <v>0</v>
      </c>
      <c r="RN240">
        <f t="shared" si="243"/>
        <v>0</v>
      </c>
      <c r="RO240">
        <f t="shared" si="243"/>
        <v>0</v>
      </c>
      <c r="RP240">
        <f t="shared" si="243"/>
        <v>0</v>
      </c>
      <c r="RR240">
        <f t="shared" ref="RR240:RR262" si="244">(119469*RS240+56202)/10^4</f>
        <v>6.8148899999999992</v>
      </c>
      <c r="RS240" s="35">
        <v>0.1</v>
      </c>
      <c r="RT240">
        <f>0.19*RB240+0.81*RC240</f>
        <v>2.7652645836263409E-2</v>
      </c>
    </row>
    <row r="241" spans="463:488" x14ac:dyDescent="0.3">
      <c r="QU241">
        <v>2</v>
      </c>
      <c r="QV241" s="35">
        <v>0.15</v>
      </c>
      <c r="QW241">
        <f t="shared" ref="QW241:RP241" si="245">U$98</f>
        <v>0</v>
      </c>
      <c r="QX241">
        <f t="shared" si="245"/>
        <v>0</v>
      </c>
      <c r="QY241">
        <f t="shared" si="245"/>
        <v>0</v>
      </c>
      <c r="QZ241">
        <f t="shared" si="245"/>
        <v>4.7448603877145203E-2</v>
      </c>
      <c r="RA241">
        <f t="shared" si="245"/>
        <v>0.17090591591758586</v>
      </c>
      <c r="RB241">
        <f t="shared" si="245"/>
        <v>0.18242549148273429</v>
      </c>
      <c r="RC241">
        <f t="shared" si="245"/>
        <v>0.17120175563784468</v>
      </c>
      <c r="RD241">
        <f t="shared" si="245"/>
        <v>0.18136931185715013</v>
      </c>
      <c r="RE241">
        <f t="shared" si="245"/>
        <v>0.10820623841532555</v>
      </c>
      <c r="RF241">
        <f t="shared" si="245"/>
        <v>1.0834027907495656E-2</v>
      </c>
      <c r="RG241">
        <f t="shared" si="245"/>
        <v>0</v>
      </c>
      <c r="RH241">
        <f t="shared" si="245"/>
        <v>0</v>
      </c>
      <c r="RI241">
        <f t="shared" si="245"/>
        <v>0</v>
      </c>
      <c r="RJ241">
        <f t="shared" si="245"/>
        <v>0</v>
      </c>
      <c r="RK241">
        <f t="shared" si="245"/>
        <v>0</v>
      </c>
      <c r="RL241">
        <f t="shared" si="245"/>
        <v>0</v>
      </c>
      <c r="RM241">
        <f t="shared" si="245"/>
        <v>0</v>
      </c>
      <c r="RN241">
        <f t="shared" si="245"/>
        <v>0</v>
      </c>
      <c r="RO241">
        <f t="shared" si="245"/>
        <v>0</v>
      </c>
      <c r="RP241">
        <f t="shared" si="245"/>
        <v>0</v>
      </c>
      <c r="RR241">
        <f t="shared" si="244"/>
        <v>7.4122350000000008</v>
      </c>
      <c r="RS241" s="35">
        <v>0.15</v>
      </c>
      <c r="RT241">
        <f>0.59*RC241+0.41*RD241</f>
        <v>0.17537045368775989</v>
      </c>
    </row>
    <row r="242" spans="463:488" x14ac:dyDescent="0.3">
      <c r="QU242">
        <v>3</v>
      </c>
      <c r="QV242" s="35">
        <v>0.2</v>
      </c>
      <c r="QW242">
        <f t="shared" ref="QW242:RP242" si="246">AO$98</f>
        <v>0</v>
      </c>
      <c r="QX242">
        <f t="shared" si="246"/>
        <v>0</v>
      </c>
      <c r="QY242">
        <f t="shared" si="246"/>
        <v>0</v>
      </c>
      <c r="QZ242">
        <f t="shared" si="246"/>
        <v>0</v>
      </c>
      <c r="RA242">
        <f t="shared" si="246"/>
        <v>5.4571307490029676E-2</v>
      </c>
      <c r="RB242">
        <f t="shared" si="246"/>
        <v>0.21006623862371435</v>
      </c>
      <c r="RC242">
        <f t="shared" si="246"/>
        <v>0.21632293135645514</v>
      </c>
      <c r="RD242">
        <f t="shared" si="246"/>
        <v>0.21163578830661112</v>
      </c>
      <c r="RE242">
        <f t="shared" si="246"/>
        <v>0.20821630482927653</v>
      </c>
      <c r="RF242">
        <f t="shared" si="246"/>
        <v>0.21058542130088362</v>
      </c>
      <c r="RG242">
        <f t="shared" si="246"/>
        <v>0.16482149756966266</v>
      </c>
      <c r="RH242">
        <f t="shared" si="246"/>
        <v>3.4576121666665328E-2</v>
      </c>
      <c r="RI242">
        <f t="shared" si="246"/>
        <v>7.3445538825325633E-4</v>
      </c>
      <c r="RJ242">
        <f t="shared" si="246"/>
        <v>0</v>
      </c>
      <c r="RK242">
        <f t="shared" si="246"/>
        <v>0</v>
      </c>
      <c r="RL242">
        <f t="shared" si="246"/>
        <v>0</v>
      </c>
      <c r="RM242">
        <f t="shared" si="246"/>
        <v>0</v>
      </c>
      <c r="RN242">
        <f t="shared" si="246"/>
        <v>0</v>
      </c>
      <c r="RO242">
        <f t="shared" si="246"/>
        <v>0</v>
      </c>
      <c r="RP242">
        <f t="shared" si="246"/>
        <v>0</v>
      </c>
      <c r="RR242">
        <f t="shared" si="244"/>
        <v>8.0095799999999997</v>
      </c>
      <c r="RS242" s="35">
        <v>0.2</v>
      </c>
      <c r="RT242">
        <f>0.99*RD242+0.01*RE242</f>
        <v>0.21160159347183777</v>
      </c>
    </row>
    <row r="243" spans="463:488" x14ac:dyDescent="0.3">
      <c r="QU243">
        <v>4</v>
      </c>
      <c r="QV243" s="35">
        <v>0.25</v>
      </c>
      <c r="QW243">
        <f t="shared" ref="QW243:RP243" si="247">BI$98</f>
        <v>0</v>
      </c>
      <c r="QX243">
        <f t="shared" si="247"/>
        <v>0</v>
      </c>
      <c r="QY243">
        <f t="shared" si="247"/>
        <v>0</v>
      </c>
      <c r="QZ243">
        <f t="shared" si="247"/>
        <v>0</v>
      </c>
      <c r="RA243">
        <f t="shared" si="247"/>
        <v>0</v>
      </c>
      <c r="RB243">
        <f t="shared" si="247"/>
        <v>0.10414123971273109</v>
      </c>
      <c r="RC243">
        <f t="shared" si="247"/>
        <v>0.23446229363104096</v>
      </c>
      <c r="RD243">
        <f t="shared" si="247"/>
        <v>0.23373209295875935</v>
      </c>
      <c r="RE243">
        <f t="shared" si="247"/>
        <v>0.22942464352437575</v>
      </c>
      <c r="RF243">
        <f t="shared" si="247"/>
        <v>0.23415272503150394</v>
      </c>
      <c r="RG243">
        <f t="shared" si="247"/>
        <v>0.24122637538492875</v>
      </c>
      <c r="RH243">
        <f t="shared" si="247"/>
        <v>0.23578380794000264</v>
      </c>
      <c r="RI243">
        <f t="shared" si="247"/>
        <v>0.20387513973618224</v>
      </c>
      <c r="RJ243">
        <f t="shared" si="247"/>
        <v>0.12532851475516474</v>
      </c>
      <c r="RK243">
        <f t="shared" si="247"/>
        <v>2.9861730057051183E-2</v>
      </c>
      <c r="RL243">
        <f t="shared" si="247"/>
        <v>0</v>
      </c>
      <c r="RM243">
        <f t="shared" si="247"/>
        <v>0</v>
      </c>
      <c r="RN243">
        <f t="shared" si="247"/>
        <v>0</v>
      </c>
      <c r="RO243">
        <f t="shared" si="247"/>
        <v>0</v>
      </c>
      <c r="RP243">
        <f t="shared" si="247"/>
        <v>0</v>
      </c>
      <c r="RR243">
        <f t="shared" si="244"/>
        <v>8.6069250000000004</v>
      </c>
      <c r="RS243" s="35">
        <v>0.25</v>
      </c>
      <c r="RT243">
        <f>0.39*RD243+0.61*RE243</f>
        <v>0.23110454880378534</v>
      </c>
    </row>
    <row r="244" spans="463:488" x14ac:dyDescent="0.3">
      <c r="QU244">
        <v>5</v>
      </c>
      <c r="QV244" s="35">
        <v>0.3</v>
      </c>
      <c r="QW244">
        <f t="shared" ref="QW244:RP244" si="248">CC$98</f>
        <v>0</v>
      </c>
      <c r="QX244">
        <f t="shared" si="248"/>
        <v>0</v>
      </c>
      <c r="QY244">
        <f t="shared" si="248"/>
        <v>0</v>
      </c>
      <c r="QZ244">
        <f t="shared" si="248"/>
        <v>0</v>
      </c>
      <c r="RA244">
        <f t="shared" si="248"/>
        <v>0</v>
      </c>
      <c r="RB244">
        <f t="shared" si="248"/>
        <v>0</v>
      </c>
      <c r="RC244">
        <f t="shared" si="248"/>
        <v>0.19745555995412345</v>
      </c>
      <c r="RD244">
        <f t="shared" si="248"/>
        <v>0.2472564095429744</v>
      </c>
      <c r="RE244">
        <f t="shared" si="248"/>
        <v>0.24634643959415581</v>
      </c>
      <c r="RF244">
        <f t="shared" si="248"/>
        <v>0.25347427397011246</v>
      </c>
      <c r="RG244">
        <f t="shared" si="248"/>
        <v>0.24445258599861622</v>
      </c>
      <c r="RH244">
        <f t="shared" si="248"/>
        <v>0.25855213282972911</v>
      </c>
      <c r="RI244">
        <f t="shared" si="248"/>
        <v>0.24977212698945958</v>
      </c>
      <c r="RJ244">
        <f t="shared" si="248"/>
        <v>0.26076311083649495</v>
      </c>
      <c r="RK244">
        <f t="shared" si="248"/>
        <v>0.23522320201565236</v>
      </c>
      <c r="RL244">
        <f t="shared" si="248"/>
        <v>0.17649273470373683</v>
      </c>
      <c r="RM244">
        <f t="shared" si="248"/>
        <v>5.7404647123147447E-2</v>
      </c>
      <c r="RN244">
        <f t="shared" si="248"/>
        <v>2.2922030379988977E-2</v>
      </c>
      <c r="RO244">
        <f t="shared" si="248"/>
        <v>0</v>
      </c>
      <c r="RP244">
        <f t="shared" si="248"/>
        <v>0</v>
      </c>
      <c r="RR244">
        <f t="shared" si="244"/>
        <v>9.2042699999999993</v>
      </c>
      <c r="RS244" s="35">
        <v>0.3</v>
      </c>
      <c r="RT244">
        <f>0.8*RE244+0.2*RF244</f>
        <v>0.24777200646934716</v>
      </c>
    </row>
    <row r="245" spans="463:488" x14ac:dyDescent="0.3">
      <c r="QU245">
        <v>6</v>
      </c>
      <c r="QV245" s="35">
        <v>0.33299999999999996</v>
      </c>
      <c r="QW245">
        <f t="shared" ref="QW245:RP245" si="249">CW$98</f>
        <v>0</v>
      </c>
      <c r="QX245">
        <f t="shared" si="249"/>
        <v>0</v>
      </c>
      <c r="QY245">
        <f t="shared" si="249"/>
        <v>0</v>
      </c>
      <c r="QZ245">
        <f t="shared" si="249"/>
        <v>0</v>
      </c>
      <c r="RA245">
        <f t="shared" si="249"/>
        <v>0</v>
      </c>
      <c r="RB245">
        <f t="shared" si="249"/>
        <v>0</v>
      </c>
      <c r="RC245">
        <f t="shared" si="249"/>
        <v>5.0657409892323202E-2</v>
      </c>
      <c r="RD245">
        <f t="shared" si="249"/>
        <v>0.23482005597513428</v>
      </c>
      <c r="RE245">
        <f t="shared" si="249"/>
        <v>0.24938924235016013</v>
      </c>
      <c r="RF245">
        <f t="shared" si="249"/>
        <v>0.24684483898929405</v>
      </c>
      <c r="RG245">
        <f t="shared" si="249"/>
        <v>0.24818290584442576</v>
      </c>
      <c r="RH245">
        <f t="shared" si="249"/>
        <v>0.24095153319826804</v>
      </c>
      <c r="RI245">
        <f t="shared" si="249"/>
        <v>0.23723952834540418</v>
      </c>
      <c r="RJ245">
        <f t="shared" si="249"/>
        <v>0.24846781413276151</v>
      </c>
      <c r="RK245">
        <f t="shared" si="249"/>
        <v>0.24178969679080636</v>
      </c>
      <c r="RL245">
        <f t="shared" si="249"/>
        <v>0.25560411060157168</v>
      </c>
      <c r="RM245">
        <f t="shared" si="249"/>
        <v>0.20090317006427752</v>
      </c>
      <c r="RN245">
        <f t="shared" si="249"/>
        <v>0.16940086945393101</v>
      </c>
      <c r="RO245">
        <f t="shared" si="249"/>
        <v>6.6339017781292128E-2</v>
      </c>
      <c r="RP245">
        <f t="shared" si="249"/>
        <v>2.100698322308639E-2</v>
      </c>
      <c r="RR245">
        <f t="shared" si="244"/>
        <v>9.5985177000000004</v>
      </c>
      <c r="RS245" s="35">
        <v>0.33299999999999996</v>
      </c>
      <c r="RT245">
        <f>0.4*RE245+0.6*RF245</f>
        <v>0.24786260033364049</v>
      </c>
    </row>
    <row r="246" spans="463:488" x14ac:dyDescent="0.3">
      <c r="QU246">
        <v>7</v>
      </c>
      <c r="QV246" s="35">
        <v>0.36599999999999999</v>
      </c>
      <c r="QW246">
        <f t="shared" ref="QW246:RP246" si="250">DQ$98</f>
        <v>0</v>
      </c>
      <c r="QX246">
        <f t="shared" si="250"/>
        <v>0</v>
      </c>
      <c r="QY246">
        <f t="shared" si="250"/>
        <v>0</v>
      </c>
      <c r="QZ246">
        <f t="shared" si="250"/>
        <v>0</v>
      </c>
      <c r="RA246">
        <f t="shared" si="250"/>
        <v>0</v>
      </c>
      <c r="RB246">
        <f t="shared" si="250"/>
        <v>0</v>
      </c>
      <c r="RC246">
        <f t="shared" si="250"/>
        <v>0</v>
      </c>
      <c r="RD246">
        <f t="shared" si="250"/>
        <v>0.25270983196731645</v>
      </c>
      <c r="RE246">
        <f t="shared" si="250"/>
        <v>0.29872909431832412</v>
      </c>
      <c r="RF246">
        <f t="shared" si="250"/>
        <v>0.29099158642533657</v>
      </c>
      <c r="RG246">
        <f t="shared" si="250"/>
        <v>0.29574406392991204</v>
      </c>
      <c r="RH246">
        <f t="shared" si="250"/>
        <v>0.30588660611032908</v>
      </c>
      <c r="RI246">
        <f t="shared" si="250"/>
        <v>0.30495095528342808</v>
      </c>
      <c r="RJ246">
        <f t="shared" si="250"/>
        <v>0.30513394268505439</v>
      </c>
      <c r="RK246">
        <f t="shared" si="250"/>
        <v>0.30209858327750505</v>
      </c>
      <c r="RL246">
        <f t="shared" si="250"/>
        <v>0.29764127452867889</v>
      </c>
      <c r="RM246">
        <f t="shared" si="250"/>
        <v>0.29866238823900831</v>
      </c>
      <c r="RN246">
        <f t="shared" si="250"/>
        <v>0.27243457561167744</v>
      </c>
      <c r="RO246">
        <f t="shared" si="250"/>
        <v>0.23085526717634258</v>
      </c>
      <c r="RP246">
        <f t="shared" si="250"/>
        <v>9.904778835053181E-2</v>
      </c>
      <c r="RR246">
        <f t="shared" si="244"/>
        <v>9.9927654000000015</v>
      </c>
      <c r="RS246" s="35">
        <v>0.36599999999999999</v>
      </c>
      <c r="RT246">
        <f>0.01*RE246+0.99*RF246</f>
        <v>0.29106896150426642</v>
      </c>
    </row>
    <row r="247" spans="463:488" x14ac:dyDescent="0.3">
      <c r="QU247">
        <v>8</v>
      </c>
      <c r="QV247" s="35">
        <v>0.4</v>
      </c>
      <c r="QW247">
        <f t="shared" ref="QW247:RP247" si="251">EK$98</f>
        <v>0</v>
      </c>
      <c r="QX247">
        <f t="shared" si="251"/>
        <v>0</v>
      </c>
      <c r="QY247">
        <f t="shared" si="251"/>
        <v>0</v>
      </c>
      <c r="QZ247">
        <f t="shared" si="251"/>
        <v>0</v>
      </c>
      <c r="RA247">
        <f t="shared" si="251"/>
        <v>0</v>
      </c>
      <c r="RB247">
        <f t="shared" si="251"/>
        <v>0</v>
      </c>
      <c r="RC247">
        <f t="shared" si="251"/>
        <v>0</v>
      </c>
      <c r="RD247">
        <f t="shared" si="251"/>
        <v>6.8219919360916551E-2</v>
      </c>
      <c r="RE247">
        <f t="shared" si="251"/>
        <v>0.31550178793645994</v>
      </c>
      <c r="RF247">
        <f t="shared" si="251"/>
        <v>0.31656382454691639</v>
      </c>
      <c r="RG247">
        <f t="shared" si="251"/>
        <v>0.32430333151314628</v>
      </c>
      <c r="RH247">
        <f t="shared" si="251"/>
        <v>0.3230069458022613</v>
      </c>
      <c r="RI247">
        <f t="shared" si="251"/>
        <v>0.33495643702622191</v>
      </c>
      <c r="RJ247">
        <f t="shared" si="251"/>
        <v>0.33502053706911539</v>
      </c>
      <c r="RK247">
        <f t="shared" si="251"/>
        <v>0.32847463020269124</v>
      </c>
      <c r="RL247">
        <f t="shared" si="251"/>
        <v>0.32197601690954208</v>
      </c>
      <c r="RM247">
        <f t="shared" si="251"/>
        <v>0.31607936562232058</v>
      </c>
      <c r="RN247">
        <f t="shared" si="251"/>
        <v>0.32425130558346749</v>
      </c>
      <c r="RO247">
        <f t="shared" si="251"/>
        <v>0.31837052575419439</v>
      </c>
      <c r="RP247">
        <f t="shared" si="251"/>
        <v>0.26647000175636398</v>
      </c>
      <c r="RR247">
        <f t="shared" si="244"/>
        <v>10.398960000000001</v>
      </c>
      <c r="RS247" s="35">
        <v>0.4</v>
      </c>
      <c r="RT247">
        <f>0.6*RF247+0.4*RG247</f>
        <v>0.31965962733340836</v>
      </c>
    </row>
    <row r="248" spans="463:488" x14ac:dyDescent="0.3">
      <c r="QU248">
        <v>9</v>
      </c>
      <c r="QV248" s="35">
        <v>0.43300000000000005</v>
      </c>
      <c r="QW248">
        <f t="shared" ref="QW248:RP248" si="252">FE$98</f>
        <v>0</v>
      </c>
      <c r="QX248">
        <f t="shared" si="252"/>
        <v>0</v>
      </c>
      <c r="QY248">
        <f t="shared" si="252"/>
        <v>0</v>
      </c>
      <c r="QZ248">
        <f t="shared" si="252"/>
        <v>0</v>
      </c>
      <c r="RA248">
        <f t="shared" si="252"/>
        <v>0</v>
      </c>
      <c r="RB248">
        <f t="shared" si="252"/>
        <v>0</v>
      </c>
      <c r="RC248">
        <f t="shared" si="252"/>
        <v>0</v>
      </c>
      <c r="RD248">
        <f t="shared" si="252"/>
        <v>2.1338239391454971E-2</v>
      </c>
      <c r="RE248">
        <f t="shared" si="252"/>
        <v>0.26443909708542335</v>
      </c>
      <c r="RF248">
        <f t="shared" si="252"/>
        <v>0.35126750691180908</v>
      </c>
      <c r="RG248">
        <f t="shared" si="252"/>
        <v>0.34806840189474025</v>
      </c>
      <c r="RH248">
        <f t="shared" si="252"/>
        <v>0.35558163744807969</v>
      </c>
      <c r="RI248">
        <f t="shared" si="252"/>
        <v>0.35301313731807854</v>
      </c>
      <c r="RJ248">
        <f t="shared" si="252"/>
        <v>0.35842620245950874</v>
      </c>
      <c r="RK248">
        <f t="shared" si="252"/>
        <v>0.34391165709430427</v>
      </c>
      <c r="RL248">
        <f t="shared" si="252"/>
        <v>0.35347976960269556</v>
      </c>
      <c r="RM248">
        <f t="shared" si="252"/>
        <v>0.34781163237191087</v>
      </c>
      <c r="RN248">
        <f t="shared" si="252"/>
        <v>0.35201207180960403</v>
      </c>
      <c r="RO248">
        <f t="shared" si="252"/>
        <v>0.35265664483141496</v>
      </c>
      <c r="RP248">
        <f t="shared" si="252"/>
        <v>0.34035390365322654</v>
      </c>
      <c r="RR248">
        <f t="shared" si="244"/>
        <v>10.7932077</v>
      </c>
      <c r="RS248" s="35">
        <v>0.43300000000000005</v>
      </c>
      <c r="RT248">
        <f>0.21*RF248+0.79*RG248</f>
        <v>0.34874021394832466</v>
      </c>
    </row>
    <row r="249" spans="463:488" x14ac:dyDescent="0.3">
      <c r="QU249">
        <v>10</v>
      </c>
      <c r="QV249" s="35">
        <v>0.46600000000000008</v>
      </c>
      <c r="QW249">
        <f t="shared" ref="QW249:RP249" si="253">FY$98</f>
        <v>0</v>
      </c>
      <c r="QX249">
        <f t="shared" si="253"/>
        <v>0</v>
      </c>
      <c r="QY249">
        <f t="shared" si="253"/>
        <v>0</v>
      </c>
      <c r="QZ249">
        <f t="shared" si="253"/>
        <v>0</v>
      </c>
      <c r="RA249">
        <f t="shared" si="253"/>
        <v>0</v>
      </c>
      <c r="RB249">
        <f t="shared" si="253"/>
        <v>0</v>
      </c>
      <c r="RC249">
        <f t="shared" si="253"/>
        <v>0</v>
      </c>
      <c r="RD249">
        <f t="shared" si="253"/>
        <v>0</v>
      </c>
      <c r="RE249">
        <f t="shared" si="253"/>
        <v>0.11737672595941699</v>
      </c>
      <c r="RF249">
        <f t="shared" si="253"/>
        <v>0.36878591261621124</v>
      </c>
      <c r="RG249">
        <f t="shared" si="253"/>
        <v>0.39177104849037753</v>
      </c>
      <c r="RH249">
        <f t="shared" si="253"/>
        <v>0.39775065211843347</v>
      </c>
      <c r="RI249">
        <f t="shared" si="253"/>
        <v>0.39387256547224941</v>
      </c>
      <c r="RJ249">
        <f t="shared" si="253"/>
        <v>0.40095049920147718</v>
      </c>
      <c r="RK249">
        <f t="shared" si="253"/>
        <v>0.39712244655764711</v>
      </c>
      <c r="RL249">
        <f t="shared" si="253"/>
        <v>0.40209537689595004</v>
      </c>
      <c r="RM249">
        <f t="shared" si="253"/>
        <v>0.39082869751498944</v>
      </c>
      <c r="RN249">
        <f t="shared" si="253"/>
        <v>0.38434192228004516</v>
      </c>
      <c r="RO249">
        <f t="shared" si="253"/>
        <v>0.39751988276321004</v>
      </c>
      <c r="RP249">
        <f t="shared" si="253"/>
        <v>0.39415914095516341</v>
      </c>
      <c r="RR249">
        <f t="shared" si="244"/>
        <v>11.187455400000001</v>
      </c>
      <c r="RS249" s="35">
        <v>0.46600000000000008</v>
      </c>
      <c r="RT249">
        <f>0.81*RG249+0.19*RH249</f>
        <v>0.39290717317970819</v>
      </c>
    </row>
    <row r="250" spans="463:488" x14ac:dyDescent="0.3">
      <c r="QU250">
        <v>11</v>
      </c>
      <c r="QV250" s="35">
        <v>0.5</v>
      </c>
      <c r="QW250">
        <f t="shared" ref="QW250:RP250" si="254">GS$98</f>
        <v>0</v>
      </c>
      <c r="QX250">
        <f t="shared" si="254"/>
        <v>0</v>
      </c>
      <c r="QY250">
        <f t="shared" si="254"/>
        <v>0</v>
      </c>
      <c r="QZ250">
        <f t="shared" si="254"/>
        <v>0</v>
      </c>
      <c r="RA250">
        <f t="shared" si="254"/>
        <v>0</v>
      </c>
      <c r="RB250">
        <f t="shared" si="254"/>
        <v>0</v>
      </c>
      <c r="RC250">
        <f t="shared" si="254"/>
        <v>0</v>
      </c>
      <c r="RD250">
        <f t="shared" si="254"/>
        <v>0</v>
      </c>
      <c r="RE250">
        <f t="shared" si="254"/>
        <v>5.8561946481902383E-2</v>
      </c>
      <c r="RF250">
        <f t="shared" si="254"/>
        <v>0.33392088147097132</v>
      </c>
      <c r="RG250">
        <f t="shared" si="254"/>
        <v>0.41053807971271472</v>
      </c>
      <c r="RH250">
        <f t="shared" si="254"/>
        <v>0.4118078797063825</v>
      </c>
      <c r="RI250">
        <f t="shared" si="254"/>
        <v>0.42098543065062449</v>
      </c>
      <c r="RJ250">
        <f t="shared" si="254"/>
        <v>0.41799172910254723</v>
      </c>
      <c r="RK250">
        <f t="shared" si="254"/>
        <v>0.3965905522365491</v>
      </c>
      <c r="RL250">
        <f t="shared" si="254"/>
        <v>0.41259154964175893</v>
      </c>
      <c r="RM250">
        <f t="shared" si="254"/>
        <v>0.40768484842475411</v>
      </c>
      <c r="RN250">
        <f t="shared" si="254"/>
        <v>0.41128452319251058</v>
      </c>
      <c r="RO250">
        <f t="shared" si="254"/>
        <v>0.40971530911918724</v>
      </c>
      <c r="RP250">
        <f t="shared" si="254"/>
        <v>0.40997674844938742</v>
      </c>
      <c r="RR250">
        <f t="shared" si="244"/>
        <v>11.59365</v>
      </c>
      <c r="RS250" s="35">
        <v>0.5</v>
      </c>
      <c r="RT250">
        <f>0.41*RG250+0.59*RH250</f>
        <v>0.41128726170897867</v>
      </c>
    </row>
    <row r="251" spans="463:488" x14ac:dyDescent="0.3">
      <c r="QU251">
        <v>12</v>
      </c>
      <c r="QV251" s="35">
        <v>0.53300000000000003</v>
      </c>
      <c r="QW251">
        <f t="shared" ref="QW251:RP251" si="255">HM$98</f>
        <v>0</v>
      </c>
      <c r="QX251">
        <f t="shared" si="255"/>
        <v>0</v>
      </c>
      <c r="QY251">
        <f t="shared" si="255"/>
        <v>0</v>
      </c>
      <c r="QZ251">
        <f t="shared" si="255"/>
        <v>0</v>
      </c>
      <c r="RA251">
        <f t="shared" si="255"/>
        <v>0</v>
      </c>
      <c r="RB251">
        <f t="shared" si="255"/>
        <v>0</v>
      </c>
      <c r="RC251">
        <f t="shared" si="255"/>
        <v>0</v>
      </c>
      <c r="RD251">
        <f t="shared" si="255"/>
        <v>0</v>
      </c>
      <c r="RE251">
        <f t="shared" si="255"/>
        <v>0</v>
      </c>
      <c r="RF251">
        <f t="shared" si="255"/>
        <v>9.7486238716398541E-2</v>
      </c>
      <c r="RG251">
        <f t="shared" si="255"/>
        <v>0.4099299464619735</v>
      </c>
      <c r="RH251">
        <f t="shared" si="255"/>
        <v>0.42731836024443504</v>
      </c>
      <c r="RI251">
        <f t="shared" si="255"/>
        <v>0.42650908637911217</v>
      </c>
      <c r="RJ251">
        <f t="shared" si="255"/>
        <v>0.42379072970149201</v>
      </c>
      <c r="RK251">
        <f t="shared" si="255"/>
        <v>0.42456463569278208</v>
      </c>
      <c r="RL251">
        <f t="shared" si="255"/>
        <v>0.42230338183646821</v>
      </c>
      <c r="RM251">
        <f t="shared" si="255"/>
        <v>0.4245640159310296</v>
      </c>
      <c r="RN251">
        <f t="shared" si="255"/>
        <v>0.42016822282287725</v>
      </c>
      <c r="RO251">
        <f t="shared" si="255"/>
        <v>0.41782165890324607</v>
      </c>
      <c r="RP251">
        <f t="shared" si="255"/>
        <v>0.42038708394653473</v>
      </c>
      <c r="RR251">
        <f t="shared" si="244"/>
        <v>11.987897700000001</v>
      </c>
      <c r="RS251" s="35">
        <v>0.53300000000000003</v>
      </c>
      <c r="RT251">
        <f>0.01*RG251+0.99*RH251</f>
        <v>0.42714447610661044</v>
      </c>
    </row>
    <row r="252" spans="463:488" x14ac:dyDescent="0.3">
      <c r="QU252">
        <v>13</v>
      </c>
      <c r="QV252" s="35">
        <v>0.56600000000000006</v>
      </c>
      <c r="QW252">
        <f t="shared" ref="QW252:RP252" si="256">IG$98</f>
        <v>0</v>
      </c>
      <c r="QX252">
        <f t="shared" si="256"/>
        <v>0</v>
      </c>
      <c r="QY252">
        <f t="shared" si="256"/>
        <v>0</v>
      </c>
      <c r="QZ252">
        <f t="shared" si="256"/>
        <v>0</v>
      </c>
      <c r="RA252">
        <f t="shared" si="256"/>
        <v>0</v>
      </c>
      <c r="RB252">
        <f t="shared" si="256"/>
        <v>0</v>
      </c>
      <c r="RC252">
        <f t="shared" si="256"/>
        <v>0</v>
      </c>
      <c r="RD252">
        <f t="shared" si="256"/>
        <v>0</v>
      </c>
      <c r="RE252">
        <f t="shared" si="256"/>
        <v>0</v>
      </c>
      <c r="RF252">
        <f t="shared" si="256"/>
        <v>6.6159298089447427E-2</v>
      </c>
      <c r="RG252">
        <f t="shared" si="256"/>
        <v>0.37565667163348493</v>
      </c>
      <c r="RH252">
        <f t="shared" si="256"/>
        <v>0.45030764277774737</v>
      </c>
      <c r="RI252">
        <f t="shared" si="256"/>
        <v>0.46071834913034543</v>
      </c>
      <c r="RJ252">
        <f t="shared" si="256"/>
        <v>0.45488838442647811</v>
      </c>
      <c r="RK252">
        <f t="shared" si="256"/>
        <v>0.454790025930569</v>
      </c>
      <c r="RL252">
        <f t="shared" si="256"/>
        <v>0.4563942722699047</v>
      </c>
      <c r="RM252">
        <f t="shared" si="256"/>
        <v>0.45488287459561455</v>
      </c>
      <c r="RN252">
        <f t="shared" si="256"/>
        <v>0.45495351892521546</v>
      </c>
      <c r="RO252">
        <f t="shared" si="256"/>
        <v>0.45995020197571512</v>
      </c>
      <c r="RP252">
        <f t="shared" si="256"/>
        <v>0.4482877501613845</v>
      </c>
      <c r="RR252">
        <f t="shared" si="244"/>
        <v>12.382145400000001</v>
      </c>
      <c r="RS252" s="35">
        <v>0.56600000000000006</v>
      </c>
      <c r="RT252">
        <f>0.62*RH252+0.38*RI252</f>
        <v>0.45426371119173464</v>
      </c>
    </row>
    <row r="253" spans="463:488" x14ac:dyDescent="0.3">
      <c r="QU253">
        <v>14</v>
      </c>
      <c r="QV253" s="35">
        <v>0.6</v>
      </c>
      <c r="QW253">
        <f t="shared" ref="QW253:RP253" si="257">JA$98</f>
        <v>0</v>
      </c>
      <c r="QX253">
        <f t="shared" si="257"/>
        <v>0</v>
      </c>
      <c r="QY253">
        <f t="shared" si="257"/>
        <v>0</v>
      </c>
      <c r="QZ253">
        <f t="shared" si="257"/>
        <v>0</v>
      </c>
      <c r="RA253">
        <f t="shared" si="257"/>
        <v>0</v>
      </c>
      <c r="RB253">
        <f t="shared" si="257"/>
        <v>0</v>
      </c>
      <c r="RC253">
        <f t="shared" si="257"/>
        <v>0</v>
      </c>
      <c r="RD253">
        <f t="shared" si="257"/>
        <v>0</v>
      </c>
      <c r="RE253">
        <f t="shared" si="257"/>
        <v>0</v>
      </c>
      <c r="RF253">
        <f t="shared" si="257"/>
        <v>2.1066182318944296E-3</v>
      </c>
      <c r="RG253">
        <f t="shared" si="257"/>
        <v>0.15741700007671608</v>
      </c>
      <c r="RH253">
        <f t="shared" si="257"/>
        <v>0.44163755676932703</v>
      </c>
      <c r="RI253">
        <f t="shared" si="257"/>
        <v>0.46966602862965784</v>
      </c>
      <c r="RJ253">
        <f t="shared" si="257"/>
        <v>0.46559985922856451</v>
      </c>
      <c r="RK253">
        <f t="shared" si="257"/>
        <v>0.4616567645976094</v>
      </c>
      <c r="RL253">
        <f t="shared" si="257"/>
        <v>0.46371866958162739</v>
      </c>
      <c r="RM253">
        <f t="shared" si="257"/>
        <v>0.4637082127018553</v>
      </c>
      <c r="RN253">
        <f t="shared" si="257"/>
        <v>0.46690855672008041</v>
      </c>
      <c r="RO253">
        <f t="shared" si="257"/>
        <v>0.46850610689108513</v>
      </c>
      <c r="RP253">
        <f t="shared" si="257"/>
        <v>0.46790856131184344</v>
      </c>
      <c r="RR253">
        <f t="shared" si="244"/>
        <v>12.78834</v>
      </c>
      <c r="RS253" s="35">
        <v>0.6</v>
      </c>
      <c r="RT253">
        <f>0.21*RH253+0.79*RI253</f>
        <v>0.46378004953898838</v>
      </c>
    </row>
    <row r="254" spans="463:488" x14ac:dyDescent="0.3">
      <c r="QU254">
        <v>15</v>
      </c>
      <c r="QV254" s="35">
        <v>0.63300000000000001</v>
      </c>
      <c r="QW254">
        <f t="shared" ref="QW254:RP254" si="258">JU$98</f>
        <v>0</v>
      </c>
      <c r="QX254">
        <f t="shared" si="258"/>
        <v>0</v>
      </c>
      <c r="QY254">
        <f t="shared" si="258"/>
        <v>0</v>
      </c>
      <c r="QZ254">
        <f t="shared" si="258"/>
        <v>0</v>
      </c>
      <c r="RA254">
        <f t="shared" si="258"/>
        <v>0</v>
      </c>
      <c r="RB254">
        <f t="shared" si="258"/>
        <v>0</v>
      </c>
      <c r="RC254">
        <f t="shared" si="258"/>
        <v>0</v>
      </c>
      <c r="RD254">
        <f t="shared" si="258"/>
        <v>0</v>
      </c>
      <c r="RE254">
        <f t="shared" si="258"/>
        <v>0</v>
      </c>
      <c r="RF254">
        <f t="shared" si="258"/>
        <v>0</v>
      </c>
      <c r="RG254">
        <f t="shared" si="258"/>
        <v>9.9976790803725998E-2</v>
      </c>
      <c r="RH254">
        <f t="shared" si="258"/>
        <v>0.36223158425906304</v>
      </c>
      <c r="RI254">
        <f t="shared" si="258"/>
        <v>0.46849407049287284</v>
      </c>
      <c r="RJ254">
        <f t="shared" si="258"/>
        <v>0.48200038945832757</v>
      </c>
      <c r="RK254">
        <f t="shared" si="258"/>
        <v>0.47360925252231628</v>
      </c>
      <c r="RL254">
        <f t="shared" si="258"/>
        <v>0.47229967216699337</v>
      </c>
      <c r="RM254">
        <f t="shared" si="258"/>
        <v>0.46917261809106947</v>
      </c>
      <c r="RN254">
        <f t="shared" si="258"/>
        <v>0.47311100104411358</v>
      </c>
      <c r="RO254">
        <f t="shared" si="258"/>
        <v>0.47023028443162196</v>
      </c>
      <c r="RP254">
        <f t="shared" si="258"/>
        <v>0.46601304318815134</v>
      </c>
      <c r="RR254">
        <f t="shared" si="244"/>
        <v>13.182587700000001</v>
      </c>
      <c r="RS254" s="35">
        <v>0.63300000000000001</v>
      </c>
      <c r="RT254">
        <f>0.82*RI254+0.18*RJ254</f>
        <v>0.47092520790665471</v>
      </c>
    </row>
    <row r="255" spans="463:488" x14ac:dyDescent="0.3">
      <c r="QU255">
        <v>16</v>
      </c>
      <c r="QV255" s="35">
        <v>0.66600000000000004</v>
      </c>
      <c r="QW255">
        <f t="shared" ref="QW255:RP255" si="259">KO$98</f>
        <v>0</v>
      </c>
      <c r="QX255">
        <f t="shared" si="259"/>
        <v>0</v>
      </c>
      <c r="QY255">
        <f t="shared" si="259"/>
        <v>0</v>
      </c>
      <c r="QZ255">
        <f t="shared" si="259"/>
        <v>0</v>
      </c>
      <c r="RA255">
        <f t="shared" si="259"/>
        <v>0</v>
      </c>
      <c r="RB255">
        <f t="shared" si="259"/>
        <v>0</v>
      </c>
      <c r="RC255">
        <f t="shared" si="259"/>
        <v>0</v>
      </c>
      <c r="RD255">
        <f t="shared" si="259"/>
        <v>0</v>
      </c>
      <c r="RE255">
        <f t="shared" si="259"/>
        <v>0</v>
      </c>
      <c r="RF255">
        <f t="shared" si="259"/>
        <v>0</v>
      </c>
      <c r="RG255">
        <f t="shared" si="259"/>
        <v>1.4393606245504027E-2</v>
      </c>
      <c r="RH255">
        <f t="shared" si="259"/>
        <v>0.16182100201926547</v>
      </c>
      <c r="RI255">
        <f t="shared" si="259"/>
        <v>0.46492793204750421</v>
      </c>
      <c r="RJ255">
        <f t="shared" si="259"/>
        <v>0.49578409255245398</v>
      </c>
      <c r="RK255">
        <f t="shared" si="259"/>
        <v>0.49596982375292592</v>
      </c>
      <c r="RL255">
        <f t="shared" si="259"/>
        <v>0.49635705457066931</v>
      </c>
      <c r="RM255">
        <f t="shared" si="259"/>
        <v>0.50038614690028382</v>
      </c>
      <c r="RN255">
        <f t="shared" si="259"/>
        <v>0.49705272662193012</v>
      </c>
      <c r="RO255">
        <f t="shared" si="259"/>
        <v>0.4940336737118089</v>
      </c>
      <c r="RP255">
        <f t="shared" si="259"/>
        <v>0.49902228510992286</v>
      </c>
      <c r="RR255">
        <f t="shared" si="244"/>
        <v>13.576835399999998</v>
      </c>
      <c r="RS255" s="35">
        <v>0.66600000000000004</v>
      </c>
      <c r="RT255">
        <f>0.42*RI255+0.58*RJ255</f>
        <v>0.48282450514037512</v>
      </c>
    </row>
    <row r="256" spans="463:488" x14ac:dyDescent="0.3">
      <c r="QU256">
        <v>17</v>
      </c>
      <c r="QV256" s="35">
        <v>0.7</v>
      </c>
      <c r="QW256">
        <f t="shared" ref="QW256:RP256" si="260">LI$98</f>
        <v>0</v>
      </c>
      <c r="QX256">
        <f t="shared" si="260"/>
        <v>0</v>
      </c>
      <c r="QY256">
        <f t="shared" si="260"/>
        <v>0</v>
      </c>
      <c r="QZ256">
        <f t="shared" si="260"/>
        <v>0</v>
      </c>
      <c r="RA256">
        <f t="shared" si="260"/>
        <v>0</v>
      </c>
      <c r="RB256">
        <f t="shared" si="260"/>
        <v>0</v>
      </c>
      <c r="RC256">
        <f t="shared" si="260"/>
        <v>0</v>
      </c>
      <c r="RD256">
        <f t="shared" si="260"/>
        <v>0</v>
      </c>
      <c r="RE256">
        <f t="shared" si="260"/>
        <v>0</v>
      </c>
      <c r="RF256">
        <f t="shared" si="260"/>
        <v>0</v>
      </c>
      <c r="RG256">
        <f t="shared" si="260"/>
        <v>0</v>
      </c>
      <c r="RH256">
        <f t="shared" si="260"/>
        <v>5.2356154470128403E-2</v>
      </c>
      <c r="RI256">
        <f t="shared" si="260"/>
        <v>0.20913179188631015</v>
      </c>
      <c r="RJ256">
        <f t="shared" si="260"/>
        <v>0.46598487857754356</v>
      </c>
      <c r="RK256">
        <f t="shared" si="260"/>
        <v>0.51111290445235424</v>
      </c>
      <c r="RL256">
        <f t="shared" si="260"/>
        <v>0.50050009413263752</v>
      </c>
      <c r="RM256">
        <f t="shared" si="260"/>
        <v>0.50659646732092956</v>
      </c>
      <c r="RN256">
        <f t="shared" si="260"/>
        <v>0.50103898463713326</v>
      </c>
      <c r="RO256">
        <f t="shared" si="260"/>
        <v>0.50620841164293406</v>
      </c>
      <c r="RP256">
        <f t="shared" si="260"/>
        <v>0.50128155405934527</v>
      </c>
      <c r="RR256">
        <f t="shared" si="244"/>
        <v>13.983029999999999</v>
      </c>
      <c r="RS256" s="35">
        <v>0.7</v>
      </c>
      <c r="RT256">
        <f>0.02*RI256+0.98*RJ256</f>
        <v>0.46084781684371889</v>
      </c>
    </row>
    <row r="257" spans="463:488" x14ac:dyDescent="0.3">
      <c r="QU257">
        <v>18</v>
      </c>
      <c r="QV257" s="35">
        <v>0.73299999999999998</v>
      </c>
      <c r="QW257">
        <f t="shared" ref="QW257:RP257" si="261">MC$98</f>
        <v>0</v>
      </c>
      <c r="QX257">
        <f t="shared" si="261"/>
        <v>0</v>
      </c>
      <c r="QY257">
        <f t="shared" si="261"/>
        <v>0</v>
      </c>
      <c r="QZ257">
        <f t="shared" si="261"/>
        <v>0</v>
      </c>
      <c r="RA257">
        <f t="shared" si="261"/>
        <v>0</v>
      </c>
      <c r="RB257">
        <f t="shared" si="261"/>
        <v>0</v>
      </c>
      <c r="RC257">
        <f t="shared" si="261"/>
        <v>0</v>
      </c>
      <c r="RD257">
        <f t="shared" si="261"/>
        <v>0</v>
      </c>
      <c r="RE257">
        <f t="shared" si="261"/>
        <v>0</v>
      </c>
      <c r="RF257">
        <f t="shared" si="261"/>
        <v>0</v>
      </c>
      <c r="RG257">
        <f t="shared" si="261"/>
        <v>0</v>
      </c>
      <c r="RH257">
        <f t="shared" si="261"/>
        <v>0</v>
      </c>
      <c r="RI257">
        <f t="shared" si="261"/>
        <v>9.7097344044996939E-2</v>
      </c>
      <c r="RJ257">
        <f t="shared" si="261"/>
        <v>0.26117893322924812</v>
      </c>
      <c r="RK257">
        <f t="shared" si="261"/>
        <v>0.48836331210199446</v>
      </c>
      <c r="RL257">
        <f t="shared" si="261"/>
        <v>0.51345397573721796</v>
      </c>
      <c r="RM257">
        <f t="shared" si="261"/>
        <v>0.51125290005084345</v>
      </c>
      <c r="RN257">
        <f t="shared" si="261"/>
        <v>0.5127207867671969</v>
      </c>
      <c r="RO257">
        <f t="shared" si="261"/>
        <v>0.51148839585510564</v>
      </c>
      <c r="RP257">
        <f t="shared" si="261"/>
        <v>0.50802651461324411</v>
      </c>
      <c r="RR257">
        <f t="shared" si="244"/>
        <v>14.3772777</v>
      </c>
      <c r="RS257" s="35">
        <v>0.73299999999999998</v>
      </c>
      <c r="RT257">
        <f>0.62*RJ257+0.38*RK257</f>
        <v>0.34750899720089173</v>
      </c>
    </row>
    <row r="258" spans="463:488" x14ac:dyDescent="0.3">
      <c r="QU258">
        <v>19</v>
      </c>
      <c r="QV258" s="35">
        <v>0.76600000000000001</v>
      </c>
      <c r="QW258">
        <f t="shared" ref="QW258:RP258" si="262">MW$98</f>
        <v>0</v>
      </c>
      <c r="QX258">
        <f t="shared" si="262"/>
        <v>0</v>
      </c>
      <c r="QY258">
        <f t="shared" si="262"/>
        <v>0</v>
      </c>
      <c r="QZ258">
        <f t="shared" si="262"/>
        <v>0</v>
      </c>
      <c r="RA258">
        <f t="shared" si="262"/>
        <v>0</v>
      </c>
      <c r="RB258">
        <f t="shared" si="262"/>
        <v>0</v>
      </c>
      <c r="RC258">
        <f t="shared" si="262"/>
        <v>0</v>
      </c>
      <c r="RD258">
        <f t="shared" si="262"/>
        <v>0</v>
      </c>
      <c r="RE258">
        <f t="shared" si="262"/>
        <v>0</v>
      </c>
      <c r="RF258">
        <f t="shared" si="262"/>
        <v>0</v>
      </c>
      <c r="RG258">
        <f t="shared" si="262"/>
        <v>0</v>
      </c>
      <c r="RH258">
        <f t="shared" si="262"/>
        <v>0</v>
      </c>
      <c r="RI258">
        <f t="shared" si="262"/>
        <v>1.3110028122405202E-2</v>
      </c>
      <c r="RJ258">
        <f t="shared" si="262"/>
        <v>0.13334186038461063</v>
      </c>
      <c r="RK258">
        <f t="shared" si="262"/>
        <v>0.32815831470913343</v>
      </c>
      <c r="RL258">
        <f t="shared" si="262"/>
        <v>0.49925194966339603</v>
      </c>
      <c r="RM258">
        <f t="shared" si="262"/>
        <v>0.52939386038914238</v>
      </c>
      <c r="RN258">
        <f t="shared" si="262"/>
        <v>0.53053414832007939</v>
      </c>
      <c r="RO258">
        <f t="shared" si="262"/>
        <v>0.52678927135889253</v>
      </c>
      <c r="RP258">
        <f t="shared" si="262"/>
        <v>0.5333191994478893</v>
      </c>
      <c r="RR258">
        <f t="shared" si="244"/>
        <v>14.771525400000002</v>
      </c>
      <c r="RS258" s="35">
        <v>0.76600000000000001</v>
      </c>
      <c r="RT258">
        <f>0.23*RJ258+0.77*RK258</f>
        <v>0.28335053021449319</v>
      </c>
    </row>
    <row r="259" spans="463:488" x14ac:dyDescent="0.3">
      <c r="QU259">
        <v>20</v>
      </c>
      <c r="QV259" s="35">
        <v>0.8</v>
      </c>
      <c r="QW259">
        <f t="shared" ref="QW259:RP259" si="263">NQ$98</f>
        <v>0</v>
      </c>
      <c r="QX259">
        <f t="shared" si="263"/>
        <v>0</v>
      </c>
      <c r="QY259">
        <f t="shared" si="263"/>
        <v>0</v>
      </c>
      <c r="QZ259">
        <f t="shared" si="263"/>
        <v>0</v>
      </c>
      <c r="RA259">
        <f t="shared" si="263"/>
        <v>0</v>
      </c>
      <c r="RB259">
        <f t="shared" si="263"/>
        <v>0</v>
      </c>
      <c r="RC259">
        <f t="shared" si="263"/>
        <v>0</v>
      </c>
      <c r="RD259">
        <f t="shared" si="263"/>
        <v>0</v>
      </c>
      <c r="RE259">
        <f t="shared" si="263"/>
        <v>0</v>
      </c>
      <c r="RF259">
        <f t="shared" si="263"/>
        <v>0</v>
      </c>
      <c r="RG259">
        <f t="shared" si="263"/>
        <v>0</v>
      </c>
      <c r="RH259">
        <f t="shared" si="263"/>
        <v>0</v>
      </c>
      <c r="RI259">
        <f t="shared" si="263"/>
        <v>0</v>
      </c>
      <c r="RJ259">
        <f t="shared" si="263"/>
        <v>3.697912624818861E-2</v>
      </c>
      <c r="RK259">
        <f t="shared" si="263"/>
        <v>0.12869446779090518</v>
      </c>
      <c r="RL259">
        <f t="shared" si="263"/>
        <v>0.32475662332068111</v>
      </c>
      <c r="RM259">
        <f t="shared" si="263"/>
        <v>0.48239399156266649</v>
      </c>
      <c r="RN259">
        <f t="shared" si="263"/>
        <v>0.52847213922045133</v>
      </c>
      <c r="RO259">
        <f t="shared" si="263"/>
        <v>0.53744576282557677</v>
      </c>
      <c r="RP259">
        <f t="shared" si="263"/>
        <v>0.53971626261386607</v>
      </c>
      <c r="RR259">
        <f t="shared" si="244"/>
        <v>15.177720000000001</v>
      </c>
      <c r="RS259" s="35">
        <v>0.8</v>
      </c>
      <c r="RT259">
        <f>0.82*RK259+0.18*RL259</f>
        <v>0.16398565578626484</v>
      </c>
    </row>
    <row r="260" spans="463:488" x14ac:dyDescent="0.3">
      <c r="QU260">
        <v>21</v>
      </c>
      <c r="QV260" s="35">
        <v>0.83300000000000007</v>
      </c>
      <c r="QW260">
        <f t="shared" ref="QW260:RP260" si="264">OK$98</f>
        <v>0</v>
      </c>
      <c r="QX260">
        <f t="shared" si="264"/>
        <v>0</v>
      </c>
      <c r="QY260">
        <f t="shared" si="264"/>
        <v>0</v>
      </c>
      <c r="QZ260">
        <f t="shared" si="264"/>
        <v>0</v>
      </c>
      <c r="RA260">
        <f t="shared" si="264"/>
        <v>0</v>
      </c>
      <c r="RB260">
        <f t="shared" si="264"/>
        <v>0</v>
      </c>
      <c r="RC260">
        <f t="shared" si="264"/>
        <v>0</v>
      </c>
      <c r="RD260">
        <f t="shared" si="264"/>
        <v>0</v>
      </c>
      <c r="RE260">
        <f t="shared" si="264"/>
        <v>0</v>
      </c>
      <c r="RF260">
        <f t="shared" si="264"/>
        <v>0</v>
      </c>
      <c r="RG260">
        <f t="shared" si="264"/>
        <v>0</v>
      </c>
      <c r="RH260">
        <f t="shared" si="264"/>
        <v>0</v>
      </c>
      <c r="RI260">
        <f t="shared" si="264"/>
        <v>0</v>
      </c>
      <c r="RJ260">
        <f t="shared" si="264"/>
        <v>0</v>
      </c>
      <c r="RK260">
        <f t="shared" si="264"/>
        <v>2.2213869672017109E-2</v>
      </c>
      <c r="RL260">
        <f t="shared" si="264"/>
        <v>0.1004515684764582</v>
      </c>
      <c r="RM260">
        <f t="shared" si="264"/>
        <v>0.31393232404191224</v>
      </c>
      <c r="RN260">
        <f t="shared" si="264"/>
        <v>0.49179605367393714</v>
      </c>
      <c r="RO260">
        <f t="shared" si="264"/>
        <v>0.52740077020449805</v>
      </c>
      <c r="RP260">
        <f t="shared" si="264"/>
        <v>0.53697006896874233</v>
      </c>
      <c r="RR260">
        <f t="shared" si="244"/>
        <v>15.571967700000002</v>
      </c>
      <c r="RS260" s="35">
        <v>0.83300000000000007</v>
      </c>
      <c r="RT260">
        <f>0.43*RK260+0.57*RL260</f>
        <v>6.6809357990548518E-2</v>
      </c>
    </row>
    <row r="261" spans="463:488" x14ac:dyDescent="0.3">
      <c r="QU261">
        <v>22</v>
      </c>
      <c r="QV261" s="35">
        <v>0.8660000000000001</v>
      </c>
      <c r="QW261">
        <f t="shared" ref="QW261:RP261" si="265">PE$98</f>
        <v>0</v>
      </c>
      <c r="QX261">
        <f t="shared" si="265"/>
        <v>0</v>
      </c>
      <c r="QY261">
        <f t="shared" si="265"/>
        <v>0</v>
      </c>
      <c r="QZ261">
        <f t="shared" si="265"/>
        <v>0</v>
      </c>
      <c r="RA261">
        <f t="shared" si="265"/>
        <v>0</v>
      </c>
      <c r="RB261">
        <f t="shared" si="265"/>
        <v>0</v>
      </c>
      <c r="RC261">
        <f t="shared" si="265"/>
        <v>0</v>
      </c>
      <c r="RD261">
        <f t="shared" si="265"/>
        <v>0</v>
      </c>
      <c r="RE261">
        <f t="shared" si="265"/>
        <v>0</v>
      </c>
      <c r="RF261">
        <f t="shared" si="265"/>
        <v>0</v>
      </c>
      <c r="RG261">
        <f t="shared" si="265"/>
        <v>0</v>
      </c>
      <c r="RH261">
        <f t="shared" si="265"/>
        <v>0</v>
      </c>
      <c r="RI261">
        <f t="shared" si="265"/>
        <v>0</v>
      </c>
      <c r="RJ261">
        <f t="shared" si="265"/>
        <v>0</v>
      </c>
      <c r="RK261">
        <f t="shared" si="265"/>
        <v>0</v>
      </c>
      <c r="RL261">
        <f t="shared" si="265"/>
        <v>5.3922413185860447E-2</v>
      </c>
      <c r="RM261">
        <f t="shared" si="265"/>
        <v>0.16172625738878474</v>
      </c>
      <c r="RN261">
        <f t="shared" si="265"/>
        <v>0.37048464200453168</v>
      </c>
      <c r="RO261">
        <f t="shared" si="265"/>
        <v>0.48340036458961394</v>
      </c>
      <c r="RP261">
        <f t="shared" si="265"/>
        <v>0.5434960375352933</v>
      </c>
      <c r="RR261">
        <f t="shared" si="244"/>
        <v>15.966215400000001</v>
      </c>
      <c r="RS261" s="35">
        <v>0.8660000000000001</v>
      </c>
      <c r="RT261">
        <f>0.03*RK261+0.97*RL261</f>
        <v>5.2304740790284632E-2</v>
      </c>
    </row>
    <row r="262" spans="463:488" x14ac:dyDescent="0.3">
      <c r="QU262">
        <v>23</v>
      </c>
      <c r="QV262" s="35">
        <v>0.9</v>
      </c>
      <c r="QW262">
        <f t="shared" ref="QW262:RP262" si="266">PY$98</f>
        <v>0</v>
      </c>
      <c r="QX262">
        <f t="shared" si="266"/>
        <v>0</v>
      </c>
      <c r="QY262">
        <f t="shared" si="266"/>
        <v>0</v>
      </c>
      <c r="QZ262">
        <f t="shared" si="266"/>
        <v>0</v>
      </c>
      <c r="RA262">
        <f t="shared" si="266"/>
        <v>0</v>
      </c>
      <c r="RB262">
        <f t="shared" si="266"/>
        <v>0</v>
      </c>
      <c r="RC262">
        <f t="shared" si="266"/>
        <v>0</v>
      </c>
      <c r="RD262">
        <f t="shared" si="266"/>
        <v>0</v>
      </c>
      <c r="RE262">
        <f t="shared" si="266"/>
        <v>0</v>
      </c>
      <c r="RF262">
        <f t="shared" si="266"/>
        <v>0</v>
      </c>
      <c r="RG262">
        <f t="shared" si="266"/>
        <v>0</v>
      </c>
      <c r="RH262">
        <f t="shared" si="266"/>
        <v>0</v>
      </c>
      <c r="RI262">
        <f t="shared" si="266"/>
        <v>0</v>
      </c>
      <c r="RJ262">
        <f t="shared" si="266"/>
        <v>0</v>
      </c>
      <c r="RK262">
        <f t="shared" si="266"/>
        <v>0</v>
      </c>
      <c r="RL262">
        <f t="shared" si="266"/>
        <v>0</v>
      </c>
      <c r="RM262">
        <f t="shared" si="266"/>
        <v>6.2109048679997163E-2</v>
      </c>
      <c r="RN262">
        <f t="shared" si="266"/>
        <v>0.11533637370267183</v>
      </c>
      <c r="RO262">
        <f t="shared" si="266"/>
        <v>0.27243355260504637</v>
      </c>
      <c r="RP262">
        <f t="shared" si="266"/>
        <v>0.47847196021672694</v>
      </c>
      <c r="RR262">
        <f t="shared" si="244"/>
        <v>16.372410000000002</v>
      </c>
      <c r="RS262" s="35">
        <v>0.9</v>
      </c>
      <c r="RT262">
        <f>0.63*RL262+0.37*RM262</f>
        <v>2.2980348011598949E-2</v>
      </c>
    </row>
    <row r="265" spans="463:488" x14ac:dyDescent="0.3">
      <c r="QU265" t="s">
        <v>991</v>
      </c>
      <c r="QV265" t="s">
        <v>990</v>
      </c>
      <c r="QW265">
        <v>1</v>
      </c>
      <c r="QX265">
        <v>2</v>
      </c>
      <c r="QY265">
        <v>3</v>
      </c>
      <c r="QZ265">
        <v>4</v>
      </c>
      <c r="RA265">
        <v>5</v>
      </c>
      <c r="RB265">
        <v>6</v>
      </c>
      <c r="RC265">
        <v>7</v>
      </c>
      <c r="RD265">
        <v>8</v>
      </c>
      <c r="RE265">
        <v>9</v>
      </c>
      <c r="RF265">
        <v>10</v>
      </c>
      <c r="RG265">
        <v>11</v>
      </c>
      <c r="RH265">
        <v>12</v>
      </c>
      <c r="RI265">
        <v>13</v>
      </c>
      <c r="RJ265">
        <v>14</v>
      </c>
      <c r="RK265">
        <v>15</v>
      </c>
      <c r="RL265">
        <v>16</v>
      </c>
      <c r="RM265">
        <v>17</v>
      </c>
      <c r="RN265">
        <v>18</v>
      </c>
      <c r="RO265">
        <v>19</v>
      </c>
      <c r="RP265">
        <v>20</v>
      </c>
      <c r="RR265" t="s">
        <v>886</v>
      </c>
      <c r="RS265" t="s">
        <v>627</v>
      </c>
      <c r="RT265" t="s">
        <v>990</v>
      </c>
    </row>
    <row r="266" spans="463:488" x14ac:dyDescent="0.3">
      <c r="QU266">
        <v>1</v>
      </c>
      <c r="QV266" s="35">
        <v>0.1</v>
      </c>
      <c r="QW266">
        <f t="shared" ref="QW266:RP266" si="267">A$97</f>
        <v>0</v>
      </c>
      <c r="QX266">
        <f t="shared" si="267"/>
        <v>0</v>
      </c>
      <c r="QY266">
        <f t="shared" si="267"/>
        <v>7.1670585643789808E-2</v>
      </c>
      <c r="QZ266">
        <f t="shared" si="267"/>
        <v>1.0655318089585835E-29</v>
      </c>
      <c r="RA266">
        <f t="shared" si="267"/>
        <v>7.9735838764930815E-30</v>
      </c>
      <c r="RB266">
        <f t="shared" si="267"/>
        <v>-1.4335272735838388E-29</v>
      </c>
      <c r="RC266">
        <f t="shared" si="267"/>
        <v>7.2232849937774984E-2</v>
      </c>
      <c r="RD266">
        <f t="shared" si="267"/>
        <v>6.7825866474536672E-2</v>
      </c>
      <c r="RE266">
        <f t="shared" si="267"/>
        <v>6.9183669270674791E-2</v>
      </c>
      <c r="RF266">
        <f t="shared" si="267"/>
        <v>7.2471801186125326E-2</v>
      </c>
      <c r="RG266">
        <f t="shared" si="267"/>
        <v>6.7155534909672243E-2</v>
      </c>
      <c r="RH266">
        <f t="shared" si="267"/>
        <v>5.9953316210340023E-2</v>
      </c>
      <c r="RI266">
        <f t="shared" si="267"/>
        <v>7.0509414663673137E-2</v>
      </c>
      <c r="RJ266">
        <f t="shared" si="267"/>
        <v>7.4334192559314449E-2</v>
      </c>
      <c r="RK266">
        <f t="shared" si="267"/>
        <v>6.56858533466083E-2</v>
      </c>
      <c r="RL266">
        <f t="shared" si="267"/>
        <v>5.9110197524493133E-2</v>
      </c>
      <c r="RM266">
        <f t="shared" si="267"/>
        <v>6.5776604111176015E-2</v>
      </c>
      <c r="RN266">
        <f t="shared" si="267"/>
        <v>6.7235568885548685E-2</v>
      </c>
      <c r="RO266">
        <f t="shared" si="267"/>
        <v>6.2064467027413146E-2</v>
      </c>
      <c r="RP266">
        <f t="shared" si="267"/>
        <v>5.9296938417023097E-2</v>
      </c>
      <c r="RR266">
        <f t="shared" ref="RR266:RR288" si="268">(119469*RS266+56202)/10^4</f>
        <v>6.8148899999999992</v>
      </c>
      <c r="RS266" s="35">
        <v>0.1</v>
      </c>
      <c r="RT266">
        <f>0.19*RB266+0.81*RC266</f>
        <v>5.8508608449597745E-2</v>
      </c>
    </row>
    <row r="267" spans="463:488" x14ac:dyDescent="0.3">
      <c r="QU267">
        <v>2</v>
      </c>
      <c r="QV267" s="35">
        <v>0.15</v>
      </c>
      <c r="QW267">
        <f t="shared" ref="QW267:RP267" si="269">U$97</f>
        <v>0</v>
      </c>
      <c r="QX267">
        <f t="shared" si="269"/>
        <v>0</v>
      </c>
      <c r="QY267">
        <f t="shared" si="269"/>
        <v>0</v>
      </c>
      <c r="QZ267">
        <f t="shared" si="269"/>
        <v>9.4922343215711913E-2</v>
      </c>
      <c r="RA267">
        <f t="shared" si="269"/>
        <v>6.7382363289508006E-31</v>
      </c>
      <c r="RB267">
        <f t="shared" si="269"/>
        <v>2.1374397263241375E-29</v>
      </c>
      <c r="RC267">
        <f t="shared" si="269"/>
        <v>-1.7898450330425648E-29</v>
      </c>
      <c r="RD267">
        <f t="shared" si="269"/>
        <v>2.4293459809999606E-29</v>
      </c>
      <c r="RE267">
        <f t="shared" si="269"/>
        <v>5.4842003521451098E-2</v>
      </c>
      <c r="RF267">
        <f t="shared" si="269"/>
        <v>0.10933016066084952</v>
      </c>
      <c r="RG267">
        <f t="shared" si="269"/>
        <v>0.11581312625469956</v>
      </c>
      <c r="RH267">
        <f t="shared" si="269"/>
        <v>0.13029958877244138</v>
      </c>
      <c r="RI267">
        <f t="shared" si="269"/>
        <v>0.11182981528138704</v>
      </c>
      <c r="RJ267">
        <f t="shared" si="269"/>
        <v>0.12426895044902951</v>
      </c>
      <c r="RK267">
        <f t="shared" si="269"/>
        <v>0.12494381005985028</v>
      </c>
      <c r="RL267">
        <f t="shared" si="269"/>
        <v>0.11544326571200615</v>
      </c>
      <c r="RM267">
        <f t="shared" si="269"/>
        <v>0.11787736080786176</v>
      </c>
      <c r="RN267">
        <f t="shared" si="269"/>
        <v>0.11918098088876597</v>
      </c>
      <c r="RO267">
        <f t="shared" si="269"/>
        <v>0.1191285227840036</v>
      </c>
      <c r="RP267">
        <f t="shared" si="269"/>
        <v>0.11938824984344661</v>
      </c>
      <c r="RR267">
        <f t="shared" si="268"/>
        <v>7.4122350000000008</v>
      </c>
      <c r="RS267" s="35">
        <v>0.15</v>
      </c>
      <c r="RT267">
        <f>0.59*RC267+0.41*RD267</f>
        <v>-5.9976717285129401E-31</v>
      </c>
    </row>
    <row r="268" spans="463:488" x14ac:dyDescent="0.3">
      <c r="QU268">
        <v>3</v>
      </c>
      <c r="QV268" s="35">
        <v>0.2</v>
      </c>
      <c r="QW268">
        <f t="shared" ref="QW268:RP268" si="270">AO$97</f>
        <v>0</v>
      </c>
      <c r="QX268">
        <f t="shared" si="270"/>
        <v>0</v>
      </c>
      <c r="QY268">
        <f t="shared" si="270"/>
        <v>0</v>
      </c>
      <c r="QZ268">
        <f t="shared" si="270"/>
        <v>0</v>
      </c>
      <c r="RA268">
        <f t="shared" si="270"/>
        <v>0.11039118615750798</v>
      </c>
      <c r="RB268">
        <f t="shared" si="270"/>
        <v>3.5497114809460174E-29</v>
      </c>
      <c r="RC268">
        <f t="shared" si="270"/>
        <v>3.8303411284932656E-29</v>
      </c>
      <c r="RD268">
        <f t="shared" si="270"/>
        <v>6.5195399241813391E-29</v>
      </c>
      <c r="RE268">
        <f t="shared" si="270"/>
        <v>8.6666922316739196E-30</v>
      </c>
      <c r="RF268">
        <f t="shared" si="270"/>
        <v>9.9098392868390521E-30</v>
      </c>
      <c r="RG268">
        <f t="shared" si="270"/>
        <v>2.9001250865200459E-2</v>
      </c>
      <c r="RH268">
        <f t="shared" si="270"/>
        <v>0.12837677193539465</v>
      </c>
      <c r="RI268">
        <f t="shared" si="270"/>
        <v>0.14573238280735015</v>
      </c>
      <c r="RJ268">
        <f t="shared" si="270"/>
        <v>0.15108465427207862</v>
      </c>
      <c r="RK268">
        <f t="shared" si="270"/>
        <v>0.15693861964852271</v>
      </c>
      <c r="RL268">
        <f t="shared" si="270"/>
        <v>0.14358912484414482</v>
      </c>
      <c r="RM268">
        <f t="shared" si="270"/>
        <v>0.14570757139782237</v>
      </c>
      <c r="RN268">
        <f t="shared" si="270"/>
        <v>0.14980960381123704</v>
      </c>
      <c r="RO268">
        <f t="shared" si="270"/>
        <v>0.13690888464168866</v>
      </c>
      <c r="RP268">
        <f t="shared" si="270"/>
        <v>0.15397623732380702</v>
      </c>
      <c r="RR268">
        <f t="shared" si="268"/>
        <v>8.0095799999999997</v>
      </c>
      <c r="RS268" s="35">
        <v>0.2</v>
      </c>
      <c r="RT268">
        <f>0.99*RD268+0.01*RE268</f>
        <v>6.4630112171712001E-29</v>
      </c>
    </row>
    <row r="269" spans="463:488" x14ac:dyDescent="0.3">
      <c r="QU269">
        <v>4</v>
      </c>
      <c r="QV269" s="35">
        <v>0.25</v>
      </c>
      <c r="QW269">
        <f t="shared" ref="QW269:RP269" si="271">BI$97</f>
        <v>0</v>
      </c>
      <c r="QX269">
        <f t="shared" si="271"/>
        <v>0</v>
      </c>
      <c r="QY269">
        <f t="shared" si="271"/>
        <v>0</v>
      </c>
      <c r="QZ269">
        <f t="shared" si="271"/>
        <v>0</v>
      </c>
      <c r="RA269">
        <f t="shared" si="271"/>
        <v>0.29827082485429329</v>
      </c>
      <c r="RB269">
        <f t="shared" si="271"/>
        <v>0.10034759369951578</v>
      </c>
      <c r="RC269">
        <f t="shared" si="271"/>
        <v>3.5007738190736511E-29</v>
      </c>
      <c r="RD269">
        <f t="shared" si="271"/>
        <v>-2.5590109027172112E-29</v>
      </c>
      <c r="RE269">
        <f t="shared" si="271"/>
        <v>3.517735130293353E-29</v>
      </c>
      <c r="RF269">
        <f t="shared" si="271"/>
        <v>-1.0315131197175784E-29</v>
      </c>
      <c r="RG269">
        <f t="shared" si="271"/>
        <v>1.6671549754137004E-29</v>
      </c>
      <c r="RH269">
        <f t="shared" si="271"/>
        <v>-1.4300392193317068E-28</v>
      </c>
      <c r="RI269">
        <f t="shared" si="271"/>
        <v>2.3204630946425872E-2</v>
      </c>
      <c r="RJ269">
        <f t="shared" si="271"/>
        <v>8.9453360270933077E-2</v>
      </c>
      <c r="RK269">
        <f t="shared" si="271"/>
        <v>0.14378815902084113</v>
      </c>
      <c r="RL269">
        <f t="shared" si="271"/>
        <v>0.1690109091163354</v>
      </c>
      <c r="RM269">
        <f t="shared" si="271"/>
        <v>0.16864959912261099</v>
      </c>
      <c r="RN269">
        <f t="shared" si="271"/>
        <v>0.15808002220020753</v>
      </c>
      <c r="RO269">
        <f t="shared" si="271"/>
        <v>0.15894934166209393</v>
      </c>
      <c r="RP269">
        <f t="shared" si="271"/>
        <v>0.16504578686743621</v>
      </c>
      <c r="RR269">
        <f t="shared" si="268"/>
        <v>8.6069250000000004</v>
      </c>
      <c r="RS269" s="35">
        <v>0.25</v>
      </c>
      <c r="RT269">
        <f>0.39*RD269+0.61*RE269</f>
        <v>1.1478041774192329E-29</v>
      </c>
    </row>
    <row r="270" spans="463:488" x14ac:dyDescent="0.3">
      <c r="QU270">
        <v>5</v>
      </c>
      <c r="QV270" s="35">
        <v>0.3</v>
      </c>
      <c r="QW270">
        <f t="shared" ref="QW270:RP270" si="272">CC$97</f>
        <v>0</v>
      </c>
      <c r="QX270">
        <f t="shared" si="272"/>
        <v>0</v>
      </c>
      <c r="QY270">
        <f t="shared" si="272"/>
        <v>0</v>
      </c>
      <c r="QZ270">
        <f t="shared" si="272"/>
        <v>0</v>
      </c>
      <c r="RA270">
        <f t="shared" si="272"/>
        <v>0</v>
      </c>
      <c r="RB270">
        <f t="shared" si="272"/>
        <v>0.50335222872640639</v>
      </c>
      <c r="RC270">
        <f t="shared" si="272"/>
        <v>3.7246847420460194E-2</v>
      </c>
      <c r="RD270">
        <f t="shared" si="272"/>
        <v>1.3948660535225582E-29</v>
      </c>
      <c r="RE270">
        <f t="shared" si="272"/>
        <v>-3.6240298336862109E-29</v>
      </c>
      <c r="RF270">
        <f t="shared" si="272"/>
        <v>7.6495404595387437E-29</v>
      </c>
      <c r="RG270">
        <f t="shared" si="272"/>
        <v>7.6551704714158175E-29</v>
      </c>
      <c r="RH270">
        <f t="shared" si="272"/>
        <v>1.2993679126120113E-30</v>
      </c>
      <c r="RI270">
        <f t="shared" si="272"/>
        <v>6.49847356118692E-30</v>
      </c>
      <c r="RJ270">
        <f t="shared" si="272"/>
        <v>6.2938289257663038E-29</v>
      </c>
      <c r="RK270">
        <f t="shared" si="272"/>
        <v>9.6289275894076379E-3</v>
      </c>
      <c r="RL270">
        <f t="shared" si="272"/>
        <v>5.8287825991600296E-2</v>
      </c>
      <c r="RM270">
        <f t="shared" si="272"/>
        <v>0.14103511848241182</v>
      </c>
      <c r="RN270">
        <f t="shared" si="272"/>
        <v>0.16543000695514709</v>
      </c>
      <c r="RO270">
        <f t="shared" si="272"/>
        <v>0.18417491328861929</v>
      </c>
      <c r="RP270">
        <f t="shared" si="272"/>
        <v>0.18274564421758793</v>
      </c>
      <c r="RR270">
        <f t="shared" si="268"/>
        <v>9.2042699999999993</v>
      </c>
      <c r="RS270" s="35">
        <v>0.3</v>
      </c>
      <c r="RT270">
        <f>0.8*RE270+0.2*RF270</f>
        <v>-1.36931577504122E-29</v>
      </c>
    </row>
    <row r="271" spans="463:488" x14ac:dyDescent="0.3">
      <c r="QU271">
        <v>6</v>
      </c>
      <c r="QV271" s="35">
        <v>0.33299999999999996</v>
      </c>
      <c r="QW271">
        <f t="shared" ref="QW271:RP271" si="273">CW$97</f>
        <v>0</v>
      </c>
      <c r="QX271">
        <f t="shared" si="273"/>
        <v>0</v>
      </c>
      <c r="QY271">
        <f t="shared" si="273"/>
        <v>0</v>
      </c>
      <c r="QZ271">
        <f t="shared" si="273"/>
        <v>0</v>
      </c>
      <c r="RA271">
        <f t="shared" si="273"/>
        <v>0</v>
      </c>
      <c r="RB271">
        <f t="shared" si="273"/>
        <v>0.73142941491381819</v>
      </c>
      <c r="RC271">
        <f t="shared" si="273"/>
        <v>0.1746748043002665</v>
      </c>
      <c r="RD271">
        <f t="shared" si="273"/>
        <v>9.3901510072756308E-3</v>
      </c>
      <c r="RE271">
        <f t="shared" si="273"/>
        <v>-7.0198761627197678E-30</v>
      </c>
      <c r="RF271">
        <f t="shared" si="273"/>
        <v>-1.8501682036770687E-29</v>
      </c>
      <c r="RG271">
        <f t="shared" si="273"/>
        <v>-9.909876209233135E-30</v>
      </c>
      <c r="RH271">
        <f t="shared" si="273"/>
        <v>-1.0036409802532941E-29</v>
      </c>
      <c r="RI271">
        <f t="shared" si="273"/>
        <v>2.4173285854806796E-29</v>
      </c>
      <c r="RJ271">
        <f t="shared" si="273"/>
        <v>6.6293621777177484E-30</v>
      </c>
      <c r="RK271">
        <f t="shared" si="273"/>
        <v>5.3848236430320537E-29</v>
      </c>
      <c r="RL271">
        <f t="shared" si="273"/>
        <v>-3.1293601078054892E-29</v>
      </c>
      <c r="RM271">
        <f t="shared" si="273"/>
        <v>3.4255349648230904E-2</v>
      </c>
      <c r="RN271">
        <f t="shared" si="273"/>
        <v>5.9554956475476074E-2</v>
      </c>
      <c r="RO271">
        <f t="shared" si="273"/>
        <v>0.12171373348351622</v>
      </c>
      <c r="RP271">
        <f t="shared" si="273"/>
        <v>0.15688753483588236</v>
      </c>
      <c r="RR271">
        <f t="shared" si="268"/>
        <v>9.5985177000000004</v>
      </c>
      <c r="RS271" s="35">
        <v>0.33299999999999996</v>
      </c>
      <c r="RT271">
        <f>0.4*RE271+0.6*RF271</f>
        <v>-1.390895968715032E-29</v>
      </c>
    </row>
    <row r="272" spans="463:488" x14ac:dyDescent="0.3">
      <c r="QU272">
        <v>7</v>
      </c>
      <c r="QV272" s="35">
        <v>0.36599999999999999</v>
      </c>
      <c r="QW272">
        <f t="shared" ref="QW272:RP272" si="274">DQ$97</f>
        <v>0</v>
      </c>
      <c r="QX272">
        <f t="shared" si="274"/>
        <v>0</v>
      </c>
      <c r="QY272">
        <f t="shared" si="274"/>
        <v>0</v>
      </c>
      <c r="QZ272">
        <f t="shared" si="274"/>
        <v>0</v>
      </c>
      <c r="RA272">
        <f t="shared" si="274"/>
        <v>0</v>
      </c>
      <c r="RB272">
        <f t="shared" si="274"/>
        <v>0</v>
      </c>
      <c r="RC272">
        <f t="shared" si="274"/>
        <v>0.53837670116724812</v>
      </c>
      <c r="RD272">
        <f t="shared" si="274"/>
        <v>4.0620142597672972E-2</v>
      </c>
      <c r="RE272">
        <f t="shared" si="274"/>
        <v>1.6835699093687483E-33</v>
      </c>
      <c r="RF272">
        <f t="shared" si="274"/>
        <v>2.5391057489174561E-31</v>
      </c>
      <c r="RG272">
        <f t="shared" si="274"/>
        <v>-1.9289834100421338E-33</v>
      </c>
      <c r="RH272">
        <f t="shared" si="274"/>
        <v>-3.192094880292987E-33</v>
      </c>
      <c r="RI272">
        <f t="shared" si="274"/>
        <v>-6.7251607939251993E-34</v>
      </c>
      <c r="RJ272">
        <f t="shared" si="274"/>
        <v>-1.7466147213991055E-33</v>
      </c>
      <c r="RK272">
        <f t="shared" si="274"/>
        <v>1.0274401232009219E-33</v>
      </c>
      <c r="RL272">
        <f t="shared" si="274"/>
        <v>3.3223319874231435E-33</v>
      </c>
      <c r="RM272">
        <f t="shared" si="274"/>
        <v>1.7159747571535344E-33</v>
      </c>
      <c r="RN272">
        <f t="shared" si="274"/>
        <v>1.3746891078021767E-2</v>
      </c>
      <c r="RO272">
        <f t="shared" si="274"/>
        <v>5.3931652004182797E-2</v>
      </c>
      <c r="RP272">
        <f t="shared" si="274"/>
        <v>0.14495491778860334</v>
      </c>
      <c r="RR272">
        <f t="shared" si="268"/>
        <v>9.9927654000000015</v>
      </c>
      <c r="RS272" s="35">
        <v>0.36599999999999999</v>
      </c>
      <c r="RT272">
        <f>0.01*RE272+0.99*RF272</f>
        <v>2.5138830484192185E-31</v>
      </c>
    </row>
    <row r="273" spans="463:488" x14ac:dyDescent="0.3">
      <c r="QU273">
        <v>8</v>
      </c>
      <c r="QV273" s="35">
        <v>0.4</v>
      </c>
      <c r="QW273">
        <f t="shared" ref="QW273:RP273" si="275">EK$97</f>
        <v>0</v>
      </c>
      <c r="QX273">
        <f t="shared" si="275"/>
        <v>0</v>
      </c>
      <c r="QY273">
        <f t="shared" si="275"/>
        <v>0</v>
      </c>
      <c r="QZ273">
        <f t="shared" si="275"/>
        <v>0</v>
      </c>
      <c r="RA273">
        <f t="shared" si="275"/>
        <v>0</v>
      </c>
      <c r="RB273">
        <f t="shared" si="275"/>
        <v>0</v>
      </c>
      <c r="RC273">
        <f t="shared" si="275"/>
        <v>0.36868529284559304</v>
      </c>
      <c r="RD273">
        <f t="shared" si="275"/>
        <v>0.23877793455612822</v>
      </c>
      <c r="RE273">
        <f t="shared" si="275"/>
        <v>1.1904374428320787E-2</v>
      </c>
      <c r="RF273">
        <f t="shared" si="275"/>
        <v>1.4626369492342814E-33</v>
      </c>
      <c r="RG273">
        <f t="shared" si="275"/>
        <v>-5.5874124613040676E-34</v>
      </c>
      <c r="RH273">
        <f t="shared" si="275"/>
        <v>3.5774384323079531E-33</v>
      </c>
      <c r="RI273">
        <f t="shared" si="275"/>
        <v>2.3395298866882292E-34</v>
      </c>
      <c r="RJ273">
        <f t="shared" si="275"/>
        <v>-2.0058582663556036E-33</v>
      </c>
      <c r="RK273">
        <f t="shared" si="275"/>
        <v>-1.2400476990480074E-33</v>
      </c>
      <c r="RL273">
        <f t="shared" si="275"/>
        <v>4.0341310581343825E-33</v>
      </c>
      <c r="RM273">
        <f t="shared" si="275"/>
        <v>-8.6473530505021532E-34</v>
      </c>
      <c r="RN273">
        <f t="shared" si="275"/>
        <v>3.1304535932742358E-33</v>
      </c>
      <c r="RO273">
        <f t="shared" si="275"/>
        <v>3.838314043829089E-3</v>
      </c>
      <c r="RP273">
        <f t="shared" si="275"/>
        <v>4.8631016482965493E-2</v>
      </c>
      <c r="RR273">
        <f t="shared" si="268"/>
        <v>10.398960000000001</v>
      </c>
      <c r="RS273" s="35">
        <v>0.4</v>
      </c>
      <c r="RT273">
        <f>0.6*RF273+0.4*RG273</f>
        <v>6.5408567108840597E-34</v>
      </c>
    </row>
    <row r="274" spans="463:488" x14ac:dyDescent="0.3">
      <c r="QU274">
        <v>9</v>
      </c>
      <c r="QV274" s="35">
        <v>0.43300000000000005</v>
      </c>
      <c r="QW274">
        <f t="shared" ref="QW274:RP274" si="276">FE$97</f>
        <v>0</v>
      </c>
      <c r="QX274">
        <f t="shared" si="276"/>
        <v>0</v>
      </c>
      <c r="QY274">
        <f t="shared" si="276"/>
        <v>0</v>
      </c>
      <c r="QZ274">
        <f t="shared" si="276"/>
        <v>0</v>
      </c>
      <c r="RA274">
        <f t="shared" si="276"/>
        <v>0</v>
      </c>
      <c r="RB274">
        <f t="shared" si="276"/>
        <v>0</v>
      </c>
      <c r="RC274">
        <f t="shared" si="276"/>
        <v>0</v>
      </c>
      <c r="RD274">
        <f t="shared" si="276"/>
        <v>0.28056270981203391</v>
      </c>
      <c r="RE274">
        <f t="shared" si="276"/>
        <v>5.7214174368381061E-2</v>
      </c>
      <c r="RF274">
        <f t="shared" si="276"/>
        <v>1.0407603372954485E-29</v>
      </c>
      <c r="RG274">
        <f t="shared" si="276"/>
        <v>3.7127827336494515E-33</v>
      </c>
      <c r="RH274">
        <f t="shared" si="276"/>
        <v>1.2368074080846103E-34</v>
      </c>
      <c r="RI274">
        <f t="shared" si="276"/>
        <v>2.5103672434154805E-33</v>
      </c>
      <c r="RJ274">
        <f t="shared" si="276"/>
        <v>1.8379668370951639E-33</v>
      </c>
      <c r="RK274">
        <f t="shared" si="276"/>
        <v>8.0454026541778022E-33</v>
      </c>
      <c r="RL274">
        <f t="shared" si="276"/>
        <v>5.0853249904216646E-33</v>
      </c>
      <c r="RM274">
        <f t="shared" si="276"/>
        <v>4.3563147686070623E-33</v>
      </c>
      <c r="RN274">
        <f t="shared" si="276"/>
        <v>2.5505007715071334E-33</v>
      </c>
      <c r="RO274">
        <f t="shared" si="276"/>
        <v>-6.9160690055124379E-34</v>
      </c>
      <c r="RP274">
        <f t="shared" si="276"/>
        <v>4.5939207378547153E-3</v>
      </c>
      <c r="RR274">
        <f t="shared" si="268"/>
        <v>10.7932077</v>
      </c>
      <c r="RS274" s="35">
        <v>0.43300000000000005</v>
      </c>
      <c r="RT274">
        <f>0.21*RF274+0.79*RG274</f>
        <v>2.1885298066800246E-30</v>
      </c>
    </row>
    <row r="275" spans="463:488" x14ac:dyDescent="0.3">
      <c r="QU275">
        <v>10</v>
      </c>
      <c r="QV275" s="35">
        <v>0.46600000000000008</v>
      </c>
      <c r="QW275">
        <f t="shared" ref="QW275:RP275" si="277">FY$97</f>
        <v>0</v>
      </c>
      <c r="QX275">
        <f t="shared" si="277"/>
        <v>0</v>
      </c>
      <c r="QY275">
        <f t="shared" si="277"/>
        <v>0</v>
      </c>
      <c r="QZ275">
        <f t="shared" si="277"/>
        <v>0</v>
      </c>
      <c r="RA275">
        <f t="shared" si="277"/>
        <v>0</v>
      </c>
      <c r="RB275">
        <f t="shared" si="277"/>
        <v>0</v>
      </c>
      <c r="RC275">
        <f t="shared" si="277"/>
        <v>0</v>
      </c>
      <c r="RD275">
        <f t="shared" si="277"/>
        <v>0.40527189548469272</v>
      </c>
      <c r="RE275">
        <f t="shared" si="277"/>
        <v>0.25925548698681927</v>
      </c>
      <c r="RF275">
        <f t="shared" si="277"/>
        <v>2.1199072901261173E-2</v>
      </c>
      <c r="RG275">
        <f t="shared" si="277"/>
        <v>3.1907236684748648E-32</v>
      </c>
      <c r="RH275">
        <f t="shared" si="277"/>
        <v>-1.462210932482408E-31</v>
      </c>
      <c r="RI275">
        <f t="shared" si="277"/>
        <v>1.4145073735051553E-31</v>
      </c>
      <c r="RJ275">
        <f t="shared" si="277"/>
        <v>-9.1487030406838466E-33</v>
      </c>
      <c r="RK275">
        <f t="shared" si="277"/>
        <v>-2.5103278559884897E-32</v>
      </c>
      <c r="RL275">
        <f t="shared" si="277"/>
        <v>1.0509993303358937E-32</v>
      </c>
      <c r="RM275">
        <f t="shared" si="277"/>
        <v>2.4465056499027118E-33</v>
      </c>
      <c r="RN275">
        <f t="shared" si="277"/>
        <v>-1.3573958569029338E-31</v>
      </c>
      <c r="RO275">
        <f t="shared" si="277"/>
        <v>1.6845975492675394E-32</v>
      </c>
      <c r="RP275">
        <f t="shared" si="277"/>
        <v>-6.737931473079869E-32</v>
      </c>
      <c r="RR275">
        <f t="shared" si="268"/>
        <v>11.187455400000001</v>
      </c>
      <c r="RS275" s="35">
        <v>0.46600000000000008</v>
      </c>
      <c r="RT275">
        <f>0.81*RG275+0.19*RH275</f>
        <v>-1.9371460025193477E-33</v>
      </c>
    </row>
    <row r="276" spans="463:488" x14ac:dyDescent="0.3">
      <c r="QU276">
        <v>11</v>
      </c>
      <c r="QV276" s="35">
        <v>0.5</v>
      </c>
      <c r="QW276">
        <f t="shared" ref="QW276:RP276" si="278">GS$97</f>
        <v>0</v>
      </c>
      <c r="QX276">
        <f t="shared" si="278"/>
        <v>0</v>
      </c>
      <c r="QY276">
        <f t="shared" si="278"/>
        <v>0</v>
      </c>
      <c r="QZ276">
        <f t="shared" si="278"/>
        <v>0</v>
      </c>
      <c r="RA276">
        <f t="shared" si="278"/>
        <v>0</v>
      </c>
      <c r="RB276">
        <f t="shared" si="278"/>
        <v>0</v>
      </c>
      <c r="RC276">
        <f t="shared" si="278"/>
        <v>0</v>
      </c>
      <c r="RD276">
        <f t="shared" si="278"/>
        <v>0.41124525860094191</v>
      </c>
      <c r="RE276">
        <f t="shared" si="278"/>
        <v>0.31696215808981165</v>
      </c>
      <c r="RF276">
        <f t="shared" si="278"/>
        <v>6.2192303705975421E-2</v>
      </c>
      <c r="RG276">
        <f t="shared" si="278"/>
        <v>-6.7386486632592053E-32</v>
      </c>
      <c r="RH276">
        <f t="shared" si="278"/>
        <v>-1.2147066145994959E-31</v>
      </c>
      <c r="RI276">
        <f t="shared" si="278"/>
        <v>-1.3996372288032263E-31</v>
      </c>
      <c r="RJ276">
        <f t="shared" si="278"/>
        <v>-6.9284548592496448E-32</v>
      </c>
      <c r="RK276">
        <f t="shared" si="278"/>
        <v>1.1976825790294591E-32</v>
      </c>
      <c r="RL276">
        <f t="shared" si="278"/>
        <v>1.3291324591444817E-31</v>
      </c>
      <c r="RM276">
        <f t="shared" si="278"/>
        <v>-4.2648272761879162E-32</v>
      </c>
      <c r="RN276">
        <f t="shared" si="278"/>
        <v>1.4879085081262641E-32</v>
      </c>
      <c r="RO276">
        <f t="shared" si="278"/>
        <v>2.4285268723210139E-32</v>
      </c>
      <c r="RP276">
        <f t="shared" si="278"/>
        <v>6.8893898235727406E-32</v>
      </c>
      <c r="RR276">
        <f t="shared" si="268"/>
        <v>11.59365</v>
      </c>
      <c r="RS276" s="35">
        <v>0.5</v>
      </c>
      <c r="RT276">
        <f>0.41*RG276+0.59*RH276</f>
        <v>-9.9296149780732989E-32</v>
      </c>
    </row>
    <row r="277" spans="463:488" x14ac:dyDescent="0.3">
      <c r="QU277">
        <v>12</v>
      </c>
      <c r="QV277" s="35">
        <v>0.53300000000000003</v>
      </c>
      <c r="QW277">
        <f t="shared" ref="QW277:RP277" si="279">HM$97</f>
        <v>0</v>
      </c>
      <c r="QX277">
        <f t="shared" si="279"/>
        <v>0</v>
      </c>
      <c r="QY277">
        <f t="shared" si="279"/>
        <v>0</v>
      </c>
      <c r="QZ277">
        <f t="shared" si="279"/>
        <v>0</v>
      </c>
      <c r="RA277">
        <f t="shared" si="279"/>
        <v>0</v>
      </c>
      <c r="RB277">
        <f t="shared" si="279"/>
        <v>0</v>
      </c>
      <c r="RC277">
        <f t="shared" si="279"/>
        <v>0</v>
      </c>
      <c r="RD277">
        <f t="shared" si="279"/>
        <v>0</v>
      </c>
      <c r="RE277">
        <f t="shared" si="279"/>
        <v>0.51722040722200324</v>
      </c>
      <c r="RF277">
        <f t="shared" si="279"/>
        <v>0.29188749151014504</v>
      </c>
      <c r="RG277">
        <f t="shared" si="279"/>
        <v>1.9870766009492592E-2</v>
      </c>
      <c r="RH277">
        <f t="shared" si="279"/>
        <v>4.0581344888205106E-33</v>
      </c>
      <c r="RI277">
        <f t="shared" si="279"/>
        <v>1.0631153710291631E-33</v>
      </c>
      <c r="RJ277">
        <f t="shared" si="279"/>
        <v>5.7078856207745917E-33</v>
      </c>
      <c r="RK277">
        <f t="shared" si="279"/>
        <v>4.5085199105178146E-33</v>
      </c>
      <c r="RL277">
        <f t="shared" si="279"/>
        <v>6.0754766520087477E-33</v>
      </c>
      <c r="RM277">
        <f t="shared" si="279"/>
        <v>4.508426401589424E-33</v>
      </c>
      <c r="RN277">
        <f t="shared" si="279"/>
        <v>7.98251958879431E-33</v>
      </c>
      <c r="RO277">
        <f t="shared" si="279"/>
        <v>4.2818230610367194E-33</v>
      </c>
      <c r="RP277">
        <f t="shared" si="279"/>
        <v>-1.7870695155914341E-33</v>
      </c>
      <c r="RR277">
        <f t="shared" si="268"/>
        <v>11.987897700000001</v>
      </c>
      <c r="RS277" s="35">
        <v>0.53300000000000003</v>
      </c>
      <c r="RT277">
        <f>0.01*RG277+0.99*RH277</f>
        <v>1.9870766009492594E-4</v>
      </c>
    </row>
    <row r="278" spans="463:488" x14ac:dyDescent="0.3">
      <c r="QU278">
        <v>13</v>
      </c>
      <c r="QV278" s="35">
        <v>0.56600000000000006</v>
      </c>
      <c r="QW278">
        <f t="shared" ref="QW278:RP278" si="280">IG$97</f>
        <v>0</v>
      </c>
      <c r="QX278">
        <f t="shared" si="280"/>
        <v>0</v>
      </c>
      <c r="QY278">
        <f t="shared" si="280"/>
        <v>0</v>
      </c>
      <c r="QZ278">
        <f t="shared" si="280"/>
        <v>0</v>
      </c>
      <c r="RA278">
        <f t="shared" si="280"/>
        <v>0</v>
      </c>
      <c r="RB278">
        <f t="shared" si="280"/>
        <v>0</v>
      </c>
      <c r="RC278">
        <f t="shared" si="280"/>
        <v>0</v>
      </c>
      <c r="RD278">
        <f t="shared" si="280"/>
        <v>0</v>
      </c>
      <c r="RE278">
        <f t="shared" si="280"/>
        <v>0.58677811807398617</v>
      </c>
      <c r="RF278">
        <f t="shared" si="280"/>
        <v>0.34796831466429162</v>
      </c>
      <c r="RG278">
        <f t="shared" si="280"/>
        <v>6.6891156949271321E-2</v>
      </c>
      <c r="RH278">
        <f t="shared" si="280"/>
        <v>2.3266156756009679E-33</v>
      </c>
      <c r="RI278">
        <f t="shared" si="280"/>
        <v>2.4025733904510043E-33</v>
      </c>
      <c r="RJ278">
        <f t="shared" si="280"/>
        <v>3.938273948039217E-33</v>
      </c>
      <c r="RK278">
        <f t="shared" si="280"/>
        <v>3.2724203375424256E-33</v>
      </c>
      <c r="RL278">
        <f t="shared" si="280"/>
        <v>-4.6732448949610103E-33</v>
      </c>
      <c r="RM278">
        <f t="shared" si="280"/>
        <v>1.9677459710454194E-33</v>
      </c>
      <c r="RN278">
        <f t="shared" si="280"/>
        <v>2.9186270545714358E-33</v>
      </c>
      <c r="RO278">
        <f t="shared" si="280"/>
        <v>-1.5174755475947081E-34</v>
      </c>
      <c r="RP278">
        <f t="shared" si="280"/>
        <v>-5.5897274763829082E-34</v>
      </c>
      <c r="RR278">
        <f t="shared" si="268"/>
        <v>12.382145400000001</v>
      </c>
      <c r="RS278" s="35">
        <v>0.56600000000000006</v>
      </c>
      <c r="RT278">
        <f>0.62*RH278+0.38*RI278</f>
        <v>2.3554796072439814E-33</v>
      </c>
    </row>
    <row r="279" spans="463:488" x14ac:dyDescent="0.3">
      <c r="QU279">
        <v>14</v>
      </c>
      <c r="QV279" s="35">
        <v>0.6</v>
      </c>
      <c r="QW279">
        <f t="shared" ref="QW279:RP279" si="281">JA$97</f>
        <v>0</v>
      </c>
      <c r="QX279">
        <f t="shared" si="281"/>
        <v>0</v>
      </c>
      <c r="QY279">
        <f t="shared" si="281"/>
        <v>0</v>
      </c>
      <c r="QZ279">
        <f t="shared" si="281"/>
        <v>0</v>
      </c>
      <c r="RA279">
        <f t="shared" si="281"/>
        <v>0</v>
      </c>
      <c r="RB279">
        <f t="shared" si="281"/>
        <v>0</v>
      </c>
      <c r="RC279">
        <f t="shared" si="281"/>
        <v>0</v>
      </c>
      <c r="RD279">
        <f t="shared" si="281"/>
        <v>0</v>
      </c>
      <c r="RE279">
        <f t="shared" si="281"/>
        <v>0</v>
      </c>
      <c r="RF279">
        <f t="shared" si="281"/>
        <v>0.61091130418572737</v>
      </c>
      <c r="RG279">
        <f t="shared" si="281"/>
        <v>0.31376128514863388</v>
      </c>
      <c r="RH279">
        <f t="shared" si="281"/>
        <v>2.2091342116555709E-2</v>
      </c>
      <c r="RI279">
        <f t="shared" si="281"/>
        <v>1.7444908234013886E-33</v>
      </c>
      <c r="RJ279">
        <f t="shared" si="281"/>
        <v>6.1461765767461126E-35</v>
      </c>
      <c r="RK279">
        <f t="shared" si="281"/>
        <v>-1.0517441388467862E-33</v>
      </c>
      <c r="RL279">
        <f t="shared" si="281"/>
        <v>-3.2872985382492037E-34</v>
      </c>
      <c r="RM279">
        <f t="shared" si="281"/>
        <v>-1.6250582816159654E-33</v>
      </c>
      <c r="RN279">
        <f t="shared" si="281"/>
        <v>-4.0210548079319796E-34</v>
      </c>
      <c r="RO279">
        <f t="shared" si="281"/>
        <v>2.4298672319612106E-34</v>
      </c>
      <c r="RP279">
        <f t="shared" si="281"/>
        <v>4.8923382599052109E-34</v>
      </c>
      <c r="RR279">
        <f t="shared" si="268"/>
        <v>12.78834</v>
      </c>
      <c r="RS279" s="35">
        <v>0.6</v>
      </c>
      <c r="RT279">
        <f>0.21*RH279+0.79*RI279</f>
        <v>4.6391818444766987E-3</v>
      </c>
    </row>
    <row r="280" spans="463:488" x14ac:dyDescent="0.3">
      <c r="QU280">
        <v>15</v>
      </c>
      <c r="QV280" s="35">
        <v>0.63300000000000001</v>
      </c>
      <c r="QW280">
        <f t="shared" ref="QW280:RP280" si="282">JU$97</f>
        <v>0</v>
      </c>
      <c r="QX280">
        <f t="shared" si="282"/>
        <v>0</v>
      </c>
      <c r="QY280">
        <f t="shared" si="282"/>
        <v>0</v>
      </c>
      <c r="QZ280">
        <f t="shared" si="282"/>
        <v>0</v>
      </c>
      <c r="RA280">
        <f t="shared" si="282"/>
        <v>0</v>
      </c>
      <c r="RB280">
        <f t="shared" si="282"/>
        <v>0</v>
      </c>
      <c r="RC280">
        <f t="shared" si="282"/>
        <v>0</v>
      </c>
      <c r="RD280">
        <f t="shared" si="282"/>
        <v>0</v>
      </c>
      <c r="RE280">
        <f t="shared" si="282"/>
        <v>0</v>
      </c>
      <c r="RF280">
        <f t="shared" si="282"/>
        <v>0.50661324538692587</v>
      </c>
      <c r="RG280">
        <f t="shared" si="282"/>
        <v>0.3577530060030909</v>
      </c>
      <c r="RH280">
        <f t="shared" si="282"/>
        <v>9.6811172291875386E-2</v>
      </c>
      <c r="RI280">
        <f t="shared" si="282"/>
        <v>6.9953721072506378E-3</v>
      </c>
      <c r="RJ280">
        <f t="shared" si="282"/>
        <v>2.4712701648104969E-33</v>
      </c>
      <c r="RK280">
        <f t="shared" si="282"/>
        <v>-1.8919044356740353E-33</v>
      </c>
      <c r="RL280">
        <f t="shared" si="282"/>
        <v>4.2885323459263791E-34</v>
      </c>
      <c r="RM280">
        <f t="shared" si="282"/>
        <v>-4.9534087743660923E-34</v>
      </c>
      <c r="RN280">
        <f t="shared" si="282"/>
        <v>-1.7896216850748156E-33</v>
      </c>
      <c r="RO280">
        <f t="shared" si="282"/>
        <v>-1.6451621801596583E-33</v>
      </c>
      <c r="RP280">
        <f t="shared" si="282"/>
        <v>8.8979713519503829E-34</v>
      </c>
      <c r="RR280">
        <f t="shared" si="268"/>
        <v>13.182587700000001</v>
      </c>
      <c r="RS280" s="35">
        <v>0.63300000000000001</v>
      </c>
      <c r="RT280">
        <f>0.82*RI280+0.18*RJ280</f>
        <v>5.7362051279455225E-3</v>
      </c>
    </row>
    <row r="281" spans="463:488" x14ac:dyDescent="0.3">
      <c r="QU281">
        <v>16</v>
      </c>
      <c r="QV281" s="35">
        <v>0.66600000000000004</v>
      </c>
      <c r="QW281">
        <f t="shared" ref="QW281:RP281" si="283">KO$97</f>
        <v>0</v>
      </c>
      <c r="QX281">
        <f t="shared" si="283"/>
        <v>0</v>
      </c>
      <c r="QY281">
        <f t="shared" si="283"/>
        <v>0</v>
      </c>
      <c r="QZ281">
        <f t="shared" si="283"/>
        <v>0</v>
      </c>
      <c r="RA281">
        <f t="shared" si="283"/>
        <v>0</v>
      </c>
      <c r="RB281">
        <f t="shared" si="283"/>
        <v>0</v>
      </c>
      <c r="RC281">
        <f t="shared" si="283"/>
        <v>0</v>
      </c>
      <c r="RD281">
        <f t="shared" si="283"/>
        <v>0</v>
      </c>
      <c r="RE281">
        <f t="shared" si="283"/>
        <v>0</v>
      </c>
      <c r="RF281">
        <f t="shared" si="283"/>
        <v>0.65136634208153166</v>
      </c>
      <c r="RG281">
        <f t="shared" si="283"/>
        <v>0.64194358431510479</v>
      </c>
      <c r="RH281">
        <f t="shared" si="283"/>
        <v>0.3254681351207675</v>
      </c>
      <c r="RI281">
        <f t="shared" si="283"/>
        <v>3.6504274180109174E-2</v>
      </c>
      <c r="RJ281">
        <f t="shared" si="283"/>
        <v>1.1074710258579078E-35</v>
      </c>
      <c r="RK281">
        <f t="shared" si="283"/>
        <v>-6.8819717027752984E-35</v>
      </c>
      <c r="RL281">
        <f t="shared" si="283"/>
        <v>5.8879901704135309E-34</v>
      </c>
      <c r="RM281">
        <f t="shared" si="283"/>
        <v>4.0570699824593953E-34</v>
      </c>
      <c r="RN281">
        <f t="shared" si="283"/>
        <v>6.819985620018171E-34</v>
      </c>
      <c r="RO281">
        <f t="shared" si="283"/>
        <v>-9.0310301557047823E-35</v>
      </c>
      <c r="RP281">
        <f t="shared" si="283"/>
        <v>1.7350465978412736E-34</v>
      </c>
      <c r="RR281">
        <f t="shared" si="268"/>
        <v>13.576835399999998</v>
      </c>
      <c r="RS281" s="35">
        <v>0.66600000000000004</v>
      </c>
      <c r="RT281">
        <f>0.42*RI281+0.58*RJ281</f>
        <v>1.5331795155645853E-2</v>
      </c>
    </row>
    <row r="282" spans="463:488" x14ac:dyDescent="0.3">
      <c r="QU282">
        <v>17</v>
      </c>
      <c r="QV282" s="35">
        <v>0.7</v>
      </c>
      <c r="QW282">
        <f t="shared" ref="QW282:RP282" si="284">LI$97</f>
        <v>0</v>
      </c>
      <c r="QX282">
        <f t="shared" si="284"/>
        <v>0</v>
      </c>
      <c r="QY282">
        <f t="shared" si="284"/>
        <v>0</v>
      </c>
      <c r="QZ282">
        <f t="shared" si="284"/>
        <v>0</v>
      </c>
      <c r="RA282">
        <f t="shared" si="284"/>
        <v>0</v>
      </c>
      <c r="RB282">
        <f t="shared" si="284"/>
        <v>0</v>
      </c>
      <c r="RC282">
        <f t="shared" si="284"/>
        <v>0</v>
      </c>
      <c r="RD282">
        <f t="shared" si="284"/>
        <v>0</v>
      </c>
      <c r="RE282">
        <f t="shared" si="284"/>
        <v>0</v>
      </c>
      <c r="RF282">
        <f t="shared" si="284"/>
        <v>0</v>
      </c>
      <c r="RG282">
        <f t="shared" si="284"/>
        <v>0.51582852989582884</v>
      </c>
      <c r="RH282">
        <f t="shared" si="284"/>
        <v>0.41298387486586763</v>
      </c>
      <c r="RI282">
        <f t="shared" si="284"/>
        <v>0.27416176212271326</v>
      </c>
      <c r="RJ282">
        <f t="shared" si="284"/>
        <v>3.5100109923582964E-2</v>
      </c>
      <c r="RK282">
        <f t="shared" si="284"/>
        <v>2.6050202400523761E-34</v>
      </c>
      <c r="RL282">
        <f t="shared" si="284"/>
        <v>-1.1541908395841728E-34</v>
      </c>
      <c r="RM282">
        <f t="shared" si="284"/>
        <v>0</v>
      </c>
      <c r="RN282">
        <f t="shared" si="284"/>
        <v>2.6925213258825582E-34</v>
      </c>
      <c r="RO282">
        <f t="shared" si="284"/>
        <v>-2.7379356382380123E-34</v>
      </c>
      <c r="RP282">
        <f t="shared" si="284"/>
        <v>-4.4043771058033572E-34</v>
      </c>
      <c r="RR282">
        <f t="shared" si="268"/>
        <v>13.983029999999999</v>
      </c>
      <c r="RS282" s="35">
        <v>0.7</v>
      </c>
      <c r="RT282">
        <f>0.02*RI282+0.98*RJ282</f>
        <v>3.988134296756557E-2</v>
      </c>
    </row>
    <row r="283" spans="463:488" x14ac:dyDescent="0.3">
      <c r="QU283">
        <v>18</v>
      </c>
      <c r="QV283" s="35">
        <v>0.73299999999999998</v>
      </c>
      <c r="QW283">
        <f t="shared" ref="QW283:RP283" si="285">MC$97</f>
        <v>0</v>
      </c>
      <c r="QX283">
        <f t="shared" si="285"/>
        <v>0</v>
      </c>
      <c r="QY283">
        <f t="shared" si="285"/>
        <v>0</v>
      </c>
      <c r="QZ283">
        <f t="shared" si="285"/>
        <v>0</v>
      </c>
      <c r="RA283">
        <f t="shared" si="285"/>
        <v>0</v>
      </c>
      <c r="RB283">
        <f t="shared" si="285"/>
        <v>0</v>
      </c>
      <c r="RC283">
        <f t="shared" si="285"/>
        <v>0</v>
      </c>
      <c r="RD283">
        <f t="shared" si="285"/>
        <v>0</v>
      </c>
      <c r="RE283">
        <f t="shared" si="285"/>
        <v>0</v>
      </c>
      <c r="RF283">
        <f t="shared" si="285"/>
        <v>0</v>
      </c>
      <c r="RG283">
        <f t="shared" si="285"/>
        <v>0</v>
      </c>
      <c r="RH283">
        <f t="shared" si="285"/>
        <v>0.52552687202551429</v>
      </c>
      <c r="RI283">
        <f t="shared" si="285"/>
        <v>0.38780389764378664</v>
      </c>
      <c r="RJ283">
        <f t="shared" si="285"/>
        <v>0.22266138094799323</v>
      </c>
      <c r="RK283">
        <f t="shared" si="285"/>
        <v>2.5608838119607052E-2</v>
      </c>
      <c r="RL283">
        <f t="shared" si="285"/>
        <v>-1.9410576401772307E-34</v>
      </c>
      <c r="RM283">
        <f t="shared" si="285"/>
        <v>0</v>
      </c>
      <c r="RN283">
        <f t="shared" si="285"/>
        <v>0</v>
      </c>
      <c r="RO283">
        <f t="shared" si="285"/>
        <v>0</v>
      </c>
      <c r="RP283">
        <f t="shared" si="285"/>
        <v>0</v>
      </c>
      <c r="RR283">
        <f t="shared" si="268"/>
        <v>14.3772777</v>
      </c>
      <c r="RS283" s="35">
        <v>0.73299999999999998</v>
      </c>
      <c r="RT283">
        <f>0.62*RJ283+0.38*RK283</f>
        <v>0.14778141467320649</v>
      </c>
    </row>
    <row r="284" spans="463:488" x14ac:dyDescent="0.3">
      <c r="QU284">
        <v>19</v>
      </c>
      <c r="QV284" s="35">
        <v>0.76600000000000001</v>
      </c>
      <c r="QW284">
        <f t="shared" ref="QW284:RP284" si="286">MW$97</f>
        <v>0</v>
      </c>
      <c r="QX284">
        <f t="shared" si="286"/>
        <v>0</v>
      </c>
      <c r="QY284">
        <f t="shared" si="286"/>
        <v>0</v>
      </c>
      <c r="QZ284">
        <f t="shared" si="286"/>
        <v>0</v>
      </c>
      <c r="RA284">
        <f t="shared" si="286"/>
        <v>0</v>
      </c>
      <c r="RB284">
        <f t="shared" si="286"/>
        <v>0</v>
      </c>
      <c r="RC284">
        <f t="shared" si="286"/>
        <v>0</v>
      </c>
      <c r="RD284">
        <f t="shared" si="286"/>
        <v>0</v>
      </c>
      <c r="RE284">
        <f t="shared" si="286"/>
        <v>0</v>
      </c>
      <c r="RF284">
        <f t="shared" si="286"/>
        <v>0</v>
      </c>
      <c r="RG284">
        <f t="shared" si="286"/>
        <v>0</v>
      </c>
      <c r="RH284">
        <f t="shared" si="286"/>
        <v>0.58991125326442506</v>
      </c>
      <c r="RI284">
        <f t="shared" si="286"/>
        <v>0.55635159331994544</v>
      </c>
      <c r="RJ284">
        <f t="shared" si="286"/>
        <v>0.37801569736287499</v>
      </c>
      <c r="RK284">
        <f t="shared" si="286"/>
        <v>0.17648002122113751</v>
      </c>
      <c r="RL284">
        <f t="shared" si="286"/>
        <v>3.0182279698492059E-2</v>
      </c>
      <c r="RM284">
        <f t="shared" si="286"/>
        <v>0</v>
      </c>
      <c r="RN284">
        <f t="shared" si="286"/>
        <v>0</v>
      </c>
      <c r="RO284">
        <f t="shared" si="286"/>
        <v>-1.7547743246123414E-34</v>
      </c>
      <c r="RP284">
        <f t="shared" si="286"/>
        <v>0</v>
      </c>
      <c r="RR284">
        <f t="shared" si="268"/>
        <v>14.771525400000002</v>
      </c>
      <c r="RS284" s="35">
        <v>0.76600000000000001</v>
      </c>
      <c r="RT284">
        <f>0.23*RJ284+0.77*RK284</f>
        <v>0.22283322673373712</v>
      </c>
    </row>
    <row r="285" spans="463:488" x14ac:dyDescent="0.3">
      <c r="QU285">
        <v>20</v>
      </c>
      <c r="QV285" s="35">
        <v>0.8</v>
      </c>
      <c r="QW285">
        <f t="shared" ref="QW285:RP285" si="287">NQ$97</f>
        <v>0</v>
      </c>
      <c r="QX285">
        <f t="shared" si="287"/>
        <v>0</v>
      </c>
      <c r="QY285">
        <f t="shared" si="287"/>
        <v>0</v>
      </c>
      <c r="QZ285">
        <f t="shared" si="287"/>
        <v>0</v>
      </c>
      <c r="RA285">
        <f t="shared" si="287"/>
        <v>0</v>
      </c>
      <c r="RB285">
        <f t="shared" si="287"/>
        <v>0</v>
      </c>
      <c r="RC285">
        <f t="shared" si="287"/>
        <v>0</v>
      </c>
      <c r="RD285">
        <f t="shared" si="287"/>
        <v>0</v>
      </c>
      <c r="RE285">
        <f t="shared" si="287"/>
        <v>0</v>
      </c>
      <c r="RF285">
        <f t="shared" si="287"/>
        <v>0</v>
      </c>
      <c r="RG285">
        <f t="shared" si="287"/>
        <v>0</v>
      </c>
      <c r="RH285">
        <f t="shared" si="287"/>
        <v>0</v>
      </c>
      <c r="RI285">
        <f t="shared" si="287"/>
        <v>0.62005055208005544</v>
      </c>
      <c r="RJ285">
        <f t="shared" si="287"/>
        <v>0.56707276045596711</v>
      </c>
      <c r="RK285">
        <f t="shared" si="287"/>
        <v>0.38223158360797183</v>
      </c>
      <c r="RL285">
        <f t="shared" si="287"/>
        <v>0.17938815046390674</v>
      </c>
      <c r="RM285">
        <f t="shared" si="287"/>
        <v>4.9206681614822598E-2</v>
      </c>
      <c r="RN285">
        <f t="shared" si="287"/>
        <v>1.2312907818756315E-4</v>
      </c>
      <c r="RO285">
        <f t="shared" si="287"/>
        <v>-3.2532691120696317E-34</v>
      </c>
      <c r="RP285">
        <f t="shared" si="287"/>
        <v>7.1792968239951376E-32</v>
      </c>
      <c r="RR285">
        <f t="shared" si="268"/>
        <v>15.177720000000001</v>
      </c>
      <c r="RS285" s="35">
        <v>0.8</v>
      </c>
      <c r="RT285">
        <f>0.82*RK285+0.18*RL285</f>
        <v>0.3457197656420401</v>
      </c>
    </row>
    <row r="286" spans="463:488" x14ac:dyDescent="0.3">
      <c r="QU286">
        <v>21</v>
      </c>
      <c r="QV286" s="35">
        <v>0.83300000000000007</v>
      </c>
      <c r="QW286">
        <f t="shared" ref="QW286:RP286" si="288">OK$97</f>
        <v>0</v>
      </c>
      <c r="QX286">
        <f t="shared" si="288"/>
        <v>0</v>
      </c>
      <c r="QY286">
        <f t="shared" si="288"/>
        <v>0</v>
      </c>
      <c r="QZ286">
        <f t="shared" si="288"/>
        <v>0</v>
      </c>
      <c r="RA286">
        <f t="shared" si="288"/>
        <v>0</v>
      </c>
      <c r="RB286">
        <f t="shared" si="288"/>
        <v>0</v>
      </c>
      <c r="RC286">
        <f t="shared" si="288"/>
        <v>0</v>
      </c>
      <c r="RD286">
        <f t="shared" si="288"/>
        <v>0</v>
      </c>
      <c r="RE286">
        <f t="shared" si="288"/>
        <v>0</v>
      </c>
      <c r="RF286">
        <f t="shared" si="288"/>
        <v>0</v>
      </c>
      <c r="RG286">
        <f t="shared" si="288"/>
        <v>0</v>
      </c>
      <c r="RH286">
        <f t="shared" si="288"/>
        <v>0</v>
      </c>
      <c r="RI286">
        <f t="shared" si="288"/>
        <v>0</v>
      </c>
      <c r="RJ286">
        <f t="shared" si="288"/>
        <v>0.59417842983560709</v>
      </c>
      <c r="RK286">
        <f t="shared" si="288"/>
        <v>0.66238741442470983</v>
      </c>
      <c r="RL286">
        <f t="shared" si="288"/>
        <v>0.42129471962909582</v>
      </c>
      <c r="RM286">
        <f t="shared" si="288"/>
        <v>0.19282793203101897</v>
      </c>
      <c r="RN286">
        <f t="shared" si="288"/>
        <v>4.8029244305596373E-2</v>
      </c>
      <c r="RO286">
        <f t="shared" si="288"/>
        <v>5.600766573546332E-3</v>
      </c>
      <c r="RP286">
        <f t="shared" si="288"/>
        <v>8.2465351268815238E-31</v>
      </c>
      <c r="RR286">
        <f t="shared" si="268"/>
        <v>15.571967700000002</v>
      </c>
      <c r="RS286" s="35">
        <v>0.83300000000000007</v>
      </c>
      <c r="RT286">
        <f>0.43*RK286+0.57*RL286</f>
        <v>0.5249645783912098</v>
      </c>
    </row>
    <row r="287" spans="463:488" x14ac:dyDescent="0.3">
      <c r="QU287">
        <v>22</v>
      </c>
      <c r="QV287" s="35">
        <v>0.8660000000000001</v>
      </c>
      <c r="QW287">
        <f t="shared" ref="QW287:RP287" si="289">PE$97</f>
        <v>0</v>
      </c>
      <c r="QX287">
        <f t="shared" si="289"/>
        <v>0</v>
      </c>
      <c r="QY287">
        <f t="shared" si="289"/>
        <v>0</v>
      </c>
      <c r="QZ287">
        <f t="shared" si="289"/>
        <v>0</v>
      </c>
      <c r="RA287">
        <f t="shared" si="289"/>
        <v>0</v>
      </c>
      <c r="RB287">
        <f t="shared" si="289"/>
        <v>0</v>
      </c>
      <c r="RC287">
        <f t="shared" si="289"/>
        <v>0</v>
      </c>
      <c r="RD287">
        <f t="shared" si="289"/>
        <v>0</v>
      </c>
      <c r="RE287">
        <f t="shared" si="289"/>
        <v>0</v>
      </c>
      <c r="RF287">
        <f t="shared" si="289"/>
        <v>0</v>
      </c>
      <c r="RG287">
        <f t="shared" si="289"/>
        <v>0</v>
      </c>
      <c r="RH287">
        <f t="shared" si="289"/>
        <v>0</v>
      </c>
      <c r="RI287">
        <f t="shared" si="289"/>
        <v>0</v>
      </c>
      <c r="RJ287">
        <f t="shared" si="289"/>
        <v>0.6473686967796598</v>
      </c>
      <c r="RK287">
        <f t="shared" si="289"/>
        <v>0.58367175437479468</v>
      </c>
      <c r="RL287">
        <f t="shared" si="289"/>
        <v>0.55368447033902879</v>
      </c>
      <c r="RM287">
        <f t="shared" si="289"/>
        <v>0.37350540149023381</v>
      </c>
      <c r="RN287">
        <f t="shared" si="289"/>
        <v>0.17197548485728628</v>
      </c>
      <c r="RO287">
        <f t="shared" si="289"/>
        <v>6.7437355040858057E-2</v>
      </c>
      <c r="RP287">
        <f t="shared" si="289"/>
        <v>4.7511205948756029E-3</v>
      </c>
      <c r="RR287">
        <f t="shared" si="268"/>
        <v>15.966215400000001</v>
      </c>
      <c r="RS287" s="35">
        <v>0.8660000000000001</v>
      </c>
      <c r="RT287">
        <f>0.03*RK287+0.97*RL287</f>
        <v>0.5545840888601018</v>
      </c>
    </row>
    <row r="288" spans="463:488" x14ac:dyDescent="0.3">
      <c r="QU288">
        <v>23</v>
      </c>
      <c r="QV288" s="35">
        <v>0.9</v>
      </c>
      <c r="QW288">
        <f t="shared" ref="QW288:RP288" si="290">PY$97</f>
        <v>0</v>
      </c>
      <c r="QX288">
        <f t="shared" si="290"/>
        <v>0</v>
      </c>
      <c r="QY288">
        <f t="shared" si="290"/>
        <v>0</v>
      </c>
      <c r="QZ288">
        <f t="shared" si="290"/>
        <v>0</v>
      </c>
      <c r="RA288">
        <f t="shared" si="290"/>
        <v>0</v>
      </c>
      <c r="RB288">
        <f t="shared" si="290"/>
        <v>0</v>
      </c>
      <c r="RC288">
        <f t="shared" si="290"/>
        <v>0</v>
      </c>
      <c r="RD288">
        <f t="shared" si="290"/>
        <v>0</v>
      </c>
      <c r="RE288">
        <f t="shared" si="290"/>
        <v>0</v>
      </c>
      <c r="RF288">
        <f t="shared" si="290"/>
        <v>0</v>
      </c>
      <c r="RG288">
        <f t="shared" si="290"/>
        <v>0</v>
      </c>
      <c r="RH288">
        <f t="shared" si="290"/>
        <v>0</v>
      </c>
      <c r="RI288">
        <f t="shared" si="290"/>
        <v>0</v>
      </c>
      <c r="RJ288">
        <f t="shared" si="290"/>
        <v>0</v>
      </c>
      <c r="RK288">
        <f t="shared" si="290"/>
        <v>0.5532764487163514</v>
      </c>
      <c r="RL288">
        <f t="shared" si="290"/>
        <v>0.60853794095765756</v>
      </c>
      <c r="RM288">
        <f t="shared" si="290"/>
        <v>0.51959765825342386</v>
      </c>
      <c r="RN288">
        <f t="shared" si="290"/>
        <v>0.4215469615095655</v>
      </c>
      <c r="RO288">
        <f t="shared" si="290"/>
        <v>0.24855323144681063</v>
      </c>
      <c r="RP288">
        <f t="shared" si="290"/>
        <v>7.4183705794403781E-2</v>
      </c>
      <c r="RR288">
        <f t="shared" si="268"/>
        <v>16.372410000000002</v>
      </c>
      <c r="RS288" s="35">
        <v>0.9</v>
      </c>
      <c r="RT288">
        <f>0.63*RL288+0.37*RM288</f>
        <v>0.57563003635709109</v>
      </c>
    </row>
    <row r="291" spans="486:503" x14ac:dyDescent="0.3">
      <c r="RR291" t="s">
        <v>886</v>
      </c>
      <c r="RS291" t="s">
        <v>627</v>
      </c>
      <c r="RT291" t="s">
        <v>989</v>
      </c>
    </row>
    <row r="292" spans="486:503" x14ac:dyDescent="0.3">
      <c r="RR292">
        <f t="shared" ref="RR292:RR314" si="291">(119469*RS292+56202)/10^4</f>
        <v>6.8148899999999992</v>
      </c>
      <c r="RS292" s="35">
        <v>0.1</v>
      </c>
      <c r="RT292">
        <f t="shared" ref="RT292:RT314" si="292">RT104+RT132+RT160+RT188</f>
        <v>6.6246526476340319</v>
      </c>
    </row>
    <row r="293" spans="486:503" x14ac:dyDescent="0.3">
      <c r="RR293">
        <f t="shared" si="291"/>
        <v>7.4122350000000008</v>
      </c>
      <c r="RS293" s="35">
        <v>0.15</v>
      </c>
      <c r="RT293">
        <f t="shared" si="292"/>
        <v>7.3800729288533242</v>
      </c>
    </row>
    <row r="294" spans="486:503" x14ac:dyDescent="0.3">
      <c r="RR294">
        <f t="shared" si="291"/>
        <v>8.0095799999999997</v>
      </c>
      <c r="RS294" s="35">
        <v>0.2</v>
      </c>
      <c r="RT294">
        <f t="shared" si="292"/>
        <v>8.021730786172153</v>
      </c>
    </row>
    <row r="295" spans="486:503" x14ac:dyDescent="0.3">
      <c r="RR295">
        <f t="shared" si="291"/>
        <v>8.6069250000000004</v>
      </c>
      <c r="RS295" s="35">
        <v>0.25</v>
      </c>
      <c r="RT295">
        <f t="shared" si="292"/>
        <v>8.5884073077020968</v>
      </c>
    </row>
    <row r="296" spans="486:503" x14ac:dyDescent="0.3">
      <c r="RR296">
        <f t="shared" si="291"/>
        <v>9.2042699999999993</v>
      </c>
      <c r="RS296" s="35">
        <v>0.3</v>
      </c>
      <c r="RT296">
        <f t="shared" si="292"/>
        <v>9.2218083248511356</v>
      </c>
      <c r="SI296" t="s">
        <v>1259</v>
      </c>
    </row>
    <row r="297" spans="486:503" x14ac:dyDescent="0.3">
      <c r="RR297">
        <f t="shared" si="291"/>
        <v>9.5985177000000004</v>
      </c>
      <c r="RS297" s="35">
        <v>0.33299999999999996</v>
      </c>
      <c r="RT297">
        <f t="shared" si="292"/>
        <v>9.4614077806040378</v>
      </c>
    </row>
    <row r="298" spans="486:503" x14ac:dyDescent="0.3">
      <c r="RR298">
        <f t="shared" si="291"/>
        <v>9.9927654000000015</v>
      </c>
      <c r="RS298" s="35">
        <v>0.36599999999999999</v>
      </c>
      <c r="RT298">
        <f t="shared" si="292"/>
        <v>9.6677489200489042</v>
      </c>
    </row>
    <row r="299" spans="486:503" x14ac:dyDescent="0.3">
      <c r="RR299">
        <f t="shared" si="291"/>
        <v>10.398960000000001</v>
      </c>
      <c r="RS299" s="35">
        <v>0.4</v>
      </c>
      <c r="RT299">
        <f t="shared" si="292"/>
        <v>10.195583578002255</v>
      </c>
    </row>
    <row r="300" spans="486:503" x14ac:dyDescent="0.3">
      <c r="RR300">
        <f t="shared" si="291"/>
        <v>10.7932077</v>
      </c>
      <c r="RS300" s="35">
        <v>0.43300000000000005</v>
      </c>
      <c r="RT300">
        <f t="shared" si="292"/>
        <v>10.685864320754238</v>
      </c>
    </row>
    <row r="301" spans="486:503" x14ac:dyDescent="0.3">
      <c r="RR301">
        <f t="shared" si="291"/>
        <v>11.187455400000001</v>
      </c>
      <c r="RS301" s="35">
        <v>0.46600000000000008</v>
      </c>
      <c r="RT301">
        <f t="shared" si="292"/>
        <v>11.103019879922995</v>
      </c>
    </row>
    <row r="302" spans="486:503" x14ac:dyDescent="0.3">
      <c r="RR302">
        <f t="shared" si="291"/>
        <v>11.59365</v>
      </c>
      <c r="RS302" s="35">
        <v>0.5</v>
      </c>
      <c r="RT302">
        <f t="shared" si="292"/>
        <v>11.616497566610304</v>
      </c>
    </row>
    <row r="303" spans="486:503" x14ac:dyDescent="0.3">
      <c r="RR303">
        <f t="shared" si="291"/>
        <v>11.987897700000001</v>
      </c>
      <c r="RS303" s="35">
        <v>0.53300000000000003</v>
      </c>
      <c r="RT303">
        <f t="shared" si="292"/>
        <v>12.109765899119859</v>
      </c>
    </row>
    <row r="304" spans="486:503" x14ac:dyDescent="0.3">
      <c r="RR304">
        <f t="shared" si="291"/>
        <v>12.382145400000001</v>
      </c>
      <c r="RS304" s="35">
        <v>0.56600000000000006</v>
      </c>
      <c r="RT304">
        <f t="shared" si="292"/>
        <v>12.465627300591201</v>
      </c>
    </row>
    <row r="305" spans="486:488" x14ac:dyDescent="0.3">
      <c r="RR305">
        <f t="shared" si="291"/>
        <v>12.78834</v>
      </c>
      <c r="RS305" s="35">
        <v>0.6</v>
      </c>
      <c r="RT305">
        <f t="shared" si="292"/>
        <v>13.020166591510719</v>
      </c>
    </row>
    <row r="306" spans="486:488" x14ac:dyDescent="0.3">
      <c r="RR306">
        <f t="shared" si="291"/>
        <v>13.182587700000001</v>
      </c>
      <c r="RS306" s="35">
        <v>0.63300000000000001</v>
      </c>
      <c r="RT306">
        <f t="shared" si="292"/>
        <v>13.462993677159542</v>
      </c>
    </row>
    <row r="307" spans="486:488" x14ac:dyDescent="0.3">
      <c r="RR307">
        <f t="shared" si="291"/>
        <v>13.576835399999998</v>
      </c>
      <c r="RS307" s="35">
        <v>0.66600000000000004</v>
      </c>
      <c r="RT307">
        <f t="shared" si="292"/>
        <v>13.869312322857709</v>
      </c>
    </row>
    <row r="308" spans="486:488" x14ac:dyDescent="0.3">
      <c r="RR308">
        <f t="shared" si="291"/>
        <v>13.983029999999999</v>
      </c>
      <c r="RS308" s="35">
        <v>0.7</v>
      </c>
      <c r="RT308">
        <f t="shared" si="292"/>
        <v>14.144478036329899</v>
      </c>
    </row>
    <row r="309" spans="486:488" x14ac:dyDescent="0.3">
      <c r="RR309">
        <f t="shared" si="291"/>
        <v>14.3772777</v>
      </c>
      <c r="RS309" s="35">
        <v>0.73299999999999998</v>
      </c>
      <c r="RT309">
        <f t="shared" si="292"/>
        <v>14.363118678610418</v>
      </c>
    </row>
    <row r="310" spans="486:488" x14ac:dyDescent="0.3">
      <c r="RR310">
        <f t="shared" si="291"/>
        <v>14.771525400000002</v>
      </c>
      <c r="RS310" s="35">
        <v>0.76600000000000001</v>
      </c>
      <c r="RT310">
        <f t="shared" si="292"/>
        <v>14.636281351351563</v>
      </c>
    </row>
    <row r="311" spans="486:488" x14ac:dyDescent="0.3">
      <c r="RR311">
        <f t="shared" si="291"/>
        <v>15.177720000000001</v>
      </c>
      <c r="RS311" s="35">
        <v>0.8</v>
      </c>
      <c r="RT311">
        <f t="shared" si="292"/>
        <v>15.077097172547731</v>
      </c>
    </row>
    <row r="312" spans="486:488" x14ac:dyDescent="0.3">
      <c r="RR312">
        <f t="shared" si="291"/>
        <v>15.571967700000002</v>
      </c>
      <c r="RS312" s="35">
        <v>0.83300000000000007</v>
      </c>
      <c r="RT312">
        <f t="shared" si="292"/>
        <v>15.438293606412277</v>
      </c>
    </row>
    <row r="313" spans="486:488" x14ac:dyDescent="0.3">
      <c r="RR313">
        <f t="shared" si="291"/>
        <v>15.966215400000001</v>
      </c>
      <c r="RS313" s="35">
        <v>0.8660000000000001</v>
      </c>
      <c r="RT313">
        <f t="shared" si="292"/>
        <v>15.731006059614337</v>
      </c>
    </row>
    <row r="314" spans="486:488" x14ac:dyDescent="0.3">
      <c r="RR314">
        <f t="shared" si="291"/>
        <v>16.372410000000002</v>
      </c>
      <c r="RS314" s="35">
        <v>0.9</v>
      </c>
      <c r="RT314">
        <f t="shared" si="292"/>
        <v>15.949398581263136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82BB-8FCE-4F96-AF46-5DDE95C41FD8}">
  <dimension ref="A1:TH314"/>
  <sheetViews>
    <sheetView zoomScaleNormal="100" workbookViewId="0"/>
  </sheetViews>
  <sheetFormatPr defaultRowHeight="14.4" x14ac:dyDescent="0.3"/>
  <cols>
    <col min="21" max="21" width="9" customWidth="1"/>
    <col min="461" max="461" width="9.109375" style="102"/>
    <col min="462" max="462" width="18.33203125" style="102" customWidth="1"/>
    <col min="471" max="471" width="14.88671875" bestFit="1" customWidth="1"/>
  </cols>
  <sheetData>
    <row r="1" spans="1:488" x14ac:dyDescent="0.3">
      <c r="A1" s="27" t="s">
        <v>1040</v>
      </c>
    </row>
    <row r="2" spans="1:488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1</v>
      </c>
      <c r="V2">
        <v>2</v>
      </c>
      <c r="W2">
        <v>3</v>
      </c>
      <c r="X2">
        <v>4</v>
      </c>
      <c r="Y2">
        <v>5</v>
      </c>
      <c r="Z2">
        <v>6</v>
      </c>
      <c r="AA2">
        <v>7</v>
      </c>
      <c r="AB2">
        <v>8</v>
      </c>
      <c r="AC2">
        <v>9</v>
      </c>
      <c r="AD2">
        <v>10</v>
      </c>
      <c r="AE2">
        <v>11</v>
      </c>
      <c r="AF2">
        <v>12</v>
      </c>
      <c r="AG2">
        <v>13</v>
      </c>
      <c r="AH2">
        <v>14</v>
      </c>
      <c r="AI2">
        <v>15</v>
      </c>
      <c r="AJ2">
        <v>16</v>
      </c>
      <c r="AK2">
        <v>17</v>
      </c>
      <c r="AL2">
        <v>18</v>
      </c>
      <c r="AM2">
        <v>19</v>
      </c>
      <c r="AN2">
        <v>20</v>
      </c>
      <c r="AO2">
        <v>1</v>
      </c>
      <c r="AP2">
        <v>2</v>
      </c>
      <c r="AQ2">
        <v>3</v>
      </c>
      <c r="AR2">
        <v>4</v>
      </c>
      <c r="AS2">
        <v>5</v>
      </c>
      <c r="AT2">
        <v>6</v>
      </c>
      <c r="AU2">
        <v>7</v>
      </c>
      <c r="AV2">
        <v>8</v>
      </c>
      <c r="AW2">
        <v>9</v>
      </c>
      <c r="AX2">
        <v>10</v>
      </c>
      <c r="AY2">
        <v>11</v>
      </c>
      <c r="AZ2">
        <v>12</v>
      </c>
      <c r="BA2">
        <v>13</v>
      </c>
      <c r="BB2">
        <v>14</v>
      </c>
      <c r="BC2">
        <v>15</v>
      </c>
      <c r="BD2">
        <v>16</v>
      </c>
      <c r="BE2">
        <v>17</v>
      </c>
      <c r="BF2">
        <v>18</v>
      </c>
      <c r="BG2">
        <v>19</v>
      </c>
      <c r="BH2">
        <v>20</v>
      </c>
      <c r="BI2">
        <v>1</v>
      </c>
      <c r="BJ2">
        <v>2</v>
      </c>
      <c r="BK2">
        <v>3</v>
      </c>
      <c r="BL2">
        <v>4</v>
      </c>
      <c r="BM2">
        <v>5</v>
      </c>
      <c r="BN2">
        <v>6</v>
      </c>
      <c r="BO2">
        <v>7</v>
      </c>
      <c r="BP2">
        <v>8</v>
      </c>
      <c r="BQ2">
        <v>9</v>
      </c>
      <c r="BR2">
        <v>10</v>
      </c>
      <c r="BS2">
        <v>11</v>
      </c>
      <c r="BT2">
        <v>12</v>
      </c>
      <c r="BU2">
        <v>13</v>
      </c>
      <c r="BV2">
        <v>14</v>
      </c>
      <c r="BW2">
        <v>15</v>
      </c>
      <c r="BX2">
        <v>16</v>
      </c>
      <c r="BY2">
        <v>17</v>
      </c>
      <c r="BZ2">
        <v>18</v>
      </c>
      <c r="CA2">
        <v>19</v>
      </c>
      <c r="CB2">
        <v>20</v>
      </c>
      <c r="CC2">
        <v>1</v>
      </c>
      <c r="CD2">
        <v>2</v>
      </c>
      <c r="CE2">
        <v>3</v>
      </c>
      <c r="CF2">
        <v>4</v>
      </c>
      <c r="CG2">
        <v>5</v>
      </c>
      <c r="CH2">
        <v>6</v>
      </c>
      <c r="CI2">
        <v>7</v>
      </c>
      <c r="CJ2">
        <v>8</v>
      </c>
      <c r="CK2">
        <v>9</v>
      </c>
      <c r="CL2">
        <v>10</v>
      </c>
      <c r="CM2">
        <v>11</v>
      </c>
      <c r="CN2">
        <v>12</v>
      </c>
      <c r="CO2">
        <v>13</v>
      </c>
      <c r="CP2">
        <v>14</v>
      </c>
      <c r="CQ2">
        <v>15</v>
      </c>
      <c r="CR2">
        <v>16</v>
      </c>
      <c r="CS2">
        <v>17</v>
      </c>
      <c r="CT2">
        <v>18</v>
      </c>
      <c r="CU2">
        <v>19</v>
      </c>
      <c r="CV2">
        <v>20</v>
      </c>
      <c r="CW2">
        <v>1</v>
      </c>
      <c r="CX2">
        <v>2</v>
      </c>
      <c r="CY2">
        <v>3</v>
      </c>
      <c r="CZ2">
        <v>4</v>
      </c>
      <c r="DA2">
        <v>5</v>
      </c>
      <c r="DB2">
        <v>6</v>
      </c>
      <c r="DC2">
        <v>7</v>
      </c>
      <c r="DD2">
        <v>8</v>
      </c>
      <c r="DE2">
        <v>9</v>
      </c>
      <c r="DF2">
        <v>10</v>
      </c>
      <c r="DG2">
        <v>11</v>
      </c>
      <c r="DH2">
        <v>12</v>
      </c>
      <c r="DI2">
        <v>13</v>
      </c>
      <c r="DJ2">
        <v>14</v>
      </c>
      <c r="DK2">
        <v>15</v>
      </c>
      <c r="DL2">
        <v>16</v>
      </c>
      <c r="DM2">
        <v>17</v>
      </c>
      <c r="DN2">
        <v>18</v>
      </c>
      <c r="DO2">
        <v>19</v>
      </c>
      <c r="DP2">
        <v>20</v>
      </c>
      <c r="DQ2">
        <v>1</v>
      </c>
      <c r="DR2">
        <v>2</v>
      </c>
      <c r="DS2">
        <v>3</v>
      </c>
      <c r="DT2">
        <v>4</v>
      </c>
      <c r="DU2">
        <v>5</v>
      </c>
      <c r="DV2">
        <v>6</v>
      </c>
      <c r="DW2">
        <v>7</v>
      </c>
      <c r="DX2">
        <v>8</v>
      </c>
      <c r="DY2">
        <v>9</v>
      </c>
      <c r="DZ2">
        <v>10</v>
      </c>
      <c r="EA2">
        <v>11</v>
      </c>
      <c r="EB2">
        <v>12</v>
      </c>
      <c r="EC2">
        <v>13</v>
      </c>
      <c r="ED2">
        <v>14</v>
      </c>
      <c r="EE2">
        <v>15</v>
      </c>
      <c r="EF2">
        <v>16</v>
      </c>
      <c r="EG2">
        <v>17</v>
      </c>
      <c r="EH2">
        <v>18</v>
      </c>
      <c r="EI2">
        <v>19</v>
      </c>
      <c r="EJ2">
        <v>20</v>
      </c>
      <c r="EK2">
        <v>1</v>
      </c>
      <c r="EL2">
        <v>2</v>
      </c>
      <c r="EM2">
        <v>3</v>
      </c>
      <c r="EN2">
        <v>4</v>
      </c>
      <c r="EO2">
        <v>5</v>
      </c>
      <c r="EP2">
        <v>6</v>
      </c>
      <c r="EQ2">
        <v>7</v>
      </c>
      <c r="ER2">
        <v>8</v>
      </c>
      <c r="ES2">
        <v>9</v>
      </c>
      <c r="ET2">
        <v>10</v>
      </c>
      <c r="EU2">
        <v>11</v>
      </c>
      <c r="EV2">
        <v>12</v>
      </c>
      <c r="EW2">
        <v>13</v>
      </c>
      <c r="EX2">
        <v>14</v>
      </c>
      <c r="EY2">
        <v>15</v>
      </c>
      <c r="EZ2">
        <v>16</v>
      </c>
      <c r="FA2">
        <v>17</v>
      </c>
      <c r="FB2">
        <v>18</v>
      </c>
      <c r="FC2">
        <v>19</v>
      </c>
      <c r="FD2">
        <v>20</v>
      </c>
      <c r="FE2">
        <v>1</v>
      </c>
      <c r="FF2">
        <v>2</v>
      </c>
      <c r="FG2">
        <v>3</v>
      </c>
      <c r="FH2">
        <v>4</v>
      </c>
      <c r="FI2">
        <v>5</v>
      </c>
      <c r="FJ2">
        <v>6</v>
      </c>
      <c r="FK2">
        <v>7</v>
      </c>
      <c r="FL2">
        <v>8</v>
      </c>
      <c r="FM2">
        <v>9</v>
      </c>
      <c r="FN2">
        <v>10</v>
      </c>
      <c r="FO2">
        <v>11</v>
      </c>
      <c r="FP2">
        <v>12</v>
      </c>
      <c r="FQ2">
        <v>13</v>
      </c>
      <c r="FR2">
        <v>14</v>
      </c>
      <c r="FS2">
        <v>15</v>
      </c>
      <c r="FT2">
        <v>16</v>
      </c>
      <c r="FU2">
        <v>17</v>
      </c>
      <c r="FV2">
        <v>18</v>
      </c>
      <c r="FW2">
        <v>19</v>
      </c>
      <c r="FX2">
        <v>20</v>
      </c>
      <c r="FY2">
        <v>1</v>
      </c>
      <c r="FZ2">
        <v>2</v>
      </c>
      <c r="GA2">
        <v>3</v>
      </c>
      <c r="GB2">
        <v>4</v>
      </c>
      <c r="GC2">
        <v>5</v>
      </c>
      <c r="GD2">
        <v>6</v>
      </c>
      <c r="GE2">
        <v>7</v>
      </c>
      <c r="GF2">
        <v>8</v>
      </c>
      <c r="GG2">
        <v>9</v>
      </c>
      <c r="GH2">
        <v>10</v>
      </c>
      <c r="GI2">
        <v>11</v>
      </c>
      <c r="GJ2">
        <v>12</v>
      </c>
      <c r="GK2">
        <v>13</v>
      </c>
      <c r="GL2">
        <v>14</v>
      </c>
      <c r="GM2">
        <v>15</v>
      </c>
      <c r="GN2">
        <v>16</v>
      </c>
      <c r="GO2">
        <v>17</v>
      </c>
      <c r="GP2">
        <v>18</v>
      </c>
      <c r="GQ2">
        <v>19</v>
      </c>
      <c r="GR2">
        <v>20</v>
      </c>
      <c r="GS2">
        <v>1</v>
      </c>
      <c r="GT2">
        <v>2</v>
      </c>
      <c r="GU2">
        <v>3</v>
      </c>
      <c r="GV2">
        <v>4</v>
      </c>
      <c r="GW2">
        <v>5</v>
      </c>
      <c r="GX2">
        <v>6</v>
      </c>
      <c r="GY2">
        <v>7</v>
      </c>
      <c r="GZ2">
        <v>8</v>
      </c>
      <c r="HA2">
        <v>9</v>
      </c>
      <c r="HB2">
        <v>10</v>
      </c>
      <c r="HC2">
        <v>11</v>
      </c>
      <c r="HD2">
        <v>12</v>
      </c>
      <c r="HE2">
        <v>13</v>
      </c>
      <c r="HF2">
        <v>14</v>
      </c>
      <c r="HG2">
        <v>15</v>
      </c>
      <c r="HH2">
        <v>16</v>
      </c>
      <c r="HI2">
        <v>17</v>
      </c>
      <c r="HJ2">
        <v>18</v>
      </c>
      <c r="HK2">
        <v>19</v>
      </c>
      <c r="HL2">
        <v>20</v>
      </c>
      <c r="HM2">
        <v>1</v>
      </c>
      <c r="HN2">
        <v>2</v>
      </c>
      <c r="HO2">
        <v>3</v>
      </c>
      <c r="HP2">
        <v>4</v>
      </c>
      <c r="HQ2">
        <v>5</v>
      </c>
      <c r="HR2">
        <v>6</v>
      </c>
      <c r="HS2">
        <v>7</v>
      </c>
      <c r="HT2">
        <v>8</v>
      </c>
      <c r="HU2">
        <v>9</v>
      </c>
      <c r="HV2">
        <v>10</v>
      </c>
      <c r="HW2">
        <v>11</v>
      </c>
      <c r="HX2">
        <v>12</v>
      </c>
      <c r="HY2">
        <v>13</v>
      </c>
      <c r="HZ2">
        <v>14</v>
      </c>
      <c r="IA2">
        <v>15</v>
      </c>
      <c r="IB2">
        <v>16</v>
      </c>
      <c r="IC2">
        <v>17</v>
      </c>
      <c r="ID2">
        <v>18</v>
      </c>
      <c r="IE2">
        <v>19</v>
      </c>
      <c r="IF2">
        <v>20</v>
      </c>
      <c r="IG2">
        <v>1</v>
      </c>
      <c r="IH2">
        <v>2</v>
      </c>
      <c r="II2">
        <v>3</v>
      </c>
      <c r="IJ2">
        <v>4</v>
      </c>
      <c r="IK2">
        <v>5</v>
      </c>
      <c r="IL2">
        <v>6</v>
      </c>
      <c r="IM2">
        <v>7</v>
      </c>
      <c r="IN2">
        <v>8</v>
      </c>
      <c r="IO2">
        <v>9</v>
      </c>
      <c r="IP2">
        <v>10</v>
      </c>
      <c r="IQ2">
        <v>11</v>
      </c>
      <c r="IR2">
        <v>12</v>
      </c>
      <c r="IS2">
        <v>13</v>
      </c>
      <c r="IT2">
        <v>14</v>
      </c>
      <c r="IU2">
        <v>15</v>
      </c>
      <c r="IV2">
        <v>16</v>
      </c>
      <c r="IW2">
        <v>17</v>
      </c>
      <c r="IX2">
        <v>18</v>
      </c>
      <c r="IY2">
        <v>19</v>
      </c>
      <c r="IZ2">
        <v>20</v>
      </c>
      <c r="JA2">
        <v>1</v>
      </c>
      <c r="JB2">
        <v>2</v>
      </c>
      <c r="JC2">
        <v>3</v>
      </c>
      <c r="JD2">
        <v>4</v>
      </c>
      <c r="JE2">
        <v>5</v>
      </c>
      <c r="JF2">
        <v>6</v>
      </c>
      <c r="JG2">
        <v>7</v>
      </c>
      <c r="JH2">
        <v>8</v>
      </c>
      <c r="JI2">
        <v>9</v>
      </c>
      <c r="JJ2">
        <v>10</v>
      </c>
      <c r="JK2">
        <v>11</v>
      </c>
      <c r="JL2">
        <v>12</v>
      </c>
      <c r="JM2">
        <v>13</v>
      </c>
      <c r="JN2">
        <v>14</v>
      </c>
      <c r="JO2">
        <v>15</v>
      </c>
      <c r="JP2">
        <v>16</v>
      </c>
      <c r="JQ2">
        <v>17</v>
      </c>
      <c r="JR2">
        <v>18</v>
      </c>
      <c r="JS2">
        <v>19</v>
      </c>
      <c r="JT2">
        <v>20</v>
      </c>
      <c r="JU2">
        <v>1</v>
      </c>
      <c r="JV2">
        <v>2</v>
      </c>
      <c r="JW2">
        <v>3</v>
      </c>
      <c r="JX2">
        <v>4</v>
      </c>
      <c r="JY2">
        <v>5</v>
      </c>
      <c r="JZ2">
        <v>6</v>
      </c>
      <c r="KA2">
        <v>7</v>
      </c>
      <c r="KB2">
        <v>8</v>
      </c>
      <c r="KC2">
        <v>9</v>
      </c>
      <c r="KD2">
        <v>10</v>
      </c>
      <c r="KE2">
        <v>11</v>
      </c>
      <c r="KF2">
        <v>12</v>
      </c>
      <c r="KG2">
        <v>13</v>
      </c>
      <c r="KH2">
        <v>14</v>
      </c>
      <c r="KI2">
        <v>15</v>
      </c>
      <c r="KJ2">
        <v>16</v>
      </c>
      <c r="KK2">
        <v>17</v>
      </c>
      <c r="KL2">
        <v>18</v>
      </c>
      <c r="KM2">
        <v>19</v>
      </c>
      <c r="KN2">
        <v>20</v>
      </c>
      <c r="KO2">
        <v>1</v>
      </c>
      <c r="KP2">
        <v>2</v>
      </c>
      <c r="KQ2">
        <v>3</v>
      </c>
      <c r="KR2">
        <v>4</v>
      </c>
      <c r="KS2">
        <v>5</v>
      </c>
      <c r="KT2">
        <v>6</v>
      </c>
      <c r="KU2">
        <v>7</v>
      </c>
      <c r="KV2">
        <v>8</v>
      </c>
      <c r="KW2">
        <v>9</v>
      </c>
      <c r="KX2">
        <v>10</v>
      </c>
      <c r="KY2">
        <v>11</v>
      </c>
      <c r="KZ2">
        <v>12</v>
      </c>
      <c r="LA2">
        <v>13</v>
      </c>
      <c r="LB2">
        <v>14</v>
      </c>
      <c r="LC2">
        <v>15</v>
      </c>
      <c r="LD2">
        <v>16</v>
      </c>
      <c r="LE2">
        <v>17</v>
      </c>
      <c r="LF2">
        <v>18</v>
      </c>
      <c r="LG2">
        <v>19</v>
      </c>
      <c r="LH2">
        <v>20</v>
      </c>
      <c r="LI2">
        <v>1</v>
      </c>
      <c r="LJ2">
        <v>2</v>
      </c>
      <c r="LK2">
        <v>3</v>
      </c>
      <c r="LL2">
        <v>4</v>
      </c>
      <c r="LM2">
        <v>5</v>
      </c>
      <c r="LN2">
        <v>6</v>
      </c>
      <c r="LO2">
        <v>7</v>
      </c>
      <c r="LP2">
        <v>8</v>
      </c>
      <c r="LQ2">
        <v>9</v>
      </c>
      <c r="LR2">
        <v>10</v>
      </c>
      <c r="LS2">
        <v>11</v>
      </c>
      <c r="LT2">
        <v>12</v>
      </c>
      <c r="LU2">
        <v>13</v>
      </c>
      <c r="LV2">
        <v>14</v>
      </c>
      <c r="LW2">
        <v>15</v>
      </c>
      <c r="LX2">
        <v>16</v>
      </c>
      <c r="LY2">
        <v>17</v>
      </c>
      <c r="LZ2">
        <v>18</v>
      </c>
      <c r="MA2">
        <v>19</v>
      </c>
      <c r="MB2">
        <v>20</v>
      </c>
      <c r="MC2">
        <v>1</v>
      </c>
      <c r="MD2">
        <v>2</v>
      </c>
      <c r="ME2">
        <v>3</v>
      </c>
      <c r="MF2">
        <v>4</v>
      </c>
      <c r="MG2">
        <v>5</v>
      </c>
      <c r="MH2">
        <v>6</v>
      </c>
      <c r="MI2">
        <v>7</v>
      </c>
      <c r="MJ2">
        <v>8</v>
      </c>
      <c r="MK2">
        <v>9</v>
      </c>
      <c r="ML2">
        <v>10</v>
      </c>
      <c r="MM2">
        <v>11</v>
      </c>
      <c r="MN2">
        <v>12</v>
      </c>
      <c r="MO2">
        <v>13</v>
      </c>
      <c r="MP2">
        <v>14</v>
      </c>
      <c r="MQ2">
        <v>15</v>
      </c>
      <c r="MR2">
        <v>16</v>
      </c>
      <c r="MS2">
        <v>17</v>
      </c>
      <c r="MT2">
        <v>18</v>
      </c>
      <c r="MU2">
        <v>19</v>
      </c>
      <c r="MV2">
        <v>20</v>
      </c>
      <c r="MW2">
        <v>1</v>
      </c>
      <c r="MX2">
        <v>2</v>
      </c>
      <c r="MY2">
        <v>3</v>
      </c>
      <c r="MZ2">
        <v>4</v>
      </c>
      <c r="NA2">
        <v>5</v>
      </c>
      <c r="NB2">
        <v>6</v>
      </c>
      <c r="NC2">
        <v>7</v>
      </c>
      <c r="ND2">
        <v>8</v>
      </c>
      <c r="NE2">
        <v>9</v>
      </c>
      <c r="NF2">
        <v>10</v>
      </c>
      <c r="NG2">
        <v>11</v>
      </c>
      <c r="NH2">
        <v>12</v>
      </c>
      <c r="NI2">
        <v>13</v>
      </c>
      <c r="NJ2">
        <v>14</v>
      </c>
      <c r="NK2">
        <v>15</v>
      </c>
      <c r="NL2">
        <v>16</v>
      </c>
      <c r="NM2">
        <v>17</v>
      </c>
      <c r="NN2">
        <v>18</v>
      </c>
      <c r="NO2">
        <v>19</v>
      </c>
      <c r="NP2">
        <v>20</v>
      </c>
      <c r="NQ2">
        <v>1</v>
      </c>
      <c r="NR2">
        <v>2</v>
      </c>
      <c r="NS2">
        <v>3</v>
      </c>
      <c r="NT2">
        <v>4</v>
      </c>
      <c r="NU2">
        <v>5</v>
      </c>
      <c r="NV2">
        <v>6</v>
      </c>
      <c r="NW2">
        <v>7</v>
      </c>
      <c r="NX2">
        <v>8</v>
      </c>
      <c r="NY2">
        <v>9</v>
      </c>
      <c r="NZ2">
        <v>10</v>
      </c>
      <c r="OA2">
        <v>11</v>
      </c>
      <c r="OB2">
        <v>12</v>
      </c>
      <c r="OC2">
        <v>13</v>
      </c>
      <c r="OD2">
        <v>14</v>
      </c>
      <c r="OE2">
        <v>15</v>
      </c>
      <c r="OF2">
        <v>16</v>
      </c>
      <c r="OG2">
        <v>17</v>
      </c>
      <c r="OH2">
        <v>18</v>
      </c>
      <c r="OI2">
        <v>19</v>
      </c>
      <c r="OJ2">
        <v>20</v>
      </c>
      <c r="OK2">
        <v>1</v>
      </c>
      <c r="OL2">
        <v>2</v>
      </c>
      <c r="OM2">
        <v>3</v>
      </c>
      <c r="ON2">
        <v>4</v>
      </c>
      <c r="OO2">
        <v>5</v>
      </c>
      <c r="OP2">
        <v>6</v>
      </c>
      <c r="OQ2">
        <v>7</v>
      </c>
      <c r="OR2">
        <v>8</v>
      </c>
      <c r="OS2">
        <v>9</v>
      </c>
      <c r="OT2">
        <v>10</v>
      </c>
      <c r="OU2">
        <v>11</v>
      </c>
      <c r="OV2">
        <v>12</v>
      </c>
      <c r="OW2">
        <v>13</v>
      </c>
      <c r="OX2">
        <v>14</v>
      </c>
      <c r="OY2">
        <v>15</v>
      </c>
      <c r="OZ2">
        <v>16</v>
      </c>
      <c r="PA2">
        <v>17</v>
      </c>
      <c r="PB2">
        <v>18</v>
      </c>
      <c r="PC2">
        <v>19</v>
      </c>
      <c r="PD2">
        <v>20</v>
      </c>
      <c r="PE2">
        <v>1</v>
      </c>
      <c r="PF2">
        <v>2</v>
      </c>
      <c r="PG2">
        <v>3</v>
      </c>
      <c r="PH2">
        <v>4</v>
      </c>
      <c r="PI2">
        <v>5</v>
      </c>
      <c r="PJ2">
        <v>6</v>
      </c>
      <c r="PK2">
        <v>7</v>
      </c>
      <c r="PL2">
        <v>8</v>
      </c>
      <c r="PM2">
        <v>9</v>
      </c>
      <c r="PN2">
        <v>10</v>
      </c>
      <c r="PO2">
        <v>11</v>
      </c>
      <c r="PP2">
        <v>12</v>
      </c>
      <c r="PQ2">
        <v>13</v>
      </c>
      <c r="PR2">
        <v>14</v>
      </c>
      <c r="PS2">
        <v>15</v>
      </c>
      <c r="PT2">
        <v>16</v>
      </c>
      <c r="PU2">
        <v>17</v>
      </c>
      <c r="PV2">
        <v>18</v>
      </c>
      <c r="PW2">
        <v>19</v>
      </c>
      <c r="PX2">
        <v>20</v>
      </c>
      <c r="PY2">
        <v>1</v>
      </c>
      <c r="PZ2">
        <v>2</v>
      </c>
      <c r="QA2">
        <v>3</v>
      </c>
      <c r="QB2">
        <v>4</v>
      </c>
      <c r="QC2">
        <v>5</v>
      </c>
      <c r="QD2">
        <v>6</v>
      </c>
      <c r="QE2">
        <v>7</v>
      </c>
      <c r="QF2">
        <v>8</v>
      </c>
      <c r="QG2">
        <v>9</v>
      </c>
      <c r="QH2">
        <v>10</v>
      </c>
      <c r="QI2">
        <v>11</v>
      </c>
      <c r="QJ2">
        <v>12</v>
      </c>
      <c r="QK2">
        <v>13</v>
      </c>
      <c r="QL2">
        <v>14</v>
      </c>
      <c r="QM2">
        <v>15</v>
      </c>
      <c r="QN2">
        <v>16</v>
      </c>
      <c r="QO2">
        <v>17</v>
      </c>
      <c r="QP2">
        <v>18</v>
      </c>
      <c r="QQ2">
        <v>19</v>
      </c>
      <c r="QR2">
        <v>20</v>
      </c>
      <c r="QU2" t="s">
        <v>991</v>
      </c>
      <c r="QV2" t="s">
        <v>1025</v>
      </c>
      <c r="QW2">
        <v>1</v>
      </c>
      <c r="QX2">
        <v>2</v>
      </c>
      <c r="QY2">
        <v>3</v>
      </c>
      <c r="QZ2">
        <v>4</v>
      </c>
      <c r="RA2">
        <v>5</v>
      </c>
      <c r="RB2">
        <v>6</v>
      </c>
      <c r="RC2">
        <v>7</v>
      </c>
      <c r="RD2">
        <v>8</v>
      </c>
      <c r="RE2">
        <v>9</v>
      </c>
      <c r="RF2">
        <v>10</v>
      </c>
      <c r="RG2">
        <v>11</v>
      </c>
      <c r="RH2">
        <v>12</v>
      </c>
      <c r="RI2">
        <v>13</v>
      </c>
      <c r="RJ2">
        <v>14</v>
      </c>
      <c r="RK2">
        <v>15</v>
      </c>
      <c r="RL2">
        <v>16</v>
      </c>
      <c r="RM2">
        <v>17</v>
      </c>
      <c r="RN2">
        <v>18</v>
      </c>
      <c r="RO2">
        <v>19</v>
      </c>
      <c r="RP2">
        <v>20</v>
      </c>
      <c r="RR2" t="s">
        <v>886</v>
      </c>
      <c r="RT2" t="s">
        <v>1024</v>
      </c>
    </row>
    <row r="3" spans="1:488" ht="15.6" x14ac:dyDescent="0.3">
      <c r="A3">
        <v>0</v>
      </c>
      <c r="B3">
        <v>0</v>
      </c>
      <c r="C3">
        <v>4.5471906768098751E-2</v>
      </c>
      <c r="D3">
        <v>5.9165964620421223E-2</v>
      </c>
      <c r="E3">
        <v>5.0932749549933105E-2</v>
      </c>
      <c r="F3">
        <v>4.8656926211446912E-2</v>
      </c>
      <c r="G3">
        <v>5.2685651748090132E-2</v>
      </c>
      <c r="H3">
        <v>5.3669248988361708E-2</v>
      </c>
      <c r="I3">
        <v>4.6651284827484027E-2</v>
      </c>
      <c r="J3">
        <v>4.9658616988162284E-2</v>
      </c>
      <c r="K3">
        <v>5.2516261585547952E-2</v>
      </c>
      <c r="L3">
        <v>4.6267228706667912E-2</v>
      </c>
      <c r="M3">
        <v>5.173118527598497E-2</v>
      </c>
      <c r="N3">
        <v>5.1471707304176648E-2</v>
      </c>
      <c r="O3">
        <v>0.15924016641664665</v>
      </c>
      <c r="P3">
        <v>0.1602453038851322</v>
      </c>
      <c r="Q3">
        <v>0.15848610237892055</v>
      </c>
      <c r="R3">
        <v>0.15991167957890354</v>
      </c>
      <c r="S3">
        <v>0.15923510308748054</v>
      </c>
      <c r="T3">
        <v>0.15858936533840409</v>
      </c>
      <c r="U3">
        <v>0</v>
      </c>
      <c r="V3">
        <v>0</v>
      </c>
      <c r="W3">
        <v>0</v>
      </c>
      <c r="X3">
        <v>7.8534443524860498E-2</v>
      </c>
      <c r="Y3">
        <v>6.9400604662119017E-2</v>
      </c>
      <c r="Z3">
        <v>7.1165507614194795E-2</v>
      </c>
      <c r="AA3">
        <v>8.1169658281064733E-2</v>
      </c>
      <c r="AB3">
        <v>7.5795187970377251E-2</v>
      </c>
      <c r="AC3">
        <v>7.6586865821682851E-2</v>
      </c>
      <c r="AD3">
        <v>7.5762207144829702E-2</v>
      </c>
      <c r="AE3">
        <v>7.2842392095174888E-2</v>
      </c>
      <c r="AF3">
        <v>8.4230260461192016E-2</v>
      </c>
      <c r="AG3">
        <v>7.2919670171620973E-2</v>
      </c>
      <c r="AH3">
        <v>7.355618736267136E-2</v>
      </c>
      <c r="AI3">
        <v>0.22677474833064998</v>
      </c>
      <c r="AJ3">
        <v>0.2264728631514728</v>
      </c>
      <c r="AK3">
        <v>0.22544163117339447</v>
      </c>
      <c r="AL3">
        <v>0.22613593295496121</v>
      </c>
      <c r="AM3">
        <v>0.22455052454544552</v>
      </c>
      <c r="AN3">
        <v>0.22575237835726544</v>
      </c>
      <c r="AO3">
        <v>0</v>
      </c>
      <c r="AP3">
        <v>0</v>
      </c>
      <c r="AQ3">
        <v>0</v>
      </c>
      <c r="AR3">
        <v>0</v>
      </c>
      <c r="AS3">
        <v>8.9119688026799981E-2</v>
      </c>
      <c r="AT3">
        <v>9.7185672083980351E-2</v>
      </c>
      <c r="AU3">
        <v>9.8197614028192895E-2</v>
      </c>
      <c r="AV3">
        <v>8.6960068262685278E-2</v>
      </c>
      <c r="AW3">
        <v>9.2592419858344169E-2</v>
      </c>
      <c r="AX3">
        <v>9.0353187569236798E-2</v>
      </c>
      <c r="AY3">
        <v>9.9455518393217965E-2</v>
      </c>
      <c r="AZ3">
        <v>9.8863522377375626E-2</v>
      </c>
      <c r="BA3">
        <v>9.7312771240510618E-2</v>
      </c>
      <c r="BB3">
        <v>8.2500628152623337E-2</v>
      </c>
      <c r="BC3">
        <v>0.28975443170810056</v>
      </c>
      <c r="BD3">
        <v>0.2923255524877858</v>
      </c>
      <c r="BE3">
        <v>0.29216039268376959</v>
      </c>
      <c r="BF3">
        <v>0.29081150119608745</v>
      </c>
      <c r="BG3">
        <v>0.29183844842005757</v>
      </c>
      <c r="BH3">
        <v>0.29004841922761171</v>
      </c>
      <c r="BI3">
        <v>0</v>
      </c>
      <c r="BJ3">
        <v>0</v>
      </c>
      <c r="BK3">
        <v>0</v>
      </c>
      <c r="BL3">
        <v>0</v>
      </c>
      <c r="BM3">
        <v>4.0272448988058096E-2</v>
      </c>
      <c r="BN3">
        <v>0.1148389168737312</v>
      </c>
      <c r="BO3">
        <v>0.10362215359318314</v>
      </c>
      <c r="BP3">
        <v>0.12886076424008441</v>
      </c>
      <c r="BQ3">
        <v>0.12085214359896643</v>
      </c>
      <c r="BR3">
        <v>0.11334749106945717</v>
      </c>
      <c r="BS3">
        <v>0.12757459161399728</v>
      </c>
      <c r="BT3">
        <v>0.12298671384569752</v>
      </c>
      <c r="BU3">
        <v>0.1228525894195043</v>
      </c>
      <c r="BV3">
        <v>0.12568942795545729</v>
      </c>
      <c r="BW3">
        <v>0.36014008018794658</v>
      </c>
      <c r="BX3">
        <v>0.36044331282194281</v>
      </c>
      <c r="BY3">
        <v>0.35571313072775312</v>
      </c>
      <c r="BZ3">
        <v>0.36174556215737502</v>
      </c>
      <c r="CA3">
        <v>0.35831279163928903</v>
      </c>
      <c r="CB3">
        <v>0.35738290204425216</v>
      </c>
      <c r="CC3">
        <v>0</v>
      </c>
      <c r="CD3">
        <v>0</v>
      </c>
      <c r="CE3">
        <v>0</v>
      </c>
      <c r="CF3">
        <v>0</v>
      </c>
      <c r="CG3">
        <v>0</v>
      </c>
      <c r="CH3">
        <v>9.4166078391380095E-2</v>
      </c>
      <c r="CI3">
        <v>0.13207275562687826</v>
      </c>
      <c r="CJ3">
        <v>0.1335671788751403</v>
      </c>
      <c r="CK3">
        <v>0.13662225309424036</v>
      </c>
      <c r="CL3">
        <v>0.14173866903141918</v>
      </c>
      <c r="CM3">
        <v>0.14002377843346347</v>
      </c>
      <c r="CN3">
        <v>0.14500752900609162</v>
      </c>
      <c r="CO3">
        <v>0.12990044122768549</v>
      </c>
      <c r="CP3">
        <v>0.14538709046398249</v>
      </c>
      <c r="CQ3">
        <v>0.42476707323560547</v>
      </c>
      <c r="CR3">
        <v>0.42421819225416169</v>
      </c>
      <c r="CS3">
        <v>0.4228739766361162</v>
      </c>
      <c r="CT3">
        <v>0.42549915948780409</v>
      </c>
      <c r="CU3">
        <v>0.42128122118000527</v>
      </c>
      <c r="CV3">
        <v>0.4241587708129228</v>
      </c>
      <c r="CW3">
        <v>0</v>
      </c>
      <c r="CX3">
        <v>0</v>
      </c>
      <c r="CY3">
        <v>0</v>
      </c>
      <c r="CZ3">
        <v>0</v>
      </c>
      <c r="DA3">
        <v>0</v>
      </c>
      <c r="DB3">
        <v>1.2824085282350958E-2</v>
      </c>
      <c r="DC3">
        <v>0.140796144076928</v>
      </c>
      <c r="DD3">
        <v>0.14855483853237011</v>
      </c>
      <c r="DE3">
        <v>0.1620284163031451</v>
      </c>
      <c r="DF3">
        <v>0.1506126829271569</v>
      </c>
      <c r="DG3">
        <v>0.15977595901994807</v>
      </c>
      <c r="DH3">
        <v>0.15800947876743451</v>
      </c>
      <c r="DI3">
        <v>0.16874371318687284</v>
      </c>
      <c r="DJ3">
        <v>0.14816001578718954</v>
      </c>
      <c r="DK3">
        <v>0.4684474122519694</v>
      </c>
      <c r="DL3">
        <v>0.46350560952553155</v>
      </c>
      <c r="DM3">
        <v>0.46487377303973626</v>
      </c>
      <c r="DN3">
        <v>0.46595493304153573</v>
      </c>
      <c r="DO3">
        <v>0.47113072669389994</v>
      </c>
      <c r="DP3">
        <v>0.47072386493947366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0.11289720372549972</v>
      </c>
      <c r="DX3">
        <v>0.16659919804601475</v>
      </c>
      <c r="DY3">
        <v>0.16816437785329577</v>
      </c>
      <c r="DZ3">
        <v>0.15968139575824475</v>
      </c>
      <c r="EA3">
        <v>0.16369770670940562</v>
      </c>
      <c r="EB3">
        <v>0.16980371611897596</v>
      </c>
      <c r="EC3">
        <v>0.16261922932699813</v>
      </c>
      <c r="ED3">
        <v>0.16071926814051798</v>
      </c>
      <c r="EE3">
        <v>0.50993346024631758</v>
      </c>
      <c r="EF3">
        <v>0.51000353300600498</v>
      </c>
      <c r="EG3">
        <v>0.51728418416694588</v>
      </c>
      <c r="EH3">
        <v>0.51423377147545501</v>
      </c>
      <c r="EI3">
        <v>0.51416389932595319</v>
      </c>
      <c r="EJ3">
        <v>0.50853924947354801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4.4078505974777721E-2</v>
      </c>
      <c r="ER3">
        <v>0.17625964322840595</v>
      </c>
      <c r="ES3">
        <v>0.17717023017165132</v>
      </c>
      <c r="ET3">
        <v>0.17622670332098969</v>
      </c>
      <c r="EU3">
        <v>0.17525096542306273</v>
      </c>
      <c r="EV3">
        <v>0.18174838511093172</v>
      </c>
      <c r="EW3">
        <v>0.17244882061342298</v>
      </c>
      <c r="EX3">
        <v>0.19382711639944913</v>
      </c>
      <c r="EY3">
        <v>0.55211040740481843</v>
      </c>
      <c r="EZ3">
        <v>0.55569582354926073</v>
      </c>
      <c r="FA3">
        <v>0.56480689185481947</v>
      </c>
      <c r="FB3">
        <v>0.55546220291651993</v>
      </c>
      <c r="FC3">
        <v>0.55577827638593114</v>
      </c>
      <c r="FD3">
        <v>0.56085336297500432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0.13756236700579216</v>
      </c>
      <c r="FM3">
        <v>0.17271845923320669</v>
      </c>
      <c r="FN3">
        <v>0.1868950119822968</v>
      </c>
      <c r="FO3">
        <v>0.18935548267959745</v>
      </c>
      <c r="FP3">
        <v>0.20929661886988213</v>
      </c>
      <c r="FQ3">
        <v>0.20213431631949469</v>
      </c>
      <c r="FR3">
        <v>0.19757708947627672</v>
      </c>
      <c r="FS3">
        <v>0.60698048558122375</v>
      </c>
      <c r="FT3">
        <v>0.60087743151573414</v>
      </c>
      <c r="FU3">
        <v>0.59982281591579556</v>
      </c>
      <c r="FV3">
        <v>0.59938995936554396</v>
      </c>
      <c r="FW3">
        <v>0.59564371036748442</v>
      </c>
      <c r="FX3">
        <v>0.60235159038184427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8.9735567233634489E-2</v>
      </c>
      <c r="GG3">
        <v>0.21587340479011866</v>
      </c>
      <c r="GH3">
        <v>0.19753206991876512</v>
      </c>
      <c r="GI3">
        <v>0.22490115140991371</v>
      </c>
      <c r="GJ3">
        <v>0.21662110517233621</v>
      </c>
      <c r="GK3">
        <v>0.22454271483213631</v>
      </c>
      <c r="GL3">
        <v>0.21180999459896102</v>
      </c>
      <c r="GM3">
        <v>0.63987791750868794</v>
      </c>
      <c r="GN3">
        <v>0.64047087815708081</v>
      </c>
      <c r="GO3">
        <v>0.64684822590623658</v>
      </c>
      <c r="GP3">
        <v>0.64808155808421963</v>
      </c>
      <c r="GQ3">
        <v>0.64453813512759262</v>
      </c>
      <c r="GR3">
        <v>0.64341778052680154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1.3763593458542398E-2</v>
      </c>
      <c r="HA3">
        <v>0.15879109505190914</v>
      </c>
      <c r="HB3">
        <v>0.2120493301210444</v>
      </c>
      <c r="HC3">
        <v>0.25497770435018252</v>
      </c>
      <c r="HD3">
        <v>0.2212167991105182</v>
      </c>
      <c r="HE3">
        <v>0.23399042920154448</v>
      </c>
      <c r="HF3">
        <v>0.21573993387852811</v>
      </c>
      <c r="HG3">
        <v>0.69181772211806258</v>
      </c>
      <c r="HH3">
        <v>0.68633204031390138</v>
      </c>
      <c r="HI3">
        <v>0.69054588033767161</v>
      </c>
      <c r="HJ3">
        <v>0.68912299395864418</v>
      </c>
      <c r="HK3">
        <v>0.68418888843666903</v>
      </c>
      <c r="HL3">
        <v>0.69298110413536418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0.13068277297102004</v>
      </c>
      <c r="HV3">
        <v>0.22886641496678711</v>
      </c>
      <c r="HW3">
        <v>0.2464844758954006</v>
      </c>
      <c r="HX3">
        <v>0.2592749462844412</v>
      </c>
      <c r="HY3">
        <v>0.24929196388375141</v>
      </c>
      <c r="HZ3">
        <v>0.23866080266404488</v>
      </c>
      <c r="IA3">
        <v>0.735842749684953</v>
      </c>
      <c r="IB3">
        <v>0.73345047126920904</v>
      </c>
      <c r="IC3">
        <v>0.72933338020132232</v>
      </c>
      <c r="ID3">
        <v>0.7372383736508753</v>
      </c>
      <c r="IE3">
        <v>0.73459654674096053</v>
      </c>
      <c r="IF3">
        <v>0.73099606991453858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5.8851920135590659E-2</v>
      </c>
      <c r="IP3">
        <v>0.1762678929643795</v>
      </c>
      <c r="IQ3">
        <v>0.23622478362510491</v>
      </c>
      <c r="IR3">
        <v>0.2537329926866379</v>
      </c>
      <c r="IS3">
        <v>0.27742888637622859</v>
      </c>
      <c r="IT3">
        <v>0.24985717716387476</v>
      </c>
      <c r="IU3">
        <v>0.77829534061208849</v>
      </c>
      <c r="IV3">
        <v>0.78116331881295675</v>
      </c>
      <c r="IW3">
        <v>0.77774018504837195</v>
      </c>
      <c r="IX3">
        <v>0.77487725960194531</v>
      </c>
      <c r="IY3">
        <v>0.77944326702480238</v>
      </c>
      <c r="IZ3">
        <v>0.78050665113755602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0.17200850404126669</v>
      </c>
      <c r="JK3">
        <v>0.28734845657404751</v>
      </c>
      <c r="JL3">
        <v>0.24468279384988406</v>
      </c>
      <c r="JM3">
        <v>0.233017064890706</v>
      </c>
      <c r="JN3">
        <v>0.27408105144506922</v>
      </c>
      <c r="JO3">
        <v>0.82151691231383639</v>
      </c>
      <c r="JP3">
        <v>0.8232263928830339</v>
      </c>
      <c r="JQ3">
        <v>0.82561792186363592</v>
      </c>
      <c r="JR3">
        <v>0.82401723870588794</v>
      </c>
      <c r="JS3">
        <v>0.8220768473043133</v>
      </c>
      <c r="JT3">
        <v>0.82400180671982903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8.6950789582318458E-2</v>
      </c>
      <c r="KE3">
        <v>0.21166805689169207</v>
      </c>
      <c r="KF3">
        <v>0.28946358722041687</v>
      </c>
      <c r="KG3">
        <v>0.2877769788407929</v>
      </c>
      <c r="KH3">
        <v>0.3017067280558704</v>
      </c>
      <c r="KI3">
        <v>0.86794430556677249</v>
      </c>
      <c r="KJ3">
        <v>0.87162921611351363</v>
      </c>
      <c r="KK3">
        <v>0.87145485197680395</v>
      </c>
      <c r="KL3">
        <v>0.87036028035314772</v>
      </c>
      <c r="KM3">
        <v>0.87053380316599394</v>
      </c>
      <c r="KN3">
        <v>0.87544550986048619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3.8103009608197243E-2</v>
      </c>
      <c r="KY3">
        <v>0.1904867278626737</v>
      </c>
      <c r="KZ3">
        <v>0.27138651600802804</v>
      </c>
      <c r="LA3">
        <v>0.28213338906307928</v>
      </c>
      <c r="LB3">
        <v>0.28834788228259983</v>
      </c>
      <c r="LC3">
        <v>0.91513819984413358</v>
      </c>
      <c r="LD3">
        <v>0.91395015189500017</v>
      </c>
      <c r="LE3">
        <v>0.90976611679158648</v>
      </c>
      <c r="LF3">
        <v>0.90660379009863612</v>
      </c>
      <c r="LG3">
        <v>0.91732998199198545</v>
      </c>
      <c r="LH3">
        <v>0.90478662388847642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6.54305832890624E-2</v>
      </c>
      <c r="LT3">
        <v>0.19445864685105876</v>
      </c>
      <c r="LU3">
        <v>0.31602758332853848</v>
      </c>
      <c r="LV3">
        <v>0.26031112634333975</v>
      </c>
      <c r="LW3">
        <v>0.95275091494378528</v>
      </c>
      <c r="LX3">
        <v>0.95812583663226725</v>
      </c>
      <c r="LY3">
        <v>0.95847081729582406</v>
      </c>
      <c r="LZ3">
        <v>0.96288920749088014</v>
      </c>
      <c r="MA3">
        <v>0.95464767305492093</v>
      </c>
      <c r="MB3">
        <v>0.95399135314930283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0.1250991681513684</v>
      </c>
      <c r="MO3">
        <v>0.22938582543757963</v>
      </c>
      <c r="MP3">
        <v>0.35384323731725076</v>
      </c>
      <c r="MQ3">
        <v>0.9926038173704399</v>
      </c>
      <c r="MR3">
        <v>0.98849352479556474</v>
      </c>
      <c r="MS3">
        <v>0.99706618415440063</v>
      </c>
      <c r="MT3">
        <v>1.0049271121064389</v>
      </c>
      <c r="MU3">
        <v>0.99757845385277211</v>
      </c>
      <c r="MV3">
        <v>0.99684153110057161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2.3433419932629391E-2</v>
      </c>
      <c r="NI3">
        <v>0.18355399708142253</v>
      </c>
      <c r="NJ3">
        <v>0.25815890750339165</v>
      </c>
      <c r="NK3">
        <v>1.0440668970076623</v>
      </c>
      <c r="NL3">
        <v>1.0397945333423544</v>
      </c>
      <c r="NM3">
        <v>1.0379928515257661</v>
      </c>
      <c r="NN3">
        <v>1.0369527610389453</v>
      </c>
      <c r="NO3">
        <v>1.0460642776724816</v>
      </c>
      <c r="NP3">
        <v>1.0469890061836686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5.1882042097844049E-2</v>
      </c>
      <c r="OD3">
        <v>0.23408861992913246</v>
      </c>
      <c r="OE3">
        <v>1.1883319462948443</v>
      </c>
      <c r="OF3">
        <v>1.0904283988762866</v>
      </c>
      <c r="OG3">
        <v>1.0886416486715511</v>
      </c>
      <c r="OH3">
        <v>1.0921196787776455</v>
      </c>
      <c r="OI3">
        <v>1.0912860958985171</v>
      </c>
      <c r="OJ3">
        <v>1.095952747725695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9.8391396341066584E-2</v>
      </c>
      <c r="OY3">
        <v>1.3562478497930817</v>
      </c>
      <c r="OZ3">
        <v>1.1803942766620128</v>
      </c>
      <c r="PA3">
        <v>1.128455130267878</v>
      </c>
      <c r="PB3">
        <v>1.1319361082525807</v>
      </c>
      <c r="PC3">
        <v>1.140234291949574</v>
      </c>
      <c r="PD3">
        <v>1.1287911914906241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2.3866266801441136</v>
      </c>
      <c r="PT3">
        <v>1.3619709982642558</v>
      </c>
      <c r="PU3">
        <v>1.2057282773012803</v>
      </c>
      <c r="PV3">
        <v>1.1647794902030484</v>
      </c>
      <c r="PW3">
        <v>1.175109449566885</v>
      </c>
      <c r="PX3">
        <v>1.177967798695615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4.5879530136070485</v>
      </c>
      <c r="QN3">
        <v>2.4292866682174665</v>
      </c>
      <c r="QO3">
        <v>1.3566774342107504</v>
      </c>
      <c r="QP3">
        <v>1.2980537893687056</v>
      </c>
      <c r="QQ3">
        <v>1.2212251672323988</v>
      </c>
      <c r="QR3">
        <v>1.2213830008098621</v>
      </c>
      <c r="QS3" s="108" t="s">
        <v>1</v>
      </c>
      <c r="QU3">
        <v>1</v>
      </c>
      <c r="QV3" s="35">
        <v>0.1</v>
      </c>
      <c r="QW3">
        <f>A$95</f>
        <v>0</v>
      </c>
      <c r="QX3">
        <f t="shared" ref="QX3:RP3" si="0">B$95</f>
        <v>0</v>
      </c>
      <c r="QY3">
        <f>C$95</f>
        <v>26.981653953425983</v>
      </c>
      <c r="QZ3">
        <f t="shared" si="0"/>
        <v>16.555696587703657</v>
      </c>
      <c r="RA3">
        <f t="shared" si="0"/>
        <v>15.558217414193818</v>
      </c>
      <c r="RB3">
        <f t="shared" si="0"/>
        <v>15.729485004241655</v>
      </c>
      <c r="RC3">
        <f t="shared" si="0"/>
        <v>32.452879224455025</v>
      </c>
      <c r="RD3">
        <f t="shared" si="0"/>
        <v>42.720715138529663</v>
      </c>
      <c r="RE3">
        <f t="shared" si="0"/>
        <v>33.96378698604039</v>
      </c>
      <c r="RF3">
        <f t="shared" si="0"/>
        <v>36.395406776703929</v>
      </c>
      <c r="RG3">
        <f t="shared" si="0"/>
        <v>34.201014360270158</v>
      </c>
      <c r="RH3">
        <f t="shared" si="0"/>
        <v>33.295053896212075</v>
      </c>
      <c r="RI3">
        <f t="shared" si="0"/>
        <v>39.320889802748646</v>
      </c>
      <c r="RJ3">
        <f t="shared" si="0"/>
        <v>41.564206327441276</v>
      </c>
      <c r="RK3">
        <f t="shared" si="0"/>
        <v>66.365660218136455</v>
      </c>
      <c r="RL3">
        <f t="shared" si="0"/>
        <v>66.077881093164351</v>
      </c>
      <c r="RM3">
        <f t="shared" si="0"/>
        <v>65.50668831210335</v>
      </c>
      <c r="RN3">
        <f t="shared" si="0"/>
        <v>66.559175014065531</v>
      </c>
      <c r="RO3">
        <f t="shared" si="0"/>
        <v>63.109222527507825</v>
      </c>
      <c r="RP3">
        <f t="shared" si="0"/>
        <v>64.36457423642338</v>
      </c>
      <c r="RR3">
        <f>(119469*RS3+56202)/10^4</f>
        <v>6.8148899999999992</v>
      </c>
      <c r="RS3" s="35">
        <v>0.1</v>
      </c>
      <c r="RT3">
        <f>0.19*RB3+0.81*RC3</f>
        <v>29.275434322614487</v>
      </c>
    </row>
    <row r="4" spans="1:48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 s="102" t="s">
        <v>2</v>
      </c>
      <c r="QU4">
        <v>2</v>
      </c>
      <c r="QV4" s="35">
        <v>0.15</v>
      </c>
      <c r="QW4">
        <f>U$95</f>
        <v>0</v>
      </c>
      <c r="QX4">
        <f t="shared" ref="QX4:RP4" si="1">V$95</f>
        <v>0</v>
      </c>
      <c r="QY4">
        <f t="shared" si="1"/>
        <v>0</v>
      </c>
      <c r="QZ4">
        <f t="shared" si="1"/>
        <v>39.669370948347719</v>
      </c>
      <c r="RA4">
        <f t="shared" si="1"/>
        <v>17.328696564737285</v>
      </c>
      <c r="RB4">
        <f t="shared" si="1"/>
        <v>18.818944312034176</v>
      </c>
      <c r="RC4">
        <f t="shared" si="1"/>
        <v>21.259533795178498</v>
      </c>
      <c r="RD4">
        <f t="shared" si="1"/>
        <v>20.084182085991721</v>
      </c>
      <c r="RE4">
        <f t="shared" si="1"/>
        <v>30.394149915133429</v>
      </c>
      <c r="RF4">
        <f t="shared" si="1"/>
        <v>47.49076341600869</v>
      </c>
      <c r="RG4">
        <f t="shared" si="1"/>
        <v>50.355206898218867</v>
      </c>
      <c r="RH4">
        <f t="shared" si="1"/>
        <v>55.82557638161466</v>
      </c>
      <c r="RI4">
        <f t="shared" si="1"/>
        <v>48.67876154400733</v>
      </c>
      <c r="RJ4">
        <f t="shared" si="1"/>
        <v>45.57462819676843</v>
      </c>
      <c r="RK4">
        <f t="shared" si="1"/>
        <v>87.423945990618236</v>
      </c>
      <c r="RL4">
        <f t="shared" si="1"/>
        <v>85.067294654057477</v>
      </c>
      <c r="RM4">
        <f t="shared" si="1"/>
        <v>84.08891388455956</v>
      </c>
      <c r="RN4">
        <f t="shared" si="1"/>
        <v>88.100060738280192</v>
      </c>
      <c r="RO4">
        <f t="shared" si="1"/>
        <v>84.408382591523434</v>
      </c>
      <c r="RP4">
        <f t="shared" si="1"/>
        <v>87.228911910231346</v>
      </c>
      <c r="RR4">
        <f t="shared" ref="RR4:RR25" si="2">(119469*RS4+56202)/10^4</f>
        <v>7.4122350000000008</v>
      </c>
      <c r="RS4" s="35">
        <v>0.15</v>
      </c>
      <c r="RT4">
        <f>0.59*RC4+0.41*RD4</f>
        <v>20.777639594411919</v>
      </c>
    </row>
    <row r="5" spans="1:48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 s="102" t="s">
        <v>3</v>
      </c>
      <c r="QU5">
        <v>3</v>
      </c>
      <c r="QV5" s="35">
        <v>0.2</v>
      </c>
      <c r="QW5">
        <f>AO$95</f>
        <v>0</v>
      </c>
      <c r="QX5">
        <f t="shared" ref="QX5:RP5" si="3">AP$95</f>
        <v>0</v>
      </c>
      <c r="QY5">
        <f t="shared" si="3"/>
        <v>0</v>
      </c>
      <c r="QZ5">
        <f t="shared" si="3"/>
        <v>0</v>
      </c>
      <c r="RA5">
        <f t="shared" si="3"/>
        <v>33.837266668654436</v>
      </c>
      <c r="RB5">
        <f t="shared" si="3"/>
        <v>22.586437790620668</v>
      </c>
      <c r="RC5">
        <f t="shared" si="3"/>
        <v>23.334581793477348</v>
      </c>
      <c r="RD5">
        <f t="shared" si="3"/>
        <v>20.580152160805618</v>
      </c>
      <c r="RE5">
        <f t="shared" si="3"/>
        <v>21.39612784595759</v>
      </c>
      <c r="RF5">
        <f t="shared" si="3"/>
        <v>25.230451031947137</v>
      </c>
      <c r="RG5">
        <f t="shared" si="3"/>
        <v>27.863486110119229</v>
      </c>
      <c r="RH5">
        <f t="shared" si="3"/>
        <v>50.061866087486827</v>
      </c>
      <c r="RI5">
        <f t="shared" si="3"/>
        <v>59.687492169955874</v>
      </c>
      <c r="RJ5">
        <f t="shared" si="3"/>
        <v>55.990964966012854</v>
      </c>
      <c r="RK5">
        <f t="shared" si="3"/>
        <v>101.34115935313132</v>
      </c>
      <c r="RL5">
        <f t="shared" si="3"/>
        <v>101.92481715592434</v>
      </c>
      <c r="RM5">
        <f t="shared" si="3"/>
        <v>104.08827403010012</v>
      </c>
      <c r="RN5">
        <f t="shared" si="3"/>
        <v>102.24634239694299</v>
      </c>
      <c r="RO5">
        <f t="shared" si="3"/>
        <v>101.82267491775255</v>
      </c>
      <c r="RP5">
        <f t="shared" si="3"/>
        <v>100.82048336084294</v>
      </c>
      <c r="RR5">
        <f t="shared" si="2"/>
        <v>8.0095799999999997</v>
      </c>
      <c r="RS5" s="35">
        <v>0.2</v>
      </c>
      <c r="RT5">
        <f>0.99*RD5+0.01*RE5</f>
        <v>20.588311917657137</v>
      </c>
    </row>
    <row r="6" spans="1:488" x14ac:dyDescent="0.3">
      <c r="A6">
        <v>0</v>
      </c>
      <c r="B6">
        <v>0</v>
      </c>
      <c r="C6">
        <v>0.23633683469531971</v>
      </c>
      <c r="D6">
        <v>5.9165653744851845E-2</v>
      </c>
      <c r="E6">
        <v>5.0923169658979701E-2</v>
      </c>
      <c r="F6">
        <v>4.8614144920501978E-2</v>
      </c>
      <c r="G6">
        <v>0.16374784774727363</v>
      </c>
      <c r="H6">
        <v>0.14708439679026211</v>
      </c>
      <c r="I6">
        <v>0.12416731314396728</v>
      </c>
      <c r="J6">
        <v>0.13365463752455323</v>
      </c>
      <c r="K6">
        <v>0.11965862705125074</v>
      </c>
      <c r="L6">
        <v>0.11912396221904094</v>
      </c>
      <c r="M6">
        <v>0.13705912609307416</v>
      </c>
      <c r="N6">
        <v>0.14636615332872074</v>
      </c>
      <c r="O6">
        <v>0.19211699894078033</v>
      </c>
      <c r="P6">
        <v>0.18561822725696811</v>
      </c>
      <c r="Q6">
        <v>0.18632747946397002</v>
      </c>
      <c r="R6">
        <v>0.19184295698650652</v>
      </c>
      <c r="S6">
        <v>0.17698238797482407</v>
      </c>
      <c r="T6">
        <v>0.17851424416044251</v>
      </c>
      <c r="U6">
        <v>0</v>
      </c>
      <c r="V6">
        <v>0</v>
      </c>
      <c r="W6">
        <v>0</v>
      </c>
      <c r="X6">
        <v>0.16240463931366855</v>
      </c>
      <c r="Y6">
        <v>6.9399660242556033E-2</v>
      </c>
      <c r="Z6">
        <v>7.1156589243589793E-2</v>
      </c>
      <c r="AA6">
        <v>8.1195285088523458E-2</v>
      </c>
      <c r="AB6">
        <v>7.5801032069290147E-2</v>
      </c>
      <c r="AC6">
        <v>0.30802102498897471</v>
      </c>
      <c r="AD6">
        <v>0.22953227379944335</v>
      </c>
      <c r="AE6">
        <v>0.19453777567178152</v>
      </c>
      <c r="AF6">
        <v>0.21298395866831571</v>
      </c>
      <c r="AG6">
        <v>0.18664405209070559</v>
      </c>
      <c r="AH6">
        <v>0.17225207114595958</v>
      </c>
      <c r="AI6">
        <v>0.26458540597785585</v>
      </c>
      <c r="AJ6">
        <v>0.24990225917960279</v>
      </c>
      <c r="AK6">
        <v>0.24571701789704012</v>
      </c>
      <c r="AL6">
        <v>0.26873151436603104</v>
      </c>
      <c r="AM6">
        <v>0.24821943418888973</v>
      </c>
      <c r="AN6">
        <v>0.26454072882273028</v>
      </c>
      <c r="AO6">
        <v>0</v>
      </c>
      <c r="AP6">
        <v>0</v>
      </c>
      <c r="AQ6">
        <v>0</v>
      </c>
      <c r="AR6">
        <v>0</v>
      </c>
      <c r="AS6">
        <v>0.20414743295731513</v>
      </c>
      <c r="AT6">
        <v>9.7173636948440376E-2</v>
      </c>
      <c r="AU6">
        <v>9.8208498443805636E-2</v>
      </c>
      <c r="AV6">
        <v>8.6929905678077624E-2</v>
      </c>
      <c r="AW6">
        <v>9.2579194767418563E-2</v>
      </c>
      <c r="AX6">
        <v>9.0383572804001847E-2</v>
      </c>
      <c r="AY6">
        <v>0.34837046203675548</v>
      </c>
      <c r="AZ6">
        <v>0.37574142649883846</v>
      </c>
      <c r="BA6">
        <v>0.23915519892911571</v>
      </c>
      <c r="BB6">
        <v>0.22176725624454638</v>
      </c>
      <c r="BC6">
        <v>0.30246472556922954</v>
      </c>
      <c r="BD6">
        <v>0.30198286525425777</v>
      </c>
      <c r="BE6">
        <v>0.31589620323031264</v>
      </c>
      <c r="BF6">
        <v>0.30590945456362573</v>
      </c>
      <c r="BG6">
        <v>0.30054159174958017</v>
      </c>
      <c r="BH6">
        <v>0.29871853678180288</v>
      </c>
      <c r="BI6">
        <v>0</v>
      </c>
      <c r="BJ6">
        <v>0</v>
      </c>
      <c r="BK6">
        <v>0</v>
      </c>
      <c r="BL6">
        <v>0</v>
      </c>
      <c r="BM6">
        <v>2.6850217333858755</v>
      </c>
      <c r="BN6">
        <v>0.29693885304203022</v>
      </c>
      <c r="BO6">
        <v>0.10364819877147677</v>
      </c>
      <c r="BP6">
        <v>0.12885489755478496</v>
      </c>
      <c r="BQ6">
        <v>0.12085591320382794</v>
      </c>
      <c r="BR6">
        <v>0.11334254133293196</v>
      </c>
      <c r="BS6">
        <v>0.12758460681990857</v>
      </c>
      <c r="BT6">
        <v>0.12297362874405998</v>
      </c>
      <c r="BU6">
        <v>0.41135481949307778</v>
      </c>
      <c r="BV6">
        <v>0.59608343669647101</v>
      </c>
      <c r="BW6">
        <v>0.51776870247920481</v>
      </c>
      <c r="BX6">
        <v>0.38469313491021156</v>
      </c>
      <c r="BY6">
        <v>0.34628588238136415</v>
      </c>
      <c r="BZ6">
        <v>0.36946440455771246</v>
      </c>
      <c r="CA6">
        <v>0.35327168965014333</v>
      </c>
      <c r="CB6">
        <v>0.36168999124542883</v>
      </c>
      <c r="CC6">
        <v>0</v>
      </c>
      <c r="CD6">
        <v>0</v>
      </c>
      <c r="CE6">
        <v>0</v>
      </c>
      <c r="CF6">
        <v>0</v>
      </c>
      <c r="CG6">
        <v>0</v>
      </c>
      <c r="CH6">
        <v>4.2211408196941838</v>
      </c>
      <c r="CI6">
        <v>0.30262036026454686</v>
      </c>
      <c r="CJ6">
        <v>0.13349708997843684</v>
      </c>
      <c r="CK6">
        <v>0.13657848339257717</v>
      </c>
      <c r="CL6">
        <v>0.14170531143622658</v>
      </c>
      <c r="CM6">
        <v>0.14001580017898779</v>
      </c>
      <c r="CN6">
        <v>0.14510696058816955</v>
      </c>
      <c r="CO6">
        <v>0.12990838959233411</v>
      </c>
      <c r="CP6">
        <v>0.14533926812336023</v>
      </c>
      <c r="CQ6">
        <v>0.5043254228350309</v>
      </c>
      <c r="CR6">
        <v>0.74436634855055517</v>
      </c>
      <c r="CS6">
        <v>0.7160810997403978</v>
      </c>
      <c r="CT6">
        <v>0.61381601576420108</v>
      </c>
      <c r="CU6">
        <v>0.42723860517029361</v>
      </c>
      <c r="CV6">
        <v>0.46425108528873071</v>
      </c>
      <c r="CW6">
        <v>0</v>
      </c>
      <c r="CX6">
        <v>0</v>
      </c>
      <c r="CY6">
        <v>0</v>
      </c>
      <c r="CZ6">
        <v>0</v>
      </c>
      <c r="DA6">
        <v>0</v>
      </c>
      <c r="DB6">
        <v>2.914314016776578</v>
      </c>
      <c r="DC6">
        <v>2.2823704957267079</v>
      </c>
      <c r="DD6">
        <v>0.17633941450004423</v>
      </c>
      <c r="DE6">
        <v>0.16202849867281321</v>
      </c>
      <c r="DF6">
        <v>0.15052336800992405</v>
      </c>
      <c r="DG6">
        <v>0.15980449189636975</v>
      </c>
      <c r="DH6">
        <v>0.15799798507051033</v>
      </c>
      <c r="DI6">
        <v>0.16868734438364433</v>
      </c>
      <c r="DJ6">
        <v>0.1482062225470144</v>
      </c>
      <c r="DK6">
        <v>0.46688791173253003</v>
      </c>
      <c r="DL6">
        <v>0.4619620436164622</v>
      </c>
      <c r="DM6">
        <v>0.71001556828089352</v>
      </c>
      <c r="DN6">
        <v>0.8070739296766728</v>
      </c>
      <c r="DO6">
        <v>0.77843853562701792</v>
      </c>
      <c r="DP6">
        <v>0.63980092943582823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4.7260515923405499</v>
      </c>
      <c r="DX6">
        <v>0.43060596535735063</v>
      </c>
      <c r="DY6">
        <v>0.16810655062512334</v>
      </c>
      <c r="DZ6">
        <v>0.15967297908133496</v>
      </c>
      <c r="EA6">
        <v>0.16367871707064988</v>
      </c>
      <c r="EB6">
        <v>0.16978037393513359</v>
      </c>
      <c r="EC6">
        <v>0.16265116326954968</v>
      </c>
      <c r="ED6">
        <v>0.16076767777254178</v>
      </c>
      <c r="EE6">
        <v>0.50820254211431171</v>
      </c>
      <c r="EF6">
        <v>0.50826790227447627</v>
      </c>
      <c r="EG6">
        <v>0.51555765511238327</v>
      </c>
      <c r="EH6">
        <v>0.64823342520675886</v>
      </c>
      <c r="EI6">
        <v>0.94845068466509652</v>
      </c>
      <c r="EJ6">
        <v>0.94769661369625913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1.2065743037025967</v>
      </c>
      <c r="ER6">
        <v>3.0815731158116142</v>
      </c>
      <c r="ES6">
        <v>0.27753354690729998</v>
      </c>
      <c r="ET6">
        <v>0.17621868507261818</v>
      </c>
      <c r="EU6">
        <v>0.17532712027306407</v>
      </c>
      <c r="EV6">
        <v>0.18181625978017671</v>
      </c>
      <c r="EW6">
        <v>0.17243882813202527</v>
      </c>
      <c r="EX6">
        <v>0.19392471893754318</v>
      </c>
      <c r="EY6">
        <v>0.55021724083072143</v>
      </c>
      <c r="EZ6">
        <v>0.55379826212998251</v>
      </c>
      <c r="FA6">
        <v>0.56296096992179567</v>
      </c>
      <c r="FB6">
        <v>0.55355996013387321</v>
      </c>
      <c r="FC6">
        <v>0.59446110255107831</v>
      </c>
      <c r="FD6">
        <v>1.0152806467177851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1.4669657605447555</v>
      </c>
      <c r="FM6">
        <v>0.61626888301380156</v>
      </c>
      <c r="FN6">
        <v>0.18687209981562222</v>
      </c>
      <c r="FO6">
        <v>0.18942656232863206</v>
      </c>
      <c r="FP6">
        <v>0.20930228707558193</v>
      </c>
      <c r="FQ6">
        <v>0.20214142896314183</v>
      </c>
      <c r="FR6">
        <v>0.19757739965596141</v>
      </c>
      <c r="FS6">
        <v>0.60500551296961003</v>
      </c>
      <c r="FT6">
        <v>0.59887926765220767</v>
      </c>
      <c r="FU6">
        <v>0.59780104025820313</v>
      </c>
      <c r="FV6">
        <v>0.59738117355663134</v>
      </c>
      <c r="FW6">
        <v>0.59359282004512448</v>
      </c>
      <c r="FX6">
        <v>0.6518960978041326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2.502464685827841</v>
      </c>
      <c r="GG6">
        <v>3.3163653009623069</v>
      </c>
      <c r="GH6">
        <v>0.46162122693249874</v>
      </c>
      <c r="GI6">
        <v>0.22493377475322243</v>
      </c>
      <c r="GJ6">
        <v>0.21655597620596334</v>
      </c>
      <c r="GK6">
        <v>0.22456757979747702</v>
      </c>
      <c r="GL6">
        <v>0.21178773567439912</v>
      </c>
      <c r="GM6">
        <v>0.63765761763488793</v>
      </c>
      <c r="GN6">
        <v>0.63823421594934315</v>
      </c>
      <c r="GO6">
        <v>0.64466201184833138</v>
      </c>
      <c r="GP6">
        <v>0.64588109088957468</v>
      </c>
      <c r="GQ6">
        <v>0.64235200396320558</v>
      </c>
      <c r="GR6">
        <v>0.64121543869855746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0.10501750731302979</v>
      </c>
      <c r="HA6">
        <v>2.18185634811628</v>
      </c>
      <c r="HB6">
        <v>0.8427502360459117</v>
      </c>
      <c r="HC6">
        <v>0.25502087177037924</v>
      </c>
      <c r="HD6">
        <v>0.22120756513431139</v>
      </c>
      <c r="HE6">
        <v>0.23406797376800589</v>
      </c>
      <c r="HF6">
        <v>0.21573022193366193</v>
      </c>
      <c r="HG6">
        <v>0.68947021310789924</v>
      </c>
      <c r="HH6">
        <v>0.68397491391654253</v>
      </c>
      <c r="HI6">
        <v>0.688206817751293</v>
      </c>
      <c r="HJ6">
        <v>0.68677860617342967</v>
      </c>
      <c r="HK6">
        <v>0.68184203246706909</v>
      </c>
      <c r="HL6">
        <v>0.69064356171852714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4.6714478817925986</v>
      </c>
      <c r="HV6">
        <v>3.6473737877825401</v>
      </c>
      <c r="HW6">
        <v>0.5188082333078774</v>
      </c>
      <c r="HX6">
        <v>0.25920855911070206</v>
      </c>
      <c r="HY6">
        <v>0.24926159405306464</v>
      </c>
      <c r="HZ6">
        <v>0.23859520728021846</v>
      </c>
      <c r="IA6">
        <v>0.73338055169260918</v>
      </c>
      <c r="IB6">
        <v>0.7309607219220996</v>
      </c>
      <c r="IC6">
        <v>0.72681998901255873</v>
      </c>
      <c r="ID6">
        <v>0.73477817288615488</v>
      </c>
      <c r="IE6">
        <v>0.73209868364282149</v>
      </c>
      <c r="IF6">
        <v>0.72848352205252775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2.8389906569688579</v>
      </c>
      <c r="IP6">
        <v>0.88610115805537937</v>
      </c>
      <c r="IQ6">
        <v>1.0788809431212014</v>
      </c>
      <c r="IR6">
        <v>0.25375254028904626</v>
      </c>
      <c r="IS6">
        <v>0.27737191934574551</v>
      </c>
      <c r="IT6">
        <v>0.24985535440140869</v>
      </c>
      <c r="IU6">
        <v>0.77564538372465563</v>
      </c>
      <c r="IV6">
        <v>0.77850534590208698</v>
      </c>
      <c r="IW6">
        <v>0.77507146042591279</v>
      </c>
      <c r="IX6">
        <v>0.7721882292872928</v>
      </c>
      <c r="IY6">
        <v>0.77678519337064678</v>
      </c>
      <c r="IZ6">
        <v>0.77783390714377321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6.0101247120549308</v>
      </c>
      <c r="JK6">
        <v>4.7849273190516275</v>
      </c>
      <c r="JL6">
        <v>0.6456039793403282</v>
      </c>
      <c r="JM6">
        <v>0.23303412151113159</v>
      </c>
      <c r="JN6">
        <v>0.27409604150847861</v>
      </c>
      <c r="JO6">
        <v>0.81868219166460821</v>
      </c>
      <c r="JP6">
        <v>0.82039661162373967</v>
      </c>
      <c r="JQ6">
        <v>0.82280584500847231</v>
      </c>
      <c r="JR6">
        <v>0.82121772560490947</v>
      </c>
      <c r="JS6">
        <v>0.81925489083076786</v>
      </c>
      <c r="JT6">
        <v>0.8211732609015695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1.3857843574010984</v>
      </c>
      <c r="KE6">
        <v>2.3852380402938822</v>
      </c>
      <c r="KF6">
        <v>1.3358298629466985</v>
      </c>
      <c r="KG6">
        <v>0.35747723364010886</v>
      </c>
      <c r="KH6">
        <v>0.3016964532889822</v>
      </c>
      <c r="KI6">
        <v>0.8649799925917514</v>
      </c>
      <c r="KJ6">
        <v>0.86869732381691023</v>
      </c>
      <c r="KK6">
        <v>0.86849679163029092</v>
      </c>
      <c r="KL6">
        <v>0.86742299955380064</v>
      </c>
      <c r="KM6">
        <v>0.86761765011950998</v>
      </c>
      <c r="KN6">
        <v>0.87250700607175147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3.0681302565547237</v>
      </c>
      <c r="KY6">
        <v>5.7220854160503247</v>
      </c>
      <c r="KZ6">
        <v>3.4358089996802539</v>
      </c>
      <c r="LA6">
        <v>0.96828501610189621</v>
      </c>
      <c r="LB6">
        <v>0.28838479533131733</v>
      </c>
      <c r="LC6">
        <v>0.91204234600734968</v>
      </c>
      <c r="LD6">
        <v>0.91084820546065703</v>
      </c>
      <c r="LE6">
        <v>0.90664507418305507</v>
      </c>
      <c r="LF6">
        <v>0.90346746169080416</v>
      </c>
      <c r="LG6">
        <v>0.91421769795605268</v>
      </c>
      <c r="LH6">
        <v>0.90161729003482827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0.14042121450850378</v>
      </c>
      <c r="LT6">
        <v>0.96425667512279767</v>
      </c>
      <c r="LU6">
        <v>3.1099894627192186</v>
      </c>
      <c r="LV6">
        <v>1.0145809233445082</v>
      </c>
      <c r="LW6">
        <v>0.9494686770914067</v>
      </c>
      <c r="LX6">
        <v>0.95482297338500466</v>
      </c>
      <c r="LY6">
        <v>0.95520228059928414</v>
      </c>
      <c r="LZ6">
        <v>0.95966444280876839</v>
      </c>
      <c r="MA6">
        <v>0.95135886812791781</v>
      </c>
      <c r="MB6">
        <v>0.95069460813543849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0.55162684724509869</v>
      </c>
      <c r="MO6">
        <v>2.3558745958097265</v>
      </c>
      <c r="MP6">
        <v>2.4178638161706338</v>
      </c>
      <c r="MQ6">
        <v>1.1807407264124308</v>
      </c>
      <c r="MR6">
        <v>0.98500880403845736</v>
      </c>
      <c r="MS6">
        <v>0.99363647493105223</v>
      </c>
      <c r="MT6">
        <v>1.001546251396783</v>
      </c>
      <c r="MU6">
        <v>0.9941673516284476</v>
      </c>
      <c r="MV6">
        <v>0.99340071989905399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5.7436038189772082E-2</v>
      </c>
      <c r="NI6">
        <v>3.2796929468354867</v>
      </c>
      <c r="NJ6">
        <v>2.994059013207008</v>
      </c>
      <c r="NK6">
        <v>1.7569696717752035</v>
      </c>
      <c r="NL6">
        <v>1.3188836840049905</v>
      </c>
      <c r="NM6">
        <v>1.034370541848523</v>
      </c>
      <c r="NN6">
        <v>1.0333178386701873</v>
      </c>
      <c r="NO6">
        <v>1.042480510348788</v>
      </c>
      <c r="NP6">
        <v>1.0434046913236033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2.4937375284367045</v>
      </c>
      <c r="OD6">
        <v>4.4698276091421283</v>
      </c>
      <c r="OE6">
        <v>3.1564830453577701</v>
      </c>
      <c r="OF6">
        <v>1.7973297339086041</v>
      </c>
      <c r="OG6">
        <v>1.6072198672016755</v>
      </c>
      <c r="OH6">
        <v>1.0874685983624082</v>
      </c>
      <c r="OI6">
        <v>1.0875400886559639</v>
      </c>
      <c r="OJ6">
        <v>1.0922562291835405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1.9778009333969493</v>
      </c>
      <c r="OY6">
        <v>6.3124509322462155</v>
      </c>
      <c r="OZ6">
        <v>3.7366455964594918</v>
      </c>
      <c r="PA6">
        <v>2.0077716085785817</v>
      </c>
      <c r="PB6">
        <v>1.5804224758477674</v>
      </c>
      <c r="PC6">
        <v>1.1291561115111994</v>
      </c>
      <c r="PD6">
        <v>1.1248582104817859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1.6362752928839677</v>
      </c>
      <c r="PT6">
        <v>3.9353318803612094</v>
      </c>
      <c r="PU6">
        <v>2.4634327712311035</v>
      </c>
      <c r="PV6">
        <v>2.2083024962470144</v>
      </c>
      <c r="PW6">
        <v>1.9431379903893957</v>
      </c>
      <c r="PX6">
        <v>1.1800899717388136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1.0593715863734581</v>
      </c>
      <c r="QN6">
        <v>4.0289884156602822</v>
      </c>
      <c r="QO6">
        <v>3.8033852855930959</v>
      </c>
      <c r="QP6">
        <v>2.9391882033480634</v>
      </c>
      <c r="QQ6">
        <v>2.1414134042910749</v>
      </c>
      <c r="QR6">
        <v>2.1046053193114211</v>
      </c>
      <c r="QS6" s="102" t="s">
        <v>5</v>
      </c>
      <c r="QU6">
        <v>4</v>
      </c>
      <c r="QV6" s="35">
        <v>0.25</v>
      </c>
      <c r="QW6">
        <f>BI$95</f>
        <v>0</v>
      </c>
      <c r="QX6">
        <f t="shared" ref="QX6:RP6" si="4">BJ$95</f>
        <v>0</v>
      </c>
      <c r="QY6">
        <f t="shared" si="4"/>
        <v>0</v>
      </c>
      <c r="QZ6">
        <f t="shared" si="4"/>
        <v>0</v>
      </c>
      <c r="RA6">
        <f t="shared" si="4"/>
        <v>16.303839887918343</v>
      </c>
      <c r="RB6">
        <f t="shared" si="4"/>
        <v>35.1423774662128</v>
      </c>
      <c r="RC6">
        <f t="shared" si="4"/>
        <v>24.830628719290093</v>
      </c>
      <c r="RD6">
        <f t="shared" si="4"/>
        <v>27.890478075226557</v>
      </c>
      <c r="RE6">
        <f t="shared" si="4"/>
        <v>26.552647067646419</v>
      </c>
      <c r="RF6">
        <f t="shared" si="4"/>
        <v>25.470633431559531</v>
      </c>
      <c r="RG6">
        <f t="shared" si="4"/>
        <v>28.145740890626591</v>
      </c>
      <c r="RH6">
        <f t="shared" si="4"/>
        <v>26.476760051964632</v>
      </c>
      <c r="RI6">
        <f t="shared" si="4"/>
        <v>28.659707645213786</v>
      </c>
      <c r="RJ6">
        <f t="shared" si="4"/>
        <v>45.46916272326947</v>
      </c>
      <c r="RK6">
        <f t="shared" si="4"/>
        <v>116.35879039464868</v>
      </c>
      <c r="RL6">
        <f t="shared" si="4"/>
        <v>122.49526677300175</v>
      </c>
      <c r="RM6">
        <f t="shared" si="4"/>
        <v>115.66438805504885</v>
      </c>
      <c r="RN6">
        <f t="shared" si="4"/>
        <v>120.52784175773118</v>
      </c>
      <c r="RO6">
        <f t="shared" si="4"/>
        <v>117.42673900656034</v>
      </c>
      <c r="RP6">
        <f t="shared" si="4"/>
        <v>118.40456900690072</v>
      </c>
      <c r="RR6">
        <f t="shared" si="2"/>
        <v>8.6069250000000004</v>
      </c>
      <c r="RS6" s="35">
        <v>0.25</v>
      </c>
      <c r="RT6">
        <f>0.39*RD6+0.61*RE6</f>
        <v>27.074401160602676</v>
      </c>
    </row>
    <row r="7" spans="1:488" x14ac:dyDescent="0.3">
      <c r="A7">
        <v>0</v>
      </c>
      <c r="B7">
        <v>0</v>
      </c>
      <c r="C7">
        <v>9.0288235420894147E-2</v>
      </c>
      <c r="D7">
        <v>5.9229109592487644E-2</v>
      </c>
      <c r="E7">
        <v>5.0884410461381951E-2</v>
      </c>
      <c r="F7">
        <v>4.8195043494161476E-2</v>
      </c>
      <c r="G7">
        <v>8.7230582564837289E-2</v>
      </c>
      <c r="H7">
        <v>8.2466010981250185E-2</v>
      </c>
      <c r="I7">
        <v>6.8495415773718385E-2</v>
      </c>
      <c r="J7">
        <v>7.3568985956133981E-2</v>
      </c>
      <c r="K7">
        <v>7.1132235676648031E-2</v>
      </c>
      <c r="L7">
        <v>6.5592021171130208E-2</v>
      </c>
      <c r="M7">
        <v>7.6294679650836611E-2</v>
      </c>
      <c r="N7">
        <v>8.1086769144580156E-2</v>
      </c>
      <c r="O7">
        <v>0.15796092369986175</v>
      </c>
      <c r="P7">
        <v>0.15817093980955033</v>
      </c>
      <c r="Q7">
        <v>0.15618639096376163</v>
      </c>
      <c r="R7">
        <v>0.15874724803399604</v>
      </c>
      <c r="S7">
        <v>0.15472025720236279</v>
      </c>
      <c r="T7">
        <v>0.15485824450246127</v>
      </c>
      <c r="U7">
        <v>0</v>
      </c>
      <c r="V7">
        <v>0</v>
      </c>
      <c r="W7">
        <v>0</v>
      </c>
      <c r="X7">
        <v>8.2070860391109224E-2</v>
      </c>
      <c r="Y7">
        <v>6.9437294522023588E-2</v>
      </c>
      <c r="Z7">
        <v>7.1113779980848932E-2</v>
      </c>
      <c r="AA7">
        <v>8.1549869228665195E-2</v>
      </c>
      <c r="AB7">
        <v>7.592536462705099E-2</v>
      </c>
      <c r="AC7">
        <v>0.14984667848279087</v>
      </c>
      <c r="AD7">
        <v>0.12470018025894149</v>
      </c>
      <c r="AE7">
        <v>0.1103516925203608</v>
      </c>
      <c r="AF7">
        <v>0.124594948389409</v>
      </c>
      <c r="AG7">
        <v>0.10760639144223647</v>
      </c>
      <c r="AH7">
        <v>0.1032056496388765</v>
      </c>
      <c r="AI7">
        <v>0.22206964852559713</v>
      </c>
      <c r="AJ7">
        <v>0.21844518760760506</v>
      </c>
      <c r="AK7">
        <v>0.21631071531838306</v>
      </c>
      <c r="AL7">
        <v>0.22242629345821174</v>
      </c>
      <c r="AM7">
        <v>0.21647776829910639</v>
      </c>
      <c r="AN7">
        <v>0.22068335890044002</v>
      </c>
      <c r="AO7">
        <v>0</v>
      </c>
      <c r="AP7">
        <v>0</v>
      </c>
      <c r="AQ7">
        <v>0</v>
      </c>
      <c r="AR7">
        <v>0</v>
      </c>
      <c r="AS7">
        <v>8.2493993219602324E-2</v>
      </c>
      <c r="AT7">
        <v>9.7081472709329278E-2</v>
      </c>
      <c r="AU7">
        <v>9.8382084100383169E-2</v>
      </c>
      <c r="AV7">
        <v>8.6623908800323668E-2</v>
      </c>
      <c r="AW7">
        <v>9.2462970908620767E-2</v>
      </c>
      <c r="AX7">
        <v>9.0807888937759929E-2</v>
      </c>
      <c r="AY7">
        <v>0.17462919975658606</v>
      </c>
      <c r="AZ7">
        <v>0.18723291070681641</v>
      </c>
      <c r="BA7">
        <v>0.14201157167126849</v>
      </c>
      <c r="BB7">
        <v>0.12760679972813616</v>
      </c>
      <c r="BC7">
        <v>0.27346787706000902</v>
      </c>
      <c r="BD7">
        <v>0.27529870342097545</v>
      </c>
      <c r="BE7">
        <v>0.27836392885735484</v>
      </c>
      <c r="BF7">
        <v>0.27527851724678482</v>
      </c>
      <c r="BG7">
        <v>0.27470065040877889</v>
      </c>
      <c r="BH7">
        <v>0.27263967780263543</v>
      </c>
      <c r="BI7">
        <v>0</v>
      </c>
      <c r="BJ7">
        <v>0</v>
      </c>
      <c r="BK7">
        <v>0</v>
      </c>
      <c r="BL7">
        <v>0</v>
      </c>
      <c r="BM7">
        <v>0.75913501884227397</v>
      </c>
      <c r="BN7">
        <v>8.7823397396504174E-2</v>
      </c>
      <c r="BO7">
        <v>0.10400114572325271</v>
      </c>
      <c r="BP7">
        <v>0.12882321821841594</v>
      </c>
      <c r="BQ7">
        <v>0.12093395923246227</v>
      </c>
      <c r="BR7">
        <v>0.11332238812612448</v>
      </c>
      <c r="BS7">
        <v>0.12773378421528642</v>
      </c>
      <c r="BT7">
        <v>0.12284938314017933</v>
      </c>
      <c r="BU7">
        <v>0.20806840318502057</v>
      </c>
      <c r="BV7">
        <v>0.27618583691138238</v>
      </c>
      <c r="BW7">
        <v>0.37096208220026794</v>
      </c>
      <c r="BX7">
        <v>0.34270697755978596</v>
      </c>
      <c r="BY7">
        <v>0.32870112778801863</v>
      </c>
      <c r="BZ7">
        <v>0.34002821135625022</v>
      </c>
      <c r="CA7">
        <v>0.33295754563870028</v>
      </c>
      <c r="CB7">
        <v>0.33369576181117028</v>
      </c>
      <c r="CC7">
        <v>0</v>
      </c>
      <c r="CD7">
        <v>0</v>
      </c>
      <c r="CE7">
        <v>0</v>
      </c>
      <c r="CF7">
        <v>0</v>
      </c>
      <c r="CG7">
        <v>0</v>
      </c>
      <c r="CH7">
        <v>1.3542783881696752</v>
      </c>
      <c r="CI7">
        <v>0.10591031308232289</v>
      </c>
      <c r="CJ7">
        <v>0.13280052242742987</v>
      </c>
      <c r="CK7">
        <v>0.13616133785127527</v>
      </c>
      <c r="CL7">
        <v>0.14138903565098246</v>
      </c>
      <c r="CM7">
        <v>0.14005828366848855</v>
      </c>
      <c r="CN7">
        <v>0.1464072329118673</v>
      </c>
      <c r="CO7">
        <v>0.13013623366102939</v>
      </c>
      <c r="CP7">
        <v>0.14485711160421905</v>
      </c>
      <c r="CQ7">
        <v>0.42047879756270029</v>
      </c>
      <c r="CR7">
        <v>0.46997342463937514</v>
      </c>
      <c r="CS7">
        <v>0.45324638070231205</v>
      </c>
      <c r="CT7">
        <v>0.43338981984761488</v>
      </c>
      <c r="CU7">
        <v>0.39034953795107291</v>
      </c>
      <c r="CV7">
        <v>0.40069116739765998</v>
      </c>
      <c r="CW7">
        <v>0</v>
      </c>
      <c r="CX7">
        <v>0</v>
      </c>
      <c r="CY7">
        <v>0</v>
      </c>
      <c r="CZ7">
        <v>0</v>
      </c>
      <c r="DA7">
        <v>0</v>
      </c>
      <c r="DB7">
        <v>0.96207783373851097</v>
      </c>
      <c r="DC7">
        <v>0.69542378932782722</v>
      </c>
      <c r="DD7">
        <v>0.12330382529915959</v>
      </c>
      <c r="DE7">
        <v>0.16213424339625557</v>
      </c>
      <c r="DF7">
        <v>0.14955056546441864</v>
      </c>
      <c r="DG7">
        <v>0.1602539196541366</v>
      </c>
      <c r="DH7">
        <v>0.15797327195103514</v>
      </c>
      <c r="DI7">
        <v>0.16810672530542603</v>
      </c>
      <c r="DJ7">
        <v>0.14886374605026148</v>
      </c>
      <c r="DK7">
        <v>0.44833740724633114</v>
      </c>
      <c r="DL7">
        <v>0.44362560214213653</v>
      </c>
      <c r="DM7">
        <v>0.49158085801679668</v>
      </c>
      <c r="DN7">
        <v>0.51165086702600182</v>
      </c>
      <c r="DO7">
        <v>0.50710217046938921</v>
      </c>
      <c r="DP7">
        <v>0.47284731556327236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1.4967429597528186</v>
      </c>
      <c r="DX7">
        <v>0.12971240828191483</v>
      </c>
      <c r="DY7">
        <v>0.16753308442184808</v>
      </c>
      <c r="DZ7">
        <v>0.15965370932406814</v>
      </c>
      <c r="EA7">
        <v>0.16353238847511931</v>
      </c>
      <c r="EB7">
        <v>0.16961579905242108</v>
      </c>
      <c r="EC7">
        <v>0.16315991225175852</v>
      </c>
      <c r="ED7">
        <v>0.16146943220305826</v>
      </c>
      <c r="EE7">
        <v>0.48762914082101033</v>
      </c>
      <c r="EF7">
        <v>0.4876289431623092</v>
      </c>
      <c r="EG7">
        <v>0.49504429673925587</v>
      </c>
      <c r="EH7">
        <v>0.5152297424839033</v>
      </c>
      <c r="EI7">
        <v>0.57887756745960817</v>
      </c>
      <c r="EJ7">
        <v>0.55765356821544587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0.39393586232796046</v>
      </c>
      <c r="ER7">
        <v>0.92123818309259142</v>
      </c>
      <c r="ES7">
        <v>0.1468932697486337</v>
      </c>
      <c r="ET7">
        <v>0.17620692738661456</v>
      </c>
      <c r="EU7">
        <v>0.17633985621644749</v>
      </c>
      <c r="EV7">
        <v>0.18272273327363675</v>
      </c>
      <c r="EW7">
        <v>0.17242302477496943</v>
      </c>
      <c r="EX7">
        <v>0.19515271928286571</v>
      </c>
      <c r="EY7">
        <v>0.52769476876386656</v>
      </c>
      <c r="EZ7">
        <v>0.53121885459005214</v>
      </c>
      <c r="FA7">
        <v>0.54103032094120351</v>
      </c>
      <c r="FB7">
        <v>0.53091725248568888</v>
      </c>
      <c r="FC7">
        <v>0.53821877250777028</v>
      </c>
      <c r="FD7">
        <v>0.62755735416904745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0.48374330501485563</v>
      </c>
      <c r="FM7">
        <v>0.16331893821505911</v>
      </c>
      <c r="FN7">
        <v>0.18667718457955518</v>
      </c>
      <c r="FO7">
        <v>0.1903574959741364</v>
      </c>
      <c r="FP7">
        <v>0.20945450887206288</v>
      </c>
      <c r="FQ7">
        <v>0.20229101063486052</v>
      </c>
      <c r="FR7">
        <v>0.19767575142060093</v>
      </c>
      <c r="FS7">
        <v>0.58154770174463033</v>
      </c>
      <c r="FT7">
        <v>0.57512686453513173</v>
      </c>
      <c r="FU7">
        <v>0.57374938045264234</v>
      </c>
      <c r="FV7">
        <v>0.57348585690730591</v>
      </c>
      <c r="FW7">
        <v>0.56917596830345452</v>
      </c>
      <c r="FX7">
        <v>0.58530691962145109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0.80895147928948274</v>
      </c>
      <c r="GG7">
        <v>1.0005709946267567</v>
      </c>
      <c r="GH7">
        <v>0.15711850618973597</v>
      </c>
      <c r="GI7">
        <v>0.22540929603038784</v>
      </c>
      <c r="GJ7">
        <v>0.21585354013637087</v>
      </c>
      <c r="GK7">
        <v>0.22494197898473917</v>
      </c>
      <c r="GL7">
        <v>0.21159422152335911</v>
      </c>
      <c r="GM7">
        <v>0.61123563570833883</v>
      </c>
      <c r="GN7">
        <v>0.61161974405179365</v>
      </c>
      <c r="GO7">
        <v>0.61867115937646089</v>
      </c>
      <c r="GP7">
        <v>0.61971356694406132</v>
      </c>
      <c r="GQ7">
        <v>0.61635854169170023</v>
      </c>
      <c r="GR7">
        <v>0.61502101101341056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4.4507694463817464E-2</v>
      </c>
      <c r="HA7">
        <v>0.67879120191882125</v>
      </c>
      <c r="HB7">
        <v>0.2227194759937306</v>
      </c>
      <c r="HC7">
        <v>0.25559747451541082</v>
      </c>
      <c r="HD7">
        <v>0.22115432053115572</v>
      </c>
      <c r="HE7">
        <v>0.23506740222882208</v>
      </c>
      <c r="HF7">
        <v>0.21569032957495701</v>
      </c>
      <c r="HG7">
        <v>0.66154057456099091</v>
      </c>
      <c r="HH7">
        <v>0.6559290574549923</v>
      </c>
      <c r="HI7">
        <v>0.66038960515584622</v>
      </c>
      <c r="HJ7">
        <v>0.65889301310314263</v>
      </c>
      <c r="HK7">
        <v>0.65393109971040131</v>
      </c>
      <c r="HL7">
        <v>0.66284001047470809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1.5029102105986598</v>
      </c>
      <c r="HV7">
        <v>1.1417789667090796</v>
      </c>
      <c r="HW7">
        <v>0.20396762319669923</v>
      </c>
      <c r="HX7">
        <v>0.25848678481037785</v>
      </c>
      <c r="HY7">
        <v>0.24898622856901736</v>
      </c>
      <c r="HZ7">
        <v>0.23786338755373646</v>
      </c>
      <c r="IA7">
        <v>0.70410827249344909</v>
      </c>
      <c r="IB7">
        <v>0.70133896000405516</v>
      </c>
      <c r="IC7">
        <v>0.6969043975957202</v>
      </c>
      <c r="ID7">
        <v>0.70552807194626777</v>
      </c>
      <c r="IE7">
        <v>0.70237529317807668</v>
      </c>
      <c r="IF7">
        <v>0.69857754022241791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0.92442530713265025</v>
      </c>
      <c r="IP7">
        <v>0.23167828538973784</v>
      </c>
      <c r="IQ7">
        <v>0.28974891827339688</v>
      </c>
      <c r="IR7">
        <v>0.25405131593497904</v>
      </c>
      <c r="IS7">
        <v>0.27673855121993934</v>
      </c>
      <c r="IT7">
        <v>0.24990319819447626</v>
      </c>
      <c r="IU7">
        <v>0.74413448383446856</v>
      </c>
      <c r="IV7">
        <v>0.7468990329481372</v>
      </c>
      <c r="IW7">
        <v>0.74332834069214204</v>
      </c>
      <c r="IX7">
        <v>0.74019176378862961</v>
      </c>
      <c r="IY7">
        <v>0.74517494203721546</v>
      </c>
      <c r="IZ7">
        <v>0.74604004671278068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1.9099001638181439</v>
      </c>
      <c r="JK7">
        <v>1.464494272697245</v>
      </c>
      <c r="JL7">
        <v>0.22305592314482897</v>
      </c>
      <c r="JM7">
        <v>0.23330271245727069</v>
      </c>
      <c r="JN7">
        <v>0.27434939627055283</v>
      </c>
      <c r="JO7">
        <v>0.78494334125311493</v>
      </c>
      <c r="JP7">
        <v>0.78672963012286634</v>
      </c>
      <c r="JQ7">
        <v>0.78934986810458907</v>
      </c>
      <c r="JR7">
        <v>0.78792403409064815</v>
      </c>
      <c r="JS7">
        <v>0.78567971538184589</v>
      </c>
      <c r="JT7">
        <v>0.78751911566850819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0.45150924174407697</v>
      </c>
      <c r="KE7">
        <v>0.70711109121149784</v>
      </c>
      <c r="KF7">
        <v>0.33230189699936391</v>
      </c>
      <c r="KG7">
        <v>0.25863287031339915</v>
      </c>
      <c r="KH7">
        <v>0.30163086058254313</v>
      </c>
      <c r="KI7">
        <v>0.82970372823692762</v>
      </c>
      <c r="KJ7">
        <v>0.83383193030003244</v>
      </c>
      <c r="KK7">
        <v>0.83330359627484807</v>
      </c>
      <c r="KL7">
        <v>0.83248174955723797</v>
      </c>
      <c r="KM7">
        <v>0.83294717790833395</v>
      </c>
      <c r="KN7">
        <v>0.83755802936196411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1.0008570084958415</v>
      </c>
      <c r="KY7">
        <v>1.8170705195184271</v>
      </c>
      <c r="KZ7">
        <v>1.0244482987531012</v>
      </c>
      <c r="LA7">
        <v>0.26690615472030604</v>
      </c>
      <c r="LB7">
        <v>0.28888346658156189</v>
      </c>
      <c r="LC7">
        <v>0.87523081167513883</v>
      </c>
      <c r="LD7">
        <v>0.8739720944204149</v>
      </c>
      <c r="LE7">
        <v>0.86953023248026962</v>
      </c>
      <c r="LF7">
        <v>0.86615862194203674</v>
      </c>
      <c r="LG7">
        <v>0.87721170813915539</v>
      </c>
      <c r="LH7">
        <v>0.86389941794893577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8.2326331941154601E-2</v>
      </c>
      <c r="LT7">
        <v>0.27521294608944546</v>
      </c>
      <c r="LU7">
        <v>0.90127245786989463</v>
      </c>
      <c r="LV7">
        <v>0.28505263353054688</v>
      </c>
      <c r="LW7">
        <v>0.91043204117439613</v>
      </c>
      <c r="LX7">
        <v>0.91551695513754539</v>
      </c>
      <c r="LY7">
        <v>0.91631837964362473</v>
      </c>
      <c r="LZ7">
        <v>0.92133496442498564</v>
      </c>
      <c r="MA7">
        <v>0.91223441081832302</v>
      </c>
      <c r="MB7">
        <v>0.91146490279047376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0.19974063116856602</v>
      </c>
      <c r="MO7">
        <v>0.69809476959205063</v>
      </c>
      <c r="MP7">
        <v>0.66291928754565821</v>
      </c>
      <c r="MQ7">
        <v>0.93129010275088409</v>
      </c>
      <c r="MR7">
        <v>0.9435150482696848</v>
      </c>
      <c r="MS7">
        <v>0.95281998101183818</v>
      </c>
      <c r="MT7">
        <v>0.96134252064488146</v>
      </c>
      <c r="MU7">
        <v>0.9535837840177489</v>
      </c>
      <c r="MV7">
        <v>0.95245077891655827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3.495052918846283E-2</v>
      </c>
      <c r="NI7">
        <v>1.0445087173267185</v>
      </c>
      <c r="NJ7">
        <v>0.8786937602272481</v>
      </c>
      <c r="NK7">
        <v>0.93768841542078818</v>
      </c>
      <c r="NL7">
        <v>0.97594446050448691</v>
      </c>
      <c r="NM7">
        <v>0.99126761944643416</v>
      </c>
      <c r="NN7">
        <v>0.99005219245576126</v>
      </c>
      <c r="NO7">
        <v>0.99985526916558343</v>
      </c>
      <c r="NP7">
        <v>1.0007803580683226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0.80753505967145101</v>
      </c>
      <c r="OD7">
        <v>1.394610910446153</v>
      </c>
      <c r="OE7">
        <v>1.2413316462241264</v>
      </c>
      <c r="OF7">
        <v>0.97546006517750405</v>
      </c>
      <c r="OG7">
        <v>1.0239166776921258</v>
      </c>
      <c r="OH7">
        <v>1.0433738503554224</v>
      </c>
      <c r="OI7">
        <v>1.0429749581390417</v>
      </c>
      <c r="OJ7">
        <v>1.0483091693027398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0.64111627640869129</v>
      </c>
      <c r="OY7">
        <v>2.0600922375767396</v>
      </c>
      <c r="OZ7">
        <v>1.3720341765130659</v>
      </c>
      <c r="PA7">
        <v>1.0377853685429859</v>
      </c>
      <c r="PB7">
        <v>1.0524494963163109</v>
      </c>
      <c r="PC7">
        <v>1.0779678773000259</v>
      </c>
      <c r="PD7">
        <v>1.0780389334532019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1.6775471896036982</v>
      </c>
      <c r="PT7">
        <v>1.4788274534996309</v>
      </c>
      <c r="PU7">
        <v>1.1116652984289233</v>
      </c>
      <c r="PV7">
        <v>1.0869498957389152</v>
      </c>
      <c r="PW7">
        <v>1.1129271890258228</v>
      </c>
      <c r="PX7">
        <v>1.1170020854837726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3.0557122081592412</v>
      </c>
      <c r="QN7">
        <v>1.8947386718883084</v>
      </c>
      <c r="QO7">
        <v>1.471092547446577</v>
      </c>
      <c r="QP7">
        <v>1.2437223636306454</v>
      </c>
      <c r="QQ7">
        <v>1.0916889195728272</v>
      </c>
      <c r="QR7">
        <v>1.1620852976930995</v>
      </c>
      <c r="QS7" s="102" t="s">
        <v>7</v>
      </c>
      <c r="QU7">
        <v>5</v>
      </c>
      <c r="QV7" s="35">
        <v>0.3</v>
      </c>
      <c r="QW7">
        <f>CC$95</f>
        <v>0</v>
      </c>
      <c r="QX7">
        <f t="shared" ref="QX7:RP7" si="5">CD$95</f>
        <v>0</v>
      </c>
      <c r="QY7">
        <f t="shared" si="5"/>
        <v>0</v>
      </c>
      <c r="QZ7">
        <f t="shared" si="5"/>
        <v>0</v>
      </c>
      <c r="RA7">
        <f t="shared" si="5"/>
        <v>0</v>
      </c>
      <c r="RB7">
        <f t="shared" si="5"/>
        <v>52.768719788370056</v>
      </c>
      <c r="RC7">
        <f t="shared" si="5"/>
        <v>33.942164698790407</v>
      </c>
      <c r="RD7">
        <f t="shared" si="5"/>
        <v>34.653264015789709</v>
      </c>
      <c r="RE7">
        <f t="shared" si="5"/>
        <v>33.965967475916599</v>
      </c>
      <c r="RF7">
        <f t="shared" si="5"/>
        <v>33.653523802242816</v>
      </c>
      <c r="RG7">
        <f t="shared" si="5"/>
        <v>39.844325046113973</v>
      </c>
      <c r="RH7">
        <f t="shared" si="5"/>
        <v>44.030022287465464</v>
      </c>
      <c r="RI7">
        <f t="shared" si="5"/>
        <v>39.066839185336882</v>
      </c>
      <c r="RJ7">
        <f t="shared" si="5"/>
        <v>35.930544764378951</v>
      </c>
      <c r="RK7">
        <f t="shared" si="5"/>
        <v>110.18761760475905</v>
      </c>
      <c r="RL7">
        <f t="shared" si="5"/>
        <v>117.07968447125678</v>
      </c>
      <c r="RM7">
        <f t="shared" si="5"/>
        <v>128.73771015879407</v>
      </c>
      <c r="RN7">
        <f t="shared" si="5"/>
        <v>138.31786327929404</v>
      </c>
      <c r="RO7">
        <f t="shared" si="5"/>
        <v>133.70865164573337</v>
      </c>
      <c r="RP7">
        <f t="shared" si="5"/>
        <v>139.89873091104724</v>
      </c>
      <c r="RR7">
        <f t="shared" si="2"/>
        <v>9.2042699999999993</v>
      </c>
      <c r="RS7" s="35">
        <v>0.3</v>
      </c>
      <c r="RT7">
        <f>0.8*RE7+0.2*RF7</f>
        <v>33.903478741181843</v>
      </c>
    </row>
    <row r="8" spans="1:48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0.12865526479475772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2.9711407018581118E-2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3.2246575779643356E-2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7.244115551009489E-2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6.4836176687314048E-2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3.2292152398748775E-2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 s="102" t="s">
        <v>9</v>
      </c>
      <c r="QU8">
        <v>6</v>
      </c>
      <c r="QV8" s="35">
        <v>0.33299999999999996</v>
      </c>
      <c r="QW8">
        <f>CW$95</f>
        <v>0</v>
      </c>
      <c r="QX8">
        <f t="shared" ref="QX8:RP8" si="6">CX$95</f>
        <v>0</v>
      </c>
      <c r="QY8">
        <f t="shared" si="6"/>
        <v>0</v>
      </c>
      <c r="QZ8">
        <f t="shared" si="6"/>
        <v>0</v>
      </c>
      <c r="RA8">
        <f t="shared" si="6"/>
        <v>0</v>
      </c>
      <c r="RB8">
        <f t="shared" si="6"/>
        <v>9.0938977163055963</v>
      </c>
      <c r="RC8">
        <f t="shared" si="6"/>
        <v>73.455449083429642</v>
      </c>
      <c r="RD8">
        <f t="shared" si="6"/>
        <v>36.349258038435316</v>
      </c>
      <c r="RE8">
        <f t="shared" si="6"/>
        <v>40.30552722903446</v>
      </c>
      <c r="RF8">
        <f t="shared" si="6"/>
        <v>33.756682521094547</v>
      </c>
      <c r="RG8">
        <f t="shared" si="6"/>
        <v>42.508345809078321</v>
      </c>
      <c r="RH8">
        <f t="shared" si="6"/>
        <v>41.254841545484737</v>
      </c>
      <c r="RI8">
        <f t="shared" si="6"/>
        <v>39.811744418934829</v>
      </c>
      <c r="RJ8">
        <f t="shared" si="6"/>
        <v>42.376070960479005</v>
      </c>
      <c r="RK8">
        <f t="shared" si="6"/>
        <v>110.1488862395066</v>
      </c>
      <c r="RL8">
        <f t="shared" si="6"/>
        <v>116.10378965821411</v>
      </c>
      <c r="RM8">
        <f t="shared" si="6"/>
        <v>120.27876769880176</v>
      </c>
      <c r="RN8">
        <f t="shared" si="6"/>
        <v>128.45532360434737</v>
      </c>
      <c r="RO8">
        <f t="shared" si="6"/>
        <v>138.17022025241874</v>
      </c>
      <c r="RP8">
        <f t="shared" si="6"/>
        <v>146.58023690955841</v>
      </c>
      <c r="RR8">
        <f t="shared" si="2"/>
        <v>9.5985177000000004</v>
      </c>
      <c r="RS8" s="35">
        <v>0.33299999999999996</v>
      </c>
      <c r="RT8">
        <f>0.4*RE8+0.6*RF8</f>
        <v>36.376220404270512</v>
      </c>
    </row>
    <row r="9" spans="1:488" x14ac:dyDescent="0.3">
      <c r="A9">
        <v>0</v>
      </c>
      <c r="B9">
        <v>0</v>
      </c>
      <c r="C9">
        <v>9.0288235420894189E-2</v>
      </c>
      <c r="D9">
        <v>5.9229109592487651E-2</v>
      </c>
      <c r="E9">
        <v>5.0884410461381986E-2</v>
      </c>
      <c r="F9">
        <v>4.8195043494161476E-2</v>
      </c>
      <c r="G9">
        <v>8.7230582564837289E-2</v>
      </c>
      <c r="H9">
        <v>8.2466010981250198E-2</v>
      </c>
      <c r="I9">
        <v>6.8495415773718371E-2</v>
      </c>
      <c r="J9">
        <v>7.3568985956133981E-2</v>
      </c>
      <c r="K9">
        <v>7.1132235676648031E-2</v>
      </c>
      <c r="L9">
        <v>6.5592021171130221E-2</v>
      </c>
      <c r="M9">
        <v>7.6294679650836625E-2</v>
      </c>
      <c r="N9">
        <v>8.1086769144580143E-2</v>
      </c>
      <c r="O9">
        <v>0.15796092369986175</v>
      </c>
      <c r="P9">
        <v>0.1581709398095503</v>
      </c>
      <c r="Q9">
        <v>0.15618639096376163</v>
      </c>
      <c r="R9">
        <v>0.15874724803399604</v>
      </c>
      <c r="S9">
        <v>0.15472025720236279</v>
      </c>
      <c r="T9">
        <v>0.15485824450246127</v>
      </c>
      <c r="U9">
        <v>0</v>
      </c>
      <c r="V9">
        <v>0</v>
      </c>
      <c r="W9">
        <v>0</v>
      </c>
      <c r="X9">
        <v>8.2070860391109238E-2</v>
      </c>
      <c r="Y9">
        <v>6.9437294522023574E-2</v>
      </c>
      <c r="Z9">
        <v>7.1113779980848946E-2</v>
      </c>
      <c r="AA9">
        <v>8.1549869228665139E-2</v>
      </c>
      <c r="AB9">
        <v>7.5925364627050934E-2</v>
      </c>
      <c r="AC9">
        <v>0.14984667848279093</v>
      </c>
      <c r="AD9">
        <v>0.12470018025894145</v>
      </c>
      <c r="AE9">
        <v>0.11035169252036076</v>
      </c>
      <c r="AF9">
        <v>0.12459494838940897</v>
      </c>
      <c r="AG9">
        <v>0.10760639144223651</v>
      </c>
      <c r="AH9">
        <v>0.10320564963887656</v>
      </c>
      <c r="AI9">
        <v>0.22206964852559707</v>
      </c>
      <c r="AJ9">
        <v>0.21844518760760503</v>
      </c>
      <c r="AK9">
        <v>0.21631071531838306</v>
      </c>
      <c r="AL9">
        <v>0.22242629345821172</v>
      </c>
      <c r="AM9">
        <v>0.21647776829910639</v>
      </c>
      <c r="AN9">
        <v>0.22068335890044</v>
      </c>
      <c r="AO9">
        <v>0</v>
      </c>
      <c r="AP9">
        <v>0</v>
      </c>
      <c r="AQ9">
        <v>0</v>
      </c>
      <c r="AR9">
        <v>0</v>
      </c>
      <c r="AS9">
        <v>8.249399321960231E-2</v>
      </c>
      <c r="AT9">
        <v>9.708147270932925E-2</v>
      </c>
      <c r="AU9">
        <v>9.8382084100383196E-2</v>
      </c>
      <c r="AV9">
        <v>8.6623908800323737E-2</v>
      </c>
      <c r="AW9">
        <v>9.2462970908620712E-2</v>
      </c>
      <c r="AX9">
        <v>9.0807888937759859E-2</v>
      </c>
      <c r="AY9">
        <v>0.17462919975658606</v>
      </c>
      <c r="AZ9">
        <v>0.18723291070681639</v>
      </c>
      <c r="BA9">
        <v>0.14201157167126849</v>
      </c>
      <c r="BB9">
        <v>0.12760679972813613</v>
      </c>
      <c r="BC9">
        <v>0.27346787706000902</v>
      </c>
      <c r="BD9">
        <v>0.27529870342097545</v>
      </c>
      <c r="BE9">
        <v>0.27836392885735478</v>
      </c>
      <c r="BF9">
        <v>0.27527851724678482</v>
      </c>
      <c r="BG9">
        <v>0.27470065040877883</v>
      </c>
      <c r="BH9">
        <v>0.27263967780263543</v>
      </c>
      <c r="BI9">
        <v>0</v>
      </c>
      <c r="BJ9">
        <v>0</v>
      </c>
      <c r="BK9">
        <v>0</v>
      </c>
      <c r="BL9">
        <v>0</v>
      </c>
      <c r="BM9">
        <v>0.87729754035750784</v>
      </c>
      <c r="BN9">
        <v>8.7823397396504105E-2</v>
      </c>
      <c r="BO9">
        <v>0.10400114572325267</v>
      </c>
      <c r="BP9">
        <v>0.12882321821841586</v>
      </c>
      <c r="BQ9">
        <v>0.12093395923246224</v>
      </c>
      <c r="BR9">
        <v>0.11332238812612444</v>
      </c>
      <c r="BS9">
        <v>0.12773378421528633</v>
      </c>
      <c r="BT9">
        <v>0.12284938314017919</v>
      </c>
      <c r="BU9">
        <v>0.20806840318502051</v>
      </c>
      <c r="BV9">
        <v>0.27618583691138227</v>
      </c>
      <c r="BW9">
        <v>0.37096208220026783</v>
      </c>
      <c r="BX9">
        <v>0.34270697755978591</v>
      </c>
      <c r="BY9">
        <v>0.32870112778801863</v>
      </c>
      <c r="BZ9">
        <v>0.34002821135625022</v>
      </c>
      <c r="CA9">
        <v>0.33295754563870028</v>
      </c>
      <c r="CB9">
        <v>0.33369576181117028</v>
      </c>
      <c r="CC9">
        <v>0</v>
      </c>
      <c r="CD9">
        <v>0</v>
      </c>
      <c r="CE9">
        <v>0</v>
      </c>
      <c r="CF9">
        <v>0</v>
      </c>
      <c r="CG9">
        <v>0</v>
      </c>
      <c r="CH9">
        <v>1.3635511779193938</v>
      </c>
      <c r="CI9">
        <v>0.10591031308232289</v>
      </c>
      <c r="CJ9">
        <v>0.13280052242742985</v>
      </c>
      <c r="CK9">
        <v>0.13616133785127521</v>
      </c>
      <c r="CL9">
        <v>0.14138903565098243</v>
      </c>
      <c r="CM9">
        <v>0.14005828366848855</v>
      </c>
      <c r="CN9">
        <v>0.14640723291186716</v>
      </c>
      <c r="CO9">
        <v>0.13013623366102928</v>
      </c>
      <c r="CP9">
        <v>0.14485711160421905</v>
      </c>
      <c r="CQ9">
        <v>0.42047879756270029</v>
      </c>
      <c r="CR9">
        <v>0.46997342463937519</v>
      </c>
      <c r="CS9">
        <v>0.45324638070231205</v>
      </c>
      <c r="CT9">
        <v>0.43338981984761482</v>
      </c>
      <c r="CU9">
        <v>0.39034953795107286</v>
      </c>
      <c r="CV9">
        <v>0.40069116739765998</v>
      </c>
      <c r="CW9">
        <v>0</v>
      </c>
      <c r="CX9">
        <v>0</v>
      </c>
      <c r="CY9">
        <v>0</v>
      </c>
      <c r="CZ9">
        <v>0</v>
      </c>
      <c r="DA9">
        <v>0</v>
      </c>
      <c r="DB9">
        <v>0.9620778337385113</v>
      </c>
      <c r="DC9">
        <v>0.72255273952313359</v>
      </c>
      <c r="DD9">
        <v>0.12330382529915954</v>
      </c>
      <c r="DE9">
        <v>0.16213424339625565</v>
      </c>
      <c r="DF9">
        <v>0.14955056546441867</v>
      </c>
      <c r="DG9">
        <v>0.16025391965413663</v>
      </c>
      <c r="DH9">
        <v>0.15797327195103517</v>
      </c>
      <c r="DI9">
        <v>0.16810672530542603</v>
      </c>
      <c r="DJ9">
        <v>0.14886374605026148</v>
      </c>
      <c r="DK9">
        <v>0.4483374072463312</v>
      </c>
      <c r="DL9">
        <v>0.44362560214213653</v>
      </c>
      <c r="DM9">
        <v>0.49158085801679663</v>
      </c>
      <c r="DN9">
        <v>0.51165086702600182</v>
      </c>
      <c r="DO9">
        <v>0.50710217046938921</v>
      </c>
      <c r="DP9">
        <v>0.47284731556327231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1.5212837801185712</v>
      </c>
      <c r="DX9">
        <v>0.12971240828191483</v>
      </c>
      <c r="DY9">
        <v>0.16753308442184808</v>
      </c>
      <c r="DZ9">
        <v>0.15965370932406833</v>
      </c>
      <c r="EA9">
        <v>0.16353238847511933</v>
      </c>
      <c r="EB9">
        <v>0.16961579905242111</v>
      </c>
      <c r="EC9">
        <v>0.16315991225175863</v>
      </c>
      <c r="ED9">
        <v>0.16146943220305823</v>
      </c>
      <c r="EE9">
        <v>0.48762914082101033</v>
      </c>
      <c r="EF9">
        <v>0.48762894316230926</v>
      </c>
      <c r="EG9">
        <v>0.49504429673925587</v>
      </c>
      <c r="EH9">
        <v>0.51522974248390319</v>
      </c>
      <c r="EI9">
        <v>0.57887756745960828</v>
      </c>
      <c r="EJ9">
        <v>0.55765356821544565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0.39393586232796052</v>
      </c>
      <c r="ER9">
        <v>0.96815655700600356</v>
      </c>
      <c r="ES9">
        <v>0.14689326974863362</v>
      </c>
      <c r="ET9">
        <v>0.17620692738661456</v>
      </c>
      <c r="EU9">
        <v>0.17633985621644757</v>
      </c>
      <c r="EV9">
        <v>0.18272273327363678</v>
      </c>
      <c r="EW9">
        <v>0.1724230247749694</v>
      </c>
      <c r="EX9">
        <v>0.19515271928286573</v>
      </c>
      <c r="EY9">
        <v>0.52769476876386645</v>
      </c>
      <c r="EZ9">
        <v>0.53121885459005214</v>
      </c>
      <c r="FA9">
        <v>0.54103032094120351</v>
      </c>
      <c r="FB9">
        <v>0.53091725248568888</v>
      </c>
      <c r="FC9">
        <v>0.53821877250777017</v>
      </c>
      <c r="FD9">
        <v>0.62755735416904745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0.48374330501485574</v>
      </c>
      <c r="FM9">
        <v>0.16331893821505919</v>
      </c>
      <c r="FN9">
        <v>0.18667718457955526</v>
      </c>
      <c r="FO9">
        <v>0.19035749597413626</v>
      </c>
      <c r="FP9">
        <v>0.20945450887206279</v>
      </c>
      <c r="FQ9">
        <v>0.20229101063486052</v>
      </c>
      <c r="FR9">
        <v>0.19767575142060079</v>
      </c>
      <c r="FS9">
        <v>0.58154770174463022</v>
      </c>
      <c r="FT9">
        <v>0.57512686453513173</v>
      </c>
      <c r="FU9">
        <v>0.57374938045264234</v>
      </c>
      <c r="FV9">
        <v>0.5734858569073058</v>
      </c>
      <c r="FW9">
        <v>0.5691759683034544</v>
      </c>
      <c r="FX9">
        <v>0.58530691962145109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0.80895147928948274</v>
      </c>
      <c r="GG9">
        <v>1.0180079845557524</v>
      </c>
      <c r="GH9">
        <v>0.15711850618973602</v>
      </c>
      <c r="GI9">
        <v>0.22540929603038792</v>
      </c>
      <c r="GJ9">
        <v>0.21585354013637104</v>
      </c>
      <c r="GK9">
        <v>0.22494197898473928</v>
      </c>
      <c r="GL9">
        <v>0.21159422152335891</v>
      </c>
      <c r="GM9">
        <v>0.61123563570833883</v>
      </c>
      <c r="GN9">
        <v>0.61161974405179353</v>
      </c>
      <c r="GO9">
        <v>0.618671159376461</v>
      </c>
      <c r="GP9">
        <v>0.61971356694406132</v>
      </c>
      <c r="GQ9">
        <v>0.61635854169170023</v>
      </c>
      <c r="GR9">
        <v>0.61502101101341056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4.4507694463816999E-2</v>
      </c>
      <c r="HA9">
        <v>0.67879120191882103</v>
      </c>
      <c r="HB9">
        <v>0.22271947599373065</v>
      </c>
      <c r="HC9">
        <v>0.25559747451541082</v>
      </c>
      <c r="HD9">
        <v>0.22115432053115577</v>
      </c>
      <c r="HE9">
        <v>0.23506740222882222</v>
      </c>
      <c r="HF9">
        <v>0.21569032957495704</v>
      </c>
      <c r="HG9">
        <v>0.66154057456099091</v>
      </c>
      <c r="HH9">
        <v>0.6559290574549923</v>
      </c>
      <c r="HI9">
        <v>0.66038960515584622</v>
      </c>
      <c r="HJ9">
        <v>0.65889301310314263</v>
      </c>
      <c r="HK9">
        <v>0.65393109971040131</v>
      </c>
      <c r="HL9">
        <v>0.66284001047470809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1.5029102105986598</v>
      </c>
      <c r="HV9">
        <v>1.1417789667090796</v>
      </c>
      <c r="HW9">
        <v>0.20396762319669945</v>
      </c>
      <c r="HX9">
        <v>0.2584867848103779</v>
      </c>
      <c r="HY9">
        <v>0.24898622856901723</v>
      </c>
      <c r="HZ9">
        <v>0.23786338755373651</v>
      </c>
      <c r="IA9">
        <v>0.70410827249344909</v>
      </c>
      <c r="IB9">
        <v>0.70133896000405505</v>
      </c>
      <c r="IC9">
        <v>0.6969043975957202</v>
      </c>
      <c r="ID9">
        <v>0.70552807194626765</v>
      </c>
      <c r="IE9">
        <v>0.70237529317807668</v>
      </c>
      <c r="IF9">
        <v>0.6985775402224178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0.92442530713265014</v>
      </c>
      <c r="IP9">
        <v>0.23167828538973784</v>
      </c>
      <c r="IQ9">
        <v>0.28974891827339688</v>
      </c>
      <c r="IR9">
        <v>0.25405131593497904</v>
      </c>
      <c r="IS9">
        <v>0.27673855121993923</v>
      </c>
      <c r="IT9">
        <v>0.24990319819447623</v>
      </c>
      <c r="IU9">
        <v>0.74413448383446856</v>
      </c>
      <c r="IV9">
        <v>0.74689903294813698</v>
      </c>
      <c r="IW9">
        <v>0.74332834069214204</v>
      </c>
      <c r="IX9">
        <v>0.74019176378862961</v>
      </c>
      <c r="IY9">
        <v>0.74517494203721535</v>
      </c>
      <c r="IZ9">
        <v>0.74604004671278057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1.9099001638181439</v>
      </c>
      <c r="JK9">
        <v>1.4644942726972452</v>
      </c>
      <c r="JL9">
        <v>0.22305592314482903</v>
      </c>
      <c r="JM9">
        <v>0.23330271245727047</v>
      </c>
      <c r="JN9">
        <v>0.27434939627055271</v>
      </c>
      <c r="JO9">
        <v>0.78494334125311493</v>
      </c>
      <c r="JP9">
        <v>0.78672963012286634</v>
      </c>
      <c r="JQ9">
        <v>0.78934986810458907</v>
      </c>
      <c r="JR9">
        <v>0.78792403409064815</v>
      </c>
      <c r="JS9">
        <v>0.78567971538184589</v>
      </c>
      <c r="JT9">
        <v>0.78751911566850819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0.45150924174407669</v>
      </c>
      <c r="KE9">
        <v>0.70711109121149784</v>
      </c>
      <c r="KF9">
        <v>0.33230189699936397</v>
      </c>
      <c r="KG9">
        <v>0.25863287031339921</v>
      </c>
      <c r="KH9">
        <v>0.30163086058254307</v>
      </c>
      <c r="KI9">
        <v>0.82970372823692762</v>
      </c>
      <c r="KJ9">
        <v>0.83383193030003244</v>
      </c>
      <c r="KK9">
        <v>0.83330359627484807</v>
      </c>
      <c r="KL9">
        <v>0.83248174955723797</v>
      </c>
      <c r="KM9">
        <v>0.83294717790833384</v>
      </c>
      <c r="KN9">
        <v>0.83755802936196411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1.0008570084958415</v>
      </c>
      <c r="KY9">
        <v>1.8170705195184274</v>
      </c>
      <c r="KZ9">
        <v>1.0244482987531009</v>
      </c>
      <c r="LA9">
        <v>0.26690615472030621</v>
      </c>
      <c r="LB9">
        <v>0.28888346658156172</v>
      </c>
      <c r="LC9">
        <v>0.87523081167513883</v>
      </c>
      <c r="LD9">
        <v>0.8739720944204149</v>
      </c>
      <c r="LE9">
        <v>0.8695302324802695</v>
      </c>
      <c r="LF9">
        <v>0.86615862194203663</v>
      </c>
      <c r="LG9">
        <v>0.87721170813915539</v>
      </c>
      <c r="LH9">
        <v>0.86389941794893577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8.2326331941154809E-2</v>
      </c>
      <c r="LT9">
        <v>0.27521294608944524</v>
      </c>
      <c r="LU9">
        <v>0.90127245786989452</v>
      </c>
      <c r="LV9">
        <v>0.28505263353054672</v>
      </c>
      <c r="LW9">
        <v>0.91043204117439613</v>
      </c>
      <c r="LX9">
        <v>0.91551695513754527</v>
      </c>
      <c r="LY9">
        <v>0.91631837964362473</v>
      </c>
      <c r="LZ9">
        <v>0.92133496442498553</v>
      </c>
      <c r="MA9">
        <v>0.91223441081832291</v>
      </c>
      <c r="MB9">
        <v>0.91146490279047376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0.19974063116856602</v>
      </c>
      <c r="MO9">
        <v>0.69809476959205063</v>
      </c>
      <c r="MP9">
        <v>0.66291928754565821</v>
      </c>
      <c r="MQ9">
        <v>0.93129010275088397</v>
      </c>
      <c r="MR9">
        <v>0.9435150482696848</v>
      </c>
      <c r="MS9">
        <v>0.95281998101183807</v>
      </c>
      <c r="MT9">
        <v>0.96134252064488146</v>
      </c>
      <c r="MU9">
        <v>0.95358378401774879</v>
      </c>
      <c r="MV9">
        <v>0.95245077891655827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3.495052918846283E-2</v>
      </c>
      <c r="NI9">
        <v>1.0445087173267185</v>
      </c>
      <c r="NJ9">
        <v>0.87869376022724799</v>
      </c>
      <c r="NK9">
        <v>0.93768841542078807</v>
      </c>
      <c r="NL9">
        <v>0.97594446050448691</v>
      </c>
      <c r="NM9">
        <v>0.99126761944643427</v>
      </c>
      <c r="NN9">
        <v>0.99005219245576115</v>
      </c>
      <c r="NO9">
        <v>0.99985526916558343</v>
      </c>
      <c r="NP9">
        <v>1.0007803580683223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0.80753505967145112</v>
      </c>
      <c r="OD9">
        <v>1.3946109104461528</v>
      </c>
      <c r="OE9">
        <v>1.2413316462241264</v>
      </c>
      <c r="OF9">
        <v>0.97546006517750405</v>
      </c>
      <c r="OG9">
        <v>1.0239166776921258</v>
      </c>
      <c r="OH9">
        <v>1.0433738503554224</v>
      </c>
      <c r="OI9">
        <v>1.0429749581390417</v>
      </c>
      <c r="OJ9">
        <v>1.0483091693027395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0.64111627640869107</v>
      </c>
      <c r="OY9">
        <v>2.0600922375767396</v>
      </c>
      <c r="OZ9">
        <v>1.3720341765130659</v>
      </c>
      <c r="PA9">
        <v>1.0377853685429859</v>
      </c>
      <c r="PB9">
        <v>1.0524494963163109</v>
      </c>
      <c r="PC9">
        <v>1.0779678773000259</v>
      </c>
      <c r="PD9">
        <v>1.0780389334532019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1.677547189603698</v>
      </c>
      <c r="PT9">
        <v>1.4788274534996309</v>
      </c>
      <c r="PU9">
        <v>1.1116652984289233</v>
      </c>
      <c r="PV9">
        <v>1.0869498957389152</v>
      </c>
      <c r="PW9">
        <v>1.1129271890258228</v>
      </c>
      <c r="PX9">
        <v>1.1170020854837723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3.0557122081592412</v>
      </c>
      <c r="QN9">
        <v>1.8947386718883084</v>
      </c>
      <c r="QO9">
        <v>1.471092547446577</v>
      </c>
      <c r="QP9">
        <v>1.2437223636306456</v>
      </c>
      <c r="QQ9">
        <v>1.0916889195728272</v>
      </c>
      <c r="QR9">
        <v>1.1620852976930995</v>
      </c>
      <c r="QS9" s="102" t="s">
        <v>11</v>
      </c>
      <c r="QU9">
        <v>7</v>
      </c>
      <c r="QV9" s="35">
        <v>0.36599999999999999</v>
      </c>
      <c r="QW9">
        <f>DQ$95</f>
        <v>0</v>
      </c>
      <c r="QX9">
        <f t="shared" ref="QX9:RP9" si="7">DR$95</f>
        <v>0</v>
      </c>
      <c r="QY9">
        <f t="shared" si="7"/>
        <v>0</v>
      </c>
      <c r="QZ9">
        <f t="shared" si="7"/>
        <v>0</v>
      </c>
      <c r="RA9">
        <f t="shared" si="7"/>
        <v>0</v>
      </c>
      <c r="RB9">
        <f t="shared" si="7"/>
        <v>0</v>
      </c>
      <c r="RC9">
        <f t="shared" si="7"/>
        <v>66.186010029850394</v>
      </c>
      <c r="RD9">
        <f t="shared" si="7"/>
        <v>44.854368569934941</v>
      </c>
      <c r="RE9">
        <f t="shared" si="7"/>
        <v>39.278963871418995</v>
      </c>
      <c r="RF9">
        <f t="shared" si="7"/>
        <v>37.231456961338452</v>
      </c>
      <c r="RG9">
        <f t="shared" si="7"/>
        <v>37.757448108586374</v>
      </c>
      <c r="RH9">
        <f t="shared" si="7"/>
        <v>42.255134428800716</v>
      </c>
      <c r="RI9">
        <f t="shared" si="7"/>
        <v>44.927647792134124</v>
      </c>
      <c r="RJ9">
        <f t="shared" si="7"/>
        <v>45.615071932821131</v>
      </c>
      <c r="RK9">
        <f t="shared" si="7"/>
        <v>106.97563734097085</v>
      </c>
      <c r="RL9">
        <f t="shared" si="7"/>
        <v>111.56811705840413</v>
      </c>
      <c r="RM9">
        <f t="shared" si="7"/>
        <v>117.6263820171778</v>
      </c>
      <c r="RN9">
        <f t="shared" si="7"/>
        <v>121.37377162889274</v>
      </c>
      <c r="RO9">
        <f t="shared" si="7"/>
        <v>129.12059670189393</v>
      </c>
      <c r="RP9">
        <f t="shared" si="7"/>
        <v>133.49129511906926</v>
      </c>
      <c r="RR9">
        <f t="shared" si="2"/>
        <v>9.9927654000000015</v>
      </c>
      <c r="RS9" s="35">
        <v>0.36599999999999999</v>
      </c>
      <c r="RT9">
        <f>0.01*RE9+0.99*RF9</f>
        <v>37.251932030439256</v>
      </c>
    </row>
    <row r="10" spans="1:488" x14ac:dyDescent="0.3">
      <c r="A10">
        <v>0</v>
      </c>
      <c r="B10">
        <v>0</v>
      </c>
      <c r="C10">
        <v>9.0288235420894189E-2</v>
      </c>
      <c r="D10">
        <v>5.9229109592487651E-2</v>
      </c>
      <c r="E10">
        <v>5.0884410461381986E-2</v>
      </c>
      <c r="F10">
        <v>4.8195043494161482E-2</v>
      </c>
      <c r="G10">
        <v>8.7230582564837289E-2</v>
      </c>
      <c r="H10">
        <v>8.2466010981250171E-2</v>
      </c>
      <c r="I10">
        <v>6.8495415773718357E-2</v>
      </c>
      <c r="J10">
        <v>7.3568985956133967E-2</v>
      </c>
      <c r="K10">
        <v>7.1132235676648031E-2</v>
      </c>
      <c r="L10">
        <v>6.5592021171130235E-2</v>
      </c>
      <c r="M10">
        <v>7.6294679650836625E-2</v>
      </c>
      <c r="N10">
        <v>8.1086769144580143E-2</v>
      </c>
      <c r="O10">
        <v>0.17166216682660781</v>
      </c>
      <c r="P10">
        <v>0.17188653744751126</v>
      </c>
      <c r="Q10">
        <v>0.1693752094497232</v>
      </c>
      <c r="R10">
        <v>0.1727153348953912</v>
      </c>
      <c r="S10">
        <v>0.16724089660135483</v>
      </c>
      <c r="T10">
        <v>0.16740717711379213</v>
      </c>
      <c r="U10">
        <v>0</v>
      </c>
      <c r="V10">
        <v>0</v>
      </c>
      <c r="W10">
        <v>0</v>
      </c>
      <c r="X10">
        <v>8.2070860391109224E-2</v>
      </c>
      <c r="Y10">
        <v>6.9437294522023574E-2</v>
      </c>
      <c r="Z10">
        <v>7.111377998084896E-2</v>
      </c>
      <c r="AA10">
        <v>8.1549869228665153E-2</v>
      </c>
      <c r="AB10">
        <v>7.592536462705092E-2</v>
      </c>
      <c r="AC10">
        <v>0.1498466784827909</v>
      </c>
      <c r="AD10">
        <v>0.12470018025894146</v>
      </c>
      <c r="AE10">
        <v>0.11035169252036077</v>
      </c>
      <c r="AF10">
        <v>0.12459494838940897</v>
      </c>
      <c r="AG10">
        <v>0.10760639144223652</v>
      </c>
      <c r="AH10">
        <v>0.10320564963887655</v>
      </c>
      <c r="AI10">
        <v>0.24286759090478971</v>
      </c>
      <c r="AJ10">
        <v>0.23777502878671403</v>
      </c>
      <c r="AK10">
        <v>0.23516076650202283</v>
      </c>
      <c r="AL10">
        <v>0.24306054935696023</v>
      </c>
      <c r="AM10">
        <v>0.23556585709310557</v>
      </c>
      <c r="AN10">
        <v>0.24084109351017316</v>
      </c>
      <c r="AO10">
        <v>0</v>
      </c>
      <c r="AP10">
        <v>0</v>
      </c>
      <c r="AQ10">
        <v>0</v>
      </c>
      <c r="AR10">
        <v>0</v>
      </c>
      <c r="AS10">
        <v>8.2493993219602296E-2</v>
      </c>
      <c r="AT10">
        <v>9.708147270932925E-2</v>
      </c>
      <c r="AU10">
        <v>9.8382084100383169E-2</v>
      </c>
      <c r="AV10">
        <v>8.6623908800323737E-2</v>
      </c>
      <c r="AW10">
        <v>9.2462970908620698E-2</v>
      </c>
      <c r="AX10">
        <v>9.0807888937759887E-2</v>
      </c>
      <c r="AY10">
        <v>0.17462919975658606</v>
      </c>
      <c r="AZ10">
        <v>0.18723291070681639</v>
      </c>
      <c r="BA10">
        <v>0.14201157167126846</v>
      </c>
      <c r="BB10">
        <v>0.12760679972813613</v>
      </c>
      <c r="BC10">
        <v>0.29778198064243716</v>
      </c>
      <c r="BD10">
        <v>0.29871902343724566</v>
      </c>
      <c r="BE10">
        <v>0.3029895256417543</v>
      </c>
      <c r="BF10">
        <v>0.29955772759277621</v>
      </c>
      <c r="BG10">
        <v>0.29723171030752565</v>
      </c>
      <c r="BH10">
        <v>0.2961736262221456</v>
      </c>
      <c r="BI10">
        <v>0</v>
      </c>
      <c r="BJ10">
        <v>0</v>
      </c>
      <c r="BK10">
        <v>0</v>
      </c>
      <c r="BL10">
        <v>0</v>
      </c>
      <c r="BM10">
        <v>0.87729754035750784</v>
      </c>
      <c r="BN10">
        <v>8.7823397396504105E-2</v>
      </c>
      <c r="BO10">
        <v>0.10400114572325271</v>
      </c>
      <c r="BP10">
        <v>0.12882321821841589</v>
      </c>
      <c r="BQ10">
        <v>0.12093395923246222</v>
      </c>
      <c r="BR10">
        <v>0.11332238812612444</v>
      </c>
      <c r="BS10">
        <v>0.12773378421528633</v>
      </c>
      <c r="BT10">
        <v>0.12284938314017921</v>
      </c>
      <c r="BU10">
        <v>0.20806840318502051</v>
      </c>
      <c r="BV10">
        <v>0.27618583691138232</v>
      </c>
      <c r="BW10">
        <v>0.40834783951631892</v>
      </c>
      <c r="BX10">
        <v>0.37457978335603953</v>
      </c>
      <c r="BY10">
        <v>0.35583372936466673</v>
      </c>
      <c r="BZ10">
        <v>0.36992997734951616</v>
      </c>
      <c r="CA10">
        <v>0.36066806933494278</v>
      </c>
      <c r="CB10">
        <v>0.36237839301389685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1.3635511779193938</v>
      </c>
      <c r="CI10">
        <v>0.10591031308232286</v>
      </c>
      <c r="CJ10">
        <v>0.13280052242742982</v>
      </c>
      <c r="CK10">
        <v>0.13616133785127518</v>
      </c>
      <c r="CL10">
        <v>0.14138903565098246</v>
      </c>
      <c r="CM10">
        <v>0.14005828366848855</v>
      </c>
      <c r="CN10">
        <v>0.14640723291186716</v>
      </c>
      <c r="CO10">
        <v>0.13013623366102928</v>
      </c>
      <c r="CP10">
        <v>0.14485711160421907</v>
      </c>
      <c r="CQ10">
        <v>0.45448660592132789</v>
      </c>
      <c r="CR10">
        <v>0.51816014714010916</v>
      </c>
      <c r="CS10">
        <v>0.49986834394464008</v>
      </c>
      <c r="CT10">
        <v>0.47692932193979642</v>
      </c>
      <c r="CU10">
        <v>0.42423963259256064</v>
      </c>
      <c r="CV10">
        <v>0.43745104287286357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0.9620778337385113</v>
      </c>
      <c r="DC10">
        <v>0.72255273952313359</v>
      </c>
      <c r="DD10">
        <v>0.12330382529915952</v>
      </c>
      <c r="DE10">
        <v>0.16213424339625565</v>
      </c>
      <c r="DF10">
        <v>0.14955056546441867</v>
      </c>
      <c r="DG10">
        <v>0.16025391965413663</v>
      </c>
      <c r="DH10">
        <v>0.15797327195103508</v>
      </c>
      <c r="DI10">
        <v>0.16810672530542603</v>
      </c>
      <c r="DJ10">
        <v>0.14886374605026148</v>
      </c>
      <c r="DK10">
        <v>0.47638683635599394</v>
      </c>
      <c r="DL10">
        <v>0.47122181485982623</v>
      </c>
      <c r="DM10">
        <v>0.53924064079220635</v>
      </c>
      <c r="DN10">
        <v>0.56368066877287304</v>
      </c>
      <c r="DO10">
        <v>0.55917329777713665</v>
      </c>
      <c r="DP10">
        <v>0.5195209578731238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1.5212837801185712</v>
      </c>
      <c r="DX10">
        <v>0.1297124082819148</v>
      </c>
      <c r="DY10">
        <v>0.16753308442184808</v>
      </c>
      <c r="DZ10">
        <v>0.15965370932406833</v>
      </c>
      <c r="EA10">
        <v>0.16353238847511933</v>
      </c>
      <c r="EB10">
        <v>0.16961579905242111</v>
      </c>
      <c r="EC10">
        <v>0.16315991225175863</v>
      </c>
      <c r="ED10">
        <v>0.16146943220305823</v>
      </c>
      <c r="EE10">
        <v>0.51796146925050734</v>
      </c>
      <c r="EF10">
        <v>0.51798334031322812</v>
      </c>
      <c r="EG10">
        <v>0.52926719142413292</v>
      </c>
      <c r="EH10">
        <v>0.55953646907656984</v>
      </c>
      <c r="EI10">
        <v>0.63865294793583272</v>
      </c>
      <c r="EJ10">
        <v>0.61541295469007873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0.39393586232796052</v>
      </c>
      <c r="ER10">
        <v>0.96815655700600356</v>
      </c>
      <c r="ES10">
        <v>0.14689326974863365</v>
      </c>
      <c r="ET10">
        <v>0.17620692738661459</v>
      </c>
      <c r="EU10">
        <v>0.1763398562164476</v>
      </c>
      <c r="EV10">
        <v>0.18272273327363678</v>
      </c>
      <c r="EW10">
        <v>0.1724230247749694</v>
      </c>
      <c r="EX10">
        <v>0.19515271928286576</v>
      </c>
      <c r="EY10">
        <v>0.55824729823511088</v>
      </c>
      <c r="EZ10">
        <v>0.56240185798699172</v>
      </c>
      <c r="FA10">
        <v>0.57843530969068702</v>
      </c>
      <c r="FB10">
        <v>0.56300289077728105</v>
      </c>
      <c r="FC10">
        <v>0.57613596252042187</v>
      </c>
      <c r="FD10">
        <v>0.69215339188078162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0.48374330501485574</v>
      </c>
      <c r="FM10">
        <v>0.16331893821505919</v>
      </c>
      <c r="FN10">
        <v>0.18667718457955523</v>
      </c>
      <c r="FO10">
        <v>0.19035749597413629</v>
      </c>
      <c r="FP10">
        <v>0.20945450887206279</v>
      </c>
      <c r="FQ10">
        <v>0.20229101063486046</v>
      </c>
      <c r="FR10">
        <v>0.19767575142060084</v>
      </c>
      <c r="FS10">
        <v>0.62126394343255342</v>
      </c>
      <c r="FT10">
        <v>0.61346903686670629</v>
      </c>
      <c r="FU10">
        <v>0.60939993132472181</v>
      </c>
      <c r="FV10">
        <v>0.61086215032113833</v>
      </c>
      <c r="FW10">
        <v>0.6028342397533748</v>
      </c>
      <c r="FX10">
        <v>0.62803932720894695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0.80895147928948274</v>
      </c>
      <c r="GG10">
        <v>1.0180079845557524</v>
      </c>
      <c r="GH10">
        <v>0.15711850618973602</v>
      </c>
      <c r="GI10">
        <v>0.22540929603038792</v>
      </c>
      <c r="GJ10">
        <v>0.21585354013637104</v>
      </c>
      <c r="GK10">
        <v>0.2249419789847393</v>
      </c>
      <c r="GL10">
        <v>0.21159422152335891</v>
      </c>
      <c r="GM10">
        <v>0.64769705868289862</v>
      </c>
      <c r="GN10">
        <v>0.64809964956085775</v>
      </c>
      <c r="GO10">
        <v>0.65945247967573783</v>
      </c>
      <c r="GP10">
        <v>0.65810972678240476</v>
      </c>
      <c r="GQ10">
        <v>0.65707584419547682</v>
      </c>
      <c r="GR10">
        <v>0.65359210719094829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4.4507694463817041E-2</v>
      </c>
      <c r="HA10">
        <v>0.67879120191882103</v>
      </c>
      <c r="HB10">
        <v>0.22271947599373068</v>
      </c>
      <c r="HC10">
        <v>0.25559747451541076</v>
      </c>
      <c r="HD10">
        <v>0.2211543205311558</v>
      </c>
      <c r="HE10">
        <v>0.23506740222882222</v>
      </c>
      <c r="HF10">
        <v>0.21569032957495704</v>
      </c>
      <c r="HG10">
        <v>0.70203939059901177</v>
      </c>
      <c r="HH10">
        <v>0.6965349711470521</v>
      </c>
      <c r="HI10">
        <v>0.70290390249093804</v>
      </c>
      <c r="HJ10">
        <v>0.70100536815847658</v>
      </c>
      <c r="HK10">
        <v>0.69243869166549366</v>
      </c>
      <c r="HL10">
        <v>0.70769759564148071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1.5029102105986598</v>
      </c>
      <c r="HV10">
        <v>1.1417789667090796</v>
      </c>
      <c r="HW10">
        <v>0.20396762319669939</v>
      </c>
      <c r="HX10">
        <v>0.2584867848103779</v>
      </c>
      <c r="HY10">
        <v>0.24898622856901723</v>
      </c>
      <c r="HZ10">
        <v>0.23786338755373648</v>
      </c>
      <c r="IA10">
        <v>0.75041131803050465</v>
      </c>
      <c r="IB10">
        <v>0.74545345329124979</v>
      </c>
      <c r="IC10">
        <v>0.73848493303252705</v>
      </c>
      <c r="ID10">
        <v>0.75209180898491701</v>
      </c>
      <c r="IE10">
        <v>0.74558795270963507</v>
      </c>
      <c r="IF10">
        <v>0.73961268354670451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0.92442530713265025</v>
      </c>
      <c r="IP10">
        <v>0.23167828538973789</v>
      </c>
      <c r="IQ10">
        <v>0.28974891827339688</v>
      </c>
      <c r="IR10">
        <v>0.25405131593497904</v>
      </c>
      <c r="IS10">
        <v>0.27673855121993923</v>
      </c>
      <c r="IT10">
        <v>0.24990319819447623</v>
      </c>
      <c r="IU10">
        <v>0.79293182278297747</v>
      </c>
      <c r="IV10">
        <v>0.79723166904720433</v>
      </c>
      <c r="IW10">
        <v>0.79076922627109147</v>
      </c>
      <c r="IX10">
        <v>0.78503379373926641</v>
      </c>
      <c r="IY10">
        <v>0.79566376855767196</v>
      </c>
      <c r="IZ10">
        <v>0.79335062732656003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1.9099001638181439</v>
      </c>
      <c r="JK10">
        <v>1.464494272697245</v>
      </c>
      <c r="JL10">
        <v>0.22305592314482905</v>
      </c>
      <c r="JM10">
        <v>0.23330271245727047</v>
      </c>
      <c r="JN10">
        <v>0.27434939627055277</v>
      </c>
      <c r="JO10">
        <v>0.83351773786233729</v>
      </c>
      <c r="JP10">
        <v>0.83597464529235233</v>
      </c>
      <c r="JQ10">
        <v>0.84135347825799478</v>
      </c>
      <c r="JR10">
        <v>0.83975673193056577</v>
      </c>
      <c r="JS10">
        <v>0.83597192457252945</v>
      </c>
      <c r="JT10">
        <v>0.83849824965014708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0.45150924174407669</v>
      </c>
      <c r="KE10">
        <v>0.70711109121149784</v>
      </c>
      <c r="KF10">
        <v>0.33230189699936391</v>
      </c>
      <c r="KG10">
        <v>0.25863287031339915</v>
      </c>
      <c r="KH10">
        <v>0.30163086058254313</v>
      </c>
      <c r="KI10">
        <v>0.88297917995151565</v>
      </c>
      <c r="KJ10">
        <v>0.88927377673254715</v>
      </c>
      <c r="KK10">
        <v>0.8868518562759784</v>
      </c>
      <c r="KL10">
        <v>0.88811505837557914</v>
      </c>
      <c r="KM10">
        <v>0.88810215927604286</v>
      </c>
      <c r="KN10">
        <v>0.89272931428401225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1.0008570084958415</v>
      </c>
      <c r="KY10">
        <v>1.8170705195184274</v>
      </c>
      <c r="KZ10">
        <v>1.0244482987531012</v>
      </c>
      <c r="LA10">
        <v>0.26690615472030621</v>
      </c>
      <c r="LB10">
        <v>0.28888346658156172</v>
      </c>
      <c r="LC10">
        <v>0.93484410106390703</v>
      </c>
      <c r="LD10">
        <v>0.93216651395844907</v>
      </c>
      <c r="LE10">
        <v>0.92630973069122369</v>
      </c>
      <c r="LF10">
        <v>0.91988946430568863</v>
      </c>
      <c r="LG10">
        <v>0.93548990327635662</v>
      </c>
      <c r="LH10">
        <v>0.91546439024626236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8.2326331941154837E-2</v>
      </c>
      <c r="LT10">
        <v>0.2752129460894453</v>
      </c>
      <c r="LU10">
        <v>0.90127245786989452</v>
      </c>
      <c r="LV10">
        <v>0.28505263353054677</v>
      </c>
      <c r="LW10">
        <v>0.96890856768530631</v>
      </c>
      <c r="LX10">
        <v>0.97226326003474983</v>
      </c>
      <c r="LY10">
        <v>0.97756744651874372</v>
      </c>
      <c r="LZ10">
        <v>0.98372021718031644</v>
      </c>
      <c r="MA10">
        <v>0.96934890729955359</v>
      </c>
      <c r="MB10">
        <v>0.96693982350272867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0.19974063116856602</v>
      </c>
      <c r="MO10">
        <v>0.69809476959205063</v>
      </c>
      <c r="MP10">
        <v>0.66291928754565821</v>
      </c>
      <c r="MQ10">
        <v>0.98524507890991553</v>
      </c>
      <c r="MR10">
        <v>0.99611928503356062</v>
      </c>
      <c r="MS10">
        <v>1.0130606552321517</v>
      </c>
      <c r="MT10">
        <v>1.027127398726198</v>
      </c>
      <c r="MU10">
        <v>1.0146361595618827</v>
      </c>
      <c r="MV10">
        <v>1.0093223424920179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3.495052918846283E-2</v>
      </c>
      <c r="NI10">
        <v>1.0445087173267185</v>
      </c>
      <c r="NJ10">
        <v>0.87869376022724799</v>
      </c>
      <c r="NK10">
        <v>1.0084722043351022</v>
      </c>
      <c r="NL10">
        <v>1.0368413835676213</v>
      </c>
      <c r="NM10">
        <v>1.0512792120631984</v>
      </c>
      <c r="NN10">
        <v>1.0495420233278645</v>
      </c>
      <c r="NO10">
        <v>1.0649057746177417</v>
      </c>
      <c r="NP10">
        <v>1.0681191734154387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0.80753505967145112</v>
      </c>
      <c r="OD10">
        <v>1.394610910446153</v>
      </c>
      <c r="OE10">
        <v>1.3888213292587215</v>
      </c>
      <c r="OF10">
        <v>1.047440558982466</v>
      </c>
      <c r="OG10">
        <v>1.0949674845964543</v>
      </c>
      <c r="OH10">
        <v>1.1082379005070493</v>
      </c>
      <c r="OI10">
        <v>1.1115406907677472</v>
      </c>
      <c r="OJ10">
        <v>1.1225258707216652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0.64111627640869107</v>
      </c>
      <c r="OY10">
        <v>2.2490457084785946</v>
      </c>
      <c r="OZ10">
        <v>1.5224719577016841</v>
      </c>
      <c r="PA10">
        <v>1.1230326787163016</v>
      </c>
      <c r="PB10">
        <v>1.1195877543793553</v>
      </c>
      <c r="PC10">
        <v>1.1427122295198711</v>
      </c>
      <c r="PD10">
        <v>1.1422719627396514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1.9023071496864277</v>
      </c>
      <c r="PT10">
        <v>1.6622806628504962</v>
      </c>
      <c r="PU10">
        <v>1.2260268091359547</v>
      </c>
      <c r="PV10">
        <v>1.1795868211546667</v>
      </c>
      <c r="PW10">
        <v>1.1969781770700805</v>
      </c>
      <c r="PX10">
        <v>1.1824538641896343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3.3528902104674372</v>
      </c>
      <c r="QN10">
        <v>2.3510578249718899</v>
      </c>
      <c r="QO10">
        <v>1.6482704612830321</v>
      </c>
      <c r="QP10">
        <v>1.3841563695279795</v>
      </c>
      <c r="QQ10">
        <v>1.1818957545881075</v>
      </c>
      <c r="QR10">
        <v>1.2532492888864066</v>
      </c>
      <c r="QS10" s="102" t="s">
        <v>13</v>
      </c>
      <c r="QU10">
        <v>8</v>
      </c>
      <c r="QV10" s="35">
        <v>0.4</v>
      </c>
      <c r="QW10">
        <f>EK$95</f>
        <v>0</v>
      </c>
      <c r="QX10">
        <f t="shared" ref="QX10:RP10" si="8">EL$95</f>
        <v>0</v>
      </c>
      <c r="QY10">
        <f t="shared" si="8"/>
        <v>0</v>
      </c>
      <c r="QZ10">
        <f t="shared" si="8"/>
        <v>0</v>
      </c>
      <c r="RA10">
        <f t="shared" si="8"/>
        <v>0</v>
      </c>
      <c r="RB10">
        <f t="shared" si="8"/>
        <v>0</v>
      </c>
      <c r="RC10">
        <f t="shared" si="8"/>
        <v>32.059356655472165</v>
      </c>
      <c r="RD10">
        <f t="shared" si="8"/>
        <v>81.934259287480955</v>
      </c>
      <c r="RE10">
        <f t="shared" si="8"/>
        <v>40.880966314226221</v>
      </c>
      <c r="RF10">
        <f t="shared" si="8"/>
        <v>40.273664007226088</v>
      </c>
      <c r="RG10">
        <f t="shared" si="8"/>
        <v>45.946951067500173</v>
      </c>
      <c r="RH10">
        <f t="shared" si="8"/>
        <v>46.675408404605278</v>
      </c>
      <c r="RI10">
        <f t="shared" si="8"/>
        <v>42.360773452297536</v>
      </c>
      <c r="RJ10">
        <f t="shared" si="8"/>
        <v>48.31956455444157</v>
      </c>
      <c r="RK10">
        <f t="shared" si="8"/>
        <v>104.42882607805608</v>
      </c>
      <c r="RL10">
        <f t="shared" si="8"/>
        <v>109.22535135906743</v>
      </c>
      <c r="RM10">
        <f t="shared" si="8"/>
        <v>117.14626001995566</v>
      </c>
      <c r="RN10">
        <f t="shared" si="8"/>
        <v>117.52950317944594</v>
      </c>
      <c r="RO10">
        <f t="shared" si="8"/>
        <v>123.87437918189772</v>
      </c>
      <c r="RP10">
        <f t="shared" si="8"/>
        <v>129.03764989953618</v>
      </c>
      <c r="RR10">
        <f t="shared" si="2"/>
        <v>10.398960000000001</v>
      </c>
      <c r="RS10" s="35">
        <v>0.4</v>
      </c>
      <c r="RT10">
        <f>0.6*RF10+0.4*RG10</f>
        <v>42.542978831335724</v>
      </c>
    </row>
    <row r="11" spans="1:488" x14ac:dyDescent="0.3">
      <c r="A11">
        <v>0</v>
      </c>
      <c r="B11">
        <v>0</v>
      </c>
      <c r="C11">
        <v>0.1215837324333664</v>
      </c>
      <c r="D11">
        <v>0.11858593823626705</v>
      </c>
      <c r="E11">
        <v>0.10181981066553907</v>
      </c>
      <c r="F11">
        <v>9.6138998277338031E-2</v>
      </c>
      <c r="G11">
        <v>0.13921835657475928</v>
      </c>
      <c r="H11">
        <v>0.13583030595497678</v>
      </c>
      <c r="I11">
        <v>0.11318051841341256</v>
      </c>
      <c r="J11">
        <v>0.12123727194147313</v>
      </c>
      <c r="K11">
        <v>0.1214579658556553</v>
      </c>
      <c r="L11">
        <v>0.10917399899018693</v>
      </c>
      <c r="M11">
        <v>0.12641619313094157</v>
      </c>
      <c r="N11">
        <v>0.13250954966786124</v>
      </c>
      <c r="O11">
        <v>0.30491946314638552</v>
      </c>
      <c r="P11">
        <v>0.30663614439350295</v>
      </c>
      <c r="Q11">
        <v>0.30259179599271191</v>
      </c>
      <c r="R11">
        <v>0.3065056440404117</v>
      </c>
      <c r="S11">
        <v>0.30191817059434622</v>
      </c>
      <c r="T11">
        <v>0.3016225088137377</v>
      </c>
      <c r="U11">
        <v>0</v>
      </c>
      <c r="V11">
        <v>0</v>
      </c>
      <c r="W11">
        <v>0</v>
      </c>
      <c r="X11">
        <v>0.15103473166626535</v>
      </c>
      <c r="Y11">
        <v>0.13896040328193079</v>
      </c>
      <c r="Z11">
        <v>0.14226189741880799</v>
      </c>
      <c r="AA11">
        <v>0.16345246908215266</v>
      </c>
      <c r="AB11">
        <v>0.15201586943948664</v>
      </c>
      <c r="AC11">
        <v>0.22433488544265978</v>
      </c>
      <c r="AD11">
        <v>0.19946639143383701</v>
      </c>
      <c r="AE11">
        <v>0.18216017861834632</v>
      </c>
      <c r="AF11">
        <v>0.20799074469573162</v>
      </c>
      <c r="AG11">
        <v>0.1791530460659935</v>
      </c>
      <c r="AH11">
        <v>0.17492521093761867</v>
      </c>
      <c r="AI11">
        <v>0.43087625047644784</v>
      </c>
      <c r="AJ11">
        <v>0.42716213189646535</v>
      </c>
      <c r="AK11">
        <v>0.42392939580979977</v>
      </c>
      <c r="AL11">
        <v>0.43050107736763144</v>
      </c>
      <c r="AM11">
        <v>0.4233126202296465</v>
      </c>
      <c r="AN11">
        <v>0.4282560216996647</v>
      </c>
      <c r="AO11">
        <v>0</v>
      </c>
      <c r="AP11">
        <v>0</v>
      </c>
      <c r="AQ11">
        <v>0</v>
      </c>
      <c r="AR11">
        <v>0</v>
      </c>
      <c r="AS11">
        <v>0.15340289489570175</v>
      </c>
      <c r="AT11">
        <v>0.19414221492863712</v>
      </c>
      <c r="AU11">
        <v>0.19695882610535792</v>
      </c>
      <c r="AV11">
        <v>0.1730496915825889</v>
      </c>
      <c r="AW11">
        <v>0.18487401219556229</v>
      </c>
      <c r="AX11">
        <v>0.18204153156023944</v>
      </c>
      <c r="AY11">
        <v>0.26972708992725591</v>
      </c>
      <c r="AZ11">
        <v>0.28361091783028058</v>
      </c>
      <c r="BA11">
        <v>0.23826853009572882</v>
      </c>
      <c r="BB11">
        <v>0.21053240260298198</v>
      </c>
      <c r="BC11">
        <v>0.53974878474612509</v>
      </c>
      <c r="BD11">
        <v>0.54405314725858067</v>
      </c>
      <c r="BE11">
        <v>0.5467924620909469</v>
      </c>
      <c r="BF11">
        <v>0.54262935081168018</v>
      </c>
      <c r="BG11">
        <v>0.54303919764562225</v>
      </c>
      <c r="BH11">
        <v>0.53915384383825393</v>
      </c>
      <c r="BI11">
        <v>0</v>
      </c>
      <c r="BJ11">
        <v>0</v>
      </c>
      <c r="BK11">
        <v>0</v>
      </c>
      <c r="BL11">
        <v>0</v>
      </c>
      <c r="BM11">
        <v>0.85147256184607878</v>
      </c>
      <c r="BN11">
        <v>0.16418284897970789</v>
      </c>
      <c r="BO11">
        <v>0.20834642197887479</v>
      </c>
      <c r="BP11">
        <v>0.25766214288311923</v>
      </c>
      <c r="BQ11">
        <v>0.24197030641452916</v>
      </c>
      <c r="BR11">
        <v>0.22667084731877726</v>
      </c>
      <c r="BS11">
        <v>0.25562617744008082</v>
      </c>
      <c r="BT11">
        <v>0.24562931309948574</v>
      </c>
      <c r="BU11">
        <v>0.32468874367339751</v>
      </c>
      <c r="BV11">
        <v>0.39725324739598944</v>
      </c>
      <c r="BW11">
        <v>0.69596561201809337</v>
      </c>
      <c r="BX11">
        <v>0.67406252445625015</v>
      </c>
      <c r="BY11">
        <v>0.6552346881808182</v>
      </c>
      <c r="BZ11">
        <v>0.67272364198938206</v>
      </c>
      <c r="CA11">
        <v>0.66221442257120822</v>
      </c>
      <c r="CB11">
        <v>0.6617901722162346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1.3018318559148392</v>
      </c>
      <c r="CI11">
        <v>0.2066962450452485</v>
      </c>
      <c r="CJ11">
        <v>0.26516936227840976</v>
      </c>
      <c r="CK11">
        <v>0.27208768767245645</v>
      </c>
      <c r="CL11">
        <v>0.2826020760723244</v>
      </c>
      <c r="CM11">
        <v>0.28030467593765412</v>
      </c>
      <c r="CN11">
        <v>0.29403549541617691</v>
      </c>
      <c r="CO11">
        <v>0.26061142550194338</v>
      </c>
      <c r="CP11">
        <v>0.28940592957058037</v>
      </c>
      <c r="CQ11">
        <v>0.80976467933217811</v>
      </c>
      <c r="CR11">
        <v>0.84599283107003387</v>
      </c>
      <c r="CS11">
        <v>0.82640636091694131</v>
      </c>
      <c r="CT11">
        <v>0.81543253049346354</v>
      </c>
      <c r="CU11">
        <v>0.77579352184200268</v>
      </c>
      <c r="CV11">
        <v>0.78829497708209473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0.9476481093293142</v>
      </c>
      <c r="DC11">
        <v>0.68554647651116485</v>
      </c>
      <c r="DD11">
        <v>0.26442304943644429</v>
      </c>
      <c r="DE11">
        <v>0.32447349363509226</v>
      </c>
      <c r="DF11">
        <v>0.29838443701937722</v>
      </c>
      <c r="DG11">
        <v>0.32100699138813604</v>
      </c>
      <c r="DH11">
        <v>0.3160501421999386</v>
      </c>
      <c r="DI11">
        <v>0.33582603739576228</v>
      </c>
      <c r="DJ11">
        <v>0.29839880467143354</v>
      </c>
      <c r="DK11">
        <v>0.88109676963776673</v>
      </c>
      <c r="DL11">
        <v>0.87188227501687821</v>
      </c>
      <c r="DM11">
        <v>0.90923658101318339</v>
      </c>
      <c r="DN11">
        <v>0.92419099677238969</v>
      </c>
      <c r="DO11">
        <v>0.92609391837415789</v>
      </c>
      <c r="DP11">
        <v>0.89790436114180205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1.4441304445117571</v>
      </c>
      <c r="DX11">
        <v>0.24118351014850989</v>
      </c>
      <c r="DY11">
        <v>0.33471209273520608</v>
      </c>
      <c r="DZ11">
        <v>0.31938099464482078</v>
      </c>
      <c r="EA11">
        <v>0.32703029021320706</v>
      </c>
      <c r="EB11">
        <v>0.33921906168366872</v>
      </c>
      <c r="EC11">
        <v>0.32688959117562594</v>
      </c>
      <c r="ED11">
        <v>0.32366722382951335</v>
      </c>
      <c r="EE11">
        <v>0.95800070067218634</v>
      </c>
      <c r="EF11">
        <v>0.95793401376315135</v>
      </c>
      <c r="EG11">
        <v>0.97289065633479477</v>
      </c>
      <c r="EH11">
        <v>0.98392939083722231</v>
      </c>
      <c r="EI11">
        <v>1.0312550135305485</v>
      </c>
      <c r="EJ11">
        <v>0.99651228587087737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0.3866504028769262</v>
      </c>
      <c r="ER11">
        <v>0.90178601805699199</v>
      </c>
      <c r="ES11">
        <v>0.30609805859945061</v>
      </c>
      <c r="ET11">
        <v>0.35249681268848704</v>
      </c>
      <c r="EU11">
        <v>0.3536480651191965</v>
      </c>
      <c r="EV11">
        <v>0.36631613068205726</v>
      </c>
      <c r="EW11">
        <v>0.34494718997507157</v>
      </c>
      <c r="EX11">
        <v>0.3914107077536752</v>
      </c>
      <c r="EY11">
        <v>1.0364725473689564</v>
      </c>
      <c r="EZ11">
        <v>1.0434673384785182</v>
      </c>
      <c r="FA11">
        <v>1.0636756437452217</v>
      </c>
      <c r="FB11">
        <v>1.0428018644620898</v>
      </c>
      <c r="FC11">
        <v>1.0493216148273179</v>
      </c>
      <c r="FD11">
        <v>1.1223494048860545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0.5082514673746239</v>
      </c>
      <c r="FM11">
        <v>0.23112267940444647</v>
      </c>
      <c r="FN11">
        <v>0.37327694707650705</v>
      </c>
      <c r="FO11">
        <v>0.38159116107371494</v>
      </c>
      <c r="FP11">
        <v>0.41913091880354586</v>
      </c>
      <c r="FQ11">
        <v>0.40477972440617471</v>
      </c>
      <c r="FR11">
        <v>0.39553912444178968</v>
      </c>
      <c r="FS11">
        <v>1.1434371225764715</v>
      </c>
      <c r="FT11">
        <v>1.1303260608377139</v>
      </c>
      <c r="FU11">
        <v>1.1272980914392754</v>
      </c>
      <c r="FV11">
        <v>1.1269043451253187</v>
      </c>
      <c r="FW11">
        <v>1.1178223795720774</v>
      </c>
      <c r="FX11">
        <v>1.1392723995482992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0.77856034826779219</v>
      </c>
      <c r="GG11">
        <v>0.91449909611324387</v>
      </c>
      <c r="GH11">
        <v>0.30113344007376847</v>
      </c>
      <c r="GI11">
        <v>0.45131482977460763</v>
      </c>
      <c r="GJ11">
        <v>0.43119766533094067</v>
      </c>
      <c r="GK11">
        <v>0.45028553122199311</v>
      </c>
      <c r="GL11">
        <v>0.4231051021645803</v>
      </c>
      <c r="GM11">
        <v>1.2002695739528477</v>
      </c>
      <c r="GN11">
        <v>1.2008789393805004</v>
      </c>
      <c r="GO11">
        <v>1.2155331309745767</v>
      </c>
      <c r="GP11">
        <v>1.2174611670076763</v>
      </c>
      <c r="GQ11">
        <v>1.2109013127685433</v>
      </c>
      <c r="GR11">
        <v>1.208047996397235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6.0312312512913975E-2</v>
      </c>
      <c r="HA11">
        <v>0.63243672959668784</v>
      </c>
      <c r="HB11">
        <v>0.28530877163326385</v>
      </c>
      <c r="HC11">
        <v>0.51174914971456764</v>
      </c>
      <c r="HD11">
        <v>0.44232676517672537</v>
      </c>
      <c r="HE11">
        <v>0.47105933015207757</v>
      </c>
      <c r="HF11">
        <v>0.43143113262876254</v>
      </c>
      <c r="HG11">
        <v>1.2996199207530337</v>
      </c>
      <c r="HH11">
        <v>1.2882971020665051</v>
      </c>
      <c r="HI11">
        <v>1.2974265589508851</v>
      </c>
      <c r="HJ11">
        <v>1.2943699019179107</v>
      </c>
      <c r="HK11">
        <v>1.2844297675134633</v>
      </c>
      <c r="HL11">
        <v>1.3023334363296843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1.4278801399617427</v>
      </c>
      <c r="HV11">
        <v>1.063288070401357</v>
      </c>
      <c r="HW11">
        <v>0.4020491522795786</v>
      </c>
      <c r="HX11">
        <v>0.51644298063032257</v>
      </c>
      <c r="HY11">
        <v>0.49783664953075657</v>
      </c>
      <c r="HZ11">
        <v>0.47516607446000675</v>
      </c>
      <c r="IA11">
        <v>1.3836530354559444</v>
      </c>
      <c r="IB11">
        <v>1.3777954189160684</v>
      </c>
      <c r="IC11">
        <v>1.3686648118144622</v>
      </c>
      <c r="ID11">
        <v>1.3865094864803669</v>
      </c>
      <c r="IE11">
        <v>1.3797766988805154</v>
      </c>
      <c r="IF11">
        <v>1.3720185857637119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0.89427300536644982</v>
      </c>
      <c r="IP11">
        <v>0.23370574479257697</v>
      </c>
      <c r="IQ11">
        <v>0.33206989550389537</v>
      </c>
      <c r="IR11">
        <v>0.50842703291904912</v>
      </c>
      <c r="IS11">
        <v>0.55299437493036085</v>
      </c>
      <c r="IT11">
        <v>0.49992374672926865</v>
      </c>
      <c r="IU11">
        <v>1.4618195668913585</v>
      </c>
      <c r="IV11">
        <v>1.4672684675508179</v>
      </c>
      <c r="IW11">
        <v>1.4600016775697926</v>
      </c>
      <c r="IX11">
        <v>1.4535019357663719</v>
      </c>
      <c r="IY11">
        <v>1.4638137518466781</v>
      </c>
      <c r="IZ11">
        <v>1.4653791023947491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1.7745858103436345</v>
      </c>
      <c r="JK11">
        <v>1.2974007635067117</v>
      </c>
      <c r="JL11">
        <v>0.39123383056411848</v>
      </c>
      <c r="JM11">
        <v>0.46690385822196262</v>
      </c>
      <c r="JN11">
        <v>0.54899481247497783</v>
      </c>
      <c r="JO11">
        <v>1.5415306984048294</v>
      </c>
      <c r="JP11">
        <v>1.54517922619656</v>
      </c>
      <c r="JQ11">
        <v>1.5505971456522045</v>
      </c>
      <c r="JR11">
        <v>1.5478968700445965</v>
      </c>
      <c r="JS11">
        <v>1.5431547919626756</v>
      </c>
      <c r="JT11">
        <v>1.5467666268359013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0.4509018040992091</v>
      </c>
      <c r="KE11">
        <v>0.61477972515239954</v>
      </c>
      <c r="KF11">
        <v>0.34499817212885575</v>
      </c>
      <c r="KG11">
        <v>0.53570225203094624</v>
      </c>
      <c r="KH11">
        <v>0.60326950722604</v>
      </c>
      <c r="KI11">
        <v>1.6297650546212186</v>
      </c>
      <c r="KJ11">
        <v>1.6383962384010962</v>
      </c>
      <c r="KK11">
        <v>1.6370448164395111</v>
      </c>
      <c r="KL11">
        <v>1.6356181955662359</v>
      </c>
      <c r="KM11">
        <v>1.6367994740947414</v>
      </c>
      <c r="KN11">
        <v>1.6457724237784215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0.96788152782303405</v>
      </c>
      <c r="KY11">
        <v>1.6903715917879865</v>
      </c>
      <c r="KZ11">
        <v>0.88312111534106641</v>
      </c>
      <c r="LA11">
        <v>0.39533167557101317</v>
      </c>
      <c r="LB11">
        <v>0.57825180966091516</v>
      </c>
      <c r="LC11">
        <v>1.7195645762560419</v>
      </c>
      <c r="LD11">
        <v>1.7170023705733177</v>
      </c>
      <c r="LE11">
        <v>1.7079046131025917</v>
      </c>
      <c r="LF11">
        <v>1.7009842352885396</v>
      </c>
      <c r="LG11">
        <v>1.7233642752793832</v>
      </c>
      <c r="LH11">
        <v>1.696102888521287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0.14464294234888964</v>
      </c>
      <c r="LT11">
        <v>0.31206181584685228</v>
      </c>
      <c r="LU11">
        <v>0.76535671476830014</v>
      </c>
      <c r="LV11">
        <v>0.37934899614131773</v>
      </c>
      <c r="LW11">
        <v>1.788089262314335</v>
      </c>
      <c r="LX11">
        <v>1.7980042280919546</v>
      </c>
      <c r="LY11">
        <v>1.7999777495327942</v>
      </c>
      <c r="LZ11">
        <v>1.8105163028303277</v>
      </c>
      <c r="MA11">
        <v>1.791608711795474</v>
      </c>
      <c r="MB11">
        <v>1.7899686011594487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0.27181241699052039</v>
      </c>
      <c r="MO11">
        <v>0.61810160527003344</v>
      </c>
      <c r="MP11">
        <v>0.577137456255578</v>
      </c>
      <c r="MQ11">
        <v>1.8261365309464626</v>
      </c>
      <c r="MR11">
        <v>1.8521344465988845</v>
      </c>
      <c r="MS11">
        <v>1.8713398894485991</v>
      </c>
      <c r="MT11">
        <v>1.8889367592935855</v>
      </c>
      <c r="MU11">
        <v>1.8730767102491339</v>
      </c>
      <c r="MV11">
        <v>1.870487775746382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5.8717819987182507E-2</v>
      </c>
      <c r="NI11">
        <v>0.99448235838274013</v>
      </c>
      <c r="NJ11">
        <v>0.74007673917550676</v>
      </c>
      <c r="NK11">
        <v>1.8243199080111696</v>
      </c>
      <c r="NL11">
        <v>1.9062851242504057</v>
      </c>
      <c r="NM11">
        <v>1.9463206939153752</v>
      </c>
      <c r="NN11">
        <v>1.9437380818998495</v>
      </c>
      <c r="NO11">
        <v>1.9639195842034225</v>
      </c>
      <c r="NP11">
        <v>1.9657793281794298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0.77375660236344068</v>
      </c>
      <c r="OD11">
        <v>1.2739098946909562</v>
      </c>
      <c r="OE11">
        <v>2.0836822114605988</v>
      </c>
      <c r="OF11">
        <v>1.9063350063941236</v>
      </c>
      <c r="OG11">
        <v>1.9781089618841801</v>
      </c>
      <c r="OH11">
        <v>2.0495702116856345</v>
      </c>
      <c r="OI11">
        <v>2.0485179794702826</v>
      </c>
      <c r="OJ11">
        <v>2.0597400173425346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0.62640729345146007</v>
      </c>
      <c r="OY11">
        <v>2.5967017691616934</v>
      </c>
      <c r="OZ11">
        <v>2.1200358772383563</v>
      </c>
      <c r="PA11">
        <v>1.9871846977990855</v>
      </c>
      <c r="PB11">
        <v>2.0512861394019075</v>
      </c>
      <c r="PC11">
        <v>2.126825597463069</v>
      </c>
      <c r="PD11">
        <v>2.1167175714500748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3.8265624965844469</v>
      </c>
      <c r="PT11">
        <v>2.3749277812936471</v>
      </c>
      <c r="PU11">
        <v>2.069342157636529</v>
      </c>
      <c r="PV11">
        <v>2.0503587001315604</v>
      </c>
      <c r="PW11">
        <v>2.1219934665427762</v>
      </c>
      <c r="PX11">
        <v>2.1984772440579463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7.2134394078249775</v>
      </c>
      <c r="QN11">
        <v>3.8436782228014268</v>
      </c>
      <c r="QO11">
        <v>2.3925869150773749</v>
      </c>
      <c r="QP11">
        <v>2.2302120067527378</v>
      </c>
      <c r="QQ11">
        <v>2.1156640756425849</v>
      </c>
      <c r="QR11">
        <v>2.2022157869057364</v>
      </c>
      <c r="QS11" s="102" t="s">
        <v>15</v>
      </c>
      <c r="QU11">
        <v>9</v>
      </c>
      <c r="QV11" s="35">
        <v>0.43300000000000005</v>
      </c>
      <c r="QW11">
        <f>FE$95</f>
        <v>0</v>
      </c>
      <c r="QX11">
        <f t="shared" ref="QX11:RP11" si="9">FF$95</f>
        <v>0</v>
      </c>
      <c r="QY11">
        <f t="shared" si="9"/>
        <v>0</v>
      </c>
      <c r="QZ11">
        <f t="shared" si="9"/>
        <v>0</v>
      </c>
      <c r="RA11">
        <f t="shared" si="9"/>
        <v>0</v>
      </c>
      <c r="RB11">
        <f t="shared" si="9"/>
        <v>0</v>
      </c>
      <c r="RC11">
        <f t="shared" si="9"/>
        <v>0</v>
      </c>
      <c r="RD11">
        <f t="shared" si="9"/>
        <v>91.398418593645957</v>
      </c>
      <c r="RE11">
        <f t="shared" si="9"/>
        <v>51.064197213725706</v>
      </c>
      <c r="RF11">
        <f t="shared" si="9"/>
        <v>40.879480480858632</v>
      </c>
      <c r="RG11">
        <f t="shared" si="9"/>
        <v>45.962202279679175</v>
      </c>
      <c r="RH11">
        <f t="shared" si="9"/>
        <v>47.548547898613123</v>
      </c>
      <c r="RI11">
        <f t="shared" si="9"/>
        <v>44.736561968078639</v>
      </c>
      <c r="RJ11">
        <f t="shared" si="9"/>
        <v>46.361586359453355</v>
      </c>
      <c r="RK11">
        <f t="shared" si="9"/>
        <v>107.35222870253261</v>
      </c>
      <c r="RL11">
        <f t="shared" si="9"/>
        <v>108.90797802451038</v>
      </c>
      <c r="RM11">
        <f t="shared" si="9"/>
        <v>112.16210254442581</v>
      </c>
      <c r="RN11">
        <f t="shared" si="9"/>
        <v>116.12841493258212</v>
      </c>
      <c r="RO11">
        <f t="shared" si="9"/>
        <v>119.24669011737581</v>
      </c>
      <c r="RP11">
        <f t="shared" si="9"/>
        <v>125.89590918352839</v>
      </c>
      <c r="RR11">
        <f t="shared" si="2"/>
        <v>10.7932077</v>
      </c>
      <c r="RS11" s="35">
        <v>0.43300000000000005</v>
      </c>
      <c r="RT11">
        <f>0.21*RF11+0.79*RG11</f>
        <v>44.894830701926864</v>
      </c>
    </row>
    <row r="12" spans="1:488" x14ac:dyDescent="0.3">
      <c r="A12">
        <v>0</v>
      </c>
      <c r="B12">
        <v>0</v>
      </c>
      <c r="C12">
        <v>0.1215837324333664</v>
      </c>
      <c r="D12">
        <v>0.11858593823626705</v>
      </c>
      <c r="E12">
        <v>0.10181981066553911</v>
      </c>
      <c r="F12">
        <v>9.6138998277338128E-2</v>
      </c>
      <c r="G12">
        <v>0.13921835657475928</v>
      </c>
      <c r="H12">
        <v>0.13583030595497683</v>
      </c>
      <c r="I12">
        <v>0.11318051841341255</v>
      </c>
      <c r="J12">
        <v>0.12123727194147309</v>
      </c>
      <c r="K12">
        <v>0.12145796585565533</v>
      </c>
      <c r="L12">
        <v>0.109173998990187</v>
      </c>
      <c r="M12">
        <v>0.12641619313094157</v>
      </c>
      <c r="N12">
        <v>0.13250954966786127</v>
      </c>
      <c r="O12">
        <v>0.32805624000962336</v>
      </c>
      <c r="P12">
        <v>0.33057318552225368</v>
      </c>
      <c r="Q12">
        <v>0.32491428329310429</v>
      </c>
      <c r="R12">
        <v>0.33035854920858848</v>
      </c>
      <c r="S12">
        <v>0.32370866461582032</v>
      </c>
      <c r="T12">
        <v>0.3232601193597005</v>
      </c>
      <c r="U12">
        <v>0</v>
      </c>
      <c r="V12">
        <v>0</v>
      </c>
      <c r="W12">
        <v>0</v>
      </c>
      <c r="X12">
        <v>0.15103473166626535</v>
      </c>
      <c r="Y12">
        <v>0.13896040328193079</v>
      </c>
      <c r="Z12">
        <v>0.14226189741880804</v>
      </c>
      <c r="AA12">
        <v>0.16345246908215269</v>
      </c>
      <c r="AB12">
        <v>0.15201586943948667</v>
      </c>
      <c r="AC12">
        <v>0.22433488544265978</v>
      </c>
      <c r="AD12">
        <v>0.19946639143383704</v>
      </c>
      <c r="AE12">
        <v>0.1821601786183463</v>
      </c>
      <c r="AF12">
        <v>0.20799074469573167</v>
      </c>
      <c r="AG12">
        <v>0.17915304606599355</v>
      </c>
      <c r="AH12">
        <v>0.1749252109376187</v>
      </c>
      <c r="AI12">
        <v>0.46716204281249668</v>
      </c>
      <c r="AJ12">
        <v>0.46095542296693937</v>
      </c>
      <c r="AK12">
        <v>0.45684371529948553</v>
      </c>
      <c r="AL12">
        <v>0.46596976979634092</v>
      </c>
      <c r="AM12">
        <v>0.45645996098544117</v>
      </c>
      <c r="AN12">
        <v>0.4628492031787369</v>
      </c>
      <c r="AO12">
        <v>0</v>
      </c>
      <c r="AP12">
        <v>0</v>
      </c>
      <c r="AQ12">
        <v>0</v>
      </c>
      <c r="AR12">
        <v>0</v>
      </c>
      <c r="AS12">
        <v>0.15340289489570169</v>
      </c>
      <c r="AT12">
        <v>0.19414221492863709</v>
      </c>
      <c r="AU12">
        <v>0.19695882610535795</v>
      </c>
      <c r="AV12">
        <v>0.17304969158258895</v>
      </c>
      <c r="AW12">
        <v>0.18487401219556235</v>
      </c>
      <c r="AX12">
        <v>0.18204153156023944</v>
      </c>
      <c r="AY12">
        <v>0.26972708992725597</v>
      </c>
      <c r="AZ12">
        <v>0.28361091783028058</v>
      </c>
      <c r="BA12">
        <v>0.23826853009572879</v>
      </c>
      <c r="BB12">
        <v>0.21053240260298198</v>
      </c>
      <c r="BC12">
        <v>0.58261151215145779</v>
      </c>
      <c r="BD12">
        <v>0.58501242213016869</v>
      </c>
      <c r="BE12">
        <v>0.58945030187857639</v>
      </c>
      <c r="BF12">
        <v>0.58522242068695629</v>
      </c>
      <c r="BG12">
        <v>0.58188831996238466</v>
      </c>
      <c r="BH12">
        <v>0.58034624014894876</v>
      </c>
      <c r="BI12">
        <v>0</v>
      </c>
      <c r="BJ12">
        <v>0</v>
      </c>
      <c r="BK12">
        <v>0</v>
      </c>
      <c r="BL12">
        <v>0</v>
      </c>
      <c r="BM12">
        <v>0.85147256184607878</v>
      </c>
      <c r="BN12">
        <v>0.16418284897970792</v>
      </c>
      <c r="BO12">
        <v>0.20834642197887471</v>
      </c>
      <c r="BP12">
        <v>0.25766214288311928</v>
      </c>
      <c r="BQ12">
        <v>0.24197030641452907</v>
      </c>
      <c r="BR12">
        <v>0.22667084731877718</v>
      </c>
      <c r="BS12">
        <v>0.25562617744008082</v>
      </c>
      <c r="BT12">
        <v>0.2456293130994856</v>
      </c>
      <c r="BU12">
        <v>0.32468874367339751</v>
      </c>
      <c r="BV12">
        <v>0.39725324739598961</v>
      </c>
      <c r="BW12">
        <v>0.75818680057793186</v>
      </c>
      <c r="BX12">
        <v>0.73059091842722934</v>
      </c>
      <c r="BY12">
        <v>0.70272479264734389</v>
      </c>
      <c r="BZ12">
        <v>0.72564287820500128</v>
      </c>
      <c r="CA12">
        <v>0.71094571149029995</v>
      </c>
      <c r="CB12">
        <v>0.71199384103280217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1.3018318559148394</v>
      </c>
      <c r="CI12">
        <v>0.20669624504524847</v>
      </c>
      <c r="CJ12">
        <v>0.26516936227840987</v>
      </c>
      <c r="CK12">
        <v>0.2720876876724565</v>
      </c>
      <c r="CL12">
        <v>0.28260207607232452</v>
      </c>
      <c r="CM12">
        <v>0.28030467593765396</v>
      </c>
      <c r="CN12">
        <v>0.29403549541617707</v>
      </c>
      <c r="CO12">
        <v>0.26061142550194349</v>
      </c>
      <c r="CP12">
        <v>0.28940592957058031</v>
      </c>
      <c r="CQ12">
        <v>0.86875086784092093</v>
      </c>
      <c r="CR12">
        <v>0.92264787641051982</v>
      </c>
      <c r="CS12">
        <v>0.90081362034431223</v>
      </c>
      <c r="CT12">
        <v>0.88712560739895197</v>
      </c>
      <c r="CU12">
        <v>0.83481087659323061</v>
      </c>
      <c r="CV12">
        <v>0.85190473295234603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0.94764810932931409</v>
      </c>
      <c r="DC12">
        <v>0.68554647651116463</v>
      </c>
      <c r="DD12">
        <v>0.2644230494364444</v>
      </c>
      <c r="DE12">
        <v>0.32447349363509231</v>
      </c>
      <c r="DF12">
        <v>0.29838443701937734</v>
      </c>
      <c r="DG12">
        <v>0.32100699138813599</v>
      </c>
      <c r="DH12">
        <v>0.3160501421999386</v>
      </c>
      <c r="DI12">
        <v>0.33582603739576217</v>
      </c>
      <c r="DJ12">
        <v>0.29839880467143354</v>
      </c>
      <c r="DK12">
        <v>0.93702098274633661</v>
      </c>
      <c r="DL12">
        <v>0.92708135063590524</v>
      </c>
      <c r="DM12">
        <v>0.98530365723804536</v>
      </c>
      <c r="DN12">
        <v>1.0059393057324331</v>
      </c>
      <c r="DO12">
        <v>1.0101342502637436</v>
      </c>
      <c r="DP12">
        <v>0.97539645875961167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1.4441304445117571</v>
      </c>
      <c r="DX12">
        <v>0.24118351014851006</v>
      </c>
      <c r="DY12">
        <v>0.33471209273520619</v>
      </c>
      <c r="DZ12">
        <v>0.31938099464482089</v>
      </c>
      <c r="EA12">
        <v>0.32703029021320729</v>
      </c>
      <c r="EB12">
        <v>0.33921906168366872</v>
      </c>
      <c r="EC12">
        <v>0.32688959117562605</v>
      </c>
      <c r="ED12">
        <v>0.32366722382951341</v>
      </c>
      <c r="EE12">
        <v>1.0186526726885101</v>
      </c>
      <c r="EF12">
        <v>1.018531882354492</v>
      </c>
      <c r="EG12">
        <v>1.0411204798295808</v>
      </c>
      <c r="EH12">
        <v>1.0591060687193603</v>
      </c>
      <c r="EI12">
        <v>1.1257060810042339</v>
      </c>
      <c r="EJ12">
        <v>1.0850440973693201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0.38665040287692648</v>
      </c>
      <c r="ER12">
        <v>0.90178601805699188</v>
      </c>
      <c r="ES12">
        <v>0.30609805859945083</v>
      </c>
      <c r="ET12">
        <v>0.35249681268848709</v>
      </c>
      <c r="EU12">
        <v>0.35364806511919639</v>
      </c>
      <c r="EV12">
        <v>0.3663161306820571</v>
      </c>
      <c r="EW12">
        <v>0.34494718997507162</v>
      </c>
      <c r="EX12">
        <v>0.3914107077536752</v>
      </c>
      <c r="EY12">
        <v>1.0975356208687987</v>
      </c>
      <c r="EZ12">
        <v>1.1057174144930664</v>
      </c>
      <c r="FA12">
        <v>1.1383281345052394</v>
      </c>
      <c r="FB12">
        <v>1.1067340172821507</v>
      </c>
      <c r="FC12">
        <v>1.1193728930555396</v>
      </c>
      <c r="FD12">
        <v>1.2249018487689163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0.5082514673746239</v>
      </c>
      <c r="FM12">
        <v>0.2311226794044465</v>
      </c>
      <c r="FN12">
        <v>0.37327694707650694</v>
      </c>
      <c r="FO12">
        <v>0.38159116107371488</v>
      </c>
      <c r="FP12">
        <v>0.41913091880354592</v>
      </c>
      <c r="FQ12">
        <v>0.40477972440617488</v>
      </c>
      <c r="FR12">
        <v>0.3955391244417899</v>
      </c>
      <c r="FS12">
        <v>1.2228216742814932</v>
      </c>
      <c r="FT12">
        <v>1.206868632620804</v>
      </c>
      <c r="FU12">
        <v>1.198458329231004</v>
      </c>
      <c r="FV12">
        <v>1.2014595363270761</v>
      </c>
      <c r="FW12">
        <v>1.1848735090600315</v>
      </c>
      <c r="FX12">
        <v>1.2175259782573948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0.77856034826779197</v>
      </c>
      <c r="GG12">
        <v>0.91449909611324409</v>
      </c>
      <c r="GH12">
        <v>0.30113344007376847</v>
      </c>
      <c r="GI12">
        <v>0.45131482977460741</v>
      </c>
      <c r="GJ12">
        <v>0.43119766533094073</v>
      </c>
      <c r="GK12">
        <v>0.450285531221993</v>
      </c>
      <c r="GL12">
        <v>0.42310510216458036</v>
      </c>
      <c r="GM12">
        <v>1.2730863071760037</v>
      </c>
      <c r="GN12">
        <v>1.2736952129042094</v>
      </c>
      <c r="GO12">
        <v>1.2969374455432587</v>
      </c>
      <c r="GP12">
        <v>1.2941961655341552</v>
      </c>
      <c r="GQ12">
        <v>1.2921808978013425</v>
      </c>
      <c r="GR12">
        <v>1.2850713315207012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6.03123125129136E-2</v>
      </c>
      <c r="HA12">
        <v>0.63243672959668795</v>
      </c>
      <c r="HB12">
        <v>0.28530877163326379</v>
      </c>
      <c r="HC12">
        <v>0.51174914971456786</v>
      </c>
      <c r="HD12">
        <v>0.44232676517672537</v>
      </c>
      <c r="HE12">
        <v>0.47105933015207724</v>
      </c>
      <c r="HF12">
        <v>0.43143113262876237</v>
      </c>
      <c r="HG12">
        <v>1.3804721837926393</v>
      </c>
      <c r="HH12">
        <v>1.3693406340001881</v>
      </c>
      <c r="HI12">
        <v>1.3822833259241207</v>
      </c>
      <c r="HJ12">
        <v>1.3784254357930481</v>
      </c>
      <c r="HK12">
        <v>1.361486102876289</v>
      </c>
      <c r="HL12">
        <v>1.3917349656551667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1.4278801399617427</v>
      </c>
      <c r="HV12">
        <v>1.0632880704013574</v>
      </c>
      <c r="HW12">
        <v>0.40204915227957866</v>
      </c>
      <c r="HX12">
        <v>0.51644298063032257</v>
      </c>
      <c r="HY12">
        <v>0.49783664953075646</v>
      </c>
      <c r="HZ12">
        <v>0.47516607446000692</v>
      </c>
      <c r="IA12">
        <v>1.4761659795334949</v>
      </c>
      <c r="IB12">
        <v>1.4658234167950628</v>
      </c>
      <c r="IC12">
        <v>1.4515968993222625</v>
      </c>
      <c r="ID12">
        <v>1.4794942960651929</v>
      </c>
      <c r="IE12">
        <v>1.4660090036286055</v>
      </c>
      <c r="IF12">
        <v>1.4539177244726291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0.89427300536644949</v>
      </c>
      <c r="IP12">
        <v>0.233705744792577</v>
      </c>
      <c r="IQ12">
        <v>0.33206989550389532</v>
      </c>
      <c r="IR12">
        <v>0.50842703291904967</v>
      </c>
      <c r="IS12">
        <v>0.55299437493036074</v>
      </c>
      <c r="IT12">
        <v>0.49992374672926887</v>
      </c>
      <c r="IU12">
        <v>1.5592427546985157</v>
      </c>
      <c r="IV12">
        <v>1.567671035781693</v>
      </c>
      <c r="IW12">
        <v>1.5547179924995744</v>
      </c>
      <c r="IX12">
        <v>1.5430360000347607</v>
      </c>
      <c r="IY12">
        <v>1.5644864607484024</v>
      </c>
      <c r="IZ12">
        <v>1.5598001546636853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1.7745858103436345</v>
      </c>
      <c r="JK12">
        <v>1.2974007635067122</v>
      </c>
      <c r="JL12">
        <v>0.39123383056411898</v>
      </c>
      <c r="JM12">
        <v>0.46690385822196284</v>
      </c>
      <c r="JN12">
        <v>0.54899481247497806</v>
      </c>
      <c r="JO12">
        <v>1.6383806757853927</v>
      </c>
      <c r="JP12">
        <v>1.6434453944997212</v>
      </c>
      <c r="JQ12">
        <v>1.6542734948110185</v>
      </c>
      <c r="JR12">
        <v>1.6513686147849549</v>
      </c>
      <c r="JS12">
        <v>1.6434850338675122</v>
      </c>
      <c r="JT12">
        <v>1.6484154671829556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0.45090180409920849</v>
      </c>
      <c r="KE12">
        <v>0.61477972515239931</v>
      </c>
      <c r="KF12">
        <v>0.34499817212885586</v>
      </c>
      <c r="KG12">
        <v>0.53570225203094579</v>
      </c>
      <c r="KH12">
        <v>0.60326950722603967</v>
      </c>
      <c r="KI12">
        <v>1.7359803861983181</v>
      </c>
      <c r="KJ12">
        <v>1.7490596316796334</v>
      </c>
      <c r="KK12">
        <v>1.7438827656852625</v>
      </c>
      <c r="KL12">
        <v>1.7465707438039944</v>
      </c>
      <c r="KM12">
        <v>1.7469752965093059</v>
      </c>
      <c r="KN12">
        <v>1.7558764467903591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0.96788152782303305</v>
      </c>
      <c r="KY12">
        <v>1.6903715917879865</v>
      </c>
      <c r="KZ12">
        <v>0.88312111534106641</v>
      </c>
      <c r="LA12">
        <v>0.3953316755710134</v>
      </c>
      <c r="LB12">
        <v>0.57825180966091527</v>
      </c>
      <c r="LC12">
        <v>1.8385233481542733</v>
      </c>
      <c r="LD12">
        <v>1.8332469745718796</v>
      </c>
      <c r="LE12">
        <v>1.8212778755089702</v>
      </c>
      <c r="LF12">
        <v>1.8083031698061642</v>
      </c>
      <c r="LG12">
        <v>1.8397459044151685</v>
      </c>
      <c r="LH12">
        <v>1.7990672647648178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0.14464294234888919</v>
      </c>
      <c r="LT12">
        <v>0.31206181584685216</v>
      </c>
      <c r="LU12">
        <v>0.76535671476830025</v>
      </c>
      <c r="LV12">
        <v>0.37934899614131767</v>
      </c>
      <c r="LW12">
        <v>1.9048588184375033</v>
      </c>
      <c r="LX12">
        <v>1.9112628017022435</v>
      </c>
      <c r="LY12">
        <v>1.9221237754720986</v>
      </c>
      <c r="LZ12">
        <v>1.9351566350455354</v>
      </c>
      <c r="MA12">
        <v>1.9056708730403817</v>
      </c>
      <c r="MB12">
        <v>1.9007316751703576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0.27181241699052056</v>
      </c>
      <c r="MO12">
        <v>0.61810160527003366</v>
      </c>
      <c r="MP12">
        <v>0.577137456255578</v>
      </c>
      <c r="MQ12">
        <v>1.9228081933835199</v>
      </c>
      <c r="MR12">
        <v>1.9571465012539784</v>
      </c>
      <c r="MS12">
        <v>1.9914967708799283</v>
      </c>
      <c r="MT12">
        <v>2.0201990028908292</v>
      </c>
      <c r="MU12">
        <v>1.9949395053899999</v>
      </c>
      <c r="MV12">
        <v>1.9840926250366937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5.8717819987181258E-2</v>
      </c>
      <c r="NI12">
        <v>0.99448235838273957</v>
      </c>
      <c r="NJ12">
        <v>0.74007673917550643</v>
      </c>
      <c r="NK12">
        <v>1.8906561369850587</v>
      </c>
      <c r="NL12">
        <v>2.0100265600037734</v>
      </c>
      <c r="NM12">
        <v>2.0661865902664216</v>
      </c>
      <c r="NN12">
        <v>2.062484594446504</v>
      </c>
      <c r="NO12">
        <v>2.0938088343384025</v>
      </c>
      <c r="NP12">
        <v>2.100161733012285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0.7737566023634409</v>
      </c>
      <c r="OD12">
        <v>1.2739098946909562</v>
      </c>
      <c r="OE12">
        <v>2.2448924978133205</v>
      </c>
      <c r="OF12">
        <v>1.9756043810854891</v>
      </c>
      <c r="OG12">
        <v>2.0802278485636156</v>
      </c>
      <c r="OH12">
        <v>2.1793438918401233</v>
      </c>
      <c r="OI12">
        <v>2.1853116112238338</v>
      </c>
      <c r="OJ12">
        <v>2.2077619294716802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0.62640729345146018</v>
      </c>
      <c r="OY12">
        <v>2.9424250645468546</v>
      </c>
      <c r="OZ12">
        <v>2.3066075599206943</v>
      </c>
      <c r="PA12">
        <v>2.0586520488656124</v>
      </c>
      <c r="PB12">
        <v>2.1547096818353442</v>
      </c>
      <c r="PC12">
        <v>2.2613416237086397</v>
      </c>
      <c r="PD12">
        <v>2.2449059153337303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4.0510958394150363</v>
      </c>
      <c r="PT12">
        <v>2.625869674947559</v>
      </c>
      <c r="PU12">
        <v>2.1697244112523637</v>
      </c>
      <c r="PV12">
        <v>2.127394769178748</v>
      </c>
      <c r="PW12">
        <v>2.2234826107445849</v>
      </c>
      <c r="PX12">
        <v>2.3315865561808149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7.5168198802349968</v>
      </c>
      <c r="QN12">
        <v>4.3680103845447524</v>
      </c>
      <c r="QO12">
        <v>2.6305116380098026</v>
      </c>
      <c r="QP12">
        <v>2.3733365941502527</v>
      </c>
      <c r="QQ12">
        <v>2.1941304034806959</v>
      </c>
      <c r="QR12">
        <v>2.3077071967045661</v>
      </c>
      <c r="QS12" s="102" t="s">
        <v>17</v>
      </c>
      <c r="QU12">
        <v>10</v>
      </c>
      <c r="QV12" s="35">
        <v>0.46600000000000008</v>
      </c>
      <c r="QW12">
        <f>FY$95</f>
        <v>0</v>
      </c>
      <c r="QX12">
        <f t="shared" ref="QX12:RP12" si="10">FZ$95</f>
        <v>0</v>
      </c>
      <c r="QY12">
        <f t="shared" si="10"/>
        <v>0</v>
      </c>
      <c r="QZ12">
        <f t="shared" si="10"/>
        <v>0</v>
      </c>
      <c r="RA12">
        <f t="shared" si="10"/>
        <v>0</v>
      </c>
      <c r="RB12">
        <f t="shared" si="10"/>
        <v>0</v>
      </c>
      <c r="RC12">
        <f t="shared" si="10"/>
        <v>0</v>
      </c>
      <c r="RD12">
        <f t="shared" si="10"/>
        <v>63.545287470854902</v>
      </c>
      <c r="RE12">
        <f t="shared" si="10"/>
        <v>91.518392720493935</v>
      </c>
      <c r="RF12">
        <f t="shared" si="10"/>
        <v>42.355965719397645</v>
      </c>
      <c r="RG12">
        <f t="shared" si="10"/>
        <v>49.929267403275198</v>
      </c>
      <c r="RH12">
        <f t="shared" si="10"/>
        <v>43.351700705943003</v>
      </c>
      <c r="RI12">
        <f t="shared" si="10"/>
        <v>50.24175696320939</v>
      </c>
      <c r="RJ12">
        <f t="shared" si="10"/>
        <v>44.939640971110293</v>
      </c>
      <c r="RK12">
        <f t="shared" si="10"/>
        <v>98.301006000721841</v>
      </c>
      <c r="RL12">
        <f t="shared" si="10"/>
        <v>102.20681640744104</v>
      </c>
      <c r="RM12">
        <f t="shared" si="10"/>
        <v>109.57792519386298</v>
      </c>
      <c r="RN12">
        <f t="shared" si="10"/>
        <v>113.64397302031053</v>
      </c>
      <c r="RO12">
        <f t="shared" si="10"/>
        <v>116.0097146732025</v>
      </c>
      <c r="RP12">
        <f t="shared" si="10"/>
        <v>119.97471258776375</v>
      </c>
      <c r="RR12">
        <f t="shared" si="2"/>
        <v>11.187455400000001</v>
      </c>
      <c r="RS12" s="35">
        <v>0.46600000000000008</v>
      </c>
      <c r="RT12">
        <f>0.81*RG12+0.19*RH12</f>
        <v>48.679529730782079</v>
      </c>
    </row>
    <row r="13" spans="1:488" x14ac:dyDescent="0.3">
      <c r="A13">
        <v>0</v>
      </c>
      <c r="B13">
        <v>0</v>
      </c>
      <c r="C13">
        <v>0.1215837324333664</v>
      </c>
      <c r="D13">
        <v>0.11858593823626706</v>
      </c>
      <c r="E13">
        <v>0.10181981066553912</v>
      </c>
      <c r="F13">
        <v>9.6138998277338128E-2</v>
      </c>
      <c r="G13">
        <v>0.13921835657475928</v>
      </c>
      <c r="H13">
        <v>0.1358303059549768</v>
      </c>
      <c r="I13">
        <v>0.11318051841341253</v>
      </c>
      <c r="J13">
        <v>0.1212372719414731</v>
      </c>
      <c r="K13">
        <v>0.12145796585565533</v>
      </c>
      <c r="L13">
        <v>0.109173998990187</v>
      </c>
      <c r="M13">
        <v>0.12641619313094157</v>
      </c>
      <c r="N13">
        <v>0.13250954966786124</v>
      </c>
      <c r="O13">
        <v>0.30491946314638552</v>
      </c>
      <c r="P13">
        <v>0.30663614439350295</v>
      </c>
      <c r="Q13">
        <v>0.30259179599271185</v>
      </c>
      <c r="R13">
        <v>0.3065056440404117</v>
      </c>
      <c r="S13">
        <v>0.30191817059434622</v>
      </c>
      <c r="T13">
        <v>0.30162250881373764</v>
      </c>
      <c r="U13">
        <v>0</v>
      </c>
      <c r="V13">
        <v>0</v>
      </c>
      <c r="W13">
        <v>0</v>
      </c>
      <c r="X13">
        <v>0.15103473166626533</v>
      </c>
      <c r="Y13">
        <v>0.13896040328193082</v>
      </c>
      <c r="Z13">
        <v>0.14226189741880807</v>
      </c>
      <c r="AA13">
        <v>0.16345246908215266</v>
      </c>
      <c r="AB13">
        <v>0.15201586943948667</v>
      </c>
      <c r="AC13">
        <v>0.22433488544265973</v>
      </c>
      <c r="AD13">
        <v>0.19946639143383707</v>
      </c>
      <c r="AE13">
        <v>0.18216017861834632</v>
      </c>
      <c r="AF13">
        <v>0.20799074469573164</v>
      </c>
      <c r="AG13">
        <v>0.17915304606599355</v>
      </c>
      <c r="AH13">
        <v>0.1749252109376187</v>
      </c>
      <c r="AI13">
        <v>0.43087625047644784</v>
      </c>
      <c r="AJ13">
        <v>0.42716213189646529</v>
      </c>
      <c r="AK13">
        <v>0.42392939580979977</v>
      </c>
      <c r="AL13">
        <v>0.43050107736763149</v>
      </c>
      <c r="AM13">
        <v>0.4233126202296465</v>
      </c>
      <c r="AN13">
        <v>0.4282560216996647</v>
      </c>
      <c r="AO13">
        <v>0</v>
      </c>
      <c r="AP13">
        <v>0</v>
      </c>
      <c r="AQ13">
        <v>0</v>
      </c>
      <c r="AR13">
        <v>0</v>
      </c>
      <c r="AS13">
        <v>0.15340289489570183</v>
      </c>
      <c r="AT13">
        <v>0.19414221492863715</v>
      </c>
      <c r="AU13">
        <v>0.196958826105358</v>
      </c>
      <c r="AV13">
        <v>0.17304969158258895</v>
      </c>
      <c r="AW13">
        <v>0.18487401219556235</v>
      </c>
      <c r="AX13">
        <v>0.1820415315602395</v>
      </c>
      <c r="AY13">
        <v>0.26972708992725603</v>
      </c>
      <c r="AZ13">
        <v>0.28361091783028064</v>
      </c>
      <c r="BA13">
        <v>0.23826853009572888</v>
      </c>
      <c r="BB13">
        <v>0.21053240260298201</v>
      </c>
      <c r="BC13">
        <v>0.53974878474612509</v>
      </c>
      <c r="BD13">
        <v>0.54405314725858067</v>
      </c>
      <c r="BE13">
        <v>0.5467924620909469</v>
      </c>
      <c r="BF13">
        <v>0.54262935081168018</v>
      </c>
      <c r="BG13">
        <v>0.54303919764562236</v>
      </c>
      <c r="BH13">
        <v>0.53915384383825393</v>
      </c>
      <c r="BI13">
        <v>0</v>
      </c>
      <c r="BJ13">
        <v>0</v>
      </c>
      <c r="BK13">
        <v>0</v>
      </c>
      <c r="BL13">
        <v>0</v>
      </c>
      <c r="BM13">
        <v>0.85147256184607889</v>
      </c>
      <c r="BN13">
        <v>0.16418284897970792</v>
      </c>
      <c r="BO13">
        <v>0.20834642197887471</v>
      </c>
      <c r="BP13">
        <v>0.25766214288311923</v>
      </c>
      <c r="BQ13">
        <v>0.24197030641452907</v>
      </c>
      <c r="BR13">
        <v>0.22667084731877718</v>
      </c>
      <c r="BS13">
        <v>0.25562617744008082</v>
      </c>
      <c r="BT13">
        <v>0.24562931309948557</v>
      </c>
      <c r="BU13">
        <v>0.32468874367339751</v>
      </c>
      <c r="BV13">
        <v>0.39725324739598955</v>
      </c>
      <c r="BW13">
        <v>0.69596561201809337</v>
      </c>
      <c r="BX13">
        <v>0.67406252445625015</v>
      </c>
      <c r="BY13">
        <v>0.6552346881808182</v>
      </c>
      <c r="BZ13">
        <v>0.67272364198938206</v>
      </c>
      <c r="CA13">
        <v>0.66221442257120811</v>
      </c>
      <c r="CB13">
        <v>0.6617901722162346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1.3018318559148394</v>
      </c>
      <c r="CI13">
        <v>0.20669624504524847</v>
      </c>
      <c r="CJ13">
        <v>0.26516936227840981</v>
      </c>
      <c r="CK13">
        <v>0.27208768767245645</v>
      </c>
      <c r="CL13">
        <v>0.28260207607232457</v>
      </c>
      <c r="CM13">
        <v>0.28030467593765401</v>
      </c>
      <c r="CN13">
        <v>0.29403549541617702</v>
      </c>
      <c r="CO13">
        <v>0.26061142550194344</v>
      </c>
      <c r="CP13">
        <v>0.28940592957058031</v>
      </c>
      <c r="CQ13">
        <v>0.80976467933217833</v>
      </c>
      <c r="CR13">
        <v>0.84599283107003376</v>
      </c>
      <c r="CS13">
        <v>0.82640636091694131</v>
      </c>
      <c r="CT13">
        <v>0.81543253049346354</v>
      </c>
      <c r="CU13">
        <v>0.77579352184200268</v>
      </c>
      <c r="CV13">
        <v>0.78829497708209473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0.94764810932931409</v>
      </c>
      <c r="DC13">
        <v>0.68554647651116463</v>
      </c>
      <c r="DD13">
        <v>0.2644230494364444</v>
      </c>
      <c r="DE13">
        <v>0.32447349363509231</v>
      </c>
      <c r="DF13">
        <v>0.29838443701937734</v>
      </c>
      <c r="DG13">
        <v>0.32100699138813593</v>
      </c>
      <c r="DH13">
        <v>0.31605014219993854</v>
      </c>
      <c r="DI13">
        <v>0.33582603739576217</v>
      </c>
      <c r="DJ13">
        <v>0.29839880467143348</v>
      </c>
      <c r="DK13">
        <v>0.88109676963776673</v>
      </c>
      <c r="DL13">
        <v>0.87188227501687821</v>
      </c>
      <c r="DM13">
        <v>0.90923658101318339</v>
      </c>
      <c r="DN13">
        <v>0.92419099677238981</v>
      </c>
      <c r="DO13">
        <v>0.92609391837415778</v>
      </c>
      <c r="DP13">
        <v>0.89790436114180194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1.4441304445117571</v>
      </c>
      <c r="DX13">
        <v>0.24118351014850992</v>
      </c>
      <c r="DY13">
        <v>0.33471209273520613</v>
      </c>
      <c r="DZ13">
        <v>0.31938099464482084</v>
      </c>
      <c r="EA13">
        <v>0.32703029021320734</v>
      </c>
      <c r="EB13">
        <v>0.33921906168366872</v>
      </c>
      <c r="EC13">
        <v>0.32688959117562599</v>
      </c>
      <c r="ED13">
        <v>0.32366722382951335</v>
      </c>
      <c r="EE13">
        <v>0.95800070067218634</v>
      </c>
      <c r="EF13">
        <v>0.95793401376315135</v>
      </c>
      <c r="EG13">
        <v>0.97289065633479477</v>
      </c>
      <c r="EH13">
        <v>0.98392939083722231</v>
      </c>
      <c r="EI13">
        <v>1.0312550135305485</v>
      </c>
      <c r="EJ13">
        <v>0.99651228587087737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0.38665040287692648</v>
      </c>
      <c r="ER13">
        <v>0.90178601805699188</v>
      </c>
      <c r="ES13">
        <v>0.30609805859945083</v>
      </c>
      <c r="ET13">
        <v>0.3524968126884872</v>
      </c>
      <c r="EU13">
        <v>0.35364806511919639</v>
      </c>
      <c r="EV13">
        <v>0.36631613068205715</v>
      </c>
      <c r="EW13">
        <v>0.34494718997507162</v>
      </c>
      <c r="EX13">
        <v>0.3914107077536752</v>
      </c>
      <c r="EY13">
        <v>1.0364725473689567</v>
      </c>
      <c r="EZ13">
        <v>1.0434673384785182</v>
      </c>
      <c r="FA13">
        <v>1.0636756437452215</v>
      </c>
      <c r="FB13">
        <v>1.0428018644620898</v>
      </c>
      <c r="FC13">
        <v>1.0493216148273179</v>
      </c>
      <c r="FD13">
        <v>1.1223494048860545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0.5082514673746239</v>
      </c>
      <c r="FM13">
        <v>0.23112267940444656</v>
      </c>
      <c r="FN13">
        <v>0.37327694707650694</v>
      </c>
      <c r="FO13">
        <v>0.38159116107371488</v>
      </c>
      <c r="FP13">
        <v>0.41913091880354592</v>
      </c>
      <c r="FQ13">
        <v>0.40477972440617482</v>
      </c>
      <c r="FR13">
        <v>0.3955391244417899</v>
      </c>
      <c r="FS13">
        <v>1.1434371225764715</v>
      </c>
      <c r="FT13">
        <v>1.1303260608377139</v>
      </c>
      <c r="FU13">
        <v>1.1272980914392752</v>
      </c>
      <c r="FV13">
        <v>1.1269043451253187</v>
      </c>
      <c r="FW13">
        <v>1.1178223795720772</v>
      </c>
      <c r="FX13">
        <v>1.1392723995482992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0.77856034826779197</v>
      </c>
      <c r="GG13">
        <v>0.9144990961132442</v>
      </c>
      <c r="GH13">
        <v>0.30113344007376847</v>
      </c>
      <c r="GI13">
        <v>0.45131482977460741</v>
      </c>
      <c r="GJ13">
        <v>0.43119766533094073</v>
      </c>
      <c r="GK13">
        <v>0.45028553122199294</v>
      </c>
      <c r="GL13">
        <v>0.42310510216458025</v>
      </c>
      <c r="GM13">
        <v>1.2002695739528477</v>
      </c>
      <c r="GN13">
        <v>1.2008789393805004</v>
      </c>
      <c r="GO13">
        <v>1.2155331309745767</v>
      </c>
      <c r="GP13">
        <v>1.2174611670076763</v>
      </c>
      <c r="GQ13">
        <v>1.2109013127685435</v>
      </c>
      <c r="GR13">
        <v>1.208047996397235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6.03123125129136E-2</v>
      </c>
      <c r="HA13">
        <v>0.63243672959668784</v>
      </c>
      <c r="HB13">
        <v>0.28530877163326379</v>
      </c>
      <c r="HC13">
        <v>0.51174914971456786</v>
      </c>
      <c r="HD13">
        <v>0.44232676517672537</v>
      </c>
      <c r="HE13">
        <v>0.47105933015207729</v>
      </c>
      <c r="HF13">
        <v>0.43143113262876237</v>
      </c>
      <c r="HG13">
        <v>1.2996199207530337</v>
      </c>
      <c r="HH13">
        <v>1.2882971020665048</v>
      </c>
      <c r="HI13">
        <v>1.2974265589508849</v>
      </c>
      <c r="HJ13">
        <v>1.2943699019179107</v>
      </c>
      <c r="HK13">
        <v>1.2844297675134633</v>
      </c>
      <c r="HL13">
        <v>1.3023334363296843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1.4278801399617427</v>
      </c>
      <c r="HV13">
        <v>1.0632880704013574</v>
      </c>
      <c r="HW13">
        <v>0.40204915227957866</v>
      </c>
      <c r="HX13">
        <v>0.51644298063032268</v>
      </c>
      <c r="HY13">
        <v>0.4978366495307564</v>
      </c>
      <c r="HZ13">
        <v>0.47516607446000697</v>
      </c>
      <c r="IA13">
        <v>1.3836530354559444</v>
      </c>
      <c r="IB13">
        <v>1.3777954189160682</v>
      </c>
      <c r="IC13">
        <v>1.3686648118144622</v>
      </c>
      <c r="ID13">
        <v>1.3865094864803666</v>
      </c>
      <c r="IE13">
        <v>1.3797766988805154</v>
      </c>
      <c r="IF13">
        <v>1.3720185857637119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0.89427300536644938</v>
      </c>
      <c r="IP13">
        <v>0.23370574479257702</v>
      </c>
      <c r="IQ13">
        <v>0.33206989550389532</v>
      </c>
      <c r="IR13">
        <v>0.50842703291904956</v>
      </c>
      <c r="IS13">
        <v>0.55299437493036074</v>
      </c>
      <c r="IT13">
        <v>0.49992374672926887</v>
      </c>
      <c r="IU13">
        <v>1.4618195668913585</v>
      </c>
      <c r="IV13">
        <v>1.4672684675508179</v>
      </c>
      <c r="IW13">
        <v>1.4600016775697926</v>
      </c>
      <c r="IX13">
        <v>1.4535019357663719</v>
      </c>
      <c r="IY13">
        <v>1.4638137518466781</v>
      </c>
      <c r="IZ13">
        <v>1.4653791023947491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1.7745858103436347</v>
      </c>
      <c r="JK13">
        <v>1.2974007635067122</v>
      </c>
      <c r="JL13">
        <v>0.39123383056411903</v>
      </c>
      <c r="JM13">
        <v>0.46690385822196279</v>
      </c>
      <c r="JN13">
        <v>0.54899481247497817</v>
      </c>
      <c r="JO13">
        <v>1.5415306984048294</v>
      </c>
      <c r="JP13">
        <v>1.54517922619656</v>
      </c>
      <c r="JQ13">
        <v>1.5505971456522045</v>
      </c>
      <c r="JR13">
        <v>1.5478968700445965</v>
      </c>
      <c r="JS13">
        <v>1.5431547919626756</v>
      </c>
      <c r="JT13">
        <v>1.5467666268359013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0.45090180409920855</v>
      </c>
      <c r="KE13">
        <v>0.61477972515239943</v>
      </c>
      <c r="KF13">
        <v>0.34499817212885586</v>
      </c>
      <c r="KG13">
        <v>0.53570225203094579</v>
      </c>
      <c r="KH13">
        <v>0.60326950722603967</v>
      </c>
      <c r="KI13">
        <v>1.6297650546212186</v>
      </c>
      <c r="KJ13">
        <v>1.6383962384010959</v>
      </c>
      <c r="KK13">
        <v>1.6370448164395106</v>
      </c>
      <c r="KL13">
        <v>1.6356181955662359</v>
      </c>
      <c r="KM13">
        <v>1.6367994740947414</v>
      </c>
      <c r="KN13">
        <v>1.6457724237784215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0.96788152782303305</v>
      </c>
      <c r="KY13">
        <v>1.6903715917879865</v>
      </c>
      <c r="KZ13">
        <v>0.88312111534106641</v>
      </c>
      <c r="LA13">
        <v>0.3953316755710134</v>
      </c>
      <c r="LB13">
        <v>0.57825180966091527</v>
      </c>
      <c r="LC13">
        <v>1.7195645762560419</v>
      </c>
      <c r="LD13">
        <v>1.7170023705733177</v>
      </c>
      <c r="LE13">
        <v>1.7079046131025917</v>
      </c>
      <c r="LF13">
        <v>1.7009842352885396</v>
      </c>
      <c r="LG13">
        <v>1.7233642752793832</v>
      </c>
      <c r="LH13">
        <v>1.696102888521287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0.14464294234888941</v>
      </c>
      <c r="LT13">
        <v>0.31206181584685172</v>
      </c>
      <c r="LU13">
        <v>0.76535671476830025</v>
      </c>
      <c r="LV13">
        <v>0.37934899614131767</v>
      </c>
      <c r="LW13">
        <v>1.7880892623143347</v>
      </c>
      <c r="LX13">
        <v>1.7980042280919546</v>
      </c>
      <c r="LY13">
        <v>1.7999777495327942</v>
      </c>
      <c r="LZ13">
        <v>1.8105163028303275</v>
      </c>
      <c r="MA13">
        <v>1.791608711795474</v>
      </c>
      <c r="MB13">
        <v>1.7899686011594484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0.27181241699052056</v>
      </c>
      <c r="MO13">
        <v>0.61810160527003377</v>
      </c>
      <c r="MP13">
        <v>0.577137456255578</v>
      </c>
      <c r="MQ13">
        <v>1.8261365309464628</v>
      </c>
      <c r="MR13">
        <v>1.8521344465988845</v>
      </c>
      <c r="MS13">
        <v>1.8713398894485991</v>
      </c>
      <c r="MT13">
        <v>1.8889367592935855</v>
      </c>
      <c r="MU13">
        <v>1.8730767102491335</v>
      </c>
      <c r="MV13">
        <v>1.8704877757463816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5.8717819987181258E-2</v>
      </c>
      <c r="NI13">
        <v>0.99448235838273957</v>
      </c>
      <c r="NJ13">
        <v>0.74007673917550643</v>
      </c>
      <c r="NK13">
        <v>1.8243199080111696</v>
      </c>
      <c r="NL13">
        <v>1.9062851242504057</v>
      </c>
      <c r="NM13">
        <v>1.9463206939153752</v>
      </c>
      <c r="NN13">
        <v>1.9437380818998495</v>
      </c>
      <c r="NO13">
        <v>1.9639195842034225</v>
      </c>
      <c r="NP13">
        <v>1.96577932817943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0.7737566023634409</v>
      </c>
      <c r="OD13">
        <v>1.2739098946909562</v>
      </c>
      <c r="OE13">
        <v>2.0836822114605988</v>
      </c>
      <c r="OF13">
        <v>1.9063350063941236</v>
      </c>
      <c r="OG13">
        <v>1.9781089618841798</v>
      </c>
      <c r="OH13">
        <v>2.0495702116856345</v>
      </c>
      <c r="OI13">
        <v>2.0485179794702826</v>
      </c>
      <c r="OJ13">
        <v>2.0597400173425346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0.62640729345146018</v>
      </c>
      <c r="OY13">
        <v>2.5967017691616925</v>
      </c>
      <c r="OZ13">
        <v>2.1200358772383563</v>
      </c>
      <c r="PA13">
        <v>1.9871846977990855</v>
      </c>
      <c r="PB13">
        <v>2.0512861394019075</v>
      </c>
      <c r="PC13">
        <v>2.126825597463069</v>
      </c>
      <c r="PD13">
        <v>2.1167175714500743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3.8265624965844469</v>
      </c>
      <c r="PT13">
        <v>2.3749277812936467</v>
      </c>
      <c r="PU13">
        <v>2.069342157636529</v>
      </c>
      <c r="PV13">
        <v>2.0503587001315604</v>
      </c>
      <c r="PW13">
        <v>2.1219934665427762</v>
      </c>
      <c r="PX13">
        <v>2.1984772440579463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7.2134394078249775</v>
      </c>
      <c r="QN13">
        <v>3.8436782228014263</v>
      </c>
      <c r="QO13">
        <v>2.3925869150773749</v>
      </c>
      <c r="QP13">
        <v>2.2302120067527373</v>
      </c>
      <c r="QQ13">
        <v>2.1156640756425849</v>
      </c>
      <c r="QR13">
        <v>2.2022157869057359</v>
      </c>
      <c r="QS13" s="102" t="s">
        <v>19</v>
      </c>
      <c r="QU13">
        <v>11</v>
      </c>
      <c r="QV13" s="35">
        <v>0.5</v>
      </c>
      <c r="QW13">
        <f>GS$95</f>
        <v>0</v>
      </c>
      <c r="QX13">
        <f t="shared" ref="QX13:RP13" si="11">GT$95</f>
        <v>0</v>
      </c>
      <c r="QY13">
        <f t="shared" si="11"/>
        <v>0</v>
      </c>
      <c r="QZ13">
        <f t="shared" si="11"/>
        <v>0</v>
      </c>
      <c r="RA13">
        <f t="shared" si="11"/>
        <v>0</v>
      </c>
      <c r="RB13">
        <f t="shared" si="11"/>
        <v>0</v>
      </c>
      <c r="RC13">
        <f t="shared" si="11"/>
        <v>0</v>
      </c>
      <c r="RD13">
        <f t="shared" si="11"/>
        <v>8.3707513862599701</v>
      </c>
      <c r="RE13">
        <f t="shared" si="11"/>
        <v>85.48277875771258</v>
      </c>
      <c r="RF13">
        <f t="shared" si="11"/>
        <v>46.440574639901278</v>
      </c>
      <c r="RG13">
        <f t="shared" si="11"/>
        <v>53.194665992888787</v>
      </c>
      <c r="RH13">
        <f t="shared" si="11"/>
        <v>44.397894445234513</v>
      </c>
      <c r="RI13">
        <f t="shared" si="11"/>
        <v>52.590780063428511</v>
      </c>
      <c r="RJ13">
        <f t="shared" si="11"/>
        <v>45.963137402938806</v>
      </c>
      <c r="RK13">
        <f t="shared" si="11"/>
        <v>100.43444232212646</v>
      </c>
      <c r="RL13">
        <f t="shared" si="11"/>
        <v>101.68444794890385</v>
      </c>
      <c r="RM13">
        <f t="shared" si="11"/>
        <v>107.55221989829803</v>
      </c>
      <c r="RN13">
        <f t="shared" si="11"/>
        <v>110.2020862906912</v>
      </c>
      <c r="RO13">
        <f t="shared" si="11"/>
        <v>114.75686619742675</v>
      </c>
      <c r="RP13">
        <f t="shared" si="11"/>
        <v>117.97743254787842</v>
      </c>
      <c r="RR13">
        <f t="shared" si="2"/>
        <v>11.59365</v>
      </c>
      <c r="RS13" s="35">
        <v>0.5</v>
      </c>
      <c r="RT13">
        <f>0.41*RG13+0.59*RH13</f>
        <v>48.004570779772763</v>
      </c>
    </row>
    <row r="14" spans="1:488" x14ac:dyDescent="0.3">
      <c r="A14">
        <v>0</v>
      </c>
      <c r="B14">
        <v>0</v>
      </c>
      <c r="C14">
        <v>0.12158373243336645</v>
      </c>
      <c r="D14">
        <v>0.11858593823626708</v>
      </c>
      <c r="E14">
        <v>0.10181981066553908</v>
      </c>
      <c r="F14">
        <v>9.61389982773381E-2</v>
      </c>
      <c r="G14">
        <v>0.13921835657475928</v>
      </c>
      <c r="H14">
        <v>0.1358303059549768</v>
      </c>
      <c r="I14">
        <v>0.1131805184134126</v>
      </c>
      <c r="J14">
        <v>0.12123727194147317</v>
      </c>
      <c r="K14">
        <v>0.12145796585565531</v>
      </c>
      <c r="L14">
        <v>0.10917399899018698</v>
      </c>
      <c r="M14">
        <v>0.12641619313094157</v>
      </c>
      <c r="N14">
        <v>0.13250954966786124</v>
      </c>
      <c r="O14">
        <v>0.30491946314638557</v>
      </c>
      <c r="P14">
        <v>0.30663614439350295</v>
      </c>
      <c r="Q14">
        <v>0.30259179599271185</v>
      </c>
      <c r="R14">
        <v>0.30650564404041175</v>
      </c>
      <c r="S14">
        <v>0.30191817059434622</v>
      </c>
      <c r="T14">
        <v>0.3016225088137377</v>
      </c>
      <c r="U14">
        <v>0</v>
      </c>
      <c r="V14">
        <v>0</v>
      </c>
      <c r="W14">
        <v>0</v>
      </c>
      <c r="X14">
        <v>0.1510347316662653</v>
      </c>
      <c r="Y14">
        <v>0.13896040328193085</v>
      </c>
      <c r="Z14">
        <v>0.14226189741880807</v>
      </c>
      <c r="AA14">
        <v>0.16345246908215266</v>
      </c>
      <c r="AB14">
        <v>0.15201586943948669</v>
      </c>
      <c r="AC14">
        <v>0.2243348854426597</v>
      </c>
      <c r="AD14">
        <v>0.19946639143383707</v>
      </c>
      <c r="AE14">
        <v>0.18216017861834649</v>
      </c>
      <c r="AF14">
        <v>0.20799074469573164</v>
      </c>
      <c r="AG14">
        <v>0.17915304606599355</v>
      </c>
      <c r="AH14">
        <v>0.17492521093761865</v>
      </c>
      <c r="AI14">
        <v>0.43087625047644784</v>
      </c>
      <c r="AJ14">
        <v>0.42716213189646529</v>
      </c>
      <c r="AK14">
        <v>0.42392939580979982</v>
      </c>
      <c r="AL14">
        <v>0.43050107736763149</v>
      </c>
      <c r="AM14">
        <v>0.42331262022964655</v>
      </c>
      <c r="AN14">
        <v>0.4282560216996647</v>
      </c>
      <c r="AO14">
        <v>0</v>
      </c>
      <c r="AP14">
        <v>0</v>
      </c>
      <c r="AQ14">
        <v>0</v>
      </c>
      <c r="AR14">
        <v>0</v>
      </c>
      <c r="AS14">
        <v>0.15340289489570175</v>
      </c>
      <c r="AT14">
        <v>0.19414221492863715</v>
      </c>
      <c r="AU14">
        <v>0.196958826105358</v>
      </c>
      <c r="AV14">
        <v>0.17304969158258898</v>
      </c>
      <c r="AW14">
        <v>0.18487401219556235</v>
      </c>
      <c r="AX14">
        <v>0.18204153156023944</v>
      </c>
      <c r="AY14">
        <v>0.26972708992725591</v>
      </c>
      <c r="AZ14">
        <v>0.2836109178302807</v>
      </c>
      <c r="BA14">
        <v>0.23826853009572888</v>
      </c>
      <c r="BB14">
        <v>0.21053240260298206</v>
      </c>
      <c r="BC14">
        <v>0.5397487847461252</v>
      </c>
      <c r="BD14">
        <v>0.54405314725858067</v>
      </c>
      <c r="BE14">
        <v>0.54679246209094701</v>
      </c>
      <c r="BF14">
        <v>0.54262935081168029</v>
      </c>
      <c r="BG14">
        <v>0.54303919764562225</v>
      </c>
      <c r="BH14">
        <v>0.53915384383825393</v>
      </c>
      <c r="BI14">
        <v>0</v>
      </c>
      <c r="BJ14">
        <v>0</v>
      </c>
      <c r="BK14">
        <v>0</v>
      </c>
      <c r="BL14">
        <v>0</v>
      </c>
      <c r="BM14">
        <v>0.85147256184607878</v>
      </c>
      <c r="BN14">
        <v>0.16418284897970792</v>
      </c>
      <c r="BO14">
        <v>0.20834642197887471</v>
      </c>
      <c r="BP14">
        <v>0.25766214288311934</v>
      </c>
      <c r="BQ14">
        <v>0.24197030641452899</v>
      </c>
      <c r="BR14">
        <v>0.22667084731877707</v>
      </c>
      <c r="BS14">
        <v>0.2556261774400807</v>
      </c>
      <c r="BT14">
        <v>0.24562931309948566</v>
      </c>
      <c r="BU14">
        <v>0.3246887436733974</v>
      </c>
      <c r="BV14">
        <v>0.39725324739598949</v>
      </c>
      <c r="BW14">
        <v>0.69596561201809337</v>
      </c>
      <c r="BX14">
        <v>0.67406252445625015</v>
      </c>
      <c r="BY14">
        <v>0.6552346881808182</v>
      </c>
      <c r="BZ14">
        <v>0.67272364198938206</v>
      </c>
      <c r="CA14">
        <v>0.66221442257120822</v>
      </c>
      <c r="CB14">
        <v>0.66179017221623448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1.3018318559148392</v>
      </c>
      <c r="CI14">
        <v>0.20669624504524856</v>
      </c>
      <c r="CJ14">
        <v>0.26516936227840981</v>
      </c>
      <c r="CK14">
        <v>0.27208768767245661</v>
      </c>
      <c r="CL14">
        <v>0.28260207607232457</v>
      </c>
      <c r="CM14">
        <v>0.28030467593765407</v>
      </c>
      <c r="CN14">
        <v>0.29403549541617702</v>
      </c>
      <c r="CO14">
        <v>0.26061142550194338</v>
      </c>
      <c r="CP14">
        <v>0.28940592957058026</v>
      </c>
      <c r="CQ14">
        <v>0.80976467933217811</v>
      </c>
      <c r="CR14">
        <v>0.84599283107003376</v>
      </c>
      <c r="CS14">
        <v>0.82640636091694153</v>
      </c>
      <c r="CT14">
        <v>0.81543253049346354</v>
      </c>
      <c r="CU14">
        <v>0.77579352184200268</v>
      </c>
      <c r="CV14">
        <v>0.78829497708209484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0.94764810932931431</v>
      </c>
      <c r="DC14">
        <v>0.68554647651116474</v>
      </c>
      <c r="DD14">
        <v>0.26442304943644446</v>
      </c>
      <c r="DE14">
        <v>0.32447349363509215</v>
      </c>
      <c r="DF14">
        <v>0.29838443701937739</v>
      </c>
      <c r="DG14">
        <v>0.32100699138813599</v>
      </c>
      <c r="DH14">
        <v>0.31605014219993877</v>
      </c>
      <c r="DI14">
        <v>0.33582603739576222</v>
      </c>
      <c r="DJ14">
        <v>0.29839880467143343</v>
      </c>
      <c r="DK14">
        <v>0.88109676963776695</v>
      </c>
      <c r="DL14">
        <v>0.87188227501687821</v>
      </c>
      <c r="DM14">
        <v>0.90923658101318339</v>
      </c>
      <c r="DN14">
        <v>0.92419099677238981</v>
      </c>
      <c r="DO14">
        <v>0.92609391837415789</v>
      </c>
      <c r="DP14">
        <v>0.89790436114180194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1.4441304445117569</v>
      </c>
      <c r="DX14">
        <v>0.24118351014850981</v>
      </c>
      <c r="DY14">
        <v>0.33471209273520613</v>
      </c>
      <c r="DZ14">
        <v>0.31938099464482078</v>
      </c>
      <c r="EA14">
        <v>0.32703029021320723</v>
      </c>
      <c r="EB14">
        <v>0.33921906168366889</v>
      </c>
      <c r="EC14">
        <v>0.32688959117562605</v>
      </c>
      <c r="ED14">
        <v>0.32366722382951341</v>
      </c>
      <c r="EE14">
        <v>0.95800070067218623</v>
      </c>
      <c r="EF14">
        <v>0.95793401376315135</v>
      </c>
      <c r="EG14">
        <v>0.97289065633479477</v>
      </c>
      <c r="EH14">
        <v>0.9839293908372222</v>
      </c>
      <c r="EI14">
        <v>1.0312550135305485</v>
      </c>
      <c r="EJ14">
        <v>0.99651228587087759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0.38665040287692654</v>
      </c>
      <c r="ER14">
        <v>0.90178601805699188</v>
      </c>
      <c r="ES14">
        <v>0.30609805859945072</v>
      </c>
      <c r="ET14">
        <v>0.35249681268848715</v>
      </c>
      <c r="EU14">
        <v>0.35364806511919639</v>
      </c>
      <c r="EV14">
        <v>0.36631613068205737</v>
      </c>
      <c r="EW14">
        <v>0.34494718997507168</v>
      </c>
      <c r="EX14">
        <v>0.39141070775367509</v>
      </c>
      <c r="EY14">
        <v>1.0364725473689564</v>
      </c>
      <c r="EZ14">
        <v>1.043467338478518</v>
      </c>
      <c r="FA14">
        <v>1.0636756437452215</v>
      </c>
      <c r="FB14">
        <v>1.0428018644620898</v>
      </c>
      <c r="FC14">
        <v>1.0493216148273179</v>
      </c>
      <c r="FD14">
        <v>1.1223494048860543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0.5082514673746239</v>
      </c>
      <c r="FM14">
        <v>0.23112267940444642</v>
      </c>
      <c r="FN14">
        <v>0.37327694707650699</v>
      </c>
      <c r="FO14">
        <v>0.38159116107371466</v>
      </c>
      <c r="FP14">
        <v>0.41913091880354592</v>
      </c>
      <c r="FQ14">
        <v>0.40477972440617493</v>
      </c>
      <c r="FR14">
        <v>0.39553912444179018</v>
      </c>
      <c r="FS14">
        <v>1.1434371225764715</v>
      </c>
      <c r="FT14">
        <v>1.1303260608377139</v>
      </c>
      <c r="FU14">
        <v>1.1272980914392752</v>
      </c>
      <c r="FV14">
        <v>1.1269043451253187</v>
      </c>
      <c r="FW14">
        <v>1.1178223795720774</v>
      </c>
      <c r="FX14">
        <v>1.1392723995482992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0.77856034826779197</v>
      </c>
      <c r="GG14">
        <v>0.9144990961132442</v>
      </c>
      <c r="GH14">
        <v>0.30113344007376847</v>
      </c>
      <c r="GI14">
        <v>0.45131482977460746</v>
      </c>
      <c r="GJ14">
        <v>0.43119766533094067</v>
      </c>
      <c r="GK14">
        <v>0.45028553122199283</v>
      </c>
      <c r="GL14">
        <v>0.42310510216458014</v>
      </c>
      <c r="GM14">
        <v>1.2002695739528477</v>
      </c>
      <c r="GN14">
        <v>1.2008789393805006</v>
      </c>
      <c r="GO14">
        <v>1.2155331309745767</v>
      </c>
      <c r="GP14">
        <v>1.2174611670076763</v>
      </c>
      <c r="GQ14">
        <v>1.2109013127685433</v>
      </c>
      <c r="GR14">
        <v>1.208047996397235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6.031231251291428E-2</v>
      </c>
      <c r="HA14">
        <v>0.63243672959668773</v>
      </c>
      <c r="HB14">
        <v>0.28530877163326374</v>
      </c>
      <c r="HC14">
        <v>0.51174914971456786</v>
      </c>
      <c r="HD14">
        <v>0.44232676517672548</v>
      </c>
      <c r="HE14">
        <v>0.4710593301520774</v>
      </c>
      <c r="HF14">
        <v>0.43143113262876231</v>
      </c>
      <c r="HG14">
        <v>1.2996199207530337</v>
      </c>
      <c r="HH14">
        <v>1.2882971020665048</v>
      </c>
      <c r="HI14">
        <v>1.2974265589508849</v>
      </c>
      <c r="HJ14">
        <v>1.2943699019179107</v>
      </c>
      <c r="HK14">
        <v>1.284429767513463</v>
      </c>
      <c r="HL14">
        <v>1.3023334363296843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1.4278801399617427</v>
      </c>
      <c r="HV14">
        <v>1.063288070401357</v>
      </c>
      <c r="HW14">
        <v>0.40204915227957855</v>
      </c>
      <c r="HX14">
        <v>0.51644298063032246</v>
      </c>
      <c r="HY14">
        <v>0.49783664953075651</v>
      </c>
      <c r="HZ14">
        <v>0.47516607446000692</v>
      </c>
      <c r="IA14">
        <v>1.3836530354559444</v>
      </c>
      <c r="IB14">
        <v>1.3777954189160682</v>
      </c>
      <c r="IC14">
        <v>1.3686648118144622</v>
      </c>
      <c r="ID14">
        <v>1.3865094864803666</v>
      </c>
      <c r="IE14">
        <v>1.3797766988805154</v>
      </c>
      <c r="IF14">
        <v>1.3720185857637119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0.89427300536644938</v>
      </c>
      <c r="IP14">
        <v>0.2337057447925773</v>
      </c>
      <c r="IQ14">
        <v>0.3320698955038951</v>
      </c>
      <c r="IR14">
        <v>0.50842703291904956</v>
      </c>
      <c r="IS14">
        <v>0.55299437493036074</v>
      </c>
      <c r="IT14">
        <v>0.4999237467292687</v>
      </c>
      <c r="IU14">
        <v>1.4618195668913585</v>
      </c>
      <c r="IV14">
        <v>1.4672684675508179</v>
      </c>
      <c r="IW14">
        <v>1.4600016775697926</v>
      </c>
      <c r="IX14">
        <v>1.4535019357663719</v>
      </c>
      <c r="IY14">
        <v>1.4638137518466781</v>
      </c>
      <c r="IZ14">
        <v>1.4653791023947491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1.7745858103436347</v>
      </c>
      <c r="JK14">
        <v>1.2974007635067117</v>
      </c>
      <c r="JL14">
        <v>0.39123383056411898</v>
      </c>
      <c r="JM14">
        <v>0.46690385822196268</v>
      </c>
      <c r="JN14">
        <v>0.54899481247497794</v>
      </c>
      <c r="JO14">
        <v>1.5415306984048296</v>
      </c>
      <c r="JP14">
        <v>1.54517922619656</v>
      </c>
      <c r="JQ14">
        <v>1.5505971456522045</v>
      </c>
      <c r="JR14">
        <v>1.5478968700445965</v>
      </c>
      <c r="JS14">
        <v>1.5431547919626758</v>
      </c>
      <c r="JT14">
        <v>1.5467666268359013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0.4509018040992086</v>
      </c>
      <c r="KE14">
        <v>0.61477972515239943</v>
      </c>
      <c r="KF14">
        <v>0.34499817212885592</v>
      </c>
      <c r="KG14">
        <v>0.53570225203094579</v>
      </c>
      <c r="KH14">
        <v>0.60326950722604</v>
      </c>
      <c r="KI14">
        <v>1.6297650546212186</v>
      </c>
      <c r="KJ14">
        <v>1.6383962384010962</v>
      </c>
      <c r="KK14">
        <v>1.6370448164395108</v>
      </c>
      <c r="KL14">
        <v>1.6356181955662359</v>
      </c>
      <c r="KM14">
        <v>1.6367994740947416</v>
      </c>
      <c r="KN14">
        <v>1.6457724237784215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0.96788152782303305</v>
      </c>
      <c r="KY14">
        <v>1.690371591787986</v>
      </c>
      <c r="KZ14">
        <v>0.88312111534106619</v>
      </c>
      <c r="LA14">
        <v>0.39533167557101362</v>
      </c>
      <c r="LB14">
        <v>0.57825180966091505</v>
      </c>
      <c r="LC14">
        <v>1.7195645762560419</v>
      </c>
      <c r="LD14">
        <v>1.7170023705733177</v>
      </c>
      <c r="LE14">
        <v>1.7079046131025917</v>
      </c>
      <c r="LF14">
        <v>1.7009842352885398</v>
      </c>
      <c r="LG14">
        <v>1.7233642752793832</v>
      </c>
      <c r="LH14">
        <v>1.696102888521287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0.1446429423488898</v>
      </c>
      <c r="LT14">
        <v>0.312061815846852</v>
      </c>
      <c r="LU14">
        <v>0.76535671476830014</v>
      </c>
      <c r="LV14">
        <v>0.37934899614131756</v>
      </c>
      <c r="LW14">
        <v>1.7880892623143352</v>
      </c>
      <c r="LX14">
        <v>1.7980042280919546</v>
      </c>
      <c r="LY14">
        <v>1.7999777495327942</v>
      </c>
      <c r="LZ14">
        <v>1.8105163028303277</v>
      </c>
      <c r="MA14">
        <v>1.7916087117954742</v>
      </c>
      <c r="MB14">
        <v>1.7899686011594487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0.27181241699052028</v>
      </c>
      <c r="MO14">
        <v>0.6181016052700341</v>
      </c>
      <c r="MP14">
        <v>0.577137456255578</v>
      </c>
      <c r="MQ14">
        <v>1.8261365309464626</v>
      </c>
      <c r="MR14">
        <v>1.8521344465988845</v>
      </c>
      <c r="MS14">
        <v>1.8713398894485991</v>
      </c>
      <c r="MT14">
        <v>1.8889367592935855</v>
      </c>
      <c r="MU14">
        <v>1.8730767102491339</v>
      </c>
      <c r="MV14">
        <v>1.8704877757463818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5.8717819987183763E-2</v>
      </c>
      <c r="NI14">
        <v>0.99448235838273957</v>
      </c>
      <c r="NJ14">
        <v>0.74007673917550654</v>
      </c>
      <c r="NK14">
        <v>1.8243199080111696</v>
      </c>
      <c r="NL14">
        <v>1.9062851242504057</v>
      </c>
      <c r="NM14">
        <v>1.9463206939153752</v>
      </c>
      <c r="NN14">
        <v>1.9437380818998495</v>
      </c>
      <c r="NO14">
        <v>1.9639195842034223</v>
      </c>
      <c r="NP14">
        <v>1.96577932817943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0.7737566023634409</v>
      </c>
      <c r="OD14">
        <v>1.2739098946909559</v>
      </c>
      <c r="OE14">
        <v>2.0836822114605993</v>
      </c>
      <c r="OF14">
        <v>1.9063350063941233</v>
      </c>
      <c r="OG14">
        <v>1.9781089618841801</v>
      </c>
      <c r="OH14">
        <v>2.0495702116856345</v>
      </c>
      <c r="OI14">
        <v>2.0485179794702826</v>
      </c>
      <c r="OJ14">
        <v>2.0597400173425346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0.62640729345145962</v>
      </c>
      <c r="OY14">
        <v>2.5967017691616929</v>
      </c>
      <c r="OZ14">
        <v>2.1200358772383563</v>
      </c>
      <c r="PA14">
        <v>1.9871846977990855</v>
      </c>
      <c r="PB14">
        <v>2.0512861394019075</v>
      </c>
      <c r="PC14">
        <v>2.1268255974630694</v>
      </c>
      <c r="PD14">
        <v>2.1167175714500743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3.8265624965844465</v>
      </c>
      <c r="PT14">
        <v>2.3749277812936467</v>
      </c>
      <c r="PU14">
        <v>2.069342157636529</v>
      </c>
      <c r="PV14">
        <v>2.0503587001315604</v>
      </c>
      <c r="PW14">
        <v>2.1219934665427762</v>
      </c>
      <c r="PX14">
        <v>2.1984772440579459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7.2134394078249775</v>
      </c>
      <c r="QN14">
        <v>3.8436782228014263</v>
      </c>
      <c r="QO14">
        <v>2.3925869150773749</v>
      </c>
      <c r="QP14">
        <v>2.2302120067527373</v>
      </c>
      <c r="QQ14">
        <v>2.1156640756425849</v>
      </c>
      <c r="QR14">
        <v>2.2022157869057364</v>
      </c>
      <c r="QS14" s="102" t="s">
        <v>21</v>
      </c>
      <c r="QU14">
        <v>12</v>
      </c>
      <c r="QV14" s="35">
        <v>0.53300000000000003</v>
      </c>
      <c r="QW14">
        <f>HM$95</f>
        <v>0</v>
      </c>
      <c r="QX14">
        <f t="shared" ref="QX14:RP14" si="12">HN$95</f>
        <v>0</v>
      </c>
      <c r="QY14">
        <f t="shared" si="12"/>
        <v>0</v>
      </c>
      <c r="QZ14">
        <f t="shared" si="12"/>
        <v>0</v>
      </c>
      <c r="RA14">
        <f t="shared" si="12"/>
        <v>0</v>
      </c>
      <c r="RB14">
        <f t="shared" si="12"/>
        <v>0</v>
      </c>
      <c r="RC14">
        <f t="shared" si="12"/>
        <v>0</v>
      </c>
      <c r="RD14">
        <f t="shared" si="12"/>
        <v>0</v>
      </c>
      <c r="RE14">
        <f t="shared" si="12"/>
        <v>85.698188068206335</v>
      </c>
      <c r="RF14">
        <f t="shared" si="12"/>
        <v>111.85844802083298</v>
      </c>
      <c r="RG14">
        <f t="shared" si="12"/>
        <v>53.65525819215091</v>
      </c>
      <c r="RH14">
        <f t="shared" si="12"/>
        <v>49.652519135426694</v>
      </c>
      <c r="RI14">
        <f t="shared" si="12"/>
        <v>50.654590178701298</v>
      </c>
      <c r="RJ14">
        <f t="shared" si="12"/>
        <v>44.640012430213211</v>
      </c>
      <c r="RK14">
        <f t="shared" si="12"/>
        <v>99.863618710184468</v>
      </c>
      <c r="RL14">
        <f t="shared" si="12"/>
        <v>101.83615597241095</v>
      </c>
      <c r="RM14">
        <f t="shared" si="12"/>
        <v>104.09163846000338</v>
      </c>
      <c r="RN14">
        <f t="shared" si="12"/>
        <v>110.99784418177046</v>
      </c>
      <c r="RO14">
        <f t="shared" si="12"/>
        <v>112.54702292217372</v>
      </c>
      <c r="RP14">
        <f t="shared" si="12"/>
        <v>115.09757481998653</v>
      </c>
      <c r="RR14">
        <f t="shared" si="2"/>
        <v>11.987897700000001</v>
      </c>
      <c r="RS14" s="35">
        <v>0.53300000000000003</v>
      </c>
      <c r="RT14">
        <f>0.01*RG14+0.99*RH14</f>
        <v>49.69254652599394</v>
      </c>
    </row>
    <row r="15" spans="1:488" x14ac:dyDescent="0.3">
      <c r="A15">
        <v>0</v>
      </c>
      <c r="B15">
        <v>0</v>
      </c>
      <c r="C15">
        <v>0.12050969098336781</v>
      </c>
      <c r="D15">
        <v>7.899956640272561E-2</v>
      </c>
      <c r="E15">
        <v>7.4476562581170247E-2</v>
      </c>
      <c r="F15">
        <v>5.9954994425567891E-2</v>
      </c>
      <c r="G15">
        <v>0.11945965481742789</v>
      </c>
      <c r="H15">
        <v>0.13405345975957858</v>
      </c>
      <c r="I15">
        <v>9.4364761897160532E-2</v>
      </c>
      <c r="J15">
        <v>0.10186050812352869</v>
      </c>
      <c r="K15">
        <v>9.5080193808769697E-2</v>
      </c>
      <c r="L15">
        <v>0.10106183685591767</v>
      </c>
      <c r="M15">
        <v>0.12141525540929204</v>
      </c>
      <c r="N15">
        <v>0.12638477394545186</v>
      </c>
      <c r="O15">
        <v>0.13970991797695143</v>
      </c>
      <c r="P15">
        <v>0.13802369409079443</v>
      </c>
      <c r="Q15">
        <v>0.13857359589436746</v>
      </c>
      <c r="R15">
        <v>0.13932310289174948</v>
      </c>
      <c r="S15">
        <v>0.11647829350628712</v>
      </c>
      <c r="T15">
        <v>0.13331261538089639</v>
      </c>
      <c r="U15">
        <v>0</v>
      </c>
      <c r="V15">
        <v>0</v>
      </c>
      <c r="W15">
        <v>0</v>
      </c>
      <c r="X15">
        <v>9.6127045681791728E-2</v>
      </c>
      <c r="Y15">
        <v>7.5044155015984187E-2</v>
      </c>
      <c r="Z15">
        <v>7.7464330099086418E-2</v>
      </c>
      <c r="AA15">
        <v>9.028687747523953E-2</v>
      </c>
      <c r="AB15">
        <v>8.2976159829700524E-2</v>
      </c>
      <c r="AC15">
        <v>0.15917643724031072</v>
      </c>
      <c r="AD15">
        <v>0.13486755167949838</v>
      </c>
      <c r="AE15">
        <v>0.12599417180032085</v>
      </c>
      <c r="AF15">
        <v>0.13735154396868191</v>
      </c>
      <c r="AG15">
        <v>0.12066994980329585</v>
      </c>
      <c r="AH15">
        <v>0.11085548177861761</v>
      </c>
      <c r="AI15">
        <v>0.16329606133550878</v>
      </c>
      <c r="AJ15">
        <v>0.15289521087301683</v>
      </c>
      <c r="AK15">
        <v>0.15019291187992345</v>
      </c>
      <c r="AL15">
        <v>0.16638370940851641</v>
      </c>
      <c r="AM15">
        <v>0.15198066987124781</v>
      </c>
      <c r="AN15">
        <v>0.16383629341334052</v>
      </c>
      <c r="AO15">
        <v>0</v>
      </c>
      <c r="AP15">
        <v>0</v>
      </c>
      <c r="AQ15">
        <v>0</v>
      </c>
      <c r="AR15">
        <v>0</v>
      </c>
      <c r="AS15">
        <v>9.9166884603286584E-2</v>
      </c>
      <c r="AT15">
        <v>0.10173773538818646</v>
      </c>
      <c r="AU15">
        <v>0.10485889229672175</v>
      </c>
      <c r="AV15">
        <v>8.9450847442251818E-2</v>
      </c>
      <c r="AW15">
        <v>9.582417337375336E-2</v>
      </c>
      <c r="AX15">
        <v>0.10156312254398138</v>
      </c>
      <c r="AY15">
        <v>0.18157453342671764</v>
      </c>
      <c r="AZ15">
        <v>0.19499964802900505</v>
      </c>
      <c r="BA15">
        <v>0.15187300999668202</v>
      </c>
      <c r="BB15">
        <v>0.14319760499179454</v>
      </c>
      <c r="BC15">
        <v>0.18402094933612562</v>
      </c>
      <c r="BD15">
        <v>0.18335413735932857</v>
      </c>
      <c r="BE15">
        <v>0.19330040399827697</v>
      </c>
      <c r="BF15">
        <v>0.18626268653237479</v>
      </c>
      <c r="BG15">
        <v>0.18233889242526266</v>
      </c>
      <c r="BH15">
        <v>0.18137413229957178</v>
      </c>
      <c r="BI15">
        <v>0</v>
      </c>
      <c r="BJ15">
        <v>0</v>
      </c>
      <c r="BK15">
        <v>0</v>
      </c>
      <c r="BL15">
        <v>0</v>
      </c>
      <c r="BM15">
        <v>0.86358690255595161</v>
      </c>
      <c r="BN15">
        <v>0.10226743857816188</v>
      </c>
      <c r="BO15">
        <v>0.11212364214534662</v>
      </c>
      <c r="BP15">
        <v>0.13269813452156515</v>
      </c>
      <c r="BQ15">
        <v>0.12535033485057862</v>
      </c>
      <c r="BR15">
        <v>0.11736869833164854</v>
      </c>
      <c r="BS15">
        <v>0.13251464655192177</v>
      </c>
      <c r="BT15">
        <v>0.12508537721103516</v>
      </c>
      <c r="BU15">
        <v>0.21346605303700542</v>
      </c>
      <c r="BV15">
        <v>0.28003440827351334</v>
      </c>
      <c r="BW15">
        <v>0.27335978330740413</v>
      </c>
      <c r="BX15">
        <v>0.23468908457461826</v>
      </c>
      <c r="BY15">
        <v>0.20844821385906731</v>
      </c>
      <c r="BZ15">
        <v>0.22370136920633066</v>
      </c>
      <c r="CA15">
        <v>0.21285218122791377</v>
      </c>
      <c r="CB15">
        <v>0.21920313355628054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1.3751659455882306</v>
      </c>
      <c r="CI15">
        <v>0.13458532253998023</v>
      </c>
      <c r="CJ15">
        <v>0.14107936384951728</v>
      </c>
      <c r="CK15">
        <v>0.14340167964247538</v>
      </c>
      <c r="CL15">
        <v>0.14711485308617758</v>
      </c>
      <c r="CM15">
        <v>0.15501853134726962</v>
      </c>
      <c r="CN15">
        <v>0.17112733380824857</v>
      </c>
      <c r="CO15">
        <v>0.14631073398181862</v>
      </c>
      <c r="CP15">
        <v>0.14968966785539789</v>
      </c>
      <c r="CQ15">
        <v>0.27621833376260918</v>
      </c>
      <c r="CR15">
        <v>0.36006648066837599</v>
      </c>
      <c r="CS15">
        <v>0.36611684754083368</v>
      </c>
      <c r="CT15">
        <v>0.33656861379347941</v>
      </c>
      <c r="CU15">
        <v>0.26030111944961037</v>
      </c>
      <c r="CV15">
        <v>0.28637800433383204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0.94749846453409692</v>
      </c>
      <c r="DC15">
        <v>0.72816291453315929</v>
      </c>
      <c r="DD15">
        <v>0.13940302303987961</v>
      </c>
      <c r="DE15">
        <v>0.1744275777147539</v>
      </c>
      <c r="DF15">
        <v>0.15011284629537511</v>
      </c>
      <c r="DG15">
        <v>0.17631550466292134</v>
      </c>
      <c r="DH15">
        <v>0.16978397906431189</v>
      </c>
      <c r="DI15">
        <v>0.17235028995908985</v>
      </c>
      <c r="DJ15">
        <v>0.16661323763314745</v>
      </c>
      <c r="DK15">
        <v>0.26655256151933787</v>
      </c>
      <c r="DL15">
        <v>0.26913502768340442</v>
      </c>
      <c r="DM15">
        <v>0.35295207074794033</v>
      </c>
      <c r="DN15">
        <v>0.3880419647652732</v>
      </c>
      <c r="DO15">
        <v>0.38543608885637415</v>
      </c>
      <c r="DP15">
        <v>0.34763738917496984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1.5220618011348901</v>
      </c>
      <c r="DX15">
        <v>0.15288155481818438</v>
      </c>
      <c r="DY15">
        <v>0.1744997859183868</v>
      </c>
      <c r="DZ15">
        <v>0.16825111503956874</v>
      </c>
      <c r="EA15">
        <v>0.17078322790505562</v>
      </c>
      <c r="EB15">
        <v>0.18025684293276617</v>
      </c>
      <c r="EC15">
        <v>0.18168784292961221</v>
      </c>
      <c r="ED15">
        <v>0.18149503462401914</v>
      </c>
      <c r="EE15">
        <v>0.28939406192127975</v>
      </c>
      <c r="EF15">
        <v>0.28692950416392982</v>
      </c>
      <c r="EG15">
        <v>0.29886338800095796</v>
      </c>
      <c r="EH15">
        <v>0.33766208031344558</v>
      </c>
      <c r="EI15">
        <v>0.45117970013230524</v>
      </c>
      <c r="EJ15">
        <v>0.43548277513378914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0.41652999103840804</v>
      </c>
      <c r="ER15">
        <v>0.97003311917563906</v>
      </c>
      <c r="ES15">
        <v>0.15747195913112985</v>
      </c>
      <c r="ET15">
        <v>0.18519172245473817</v>
      </c>
      <c r="EU15">
        <v>0.1975073583252335</v>
      </c>
      <c r="EV15">
        <v>0.20212798238936347</v>
      </c>
      <c r="EW15">
        <v>0.18341540707447096</v>
      </c>
      <c r="EX15">
        <v>0.21449445021768987</v>
      </c>
      <c r="EY15">
        <v>0.3065632120722171</v>
      </c>
      <c r="EZ15">
        <v>0.30852305089766041</v>
      </c>
      <c r="FA15">
        <v>0.33096512309614706</v>
      </c>
      <c r="FB15">
        <v>0.30597003791788191</v>
      </c>
      <c r="FC15">
        <v>0.32685180210644771</v>
      </c>
      <c r="FD15">
        <v>0.47598251427509713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0.49695749315947507</v>
      </c>
      <c r="FM15">
        <v>0.18216819547051652</v>
      </c>
      <c r="FN15">
        <v>0.19327001645152428</v>
      </c>
      <c r="FO15">
        <v>0.20864929725301404</v>
      </c>
      <c r="FP15">
        <v>0.22018467060356098</v>
      </c>
      <c r="FQ15">
        <v>0.21087651124059947</v>
      </c>
      <c r="FR15">
        <v>0.20891459620314304</v>
      </c>
      <c r="FS15">
        <v>0.35774411842294013</v>
      </c>
      <c r="FT15">
        <v>0.34512744651803196</v>
      </c>
      <c r="FU15">
        <v>0.33732417957651384</v>
      </c>
      <c r="FV15">
        <v>0.33873229953695877</v>
      </c>
      <c r="FW15">
        <v>0.32566815992718734</v>
      </c>
      <c r="FX15">
        <v>0.35758115749472802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0.81765654427112699</v>
      </c>
      <c r="GG15">
        <v>1.0192224332274902</v>
      </c>
      <c r="GH15">
        <v>0.16807475886558348</v>
      </c>
      <c r="GI15">
        <v>0.23957743537295578</v>
      </c>
      <c r="GJ15">
        <v>0.21695394824284228</v>
      </c>
      <c r="GK15">
        <v>0.23719618066719639</v>
      </c>
      <c r="GL15">
        <v>0.21752042963172472</v>
      </c>
      <c r="GM15">
        <v>0.3498847806289988</v>
      </c>
      <c r="GN15">
        <v>0.34922477702569116</v>
      </c>
      <c r="GO15">
        <v>0.36665602786781731</v>
      </c>
      <c r="GP15">
        <v>0.36457913630405669</v>
      </c>
      <c r="GQ15">
        <v>0.36344213419802884</v>
      </c>
      <c r="GR15">
        <v>0.35874486529288796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6.8272459624088414E-2</v>
      </c>
      <c r="HA15">
        <v>0.64162654313924572</v>
      </c>
      <c r="HB15">
        <v>0.22889759697200879</v>
      </c>
      <c r="HC15">
        <v>0.2682281464127817</v>
      </c>
      <c r="HD15">
        <v>0.22685958169066112</v>
      </c>
      <c r="HE15">
        <v>0.25328238074854414</v>
      </c>
      <c r="HF15">
        <v>0.22358446591987788</v>
      </c>
      <c r="HG15">
        <v>0.38643829132140539</v>
      </c>
      <c r="HH15">
        <v>0.3793446404585486</v>
      </c>
      <c r="HI15">
        <v>0.38880234306362987</v>
      </c>
      <c r="HJ15">
        <v>0.38553365021847652</v>
      </c>
      <c r="HK15">
        <v>0.38142143735605066</v>
      </c>
      <c r="HL15">
        <v>0.3902666124372367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1.3206801151150036</v>
      </c>
      <c r="HV15">
        <v>0.9950806825814672</v>
      </c>
      <c r="HW15">
        <v>0.22753830713618881</v>
      </c>
      <c r="HX15">
        <v>0.25888528907652458</v>
      </c>
      <c r="HY15">
        <v>0.25571821559033986</v>
      </c>
      <c r="HZ15">
        <v>0.2359889654741974</v>
      </c>
      <c r="IA15">
        <v>0.41960522784100035</v>
      </c>
      <c r="IB15">
        <v>0.40949031599727498</v>
      </c>
      <c r="IC15">
        <v>0.39998582302539548</v>
      </c>
      <c r="ID15">
        <v>0.42104174573831038</v>
      </c>
      <c r="IE15">
        <v>0.40852364850027489</v>
      </c>
      <c r="IF15">
        <v>0.40152242856259679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0.65854837910790054</v>
      </c>
      <c r="IP15">
        <v>0.29817710146013238</v>
      </c>
      <c r="IQ15">
        <v>0.29787681329921883</v>
      </c>
      <c r="IR15">
        <v>0.26427756982570277</v>
      </c>
      <c r="IS15">
        <v>0.27534861406541222</v>
      </c>
      <c r="IT15">
        <v>0.25801455314270522</v>
      </c>
      <c r="IU15">
        <v>0.43702349889531017</v>
      </c>
      <c r="IV15">
        <v>0.43884920356294693</v>
      </c>
      <c r="IW15">
        <v>0.43223858373953922</v>
      </c>
      <c r="IX15">
        <v>0.42449977268452915</v>
      </c>
      <c r="IY15">
        <v>0.43658379713250506</v>
      </c>
      <c r="IZ15">
        <v>0.43397791469062985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1.7353309738870459</v>
      </c>
      <c r="JK15">
        <v>1.2282394925876274</v>
      </c>
      <c r="JL15">
        <v>0.23118567757627689</v>
      </c>
      <c r="JM15">
        <v>0.2431568750868876</v>
      </c>
      <c r="JN15">
        <v>0.28508674486948477</v>
      </c>
      <c r="JO15">
        <v>0.45012728065813346</v>
      </c>
      <c r="JP15">
        <v>0.45533982116675481</v>
      </c>
      <c r="JQ15">
        <v>0.45973787872662703</v>
      </c>
      <c r="JR15">
        <v>0.46233420206510445</v>
      </c>
      <c r="JS15">
        <v>0.45465671407139585</v>
      </c>
      <c r="JT15">
        <v>0.45567617439310648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0.48970502431501245</v>
      </c>
      <c r="KE15">
        <v>0.4501153730082974</v>
      </c>
      <c r="KF15">
        <v>0.34602169091189972</v>
      </c>
      <c r="KG15">
        <v>0.27897528624198359</v>
      </c>
      <c r="KH15">
        <v>0.30723599460678364</v>
      </c>
      <c r="KI15">
        <v>0.48029763433663059</v>
      </c>
      <c r="KJ15">
        <v>0.49325429755785855</v>
      </c>
      <c r="KK15">
        <v>0.48638592432343974</v>
      </c>
      <c r="KL15">
        <v>0.48875789816637205</v>
      </c>
      <c r="KM15">
        <v>0.49569098112528298</v>
      </c>
      <c r="KN15">
        <v>0.49519034706550236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0.33753319918808516</v>
      </c>
      <c r="KY15">
        <v>1.6359784564459909</v>
      </c>
      <c r="KZ15">
        <v>0.77095713267611077</v>
      </c>
      <c r="LA15">
        <v>0.28177906703942834</v>
      </c>
      <c r="LB15">
        <v>0.3003930368558293</v>
      </c>
      <c r="LC15">
        <v>0.51633418860489666</v>
      </c>
      <c r="LD15">
        <v>0.51618116223097454</v>
      </c>
      <c r="LE15">
        <v>0.50738348425458257</v>
      </c>
      <c r="LF15">
        <v>0.49994597263554624</v>
      </c>
      <c r="LG15">
        <v>0.51667261582125568</v>
      </c>
      <c r="LH15">
        <v>0.49044980768375723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0.10663747144657275</v>
      </c>
      <c r="LT15">
        <v>0.29138500420460778</v>
      </c>
      <c r="LU15">
        <v>0.62806050072104336</v>
      </c>
      <c r="LV15">
        <v>0.29042019826546434</v>
      </c>
      <c r="LW15">
        <v>0.52867171613283692</v>
      </c>
      <c r="LX15">
        <v>0.52601172101985105</v>
      </c>
      <c r="LY15">
        <v>0.53347909028164453</v>
      </c>
      <c r="LZ15">
        <v>0.55031035624687041</v>
      </c>
      <c r="MA15">
        <v>0.52758419425183822</v>
      </c>
      <c r="MB15">
        <v>0.5237226306328111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0.19884826513192264</v>
      </c>
      <c r="MO15">
        <v>0.5174115937521957</v>
      </c>
      <c r="MP15">
        <v>0.45107744974169633</v>
      </c>
      <c r="MQ15">
        <v>0.51964185888446723</v>
      </c>
      <c r="MR15">
        <v>0.52805664746095027</v>
      </c>
      <c r="MS15">
        <v>0.5481457149537069</v>
      </c>
      <c r="MT15">
        <v>0.56845802855011207</v>
      </c>
      <c r="MU15">
        <v>0.55333611901459012</v>
      </c>
      <c r="MV15">
        <v>0.54619410266244361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3.6767947989955703E-2</v>
      </c>
      <c r="NI15">
        <v>1.0265359370457228</v>
      </c>
      <c r="NJ15">
        <v>0.87842778208773165</v>
      </c>
      <c r="NK15">
        <v>0.55300512135294533</v>
      </c>
      <c r="NL15">
        <v>0.55497017557617001</v>
      </c>
      <c r="NM15">
        <v>0.56546395025600027</v>
      </c>
      <c r="NN15">
        <v>0.55999759486512146</v>
      </c>
      <c r="NO15">
        <v>0.58205941391395999</v>
      </c>
      <c r="NP15">
        <v>0.58451088050789335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0.81248612866417724</v>
      </c>
      <c r="OD15">
        <v>1.3844209873676234</v>
      </c>
      <c r="OE15">
        <v>0.97840778875066092</v>
      </c>
      <c r="OF15">
        <v>0.5628540542673397</v>
      </c>
      <c r="OG15">
        <v>0.5952517321369829</v>
      </c>
      <c r="OH15">
        <v>0.60333480912291748</v>
      </c>
      <c r="OI15">
        <v>0.60408414348061412</v>
      </c>
      <c r="OJ15">
        <v>0.62092628743169509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0.66971557051752073</v>
      </c>
      <c r="OY15">
        <v>1.9814721871102965</v>
      </c>
      <c r="OZ15">
        <v>1.1549916670579707</v>
      </c>
      <c r="PA15">
        <v>0.62871613523483849</v>
      </c>
      <c r="PB15">
        <v>0.60321093564546802</v>
      </c>
      <c r="PC15">
        <v>0.61738509453186152</v>
      </c>
      <c r="PD15">
        <v>0.61132620704624729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0.66472342992081845</v>
      </c>
      <c r="PT15">
        <v>1.2564753274742477</v>
      </c>
      <c r="PU15">
        <v>0.74585071774808709</v>
      </c>
      <c r="PV15">
        <v>0.67575918012541036</v>
      </c>
      <c r="PW15">
        <v>0.6577788327378985</v>
      </c>
      <c r="PX15">
        <v>0.63122329935548327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0.78357306720964415</v>
      </c>
      <c r="QN15">
        <v>1.3084792605440483</v>
      </c>
      <c r="QO15">
        <v>1.235519979250074</v>
      </c>
      <c r="QP15">
        <v>0.90000439458938253</v>
      </c>
      <c r="QQ15">
        <v>0.6564175374811112</v>
      </c>
      <c r="QR15">
        <v>0.71050684789981811</v>
      </c>
      <c r="QS15" s="102" t="s">
        <v>23</v>
      </c>
      <c r="QU15">
        <v>13</v>
      </c>
      <c r="QV15" s="35">
        <v>0.56600000000000006</v>
      </c>
      <c r="QW15">
        <f>IG$95</f>
        <v>0</v>
      </c>
      <c r="QX15">
        <f t="shared" ref="QX15:RP15" si="13">IH$95</f>
        <v>0</v>
      </c>
      <c r="QY15">
        <f t="shared" si="13"/>
        <v>0</v>
      </c>
      <c r="QZ15">
        <f t="shared" si="13"/>
        <v>0</v>
      </c>
      <c r="RA15">
        <f t="shared" si="13"/>
        <v>0</v>
      </c>
      <c r="RB15">
        <f t="shared" si="13"/>
        <v>0</v>
      </c>
      <c r="RC15">
        <f t="shared" si="13"/>
        <v>0</v>
      </c>
      <c r="RD15">
        <f t="shared" si="13"/>
        <v>0</v>
      </c>
      <c r="RE15">
        <f t="shared" si="13"/>
        <v>37.985311518233566</v>
      </c>
      <c r="RF15">
        <f t="shared" si="13"/>
        <v>90.951828945890028</v>
      </c>
      <c r="RG15">
        <f t="shared" si="13"/>
        <v>56.324100977016116</v>
      </c>
      <c r="RH15">
        <f t="shared" si="13"/>
        <v>51.618106340029676</v>
      </c>
      <c r="RI15">
        <f t="shared" si="13"/>
        <v>50.496849280326572</v>
      </c>
      <c r="RJ15">
        <f t="shared" si="13"/>
        <v>50.685891232986691</v>
      </c>
      <c r="RK15">
        <f t="shared" si="13"/>
        <v>96.574915863757269</v>
      </c>
      <c r="RL15">
        <f t="shared" si="13"/>
        <v>99.141613823970488</v>
      </c>
      <c r="RM15">
        <f t="shared" si="13"/>
        <v>101.91775106258297</v>
      </c>
      <c r="RN15">
        <f t="shared" si="13"/>
        <v>104.05913847645746</v>
      </c>
      <c r="RO15">
        <f t="shared" si="13"/>
        <v>108.38473733633039</v>
      </c>
      <c r="RP15">
        <f t="shared" si="13"/>
        <v>112.33770685310853</v>
      </c>
      <c r="RR15">
        <f t="shared" si="2"/>
        <v>12.382145400000001</v>
      </c>
      <c r="RS15" s="35">
        <v>0.56600000000000006</v>
      </c>
      <c r="RT15">
        <f>0.62*RH15+0.38*RI15</f>
        <v>51.192028657342505</v>
      </c>
    </row>
    <row r="16" spans="1:488" x14ac:dyDescent="0.3">
      <c r="A16">
        <v>0</v>
      </c>
      <c r="B16">
        <v>0</v>
      </c>
      <c r="C16">
        <v>0.23375871971012652</v>
      </c>
      <c r="D16">
        <v>2.4240545814692201E-28</v>
      </c>
      <c r="E16">
        <v>2.4454203533914173E-28</v>
      </c>
      <c r="F16">
        <v>2.1466608938098644E-28</v>
      </c>
      <c r="G16">
        <v>0.12346365875453996</v>
      </c>
      <c r="H16">
        <v>0.10729335280808136</v>
      </c>
      <c r="I16">
        <v>9.546347442057726E-2</v>
      </c>
      <c r="J16">
        <v>0.10248164309383755</v>
      </c>
      <c r="K16">
        <v>8.4946485783179482E-2</v>
      </c>
      <c r="L16">
        <v>9.4161909509823297E-2</v>
      </c>
      <c r="M16">
        <v>0.10403665335862783</v>
      </c>
      <c r="N16">
        <v>0.10735625018214363</v>
      </c>
      <c r="O16">
        <v>0.10984591778430443</v>
      </c>
      <c r="P16">
        <v>9.3732419231021311E-2</v>
      </c>
      <c r="Q16">
        <v>0.10243213146341922</v>
      </c>
      <c r="R16">
        <v>0.10617474495495466</v>
      </c>
      <c r="S16">
        <v>8.8398006901719312E-2</v>
      </c>
      <c r="T16">
        <v>8.9533313322190555E-2</v>
      </c>
      <c r="U16">
        <v>0</v>
      </c>
      <c r="V16">
        <v>0</v>
      </c>
      <c r="W16">
        <v>0</v>
      </c>
      <c r="X16">
        <v>0.16844963758094847</v>
      </c>
      <c r="Y16">
        <v>4.256787966505072E-28</v>
      </c>
      <c r="Z16">
        <v>5.4987513131665554E-28</v>
      </c>
      <c r="AA16">
        <v>4.1723882897012173E-28</v>
      </c>
      <c r="AB16">
        <v>7.749011508911573E-28</v>
      </c>
      <c r="AC16">
        <v>0.24435053263377382</v>
      </c>
      <c r="AD16">
        <v>0.16446765530688212</v>
      </c>
      <c r="AE16">
        <v>0.13786264360413544</v>
      </c>
      <c r="AF16">
        <v>0.14312231274772791</v>
      </c>
      <c r="AG16">
        <v>0.13017649091280167</v>
      </c>
      <c r="AH16">
        <v>0.1146749368253062</v>
      </c>
      <c r="AI16">
        <v>0.1440549788542245</v>
      </c>
      <c r="AJ16">
        <v>0.12659458892023931</v>
      </c>
      <c r="AK16">
        <v>0.12567126891898453</v>
      </c>
      <c r="AL16">
        <v>0.15084771942810471</v>
      </c>
      <c r="AM16">
        <v>0.12709969134733928</v>
      </c>
      <c r="AN16">
        <v>0.14973286886176035</v>
      </c>
      <c r="AO16">
        <v>0</v>
      </c>
      <c r="AP16">
        <v>0</v>
      </c>
      <c r="AQ16">
        <v>0</v>
      </c>
      <c r="AR16">
        <v>0</v>
      </c>
      <c r="AS16">
        <v>0.23778138832962248</v>
      </c>
      <c r="AT16">
        <v>9.2721334431569873E-28</v>
      </c>
      <c r="AU16">
        <v>7.8419230181609366E-28</v>
      </c>
      <c r="AV16">
        <v>1.0094251377390218E-27</v>
      </c>
      <c r="AW16">
        <v>1.0545769443771518E-27</v>
      </c>
      <c r="AX16">
        <v>6.2343857571563753E-28</v>
      </c>
      <c r="AY16">
        <v>0.27406372255087053</v>
      </c>
      <c r="AZ16">
        <v>0.29000675061785125</v>
      </c>
      <c r="BA16">
        <v>0.15585857174256143</v>
      </c>
      <c r="BB16">
        <v>0.14959917282013696</v>
      </c>
      <c r="BC16">
        <v>0.15209018372558791</v>
      </c>
      <c r="BD16">
        <v>0.14994558165239838</v>
      </c>
      <c r="BE16">
        <v>0.16632357289854885</v>
      </c>
      <c r="BF16">
        <v>0.15380724111567137</v>
      </c>
      <c r="BG16">
        <v>0.14775674894834212</v>
      </c>
      <c r="BH16">
        <v>0.14869089088048346</v>
      </c>
      <c r="BI16">
        <v>0</v>
      </c>
      <c r="BJ16">
        <v>0</v>
      </c>
      <c r="BK16">
        <v>0</v>
      </c>
      <c r="BL16">
        <v>0</v>
      </c>
      <c r="BM16">
        <v>2.7101329913207657</v>
      </c>
      <c r="BN16">
        <v>0.37131839186718607</v>
      </c>
      <c r="BO16">
        <v>1.2598292784618939E-27</v>
      </c>
      <c r="BP16">
        <v>1.024070082037815E-27</v>
      </c>
      <c r="BQ16">
        <v>1.4130024715044522E-27</v>
      </c>
      <c r="BR16">
        <v>1.1672552080225621E-27</v>
      </c>
      <c r="BS16">
        <v>1.3881747738391971E-27</v>
      </c>
      <c r="BT16">
        <v>2.759890803940683E-27</v>
      </c>
      <c r="BU16">
        <v>0.32389466532925509</v>
      </c>
      <c r="BV16">
        <v>0.48748649835595004</v>
      </c>
      <c r="BW16">
        <v>0.35025487317012921</v>
      </c>
      <c r="BX16">
        <v>0.19258808420617138</v>
      </c>
      <c r="BY16">
        <v>0.16487880233490754</v>
      </c>
      <c r="BZ16">
        <v>0.1748195865689679</v>
      </c>
      <c r="CA16">
        <v>0.16571993374162902</v>
      </c>
      <c r="CB16">
        <v>0.18030577861711009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4.2894527776429312</v>
      </c>
      <c r="CI16">
        <v>0.37509834537009978</v>
      </c>
      <c r="CJ16">
        <v>1.2468615586301759E-27</v>
      </c>
      <c r="CK16">
        <v>1.2180645537527049E-27</v>
      </c>
      <c r="CL16">
        <v>1.5260517406723213E-27</v>
      </c>
      <c r="CM16">
        <v>1.9480643231600856E-27</v>
      </c>
      <c r="CN16">
        <v>1.4005233626979011E-27</v>
      </c>
      <c r="CO16">
        <v>1.9069952260018851E-27</v>
      </c>
      <c r="CP16">
        <v>1.9078611216671048E-27</v>
      </c>
      <c r="CQ16">
        <v>0.26162336540609371</v>
      </c>
      <c r="CR16">
        <v>0.5593685506286834</v>
      </c>
      <c r="CS16">
        <v>0.56125226413460827</v>
      </c>
      <c r="CT16">
        <v>0.44279872839882772</v>
      </c>
      <c r="CU16">
        <v>0.23747987358433295</v>
      </c>
      <c r="CV16">
        <v>0.27747460633323806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2.9261857309012438</v>
      </c>
      <c r="DC16">
        <v>2.3506585066583625</v>
      </c>
      <c r="DD16">
        <v>0.21220158642963208</v>
      </c>
      <c r="DE16">
        <v>1.6599440738169361E-27</v>
      </c>
      <c r="DF16">
        <v>1.4495354560992809E-27</v>
      </c>
      <c r="DG16">
        <v>1.6597284188616663E-27</v>
      </c>
      <c r="DH16">
        <v>1.8041560424351309E-27</v>
      </c>
      <c r="DI16">
        <v>1.3806034712987709E-27</v>
      </c>
      <c r="DJ16">
        <v>2.0972814654312047E-27</v>
      </c>
      <c r="DK16">
        <v>2.2134711092247927E-27</v>
      </c>
      <c r="DL16">
        <v>2.6600391407265526E-27</v>
      </c>
      <c r="DM16">
        <v>0.4930998511729931</v>
      </c>
      <c r="DN16">
        <v>0.61029826979849489</v>
      </c>
      <c r="DO16">
        <v>0.57540994415800206</v>
      </c>
      <c r="DP16">
        <v>0.43536886518034235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4.8090430702125184</v>
      </c>
      <c r="DX16">
        <v>0.53577491817403422</v>
      </c>
      <c r="DY16">
        <v>2.6517777232057757E-31</v>
      </c>
      <c r="DZ16">
        <v>2.0946109039883244E-29</v>
      </c>
      <c r="EA16">
        <v>2.437694788361445E-31</v>
      </c>
      <c r="EB16">
        <v>2.0552187711594368E-31</v>
      </c>
      <c r="EC16">
        <v>2.4246388308320135E-31</v>
      </c>
      <c r="ED16">
        <v>2.2324181793217294E-31</v>
      </c>
      <c r="EE16">
        <v>2.7392045810736693E-31</v>
      </c>
      <c r="EF16">
        <v>1.7775581580835475E-31</v>
      </c>
      <c r="EG16">
        <v>2.5356134061839548E-31</v>
      </c>
      <c r="EH16">
        <v>0.3764405203110589</v>
      </c>
      <c r="EI16">
        <v>0.73643051873712972</v>
      </c>
      <c r="EJ16">
        <v>0.78388753875560746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1.2236403709573487</v>
      </c>
      <c r="ER16">
        <v>3.1810897129376077</v>
      </c>
      <c r="ES16">
        <v>0.33516185678474147</v>
      </c>
      <c r="ET16">
        <v>2.1274257451778303E-31</v>
      </c>
      <c r="EU16">
        <v>2.5341735597382443E-31</v>
      </c>
      <c r="EV16">
        <v>2.2857286640656491E-31</v>
      </c>
      <c r="EW16">
        <v>2.3091833955978507E-31</v>
      </c>
      <c r="EX16">
        <v>2.4040406310047566E-31</v>
      </c>
      <c r="EY16">
        <v>2.3153501680148969E-31</v>
      </c>
      <c r="EZ16">
        <v>1.6861032511313703E-31</v>
      </c>
      <c r="FA16">
        <v>2.6913330675105104E-31</v>
      </c>
      <c r="FB16">
        <v>2.9806225841628104E-31</v>
      </c>
      <c r="FC16">
        <v>0.21316269066865601</v>
      </c>
      <c r="FD16">
        <v>0.77946372592313951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1.4953160448356884</v>
      </c>
      <c r="FM16">
        <v>0.73495139735034354</v>
      </c>
      <c r="FN16">
        <v>9.7411978513410812E-28</v>
      </c>
      <c r="FO16">
        <v>2.7520535394785333E-31</v>
      </c>
      <c r="FP16">
        <v>2.3334711991503201E-31</v>
      </c>
      <c r="FQ16">
        <v>2.6149259346134541E-31</v>
      </c>
      <c r="FR16">
        <v>2.2835597282357689E-31</v>
      </c>
      <c r="FS16">
        <v>3.4614953575075645E-31</v>
      </c>
      <c r="FT16">
        <v>3.1603156484668808E-31</v>
      </c>
      <c r="FU16">
        <v>2.4833537178121765E-31</v>
      </c>
      <c r="FV16">
        <v>2.659817920435885E-31</v>
      </c>
      <c r="FW16">
        <v>2.8428003845279323E-31</v>
      </c>
      <c r="FX16">
        <v>0.24065054144791417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2.5451371493382817</v>
      </c>
      <c r="GG16">
        <v>3.4602392192295643</v>
      </c>
      <c r="GH16">
        <v>0.57054902768207427</v>
      </c>
      <c r="GI16">
        <v>2.6382318010499299E-30</v>
      </c>
      <c r="GJ16">
        <v>1.4325302319264356E-29</v>
      </c>
      <c r="GK16">
        <v>1.582032487074082E-29</v>
      </c>
      <c r="GL16">
        <v>2.5588587464018172E-30</v>
      </c>
      <c r="GM16">
        <v>2.505732321599824E-30</v>
      </c>
      <c r="GN16">
        <v>4.9772729402472679E-30</v>
      </c>
      <c r="GO16">
        <v>1.1474891391409947E-29</v>
      </c>
      <c r="GP16">
        <v>1.3521049870700583E-29</v>
      </c>
      <c r="GQ16">
        <v>1.393024874725251E-30</v>
      </c>
      <c r="GR16">
        <v>5.5928658577336737E-30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9.5226290831982863E-2</v>
      </c>
      <c r="HA16">
        <v>2.2681244954867346</v>
      </c>
      <c r="HB16">
        <v>0.98835331617276512</v>
      </c>
      <c r="HC16">
        <v>6.2868094201264806E-30</v>
      </c>
      <c r="HD16">
        <v>1.1175586082745014E-29</v>
      </c>
      <c r="HE16">
        <v>1.3567090515721983E-29</v>
      </c>
      <c r="HF16">
        <v>1.3037349273799664E-29</v>
      </c>
      <c r="HG16">
        <v>1.2075922229335205E-29</v>
      </c>
      <c r="HH16">
        <v>2.0003222928679274E-29</v>
      </c>
      <c r="HI16">
        <v>9.5659741883130514E-30</v>
      </c>
      <c r="HJ16">
        <v>8.0036397245162863E-30</v>
      </c>
      <c r="HK16">
        <v>4.3746771767742977E-30</v>
      </c>
      <c r="HL16">
        <v>1.1232465049458273E-29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4.7557190259814002</v>
      </c>
      <c r="HV16">
        <v>3.7754434710539275</v>
      </c>
      <c r="HW16">
        <v>0.63355343772162764</v>
      </c>
      <c r="HX16">
        <v>3.3678823934594306E-31</v>
      </c>
      <c r="HY16">
        <v>2.3116409227833633E-31</v>
      </c>
      <c r="HZ16">
        <v>3.4069363460955821E-31</v>
      </c>
      <c r="IA16">
        <v>3.2354117035548329E-31</v>
      </c>
      <c r="IB16">
        <v>4.6577488373941648E-31</v>
      </c>
      <c r="IC16">
        <v>3.1782270095679115E-31</v>
      </c>
      <c r="ID16">
        <v>3.4517159471937095E-31</v>
      </c>
      <c r="IE16">
        <v>3.3750239504143754E-31</v>
      </c>
      <c r="IF16">
        <v>3.257760915508671E-31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2.8722355068737735</v>
      </c>
      <c r="IP16">
        <v>1.0165752823476679</v>
      </c>
      <c r="IQ16">
        <v>1.2392206967430222</v>
      </c>
      <c r="IR16">
        <v>2.6857902305515949E-31</v>
      </c>
      <c r="IS16">
        <v>2.5955453894458078E-31</v>
      </c>
      <c r="IT16">
        <v>2.4989945142916801E-31</v>
      </c>
      <c r="IU16">
        <v>2.3476211607126997E-31</v>
      </c>
      <c r="IV16">
        <v>2.9073227509107201E-31</v>
      </c>
      <c r="IW16">
        <v>2.3099359452555852E-31</v>
      </c>
      <c r="IX16">
        <v>2.9430734826740164E-31</v>
      </c>
      <c r="IY16">
        <v>2.2095989005885133E-31</v>
      </c>
      <c r="IZ16">
        <v>2.4046925964622446E-31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6.1523598118367842</v>
      </c>
      <c r="JK16">
        <v>4.9947943582442287</v>
      </c>
      <c r="JL16">
        <v>0.76221684865314443</v>
      </c>
      <c r="JM16">
        <v>2.7199311388228879E-31</v>
      </c>
      <c r="JN16">
        <v>2.6613782675081136E-31</v>
      </c>
      <c r="JO16">
        <v>1.9067800517582091E-31</v>
      </c>
      <c r="JP16">
        <v>1.9382611869998955E-31</v>
      </c>
      <c r="JQ16">
        <v>2.2206399203154271E-31</v>
      </c>
      <c r="JR16">
        <v>1.8690872115812634E-31</v>
      </c>
      <c r="JS16">
        <v>2.2491906234187374E-31</v>
      </c>
      <c r="JT16">
        <v>1.5806946336958084E-31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1.4106835197752119</v>
      </c>
      <c r="KE16">
        <v>2.5348798719629877</v>
      </c>
      <c r="KF16">
        <v>1.5599997541109891</v>
      </c>
      <c r="KG16">
        <v>0.37762321975428403</v>
      </c>
      <c r="KH16">
        <v>3.7241014167238412E-31</v>
      </c>
      <c r="KI16">
        <v>1.6531492858398671E-31</v>
      </c>
      <c r="KJ16">
        <v>1.5862841280426166E-31</v>
      </c>
      <c r="KK16">
        <v>1.616512244788438E-31</v>
      </c>
      <c r="KL16">
        <v>1.4927878775045637E-31</v>
      </c>
      <c r="KM16">
        <v>2.5464225269459047E-31</v>
      </c>
      <c r="KN16">
        <v>2.7862153946846008E-31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3.096964101527548</v>
      </c>
      <c r="KY16">
        <v>5.8608974285602589</v>
      </c>
      <c r="KZ16">
        <v>3.6350840450581643</v>
      </c>
      <c r="LA16">
        <v>1.1518272125815725</v>
      </c>
      <c r="LB16">
        <v>1.682993312013148E-33</v>
      </c>
      <c r="LC16">
        <v>7.9809217502044271E-32</v>
      </c>
      <c r="LD16">
        <v>8.9934146269535276E-32</v>
      </c>
      <c r="LE16">
        <v>4.2863374717533829E-32</v>
      </c>
      <c r="LF16">
        <v>1.0848878260585866E-31</v>
      </c>
      <c r="LG16">
        <v>4.0138538486133399E-32</v>
      </c>
      <c r="LH16">
        <v>6.9817060109523681E-32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0.11428739717901133</v>
      </c>
      <c r="LT16">
        <v>1.0816791208298473</v>
      </c>
      <c r="LU16">
        <v>3.3393126570939207</v>
      </c>
      <c r="LV16">
        <v>1.1752803343223763</v>
      </c>
      <c r="LW16">
        <v>3.8799752294748638E-32</v>
      </c>
      <c r="LX16">
        <v>1.9424472505339132E-32</v>
      </c>
      <c r="LY16">
        <v>0</v>
      </c>
      <c r="LZ16">
        <v>3.8769579076349102E-32</v>
      </c>
      <c r="MA16">
        <v>3.4863580090147845E-32</v>
      </c>
      <c r="MB16">
        <v>7.7454624551960621E-32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0.56758913995698013</v>
      </c>
      <c r="MO16">
        <v>2.5086201787772247</v>
      </c>
      <c r="MP16">
        <v>2.6777993890404059</v>
      </c>
      <c r="MQ16">
        <v>0.96445510070591955</v>
      </c>
      <c r="MR16">
        <v>3.6149632771077243E-32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3.3988102132528904E-2</v>
      </c>
      <c r="NI16">
        <v>3.3627951132995522</v>
      </c>
      <c r="NJ16">
        <v>3.1890658027641909</v>
      </c>
      <c r="NK16">
        <v>1.9352189641088697</v>
      </c>
      <c r="NL16">
        <v>1.165259420915679</v>
      </c>
      <c r="NM16">
        <v>0</v>
      </c>
      <c r="NN16">
        <v>0</v>
      </c>
      <c r="NO16">
        <v>2.3776509004072739E-32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2.5303134597832182</v>
      </c>
      <c r="OD16">
        <v>4.6224972654581533</v>
      </c>
      <c r="OE16">
        <v>3.3694973398652723</v>
      </c>
      <c r="OF16">
        <v>1.9778922871801317</v>
      </c>
      <c r="OG16">
        <v>1.5926169314118517</v>
      </c>
      <c r="OH16">
        <v>1.903818808483651E-2</v>
      </c>
      <c r="OI16">
        <v>1.7659997585406813E-31</v>
      </c>
      <c r="OJ16">
        <v>1.3490134851781653E-29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2.0153461952696921</v>
      </c>
      <c r="OY16">
        <v>6.445136818880596</v>
      </c>
      <c r="OZ16">
        <v>3.9434806534706386</v>
      </c>
      <c r="PA16">
        <v>2.1710465072288314</v>
      </c>
      <c r="PB16">
        <v>1.5582098227571919</v>
      </c>
      <c r="PC16">
        <v>0.37067861136104485</v>
      </c>
      <c r="PD16">
        <v>6.2165113567202655E-29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2.1289774969545721</v>
      </c>
      <c r="PT16">
        <v>4.100745320595812</v>
      </c>
      <c r="PU16">
        <v>2.6899231972738087</v>
      </c>
      <c r="PV16">
        <v>2.4034803056945302</v>
      </c>
      <c r="PW16">
        <v>2.0088171654651084</v>
      </c>
      <c r="PX16">
        <v>0.38882436415122257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3.1581613112629947</v>
      </c>
      <c r="QN16">
        <v>4.2203653962730767</v>
      </c>
      <c r="QO16">
        <v>3.9596261319704804</v>
      </c>
      <c r="QP16">
        <v>3.1716300928533125</v>
      </c>
      <c r="QQ16">
        <v>2.3655388766666245</v>
      </c>
      <c r="QR16">
        <v>2.2004165669276459</v>
      </c>
      <c r="QS16" s="102" t="s">
        <v>25</v>
      </c>
      <c r="QU16">
        <v>14</v>
      </c>
      <c r="QV16" s="35">
        <v>0.6</v>
      </c>
      <c r="QW16">
        <f>JA$95</f>
        <v>0</v>
      </c>
      <c r="QX16">
        <f t="shared" ref="QX16:RP16" si="14">JB$95</f>
        <v>0</v>
      </c>
      <c r="QY16">
        <f t="shared" si="14"/>
        <v>0</v>
      </c>
      <c r="QZ16">
        <f t="shared" si="14"/>
        <v>0</v>
      </c>
      <c r="RA16">
        <f t="shared" si="14"/>
        <v>0</v>
      </c>
      <c r="RB16">
        <f t="shared" si="14"/>
        <v>0</v>
      </c>
      <c r="RC16">
        <f t="shared" si="14"/>
        <v>0</v>
      </c>
      <c r="RD16">
        <f t="shared" si="14"/>
        <v>0</v>
      </c>
      <c r="RE16">
        <f t="shared" si="14"/>
        <v>0</v>
      </c>
      <c r="RF16">
        <f t="shared" si="14"/>
        <v>105.94626697754403</v>
      </c>
      <c r="RG16">
        <f t="shared" si="14"/>
        <v>110.96287584030802</v>
      </c>
      <c r="RH16">
        <f t="shared" si="14"/>
        <v>43.27599067964028</v>
      </c>
      <c r="RI16">
        <f t="shared" si="14"/>
        <v>46.813684968580027</v>
      </c>
      <c r="RJ16">
        <f t="shared" si="14"/>
        <v>55.925238747179378</v>
      </c>
      <c r="RK16">
        <f t="shared" si="14"/>
        <v>93.244185807096656</v>
      </c>
      <c r="RL16">
        <f t="shared" si="14"/>
        <v>97.929209862914931</v>
      </c>
      <c r="RM16">
        <f t="shared" si="14"/>
        <v>100.20749865177913</v>
      </c>
      <c r="RN16">
        <f t="shared" si="14"/>
        <v>104.29657537771725</v>
      </c>
      <c r="RO16">
        <f t="shared" si="14"/>
        <v>105.82196123454246</v>
      </c>
      <c r="RP16">
        <f t="shared" si="14"/>
        <v>108.61964238537213</v>
      </c>
      <c r="RR16">
        <f t="shared" si="2"/>
        <v>12.78834</v>
      </c>
      <c r="RS16" s="35">
        <v>0.6</v>
      </c>
      <c r="RT16">
        <f>0.21*RH16+0.79*RI16</f>
        <v>46.070769167902682</v>
      </c>
    </row>
    <row r="17" spans="1:503" x14ac:dyDescent="0.3">
      <c r="A17">
        <v>0</v>
      </c>
      <c r="B17">
        <v>0</v>
      </c>
      <c r="C17">
        <v>0.23375871971012652</v>
      </c>
      <c r="D17">
        <v>2.4243930628771045E-28</v>
      </c>
      <c r="E17">
        <v>2.4445297754230193E-28</v>
      </c>
      <c r="F17">
        <v>2.1492276137055714E-28</v>
      </c>
      <c r="G17">
        <v>0.12346365875453995</v>
      </c>
      <c r="H17">
        <v>0.10729335280808135</v>
      </c>
      <c r="I17">
        <v>9.5463474420577246E-2</v>
      </c>
      <c r="J17">
        <v>0.10248164309383755</v>
      </c>
      <c r="K17">
        <v>8.4946485783179482E-2</v>
      </c>
      <c r="L17">
        <v>9.4161909509823297E-2</v>
      </c>
      <c r="M17">
        <v>0.10403665335862783</v>
      </c>
      <c r="N17">
        <v>0.10735625018214363</v>
      </c>
      <c r="O17">
        <v>0.10984591778430443</v>
      </c>
      <c r="P17">
        <v>9.3732419231021311E-2</v>
      </c>
      <c r="Q17">
        <v>0.1024321314634192</v>
      </c>
      <c r="R17">
        <v>0.10617474495495466</v>
      </c>
      <c r="S17">
        <v>8.8398006901719325E-2</v>
      </c>
      <c r="T17">
        <v>8.9533313322190555E-2</v>
      </c>
      <c r="U17">
        <v>0</v>
      </c>
      <c r="V17">
        <v>0</v>
      </c>
      <c r="W17">
        <v>0</v>
      </c>
      <c r="X17">
        <v>0.16844963758094844</v>
      </c>
      <c r="Y17">
        <v>4.2575855677589168E-28</v>
      </c>
      <c r="Z17">
        <v>5.5011223396512284E-28</v>
      </c>
      <c r="AA17">
        <v>4.1666333461668364E-28</v>
      </c>
      <c r="AB17">
        <v>7.7468811131712786E-28</v>
      </c>
      <c r="AC17">
        <v>0.24435053263377385</v>
      </c>
      <c r="AD17">
        <v>0.1644676553068822</v>
      </c>
      <c r="AE17">
        <v>0.13786264360413544</v>
      </c>
      <c r="AF17">
        <v>0.14312231274772791</v>
      </c>
      <c r="AG17">
        <v>0.13017649091280167</v>
      </c>
      <c r="AH17">
        <v>0.11467493682530619</v>
      </c>
      <c r="AI17">
        <v>0.1440549788542245</v>
      </c>
      <c r="AJ17">
        <v>0.12659458892023931</v>
      </c>
      <c r="AK17">
        <v>0.1256712689189845</v>
      </c>
      <c r="AL17">
        <v>0.15084771942810468</v>
      </c>
      <c r="AM17">
        <v>0.12709969134733928</v>
      </c>
      <c r="AN17">
        <v>0.14973286886176035</v>
      </c>
      <c r="AO17">
        <v>0</v>
      </c>
      <c r="AP17">
        <v>0</v>
      </c>
      <c r="AQ17">
        <v>0</v>
      </c>
      <c r="AR17">
        <v>0</v>
      </c>
      <c r="AS17">
        <v>0.23778138832962245</v>
      </c>
      <c r="AT17">
        <v>9.2680194594911624E-28</v>
      </c>
      <c r="AU17">
        <v>7.8362804170936077E-28</v>
      </c>
      <c r="AV17">
        <v>1.0091347649526612E-27</v>
      </c>
      <c r="AW17">
        <v>1.0547764775697083E-27</v>
      </c>
      <c r="AX17">
        <v>6.2302666216308588E-28</v>
      </c>
      <c r="AY17">
        <v>0.27406372255087053</v>
      </c>
      <c r="AZ17">
        <v>0.29000675061785125</v>
      </c>
      <c r="BA17">
        <v>0.1558585717425614</v>
      </c>
      <c r="BB17">
        <v>0.14959917282013693</v>
      </c>
      <c r="BC17">
        <v>0.15209018372558789</v>
      </c>
      <c r="BD17">
        <v>0.14994558165239838</v>
      </c>
      <c r="BE17">
        <v>0.16632357289854885</v>
      </c>
      <c r="BF17">
        <v>0.15380724111567137</v>
      </c>
      <c r="BG17">
        <v>0.14775674894834212</v>
      </c>
      <c r="BH17">
        <v>0.14869089088048348</v>
      </c>
      <c r="BI17">
        <v>0</v>
      </c>
      <c r="BJ17">
        <v>0</v>
      </c>
      <c r="BK17">
        <v>0</v>
      </c>
      <c r="BL17">
        <v>0</v>
      </c>
      <c r="BM17">
        <v>2.7101329913207652</v>
      </c>
      <c r="BN17">
        <v>0.37131839186718602</v>
      </c>
      <c r="BO17">
        <v>1.259845951098837E-27</v>
      </c>
      <c r="BP17">
        <v>1.0235608601681725E-27</v>
      </c>
      <c r="BQ17">
        <v>1.4121210346157802E-27</v>
      </c>
      <c r="BR17">
        <v>1.1675257150278619E-27</v>
      </c>
      <c r="BS17">
        <v>1.388252531276514E-27</v>
      </c>
      <c r="BT17">
        <v>2.7606716321471092E-27</v>
      </c>
      <c r="BU17">
        <v>0.32389466532925509</v>
      </c>
      <c r="BV17">
        <v>0.48748649835594998</v>
      </c>
      <c r="BW17">
        <v>0.35025487317012921</v>
      </c>
      <c r="BX17">
        <v>0.19258808420617141</v>
      </c>
      <c r="BY17">
        <v>0.16487880233490748</v>
      </c>
      <c r="BZ17">
        <v>0.1748195865689679</v>
      </c>
      <c r="CA17">
        <v>0.16571993374162897</v>
      </c>
      <c r="CB17">
        <v>0.18030577861711009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4.2894527776429312</v>
      </c>
      <c r="CI17">
        <v>0.37509834537009973</v>
      </c>
      <c r="CJ17">
        <v>1.2468449247242323E-27</v>
      </c>
      <c r="CK17">
        <v>1.2177293334162065E-27</v>
      </c>
      <c r="CL17">
        <v>1.526783628976648E-27</v>
      </c>
      <c r="CM17">
        <v>1.947849707892769E-27</v>
      </c>
      <c r="CN17">
        <v>1.4002811550785885E-27</v>
      </c>
      <c r="CO17">
        <v>1.9072596871491966E-27</v>
      </c>
      <c r="CP17">
        <v>1.9075282848789838E-27</v>
      </c>
      <c r="CQ17">
        <v>0.26162336540609371</v>
      </c>
      <c r="CR17">
        <v>0.5593685506286834</v>
      </c>
      <c r="CS17">
        <v>0.56125226413460816</v>
      </c>
      <c r="CT17">
        <v>0.44279872839882772</v>
      </c>
      <c r="CU17">
        <v>0.23747987358433301</v>
      </c>
      <c r="CV17">
        <v>0.27747460633323801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2.9261857309012429</v>
      </c>
      <c r="DC17">
        <v>2.3506585066583625</v>
      </c>
      <c r="DD17">
        <v>0.21220158642963208</v>
      </c>
      <c r="DE17">
        <v>1.6602014206818673E-27</v>
      </c>
      <c r="DF17">
        <v>1.4494190952486475E-27</v>
      </c>
      <c r="DG17">
        <v>1.6590804260615929E-27</v>
      </c>
      <c r="DH17">
        <v>1.8034282351441215E-27</v>
      </c>
      <c r="DI17">
        <v>1.3814458427984887E-27</v>
      </c>
      <c r="DJ17">
        <v>2.0975528469647176E-27</v>
      </c>
      <c r="DK17">
        <v>2.2138274183928513E-27</v>
      </c>
      <c r="DL17">
        <v>2.6603501091321562E-27</v>
      </c>
      <c r="DM17">
        <v>0.4930998511729931</v>
      </c>
      <c r="DN17">
        <v>0.61029826979849489</v>
      </c>
      <c r="DO17">
        <v>0.57540994415800206</v>
      </c>
      <c r="DP17">
        <v>0.43536886518034246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4.8090430702125184</v>
      </c>
      <c r="DX17">
        <v>0.53577491817403422</v>
      </c>
      <c r="DY17">
        <v>2.6342628975459449E-31</v>
      </c>
      <c r="DZ17">
        <v>2.0867673858453034E-29</v>
      </c>
      <c r="EA17">
        <v>2.4402427600044905E-31</v>
      </c>
      <c r="EB17">
        <v>2.1073389230233754E-31</v>
      </c>
      <c r="EC17">
        <v>2.4251479654258229E-31</v>
      </c>
      <c r="ED17">
        <v>2.2530379456471824E-31</v>
      </c>
      <c r="EE17">
        <v>2.7196665236120593E-31</v>
      </c>
      <c r="EF17">
        <v>1.841318417418832E-31</v>
      </c>
      <c r="EG17">
        <v>2.5259607128303798E-31</v>
      </c>
      <c r="EH17">
        <v>0.37644052031105896</v>
      </c>
      <c r="EI17">
        <v>0.73643051873712961</v>
      </c>
      <c r="EJ17">
        <v>0.78388753875560746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1.2236403709573487</v>
      </c>
      <c r="ER17">
        <v>3.1810897129376072</v>
      </c>
      <c r="ES17">
        <v>0.33516185678474147</v>
      </c>
      <c r="ET17">
        <v>2.1466586791783319E-31</v>
      </c>
      <c r="EU17">
        <v>2.4758949256392352E-31</v>
      </c>
      <c r="EV17">
        <v>2.2270434298683169E-31</v>
      </c>
      <c r="EW17">
        <v>2.3099739280752252E-31</v>
      </c>
      <c r="EX17">
        <v>2.3720644045969003E-31</v>
      </c>
      <c r="EY17">
        <v>2.3288612228266507E-31</v>
      </c>
      <c r="EZ17">
        <v>1.7080839797373114E-31</v>
      </c>
      <c r="FA17">
        <v>2.6340688351310485E-31</v>
      </c>
      <c r="FB17">
        <v>2.9763953492542317E-31</v>
      </c>
      <c r="FC17">
        <v>0.21316269066865601</v>
      </c>
      <c r="FD17">
        <v>0.77946372592313928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1.4953160448356884</v>
      </c>
      <c r="FM17">
        <v>0.73495139735034354</v>
      </c>
      <c r="FN17">
        <v>9.7410148666222984E-28</v>
      </c>
      <c r="FO17">
        <v>2.7025694572992582E-31</v>
      </c>
      <c r="FP17">
        <v>2.3156582281257575E-31</v>
      </c>
      <c r="FQ17">
        <v>2.5608010836413852E-31</v>
      </c>
      <c r="FR17">
        <v>2.2006265722786787E-31</v>
      </c>
      <c r="FS17">
        <v>3.3976846734568596E-31</v>
      </c>
      <c r="FT17">
        <v>3.1137011762580674E-31</v>
      </c>
      <c r="FU17">
        <v>2.5380347694156439E-31</v>
      </c>
      <c r="FV17">
        <v>2.6591569501701404E-31</v>
      </c>
      <c r="FW17">
        <v>2.8565763770892617E-31</v>
      </c>
      <c r="FX17">
        <v>0.24065054144791417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2.5451371493382822</v>
      </c>
      <c r="GG17">
        <v>3.4602392192295643</v>
      </c>
      <c r="GH17">
        <v>0.57054902768207427</v>
      </c>
      <c r="GI17">
        <v>2.6080022016444095E-30</v>
      </c>
      <c r="GJ17">
        <v>1.4282580366077534E-29</v>
      </c>
      <c r="GK17">
        <v>1.6053618670447527E-29</v>
      </c>
      <c r="GL17">
        <v>2.510261027723059E-30</v>
      </c>
      <c r="GM17">
        <v>2.331204113546976E-30</v>
      </c>
      <c r="GN17">
        <v>4.5133277458700481E-30</v>
      </c>
      <c r="GO17">
        <v>1.1291706122894454E-29</v>
      </c>
      <c r="GP17">
        <v>1.3264595362019735E-29</v>
      </c>
      <c r="GQ17">
        <v>1.3630875342717725E-30</v>
      </c>
      <c r="GR17">
        <v>5.5619404904465042E-30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9.522629083198321E-2</v>
      </c>
      <c r="HA17">
        <v>2.2681244954867346</v>
      </c>
      <c r="HB17">
        <v>0.98835331617276512</v>
      </c>
      <c r="HC17">
        <v>6.2932311701209178E-30</v>
      </c>
      <c r="HD17">
        <v>1.1102519672163207E-29</v>
      </c>
      <c r="HE17">
        <v>1.3540109195709459E-29</v>
      </c>
      <c r="HF17">
        <v>1.3073665137953454E-29</v>
      </c>
      <c r="HG17">
        <v>1.1979551424090661E-29</v>
      </c>
      <c r="HH17">
        <v>1.9944385295769046E-29</v>
      </c>
      <c r="HI17">
        <v>9.3731663380169814E-30</v>
      </c>
      <c r="HJ17">
        <v>8.3266510875356121E-30</v>
      </c>
      <c r="HK17">
        <v>4.2748189627837046E-30</v>
      </c>
      <c r="HL17">
        <v>1.1354674121062409E-29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4.7557190259814002</v>
      </c>
      <c r="HV17">
        <v>3.7754434710539271</v>
      </c>
      <c r="HW17">
        <v>0.63355343772162764</v>
      </c>
      <c r="HX17">
        <v>3.4085053962309924E-31</v>
      </c>
      <c r="HY17">
        <v>2.3164445921287457E-31</v>
      </c>
      <c r="HZ17">
        <v>3.3960251338471975E-31</v>
      </c>
      <c r="IA17">
        <v>3.252996476064872E-31</v>
      </c>
      <c r="IB17">
        <v>4.60574060256426E-31</v>
      </c>
      <c r="IC17">
        <v>3.1468675072220201E-31</v>
      </c>
      <c r="ID17">
        <v>3.3335979916707739E-31</v>
      </c>
      <c r="IE17">
        <v>3.3413406497478812E-31</v>
      </c>
      <c r="IF17">
        <v>3.2109022520638537E-31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2.872235506873773</v>
      </c>
      <c r="IP17">
        <v>1.0165752823476679</v>
      </c>
      <c r="IQ17">
        <v>1.2392206967430222</v>
      </c>
      <c r="IR17">
        <v>2.5643537491890728E-31</v>
      </c>
      <c r="IS17">
        <v>2.4296420788296265E-31</v>
      </c>
      <c r="IT17">
        <v>2.2723200849109129E-31</v>
      </c>
      <c r="IU17">
        <v>2.2488188625134787E-31</v>
      </c>
      <c r="IV17">
        <v>2.8189141651567729E-31</v>
      </c>
      <c r="IW17">
        <v>2.1713638434568501E-31</v>
      </c>
      <c r="IX17">
        <v>2.8767509357742557E-31</v>
      </c>
      <c r="IY17">
        <v>2.0885142791311453E-31</v>
      </c>
      <c r="IZ17">
        <v>2.35121799798561E-31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6.152359811836785</v>
      </c>
      <c r="JK17">
        <v>4.9947943582442278</v>
      </c>
      <c r="JL17">
        <v>0.76221684865314432</v>
      </c>
      <c r="JM17">
        <v>2.7431785606002317E-31</v>
      </c>
      <c r="JN17">
        <v>2.5529533098266506E-31</v>
      </c>
      <c r="JO17">
        <v>1.8407345084377388E-31</v>
      </c>
      <c r="JP17">
        <v>1.9012650803078554E-31</v>
      </c>
      <c r="JQ17">
        <v>2.1982199272759727E-31</v>
      </c>
      <c r="JR17">
        <v>1.861543566962274E-31</v>
      </c>
      <c r="JS17">
        <v>2.1686297156699112E-31</v>
      </c>
      <c r="JT17">
        <v>1.5503850389771133E-31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1.4106835197752114</v>
      </c>
      <c r="KE17">
        <v>2.5348798719629877</v>
      </c>
      <c r="KF17">
        <v>1.5599997541109891</v>
      </c>
      <c r="KG17">
        <v>0.37762321975428403</v>
      </c>
      <c r="KH17">
        <v>3.7641541393184926E-31</v>
      </c>
      <c r="KI17">
        <v>1.8052254664817003E-31</v>
      </c>
      <c r="KJ17">
        <v>1.5358910150479745E-31</v>
      </c>
      <c r="KK17">
        <v>1.6114374961987562E-31</v>
      </c>
      <c r="KL17">
        <v>1.4950535623162291E-31</v>
      </c>
      <c r="KM17">
        <v>2.5292763270224905E-31</v>
      </c>
      <c r="KN17">
        <v>2.7283861784990857E-31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3.0969641015275475</v>
      </c>
      <c r="KY17">
        <v>5.8608974285602589</v>
      </c>
      <c r="KZ17">
        <v>3.6350840450581638</v>
      </c>
      <c r="LA17">
        <v>1.1518272125815725</v>
      </c>
      <c r="LB17">
        <v>1.6829933120131484E-33</v>
      </c>
      <c r="LC17">
        <v>9.2961884515441698E-32</v>
      </c>
      <c r="LD17">
        <v>8.8235126122620538E-32</v>
      </c>
      <c r="LE17">
        <v>4.2031314181169205E-32</v>
      </c>
      <c r="LF17">
        <v>1.0848878260585866E-31</v>
      </c>
      <c r="LG17">
        <v>4.0138538486133399E-32</v>
      </c>
      <c r="LH17">
        <v>6.8466048772335546E-32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0.11428739717901112</v>
      </c>
      <c r="LT17">
        <v>1.0816791208298473</v>
      </c>
      <c r="LU17">
        <v>3.3393126570939207</v>
      </c>
      <c r="LV17">
        <v>1.1752803343223763</v>
      </c>
      <c r="LW17">
        <v>3.8087942528434489E-32</v>
      </c>
      <c r="LX17">
        <v>1.9064073209936182E-32</v>
      </c>
      <c r="LY17">
        <v>0</v>
      </c>
      <c r="LZ17">
        <v>3.8053922646383202E-32</v>
      </c>
      <c r="MA17">
        <v>3.4217830176036005E-32</v>
      </c>
      <c r="MB17">
        <v>7.5991865045465649E-32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0.56758913995697968</v>
      </c>
      <c r="MO17">
        <v>2.5086201787772242</v>
      </c>
      <c r="MP17">
        <v>2.6777993890404055</v>
      </c>
      <c r="MQ17">
        <v>0.96445510070591955</v>
      </c>
      <c r="MR17">
        <v>3.6149632771077243E-32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3.3988102132528904E-2</v>
      </c>
      <c r="NI17">
        <v>3.3627951132995522</v>
      </c>
      <c r="NJ17">
        <v>3.1890658027641905</v>
      </c>
      <c r="NK17">
        <v>1.9352189641088697</v>
      </c>
      <c r="NL17">
        <v>1.165259420915679</v>
      </c>
      <c r="NM17">
        <v>0</v>
      </c>
      <c r="NN17">
        <v>0</v>
      </c>
      <c r="NO17">
        <v>2.3504213384164473E-32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2.5303134597832182</v>
      </c>
      <c r="OD17">
        <v>4.6224972654581533</v>
      </c>
      <c r="OE17">
        <v>3.3694973398652723</v>
      </c>
      <c r="OF17">
        <v>1.9778922871801314</v>
      </c>
      <c r="OG17">
        <v>1.5926169314118517</v>
      </c>
      <c r="OH17">
        <v>1.903818808483651E-2</v>
      </c>
      <c r="OI17">
        <v>1.7659997585406813E-31</v>
      </c>
      <c r="OJ17">
        <v>1.3492692681760708E-29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2.0153461952696916</v>
      </c>
      <c r="OY17">
        <v>6.4451368188805951</v>
      </c>
      <c r="OZ17">
        <v>3.9434806534706381</v>
      </c>
      <c r="PA17">
        <v>2.1710465072288314</v>
      </c>
      <c r="PB17">
        <v>1.5582098227571921</v>
      </c>
      <c r="PC17">
        <v>0.3706786113610448</v>
      </c>
      <c r="PD17">
        <v>6.2260177824551494E-29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2.1289774969545725</v>
      </c>
      <c r="PT17">
        <v>4.100745320595812</v>
      </c>
      <c r="PU17">
        <v>2.6899231972738087</v>
      </c>
      <c r="PV17">
        <v>2.4034803056945302</v>
      </c>
      <c r="PW17">
        <v>2.0088171654651079</v>
      </c>
      <c r="PX17">
        <v>0.38882436415122251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3.1581613112629952</v>
      </c>
      <c r="QN17">
        <v>4.2203653962730749</v>
      </c>
      <c r="QO17">
        <v>3.9596261319704804</v>
      </c>
      <c r="QP17">
        <v>3.1716300928533125</v>
      </c>
      <c r="QQ17">
        <v>2.3655388766666245</v>
      </c>
      <c r="QR17">
        <v>2.2004165669276459</v>
      </c>
      <c r="QS17" s="102" t="s">
        <v>27</v>
      </c>
      <c r="QU17">
        <v>15</v>
      </c>
      <c r="QV17" s="35">
        <v>0.63300000000000001</v>
      </c>
      <c r="QW17">
        <f>JU$95</f>
        <v>0</v>
      </c>
      <c r="QX17">
        <f t="shared" ref="QX17:RP17" si="15">JV$95</f>
        <v>0</v>
      </c>
      <c r="QY17">
        <f t="shared" si="15"/>
        <v>0</v>
      </c>
      <c r="QZ17">
        <f t="shared" si="15"/>
        <v>0</v>
      </c>
      <c r="RA17">
        <f t="shared" si="15"/>
        <v>0</v>
      </c>
      <c r="RB17">
        <f t="shared" si="15"/>
        <v>0</v>
      </c>
      <c r="RC17">
        <f t="shared" si="15"/>
        <v>0</v>
      </c>
      <c r="RD17">
        <f t="shared" si="15"/>
        <v>0</v>
      </c>
      <c r="RE17">
        <f t="shared" si="15"/>
        <v>0</v>
      </c>
      <c r="RF17">
        <f t="shared" si="15"/>
        <v>63.830146659641763</v>
      </c>
      <c r="RG17">
        <f t="shared" si="15"/>
        <v>81.727760237105855</v>
      </c>
      <c r="RH17">
        <f t="shared" si="15"/>
        <v>59.998770655075305</v>
      </c>
      <c r="RI17">
        <f t="shared" si="15"/>
        <v>61.171928041802353</v>
      </c>
      <c r="RJ17">
        <f t="shared" si="15"/>
        <v>55.597500543338242</v>
      </c>
      <c r="RK17">
        <f t="shared" si="15"/>
        <v>93.06021805981284</v>
      </c>
      <c r="RL17">
        <f t="shared" si="15"/>
        <v>99.049315150469681</v>
      </c>
      <c r="RM17">
        <f t="shared" si="15"/>
        <v>100.02392660206114</v>
      </c>
      <c r="RN17">
        <f t="shared" si="15"/>
        <v>102.80279241020696</v>
      </c>
      <c r="RO17">
        <f t="shared" si="15"/>
        <v>108.06180419962068</v>
      </c>
      <c r="RP17">
        <f t="shared" si="15"/>
        <v>110.03911611960503</v>
      </c>
      <c r="RR17">
        <f t="shared" si="2"/>
        <v>13.182587700000001</v>
      </c>
      <c r="RS17" s="35">
        <v>0.63300000000000001</v>
      </c>
      <c r="RT17">
        <f>0.82*RI17+0.18*RJ17</f>
        <v>60.168531092078808</v>
      </c>
    </row>
    <row r="18" spans="1:503" x14ac:dyDescent="0.3">
      <c r="A18">
        <v>0</v>
      </c>
      <c r="B18">
        <v>0</v>
      </c>
      <c r="C18">
        <v>0.23375871971012652</v>
      </c>
      <c r="D18">
        <v>0</v>
      </c>
      <c r="E18">
        <v>0</v>
      </c>
      <c r="F18">
        <v>0</v>
      </c>
      <c r="G18">
        <v>0.12346365875453995</v>
      </c>
      <c r="H18">
        <v>0.10729335280808136</v>
      </c>
      <c r="I18">
        <v>9.5463474420577246E-2</v>
      </c>
      <c r="J18">
        <v>0.10248164309383755</v>
      </c>
      <c r="K18">
        <v>8.4946485783179482E-2</v>
      </c>
      <c r="L18">
        <v>9.4161909509823297E-2</v>
      </c>
      <c r="M18">
        <v>0.10403665335862783</v>
      </c>
      <c r="N18">
        <v>0.10735625018214363</v>
      </c>
      <c r="O18">
        <v>0.10984591778430443</v>
      </c>
      <c r="P18">
        <v>9.3732419231021311E-2</v>
      </c>
      <c r="Q18">
        <v>0.1024321314634192</v>
      </c>
      <c r="R18">
        <v>0.10617474495495464</v>
      </c>
      <c r="S18">
        <v>8.8398006901719312E-2</v>
      </c>
      <c r="T18">
        <v>8.9533313322190555E-2</v>
      </c>
      <c r="U18">
        <v>0</v>
      </c>
      <c r="V18">
        <v>0</v>
      </c>
      <c r="W18">
        <v>0</v>
      </c>
      <c r="X18">
        <v>0.16844963758094844</v>
      </c>
      <c r="Y18">
        <v>0</v>
      </c>
      <c r="Z18">
        <v>0</v>
      </c>
      <c r="AA18">
        <v>0</v>
      </c>
      <c r="AB18">
        <v>0</v>
      </c>
      <c r="AC18">
        <v>0.24435053263377379</v>
      </c>
      <c r="AD18">
        <v>0.16446765530688212</v>
      </c>
      <c r="AE18">
        <v>0.13786264360413544</v>
      </c>
      <c r="AF18">
        <v>0.14312231274772791</v>
      </c>
      <c r="AG18">
        <v>0.13017649091280167</v>
      </c>
      <c r="AH18">
        <v>0.11467493682530616</v>
      </c>
      <c r="AI18">
        <v>0.14405497885422447</v>
      </c>
      <c r="AJ18">
        <v>0.12659458892023928</v>
      </c>
      <c r="AK18">
        <v>0.1256712689189845</v>
      </c>
      <c r="AL18">
        <v>0.15084771942810468</v>
      </c>
      <c r="AM18">
        <v>0.12709969134733926</v>
      </c>
      <c r="AN18">
        <v>0.14973286886176035</v>
      </c>
      <c r="AO18">
        <v>0</v>
      </c>
      <c r="AP18">
        <v>0</v>
      </c>
      <c r="AQ18">
        <v>0</v>
      </c>
      <c r="AR18">
        <v>0</v>
      </c>
      <c r="AS18">
        <v>0.23778138832962245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0.27406372255087053</v>
      </c>
      <c r="AZ18">
        <v>0.29000675061785119</v>
      </c>
      <c r="BA18">
        <v>0.15585857174256143</v>
      </c>
      <c r="BB18">
        <v>0.14959917282013693</v>
      </c>
      <c r="BC18">
        <v>0.15209018372558794</v>
      </c>
      <c r="BD18">
        <v>0.14994558165239835</v>
      </c>
      <c r="BE18">
        <v>0.16632357289854885</v>
      </c>
      <c r="BF18">
        <v>0.15380724111567137</v>
      </c>
      <c r="BG18">
        <v>0.14775674894834212</v>
      </c>
      <c r="BH18">
        <v>0.14869089088048346</v>
      </c>
      <c r="BI18">
        <v>0</v>
      </c>
      <c r="BJ18">
        <v>0</v>
      </c>
      <c r="BK18">
        <v>0</v>
      </c>
      <c r="BL18">
        <v>0</v>
      </c>
      <c r="BM18">
        <v>2.7101329913207648</v>
      </c>
      <c r="BN18">
        <v>0.37131839186718602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0.32389466532925509</v>
      </c>
      <c r="BV18">
        <v>0.48748649835594998</v>
      </c>
      <c r="BW18">
        <v>0.35025487317012921</v>
      </c>
      <c r="BX18">
        <v>0.19258808420617138</v>
      </c>
      <c r="BY18">
        <v>0.16487880233490748</v>
      </c>
      <c r="BZ18">
        <v>0.17481958656896787</v>
      </c>
      <c r="CA18">
        <v>0.16571993374162894</v>
      </c>
      <c r="CB18">
        <v>0.18030577861711009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4.2894527776429312</v>
      </c>
      <c r="CI18">
        <v>0.37509834537009973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0.26162336540609371</v>
      </c>
      <c r="CR18">
        <v>0.5593685506286834</v>
      </c>
      <c r="CS18">
        <v>0.56125226413460816</v>
      </c>
      <c r="CT18">
        <v>0.44279872839882767</v>
      </c>
      <c r="CU18">
        <v>0.23747987358433295</v>
      </c>
      <c r="CV18">
        <v>0.27747460633323801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2.9261857309012438</v>
      </c>
      <c r="DC18">
        <v>2.3506585066583625</v>
      </c>
      <c r="DD18">
        <v>0.21220158642963208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0.4930998511729931</v>
      </c>
      <c r="DN18">
        <v>0.61029826979849489</v>
      </c>
      <c r="DO18">
        <v>0.57540994415800206</v>
      </c>
      <c r="DP18">
        <v>0.43536886518034246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4.8090430702125184</v>
      </c>
      <c r="DX18">
        <v>0.53577491817403422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0.37644052031105896</v>
      </c>
      <c r="EI18">
        <v>0.73643051873712961</v>
      </c>
      <c r="EJ18">
        <v>0.78388753875560746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1.2236403709573485</v>
      </c>
      <c r="ER18">
        <v>3.1810897129376072</v>
      </c>
      <c r="ES18">
        <v>0.33516185678474142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0.21316269066865598</v>
      </c>
      <c r="FD18">
        <v>0.77946372592313928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1.4953160448356881</v>
      </c>
      <c r="FM18">
        <v>0.73495139735034332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0.2406505414479142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2.5451371493382822</v>
      </c>
      <c r="GG18">
        <v>3.4602392192295643</v>
      </c>
      <c r="GH18">
        <v>0.57054902768207427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9.522629083198296E-2</v>
      </c>
      <c r="HA18">
        <v>2.2681244954867346</v>
      </c>
      <c r="HB18">
        <v>0.98835331617276512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4.7557190259814002</v>
      </c>
      <c r="HV18">
        <v>3.7754434710539266</v>
      </c>
      <c r="HW18">
        <v>0.63355343772162764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2.872235506873773</v>
      </c>
      <c r="IP18">
        <v>1.0165752823476679</v>
      </c>
      <c r="IQ18">
        <v>1.2392206967430219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6.1523598118367842</v>
      </c>
      <c r="JK18">
        <v>4.9947943582442287</v>
      </c>
      <c r="JL18">
        <v>0.76221684865314432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1.4106835197752119</v>
      </c>
      <c r="KE18">
        <v>2.5348798719629877</v>
      </c>
      <c r="KF18">
        <v>1.5599997541109889</v>
      </c>
      <c r="KG18">
        <v>0.37762321975428403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3.096964101527548</v>
      </c>
      <c r="KY18">
        <v>5.860897428560258</v>
      </c>
      <c r="KZ18">
        <v>3.6350840450581638</v>
      </c>
      <c r="LA18">
        <v>1.1518272125815725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0.11428739717901155</v>
      </c>
      <c r="LT18">
        <v>1.0816791208298473</v>
      </c>
      <c r="LU18">
        <v>3.3393126570939207</v>
      </c>
      <c r="LV18">
        <v>1.1752803343223763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0.56758913995697979</v>
      </c>
      <c r="MO18">
        <v>2.5086201787772238</v>
      </c>
      <c r="MP18">
        <v>2.6777993890404055</v>
      </c>
      <c r="MQ18">
        <v>0.96445510070591955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3.3988102132528279E-2</v>
      </c>
      <c r="NI18">
        <v>3.3627951132995522</v>
      </c>
      <c r="NJ18">
        <v>3.1890658027641905</v>
      </c>
      <c r="NK18">
        <v>1.9352189641088697</v>
      </c>
      <c r="NL18">
        <v>1.1652594209156788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2.5303134597832182</v>
      </c>
      <c r="OD18">
        <v>4.6224972654581533</v>
      </c>
      <c r="OE18">
        <v>3.3694973398652723</v>
      </c>
      <c r="OF18">
        <v>1.9778922871801314</v>
      </c>
      <c r="OG18">
        <v>1.5926169314118515</v>
      </c>
      <c r="OH18">
        <v>1.903818808483651E-2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2.0153461952696921</v>
      </c>
      <c r="OY18">
        <v>6.4451368188805951</v>
      </c>
      <c r="OZ18">
        <v>3.9434806534706386</v>
      </c>
      <c r="PA18">
        <v>2.1710465072288314</v>
      </c>
      <c r="PB18">
        <v>1.5582098227571923</v>
      </c>
      <c r="PC18">
        <v>0.37067861136104474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2.1289774969545721</v>
      </c>
      <c r="PT18">
        <v>4.100745320595812</v>
      </c>
      <c r="PU18">
        <v>2.6899231972738087</v>
      </c>
      <c r="PV18">
        <v>2.4034803056945302</v>
      </c>
      <c r="PW18">
        <v>2.0088171654651079</v>
      </c>
      <c r="PX18">
        <v>0.38882436415122257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3.1581613112629952</v>
      </c>
      <c r="QN18">
        <v>4.2203653962730749</v>
      </c>
      <c r="QO18">
        <v>3.95962613197048</v>
      </c>
      <c r="QP18">
        <v>3.1716300928533125</v>
      </c>
      <c r="QQ18">
        <v>2.3655388766666245</v>
      </c>
      <c r="QR18">
        <v>2.2004165669276459</v>
      </c>
      <c r="QS18" s="102" t="s">
        <v>29</v>
      </c>
      <c r="QU18">
        <v>16</v>
      </c>
      <c r="QV18" s="35">
        <v>0.66600000000000004</v>
      </c>
      <c r="QW18">
        <f>KO$95</f>
        <v>0</v>
      </c>
      <c r="QX18">
        <f t="shared" ref="QX18:RP18" si="16">KP$95</f>
        <v>0</v>
      </c>
      <c r="QY18">
        <f t="shared" si="16"/>
        <v>0</v>
      </c>
      <c r="QZ18">
        <f t="shared" si="16"/>
        <v>0</v>
      </c>
      <c r="RA18">
        <f t="shared" si="16"/>
        <v>0</v>
      </c>
      <c r="RB18">
        <f t="shared" si="16"/>
        <v>0</v>
      </c>
      <c r="RC18">
        <f t="shared" si="16"/>
        <v>0</v>
      </c>
      <c r="RD18">
        <f t="shared" si="16"/>
        <v>0</v>
      </c>
      <c r="RE18">
        <f t="shared" si="16"/>
        <v>0</v>
      </c>
      <c r="RF18">
        <f t="shared" si="16"/>
        <v>13.374943272262401</v>
      </c>
      <c r="RG18">
        <f t="shared" si="16"/>
        <v>106.17961758581171</v>
      </c>
      <c r="RH18">
        <f t="shared" si="16"/>
        <v>98.170392330318037</v>
      </c>
      <c r="RI18">
        <f t="shared" si="16"/>
        <v>50.485303735844482</v>
      </c>
      <c r="RJ18">
        <f t="shared" si="16"/>
        <v>55.62415243874451</v>
      </c>
      <c r="RK18">
        <f t="shared" si="16"/>
        <v>93.255626884220732</v>
      </c>
      <c r="RL18">
        <f t="shared" si="16"/>
        <v>97.431148429939157</v>
      </c>
      <c r="RM18">
        <f t="shared" si="16"/>
        <v>97.797216236231449</v>
      </c>
      <c r="RN18">
        <f t="shared" si="16"/>
        <v>100.20099643964062</v>
      </c>
      <c r="RO18">
        <f t="shared" si="16"/>
        <v>103.9992691899235</v>
      </c>
      <c r="RP18">
        <f t="shared" si="16"/>
        <v>102.85887804003606</v>
      </c>
      <c r="RR18">
        <f t="shared" si="2"/>
        <v>13.576835399999998</v>
      </c>
      <c r="RS18" s="35">
        <v>0.66600000000000004</v>
      </c>
      <c r="RT18">
        <f>0.42*RI18+0.58*RJ18</f>
        <v>53.465835983526496</v>
      </c>
    </row>
    <row r="19" spans="1:503" x14ac:dyDescent="0.3">
      <c r="A19">
        <v>0</v>
      </c>
      <c r="B19">
        <v>0</v>
      </c>
      <c r="C19">
        <v>5.8041952344502044E-28</v>
      </c>
      <c r="D19">
        <v>1.9072603727035117E-28</v>
      </c>
      <c r="E19">
        <v>2.4164907148443087E-28</v>
      </c>
      <c r="F19">
        <v>1.1746958196033696E-28</v>
      </c>
      <c r="G19">
        <v>2.3107610677485795E-28</v>
      </c>
      <c r="H19">
        <v>1.4401981031902137E-28</v>
      </c>
      <c r="I19">
        <v>1.5198547136915619E-28</v>
      </c>
      <c r="J19">
        <v>1.2003295701477095E-28</v>
      </c>
      <c r="K19">
        <v>3.1599004818079845E-29</v>
      </c>
      <c r="L19">
        <v>1.5557311113465316E-28</v>
      </c>
      <c r="M19">
        <v>6.3780736050448302E-29</v>
      </c>
      <c r="N19">
        <v>3.7449004724778318E-28</v>
      </c>
      <c r="O19">
        <v>1.8719181887059843E-28</v>
      </c>
      <c r="P19">
        <v>2.1963411734484775E-28</v>
      </c>
      <c r="Q19">
        <v>2.4995006667260177E-28</v>
      </c>
      <c r="R19">
        <v>4.2005927963752267E-28</v>
      </c>
      <c r="S19">
        <v>8.9518350078772825E-29</v>
      </c>
      <c r="T19">
        <v>7.0692813999492554E-29</v>
      </c>
      <c r="U19">
        <v>0</v>
      </c>
      <c r="V19">
        <v>0</v>
      </c>
      <c r="W19">
        <v>0</v>
      </c>
      <c r="X19">
        <v>1.9097413026863988E-28</v>
      </c>
      <c r="Y19">
        <v>2.1871017494871197E-28</v>
      </c>
      <c r="Z19">
        <v>1.0642967231195318E-28</v>
      </c>
      <c r="AA19">
        <v>1.5431690230235224E-28</v>
      </c>
      <c r="AB19">
        <v>1.3313336521527203E-28</v>
      </c>
      <c r="AC19">
        <v>9.0264405391552908E-28</v>
      </c>
      <c r="AD19">
        <v>8.3872819599763329E-28</v>
      </c>
      <c r="AE19">
        <v>6.4452595183303155E-28</v>
      </c>
      <c r="AF19">
        <v>4.9551238566207736E-28</v>
      </c>
      <c r="AG19">
        <v>9.5866213448339188E-28</v>
      </c>
      <c r="AH19">
        <v>7.5626867735860296E-28</v>
      </c>
      <c r="AI19">
        <v>1.5766364551614929E-27</v>
      </c>
      <c r="AJ19">
        <v>3.7746715677616206E-28</v>
      </c>
      <c r="AK19">
        <v>6.9899136193305001E-28</v>
      </c>
      <c r="AL19">
        <v>4.3460968935321109E-28</v>
      </c>
      <c r="AM19">
        <v>3.8089371271990514E-28</v>
      </c>
      <c r="AN19">
        <v>1.5131820533756258E-27</v>
      </c>
      <c r="AO19">
        <v>0</v>
      </c>
      <c r="AP19">
        <v>0</v>
      </c>
      <c r="AQ19">
        <v>0</v>
      </c>
      <c r="AR19">
        <v>0</v>
      </c>
      <c r="AS19">
        <v>2.2972549465275301E-28</v>
      </c>
      <c r="AT19">
        <v>3.3676956034580774E-28</v>
      </c>
      <c r="AU19">
        <v>2.4938973981672117E-28</v>
      </c>
      <c r="AV19">
        <v>2.7726176033092352E-28</v>
      </c>
      <c r="AW19">
        <v>3.3962072636559203E-28</v>
      </c>
      <c r="AX19">
        <v>4.3250419525425319E-28</v>
      </c>
      <c r="AY19">
        <v>7.0674587268183836E-28</v>
      </c>
      <c r="AZ19">
        <v>1.3271477319724062E-27</v>
      </c>
      <c r="BA19">
        <v>2.2612337732685369E-27</v>
      </c>
      <c r="BB19">
        <v>5.3534266985355584E-28</v>
      </c>
      <c r="BC19">
        <v>1.0218362452812199E-27</v>
      </c>
      <c r="BD19">
        <v>1.4847623778726248E-27</v>
      </c>
      <c r="BE19">
        <v>1.1416384324873085E-27</v>
      </c>
      <c r="BF19">
        <v>1.4203509379507317E-27</v>
      </c>
      <c r="BG19">
        <v>6.4379381624068588E-28</v>
      </c>
      <c r="BH19">
        <v>1.0190642941203883E-27</v>
      </c>
      <c r="BI19">
        <v>0</v>
      </c>
      <c r="BJ19">
        <v>0</v>
      </c>
      <c r="BK19">
        <v>0</v>
      </c>
      <c r="BL19">
        <v>0</v>
      </c>
      <c r="BM19">
        <v>6.1339473288462863E-28</v>
      </c>
      <c r="BN19">
        <v>1.140074126002604E-27</v>
      </c>
      <c r="BO19">
        <v>6.6309611869141898E-28</v>
      </c>
      <c r="BP19">
        <v>6.1166177243506516E-28</v>
      </c>
      <c r="BQ19">
        <v>3.7016715332853406E-28</v>
      </c>
      <c r="BR19">
        <v>3.3321125561901702E-28</v>
      </c>
      <c r="BS19">
        <v>2.1976294893712124E-28</v>
      </c>
      <c r="BT19">
        <v>1.8254079906547272E-27</v>
      </c>
      <c r="BU19">
        <v>5.2299092046116068E-28</v>
      </c>
      <c r="BV19">
        <v>2.3865751741451644E-27</v>
      </c>
      <c r="BW19">
        <v>1.4023495622733479E-27</v>
      </c>
      <c r="BX19">
        <v>6.6375775578494535E-28</v>
      </c>
      <c r="BY19">
        <v>6.4084638287988864E-28</v>
      </c>
      <c r="BZ19">
        <v>7.125680713574146E-28</v>
      </c>
      <c r="CA19">
        <v>1.7467142196623035E-27</v>
      </c>
      <c r="CB19">
        <v>1.2937610690167311E-27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3.4816005105501242E-27</v>
      </c>
      <c r="CI19">
        <v>5.678580937956483E-28</v>
      </c>
      <c r="CJ19">
        <v>6.5178032207273185E-28</v>
      </c>
      <c r="CK19">
        <v>6.1712914187126712E-28</v>
      </c>
      <c r="CL19">
        <v>6.1012123857837997E-28</v>
      </c>
      <c r="CM19">
        <v>4.3505429921742116E-28</v>
      </c>
      <c r="CN19">
        <v>5.0059183913179117E-28</v>
      </c>
      <c r="CO19">
        <v>6.2902742355022981E-28</v>
      </c>
      <c r="CP19">
        <v>6.9961094791832428E-28</v>
      </c>
      <c r="CQ19">
        <v>8.0254978219203124E-28</v>
      </c>
      <c r="CR19">
        <v>9.0710957609014688E-28</v>
      </c>
      <c r="CS19">
        <v>1.6870447396326419E-27</v>
      </c>
      <c r="CT19">
        <v>1.3501157649758589E-27</v>
      </c>
      <c r="CU19">
        <v>1.1568963968783368E-27</v>
      </c>
      <c r="CV19">
        <v>1.49722410931761E-27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7.8571558725943707E-28</v>
      </c>
      <c r="DC19">
        <v>3.7303146130447658E-28</v>
      </c>
      <c r="DD19">
        <v>4.5695645275988029E-28</v>
      </c>
      <c r="DE19">
        <v>5.0132732116055345E-28</v>
      </c>
      <c r="DF19">
        <v>3.1791242281632939E-28</v>
      </c>
      <c r="DG19">
        <v>4.4159682885408637E-28</v>
      </c>
      <c r="DH19">
        <v>3.7483260860407124E-28</v>
      </c>
      <c r="DI19">
        <v>7.6594432789144655E-28</v>
      </c>
      <c r="DJ19">
        <v>1.1148980660135451E-27</v>
      </c>
      <c r="DK19">
        <v>1.1829989120599005E-27</v>
      </c>
      <c r="DL19">
        <v>1.1986128776613801E-27</v>
      </c>
      <c r="DM19">
        <v>2.018433927766666E-27</v>
      </c>
      <c r="DN19">
        <v>5.1657119224743888E-28</v>
      </c>
      <c r="DO19">
        <v>2.0001898496471959E-27</v>
      </c>
      <c r="DP19">
        <v>1.5196731692496992E-27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2.057719602070996E-31</v>
      </c>
      <c r="DY19">
        <v>0</v>
      </c>
      <c r="DZ19">
        <v>4.1161103676603432E-31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7.4193330495805987E-31</v>
      </c>
      <c r="EI19">
        <v>1.1031041422500728E-29</v>
      </c>
      <c r="EJ19">
        <v>3.0736033875934578E-29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1.0564931408226356E-31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2.0472680452872347E-31</v>
      </c>
      <c r="FD19">
        <v>4.201844807696274E-29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2.9295871030617712E-31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9.7506313262095613E-30</v>
      </c>
      <c r="GG19">
        <v>9.5924645252557654E-30</v>
      </c>
      <c r="GH19">
        <v>2.0640042345479137E-31</v>
      </c>
      <c r="GI19">
        <v>1.8509447193450697E-31</v>
      </c>
      <c r="GJ19">
        <v>4.5209920420908927E-31</v>
      </c>
      <c r="GK19">
        <v>9.8157379039616011E-31</v>
      </c>
      <c r="GL19">
        <v>6.1921562655218222E-31</v>
      </c>
      <c r="GM19">
        <v>7.5938759767320459E-31</v>
      </c>
      <c r="GN19">
        <v>4.1094167004902606E-30</v>
      </c>
      <c r="GO19">
        <v>6.6882712588383661E-31</v>
      </c>
      <c r="GP19">
        <v>2.4699973476879411E-30</v>
      </c>
      <c r="GQ19">
        <v>2.2296257817446136E-31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7.2034604054302902E-30</v>
      </c>
      <c r="HB19">
        <v>1.1143068792744781E-30</v>
      </c>
      <c r="HC19">
        <v>4.2466535839102476E-31</v>
      </c>
      <c r="HD19">
        <v>3.4705273808217608E-31</v>
      </c>
      <c r="HE19">
        <v>5.466270520480267E-31</v>
      </c>
      <c r="HF19">
        <v>4.6573149690098525E-30</v>
      </c>
      <c r="HG19">
        <v>1.5963964791976722E-30</v>
      </c>
      <c r="HH19">
        <v>9.4939111404966347E-31</v>
      </c>
      <c r="HI19">
        <v>3.2781374286081344E-31</v>
      </c>
      <c r="HJ19">
        <v>5.1045293265650011E-31</v>
      </c>
      <c r="HK19">
        <v>1.0264515072040399E-31</v>
      </c>
      <c r="HL19">
        <v>9.14057000539709E-31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7.5522831936724171E-29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3.7338645946087551E-29</v>
      </c>
      <c r="QS19" s="102" t="s">
        <v>31</v>
      </c>
      <c r="QU19">
        <v>17</v>
      </c>
      <c r="QV19" s="35">
        <v>0.7</v>
      </c>
      <c r="QW19">
        <f>LI$95</f>
        <v>0</v>
      </c>
      <c r="QX19">
        <f t="shared" ref="QX19:RP19" si="17">LJ$95</f>
        <v>0</v>
      </c>
      <c r="QY19">
        <f t="shared" si="17"/>
        <v>0</v>
      </c>
      <c r="QZ19">
        <f t="shared" si="17"/>
        <v>0</v>
      </c>
      <c r="RA19">
        <f t="shared" si="17"/>
        <v>0</v>
      </c>
      <c r="RB19">
        <f t="shared" si="17"/>
        <v>0</v>
      </c>
      <c r="RC19">
        <f t="shared" si="17"/>
        <v>0</v>
      </c>
      <c r="RD19">
        <f t="shared" si="17"/>
        <v>0</v>
      </c>
      <c r="RE19">
        <f t="shared" si="17"/>
        <v>0</v>
      </c>
      <c r="RF19">
        <f t="shared" si="17"/>
        <v>0</v>
      </c>
      <c r="RG19">
        <f t="shared" si="17"/>
        <v>39.894392744095803</v>
      </c>
      <c r="RH19">
        <f t="shared" si="17"/>
        <v>100.55937581101827</v>
      </c>
      <c r="RI19">
        <f t="shared" si="17"/>
        <v>100.42964000352326</v>
      </c>
      <c r="RJ19">
        <f t="shared" si="17"/>
        <v>50.469415640860873</v>
      </c>
      <c r="RK19">
        <f t="shared" si="17"/>
        <v>90.636283379679099</v>
      </c>
      <c r="RL19">
        <f t="shared" si="17"/>
        <v>91.622595630812668</v>
      </c>
      <c r="RM19">
        <f t="shared" si="17"/>
        <v>95.317237905789867</v>
      </c>
      <c r="RN19">
        <f t="shared" si="17"/>
        <v>101.65966893543046</v>
      </c>
      <c r="RO19">
        <f t="shared" si="17"/>
        <v>100.41557518844735</v>
      </c>
      <c r="RP19">
        <f t="shared" si="17"/>
        <v>102.29816306482132</v>
      </c>
      <c r="RR19">
        <f t="shared" si="2"/>
        <v>13.983029999999999</v>
      </c>
      <c r="RS19" s="35">
        <v>0.7</v>
      </c>
      <c r="RT19">
        <f>0.02*RI19+0.98*RJ19</f>
        <v>51.468620128114125</v>
      </c>
    </row>
    <row r="20" spans="1:503" x14ac:dyDescent="0.3">
      <c r="A20">
        <v>0</v>
      </c>
      <c r="B20">
        <v>0</v>
      </c>
      <c r="C20">
        <v>3.3282886631471736E-29</v>
      </c>
      <c r="D20">
        <v>3.6972010739357482E-29</v>
      </c>
      <c r="E20">
        <v>5.161092843861624E-31</v>
      </c>
      <c r="F20">
        <v>1.8121546752150082E-28</v>
      </c>
      <c r="G20">
        <v>1.6999060915868505E-28</v>
      </c>
      <c r="H20">
        <v>8.4465878859061107E-29</v>
      </c>
      <c r="I20">
        <v>6.4892343281792489E-28</v>
      </c>
      <c r="J20">
        <v>2.6103854245169377E-28</v>
      </c>
      <c r="K20">
        <v>2.6380198633627976E-28</v>
      </c>
      <c r="L20">
        <v>2.1007170340616405E-28</v>
      </c>
      <c r="M20">
        <v>6.2249412350511437E-28</v>
      </c>
      <c r="N20">
        <v>2.3810260268954413E-28</v>
      </c>
      <c r="O20">
        <v>2.7685820958362419E-28</v>
      </c>
      <c r="P20">
        <v>1.4789265405334253E-28</v>
      </c>
      <c r="Q20">
        <v>9.0747323082735299E-28</v>
      </c>
      <c r="R20">
        <v>5.6899412186166583E-29</v>
      </c>
      <c r="S20">
        <v>2.5244436521171135E-28</v>
      </c>
      <c r="T20">
        <v>4.450615990054845E-28</v>
      </c>
      <c r="U20">
        <v>0</v>
      </c>
      <c r="V20">
        <v>0</v>
      </c>
      <c r="W20">
        <v>0</v>
      </c>
      <c r="X20">
        <v>4.3480584624504224E-28</v>
      </c>
      <c r="Y20">
        <v>8.1518090093386041E-29</v>
      </c>
      <c r="Z20">
        <v>1.6301718133936978E-28</v>
      </c>
      <c r="AA20">
        <v>3.0812220018945827E-28</v>
      </c>
      <c r="AB20">
        <v>5.0064561301201671E-28</v>
      </c>
      <c r="AC20">
        <v>1.9370037495605343E-28</v>
      </c>
      <c r="AD20">
        <v>2.3524492394823826E-28</v>
      </c>
      <c r="AE20">
        <v>2.8853734768821632E-28</v>
      </c>
      <c r="AF20">
        <v>6.7779420522132718E-28</v>
      </c>
      <c r="AG20">
        <v>2.3793175564079058E-28</v>
      </c>
      <c r="AH20">
        <v>1.7182660874559407E-28</v>
      </c>
      <c r="AI20">
        <v>5.8071834409555875E-28</v>
      </c>
      <c r="AJ20">
        <v>3.0826770628274352E-28</v>
      </c>
      <c r="AK20">
        <v>1.4215798978754063E-27</v>
      </c>
      <c r="AL20">
        <v>4.8378049033440191E-28</v>
      </c>
      <c r="AM20">
        <v>6.6818928852491225E-28</v>
      </c>
      <c r="AN20">
        <v>5.5419719717720736E-28</v>
      </c>
      <c r="AO20">
        <v>0</v>
      </c>
      <c r="AP20">
        <v>0</v>
      </c>
      <c r="AQ20">
        <v>0</v>
      </c>
      <c r="AR20">
        <v>0</v>
      </c>
      <c r="AS20">
        <v>4.8045525909593397E-28</v>
      </c>
      <c r="AT20">
        <v>7.1258607616849277E-28</v>
      </c>
      <c r="AU20">
        <v>6.0289768131732234E-28</v>
      </c>
      <c r="AV20">
        <v>1.0057937969306367E-27</v>
      </c>
      <c r="AW20">
        <v>7.8778131201872176E-28</v>
      </c>
      <c r="AX20">
        <v>7.1839464523973981E-28</v>
      </c>
      <c r="AY20">
        <v>8.9316450403409135E-28</v>
      </c>
      <c r="AZ20">
        <v>1.3591325358891841E-27</v>
      </c>
      <c r="BA20">
        <v>1.0664952541700653E-27</v>
      </c>
      <c r="BB20">
        <v>1.4128234334311932E-27</v>
      </c>
      <c r="BC20">
        <v>1.6820275916170854E-27</v>
      </c>
      <c r="BD20">
        <v>8.048045301404228E-28</v>
      </c>
      <c r="BE20">
        <v>1.1403613646877587E-27</v>
      </c>
      <c r="BF20">
        <v>1.6398785982457669E-27</v>
      </c>
      <c r="BG20">
        <v>1.4878946306800871E-27</v>
      </c>
      <c r="BH20">
        <v>2.7185043611200359E-27</v>
      </c>
      <c r="BI20">
        <v>0</v>
      </c>
      <c r="BJ20">
        <v>0</v>
      </c>
      <c r="BK20">
        <v>0</v>
      </c>
      <c r="BL20">
        <v>0</v>
      </c>
      <c r="BM20">
        <v>3.5201269291446957E-28</v>
      </c>
      <c r="BN20">
        <v>8.8869833652898634E-28</v>
      </c>
      <c r="BO20">
        <v>1.1826103404727076E-27</v>
      </c>
      <c r="BP20">
        <v>9.3506871880650949E-28</v>
      </c>
      <c r="BQ20">
        <v>7.0312023484465957E-28</v>
      </c>
      <c r="BR20">
        <v>1.0875792570486227E-27</v>
      </c>
      <c r="BS20">
        <v>1.0751312264695112E-27</v>
      </c>
      <c r="BT20">
        <v>1.4520064528349383E-27</v>
      </c>
      <c r="BU20">
        <v>8.2621887156463423E-27</v>
      </c>
      <c r="BV20">
        <v>3.2015529456912315E-27</v>
      </c>
      <c r="BW20">
        <v>2.5562096714756518E-27</v>
      </c>
      <c r="BX20">
        <v>3.6631258991296847E-27</v>
      </c>
      <c r="BY20">
        <v>2.9293328656863283E-27</v>
      </c>
      <c r="BZ20">
        <v>2.40969730833523E-27</v>
      </c>
      <c r="CA20">
        <v>2.7678690981158536E-27</v>
      </c>
      <c r="CB20">
        <v>4.1248342864925992E-27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3.5411852466703862E-27</v>
      </c>
      <c r="CI20">
        <v>1.2159034907865488E-27</v>
      </c>
      <c r="CJ20">
        <v>6.3439518574200057E-28</v>
      </c>
      <c r="CK20">
        <v>5.458609312457387E-28</v>
      </c>
      <c r="CL20">
        <v>3.5200834743172026E-28</v>
      </c>
      <c r="CM20">
        <v>1.2275494041244046E-27</v>
      </c>
      <c r="CN20">
        <v>7.4762270721985216E-28</v>
      </c>
      <c r="CO20">
        <v>1.2855336536752202E-27</v>
      </c>
      <c r="CP20">
        <v>6.8699805893736838E-28</v>
      </c>
      <c r="CQ20">
        <v>1.1021130656533038E-27</v>
      </c>
      <c r="CR20">
        <v>2.8324992591252347E-27</v>
      </c>
      <c r="CS20">
        <v>1.1251289486890021E-27</v>
      </c>
      <c r="CT20">
        <v>1.841706814693833E-27</v>
      </c>
      <c r="CU20">
        <v>1.7217062773124806E-27</v>
      </c>
      <c r="CV20">
        <v>2.2108041080709992E-27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1.6228351673826694E-27</v>
      </c>
      <c r="DD20">
        <v>1.1348134978503985E-27</v>
      </c>
      <c r="DE20">
        <v>9.8823876865974125E-28</v>
      </c>
      <c r="DF20">
        <v>9.0530346467960416E-28</v>
      </c>
      <c r="DG20">
        <v>1.2089910551896011E-27</v>
      </c>
      <c r="DH20">
        <v>9.0695036671427643E-28</v>
      </c>
      <c r="DI20">
        <v>9.8546061931835951E-28</v>
      </c>
      <c r="DJ20">
        <v>1.4335700016512255E-27</v>
      </c>
      <c r="DK20">
        <v>1.2004499984441826E-27</v>
      </c>
      <c r="DL20">
        <v>1.0676687189389608E-27</v>
      </c>
      <c r="DM20">
        <v>2.4819504547332006E-27</v>
      </c>
      <c r="DN20">
        <v>2.5463038844944305E-26</v>
      </c>
      <c r="DO20">
        <v>7.177190501844415E-27</v>
      </c>
      <c r="DP20">
        <v>2.9305351215452149E-27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2.4231372138874826E-29</v>
      </c>
      <c r="DX20">
        <v>1.6452900833665628E-31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2.0427447953194925E-30</v>
      </c>
      <c r="EI20">
        <v>5.4193704378486273E-29</v>
      </c>
      <c r="EJ20">
        <v>8.2852550352431233E-29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1.1293011594043884E-30</v>
      </c>
      <c r="ES20">
        <v>3.0901004512884106E-31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5.1169188584080825E-31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2.6626517279761117E-30</v>
      </c>
      <c r="FM20">
        <v>5.784788219950526E-31</v>
      </c>
      <c r="FN20">
        <v>2.6924015335482207E-28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2.3749291175825022E-29</v>
      </c>
      <c r="GG20">
        <v>7.4081152941179644E-30</v>
      </c>
      <c r="GH20">
        <v>1.4598701307544961E-30</v>
      </c>
      <c r="GI20">
        <v>0</v>
      </c>
      <c r="GJ20">
        <v>6.6035652187582416E-31</v>
      </c>
      <c r="GK20">
        <v>1.5509291813350566E-31</v>
      </c>
      <c r="GL20">
        <v>7.6296110323016882E-31</v>
      </c>
      <c r="GM20">
        <v>5.1392304912911361E-32</v>
      </c>
      <c r="GN20">
        <v>2.1084433853349138E-31</v>
      </c>
      <c r="GO20">
        <v>1.0278093960845881E-31</v>
      </c>
      <c r="GP20">
        <v>5.64209146654748E-31</v>
      </c>
      <c r="GQ20">
        <v>0</v>
      </c>
      <c r="GR20">
        <v>1.1818271500798634E-30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4.3898704707834256E-31</v>
      </c>
      <c r="HA20">
        <v>2.2989042072063936E-29</v>
      </c>
      <c r="HB20">
        <v>8.8882537771149056E-30</v>
      </c>
      <c r="HC20">
        <v>0</v>
      </c>
      <c r="HD20">
        <v>0</v>
      </c>
      <c r="HE20">
        <v>3.6420695814651837E-31</v>
      </c>
      <c r="HF20">
        <v>0</v>
      </c>
      <c r="HG20">
        <v>2.5374705948233818E-31</v>
      </c>
      <c r="HH20">
        <v>2.3471859811149864E-30</v>
      </c>
      <c r="HI20">
        <v>6.6096940449024045E-31</v>
      </c>
      <c r="HJ20">
        <v>0</v>
      </c>
      <c r="HK20">
        <v>1.2548550848869912E-31</v>
      </c>
      <c r="HL20">
        <v>5.3584449234391096E-30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2.4613141901959192E-31</v>
      </c>
      <c r="HV20">
        <v>6.5325831645574638E-30</v>
      </c>
      <c r="HW20">
        <v>7.7480731153003839E-32</v>
      </c>
      <c r="HX20">
        <v>2.5824749025860625E-32</v>
      </c>
      <c r="HY20">
        <v>2.7420770360848751E-34</v>
      </c>
      <c r="HZ20">
        <v>0</v>
      </c>
      <c r="IA20">
        <v>2.5734135733270903E-32</v>
      </c>
      <c r="IB20">
        <v>5.1434147379201833E-32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1.7542018211733683E-29</v>
      </c>
      <c r="IP20">
        <v>3.5561129874573231E-29</v>
      </c>
      <c r="IQ20">
        <v>4.5853386179362665E-31</v>
      </c>
      <c r="IR20">
        <v>4.2458840138713269E-32</v>
      </c>
      <c r="IS20">
        <v>0</v>
      </c>
      <c r="IT20">
        <v>3.1174264145832546E-32</v>
      </c>
      <c r="IU20">
        <v>0</v>
      </c>
      <c r="IV20">
        <v>5.1478000609194344E-32</v>
      </c>
      <c r="IW20">
        <v>2.568338600717459E-32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1.1539751158052463E-31</v>
      </c>
      <c r="JK20">
        <v>6.5922156907489259E-30</v>
      </c>
      <c r="JL20">
        <v>7.5230990297093404E-32</v>
      </c>
      <c r="JM20">
        <v>0</v>
      </c>
      <c r="JN20">
        <v>0</v>
      </c>
      <c r="JO20">
        <v>1.6073977022539499E-33</v>
      </c>
      <c r="JP20">
        <v>0</v>
      </c>
      <c r="JQ20">
        <v>1.6672375220761079E-31</v>
      </c>
      <c r="JR20">
        <v>3.308497296209246E-32</v>
      </c>
      <c r="JS20">
        <v>6.6140260046364187E-32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9.3310335925502251E-31</v>
      </c>
      <c r="KE20">
        <v>4.5484270203624307E-29</v>
      </c>
      <c r="KF20">
        <v>9.1604751663073981E-30</v>
      </c>
      <c r="KG20">
        <v>9.465906810947097E-31</v>
      </c>
      <c r="KH20">
        <v>2.690049896966833E-31</v>
      </c>
      <c r="KI20">
        <v>5.1545642809137575E-32</v>
      </c>
      <c r="KJ20">
        <v>6.8546096072988618E-32</v>
      </c>
      <c r="KK20">
        <v>4.2432861770780605E-31</v>
      </c>
      <c r="KL20">
        <v>1.8737032429661557E-31</v>
      </c>
      <c r="KM20">
        <v>3.7161630359450122E-31</v>
      </c>
      <c r="KN20">
        <v>2.4872639156901336E-31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4.3811817425389778E-29</v>
      </c>
      <c r="KY20">
        <v>4.1652485526838603E-29</v>
      </c>
      <c r="KZ20">
        <v>6.5488235517774431E-29</v>
      </c>
      <c r="LA20">
        <v>1.3072681740494287E-30</v>
      </c>
      <c r="LB20">
        <v>3.120601715331238E-31</v>
      </c>
      <c r="LC20">
        <v>2.5849404694090141E-31</v>
      </c>
      <c r="LD20">
        <v>9.5705193972894491E-32</v>
      </c>
      <c r="LE20">
        <v>1.7135342472522848E-31</v>
      </c>
      <c r="LF20">
        <v>1.6814376380349863E-31</v>
      </c>
      <c r="LG20">
        <v>2.1851838616497394E-31</v>
      </c>
      <c r="LH20">
        <v>1.9074502033288356E-31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2.5857919512255925E-29</v>
      </c>
      <c r="LU20">
        <v>1.4863464926099354E-29</v>
      </c>
      <c r="LV20">
        <v>2.1400544927405091E-30</v>
      </c>
      <c r="LW20">
        <v>1.4408229877115471E-31</v>
      </c>
      <c r="LX20">
        <v>2.4091812692647016E-31</v>
      </c>
      <c r="LY20">
        <v>1.3793811592530817E-31</v>
      </c>
      <c r="LZ20">
        <v>4.257442650415943E-31</v>
      </c>
      <c r="MA20">
        <v>7.7338252970717888E-32</v>
      </c>
      <c r="MB20">
        <v>2.548438495341668E-31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1.8600520340203251E-31</v>
      </c>
      <c r="MO20">
        <v>3.9600265259495127E-31</v>
      </c>
      <c r="MP20">
        <v>9.0413073880654678E-31</v>
      </c>
      <c r="MQ20">
        <v>8.887303226717103E-31</v>
      </c>
      <c r="MR20">
        <v>0</v>
      </c>
      <c r="MS20">
        <v>2.5795775902722002E-32</v>
      </c>
      <c r="MT20">
        <v>0</v>
      </c>
      <c r="MU20">
        <v>1.7166415816940409E-31</v>
      </c>
      <c r="MV20">
        <v>1.0319217013672181E-31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1.5902511155683806E-29</v>
      </c>
      <c r="NL20">
        <v>6.2083590513534231E-31</v>
      </c>
      <c r="NM20">
        <v>1.5518919202077513E-31</v>
      </c>
      <c r="NN20">
        <v>0</v>
      </c>
      <c r="NO20">
        <v>0</v>
      </c>
      <c r="NP20">
        <v>1.5489695991564581E-31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9.8970579741931873E-30</v>
      </c>
      <c r="OZ20">
        <v>4.2380804180933912E-29</v>
      </c>
      <c r="PA20">
        <v>0</v>
      </c>
      <c r="PB20">
        <v>0</v>
      </c>
      <c r="PC20">
        <v>0</v>
      </c>
      <c r="PD20">
        <v>1.9064764559879834E-29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4.890935380999654E-30</v>
      </c>
      <c r="PT20">
        <v>0</v>
      </c>
      <c r="PU20">
        <v>5.2310975883187293E-29</v>
      </c>
      <c r="PV20">
        <v>5.2326072922610282E-29</v>
      </c>
      <c r="PW20">
        <v>1.7586173961117316E-29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2.7859642377875041E-28</v>
      </c>
      <c r="QO20">
        <v>5.6322105194914087E-29</v>
      </c>
      <c r="QP20">
        <v>1.1763892005195901E-29</v>
      </c>
      <c r="QQ20">
        <v>7.9164060556100849E-29</v>
      </c>
      <c r="QR20">
        <v>2.0867356742137322E-28</v>
      </c>
      <c r="QS20" s="102" t="s">
        <v>33</v>
      </c>
      <c r="QU20">
        <v>18</v>
      </c>
      <c r="QV20" s="35">
        <v>0.73299999999999998</v>
      </c>
      <c r="QW20">
        <f>MC$95</f>
        <v>0</v>
      </c>
      <c r="QX20">
        <f t="shared" ref="QX20:RP20" si="18">MD$95</f>
        <v>0</v>
      </c>
      <c r="QY20">
        <f t="shared" si="18"/>
        <v>0</v>
      </c>
      <c r="QZ20">
        <f t="shared" si="18"/>
        <v>0</v>
      </c>
      <c r="RA20">
        <f t="shared" si="18"/>
        <v>0</v>
      </c>
      <c r="RB20">
        <f t="shared" si="18"/>
        <v>0</v>
      </c>
      <c r="RC20">
        <f t="shared" si="18"/>
        <v>0</v>
      </c>
      <c r="RD20">
        <f t="shared" si="18"/>
        <v>0</v>
      </c>
      <c r="RE20">
        <f t="shared" si="18"/>
        <v>0</v>
      </c>
      <c r="RF20">
        <f t="shared" si="18"/>
        <v>0</v>
      </c>
      <c r="RG20">
        <f t="shared" si="18"/>
        <v>0</v>
      </c>
      <c r="RH20">
        <f t="shared" si="18"/>
        <v>92.068711701233312</v>
      </c>
      <c r="RI20">
        <f t="shared" si="18"/>
        <v>82.796393741834947</v>
      </c>
      <c r="RJ20">
        <f t="shared" si="18"/>
        <v>99.697052563916827</v>
      </c>
      <c r="RK20">
        <f t="shared" si="18"/>
        <v>91.965166674513057</v>
      </c>
      <c r="RL20">
        <f t="shared" si="18"/>
        <v>87.32271704260684</v>
      </c>
      <c r="RM20">
        <f t="shared" si="18"/>
        <v>91.659722661925812</v>
      </c>
      <c r="RN20">
        <f t="shared" si="18"/>
        <v>97.448972086156559</v>
      </c>
      <c r="RO20">
        <f t="shared" si="18"/>
        <v>98.002197654714735</v>
      </c>
      <c r="RP20">
        <f t="shared" si="18"/>
        <v>99.854600420079763</v>
      </c>
      <c r="RR20">
        <f t="shared" si="2"/>
        <v>14.3772777</v>
      </c>
      <c r="RS20" s="35">
        <v>0.73299999999999998</v>
      </c>
      <c r="RT20">
        <f>0.62*RJ20+0.38*RK20</f>
        <v>96.758935925943391</v>
      </c>
    </row>
    <row r="21" spans="1:503" x14ac:dyDescent="0.3">
      <c r="A21">
        <v>0</v>
      </c>
      <c r="B21">
        <v>0</v>
      </c>
      <c r="C21">
        <v>0.15427089585189108</v>
      </c>
      <c r="D21">
        <v>2.708688382203635E-3</v>
      </c>
      <c r="E21">
        <v>2.6651399240931058E-3</v>
      </c>
      <c r="F21">
        <v>2.8954691092768904E-3</v>
      </c>
      <c r="G21">
        <v>8.0279951164593702E-2</v>
      </c>
      <c r="H21">
        <v>6.9140820556458829E-2</v>
      </c>
      <c r="I21">
        <v>6.1459741614836694E-2</v>
      </c>
      <c r="J21">
        <v>6.599216990540184E-2</v>
      </c>
      <c r="K21">
        <v>5.4857543167390589E-2</v>
      </c>
      <c r="L21">
        <v>6.0395336321197687E-2</v>
      </c>
      <c r="M21">
        <v>6.6859163397819971E-2</v>
      </c>
      <c r="N21">
        <v>6.9277996871249317E-2</v>
      </c>
      <c r="O21">
        <v>7.0798693007923047E-2</v>
      </c>
      <c r="P21">
        <v>6.0589535621417098E-2</v>
      </c>
      <c r="Q21">
        <v>6.6003270679934528E-2</v>
      </c>
      <c r="R21">
        <v>6.8553100462281774E-2</v>
      </c>
      <c r="S21">
        <v>5.7002732773699667E-2</v>
      </c>
      <c r="T21">
        <v>5.7646249979574488E-2</v>
      </c>
      <c r="U21">
        <v>0</v>
      </c>
      <c r="V21">
        <v>0</v>
      </c>
      <c r="W21">
        <v>0</v>
      </c>
      <c r="X21">
        <v>0.11117076249167651</v>
      </c>
      <c r="Y21">
        <v>2.5028724844624196E-3</v>
      </c>
      <c r="Z21">
        <v>2.890681465894801E-3</v>
      </c>
      <c r="AA21">
        <v>2.7259509289404805E-3</v>
      </c>
      <c r="AB21">
        <v>2.7660656154255454E-3</v>
      </c>
      <c r="AC21">
        <v>0.16209560579752824</v>
      </c>
      <c r="AD21">
        <v>0.10825236192203729</v>
      </c>
      <c r="AE21">
        <v>8.959057567915793E-2</v>
      </c>
      <c r="AF21">
        <v>9.340628189137902E-2</v>
      </c>
      <c r="AG21">
        <v>8.4668136061955598E-2</v>
      </c>
      <c r="AH21">
        <v>7.4802256576778359E-2</v>
      </c>
      <c r="AI21">
        <v>9.3007622395428105E-2</v>
      </c>
      <c r="AJ21">
        <v>8.1536689638852453E-2</v>
      </c>
      <c r="AK21">
        <v>8.073087777352024E-2</v>
      </c>
      <c r="AL21">
        <v>9.7428795036520258E-2</v>
      </c>
      <c r="AM21">
        <v>8.183364467867181E-2</v>
      </c>
      <c r="AN21">
        <v>9.6501887359420571E-2</v>
      </c>
      <c r="AO21">
        <v>0</v>
      </c>
      <c r="AP21">
        <v>0</v>
      </c>
      <c r="AQ21">
        <v>0</v>
      </c>
      <c r="AR21">
        <v>0</v>
      </c>
      <c r="AS21">
        <v>0.157715632446362</v>
      </c>
      <c r="AT21">
        <v>3.0391401305680638E-3</v>
      </c>
      <c r="AU21">
        <v>2.8193180086151359E-3</v>
      </c>
      <c r="AV21">
        <v>2.958012177670367E-3</v>
      </c>
      <c r="AW21">
        <v>2.6684562464062626E-3</v>
      </c>
      <c r="AX21">
        <v>3.2358027718951219E-3</v>
      </c>
      <c r="AY21">
        <v>0.18233928048484199</v>
      </c>
      <c r="AZ21">
        <v>0.1923981450705082</v>
      </c>
      <c r="BA21">
        <v>0.10219569765478208</v>
      </c>
      <c r="BB21">
        <v>9.76918993334705E-2</v>
      </c>
      <c r="BC21">
        <v>9.6908593177109023E-2</v>
      </c>
      <c r="BD21">
        <v>9.5483905647734679E-2</v>
      </c>
      <c r="BE21">
        <v>0.1064631004348624</v>
      </c>
      <c r="BF21">
        <v>9.8184551300035741E-2</v>
      </c>
      <c r="BG21">
        <v>9.4140145062185501E-2</v>
      </c>
      <c r="BH21">
        <v>9.4577150784520003E-2</v>
      </c>
      <c r="BI21">
        <v>0</v>
      </c>
      <c r="BJ21">
        <v>0</v>
      </c>
      <c r="BK21">
        <v>0</v>
      </c>
      <c r="BL21">
        <v>0</v>
      </c>
      <c r="BM21">
        <v>1.8081673891353427</v>
      </c>
      <c r="BN21">
        <v>0.24732436888893022</v>
      </c>
      <c r="BO21">
        <v>2.8605379647934528E-3</v>
      </c>
      <c r="BP21">
        <v>3.019189246285582E-3</v>
      </c>
      <c r="BQ21">
        <v>2.7165000748255274E-3</v>
      </c>
      <c r="BR21">
        <v>2.8530231448018117E-3</v>
      </c>
      <c r="BS21">
        <v>2.6467698262394963E-3</v>
      </c>
      <c r="BT21">
        <v>2.6936892641395518E-3</v>
      </c>
      <c r="BU21">
        <v>0.21558857829179348</v>
      </c>
      <c r="BV21">
        <v>0.32457891234780417</v>
      </c>
      <c r="BW21">
        <v>0.23195958688912346</v>
      </c>
      <c r="BX21">
        <v>0.12314190940146523</v>
      </c>
      <c r="BY21">
        <v>0.10365326508936099</v>
      </c>
      <c r="BZ21">
        <v>0.11116943464200449</v>
      </c>
      <c r="CA21">
        <v>0.10457427904052873</v>
      </c>
      <c r="CB21">
        <v>0.11422781802371471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2.8587276907193839</v>
      </c>
      <c r="CI21">
        <v>0.24979079730615325</v>
      </c>
      <c r="CJ21">
        <v>5.9116925330659894E-3</v>
      </c>
      <c r="CK21">
        <v>5.1661463395210553E-3</v>
      </c>
      <c r="CL21">
        <v>4.6360348967337869E-3</v>
      </c>
      <c r="CM21">
        <v>5.9647995507152943E-3</v>
      </c>
      <c r="CN21">
        <v>5.6675167225966909E-3</v>
      </c>
      <c r="CO21">
        <v>5.6507398605234876E-3</v>
      </c>
      <c r="CP21">
        <v>4.897137997395805E-3</v>
      </c>
      <c r="CQ21">
        <v>0.17598912932678903</v>
      </c>
      <c r="CR21">
        <v>0.37367612945068868</v>
      </c>
      <c r="CS21">
        <v>0.37014845167888138</v>
      </c>
      <c r="CT21">
        <v>0.2902047960938729</v>
      </c>
      <c r="CU21">
        <v>0.14990933845165774</v>
      </c>
      <c r="CV21">
        <v>0.17657167550577565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1.9522732894500758</v>
      </c>
      <c r="DC21">
        <v>1.5668155520037501</v>
      </c>
      <c r="DD21">
        <v>0.14113637012192751</v>
      </c>
      <c r="DE21">
        <v>5.5976958335447139E-3</v>
      </c>
      <c r="DF21">
        <v>5.1768483330120896E-3</v>
      </c>
      <c r="DG21">
        <v>5.6850733158001193E-3</v>
      </c>
      <c r="DH21">
        <v>5.7259804071363093E-3</v>
      </c>
      <c r="DI21">
        <v>5.3851433698965182E-3</v>
      </c>
      <c r="DJ21">
        <v>5.4264511272268641E-3</v>
      </c>
      <c r="DK21">
        <v>2.063967721873327E-2</v>
      </c>
      <c r="DL21">
        <v>2.0949878854222996E-2</v>
      </c>
      <c r="DM21">
        <v>0.32978642025239896</v>
      </c>
      <c r="DN21">
        <v>0.40743068751123213</v>
      </c>
      <c r="DO21">
        <v>0.38284635551373225</v>
      </c>
      <c r="DP21">
        <v>0.28631368910381183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3.2061728446325914</v>
      </c>
      <c r="DX21">
        <v>0.35694560767847</v>
      </c>
      <c r="DY21">
        <v>6.0426200295780035E-3</v>
      </c>
      <c r="DZ21">
        <v>4.8906021175604405E-3</v>
      </c>
      <c r="EA21">
        <v>4.9266960196116781E-3</v>
      </c>
      <c r="EB21">
        <v>5.978302668185281E-3</v>
      </c>
      <c r="EC21">
        <v>6.210505888857608E-3</v>
      </c>
      <c r="ED21">
        <v>6.1063438200524515E-3</v>
      </c>
      <c r="EE21">
        <v>2.3005972193337006E-2</v>
      </c>
      <c r="EF21">
        <v>2.2962876965268088E-2</v>
      </c>
      <c r="EG21">
        <v>2.3397010893439336E-2</v>
      </c>
      <c r="EH21">
        <v>0.25334980966660336</v>
      </c>
      <c r="EI21">
        <v>0.49143649274183349</v>
      </c>
      <c r="EJ21">
        <v>0.52063340759142374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0.81429512808649962</v>
      </c>
      <c r="ER21">
        <v>2.1208603048391557</v>
      </c>
      <c r="ES21">
        <v>0.22412787593785957</v>
      </c>
      <c r="ET21">
        <v>5.2242441184659864E-3</v>
      </c>
      <c r="EU21">
        <v>5.885906125486319E-3</v>
      </c>
      <c r="EV21">
        <v>5.7608209407139085E-3</v>
      </c>
      <c r="EW21">
        <v>5.7373552588210431E-3</v>
      </c>
      <c r="EX21">
        <v>4.9133038926275534E-3</v>
      </c>
      <c r="EY21">
        <v>2.467907893982333E-2</v>
      </c>
      <c r="EZ21">
        <v>2.4704713589491251E-2</v>
      </c>
      <c r="FA21">
        <v>2.4910201882411383E-2</v>
      </c>
      <c r="FB21">
        <v>2.46559417638147E-2</v>
      </c>
      <c r="FC21">
        <v>0.14639382653174762</v>
      </c>
      <c r="FD21">
        <v>0.52145476464986784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0.99595631295897125</v>
      </c>
      <c r="FM21">
        <v>0.48965703376174419</v>
      </c>
      <c r="FN21">
        <v>5.2069582687958426E-3</v>
      </c>
      <c r="FO21">
        <v>5.4561587334200331E-3</v>
      </c>
      <c r="FP21">
        <v>5.717537127963435E-3</v>
      </c>
      <c r="FQ21">
        <v>4.9150162539127904E-3</v>
      </c>
      <c r="FR21">
        <v>5.8752507751215098E-3</v>
      </c>
      <c r="FS21">
        <v>2.6594117721237393E-2</v>
      </c>
      <c r="FT21">
        <v>2.6501402222149317E-2</v>
      </c>
      <c r="FU21">
        <v>2.6375943928014605E-2</v>
      </c>
      <c r="FV21">
        <v>2.621068879808933E-2</v>
      </c>
      <c r="FW21">
        <v>2.6472139549151931E-2</v>
      </c>
      <c r="FX21">
        <v>0.16505073745856852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1.6961298943478464</v>
      </c>
      <c r="GG21">
        <v>2.3069974544396215</v>
      </c>
      <c r="GH21">
        <v>0.37987642736297494</v>
      </c>
      <c r="GI21">
        <v>6.0006045516414136E-3</v>
      </c>
      <c r="GJ21">
        <v>5.5119587308623272E-3</v>
      </c>
      <c r="GK21">
        <v>5.6856170941607786E-3</v>
      </c>
      <c r="GL21">
        <v>5.3124380900152167E-3</v>
      </c>
      <c r="GM21">
        <v>2.8523157690720707E-2</v>
      </c>
      <c r="GN21">
        <v>2.8963814873440387E-2</v>
      </c>
      <c r="GO21">
        <v>2.8888753890268036E-2</v>
      </c>
      <c r="GP21">
        <v>2.8819809876645182E-2</v>
      </c>
      <c r="GQ21">
        <v>2.8677338357904585E-2</v>
      </c>
      <c r="GR21">
        <v>2.873145206569902E-2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6.1152305583190354E-2</v>
      </c>
      <c r="HA21">
        <v>1.5117166108134397</v>
      </c>
      <c r="HB21">
        <v>0.6593972340461367</v>
      </c>
      <c r="HC21">
        <v>5.4088930302251806E-3</v>
      </c>
      <c r="HD21">
        <v>4.821822493047195E-3</v>
      </c>
      <c r="HE21">
        <v>5.7427108052031375E-3</v>
      </c>
      <c r="HF21">
        <v>5.500864888053042E-3</v>
      </c>
      <c r="HG21">
        <v>3.0497220896787851E-2</v>
      </c>
      <c r="HH21">
        <v>3.0484540187434607E-2</v>
      </c>
      <c r="HI21">
        <v>3.0681194738522738E-2</v>
      </c>
      <c r="HJ21">
        <v>3.0540220892614284E-2</v>
      </c>
      <c r="HK21">
        <v>3.0570775970102833E-2</v>
      </c>
      <c r="HL21">
        <v>3.0593088644969048E-2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3.1708329817078962</v>
      </c>
      <c r="HV21">
        <v>2.5163281233831292</v>
      </c>
      <c r="HW21">
        <v>0.42184990463619554</v>
      </c>
      <c r="HX21">
        <v>5.8502872412263783E-3</v>
      </c>
      <c r="HY21">
        <v>6.3340483446012964E-3</v>
      </c>
      <c r="HZ21">
        <v>4.7932593459295274E-3</v>
      </c>
      <c r="IA21">
        <v>3.2252814950144766E-2</v>
      </c>
      <c r="IB21">
        <v>3.2312280336064883E-2</v>
      </c>
      <c r="IC21">
        <v>3.2431668218364816E-2</v>
      </c>
      <c r="ID21">
        <v>3.2335451822580061E-2</v>
      </c>
      <c r="IE21">
        <v>3.2302295332616422E-2</v>
      </c>
      <c r="IF21">
        <v>3.231009092470296E-2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1.9156197383771523</v>
      </c>
      <c r="IP21">
        <v>0.67597289713972253</v>
      </c>
      <c r="IQ21">
        <v>0.8266990934522318</v>
      </c>
      <c r="IR21">
        <v>5.5463036121650927E-3</v>
      </c>
      <c r="IS21">
        <v>4.9168530479189914E-3</v>
      </c>
      <c r="IT21">
        <v>5.6648689107153373E-3</v>
      </c>
      <c r="IU21">
        <v>3.4633275601767766E-2</v>
      </c>
      <c r="IV21">
        <v>3.4817272691060754E-2</v>
      </c>
      <c r="IW21">
        <v>3.4642799784153799E-2</v>
      </c>
      <c r="IX21">
        <v>3.4677757323599658E-2</v>
      </c>
      <c r="IY21">
        <v>3.4791436183857966E-2</v>
      </c>
      <c r="IZ21">
        <v>3.4760740919571306E-2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4.1019383076815306</v>
      </c>
      <c r="JK21">
        <v>3.329203703126566</v>
      </c>
      <c r="JL21">
        <v>0.50695140189555898</v>
      </c>
      <c r="JM21">
        <v>5.2955408084232334E-3</v>
      </c>
      <c r="JN21">
        <v>6.1425376287210882E-3</v>
      </c>
      <c r="JO21">
        <v>3.648979983860616E-2</v>
      </c>
      <c r="JP21">
        <v>3.6706904147299838E-2</v>
      </c>
      <c r="JQ21">
        <v>3.646386998478144E-2</v>
      </c>
      <c r="JR21">
        <v>3.6395803556447913E-2</v>
      </c>
      <c r="JS21">
        <v>3.6450282945117873E-2</v>
      </c>
      <c r="JT21">
        <v>3.6615746292397118E-2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0.93977238096857973</v>
      </c>
      <c r="KE21">
        <v>1.6891649766540515</v>
      </c>
      <c r="KF21">
        <v>1.0396412542798512</v>
      </c>
      <c r="KG21">
        <v>0.25253813882703707</v>
      </c>
      <c r="KH21">
        <v>5.634723383255073E-3</v>
      </c>
      <c r="KI21">
        <v>3.8189011058246208E-2</v>
      </c>
      <c r="KJ21">
        <v>3.8253572070172041E-2</v>
      </c>
      <c r="KK21">
        <v>3.8260018473288304E-2</v>
      </c>
      <c r="KL21">
        <v>3.8050360742366791E-2</v>
      </c>
      <c r="KM21">
        <v>3.8143123321650999E-2</v>
      </c>
      <c r="KN21">
        <v>3.8294413228157673E-2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2.0675519851943371</v>
      </c>
      <c r="KY21">
        <v>3.9081339778294519</v>
      </c>
      <c r="KZ21">
        <v>2.4226459661541275</v>
      </c>
      <c r="LA21">
        <v>0.7680114713194135</v>
      </c>
      <c r="LB21">
        <v>5.5860501442530968E-3</v>
      </c>
      <c r="LC21">
        <v>4.0356579174496067E-2</v>
      </c>
      <c r="LD21">
        <v>4.0575882113572957E-2</v>
      </c>
      <c r="LE21">
        <v>4.0616468080660939E-2</v>
      </c>
      <c r="LF21">
        <v>4.0587113346511196E-2</v>
      </c>
      <c r="LG21">
        <v>4.0526085356048173E-2</v>
      </c>
      <c r="LH21">
        <v>4.0595353935493093E-2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7.2912261236755205E-2</v>
      </c>
      <c r="LT21">
        <v>0.72014394084430655</v>
      </c>
      <c r="LU21">
        <v>2.2264497345817293</v>
      </c>
      <c r="LV21">
        <v>0.78336188520604755</v>
      </c>
      <c r="LW21">
        <v>4.2611436165644556E-2</v>
      </c>
      <c r="LX21">
        <v>4.2268289246871024E-2</v>
      </c>
      <c r="LY21">
        <v>4.2168923193195443E-2</v>
      </c>
      <c r="LZ21">
        <v>4.2262888847843065E-2</v>
      </c>
      <c r="MA21">
        <v>4.2449946967778603E-2</v>
      </c>
      <c r="MB21">
        <v>4.2387458784259077E-2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0.3783295268637647</v>
      </c>
      <c r="MO21">
        <v>1.6721624438821117</v>
      </c>
      <c r="MP21">
        <v>1.7847285768530372</v>
      </c>
      <c r="MQ21">
        <v>0.64790924789332893</v>
      </c>
      <c r="MR21">
        <v>4.4138637697957478E-2</v>
      </c>
      <c r="MS21">
        <v>4.3962565874474106E-2</v>
      </c>
      <c r="MT21">
        <v>4.3928224757085209E-2</v>
      </c>
      <c r="MU21">
        <v>4.3844175984912616E-2</v>
      </c>
      <c r="MV21">
        <v>4.3895322662628432E-2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2.2485509001308936E-2</v>
      </c>
      <c r="NI21">
        <v>2.243528733401182</v>
      </c>
      <c r="NJ21">
        <v>2.1263376768790354</v>
      </c>
      <c r="NK21">
        <v>1.2887768229284577</v>
      </c>
      <c r="NL21">
        <v>0.78095061193864235</v>
      </c>
      <c r="NM21">
        <v>4.6412540848736403E-2</v>
      </c>
      <c r="NN21">
        <v>4.6267452757560841E-2</v>
      </c>
      <c r="NO21">
        <v>4.6283865170314714E-2</v>
      </c>
      <c r="NP21">
        <v>4.6527733247660755E-2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1.6868234449962061</v>
      </c>
      <c r="OD21">
        <v>3.0826631394571691</v>
      </c>
      <c r="OE21">
        <v>2.2421793715969347</v>
      </c>
      <c r="OF21">
        <v>1.3187216566029527</v>
      </c>
      <c r="OG21">
        <v>1.065725369024451</v>
      </c>
      <c r="OH21">
        <v>5.0517266589678901E-2</v>
      </c>
      <c r="OI21">
        <v>4.8187018945867646E-2</v>
      </c>
      <c r="OJ21">
        <v>4.8248380974735279E-2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1.3409973103810204</v>
      </c>
      <c r="OY21">
        <v>4.291347196896881</v>
      </c>
      <c r="OZ21">
        <v>2.6262159704438126</v>
      </c>
      <c r="PA21">
        <v>1.4469910250005227</v>
      </c>
      <c r="PB21">
        <v>1.0419699799004063</v>
      </c>
      <c r="PC21">
        <v>0.25528364162170919</v>
      </c>
      <c r="PD21">
        <v>4.9995753211975802E-2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1.3499302518294658</v>
      </c>
      <c r="PT21">
        <v>2.725964608925092</v>
      </c>
      <c r="PU21">
        <v>1.7884538398688024</v>
      </c>
      <c r="PV21">
        <v>1.6022510979442455</v>
      </c>
      <c r="PW21">
        <v>1.343255553926217</v>
      </c>
      <c r="PX21">
        <v>0.26704582598369259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1.8936277369460284</v>
      </c>
      <c r="QN21">
        <v>2.787005052394171</v>
      </c>
      <c r="QO21">
        <v>2.6319173523858401</v>
      </c>
      <c r="QP21">
        <v>2.1089570462214255</v>
      </c>
      <c r="QQ21">
        <v>1.5742963623670487</v>
      </c>
      <c r="QR21">
        <v>1.4695676457950952</v>
      </c>
      <c r="QS21" s="102" t="s">
        <v>35</v>
      </c>
      <c r="QU21">
        <v>19</v>
      </c>
      <c r="QV21" s="35">
        <v>0.76600000000000001</v>
      </c>
      <c r="QW21">
        <f>MW$95</f>
        <v>0</v>
      </c>
      <c r="QX21">
        <f t="shared" ref="QX21:RP21" si="19">MX$95</f>
        <v>0</v>
      </c>
      <c r="QY21">
        <f t="shared" si="19"/>
        <v>0</v>
      </c>
      <c r="QZ21">
        <f t="shared" si="19"/>
        <v>0</v>
      </c>
      <c r="RA21">
        <f t="shared" si="19"/>
        <v>0</v>
      </c>
      <c r="RB21">
        <f t="shared" si="19"/>
        <v>0</v>
      </c>
      <c r="RC21">
        <f t="shared" si="19"/>
        <v>0</v>
      </c>
      <c r="RD21">
        <f t="shared" si="19"/>
        <v>0</v>
      </c>
      <c r="RE21">
        <f t="shared" si="19"/>
        <v>0</v>
      </c>
      <c r="RF21">
        <f t="shared" si="19"/>
        <v>0</v>
      </c>
      <c r="RG21">
        <f t="shared" si="19"/>
        <v>0</v>
      </c>
      <c r="RH21">
        <f t="shared" si="19"/>
        <v>14.506067195355664</v>
      </c>
      <c r="RI21">
        <f t="shared" si="19"/>
        <v>104.40571349138447</v>
      </c>
      <c r="RJ21">
        <f t="shared" si="19"/>
        <v>70.854520019983937</v>
      </c>
      <c r="RK21">
        <f t="shared" si="19"/>
        <v>101.51940179028749</v>
      </c>
      <c r="RL21">
        <f t="shared" si="19"/>
        <v>89.82985038139168</v>
      </c>
      <c r="RM21">
        <f t="shared" si="19"/>
        <v>89.440931778048949</v>
      </c>
      <c r="RN21">
        <f t="shared" si="19"/>
        <v>89.902108985641789</v>
      </c>
      <c r="RO21">
        <f t="shared" si="19"/>
        <v>96.67890470548349</v>
      </c>
      <c r="RP21">
        <f t="shared" si="19"/>
        <v>98.148748508286076</v>
      </c>
      <c r="RR21">
        <f t="shared" si="2"/>
        <v>14.771525400000002</v>
      </c>
      <c r="RS21" s="35">
        <v>0.76600000000000001</v>
      </c>
      <c r="RT21">
        <f>0.23*RJ21+0.77*RK21</f>
        <v>94.466478983117668</v>
      </c>
    </row>
    <row r="22" spans="1:503" x14ac:dyDescent="0.3">
      <c r="A22">
        <v>0</v>
      </c>
      <c r="B22">
        <v>0</v>
      </c>
      <c r="C22">
        <v>7.9548695679315232E-2</v>
      </c>
      <c r="D22">
        <v>2.7086883822036345E-3</v>
      </c>
      <c r="E22">
        <v>2.6651399240931063E-3</v>
      </c>
      <c r="F22">
        <v>2.8954691092768913E-3</v>
      </c>
      <c r="G22">
        <v>4.3251291745132113E-2</v>
      </c>
      <c r="H22">
        <v>3.8203524011954447E-2</v>
      </c>
      <c r="I22">
        <v>3.4049719022202399E-2</v>
      </c>
      <c r="J22">
        <v>3.6541462263748291E-2</v>
      </c>
      <c r="K22">
        <v>3.0157849240066443E-2</v>
      </c>
      <c r="L22">
        <v>3.3820224522592743E-2</v>
      </c>
      <c r="M22">
        <v>3.722924713950803E-2</v>
      </c>
      <c r="N22">
        <v>3.8122713971477637E-2</v>
      </c>
      <c r="O22">
        <v>3.9713636033819673E-2</v>
      </c>
      <c r="P22">
        <v>3.3932957596267757E-2</v>
      </c>
      <c r="Q22">
        <v>3.7130738805019867E-2</v>
      </c>
      <c r="R22">
        <v>3.8318124311663947E-2</v>
      </c>
      <c r="S22">
        <v>3.2231420381133163E-2</v>
      </c>
      <c r="T22">
        <v>3.2693755728552251E-2</v>
      </c>
      <c r="U22">
        <v>0</v>
      </c>
      <c r="V22">
        <v>0</v>
      </c>
      <c r="W22">
        <v>0</v>
      </c>
      <c r="X22">
        <v>5.7377070944500529E-2</v>
      </c>
      <c r="Y22">
        <v>2.5028724844624196E-3</v>
      </c>
      <c r="Z22">
        <v>2.8906814658948015E-3</v>
      </c>
      <c r="AA22">
        <v>2.7259509289404822E-3</v>
      </c>
      <c r="AB22">
        <v>2.7660656154255459E-3</v>
      </c>
      <c r="AC22">
        <v>8.2321041818978924E-2</v>
      </c>
      <c r="AD22">
        <v>5.6281351631485732E-2</v>
      </c>
      <c r="AE22">
        <v>4.8330383308853773E-2</v>
      </c>
      <c r="AF22">
        <v>4.9778980487592876E-2</v>
      </c>
      <c r="AG22">
        <v>4.557196217360749E-2</v>
      </c>
      <c r="AH22">
        <v>3.9946820816556379E-2</v>
      </c>
      <c r="AI22">
        <v>5.2124084953286472E-2</v>
      </c>
      <c r="AJ22">
        <v>4.6272155251769823E-2</v>
      </c>
      <c r="AK22">
        <v>4.6146844908219173E-2</v>
      </c>
      <c r="AL22">
        <v>5.4435110219134712E-2</v>
      </c>
      <c r="AM22">
        <v>4.6454812872906398E-2</v>
      </c>
      <c r="AN22">
        <v>5.4248815976670695E-2</v>
      </c>
      <c r="AO22">
        <v>0</v>
      </c>
      <c r="AP22">
        <v>0</v>
      </c>
      <c r="AQ22">
        <v>0</v>
      </c>
      <c r="AR22">
        <v>0</v>
      </c>
      <c r="AS22">
        <v>8.0147731649256607E-2</v>
      </c>
      <c r="AT22">
        <v>3.0391401305680625E-3</v>
      </c>
      <c r="AU22">
        <v>2.8193180086151367E-3</v>
      </c>
      <c r="AV22">
        <v>2.9580121776703661E-3</v>
      </c>
      <c r="AW22">
        <v>2.6684562464062644E-3</v>
      </c>
      <c r="AX22">
        <v>3.2358027718951245E-3</v>
      </c>
      <c r="AY22">
        <v>9.1794740153467183E-2</v>
      </c>
      <c r="AZ22">
        <v>9.7676771291026976E-2</v>
      </c>
      <c r="BA22">
        <v>5.3730126079846549E-2</v>
      </c>
      <c r="BB22">
        <v>5.1951082699303514E-2</v>
      </c>
      <c r="BC22">
        <v>5.6826679774836041E-2</v>
      </c>
      <c r="BD22">
        <v>5.6141658779784005E-2</v>
      </c>
      <c r="BE22">
        <v>6.1396048111202035E-2</v>
      </c>
      <c r="BF22">
        <v>5.7263647887618695E-2</v>
      </c>
      <c r="BG22">
        <v>5.5308671496582355E-2</v>
      </c>
      <c r="BH22">
        <v>5.5785341008849847E-2</v>
      </c>
      <c r="BI22">
        <v>0</v>
      </c>
      <c r="BJ22">
        <v>0</v>
      </c>
      <c r="BK22">
        <v>0</v>
      </c>
      <c r="BL22">
        <v>0</v>
      </c>
      <c r="BM22">
        <v>0.90197089978426892</v>
      </c>
      <c r="BN22">
        <v>0.12404507847953387</v>
      </c>
      <c r="BO22">
        <v>2.8605379647934563E-3</v>
      </c>
      <c r="BP22">
        <v>3.0191892462855833E-3</v>
      </c>
      <c r="BQ22">
        <v>2.7165000748255257E-3</v>
      </c>
      <c r="BR22">
        <v>2.8530231448018104E-3</v>
      </c>
      <c r="BS22">
        <v>2.646769826239495E-3</v>
      </c>
      <c r="BT22">
        <v>2.6936892641395501E-3</v>
      </c>
      <c r="BU22">
        <v>0.10835381382567892</v>
      </c>
      <c r="BV22">
        <v>0.16294075526414339</v>
      </c>
      <c r="BW22">
        <v>0.11968025256820296</v>
      </c>
      <c r="BX22">
        <v>7.1496583390569149E-2</v>
      </c>
      <c r="BY22">
        <v>6.3413246151202529E-2</v>
      </c>
      <c r="BZ22">
        <v>6.5875878521648057E-2</v>
      </c>
      <c r="CA22">
        <v>6.3380414778104188E-2</v>
      </c>
      <c r="CB22">
        <v>6.8152348294341941E-2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1.4307367755409206</v>
      </c>
      <c r="CI22">
        <v>0.12548423347183993</v>
      </c>
      <c r="CJ22">
        <v>5.9116925330659912E-3</v>
      </c>
      <c r="CK22">
        <v>5.1661463395210579E-3</v>
      </c>
      <c r="CL22">
        <v>4.636034896733786E-3</v>
      </c>
      <c r="CM22">
        <v>5.9647995507152961E-3</v>
      </c>
      <c r="CN22">
        <v>5.6675167225966909E-3</v>
      </c>
      <c r="CO22">
        <v>5.6507398605234894E-3</v>
      </c>
      <c r="CP22">
        <v>4.8971379973958024E-3</v>
      </c>
      <c r="CQ22">
        <v>8.8518220238086573E-2</v>
      </c>
      <c r="CR22">
        <v>0.18707159339213011</v>
      </c>
      <c r="CS22">
        <v>0.19236894964259324</v>
      </c>
      <c r="CT22">
        <v>0.15412676604285172</v>
      </c>
      <c r="CU22">
        <v>8.9724045079341758E-2</v>
      </c>
      <c r="CV22">
        <v>0.10282702518054955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0.97392078813503336</v>
      </c>
      <c r="DC22">
        <v>0.78387589906036503</v>
      </c>
      <c r="DD22">
        <v>7.1314196877460531E-2</v>
      </c>
      <c r="DE22">
        <v>5.5976958335447148E-3</v>
      </c>
      <c r="DF22">
        <v>5.1768483330120862E-3</v>
      </c>
      <c r="DG22">
        <v>5.685073315800121E-3</v>
      </c>
      <c r="DH22">
        <v>5.7259804071363111E-3</v>
      </c>
      <c r="DI22">
        <v>5.3851433698965242E-3</v>
      </c>
      <c r="DJ22">
        <v>5.4264511272268633E-3</v>
      </c>
      <c r="DK22">
        <v>1.9643097453698129E-2</v>
      </c>
      <c r="DL22">
        <v>1.9820802942554797E-2</v>
      </c>
      <c r="DM22">
        <v>0.16512944482379924</v>
      </c>
      <c r="DN22">
        <v>0.20437413428296639</v>
      </c>
      <c r="DO22">
        <v>0.19412198836336245</v>
      </c>
      <c r="DP22">
        <v>0.15097349102754404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1.6028830326053654</v>
      </c>
      <c r="DX22">
        <v>0.17894900609344913</v>
      </c>
      <c r="DY22">
        <v>6.0426200295780018E-3</v>
      </c>
      <c r="DZ22">
        <v>4.8906021175604414E-3</v>
      </c>
      <c r="EA22">
        <v>4.9266960196116755E-3</v>
      </c>
      <c r="EB22">
        <v>5.9783026681852801E-3</v>
      </c>
      <c r="EC22">
        <v>6.2105058888576124E-3</v>
      </c>
      <c r="ED22">
        <v>6.1063438200524445E-3</v>
      </c>
      <c r="EE22">
        <v>2.1985570175536786E-2</v>
      </c>
      <c r="EF22">
        <v>2.1917859072523083E-2</v>
      </c>
      <c r="EG22">
        <v>2.2176458277815978E-2</v>
      </c>
      <c r="EH22">
        <v>0.12604206027649204</v>
      </c>
      <c r="EI22">
        <v>0.24652645892413741</v>
      </c>
      <c r="EJ22">
        <v>0.26466011540550138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0.40940538236516683</v>
      </c>
      <c r="ER22">
        <v>1.0602519858919539</v>
      </c>
      <c r="ES22">
        <v>0.11124786624036202</v>
      </c>
      <c r="ET22">
        <v>5.2242441184659821E-3</v>
      </c>
      <c r="EU22">
        <v>5.8859061254863173E-3</v>
      </c>
      <c r="EV22">
        <v>5.7608209407139102E-3</v>
      </c>
      <c r="EW22">
        <v>5.7373552588210423E-3</v>
      </c>
      <c r="EX22">
        <v>4.9133038926275534E-3</v>
      </c>
      <c r="EY22">
        <v>2.3688923387798839E-2</v>
      </c>
      <c r="EZ22">
        <v>2.369746611067541E-2</v>
      </c>
      <c r="FA22">
        <v>2.3738537566491292E-2</v>
      </c>
      <c r="FB22">
        <v>2.3663003480169566E-2</v>
      </c>
      <c r="FC22">
        <v>7.289172476246697E-2</v>
      </c>
      <c r="FD22">
        <v>0.25969852913769026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0.4993963322841295</v>
      </c>
      <c r="FM22">
        <v>0.24539992556383847</v>
      </c>
      <c r="FN22">
        <v>5.2069582687958513E-3</v>
      </c>
      <c r="FO22">
        <v>5.4561587334200339E-3</v>
      </c>
      <c r="FP22">
        <v>5.717537127963435E-3</v>
      </c>
      <c r="FQ22">
        <v>4.9150162539127913E-3</v>
      </c>
      <c r="FR22">
        <v>5.8752507751215046E-3</v>
      </c>
      <c r="FS22">
        <v>2.546771664244132E-2</v>
      </c>
      <c r="FT22">
        <v>2.5427253589667739E-2</v>
      </c>
      <c r="FU22">
        <v>2.5379392594414785E-2</v>
      </c>
      <c r="FV22">
        <v>2.5289142506493036E-2</v>
      </c>
      <c r="FW22">
        <v>2.5425340370470034E-2</v>
      </c>
      <c r="FX22">
        <v>8.1884121585497391E-2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0.84902717613194201</v>
      </c>
      <c r="GG22">
        <v>1.1532613198249724</v>
      </c>
      <c r="GH22">
        <v>0.19078966545864115</v>
      </c>
      <c r="GI22">
        <v>6.0006045516414171E-3</v>
      </c>
      <c r="GJ22">
        <v>5.5119587308623255E-3</v>
      </c>
      <c r="GK22">
        <v>5.6856170941607768E-3</v>
      </c>
      <c r="GL22">
        <v>5.3124380900152184E-3</v>
      </c>
      <c r="GM22">
        <v>2.7688813771646052E-2</v>
      </c>
      <c r="GN22">
        <v>2.7909761278840969E-2</v>
      </c>
      <c r="GO22">
        <v>2.7738642063970902E-2</v>
      </c>
      <c r="GP22">
        <v>2.7746357317361459E-2</v>
      </c>
      <c r="GQ22">
        <v>2.7684265242687217E-2</v>
      </c>
      <c r="GR22">
        <v>2.7707946206676076E-2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3.4076891431824484E-2</v>
      </c>
      <c r="HA22">
        <v>0.75644947513771066</v>
      </c>
      <c r="HB22">
        <v>0.32901861831702989</v>
      </c>
      <c r="HC22">
        <v>5.4088930302251788E-3</v>
      </c>
      <c r="HD22">
        <v>4.8218224930471993E-3</v>
      </c>
      <c r="HE22">
        <v>5.7427108052031384E-3</v>
      </c>
      <c r="HF22">
        <v>5.500864888053042E-3</v>
      </c>
      <c r="HG22">
        <v>2.9403076229226152E-2</v>
      </c>
      <c r="HH22">
        <v>2.9496907206029745E-2</v>
      </c>
      <c r="HI22">
        <v>2.9517274017801083E-2</v>
      </c>
      <c r="HJ22">
        <v>2.9501035308950402E-2</v>
      </c>
      <c r="HK22">
        <v>2.9485240080617623E-2</v>
      </c>
      <c r="HL22">
        <v>2.949137073734151E-2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1.584900785179661</v>
      </c>
      <c r="HV22">
        <v>1.2591308855926955</v>
      </c>
      <c r="HW22">
        <v>0.21182848967112883</v>
      </c>
      <c r="HX22">
        <v>5.8502872412263852E-3</v>
      </c>
      <c r="HY22">
        <v>6.3340483446012999E-3</v>
      </c>
      <c r="HZ22">
        <v>4.7932593459295283E-3</v>
      </c>
      <c r="IA22">
        <v>3.1256854222061148E-2</v>
      </c>
      <c r="IB22">
        <v>3.1215450119138025E-2</v>
      </c>
      <c r="IC22">
        <v>3.1266376391100623E-2</v>
      </c>
      <c r="ID22">
        <v>3.1210168796919319E-2</v>
      </c>
      <c r="IE22">
        <v>3.1221325787958117E-2</v>
      </c>
      <c r="IF22">
        <v>3.1239531683092313E-2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0.95663550964088651</v>
      </c>
      <c r="IP22">
        <v>0.34066205979384451</v>
      </c>
      <c r="IQ22">
        <v>0.41259368023230386</v>
      </c>
      <c r="IR22">
        <v>5.5463036121650936E-3</v>
      </c>
      <c r="IS22">
        <v>4.9168530479189914E-3</v>
      </c>
      <c r="IT22">
        <v>5.6648689107153425E-3</v>
      </c>
      <c r="IU22">
        <v>3.3511468595791086E-2</v>
      </c>
      <c r="IV22">
        <v>3.3644985958277737E-2</v>
      </c>
      <c r="IW22">
        <v>3.3579542945552439E-2</v>
      </c>
      <c r="IX22">
        <v>3.3593272601533726E-2</v>
      </c>
      <c r="IY22">
        <v>3.3608566057246991E-2</v>
      </c>
      <c r="IZ22">
        <v>3.3577169444826187E-2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2.050434204151538</v>
      </c>
      <c r="JK22">
        <v>1.6656061301262177</v>
      </c>
      <c r="JL22">
        <v>0.25533970964809377</v>
      </c>
      <c r="JM22">
        <v>5.2955408084232247E-3</v>
      </c>
      <c r="JN22">
        <v>6.1425376287210899E-3</v>
      </c>
      <c r="JO22">
        <v>3.532184039567738E-2</v>
      </c>
      <c r="JP22">
        <v>3.5457750172726836E-2</v>
      </c>
      <c r="JQ22">
        <v>3.5323511278491891E-2</v>
      </c>
      <c r="JR22">
        <v>3.5365068415733315E-2</v>
      </c>
      <c r="JS22">
        <v>3.5384552934818729E-2</v>
      </c>
      <c r="JT22">
        <v>3.5463952022476673E-2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0.47097784836922513</v>
      </c>
      <c r="KE22">
        <v>0.8457468870549707</v>
      </c>
      <c r="KF22">
        <v>0.520401313073526</v>
      </c>
      <c r="KG22">
        <v>0.12524758964482388</v>
      </c>
      <c r="KH22">
        <v>5.6347233832550678E-3</v>
      </c>
      <c r="KI22">
        <v>3.7077004239974218E-2</v>
      </c>
      <c r="KJ22">
        <v>3.7100805822688758E-2</v>
      </c>
      <c r="KK22">
        <v>3.7132182253579983E-2</v>
      </c>
      <c r="KL22">
        <v>3.7015547300785129E-2</v>
      </c>
      <c r="KM22">
        <v>3.7016236971567716E-2</v>
      </c>
      <c r="KN22">
        <v>3.7098668201868613E-2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1.0294298904636616</v>
      </c>
      <c r="KY22">
        <v>1.952771893649244</v>
      </c>
      <c r="KZ22">
        <v>1.2124566954579896</v>
      </c>
      <c r="LA22">
        <v>0.38387257891135312</v>
      </c>
      <c r="LB22">
        <v>5.5860501442530994E-3</v>
      </c>
      <c r="LC22">
        <v>3.9276106987176505E-2</v>
      </c>
      <c r="LD22">
        <v>3.9406363900556705E-2</v>
      </c>
      <c r="LE22">
        <v>3.9428867145195577E-2</v>
      </c>
      <c r="LF22">
        <v>3.9355997270921775E-2</v>
      </c>
      <c r="LG22">
        <v>3.9450268552399789E-2</v>
      </c>
      <c r="LH22">
        <v>3.9489693116591874E-2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4.1469712314710631E-2</v>
      </c>
      <c r="LT22">
        <v>0.36157968866624168</v>
      </c>
      <c r="LU22">
        <v>1.1128805612294976</v>
      </c>
      <c r="LV22">
        <v>0.39198045654607211</v>
      </c>
      <c r="LW22">
        <v>4.1361371575376137E-2</v>
      </c>
      <c r="LX22">
        <v>4.1269821877158358E-2</v>
      </c>
      <c r="LY22">
        <v>4.1167453565690452E-2</v>
      </c>
      <c r="LZ22">
        <v>4.113679038261616E-2</v>
      </c>
      <c r="MA22">
        <v>4.1279200520789219E-2</v>
      </c>
      <c r="MB22">
        <v>4.1180164653070131E-2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0.18936978339225369</v>
      </c>
      <c r="MO22">
        <v>0.83648562394473602</v>
      </c>
      <c r="MP22">
        <v>0.89309396660467577</v>
      </c>
      <c r="MQ22">
        <v>0.32095496759636649</v>
      </c>
      <c r="MR22">
        <v>4.3036387611101533E-2</v>
      </c>
      <c r="MS22">
        <v>4.2864608334539263E-2</v>
      </c>
      <c r="MT22">
        <v>4.2892935714298239E-2</v>
      </c>
      <c r="MU22">
        <v>4.2841790820265617E-2</v>
      </c>
      <c r="MV22">
        <v>4.2912695039299419E-2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1.1502593131219025E-2</v>
      </c>
      <c r="NI22">
        <v>1.1192870935997956</v>
      </c>
      <c r="NJ22">
        <v>1.0627519900570277</v>
      </c>
      <c r="NK22">
        <v>0.64885707737157239</v>
      </c>
      <c r="NL22">
        <v>0.38834112858418252</v>
      </c>
      <c r="NM22">
        <v>4.5253281387648045E-2</v>
      </c>
      <c r="NN22">
        <v>4.5247572974868137E-2</v>
      </c>
      <c r="NO22">
        <v>4.5208100672161078E-2</v>
      </c>
      <c r="NP22">
        <v>4.5370395382047436E-2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0.84353498233922619</v>
      </c>
      <c r="OD22">
        <v>1.5398484345720984</v>
      </c>
      <c r="OE22">
        <v>1.1291614725065784</v>
      </c>
      <c r="OF22">
        <v>0.66174253244710712</v>
      </c>
      <c r="OG22">
        <v>0.53007544190422029</v>
      </c>
      <c r="OH22">
        <v>4.7315788874667142E-2</v>
      </c>
      <c r="OI22">
        <v>4.7143999225950327E-2</v>
      </c>
      <c r="OJ22">
        <v>4.7115876139082309E-2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0.67437074444740774</v>
      </c>
      <c r="OY22">
        <v>2.1551010983683008</v>
      </c>
      <c r="OZ22">
        <v>1.318827090741939</v>
      </c>
      <c r="PA22">
        <v>0.72657175406116015</v>
      </c>
      <c r="PB22">
        <v>0.51973430809248733</v>
      </c>
      <c r="PC22">
        <v>0.12989342490119082</v>
      </c>
      <c r="PD22">
        <v>4.8870549057182126E-2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0.78666619435487006</v>
      </c>
      <c r="PT22">
        <v>1.3768540641791618</v>
      </c>
      <c r="PU22">
        <v>0.9039137314054404</v>
      </c>
      <c r="PV22">
        <v>0.80371994969434246</v>
      </c>
      <c r="PW22">
        <v>0.66855816345970653</v>
      </c>
      <c r="PX22">
        <v>0.13687122961246709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1.2668160288937653</v>
      </c>
      <c r="QN22">
        <v>1.4397653737471241</v>
      </c>
      <c r="QO22">
        <v>1.3298180899854273</v>
      </c>
      <c r="QP22">
        <v>1.0650384530285137</v>
      </c>
      <c r="QQ22">
        <v>0.79393609945138643</v>
      </c>
      <c r="QR22">
        <v>0.73376936770376</v>
      </c>
      <c r="QS22" s="102" t="s">
        <v>37</v>
      </c>
      <c r="QU22">
        <v>20</v>
      </c>
      <c r="QV22" s="35">
        <v>0.8</v>
      </c>
      <c r="QW22">
        <f>NQ$95</f>
        <v>0</v>
      </c>
      <c r="QX22">
        <f t="shared" ref="QX22:RP22" si="20">NR$95</f>
        <v>0</v>
      </c>
      <c r="QY22">
        <f t="shared" si="20"/>
        <v>0</v>
      </c>
      <c r="QZ22">
        <f t="shared" si="20"/>
        <v>0</v>
      </c>
      <c r="RA22">
        <f t="shared" si="20"/>
        <v>0</v>
      </c>
      <c r="RB22">
        <f t="shared" si="20"/>
        <v>0</v>
      </c>
      <c r="RC22">
        <f t="shared" si="20"/>
        <v>0</v>
      </c>
      <c r="RD22">
        <f t="shared" si="20"/>
        <v>0</v>
      </c>
      <c r="RE22">
        <f t="shared" si="20"/>
        <v>0</v>
      </c>
      <c r="RF22">
        <f t="shared" si="20"/>
        <v>0</v>
      </c>
      <c r="RG22">
        <f t="shared" si="20"/>
        <v>0</v>
      </c>
      <c r="RH22">
        <f t="shared" si="20"/>
        <v>0</v>
      </c>
      <c r="RI22">
        <f t="shared" si="20"/>
        <v>39.972806245176137</v>
      </c>
      <c r="RJ22">
        <f t="shared" si="20"/>
        <v>113.94425866738062</v>
      </c>
      <c r="RK22">
        <f t="shared" si="20"/>
        <v>101.96648133342985</v>
      </c>
      <c r="RL22">
        <f t="shared" si="20"/>
        <v>97.684742645078558</v>
      </c>
      <c r="RM22">
        <f t="shared" si="20"/>
        <v>92.625675906075983</v>
      </c>
      <c r="RN22">
        <f t="shared" si="20"/>
        <v>91.978802874767311</v>
      </c>
      <c r="RO22">
        <f t="shared" si="20"/>
        <v>93.012412289540194</v>
      </c>
      <c r="RP22">
        <f t="shared" si="20"/>
        <v>98.267656769337961</v>
      </c>
      <c r="RR22">
        <f t="shared" si="2"/>
        <v>15.177720000000001</v>
      </c>
      <c r="RS22" s="35">
        <v>0.8</v>
      </c>
      <c r="RT22">
        <f>0.82*RK22+0.18*RL22</f>
        <v>101.19576836952662</v>
      </c>
    </row>
    <row r="23" spans="1:503" x14ac:dyDescent="0.3">
      <c r="A23">
        <v>0</v>
      </c>
      <c r="B23">
        <v>0</v>
      </c>
      <c r="C23">
        <v>7.7672027499166102E-2</v>
      </c>
      <c r="D23">
        <v>4.237054452609038E-4</v>
      </c>
      <c r="E23">
        <v>4.1689339594752541E-4</v>
      </c>
      <c r="F23">
        <v>4.5292254223325648E-4</v>
      </c>
      <c r="G23">
        <v>4.0834580543793193E-2</v>
      </c>
      <c r="H23">
        <v>3.5388925392927664E-2</v>
      </c>
      <c r="I23">
        <v>3.1477968809495091E-2</v>
      </c>
      <c r="J23">
        <v>3.3794233849304606E-2</v>
      </c>
      <c r="K23">
        <v>2.8035431894519895E-2</v>
      </c>
      <c r="L23">
        <v>3.1013032310941137E-2</v>
      </c>
      <c r="M23">
        <v>3.4286028990608466E-2</v>
      </c>
      <c r="N23">
        <v>3.5425047473350436E-2</v>
      </c>
      <c r="O23">
        <v>3.6208904651660434E-2</v>
      </c>
      <c r="P23">
        <v>3.0916386656444493E-2</v>
      </c>
      <c r="Q23">
        <v>3.3759226970457294E-2</v>
      </c>
      <c r="R23">
        <v>3.5015662825017002E-2</v>
      </c>
      <c r="S23">
        <v>2.9131462673829177E-2</v>
      </c>
      <c r="T23">
        <v>2.9493245208561236E-2</v>
      </c>
      <c r="U23">
        <v>0</v>
      </c>
      <c r="V23">
        <v>0</v>
      </c>
      <c r="W23">
        <v>0</v>
      </c>
      <c r="X23">
        <v>5.5969672948095933E-2</v>
      </c>
      <c r="Y23">
        <v>3.9151077969244458E-4</v>
      </c>
      <c r="Z23">
        <v>4.5217363712321031E-4</v>
      </c>
      <c r="AA23">
        <v>4.264057319013037E-4</v>
      </c>
      <c r="AB23">
        <v>4.3268065492690135E-4</v>
      </c>
      <c r="AC23">
        <v>8.1321898027926637E-2</v>
      </c>
      <c r="AD23">
        <v>5.4602254641559309E-2</v>
      </c>
      <c r="AE23">
        <v>4.5589431672752603E-2</v>
      </c>
      <c r="AF23">
        <v>4.7390876695431419E-2</v>
      </c>
      <c r="AG23">
        <v>4.3058729052489787E-2</v>
      </c>
      <c r="AH23">
        <v>3.7964445554685519E-2</v>
      </c>
      <c r="AI23">
        <v>4.7502593030134523E-2</v>
      </c>
      <c r="AJ23">
        <v>4.1703199030378946E-2</v>
      </c>
      <c r="AK23">
        <v>4.1365706671601991E-2</v>
      </c>
      <c r="AL23">
        <v>4.9752491382593036E-2</v>
      </c>
      <c r="AM23">
        <v>4.1866336647238968E-2</v>
      </c>
      <c r="AN23">
        <v>4.9351891673751709E-2</v>
      </c>
      <c r="AO23">
        <v>0</v>
      </c>
      <c r="AP23">
        <v>0</v>
      </c>
      <c r="AQ23">
        <v>0</v>
      </c>
      <c r="AR23">
        <v>0</v>
      </c>
      <c r="AS23">
        <v>7.9131521880949116E-2</v>
      </c>
      <c r="AT23">
        <v>4.7539622154137276E-4</v>
      </c>
      <c r="AU23">
        <v>4.4101063821912716E-4</v>
      </c>
      <c r="AV23">
        <v>4.627058155015105E-4</v>
      </c>
      <c r="AW23">
        <v>4.1741215027584036E-4</v>
      </c>
      <c r="AX23">
        <v>5.061590928104097E-4</v>
      </c>
      <c r="AY23">
        <v>9.1294186233345842E-2</v>
      </c>
      <c r="AZ23">
        <v>9.6519455758038025E-2</v>
      </c>
      <c r="BA23">
        <v>5.1682865182013829E-2</v>
      </c>
      <c r="BB23">
        <v>4.9545501608790093E-2</v>
      </c>
      <c r="BC23">
        <v>4.9929043830198874E-2</v>
      </c>
      <c r="BD23">
        <v>4.9213438788973912E-2</v>
      </c>
      <c r="BE23">
        <v>5.4688897300251442E-2</v>
      </c>
      <c r="BF23">
        <v>5.0522361332215215E-2</v>
      </c>
      <c r="BG23">
        <v>4.8501472515123066E-2</v>
      </c>
      <c r="BH23">
        <v>4.8784402848476169E-2</v>
      </c>
      <c r="BI23">
        <v>0</v>
      </c>
      <c r="BJ23">
        <v>0</v>
      </c>
      <c r="BK23">
        <v>0</v>
      </c>
      <c r="BL23">
        <v>0</v>
      </c>
      <c r="BM23">
        <v>0.90359835545014089</v>
      </c>
      <c r="BN23">
        <v>0.1237363587079468</v>
      </c>
      <c r="BO23">
        <v>4.4745845259338863E-4</v>
      </c>
      <c r="BP23">
        <v>4.7227541282679491E-4</v>
      </c>
      <c r="BQ23">
        <v>4.2492738600622819E-4</v>
      </c>
      <c r="BR23">
        <v>4.4628295002486243E-4</v>
      </c>
      <c r="BS23">
        <v>4.1401986108774165E-4</v>
      </c>
      <c r="BT23">
        <v>4.2135921450227494E-4</v>
      </c>
      <c r="BU23">
        <v>0.10790979994402151</v>
      </c>
      <c r="BV23">
        <v>0.16242984694834275</v>
      </c>
      <c r="BW23">
        <v>0.11645944605145588</v>
      </c>
      <c r="BX23">
        <v>6.3292980775055782E-2</v>
      </c>
      <c r="BY23">
        <v>5.388882039636942E-2</v>
      </c>
      <c r="BZ23">
        <v>5.7342035740946422E-2</v>
      </c>
      <c r="CA23">
        <v>5.422423764565204E-2</v>
      </c>
      <c r="CB23">
        <v>5.9082689146957648E-2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1.4296752190183712</v>
      </c>
      <c r="CI23">
        <v>0.12498345038372723</v>
      </c>
      <c r="CJ23">
        <v>9.2473402751870148E-4</v>
      </c>
      <c r="CK23">
        <v>8.0811227657312697E-4</v>
      </c>
      <c r="CL23">
        <v>7.2518981624885854E-4</v>
      </c>
      <c r="CM23">
        <v>9.3304127050295338E-4</v>
      </c>
      <c r="CN23">
        <v>8.8653892867434432E-4</v>
      </c>
      <c r="CO23">
        <v>8.8391461505395251E-4</v>
      </c>
      <c r="CP23">
        <v>7.6603275936917609E-4</v>
      </c>
      <c r="CQ23">
        <v>8.7350798424005102E-2</v>
      </c>
      <c r="CR23">
        <v>0.18652623809566782</v>
      </c>
      <c r="CS23">
        <v>0.18640864757430795</v>
      </c>
      <c r="CT23">
        <v>0.14676090276044371</v>
      </c>
      <c r="CU23">
        <v>7.7756323512745959E-2</v>
      </c>
      <c r="CV23">
        <v>9.1098655819645755E-2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0.97562689181404005</v>
      </c>
      <c r="DC23">
        <v>0.78350627289448949</v>
      </c>
      <c r="DD23">
        <v>7.0673044813888294E-2</v>
      </c>
      <c r="DE23">
        <v>8.7561722535895033E-4</v>
      </c>
      <c r="DF23">
        <v>8.0978633142088515E-4</v>
      </c>
      <c r="DG23">
        <v>8.8928521141007388E-4</v>
      </c>
      <c r="DH23">
        <v>8.9568408603249558E-4</v>
      </c>
      <c r="DI23">
        <v>8.4236879529107694E-4</v>
      </c>
      <c r="DJ23">
        <v>8.4883034392375554E-4</v>
      </c>
      <c r="DK23">
        <v>3.2285528610309024E-3</v>
      </c>
      <c r="DL23">
        <v>3.2770760218896302E-3</v>
      </c>
      <c r="DM23">
        <v>0.16446634831936288</v>
      </c>
      <c r="DN23">
        <v>0.2034671062508005</v>
      </c>
      <c r="DO23">
        <v>0.19162801646550229</v>
      </c>
      <c r="DP23">
        <v>0.14443642164404874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1.6030364435751339</v>
      </c>
      <c r="DX23">
        <v>0.17855016511306801</v>
      </c>
      <c r="DY23">
        <v>9.4521430630270552E-4</v>
      </c>
      <c r="DZ23">
        <v>7.6501038710442642E-4</v>
      </c>
      <c r="EA23">
        <v>7.7065636060964923E-4</v>
      </c>
      <c r="EB23">
        <v>9.3515348999546194E-4</v>
      </c>
      <c r="EC23">
        <v>9.7147578149727951E-4</v>
      </c>
      <c r="ED23">
        <v>9.5518227352775931E-4</v>
      </c>
      <c r="EE23">
        <v>3.5986995609689175E-3</v>
      </c>
      <c r="EF23">
        <v>3.5919584079748966E-3</v>
      </c>
      <c r="EG23">
        <v>3.6598676257893936E-3</v>
      </c>
      <c r="EH23">
        <v>0.12574912613396402</v>
      </c>
      <c r="EI23">
        <v>0.24549737606279035</v>
      </c>
      <c r="EJ23">
        <v>0.26093854253616705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0.40764877912865388</v>
      </c>
      <c r="ER23">
        <v>1.0603833630440098</v>
      </c>
      <c r="ES23">
        <v>0.11182040950875512</v>
      </c>
      <c r="ET23">
        <v>8.1720019730194E-4</v>
      </c>
      <c r="EU23">
        <v>9.2070039951741274E-4</v>
      </c>
      <c r="EV23">
        <v>9.0113400189938218E-4</v>
      </c>
      <c r="EW23">
        <v>8.9746339244128046E-4</v>
      </c>
      <c r="EX23">
        <v>7.685615027573843E-4</v>
      </c>
      <c r="EY23">
        <v>3.8604145827656599E-3</v>
      </c>
      <c r="EZ23">
        <v>3.8644244720991905E-3</v>
      </c>
      <c r="FA23">
        <v>3.8965678922207752E-3</v>
      </c>
      <c r="FB23">
        <v>3.8567953597028574E-3</v>
      </c>
      <c r="FC23">
        <v>7.151018609402944E-2</v>
      </c>
      <c r="FD23">
        <v>0.26004444783051406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0.49829329249772153</v>
      </c>
      <c r="FM23">
        <v>0.24493143061938674</v>
      </c>
      <c r="FN23">
        <v>8.1449626550996205E-4</v>
      </c>
      <c r="FO23">
        <v>8.5347734377520302E-4</v>
      </c>
      <c r="FP23">
        <v>8.9436334962556528E-4</v>
      </c>
      <c r="FQ23">
        <v>7.6882935815395762E-4</v>
      </c>
      <c r="FR23">
        <v>9.1903364080112818E-4</v>
      </c>
      <c r="FS23">
        <v>4.1599737217578045E-3</v>
      </c>
      <c r="FT23">
        <v>4.1454707386602285E-3</v>
      </c>
      <c r="FU23">
        <v>4.1258459775665307E-3</v>
      </c>
      <c r="FV23">
        <v>4.0999960131089452E-3</v>
      </c>
      <c r="FW23">
        <v>4.1408933372975099E-3</v>
      </c>
      <c r="FX23">
        <v>8.0719288948111617E-2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0.84828006866611239</v>
      </c>
      <c r="GG23">
        <v>1.1534391693784682</v>
      </c>
      <c r="GH23">
        <v>0.19010221697851507</v>
      </c>
      <c r="GI23">
        <v>9.3864205277072372E-4</v>
      </c>
      <c r="GJ23">
        <v>8.6220583499522347E-4</v>
      </c>
      <c r="GK23">
        <v>8.8937027171230034E-4</v>
      </c>
      <c r="GL23">
        <v>8.3099590234874863E-4</v>
      </c>
      <c r="GM23">
        <v>4.4617229907272619E-3</v>
      </c>
      <c r="GN23">
        <v>4.5306526059012905E-3</v>
      </c>
      <c r="GO23">
        <v>4.5189112230586866E-3</v>
      </c>
      <c r="GP23">
        <v>4.5081266846148885E-3</v>
      </c>
      <c r="GQ23">
        <v>4.4858406369906612E-3</v>
      </c>
      <c r="GR23">
        <v>4.4943053510590643E-3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3.1377219213171118E-2</v>
      </c>
      <c r="HA23">
        <v>0.75598269566495702</v>
      </c>
      <c r="HB23">
        <v>0.32952630225478263</v>
      </c>
      <c r="HC23">
        <v>8.460838259570112E-4</v>
      </c>
      <c r="HD23">
        <v>7.5425156315822182E-4</v>
      </c>
      <c r="HE23">
        <v>8.9830113154015778E-4</v>
      </c>
      <c r="HF23">
        <v>8.6047048528204155E-4</v>
      </c>
      <c r="HG23">
        <v>4.7705150006148583E-3</v>
      </c>
      <c r="HH23">
        <v>4.768531425967424E-3</v>
      </c>
      <c r="HI23">
        <v>4.799293031724227E-3</v>
      </c>
      <c r="HJ23">
        <v>4.7772412569452504E-3</v>
      </c>
      <c r="HK23">
        <v>4.7820208221389902E-3</v>
      </c>
      <c r="HL23">
        <v>4.7855110729560519E-3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1.5852944638969164</v>
      </c>
      <c r="HV23">
        <v>1.2583813969731519</v>
      </c>
      <c r="HW23">
        <v>0.21109879527623168</v>
      </c>
      <c r="HX23">
        <v>9.15128730471164E-4</v>
      </c>
      <c r="HY23">
        <v>9.9080085837338606E-4</v>
      </c>
      <c r="HZ23">
        <v>7.497835848381361E-4</v>
      </c>
      <c r="IA23">
        <v>5.0451330648271136E-3</v>
      </c>
      <c r="IB23">
        <v>5.0544349129040033E-3</v>
      </c>
      <c r="IC23">
        <v>5.0731101123699151E-3</v>
      </c>
      <c r="ID23">
        <v>5.0580595029734166E-3</v>
      </c>
      <c r="IE23">
        <v>5.0528730129232391E-3</v>
      </c>
      <c r="IF23">
        <v>5.0540924351490666E-3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0.95753565345668856</v>
      </c>
      <c r="IP23">
        <v>0.33858347857060511</v>
      </c>
      <c r="IQ23">
        <v>0.41315732735587385</v>
      </c>
      <c r="IR23">
        <v>8.6757821866269497E-4</v>
      </c>
      <c r="IS23">
        <v>7.6911667788676899E-4</v>
      </c>
      <c r="IT23">
        <v>8.8612474581021942E-4</v>
      </c>
      <c r="IU23">
        <v>5.417495624857529E-3</v>
      </c>
      <c r="IV23">
        <v>5.4462772924564326E-3</v>
      </c>
      <c r="IW23">
        <v>5.418985441096682E-3</v>
      </c>
      <c r="IX23">
        <v>5.4244536595574886E-3</v>
      </c>
      <c r="IY23">
        <v>5.4422358276425865E-3</v>
      </c>
      <c r="IZ23">
        <v>5.437434333787689E-3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2.0508432595901818</v>
      </c>
      <c r="JK23">
        <v>1.6648277825815283</v>
      </c>
      <c r="JL23">
        <v>0.25388296708949654</v>
      </c>
      <c r="JM23">
        <v>8.2835275215559212E-4</v>
      </c>
      <c r="JN23">
        <v>9.6084387488374853E-4</v>
      </c>
      <c r="JO23">
        <v>5.7079016507316904E-3</v>
      </c>
      <c r="JP23">
        <v>5.7418621012536065E-3</v>
      </c>
      <c r="JQ23">
        <v>5.7038455842116217E-3</v>
      </c>
      <c r="JR23">
        <v>5.6931983216790029E-3</v>
      </c>
      <c r="JS23">
        <v>5.7017202372251427E-3</v>
      </c>
      <c r="JT23">
        <v>5.727602771995079E-3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0.47011856084758274</v>
      </c>
      <c r="KE23">
        <v>0.84484071902031255</v>
      </c>
      <c r="KF23">
        <v>0.51994229178160067</v>
      </c>
      <c r="KG23">
        <v>0.1259920922738281</v>
      </c>
      <c r="KH23">
        <v>8.814092443080524E-4</v>
      </c>
      <c r="KI23">
        <v>5.9737000538038765E-3</v>
      </c>
      <c r="KJ23">
        <v>5.9837989830436701E-3</v>
      </c>
      <c r="KK23">
        <v>5.9848073589501265E-3</v>
      </c>
      <c r="KL23">
        <v>5.9520117362361468E-3</v>
      </c>
      <c r="KM23">
        <v>5.9665220838336771E-3</v>
      </c>
      <c r="KN23">
        <v>5.9901875440693557E-3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1.0327758107577978</v>
      </c>
      <c r="KY23">
        <v>1.9537681107823852</v>
      </c>
      <c r="KZ23">
        <v>1.2115777285948577</v>
      </c>
      <c r="LA23">
        <v>0.38396018156915313</v>
      </c>
      <c r="LB23">
        <v>8.7379555329098965E-4</v>
      </c>
      <c r="LC23">
        <v>6.3127609881893296E-3</v>
      </c>
      <c r="LD23">
        <v>6.3470653585477252E-3</v>
      </c>
      <c r="LE23">
        <v>6.3534140014441694E-3</v>
      </c>
      <c r="LF23">
        <v>6.348822199454267E-3</v>
      </c>
      <c r="LG23">
        <v>6.3392759216164734E-3</v>
      </c>
      <c r="LH23">
        <v>6.3501112301329989E-3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3.7579095200686495E-2</v>
      </c>
      <c r="LT23">
        <v>0.36040551918227121</v>
      </c>
      <c r="LU23">
        <v>1.1131413319121848</v>
      </c>
      <c r="LV23">
        <v>0.39173312064561516</v>
      </c>
      <c r="LW23">
        <v>6.6654760482572498E-3</v>
      </c>
      <c r="LX23">
        <v>6.6117994352647416E-3</v>
      </c>
      <c r="LY23">
        <v>6.5962561419523596E-3</v>
      </c>
      <c r="LZ23">
        <v>6.6109546801095291E-3</v>
      </c>
      <c r="MA23">
        <v>6.6402151681441389E-3</v>
      </c>
      <c r="MB23">
        <v>6.6304404802192971E-3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0.1891825387550311</v>
      </c>
      <c r="MO23">
        <v>0.83616646273482986</v>
      </c>
      <c r="MP23">
        <v>0.89252528777206064</v>
      </c>
      <c r="MQ23">
        <v>0.32210130933846509</v>
      </c>
      <c r="MR23">
        <v>6.9043679080603862E-3</v>
      </c>
      <c r="MS23">
        <v>6.8768259468451115E-3</v>
      </c>
      <c r="MT23">
        <v>6.8714541519462897E-3</v>
      </c>
      <c r="MU23">
        <v>6.8583068579751568E-3</v>
      </c>
      <c r="MV23">
        <v>6.8663074556066803E-3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1.1302270611565792E-2</v>
      </c>
      <c r="NI23">
        <v>1.1211914612402891</v>
      </c>
      <c r="NJ23">
        <v>1.0630670383375163</v>
      </c>
      <c r="NK23">
        <v>0.64477190418274055</v>
      </c>
      <c r="NL23">
        <v>0.38891935173091624</v>
      </c>
      <c r="NM23">
        <v>7.2600622556682655E-3</v>
      </c>
      <c r="NN23">
        <v>7.2373669117972265E-3</v>
      </c>
      <c r="NO23">
        <v>7.2399342165855437E-3</v>
      </c>
      <c r="NP23">
        <v>7.278081178405036E-3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0.84342804406230421</v>
      </c>
      <c r="OD23">
        <v>1.5409880675429621</v>
      </c>
      <c r="OE23">
        <v>1.1224498820127324</v>
      </c>
      <c r="OF23">
        <v>0.65922493761993939</v>
      </c>
      <c r="OG23">
        <v>0.53138154216379641</v>
      </c>
      <c r="OH23">
        <v>1.0215040652270274E-2</v>
      </c>
      <c r="OI23">
        <v>7.5376342485156088E-3</v>
      </c>
      <c r="OJ23">
        <v>7.547232778170882E-3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0.67137976469421135</v>
      </c>
      <c r="OY23">
        <v>2.147485433866283</v>
      </c>
      <c r="OZ23">
        <v>1.3140039246401756</v>
      </c>
      <c r="PA23">
        <v>0.72353339327645916</v>
      </c>
      <c r="PB23">
        <v>0.51977333890759392</v>
      </c>
      <c r="PC23">
        <v>0.12432495758083896</v>
      </c>
      <c r="PD23">
        <v>7.8205647482420242E-3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0.69849923410972292</v>
      </c>
      <c r="PT23">
        <v>1.3656098901857792</v>
      </c>
      <c r="PU23">
        <v>0.89579754570604997</v>
      </c>
      <c r="PV23">
        <v>0.80105989102430541</v>
      </c>
      <c r="PW23">
        <v>0.67013144738160768</v>
      </c>
      <c r="PX23">
        <v>0.1302969112533999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1.0194858925591563</v>
      </c>
      <c r="QN23">
        <v>1.402396896815723</v>
      </c>
      <c r="QO23">
        <v>1.3185738801869711</v>
      </c>
      <c r="QP23">
        <v>1.0562701203949256</v>
      </c>
      <c r="QQ23">
        <v>0.78798891413203109</v>
      </c>
      <c r="QR23">
        <v>0.73377810164787227</v>
      </c>
      <c r="QS23" s="102" t="s">
        <v>39</v>
      </c>
      <c r="QU23">
        <v>21</v>
      </c>
      <c r="QV23" s="35">
        <v>0.83300000000000007</v>
      </c>
      <c r="QW23">
        <f>OK$95</f>
        <v>0</v>
      </c>
      <c r="QX23">
        <f t="shared" ref="QX23:RP23" si="21">OL$95</f>
        <v>0</v>
      </c>
      <c r="QY23">
        <f t="shared" si="21"/>
        <v>0</v>
      </c>
      <c r="QZ23">
        <f t="shared" si="21"/>
        <v>0</v>
      </c>
      <c r="RA23">
        <f t="shared" si="21"/>
        <v>0</v>
      </c>
      <c r="RB23">
        <f t="shared" si="21"/>
        <v>0</v>
      </c>
      <c r="RC23">
        <f t="shared" si="21"/>
        <v>0</v>
      </c>
      <c r="RD23">
        <f t="shared" si="21"/>
        <v>0</v>
      </c>
      <c r="RE23">
        <f t="shared" si="21"/>
        <v>0</v>
      </c>
      <c r="RF23">
        <f t="shared" si="21"/>
        <v>0</v>
      </c>
      <c r="RG23">
        <f t="shared" si="21"/>
        <v>0</v>
      </c>
      <c r="RH23">
        <f t="shared" si="21"/>
        <v>0</v>
      </c>
      <c r="RI23">
        <f t="shared" si="21"/>
        <v>0</v>
      </c>
      <c r="RJ23">
        <f t="shared" si="21"/>
        <v>46.499957994738814</v>
      </c>
      <c r="RK23">
        <f t="shared" si="21"/>
        <v>115.76727581803077</v>
      </c>
      <c r="RL23">
        <f t="shared" si="21"/>
        <v>104.55237674608696</v>
      </c>
      <c r="RM23">
        <f t="shared" si="21"/>
        <v>100.50724774376653</v>
      </c>
      <c r="RN23">
        <f t="shared" si="21"/>
        <v>92.532753566200157</v>
      </c>
      <c r="RO23">
        <f t="shared" si="21"/>
        <v>95.204879576296591</v>
      </c>
      <c r="RP23">
        <f t="shared" si="21"/>
        <v>90.413284048808492</v>
      </c>
      <c r="RR23">
        <f t="shared" si="2"/>
        <v>15.571967700000002</v>
      </c>
      <c r="RS23" s="35">
        <v>0.83300000000000007</v>
      </c>
      <c r="RT23">
        <f>0.43*RK23+0.57*RL23</f>
        <v>109.3747833470228</v>
      </c>
    </row>
    <row r="24" spans="1:503" x14ac:dyDescent="0.3">
      <c r="A24">
        <v>0</v>
      </c>
      <c r="B24">
        <v>0</v>
      </c>
      <c r="C24">
        <v>7.7672027499166116E-2</v>
      </c>
      <c r="D24">
        <v>4.2370544526090369E-4</v>
      </c>
      <c r="E24">
        <v>4.1689339594752547E-4</v>
      </c>
      <c r="F24">
        <v>4.529225422332561E-4</v>
      </c>
      <c r="G24">
        <v>4.0834580543793193E-2</v>
      </c>
      <c r="H24">
        <v>3.5388925392927657E-2</v>
      </c>
      <c r="I24">
        <v>3.1477968809495098E-2</v>
      </c>
      <c r="J24">
        <v>3.3794233849304606E-2</v>
      </c>
      <c r="K24">
        <v>2.8035431894519895E-2</v>
      </c>
      <c r="L24">
        <v>3.1013032310941137E-2</v>
      </c>
      <c r="M24">
        <v>3.4286028990608466E-2</v>
      </c>
      <c r="N24">
        <v>3.542504747335045E-2</v>
      </c>
      <c r="O24">
        <v>3.6208904651660434E-2</v>
      </c>
      <c r="P24">
        <v>3.0916386656444493E-2</v>
      </c>
      <c r="Q24">
        <v>3.3759226970457294E-2</v>
      </c>
      <c r="R24">
        <v>3.5015662825017009E-2</v>
      </c>
      <c r="S24">
        <v>2.913146267382918E-2</v>
      </c>
      <c r="T24">
        <v>2.9493245208561236E-2</v>
      </c>
      <c r="U24">
        <v>0</v>
      </c>
      <c r="V24">
        <v>0</v>
      </c>
      <c r="W24">
        <v>0</v>
      </c>
      <c r="X24">
        <v>5.596967294809594E-2</v>
      </c>
      <c r="Y24">
        <v>3.9151077969244475E-4</v>
      </c>
      <c r="Z24">
        <v>4.5217363712320993E-4</v>
      </c>
      <c r="AA24">
        <v>4.2640573190130381E-4</v>
      </c>
      <c r="AB24">
        <v>4.3268065492690113E-4</v>
      </c>
      <c r="AC24">
        <v>8.1321898027926651E-2</v>
      </c>
      <c r="AD24">
        <v>5.4602254641559309E-2</v>
      </c>
      <c r="AE24">
        <v>4.558943167275261E-2</v>
      </c>
      <c r="AF24">
        <v>4.7390876695431412E-2</v>
      </c>
      <c r="AG24">
        <v>4.3058729052489794E-2</v>
      </c>
      <c r="AH24">
        <v>3.7964445554685519E-2</v>
      </c>
      <c r="AI24">
        <v>4.7502593030134523E-2</v>
      </c>
      <c r="AJ24">
        <v>4.1703199030378946E-2</v>
      </c>
      <c r="AK24">
        <v>4.1365706671601991E-2</v>
      </c>
      <c r="AL24">
        <v>4.9752491382593036E-2</v>
      </c>
      <c r="AM24">
        <v>4.1866336647238982E-2</v>
      </c>
      <c r="AN24">
        <v>4.9351891673751709E-2</v>
      </c>
      <c r="AO24">
        <v>0</v>
      </c>
      <c r="AP24">
        <v>0</v>
      </c>
      <c r="AQ24">
        <v>0</v>
      </c>
      <c r="AR24">
        <v>0</v>
      </c>
      <c r="AS24">
        <v>7.9131521880949116E-2</v>
      </c>
      <c r="AT24">
        <v>4.7539622154137276E-4</v>
      </c>
      <c r="AU24">
        <v>4.4101063821912705E-4</v>
      </c>
      <c r="AV24">
        <v>4.6270581550151039E-4</v>
      </c>
      <c r="AW24">
        <v>4.1741215027584036E-4</v>
      </c>
      <c r="AX24">
        <v>5.0615909281041013E-4</v>
      </c>
      <c r="AY24">
        <v>9.1294186233345856E-2</v>
      </c>
      <c r="AZ24">
        <v>9.6519455758038025E-2</v>
      </c>
      <c r="BA24">
        <v>5.1682865182013829E-2</v>
      </c>
      <c r="BB24">
        <v>4.9545501608790087E-2</v>
      </c>
      <c r="BC24">
        <v>4.9929043830198881E-2</v>
      </c>
      <c r="BD24">
        <v>4.9213438788973912E-2</v>
      </c>
      <c r="BE24">
        <v>5.4688897300251456E-2</v>
      </c>
      <c r="BF24">
        <v>5.0522361332215229E-2</v>
      </c>
      <c r="BG24">
        <v>4.8501472515123066E-2</v>
      </c>
      <c r="BH24">
        <v>4.8784402848476169E-2</v>
      </c>
      <c r="BI24">
        <v>0</v>
      </c>
      <c r="BJ24">
        <v>0</v>
      </c>
      <c r="BK24">
        <v>0</v>
      </c>
      <c r="BL24">
        <v>0</v>
      </c>
      <c r="BM24">
        <v>0.903598355450141</v>
      </c>
      <c r="BN24">
        <v>0.12373635870794682</v>
      </c>
      <c r="BO24">
        <v>4.474584525933889E-4</v>
      </c>
      <c r="BP24">
        <v>4.7227541282679497E-4</v>
      </c>
      <c r="BQ24">
        <v>4.2492738600622863E-4</v>
      </c>
      <c r="BR24">
        <v>4.4628295002486248E-4</v>
      </c>
      <c r="BS24">
        <v>4.1401986108774137E-4</v>
      </c>
      <c r="BT24">
        <v>4.2135921450227472E-4</v>
      </c>
      <c r="BU24">
        <v>0.1079097999440215</v>
      </c>
      <c r="BV24">
        <v>0.16242984694834278</v>
      </c>
      <c r="BW24">
        <v>0.11645944605145586</v>
      </c>
      <c r="BX24">
        <v>6.3292980775055782E-2</v>
      </c>
      <c r="BY24">
        <v>5.388882039636942E-2</v>
      </c>
      <c r="BZ24">
        <v>5.7342035740946443E-2</v>
      </c>
      <c r="CA24">
        <v>5.4224237645652033E-2</v>
      </c>
      <c r="CB24">
        <v>5.9082689146957641E-2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1.4296752190183712</v>
      </c>
      <c r="CI24">
        <v>0.12498345038372724</v>
      </c>
      <c r="CJ24">
        <v>9.2473402751870137E-4</v>
      </c>
      <c r="CK24">
        <v>8.0811227657312686E-4</v>
      </c>
      <c r="CL24">
        <v>7.2518981624885843E-4</v>
      </c>
      <c r="CM24">
        <v>9.3304127050295262E-4</v>
      </c>
      <c r="CN24">
        <v>8.8653892867434443E-4</v>
      </c>
      <c r="CO24">
        <v>8.8391461505395218E-4</v>
      </c>
      <c r="CP24">
        <v>7.6603275936917576E-4</v>
      </c>
      <c r="CQ24">
        <v>8.7350798424005102E-2</v>
      </c>
      <c r="CR24">
        <v>0.18652623809566782</v>
      </c>
      <c r="CS24">
        <v>0.18640864757430792</v>
      </c>
      <c r="CT24">
        <v>0.14676090276044371</v>
      </c>
      <c r="CU24">
        <v>7.7756323512745959E-2</v>
      </c>
      <c r="CV24">
        <v>9.1098655819645741E-2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0.97562689181403994</v>
      </c>
      <c r="DC24">
        <v>0.7835062728944896</v>
      </c>
      <c r="DD24">
        <v>7.0673044813888294E-2</v>
      </c>
      <c r="DE24">
        <v>8.7561722535895012E-4</v>
      </c>
      <c r="DF24">
        <v>8.097863314208858E-4</v>
      </c>
      <c r="DG24">
        <v>8.8928521141007409E-4</v>
      </c>
      <c r="DH24">
        <v>8.9568408603249471E-4</v>
      </c>
      <c r="DI24">
        <v>8.4236879529107694E-4</v>
      </c>
      <c r="DJ24">
        <v>8.4883034392375554E-4</v>
      </c>
      <c r="DK24">
        <v>3.2285528610309019E-3</v>
      </c>
      <c r="DL24">
        <v>3.2770760218896302E-3</v>
      </c>
      <c r="DM24">
        <v>0.16446634831936288</v>
      </c>
      <c r="DN24">
        <v>0.20346710625080044</v>
      </c>
      <c r="DO24">
        <v>0.19162801646550226</v>
      </c>
      <c r="DP24">
        <v>0.14443642164404874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1.6030364435751339</v>
      </c>
      <c r="DX24">
        <v>0.17855016511306804</v>
      </c>
      <c r="DY24">
        <v>9.4521430630270552E-4</v>
      </c>
      <c r="DZ24">
        <v>7.6501038710442642E-4</v>
      </c>
      <c r="EA24">
        <v>7.7065636060964933E-4</v>
      </c>
      <c r="EB24">
        <v>9.3515348999546259E-4</v>
      </c>
      <c r="EC24">
        <v>9.714757814972794E-4</v>
      </c>
      <c r="ED24">
        <v>9.5518227352775985E-4</v>
      </c>
      <c r="EE24">
        <v>3.5986995609689175E-3</v>
      </c>
      <c r="EF24">
        <v>3.5919584079748966E-3</v>
      </c>
      <c r="EG24">
        <v>3.6598676257893936E-3</v>
      </c>
      <c r="EH24">
        <v>0.12574912613396405</v>
      </c>
      <c r="EI24">
        <v>0.24549737606279037</v>
      </c>
      <c r="EJ24">
        <v>0.26093854253616705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0.40764877912865383</v>
      </c>
      <c r="ER24">
        <v>1.0603833630440096</v>
      </c>
      <c r="ES24">
        <v>0.1118204095087551</v>
      </c>
      <c r="ET24">
        <v>8.1720019730193935E-4</v>
      </c>
      <c r="EU24">
        <v>9.2070039951741263E-4</v>
      </c>
      <c r="EV24">
        <v>9.0113400189938261E-4</v>
      </c>
      <c r="EW24">
        <v>8.9746339244128057E-4</v>
      </c>
      <c r="EX24">
        <v>7.6856150275738386E-4</v>
      </c>
      <c r="EY24">
        <v>3.8604145827656599E-3</v>
      </c>
      <c r="EZ24">
        <v>3.8644244720991905E-3</v>
      </c>
      <c r="FA24">
        <v>3.8965678922207752E-3</v>
      </c>
      <c r="FB24">
        <v>3.8567953597028574E-3</v>
      </c>
      <c r="FC24">
        <v>7.151018609402944E-2</v>
      </c>
      <c r="FD24">
        <v>0.26004444783051406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0.49829329249772153</v>
      </c>
      <c r="FM24">
        <v>0.24493143061938677</v>
      </c>
      <c r="FN24">
        <v>8.1449626550996151E-4</v>
      </c>
      <c r="FO24">
        <v>8.5347734377520302E-4</v>
      </c>
      <c r="FP24">
        <v>8.943633496255656E-4</v>
      </c>
      <c r="FQ24">
        <v>7.688293581539574E-4</v>
      </c>
      <c r="FR24">
        <v>9.1903364080112905E-4</v>
      </c>
      <c r="FS24">
        <v>4.1599737217578045E-3</v>
      </c>
      <c r="FT24">
        <v>4.1454707386602285E-3</v>
      </c>
      <c r="FU24">
        <v>4.1258459775665307E-3</v>
      </c>
      <c r="FV24">
        <v>4.0999960131089452E-3</v>
      </c>
      <c r="FW24">
        <v>4.1408933372975099E-3</v>
      </c>
      <c r="FX24">
        <v>8.0719288948111631E-2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0.84828006866611227</v>
      </c>
      <c r="GG24">
        <v>1.1534391693784685</v>
      </c>
      <c r="GH24">
        <v>0.19010221697851509</v>
      </c>
      <c r="GI24">
        <v>9.3864205277072426E-4</v>
      </c>
      <c r="GJ24">
        <v>8.6220583499522347E-4</v>
      </c>
      <c r="GK24">
        <v>8.8937027171230078E-4</v>
      </c>
      <c r="GL24">
        <v>8.3099590234874939E-4</v>
      </c>
      <c r="GM24">
        <v>4.4617229907272619E-3</v>
      </c>
      <c r="GN24">
        <v>4.5306526059012905E-3</v>
      </c>
      <c r="GO24">
        <v>4.5189112230586866E-3</v>
      </c>
      <c r="GP24">
        <v>4.5081266846148885E-3</v>
      </c>
      <c r="GQ24">
        <v>4.4858406369906604E-3</v>
      </c>
      <c r="GR24">
        <v>4.4943053510590643E-3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3.137721921317109E-2</v>
      </c>
      <c r="HA24">
        <v>0.75598269566495702</v>
      </c>
      <c r="HB24">
        <v>0.32952630225478263</v>
      </c>
      <c r="HC24">
        <v>8.4608382595701033E-4</v>
      </c>
      <c r="HD24">
        <v>7.5425156315822215E-4</v>
      </c>
      <c r="HE24">
        <v>8.9830113154015746E-4</v>
      </c>
      <c r="HF24">
        <v>8.6047048528204264E-4</v>
      </c>
      <c r="HG24">
        <v>4.7705150006148583E-3</v>
      </c>
      <c r="HH24">
        <v>4.768531425967424E-3</v>
      </c>
      <c r="HI24">
        <v>4.799293031724227E-3</v>
      </c>
      <c r="HJ24">
        <v>4.7772412569452504E-3</v>
      </c>
      <c r="HK24">
        <v>4.7820208221389894E-3</v>
      </c>
      <c r="HL24">
        <v>4.7855110729560519E-3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1.5852944638969169</v>
      </c>
      <c r="HV24">
        <v>1.2583813969731521</v>
      </c>
      <c r="HW24">
        <v>0.21109879527623168</v>
      </c>
      <c r="HX24">
        <v>9.1512873047116248E-4</v>
      </c>
      <c r="HY24">
        <v>9.9080085837338692E-4</v>
      </c>
      <c r="HZ24">
        <v>7.4978358483813589E-4</v>
      </c>
      <c r="IA24">
        <v>5.0451330648271144E-3</v>
      </c>
      <c r="IB24">
        <v>5.0544349129040033E-3</v>
      </c>
      <c r="IC24">
        <v>5.0731101123699151E-3</v>
      </c>
      <c r="ID24">
        <v>5.0580595029734174E-3</v>
      </c>
      <c r="IE24">
        <v>5.0528730129232391E-3</v>
      </c>
      <c r="IF24">
        <v>5.0540924351490666E-3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0.95753565345668856</v>
      </c>
      <c r="IP24">
        <v>0.33858347857060517</v>
      </c>
      <c r="IQ24">
        <v>0.41315732735587385</v>
      </c>
      <c r="IR24">
        <v>8.6757821866269389E-4</v>
      </c>
      <c r="IS24">
        <v>7.6911667788676877E-4</v>
      </c>
      <c r="IT24">
        <v>8.8612474581021932E-4</v>
      </c>
      <c r="IU24">
        <v>5.417495624857529E-3</v>
      </c>
      <c r="IV24">
        <v>5.4462772924564326E-3</v>
      </c>
      <c r="IW24">
        <v>5.418985441096682E-3</v>
      </c>
      <c r="IX24">
        <v>5.4244536595574886E-3</v>
      </c>
      <c r="IY24">
        <v>5.4422358276425865E-3</v>
      </c>
      <c r="IZ24">
        <v>5.437434333787689E-3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2.0508432595901813</v>
      </c>
      <c r="JK24">
        <v>1.6648277825815281</v>
      </c>
      <c r="JL24">
        <v>0.25388296708949659</v>
      </c>
      <c r="JM24">
        <v>8.2835275215559212E-4</v>
      </c>
      <c r="JN24">
        <v>9.6084387488374896E-4</v>
      </c>
      <c r="JO24">
        <v>5.7079016507316904E-3</v>
      </c>
      <c r="JP24">
        <v>5.7418621012536065E-3</v>
      </c>
      <c r="JQ24">
        <v>5.7038455842116217E-3</v>
      </c>
      <c r="JR24">
        <v>5.6931983216790038E-3</v>
      </c>
      <c r="JS24">
        <v>5.7017202372251427E-3</v>
      </c>
      <c r="JT24">
        <v>5.727602771995079E-3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0.47011856084758269</v>
      </c>
      <c r="KE24">
        <v>0.84484071902031266</v>
      </c>
      <c r="KF24">
        <v>0.51994229178160067</v>
      </c>
      <c r="KG24">
        <v>0.12599209227382807</v>
      </c>
      <c r="KH24">
        <v>8.8140924430805284E-4</v>
      </c>
      <c r="KI24">
        <v>5.9737000538038773E-3</v>
      </c>
      <c r="KJ24">
        <v>5.983798983043671E-3</v>
      </c>
      <c r="KK24">
        <v>5.9848073589501274E-3</v>
      </c>
      <c r="KL24">
        <v>5.9520117362361468E-3</v>
      </c>
      <c r="KM24">
        <v>5.9665220838336771E-3</v>
      </c>
      <c r="KN24">
        <v>5.9901875440693574E-3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1.032775810757798</v>
      </c>
      <c r="KY24">
        <v>1.9537681107823857</v>
      </c>
      <c r="KZ24">
        <v>1.2115777285948577</v>
      </c>
      <c r="LA24">
        <v>0.38396018156915318</v>
      </c>
      <c r="LB24">
        <v>8.7379555329098846E-4</v>
      </c>
      <c r="LC24">
        <v>6.3127609881893296E-3</v>
      </c>
      <c r="LD24">
        <v>6.3470653585477252E-3</v>
      </c>
      <c r="LE24">
        <v>6.3534140014441694E-3</v>
      </c>
      <c r="LF24">
        <v>6.348822199454267E-3</v>
      </c>
      <c r="LG24">
        <v>6.3392759216164734E-3</v>
      </c>
      <c r="LH24">
        <v>6.3501112301329989E-3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3.7579095200686523E-2</v>
      </c>
      <c r="LT24">
        <v>0.36040551918227126</v>
      </c>
      <c r="LU24">
        <v>1.113141331912185</v>
      </c>
      <c r="LV24">
        <v>0.39173312064561516</v>
      </c>
      <c r="LW24">
        <v>6.6654760482572498E-3</v>
      </c>
      <c r="LX24">
        <v>6.6117994352647425E-3</v>
      </c>
      <c r="LY24">
        <v>6.5962561419523605E-3</v>
      </c>
      <c r="LZ24">
        <v>6.6109546801095299E-3</v>
      </c>
      <c r="MA24">
        <v>6.6402151681441389E-3</v>
      </c>
      <c r="MB24">
        <v>6.630440480219298E-3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0.18918253875503102</v>
      </c>
      <c r="MO24">
        <v>0.83616646273482997</v>
      </c>
      <c r="MP24">
        <v>0.89252528777206064</v>
      </c>
      <c r="MQ24">
        <v>0.32210130933846509</v>
      </c>
      <c r="MR24">
        <v>6.9043679080603862E-3</v>
      </c>
      <c r="MS24">
        <v>6.8768259468451115E-3</v>
      </c>
      <c r="MT24">
        <v>6.8714541519462897E-3</v>
      </c>
      <c r="MU24">
        <v>6.8583068579751568E-3</v>
      </c>
      <c r="MV24">
        <v>6.8663074556066812E-3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1.1302270611565792E-2</v>
      </c>
      <c r="NI24">
        <v>1.1211914612402889</v>
      </c>
      <c r="NJ24">
        <v>1.0630670383375163</v>
      </c>
      <c r="NK24">
        <v>0.64477190418274066</v>
      </c>
      <c r="NL24">
        <v>0.38891935173091624</v>
      </c>
      <c r="NM24">
        <v>7.2600622556682655E-3</v>
      </c>
      <c r="NN24">
        <v>7.2373669117972265E-3</v>
      </c>
      <c r="NO24">
        <v>7.2399342165855446E-3</v>
      </c>
      <c r="NP24">
        <v>7.278081178405036E-3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0.84342804406230387</v>
      </c>
      <c r="OD24">
        <v>1.5409880675429621</v>
      </c>
      <c r="OE24">
        <v>1.1224498820127324</v>
      </c>
      <c r="OF24">
        <v>0.65922493761993939</v>
      </c>
      <c r="OG24">
        <v>0.53138154216379641</v>
      </c>
      <c r="OH24">
        <v>1.0215040652270274E-2</v>
      </c>
      <c r="OI24">
        <v>7.5376342485156088E-3</v>
      </c>
      <c r="OJ24">
        <v>7.547232778170882E-3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0.67137976469421179</v>
      </c>
      <c r="OY24">
        <v>2.147485433866283</v>
      </c>
      <c r="OZ24">
        <v>1.3140039246401758</v>
      </c>
      <c r="PA24">
        <v>0.72353339327645916</v>
      </c>
      <c r="PB24">
        <v>0.51977333890759392</v>
      </c>
      <c r="PC24">
        <v>0.12432495758083896</v>
      </c>
      <c r="PD24">
        <v>7.8205647482420242E-3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0.69849923410972292</v>
      </c>
      <c r="PT24">
        <v>1.3656098901857792</v>
      </c>
      <c r="PU24">
        <v>0.89579754570604997</v>
      </c>
      <c r="PV24">
        <v>0.80105989102430519</v>
      </c>
      <c r="PW24">
        <v>0.67013144738160768</v>
      </c>
      <c r="PX24">
        <v>0.1302969112533999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1.0194858925591563</v>
      </c>
      <c r="QN24">
        <v>1.4023968968157228</v>
      </c>
      <c r="QO24">
        <v>1.3185738801869713</v>
      </c>
      <c r="QP24">
        <v>1.0562701203949258</v>
      </c>
      <c r="QQ24">
        <v>0.7879889141320312</v>
      </c>
      <c r="QR24">
        <v>0.73377810164787238</v>
      </c>
      <c r="QS24" s="102" t="s">
        <v>41</v>
      </c>
      <c r="QU24">
        <v>22</v>
      </c>
      <c r="QV24" s="35">
        <v>0.8660000000000001</v>
      </c>
      <c r="QW24">
        <f>PE$95</f>
        <v>0</v>
      </c>
      <c r="QX24">
        <f t="shared" ref="QX24:RP24" si="22">PF$95</f>
        <v>0</v>
      </c>
      <c r="QY24">
        <f t="shared" si="22"/>
        <v>0</v>
      </c>
      <c r="QZ24">
        <f t="shared" si="22"/>
        <v>0</v>
      </c>
      <c r="RA24">
        <f t="shared" si="22"/>
        <v>0</v>
      </c>
      <c r="RB24">
        <f t="shared" si="22"/>
        <v>0</v>
      </c>
      <c r="RC24">
        <f t="shared" si="22"/>
        <v>0</v>
      </c>
      <c r="RD24">
        <f t="shared" si="22"/>
        <v>0</v>
      </c>
      <c r="RE24">
        <f t="shared" si="22"/>
        <v>0</v>
      </c>
      <c r="RF24">
        <f t="shared" si="22"/>
        <v>0</v>
      </c>
      <c r="RG24">
        <f t="shared" si="22"/>
        <v>0</v>
      </c>
      <c r="RH24">
        <f t="shared" si="22"/>
        <v>0</v>
      </c>
      <c r="RI24">
        <f t="shared" si="22"/>
        <v>0</v>
      </c>
      <c r="RJ24">
        <f t="shared" si="22"/>
        <v>0</v>
      </c>
      <c r="RK24">
        <f t="shared" si="22"/>
        <v>96.67668175920096</v>
      </c>
      <c r="RL24">
        <f t="shared" si="22"/>
        <v>111.9434469779048</v>
      </c>
      <c r="RM24">
        <f t="shared" si="22"/>
        <v>91.337577286451577</v>
      </c>
      <c r="RN24">
        <f t="shared" si="22"/>
        <v>86.284722498255306</v>
      </c>
      <c r="RO24">
        <f t="shared" si="22"/>
        <v>90.412647491447188</v>
      </c>
      <c r="RP24">
        <f t="shared" si="22"/>
        <v>91.229372088353074</v>
      </c>
      <c r="RR24">
        <f t="shared" si="2"/>
        <v>15.966215400000001</v>
      </c>
      <c r="RS24" s="35">
        <v>0.8660000000000001</v>
      </c>
      <c r="RT24">
        <f>0.03*RK24+0.97*RL24</f>
        <v>111.48544402134367</v>
      </c>
    </row>
    <row r="25" spans="1:503" x14ac:dyDescent="0.3">
      <c r="A25">
        <v>0</v>
      </c>
      <c r="B25">
        <v>0</v>
      </c>
      <c r="C25">
        <v>7.6608844941211313E-2</v>
      </c>
      <c r="D25">
        <v>2.2849829369427314E-3</v>
      </c>
      <c r="E25">
        <v>2.2482465281455808E-3</v>
      </c>
      <c r="F25">
        <v>2.442546567043632E-3</v>
      </c>
      <c r="G25">
        <v>3.9457113733638284E-2</v>
      </c>
      <c r="H25">
        <v>3.3761067794261496E-2</v>
      </c>
      <c r="I25">
        <v>2.9990074994455891E-2</v>
      </c>
      <c r="J25">
        <v>3.2207314510204046E-2</v>
      </c>
      <c r="K25">
        <v>2.6834408921030176E-2</v>
      </c>
      <c r="L25">
        <v>2.939213078171923E-2</v>
      </c>
      <c r="M25">
        <v>3.2582543122938949E-2</v>
      </c>
      <c r="N25">
        <v>3.3860903877641742E-2</v>
      </c>
      <c r="O25">
        <v>3.4710484385960035E-2</v>
      </c>
      <c r="P25">
        <v>2.9815095154278253E-2</v>
      </c>
      <c r="Q25">
        <v>3.2371355267379394E-2</v>
      </c>
      <c r="R25">
        <v>3.3662803409854038E-2</v>
      </c>
      <c r="S25">
        <v>2.8023062940997424E-2</v>
      </c>
      <c r="T25">
        <v>2.8300198288407886E-2</v>
      </c>
      <c r="U25">
        <v>0</v>
      </c>
      <c r="V25">
        <v>0</v>
      </c>
      <c r="W25">
        <v>0</v>
      </c>
      <c r="X25">
        <v>5.5217188342322664E-2</v>
      </c>
      <c r="Y25">
        <v>2.1113617047699746E-3</v>
      </c>
      <c r="Z25">
        <v>2.4385078287715938E-3</v>
      </c>
      <c r="AA25">
        <v>2.2995451970391767E-3</v>
      </c>
      <c r="AB25">
        <v>2.3333849604986463E-3</v>
      </c>
      <c r="AC25">
        <v>8.078432446821858E-2</v>
      </c>
      <c r="AD25">
        <v>5.3661050108161766E-2</v>
      </c>
      <c r="AE25">
        <v>4.4011298201947498E-2</v>
      </c>
      <c r="AF25">
        <v>4.6026186172483885E-2</v>
      </c>
      <c r="AG25">
        <v>4.162044667245015E-2</v>
      </c>
      <c r="AH25">
        <v>3.6850536676983403E-2</v>
      </c>
      <c r="AI25">
        <v>4.569895983490635E-2</v>
      </c>
      <c r="AJ25">
        <v>4.0054740727495312E-2</v>
      </c>
      <c r="AK25">
        <v>3.958722416495019E-2</v>
      </c>
      <c r="AL25">
        <v>4.7858870402806161E-2</v>
      </c>
      <c r="AM25">
        <v>4.0184069842546591E-2</v>
      </c>
      <c r="AN25">
        <v>4.733441537914107E-2</v>
      </c>
      <c r="AO25">
        <v>0</v>
      </c>
      <c r="AP25">
        <v>0</v>
      </c>
      <c r="AQ25">
        <v>0</v>
      </c>
      <c r="AR25">
        <v>0</v>
      </c>
      <c r="AS25">
        <v>7.8597282616367781E-2</v>
      </c>
      <c r="AT25">
        <v>2.5637439090266901E-3</v>
      </c>
      <c r="AU25">
        <v>2.3783073703960086E-3</v>
      </c>
      <c r="AV25">
        <v>2.4953063621688558E-3</v>
      </c>
      <c r="AW25">
        <v>2.2510440961304237E-3</v>
      </c>
      <c r="AX25">
        <v>2.729643679084712E-3</v>
      </c>
      <c r="AY25">
        <v>9.1056251757331202E-2</v>
      </c>
      <c r="AZ25">
        <v>9.5889631402786238E-2</v>
      </c>
      <c r="BA25">
        <v>5.0524141384493376E-2</v>
      </c>
      <c r="BB25">
        <v>4.815388197530223E-2</v>
      </c>
      <c r="BC25">
        <v>4.729200980003908E-2</v>
      </c>
      <c r="BD25">
        <v>4.6590425954415975E-2</v>
      </c>
      <c r="BE25">
        <v>5.206035266411109E-2</v>
      </c>
      <c r="BF25">
        <v>4.7971622549393196E-2</v>
      </c>
      <c r="BG25">
        <v>4.5960189650069545E-2</v>
      </c>
      <c r="BH25">
        <v>4.6112381290345034E-2</v>
      </c>
      <c r="BI25">
        <v>0</v>
      </c>
      <c r="BJ25">
        <v>0</v>
      </c>
      <c r="BK25">
        <v>0</v>
      </c>
      <c r="BL25">
        <v>0</v>
      </c>
      <c r="BM25">
        <v>0.90456986488439817</v>
      </c>
      <c r="BN25">
        <v>0.123596075936783</v>
      </c>
      <c r="BO25">
        <v>2.4130795122000652E-3</v>
      </c>
      <c r="BP25">
        <v>2.5469138334587873E-3</v>
      </c>
      <c r="BQ25">
        <v>2.2915726888192993E-3</v>
      </c>
      <c r="BR25">
        <v>2.4067401947769451E-3</v>
      </c>
      <c r="BS25">
        <v>2.2327499651517506E-3</v>
      </c>
      <c r="BT25">
        <v>2.272330049637276E-3</v>
      </c>
      <c r="BU25">
        <v>0.10768633903839546</v>
      </c>
      <c r="BV25">
        <v>0.16215431292146509</v>
      </c>
      <c r="BW25">
        <v>0.11572510964323021</v>
      </c>
      <c r="BX25">
        <v>6.0232935986555158E-2</v>
      </c>
      <c r="BY25">
        <v>5.0201932236197691E-2</v>
      </c>
      <c r="BZ25">
        <v>5.4253850977952003E-2</v>
      </c>
      <c r="CA25">
        <v>5.0791022471329314E-2</v>
      </c>
      <c r="CB25">
        <v>5.5547770427786393E-2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1.4290543137392882</v>
      </c>
      <c r="CI25">
        <v>0.1248352931003818</v>
      </c>
      <c r="CJ25">
        <v>4.9869585055472843E-3</v>
      </c>
      <c r="CK25">
        <v>4.3580340629479266E-3</v>
      </c>
      <c r="CL25">
        <v>3.9108450804849247E-3</v>
      </c>
      <c r="CM25">
        <v>5.0317582802123454E-3</v>
      </c>
      <c r="CN25">
        <v>4.7809777939223485E-3</v>
      </c>
      <c r="CO25">
        <v>4.7668252454695316E-3</v>
      </c>
      <c r="CP25">
        <v>4.1311052380266248E-3</v>
      </c>
      <c r="CQ25">
        <v>8.9083166676203515E-2</v>
      </c>
      <c r="CR25">
        <v>0.18736615089459968</v>
      </c>
      <c r="CS25">
        <v>0.18394846406663612</v>
      </c>
      <c r="CT25">
        <v>0.1437033789426293</v>
      </c>
      <c r="CU25">
        <v>7.2575975233797455E-2</v>
      </c>
      <c r="CV25">
        <v>8.5838949693299277E-2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0.97664770735377548</v>
      </c>
      <c r="DC25">
        <v>0.7833144682215113</v>
      </c>
      <c r="DD25">
        <v>7.0502933608146121E-2</v>
      </c>
      <c r="DE25">
        <v>4.7220786081857606E-3</v>
      </c>
      <c r="DF25">
        <v>4.3670620015912017E-3</v>
      </c>
      <c r="DG25">
        <v>4.795788104390044E-3</v>
      </c>
      <c r="DH25">
        <v>4.8302963211038193E-3</v>
      </c>
      <c r="DI25">
        <v>4.5427745746054416E-3</v>
      </c>
      <c r="DJ25">
        <v>4.5776207833031109E-3</v>
      </c>
      <c r="DK25">
        <v>1.7411124357702368E-2</v>
      </c>
      <c r="DL25">
        <v>1.7672802832333367E-2</v>
      </c>
      <c r="DM25">
        <v>0.16560387369498122</v>
      </c>
      <c r="DN25">
        <v>0.2042003932947348</v>
      </c>
      <c r="DO25">
        <v>0.19146666609312302</v>
      </c>
      <c r="DP25">
        <v>0.14219801565041343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1.6031384164256037</v>
      </c>
      <c r="DX25">
        <v>0.17841433667331993</v>
      </c>
      <c r="DY25">
        <v>5.0974057232752966E-3</v>
      </c>
      <c r="DZ25">
        <v>4.1255917304560148E-3</v>
      </c>
      <c r="EA25">
        <v>4.1560396590020268E-3</v>
      </c>
      <c r="EB25">
        <v>5.0431491781898199E-3</v>
      </c>
      <c r="EC25">
        <v>5.2390301073603294E-3</v>
      </c>
      <c r="ED25">
        <v>5.1511615465246914E-3</v>
      </c>
      <c r="EE25">
        <v>1.9407272632368088E-2</v>
      </c>
      <c r="EF25">
        <v>1.9370918557293188E-2</v>
      </c>
      <c r="EG25">
        <v>1.9737143267649943E-2</v>
      </c>
      <c r="EH25">
        <v>0.12805276133532215</v>
      </c>
      <c r="EI25">
        <v>0.24618015110730077</v>
      </c>
      <c r="EJ25">
        <v>0.25992015083136644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0.40665588319446072</v>
      </c>
      <c r="ER25">
        <v>1.0604804944929398</v>
      </c>
      <c r="ES25">
        <v>0.11234074318555978</v>
      </c>
      <c r="ET25">
        <v>4.407043921164042E-3</v>
      </c>
      <c r="EU25">
        <v>4.9652057259689068E-3</v>
      </c>
      <c r="EV25">
        <v>4.8596869388145255E-3</v>
      </c>
      <c r="EW25">
        <v>4.8398918663797629E-3</v>
      </c>
      <c r="EX25">
        <v>4.1447423898701707E-3</v>
      </c>
      <c r="EY25">
        <v>2.0818664357057669E-2</v>
      </c>
      <c r="EZ25">
        <v>2.0840289117392059E-2</v>
      </c>
      <c r="FA25">
        <v>2.101363399019061E-2</v>
      </c>
      <c r="FB25">
        <v>2.0799146404111842E-2</v>
      </c>
      <c r="FC25">
        <v>7.577145660117926E-2</v>
      </c>
      <c r="FD25">
        <v>0.26167341801278049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0.49766880256202972</v>
      </c>
      <c r="FM25">
        <v>0.24474226263737484</v>
      </c>
      <c r="FN25">
        <v>4.3924620032858835E-3</v>
      </c>
      <c r="FO25">
        <v>4.6026813896448285E-3</v>
      </c>
      <c r="FP25">
        <v>4.8231737783378708E-3</v>
      </c>
      <c r="FQ25">
        <v>4.1461868957588374E-3</v>
      </c>
      <c r="FR25">
        <v>4.9562171343203827E-3</v>
      </c>
      <c r="FS25">
        <v>2.243414399947959E-2</v>
      </c>
      <c r="FT25">
        <v>2.2355931483489088E-2</v>
      </c>
      <c r="FU25">
        <v>2.2250097950448074E-2</v>
      </c>
      <c r="FV25">
        <v>2.2110692784980384E-2</v>
      </c>
      <c r="FW25">
        <v>2.2331246211854429E-2</v>
      </c>
      <c r="FX25">
        <v>8.5244329467740174E-2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0.84785296578627733</v>
      </c>
      <c r="GG25">
        <v>1.1535613619745793</v>
      </c>
      <c r="GH25">
        <v>0.18979273488156018</v>
      </c>
      <c r="GI25">
        <v>5.0619624988706901E-3</v>
      </c>
      <c r="GJ25">
        <v>4.6497528958670984E-3</v>
      </c>
      <c r="GK25">
        <v>4.7962468224484788E-3</v>
      </c>
      <c r="GL25">
        <v>4.4814421876664713E-3</v>
      </c>
      <c r="GM25">
        <v>2.4061434699993448E-2</v>
      </c>
      <c r="GN25">
        <v>2.4433162267539096E-2</v>
      </c>
      <c r="GO25">
        <v>2.4369842667209353E-2</v>
      </c>
      <c r="GP25">
        <v>2.4311683192030295E-2</v>
      </c>
      <c r="GQ25">
        <v>2.4191497720913925E-2</v>
      </c>
      <c r="GR25">
        <v>2.4237146714639956E-2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2.9775615923322677E-2</v>
      </c>
      <c r="HA25">
        <v>0.75574046764193403</v>
      </c>
      <c r="HB25">
        <v>0.32988074566096698</v>
      </c>
      <c r="HC25">
        <v>4.5628092042681711E-3</v>
      </c>
      <c r="HD25">
        <v>4.0675709298889744E-3</v>
      </c>
      <c r="HE25">
        <v>4.8444096736629848E-3</v>
      </c>
      <c r="HF25">
        <v>4.6403944027709997E-3</v>
      </c>
      <c r="HG25">
        <v>2.5726705896172996E-2</v>
      </c>
      <c r="HH25">
        <v>2.5716008761467186E-2</v>
      </c>
      <c r="HI25">
        <v>2.5881901706798518E-2</v>
      </c>
      <c r="HJ25">
        <v>2.5762979635669033E-2</v>
      </c>
      <c r="HK25">
        <v>2.5788755147963843E-2</v>
      </c>
      <c r="HL25">
        <v>2.5807577572012994E-2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1.58554083688626</v>
      </c>
      <c r="HV25">
        <v>1.2579491744333384</v>
      </c>
      <c r="HW25">
        <v>0.21077087782630308</v>
      </c>
      <c r="HX25">
        <v>4.935158510755217E-3</v>
      </c>
      <c r="HY25">
        <v>5.3432474862279093E-3</v>
      </c>
      <c r="HZ25">
        <v>4.0434757610913925E-3</v>
      </c>
      <c r="IA25">
        <v>2.7207681885317647E-2</v>
      </c>
      <c r="IB25">
        <v>2.7257845423160874E-2</v>
      </c>
      <c r="IC25">
        <v>2.7358558105994898E-2</v>
      </c>
      <c r="ID25">
        <v>2.7277392319606634E-2</v>
      </c>
      <c r="IE25">
        <v>2.724942231969318E-2</v>
      </c>
      <c r="IF25">
        <v>2.7255998489553891E-2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0.9580871868816595</v>
      </c>
      <c r="IP25">
        <v>0.33739890864370103</v>
      </c>
      <c r="IQ25">
        <v>0.41355308090434467</v>
      </c>
      <c r="IR25">
        <v>4.6787253935023946E-3</v>
      </c>
      <c r="IS25">
        <v>4.1477363700322218E-3</v>
      </c>
      <c r="IT25">
        <v>4.7787441649051127E-3</v>
      </c>
      <c r="IU25">
        <v>2.9215779976910234E-2</v>
      </c>
      <c r="IV25">
        <v>2.9370995398604324E-2</v>
      </c>
      <c r="IW25">
        <v>2.9223814343057108E-2</v>
      </c>
      <c r="IX25">
        <v>2.925330366404217E-2</v>
      </c>
      <c r="IY25">
        <v>2.9349200356215382E-2</v>
      </c>
      <c r="IZ25">
        <v>2.9323306585783609E-2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2.0510970462633966</v>
      </c>
      <c r="JK25">
        <v>1.6643783581269593</v>
      </c>
      <c r="JL25">
        <v>0.25308023475044067</v>
      </c>
      <c r="JM25">
        <v>4.4671880562676455E-3</v>
      </c>
      <c r="JN25">
        <v>5.1816937538373443E-3</v>
      </c>
      <c r="JO25">
        <v>3.0781898187874471E-2</v>
      </c>
      <c r="JP25">
        <v>3.0965042046046241E-2</v>
      </c>
      <c r="JQ25">
        <v>3.0760024400569814E-2</v>
      </c>
      <c r="JR25">
        <v>3.0702605234768914E-2</v>
      </c>
      <c r="JS25">
        <v>3.0748562707892734E-2</v>
      </c>
      <c r="JT25">
        <v>3.0888143520402034E-2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0.46966435079623564</v>
      </c>
      <c r="KE25">
        <v>0.84432930195857891</v>
      </c>
      <c r="KF25">
        <v>0.51970571047274072</v>
      </c>
      <c r="KG25">
        <v>0.12657131769239172</v>
      </c>
      <c r="KH25">
        <v>4.7533141389470152E-3</v>
      </c>
      <c r="KI25">
        <v>3.2215311004442339E-2</v>
      </c>
      <c r="KJ25">
        <v>3.2269773087128369E-2</v>
      </c>
      <c r="KK25">
        <v>3.2275211114338176E-2</v>
      </c>
      <c r="KL25">
        <v>3.2098349006130643E-2</v>
      </c>
      <c r="KM25">
        <v>3.2176601237817321E-2</v>
      </c>
      <c r="KN25">
        <v>3.2304225684088313E-2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1.0347789562360172</v>
      </c>
      <c r="KY25">
        <v>1.954367194716103</v>
      </c>
      <c r="KZ25">
        <v>1.2110711712720164</v>
      </c>
      <c r="LA25">
        <v>0.3840602301457901</v>
      </c>
      <c r="LB25">
        <v>4.7122545909621116E-3</v>
      </c>
      <c r="LC25">
        <v>3.4043818186306737E-2</v>
      </c>
      <c r="LD25">
        <v>3.4228816755025239E-2</v>
      </c>
      <c r="LE25">
        <v>3.4263054079216766E-2</v>
      </c>
      <c r="LF25">
        <v>3.4238291147056933E-2</v>
      </c>
      <c r="LG25">
        <v>3.4186809434431704E-2</v>
      </c>
      <c r="LH25">
        <v>3.4245242705360099E-2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3.5350850343233035E-2</v>
      </c>
      <c r="LT25">
        <v>0.35974546530347534</v>
      </c>
      <c r="LU25">
        <v>1.1133111776773585</v>
      </c>
      <c r="LV25">
        <v>0.39163853251423469</v>
      </c>
      <c r="LW25">
        <v>3.59459601173873E-2</v>
      </c>
      <c r="LX25">
        <v>3.5656489811606282E-2</v>
      </c>
      <c r="LY25">
        <v>3.5572667051243075E-2</v>
      </c>
      <c r="LZ25">
        <v>3.5651934167733539E-2</v>
      </c>
      <c r="MA25">
        <v>3.580973179963446E-2</v>
      </c>
      <c r="MB25">
        <v>3.5757018304039774E-2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0.18916434344590949</v>
      </c>
      <c r="MO25">
        <v>0.83600037335435251</v>
      </c>
      <c r="MP25">
        <v>0.89220693728684863</v>
      </c>
      <c r="MQ25">
        <v>0.32648476177852764</v>
      </c>
      <c r="MR25">
        <v>3.7234269789897093E-2</v>
      </c>
      <c r="MS25">
        <v>3.7085739927628987E-2</v>
      </c>
      <c r="MT25">
        <v>3.7056770605138914E-2</v>
      </c>
      <c r="MU25">
        <v>3.6985869126937451E-2</v>
      </c>
      <c r="MV25">
        <v>3.7029015207021745E-2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1.1183238389743302E-2</v>
      </c>
      <c r="NI25">
        <v>1.1223405226828176</v>
      </c>
      <c r="NJ25">
        <v>1.0632743925295338</v>
      </c>
      <c r="NK25">
        <v>0.64438723473199089</v>
      </c>
      <c r="NL25">
        <v>0.39265533734608776</v>
      </c>
      <c r="NM25">
        <v>3.9152478593068141E-2</v>
      </c>
      <c r="NN25">
        <v>3.9030085845763618E-2</v>
      </c>
      <c r="NO25">
        <v>3.9043930953729176E-2</v>
      </c>
      <c r="NP25">
        <v>3.9249652069255722E-2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0.84340247948937763</v>
      </c>
      <c r="OD25">
        <v>1.5416773210616095</v>
      </c>
      <c r="OE25">
        <v>1.1200220037925195</v>
      </c>
      <c r="OF25">
        <v>0.65990204069980529</v>
      </c>
      <c r="OG25">
        <v>0.534838719293392</v>
      </c>
      <c r="OH25">
        <v>4.1415223761515629E-2</v>
      </c>
      <c r="OI25">
        <v>4.0649384697352034E-2</v>
      </c>
      <c r="OJ25">
        <v>4.0701148196564396E-2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0.66962101263669205</v>
      </c>
      <c r="OY25">
        <v>2.1440692782955293</v>
      </c>
      <c r="OZ25">
        <v>1.312459126251472</v>
      </c>
      <c r="PA25">
        <v>0.72385466562704903</v>
      </c>
      <c r="PB25">
        <v>0.52274149240561663</v>
      </c>
      <c r="PC25">
        <v>0.13305737781978264</v>
      </c>
      <c r="PD25">
        <v>4.2175188463733776E-2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0.65289312208317196</v>
      </c>
      <c r="PT25">
        <v>1.360685034739993</v>
      </c>
      <c r="PU25">
        <v>0.89304563361881795</v>
      </c>
      <c r="PV25">
        <v>0.80158381318266125</v>
      </c>
      <c r="PW25">
        <v>0.67359094352008086</v>
      </c>
      <c r="PX25">
        <v>0.13895680555803835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0.87468089659137871</v>
      </c>
      <c r="QN25">
        <v>1.3856568701595007</v>
      </c>
      <c r="QO25">
        <v>1.3136796538618585</v>
      </c>
      <c r="QP25">
        <v>1.0530634408290254</v>
      </c>
      <c r="QQ25">
        <v>0.78673495632047341</v>
      </c>
      <c r="QR25">
        <v>0.73624669473058701</v>
      </c>
      <c r="QS25" s="102" t="s">
        <v>43</v>
      </c>
      <c r="QU25">
        <v>23</v>
      </c>
      <c r="QV25" s="35">
        <v>0.9</v>
      </c>
      <c r="QW25">
        <f>PY$95</f>
        <v>0</v>
      </c>
      <c r="QX25">
        <f t="shared" ref="QX25:RP25" si="23">PZ$95</f>
        <v>0</v>
      </c>
      <c r="QY25">
        <f t="shared" si="23"/>
        <v>0</v>
      </c>
      <c r="QZ25">
        <f t="shared" si="23"/>
        <v>0</v>
      </c>
      <c r="RA25">
        <f t="shared" si="23"/>
        <v>0</v>
      </c>
      <c r="RB25">
        <f t="shared" si="23"/>
        <v>0</v>
      </c>
      <c r="RC25">
        <f t="shared" si="23"/>
        <v>0</v>
      </c>
      <c r="RD25">
        <f t="shared" si="23"/>
        <v>0</v>
      </c>
      <c r="RE25">
        <f t="shared" si="23"/>
        <v>0</v>
      </c>
      <c r="RF25">
        <f t="shared" si="23"/>
        <v>0</v>
      </c>
      <c r="RG25">
        <f t="shared" si="23"/>
        <v>0</v>
      </c>
      <c r="RH25">
        <f t="shared" si="23"/>
        <v>0</v>
      </c>
      <c r="RI25">
        <f t="shared" si="23"/>
        <v>0</v>
      </c>
      <c r="RJ25">
        <f t="shared" si="23"/>
        <v>0</v>
      </c>
      <c r="RK25">
        <f t="shared" si="23"/>
        <v>121.05454328216572</v>
      </c>
      <c r="RL25">
        <f t="shared" si="23"/>
        <v>103.87968678887997</v>
      </c>
      <c r="RM25">
        <f t="shared" si="23"/>
        <v>116.28328173825072</v>
      </c>
      <c r="RN25">
        <f t="shared" si="23"/>
        <v>101.69018241084562</v>
      </c>
      <c r="RO25">
        <f t="shared" si="23"/>
        <v>106.19357491233409</v>
      </c>
      <c r="RP25">
        <f t="shared" si="23"/>
        <v>85.924961613658525</v>
      </c>
      <c r="RR25">
        <f t="shared" si="2"/>
        <v>16.372410000000002</v>
      </c>
      <c r="RS25" s="35">
        <v>0.9</v>
      </c>
      <c r="RT25">
        <f>0.63*RL25+0.37*RM25</f>
        <v>108.46901692014714</v>
      </c>
    </row>
    <row r="26" spans="1:503" x14ac:dyDescent="0.3">
      <c r="A26">
        <v>0</v>
      </c>
      <c r="B26">
        <v>0</v>
      </c>
      <c r="C26">
        <v>0.1506796455634648</v>
      </c>
      <c r="D26">
        <v>0.12826250619222251</v>
      </c>
      <c r="E26">
        <v>0.11105912738678064</v>
      </c>
      <c r="F26">
        <v>0.10226368942317204</v>
      </c>
      <c r="G26">
        <v>0.15968887915347316</v>
      </c>
      <c r="H26">
        <v>0.15863645579387123</v>
      </c>
      <c r="I26">
        <v>0.12886315512506225</v>
      </c>
      <c r="J26">
        <v>0.13839781782967109</v>
      </c>
      <c r="K26">
        <v>0.12889786382776125</v>
      </c>
      <c r="L26">
        <v>0.12490154445421721</v>
      </c>
      <c r="M26">
        <v>0.14643535046040312</v>
      </c>
      <c r="N26">
        <v>0.15552376325914208</v>
      </c>
      <c r="O26">
        <v>0.23718372811666946</v>
      </c>
      <c r="P26">
        <v>0.23508533912854049</v>
      </c>
      <c r="Q26">
        <v>0.23316734642857248</v>
      </c>
      <c r="R26">
        <v>0.23790036646645224</v>
      </c>
      <c r="S26">
        <v>0.22485503166386231</v>
      </c>
      <c r="T26">
        <v>0.22813534169291333</v>
      </c>
      <c r="U26">
        <v>0</v>
      </c>
      <c r="V26">
        <v>0</v>
      </c>
      <c r="W26">
        <v>0</v>
      </c>
      <c r="X26">
        <v>0.16621852585639557</v>
      </c>
      <c r="Y26">
        <v>0.14598901717378149</v>
      </c>
      <c r="Z26">
        <v>0.15002556151950108</v>
      </c>
      <c r="AA26">
        <v>0.17515461419222225</v>
      </c>
      <c r="AB26">
        <v>0.16105748124789285</v>
      </c>
      <c r="AC26">
        <v>0.2371547104704631</v>
      </c>
      <c r="AD26">
        <v>0.21149923660919681</v>
      </c>
      <c r="AE26">
        <v>0.20044873033151078</v>
      </c>
      <c r="AF26">
        <v>0.22269912264084593</v>
      </c>
      <c r="AG26">
        <v>0.1936309769466035</v>
      </c>
      <c r="AH26">
        <v>0.18176028618980286</v>
      </c>
      <c r="AI26">
        <v>0.32614407106926807</v>
      </c>
      <c r="AJ26">
        <v>0.31546499516152537</v>
      </c>
      <c r="AK26">
        <v>0.31127135736348349</v>
      </c>
      <c r="AL26">
        <v>0.32854279628543914</v>
      </c>
      <c r="AM26">
        <v>0.31282549154177119</v>
      </c>
      <c r="AN26">
        <v>0.32467003189693483</v>
      </c>
      <c r="AO26">
        <v>0</v>
      </c>
      <c r="AP26">
        <v>0</v>
      </c>
      <c r="AQ26">
        <v>0</v>
      </c>
      <c r="AR26">
        <v>0</v>
      </c>
      <c r="AS26">
        <v>0.1727070510466765</v>
      </c>
      <c r="AT26">
        <v>0.19963808889970475</v>
      </c>
      <c r="AU26">
        <v>0.2053801805251739</v>
      </c>
      <c r="AV26">
        <v>0.17573526922341154</v>
      </c>
      <c r="AW26">
        <v>0.18870484923366784</v>
      </c>
      <c r="AX26">
        <v>0.19643305967288704</v>
      </c>
      <c r="AY26">
        <v>0.27997387353463754</v>
      </c>
      <c r="AZ26">
        <v>0.29274524611365549</v>
      </c>
      <c r="BA26">
        <v>0.24908468619658095</v>
      </c>
      <c r="BB26">
        <v>0.23049986966827204</v>
      </c>
      <c r="BC26">
        <v>0.38870656396139597</v>
      </c>
      <c r="BD26">
        <v>0.39007573848807731</v>
      </c>
      <c r="BE26">
        <v>0.39981172444746832</v>
      </c>
      <c r="BF26">
        <v>0.39214658994709878</v>
      </c>
      <c r="BG26">
        <v>0.38888223670677058</v>
      </c>
      <c r="BH26">
        <v>0.3860081866763676</v>
      </c>
      <c r="BI26">
        <v>0</v>
      </c>
      <c r="BJ26">
        <v>0</v>
      </c>
      <c r="BK26">
        <v>0</v>
      </c>
      <c r="BL26">
        <v>0</v>
      </c>
      <c r="BM26">
        <v>0.83286792019783418</v>
      </c>
      <c r="BN26">
        <v>0.1833025964828601</v>
      </c>
      <c r="BO26">
        <v>0.21925266426682699</v>
      </c>
      <c r="BP26">
        <v>0.26233271591105384</v>
      </c>
      <c r="BQ26">
        <v>0.24758959892809662</v>
      </c>
      <c r="BR26">
        <v>0.23158626371361446</v>
      </c>
      <c r="BS26">
        <v>0.26187350811718441</v>
      </c>
      <c r="BT26">
        <v>0.24804497214841961</v>
      </c>
      <c r="BU26">
        <v>0.33240789738455073</v>
      </c>
      <c r="BV26">
        <v>0.40191388476976442</v>
      </c>
      <c r="BW26">
        <v>0.51835514963183515</v>
      </c>
      <c r="BX26">
        <v>0.4903458209312539</v>
      </c>
      <c r="BY26">
        <v>0.45789570282205377</v>
      </c>
      <c r="BZ26">
        <v>0.48023863606072548</v>
      </c>
      <c r="CA26">
        <v>0.46548593786174158</v>
      </c>
      <c r="CB26">
        <v>0.47009843636340493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1.3216026391986186</v>
      </c>
      <c r="CI26">
        <v>0.24476384284160216</v>
      </c>
      <c r="CJ26">
        <v>0.27363507213808674</v>
      </c>
      <c r="CK26">
        <v>0.27995377439693947</v>
      </c>
      <c r="CL26">
        <v>0.28883408630400098</v>
      </c>
      <c r="CM26">
        <v>0.2989951489398005</v>
      </c>
      <c r="CN26">
        <v>0.32798987153984088</v>
      </c>
      <c r="CO26">
        <v>0.28130366930884915</v>
      </c>
      <c r="CP26">
        <v>0.29410335785013814</v>
      </c>
      <c r="CQ26">
        <v>0.57776189472857775</v>
      </c>
      <c r="CR26">
        <v>0.63931332310684874</v>
      </c>
      <c r="CS26">
        <v>0.63722260486814009</v>
      </c>
      <c r="CT26">
        <v>0.61938079082378561</v>
      </c>
      <c r="CU26">
        <v>0.55032383082995195</v>
      </c>
      <c r="CV26">
        <v>0.57808566902966418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0.92735231646033645</v>
      </c>
      <c r="DC26">
        <v>0.69608363289806763</v>
      </c>
      <c r="DD26">
        <v>0.28285942549204851</v>
      </c>
      <c r="DE26">
        <v>0.33992916157902692</v>
      </c>
      <c r="DF26">
        <v>0.29651424978339708</v>
      </c>
      <c r="DG26">
        <v>0.34202224710682905</v>
      </c>
      <c r="DH26">
        <v>0.33058601786478586</v>
      </c>
      <c r="DI26">
        <v>0.33953178210264845</v>
      </c>
      <c r="DJ26">
        <v>0.32205076791696674</v>
      </c>
      <c r="DK26">
        <v>0.60873931548854765</v>
      </c>
      <c r="DL26">
        <v>0.60818674651337201</v>
      </c>
      <c r="DM26">
        <v>0.66521054014668379</v>
      </c>
      <c r="DN26">
        <v>0.69219964353036112</v>
      </c>
      <c r="DO26">
        <v>0.69588392524561071</v>
      </c>
      <c r="DP26">
        <v>0.6653239619703174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1.4483536979406011</v>
      </c>
      <c r="DX26">
        <v>0.27230585810487262</v>
      </c>
      <c r="DY26">
        <v>0.34181661915138156</v>
      </c>
      <c r="DZ26">
        <v>0.32991971296176248</v>
      </c>
      <c r="EA26">
        <v>0.33557475202068859</v>
      </c>
      <c r="EB26">
        <v>0.35193356044342283</v>
      </c>
      <c r="EC26">
        <v>0.35114564657248831</v>
      </c>
      <c r="ED26">
        <v>0.35027067906753639</v>
      </c>
      <c r="EE26">
        <v>0.64266118760895286</v>
      </c>
      <c r="EF26">
        <v>0.63950289891854295</v>
      </c>
      <c r="EG26">
        <v>0.66048766040279605</v>
      </c>
      <c r="EH26">
        <v>0.68045230105567511</v>
      </c>
      <c r="EI26">
        <v>0.77014705922859406</v>
      </c>
      <c r="EJ26">
        <v>0.72912932972834066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0.42720600575675927</v>
      </c>
      <c r="ER26">
        <v>0.90890447265681806</v>
      </c>
      <c r="ES26">
        <v>0.32146453119693785</v>
      </c>
      <c r="ET26">
        <v>0.36352571251800836</v>
      </c>
      <c r="EU26">
        <v>0.38239221332459189</v>
      </c>
      <c r="EV26">
        <v>0.39258670437737841</v>
      </c>
      <c r="EW26">
        <v>0.35846754698403283</v>
      </c>
      <c r="EX26">
        <v>0.41835165914916628</v>
      </c>
      <c r="EY26">
        <v>0.65962582322974284</v>
      </c>
      <c r="EZ26">
        <v>0.66461565863262384</v>
      </c>
      <c r="FA26">
        <v>0.70400544443887736</v>
      </c>
      <c r="FB26">
        <v>0.66125831940463542</v>
      </c>
      <c r="FC26">
        <v>0.68133267701135125</v>
      </c>
      <c r="FD26">
        <v>0.80489255018051264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0.53494965946969597</v>
      </c>
      <c r="FM26">
        <v>0.25960378782727389</v>
      </c>
      <c r="FN26">
        <v>0.38491357993512931</v>
      </c>
      <c r="FO26">
        <v>0.40659650051836599</v>
      </c>
      <c r="FP26">
        <v>0.43556394082219829</v>
      </c>
      <c r="FQ26">
        <v>0.41658509933721305</v>
      </c>
      <c r="FR26">
        <v>0.40715856927914945</v>
      </c>
      <c r="FS26">
        <v>0.73770627129221478</v>
      </c>
      <c r="FT26">
        <v>0.7144514504293249</v>
      </c>
      <c r="FU26">
        <v>0.70203198964057478</v>
      </c>
      <c r="FV26">
        <v>0.70654722991113428</v>
      </c>
      <c r="FW26">
        <v>0.68302357105559763</v>
      </c>
      <c r="FX26">
        <v>0.72230487566297052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0.80231233549608849</v>
      </c>
      <c r="GG26">
        <v>0.91850821994177534</v>
      </c>
      <c r="GH26">
        <v>0.30801752260620446</v>
      </c>
      <c r="GI26">
        <v>0.46601040873153821</v>
      </c>
      <c r="GJ26">
        <v>0.42947874148066073</v>
      </c>
      <c r="GK26">
        <v>0.47142049403676534</v>
      </c>
      <c r="GL26">
        <v>0.42871233620299076</v>
      </c>
      <c r="GM26">
        <v>0.71302169012067707</v>
      </c>
      <c r="GN26">
        <v>0.7099379635993891</v>
      </c>
      <c r="GO26">
        <v>0.74363379528146878</v>
      </c>
      <c r="GP26">
        <v>0.73965497114350265</v>
      </c>
      <c r="GQ26">
        <v>0.73293889446087213</v>
      </c>
      <c r="GR26">
        <v>0.72411077183923844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0.10259815116632261</v>
      </c>
      <c r="HA26">
        <v>0.64858247088686505</v>
      </c>
      <c r="HB26">
        <v>0.30820433923050106</v>
      </c>
      <c r="HC26">
        <v>0.5246976358669555</v>
      </c>
      <c r="HD26">
        <v>0.44503167559950391</v>
      </c>
      <c r="HE26">
        <v>0.49375544121848386</v>
      </c>
      <c r="HF26">
        <v>0.44293706407787503</v>
      </c>
      <c r="HG26">
        <v>0.77098139928175302</v>
      </c>
      <c r="HH26">
        <v>0.75306067940908117</v>
      </c>
      <c r="HI26">
        <v>0.77007452304293877</v>
      </c>
      <c r="HJ26">
        <v>0.76299640090003951</v>
      </c>
      <c r="HK26">
        <v>0.75119319294714204</v>
      </c>
      <c r="HL26">
        <v>0.77419064961432194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1.4300080524968699</v>
      </c>
      <c r="HV26">
        <v>1.0746879097593593</v>
      </c>
      <c r="HW26">
        <v>0.43749354021888309</v>
      </c>
      <c r="HX26">
        <v>0.51789585497394897</v>
      </c>
      <c r="HY26">
        <v>0.49684605810893556</v>
      </c>
      <c r="HZ26">
        <v>0.47366618362713492</v>
      </c>
      <c r="IA26">
        <v>0.81399609529675754</v>
      </c>
      <c r="IB26">
        <v>0.79490009985137378</v>
      </c>
      <c r="IC26">
        <v>0.77456497184018835</v>
      </c>
      <c r="ID26">
        <v>0.81401877573812031</v>
      </c>
      <c r="IE26">
        <v>0.79393474641672845</v>
      </c>
      <c r="IF26">
        <v>0.77475451099801496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0.88795222963299369</v>
      </c>
      <c r="IP26">
        <v>0.2728977532309268</v>
      </c>
      <c r="IQ26">
        <v>0.35778294019061452</v>
      </c>
      <c r="IR26">
        <v>0.53829898688118927</v>
      </c>
      <c r="IS26">
        <v>0.56011310409626169</v>
      </c>
      <c r="IT26">
        <v>0.52034218243989283</v>
      </c>
      <c r="IU26">
        <v>0.83794293185815083</v>
      </c>
      <c r="IV26">
        <v>0.84061391386336748</v>
      </c>
      <c r="IW26">
        <v>0.82915435200434173</v>
      </c>
      <c r="IX26">
        <v>0.80899796130931712</v>
      </c>
      <c r="IY26">
        <v>0.83633315644867579</v>
      </c>
      <c r="IZ26">
        <v>0.82629089917122167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1.7984778529676992</v>
      </c>
      <c r="JK26">
        <v>1.319381088759132</v>
      </c>
      <c r="JL26">
        <v>0.3897201424009285</v>
      </c>
      <c r="JM26">
        <v>0.48934400558476582</v>
      </c>
      <c r="JN26">
        <v>0.5838483363392214</v>
      </c>
      <c r="JO26">
        <v>0.83930231544106326</v>
      </c>
      <c r="JP26">
        <v>0.85644825867874086</v>
      </c>
      <c r="JQ26">
        <v>0.85836655388459793</v>
      </c>
      <c r="JR26">
        <v>0.869468572350105</v>
      </c>
      <c r="JS26">
        <v>0.85383136136500859</v>
      </c>
      <c r="JT26">
        <v>0.848792524938772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0.49665297294091287</v>
      </c>
      <c r="KE26">
        <v>0.642755206364234</v>
      </c>
      <c r="KF26">
        <v>0.39202653311667074</v>
      </c>
      <c r="KG26">
        <v>0.57789798878212939</v>
      </c>
      <c r="KH26">
        <v>0.61190923155219212</v>
      </c>
      <c r="KI26">
        <v>0.8946322301582289</v>
      </c>
      <c r="KJ26">
        <v>0.91966311810489187</v>
      </c>
      <c r="KK26">
        <v>0.90175560262734578</v>
      </c>
      <c r="KL26">
        <v>0.9075258285683151</v>
      </c>
      <c r="KM26">
        <v>0.91253495933838347</v>
      </c>
      <c r="KN26">
        <v>0.90314977724482859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0.92800077887352583</v>
      </c>
      <c r="KY26">
        <v>1.6962598222252383</v>
      </c>
      <c r="KZ26">
        <v>0.89274994976489963</v>
      </c>
      <c r="LA26">
        <v>0.43979191750567409</v>
      </c>
      <c r="LB26">
        <v>0.61873157487353392</v>
      </c>
      <c r="LC26">
        <v>0.9394013651334886</v>
      </c>
      <c r="LD26">
        <v>0.95071294759874758</v>
      </c>
      <c r="LE26">
        <v>0.92606977007634783</v>
      </c>
      <c r="LF26">
        <v>0.9152123932343913</v>
      </c>
      <c r="LG26">
        <v>0.94435661044017782</v>
      </c>
      <c r="LH26">
        <v>0.89427211748463509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0.13319707362104344</v>
      </c>
      <c r="LT26">
        <v>0.36711049746087238</v>
      </c>
      <c r="LU26">
        <v>0.76694722897732492</v>
      </c>
      <c r="LV26">
        <v>0.40012451176747316</v>
      </c>
      <c r="LW26">
        <v>0.948963225488894</v>
      </c>
      <c r="LX26">
        <v>0.94612344755864908</v>
      </c>
      <c r="LY26">
        <v>0.97545744615857832</v>
      </c>
      <c r="LZ26">
        <v>0.98765140115821493</v>
      </c>
      <c r="MA26">
        <v>0.94968305735042524</v>
      </c>
      <c r="MB26">
        <v>0.93069474262119323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0.31906079070982496</v>
      </c>
      <c r="MO26">
        <v>0.61040733705822869</v>
      </c>
      <c r="MP26">
        <v>0.55967721722782093</v>
      </c>
      <c r="MQ26">
        <v>0.88954323112787081</v>
      </c>
      <c r="MR26">
        <v>0.93228868845010326</v>
      </c>
      <c r="MS26">
        <v>0.96091385806722296</v>
      </c>
      <c r="MT26">
        <v>1.0115931108083025</v>
      </c>
      <c r="MU26">
        <v>0.98234630362245601</v>
      </c>
      <c r="MV26">
        <v>0.96839455314125988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6.1385883690967952E-2</v>
      </c>
      <c r="NI26">
        <v>1.0172412382277192</v>
      </c>
      <c r="NJ26">
        <v>0.72992719310873377</v>
      </c>
      <c r="NK26">
        <v>0.77898806066663351</v>
      </c>
      <c r="NL26">
        <v>0.9219775810903752</v>
      </c>
      <c r="NM26">
        <v>0.98697290786116576</v>
      </c>
      <c r="NN26">
        <v>0.97523900516415962</v>
      </c>
      <c r="NO26">
        <v>1.0374944081573001</v>
      </c>
      <c r="NP26">
        <v>1.0363373511148302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0.76341425428439269</v>
      </c>
      <c r="OD26">
        <v>1.301417833922391</v>
      </c>
      <c r="OE26">
        <v>1.0242754420219808</v>
      </c>
      <c r="OF26">
        <v>0.80165641195254744</v>
      </c>
      <c r="OG26">
        <v>0.91929339480211592</v>
      </c>
      <c r="OH26">
        <v>1.046408446678339</v>
      </c>
      <c r="OI26">
        <v>1.060202905987349</v>
      </c>
      <c r="OJ26">
        <v>1.1135887101530701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0.70157688792331008</v>
      </c>
      <c r="OY26">
        <v>1.8223565425840471</v>
      </c>
      <c r="OZ26">
        <v>1.152646386017699</v>
      </c>
      <c r="PA26">
        <v>0.82212488163122799</v>
      </c>
      <c r="PB26">
        <v>0.9609296863228376</v>
      </c>
      <c r="PC26">
        <v>1.0721657354158312</v>
      </c>
      <c r="PD26">
        <v>1.0350448791202902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1.0903463765580268</v>
      </c>
      <c r="PT26">
        <v>1.2291481192093561</v>
      </c>
      <c r="PU26">
        <v>0.8473013156849718</v>
      </c>
      <c r="PV26">
        <v>0.82648578905246173</v>
      </c>
      <c r="PW26">
        <v>0.93336982886421127</v>
      </c>
      <c r="PX26">
        <v>1.0849570423983801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1.7109508628172667</v>
      </c>
      <c r="QN26">
        <v>1.4517845529036293</v>
      </c>
      <c r="QO26">
        <v>1.2320044693149872</v>
      </c>
      <c r="QP26">
        <v>0.96270217266294567</v>
      </c>
      <c r="QQ26">
        <v>0.83902882085291075</v>
      </c>
      <c r="QR26">
        <v>0.9833633869813041</v>
      </c>
      <c r="QS26" s="102" t="s">
        <v>45</v>
      </c>
    </row>
    <row r="27" spans="1:503" x14ac:dyDescent="0.3">
      <c r="A27">
        <v>0</v>
      </c>
      <c r="B27">
        <v>0</v>
      </c>
      <c r="C27">
        <v>0.15067964556346478</v>
      </c>
      <c r="D27">
        <v>0.12826250619222246</v>
      </c>
      <c r="E27">
        <v>0.11105912738678068</v>
      </c>
      <c r="F27">
        <v>0.102263689423172</v>
      </c>
      <c r="G27">
        <v>0.15968887915347318</v>
      </c>
      <c r="H27">
        <v>0.15863645579387126</v>
      </c>
      <c r="I27">
        <v>0.12886315512506222</v>
      </c>
      <c r="J27">
        <v>0.13839781782967109</v>
      </c>
      <c r="K27">
        <v>0.12889786382776122</v>
      </c>
      <c r="L27">
        <v>0.12490154445421722</v>
      </c>
      <c r="M27">
        <v>0.14643535046040318</v>
      </c>
      <c r="N27">
        <v>0.15552376325914211</v>
      </c>
      <c r="O27">
        <v>0.23718372811666946</v>
      </c>
      <c r="P27">
        <v>0.23508533912854052</v>
      </c>
      <c r="Q27">
        <v>0.23316734642857248</v>
      </c>
      <c r="R27">
        <v>0.23790036646645227</v>
      </c>
      <c r="S27">
        <v>0.22485503166386231</v>
      </c>
      <c r="T27">
        <v>0.2281353416929133</v>
      </c>
      <c r="U27">
        <v>0</v>
      </c>
      <c r="V27">
        <v>0</v>
      </c>
      <c r="W27">
        <v>0</v>
      </c>
      <c r="X27">
        <v>0.16621852585639554</v>
      </c>
      <c r="Y27">
        <v>0.14598901717378149</v>
      </c>
      <c r="Z27">
        <v>0.150025561519501</v>
      </c>
      <c r="AA27">
        <v>0.17515461419222225</v>
      </c>
      <c r="AB27">
        <v>0.16105748124789282</v>
      </c>
      <c r="AC27">
        <v>0.23715471047046308</v>
      </c>
      <c r="AD27">
        <v>0.21149923660919681</v>
      </c>
      <c r="AE27">
        <v>0.2004487303315107</v>
      </c>
      <c r="AF27">
        <v>0.22269912264084593</v>
      </c>
      <c r="AG27">
        <v>0.19363097694660356</v>
      </c>
      <c r="AH27">
        <v>0.18176028618980286</v>
      </c>
      <c r="AI27">
        <v>0.32614407106926802</v>
      </c>
      <c r="AJ27">
        <v>0.31546499516152537</v>
      </c>
      <c r="AK27">
        <v>0.31127135736348344</v>
      </c>
      <c r="AL27">
        <v>0.32854279628543914</v>
      </c>
      <c r="AM27">
        <v>0.31282549154177125</v>
      </c>
      <c r="AN27">
        <v>0.32467003189693483</v>
      </c>
      <c r="AO27">
        <v>0</v>
      </c>
      <c r="AP27">
        <v>0</v>
      </c>
      <c r="AQ27">
        <v>0</v>
      </c>
      <c r="AR27">
        <v>0</v>
      </c>
      <c r="AS27">
        <v>0.17270705104667644</v>
      </c>
      <c r="AT27">
        <v>0.19963808889970469</v>
      </c>
      <c r="AU27">
        <v>0.20538018052517387</v>
      </c>
      <c r="AV27">
        <v>0.17573526922341151</v>
      </c>
      <c r="AW27">
        <v>0.18870484923366782</v>
      </c>
      <c r="AX27">
        <v>0.19643305967288704</v>
      </c>
      <c r="AY27">
        <v>0.27997387353463749</v>
      </c>
      <c r="AZ27">
        <v>0.29274524611365538</v>
      </c>
      <c r="BA27">
        <v>0.24908468619658095</v>
      </c>
      <c r="BB27">
        <v>0.23049986966827191</v>
      </c>
      <c r="BC27">
        <v>0.38870656396139591</v>
      </c>
      <c r="BD27">
        <v>0.39007573848807725</v>
      </c>
      <c r="BE27">
        <v>0.39981172444746821</v>
      </c>
      <c r="BF27">
        <v>0.39214658994709878</v>
      </c>
      <c r="BG27">
        <v>0.38888223670677047</v>
      </c>
      <c r="BH27">
        <v>0.38600818667636766</v>
      </c>
      <c r="BI27">
        <v>0</v>
      </c>
      <c r="BJ27">
        <v>0</v>
      </c>
      <c r="BK27">
        <v>0</v>
      </c>
      <c r="BL27">
        <v>0</v>
      </c>
      <c r="BM27">
        <v>0.83286792019783407</v>
      </c>
      <c r="BN27">
        <v>0.18330259648285999</v>
      </c>
      <c r="BO27">
        <v>0.21925266426682694</v>
      </c>
      <c r="BP27">
        <v>0.26233271591105389</v>
      </c>
      <c r="BQ27">
        <v>0.24758959892809668</v>
      </c>
      <c r="BR27">
        <v>0.23158626371361449</v>
      </c>
      <c r="BS27">
        <v>0.26187350811718435</v>
      </c>
      <c r="BT27">
        <v>0.24804497214841958</v>
      </c>
      <c r="BU27">
        <v>0.33240789738455079</v>
      </c>
      <c r="BV27">
        <v>0.40191388476976447</v>
      </c>
      <c r="BW27">
        <v>0.51835514963183504</v>
      </c>
      <c r="BX27">
        <v>0.49034582093125384</v>
      </c>
      <c r="BY27">
        <v>0.45789570282205372</v>
      </c>
      <c r="BZ27">
        <v>0.48023863606072548</v>
      </c>
      <c r="CA27">
        <v>0.46548593786174158</v>
      </c>
      <c r="CB27">
        <v>0.47009843636340498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1.3216026391986184</v>
      </c>
      <c r="CI27">
        <v>0.24476384284160208</v>
      </c>
      <c r="CJ27">
        <v>0.27363507213808669</v>
      </c>
      <c r="CK27">
        <v>0.27995377439693947</v>
      </c>
      <c r="CL27">
        <v>0.28883408630400093</v>
      </c>
      <c r="CM27">
        <v>0.29899514893980045</v>
      </c>
      <c r="CN27">
        <v>0.32798987153984088</v>
      </c>
      <c r="CO27">
        <v>0.28130366930884915</v>
      </c>
      <c r="CP27">
        <v>0.29410335785013797</v>
      </c>
      <c r="CQ27">
        <v>0.57776189472857775</v>
      </c>
      <c r="CR27">
        <v>0.63931332310684863</v>
      </c>
      <c r="CS27">
        <v>0.63722260486814009</v>
      </c>
      <c r="CT27">
        <v>0.61938079082378561</v>
      </c>
      <c r="CU27">
        <v>0.55032383082995184</v>
      </c>
      <c r="CV27">
        <v>0.57808566902966407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0.927352316460336</v>
      </c>
      <c r="DC27">
        <v>0.69608363289806752</v>
      </c>
      <c r="DD27">
        <v>0.28285942549204851</v>
      </c>
      <c r="DE27">
        <v>0.33992916157902692</v>
      </c>
      <c r="DF27">
        <v>0.29651424978339713</v>
      </c>
      <c r="DG27">
        <v>0.34202224710682905</v>
      </c>
      <c r="DH27">
        <v>0.33058601786478592</v>
      </c>
      <c r="DI27">
        <v>0.33953178210264839</v>
      </c>
      <c r="DJ27">
        <v>0.32205076791696663</v>
      </c>
      <c r="DK27">
        <v>0.60873931548854776</v>
      </c>
      <c r="DL27">
        <v>0.60818674651337201</v>
      </c>
      <c r="DM27">
        <v>0.66521054014668379</v>
      </c>
      <c r="DN27">
        <v>0.69219964353036123</v>
      </c>
      <c r="DO27">
        <v>0.69588392524561071</v>
      </c>
      <c r="DP27">
        <v>0.6653239619703174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1.4483536979406009</v>
      </c>
      <c r="DX27">
        <v>0.27230585810487273</v>
      </c>
      <c r="DY27">
        <v>0.34181661915138156</v>
      </c>
      <c r="DZ27">
        <v>0.32991971296176248</v>
      </c>
      <c r="EA27">
        <v>0.33557475202068859</v>
      </c>
      <c r="EB27">
        <v>0.35193356044342272</v>
      </c>
      <c r="EC27">
        <v>0.35114564657248826</v>
      </c>
      <c r="ED27">
        <v>0.35027067906753639</v>
      </c>
      <c r="EE27">
        <v>0.64266118760895286</v>
      </c>
      <c r="EF27">
        <v>0.63950289891854284</v>
      </c>
      <c r="EG27">
        <v>0.66048766040279605</v>
      </c>
      <c r="EH27">
        <v>0.68045230105567511</v>
      </c>
      <c r="EI27">
        <v>0.77014705922859417</v>
      </c>
      <c r="EJ27">
        <v>0.72912932972834066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0.42720600575675943</v>
      </c>
      <c r="ER27">
        <v>0.90890447265681806</v>
      </c>
      <c r="ES27">
        <v>0.3214645311969378</v>
      </c>
      <c r="ET27">
        <v>0.36352571251800808</v>
      </c>
      <c r="EU27">
        <v>0.38239221332459183</v>
      </c>
      <c r="EV27">
        <v>0.3925867043773783</v>
      </c>
      <c r="EW27">
        <v>0.35846754698403288</v>
      </c>
      <c r="EX27">
        <v>0.41835165914916633</v>
      </c>
      <c r="EY27">
        <v>0.65962582322974284</v>
      </c>
      <c r="EZ27">
        <v>0.66461565863262384</v>
      </c>
      <c r="FA27">
        <v>0.70400544443887736</v>
      </c>
      <c r="FB27">
        <v>0.66125831940463531</v>
      </c>
      <c r="FC27">
        <v>0.68133267701135125</v>
      </c>
      <c r="FD27">
        <v>0.80489255018051264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0.53494965946969597</v>
      </c>
      <c r="FM27">
        <v>0.25960378782727384</v>
      </c>
      <c r="FN27">
        <v>0.38491357993512937</v>
      </c>
      <c r="FO27">
        <v>0.40659650051836593</v>
      </c>
      <c r="FP27">
        <v>0.43556394082219824</v>
      </c>
      <c r="FQ27">
        <v>0.41658509933721299</v>
      </c>
      <c r="FR27">
        <v>0.40715856927914934</v>
      </c>
      <c r="FS27">
        <v>0.73770627129221478</v>
      </c>
      <c r="FT27">
        <v>0.7144514504293249</v>
      </c>
      <c r="FU27">
        <v>0.70203198964057478</v>
      </c>
      <c r="FV27">
        <v>0.70654722991113428</v>
      </c>
      <c r="FW27">
        <v>0.68302357105559763</v>
      </c>
      <c r="FX27">
        <v>0.72230487566297041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0.80231233549608849</v>
      </c>
      <c r="GG27">
        <v>0.91850821994177523</v>
      </c>
      <c r="GH27">
        <v>0.30801752260620441</v>
      </c>
      <c r="GI27">
        <v>0.46601040873153821</v>
      </c>
      <c r="GJ27">
        <v>0.4294787414806609</v>
      </c>
      <c r="GK27">
        <v>0.47142049403676539</v>
      </c>
      <c r="GL27">
        <v>0.42871233620299076</v>
      </c>
      <c r="GM27">
        <v>0.71302169012067707</v>
      </c>
      <c r="GN27">
        <v>0.7099379635993891</v>
      </c>
      <c r="GO27">
        <v>0.74363379528146856</v>
      </c>
      <c r="GP27">
        <v>0.73965497114350265</v>
      </c>
      <c r="GQ27">
        <v>0.73293889446087213</v>
      </c>
      <c r="GR27">
        <v>0.72411077183923844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0.10259815116632284</v>
      </c>
      <c r="HA27">
        <v>0.64858247088686516</v>
      </c>
      <c r="HB27">
        <v>0.30820433923050083</v>
      </c>
      <c r="HC27">
        <v>0.52469763586695539</v>
      </c>
      <c r="HD27">
        <v>0.44503167559950391</v>
      </c>
      <c r="HE27">
        <v>0.49375544121848369</v>
      </c>
      <c r="HF27">
        <v>0.44293706407787514</v>
      </c>
      <c r="HG27">
        <v>0.77098139928175302</v>
      </c>
      <c r="HH27">
        <v>0.75306067940908128</v>
      </c>
      <c r="HI27">
        <v>0.77007452304293889</v>
      </c>
      <c r="HJ27">
        <v>0.76299640090003962</v>
      </c>
      <c r="HK27">
        <v>0.75119319294714204</v>
      </c>
      <c r="HL27">
        <v>0.77419064961432194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1.4300080524968699</v>
      </c>
      <c r="HV27">
        <v>1.0746879097593591</v>
      </c>
      <c r="HW27">
        <v>0.43749354021888309</v>
      </c>
      <c r="HX27">
        <v>0.51789585497394897</v>
      </c>
      <c r="HY27">
        <v>0.49684605810893556</v>
      </c>
      <c r="HZ27">
        <v>0.47366618362713453</v>
      </c>
      <c r="IA27">
        <v>0.81399609529675743</v>
      </c>
      <c r="IB27">
        <v>0.79490009985137366</v>
      </c>
      <c r="IC27">
        <v>0.77456497184018835</v>
      </c>
      <c r="ID27">
        <v>0.8140187757381202</v>
      </c>
      <c r="IE27">
        <v>0.79393474641672845</v>
      </c>
      <c r="IF27">
        <v>0.77475451099801496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0.88795222963299358</v>
      </c>
      <c r="IP27">
        <v>0.27289775323092674</v>
      </c>
      <c r="IQ27">
        <v>0.35778294019061441</v>
      </c>
      <c r="IR27">
        <v>0.53829898688118916</v>
      </c>
      <c r="IS27">
        <v>0.56011310409626169</v>
      </c>
      <c r="IT27">
        <v>0.52034218243989272</v>
      </c>
      <c r="IU27">
        <v>0.83794293185815094</v>
      </c>
      <c r="IV27">
        <v>0.84061391386336737</v>
      </c>
      <c r="IW27">
        <v>0.82915435200434173</v>
      </c>
      <c r="IX27">
        <v>0.80899796130931712</v>
      </c>
      <c r="IY27">
        <v>0.83633315644867579</v>
      </c>
      <c r="IZ27">
        <v>0.82629089917122167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1.7984778529676992</v>
      </c>
      <c r="JK27">
        <v>1.319381088759132</v>
      </c>
      <c r="JL27">
        <v>0.38972014240092839</v>
      </c>
      <c r="JM27">
        <v>0.48934400558476565</v>
      </c>
      <c r="JN27">
        <v>0.5838483363392214</v>
      </c>
      <c r="JO27">
        <v>0.83930231544106315</v>
      </c>
      <c r="JP27">
        <v>0.85644825867874075</v>
      </c>
      <c r="JQ27">
        <v>0.85836655388459793</v>
      </c>
      <c r="JR27">
        <v>0.869468572350105</v>
      </c>
      <c r="JS27">
        <v>0.85383136136500859</v>
      </c>
      <c r="JT27">
        <v>0.84879252493877189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0.49665297294091282</v>
      </c>
      <c r="KE27">
        <v>0.64275520636423389</v>
      </c>
      <c r="KF27">
        <v>0.39202653311667074</v>
      </c>
      <c r="KG27">
        <v>0.5778979887821295</v>
      </c>
      <c r="KH27">
        <v>0.61190923155219201</v>
      </c>
      <c r="KI27">
        <v>0.8946322301582289</v>
      </c>
      <c r="KJ27">
        <v>0.91966311810489187</v>
      </c>
      <c r="KK27">
        <v>0.90175560262734578</v>
      </c>
      <c r="KL27">
        <v>0.90752582856831499</v>
      </c>
      <c r="KM27">
        <v>0.91253495933838324</v>
      </c>
      <c r="KN27">
        <v>0.90314977724482859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0.92800077887352594</v>
      </c>
      <c r="KY27">
        <v>1.6962598222252383</v>
      </c>
      <c r="KZ27">
        <v>0.8927499497648993</v>
      </c>
      <c r="LA27">
        <v>0.43979191750567392</v>
      </c>
      <c r="LB27">
        <v>0.6187315748735337</v>
      </c>
      <c r="LC27">
        <v>0.9394013651334886</v>
      </c>
      <c r="LD27">
        <v>0.95071294759874736</v>
      </c>
      <c r="LE27">
        <v>0.92606977007634783</v>
      </c>
      <c r="LF27">
        <v>0.9152123932343913</v>
      </c>
      <c r="LG27">
        <v>0.94435661044017782</v>
      </c>
      <c r="LH27">
        <v>0.89427211748463509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0.13319707362104347</v>
      </c>
      <c r="LT27">
        <v>0.36711049746087238</v>
      </c>
      <c r="LU27">
        <v>0.76694722897732481</v>
      </c>
      <c r="LV27">
        <v>0.4001245117674731</v>
      </c>
      <c r="LW27">
        <v>0.94896322548889389</v>
      </c>
      <c r="LX27">
        <v>0.94612344755864908</v>
      </c>
      <c r="LY27">
        <v>0.97545744615857821</v>
      </c>
      <c r="LZ27">
        <v>0.98765140115821459</v>
      </c>
      <c r="MA27">
        <v>0.94968305735042524</v>
      </c>
      <c r="MB27">
        <v>0.93069474262119323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0.31906079070982479</v>
      </c>
      <c r="MO27">
        <v>0.61040733705822858</v>
      </c>
      <c r="MP27">
        <v>0.55967721722782082</v>
      </c>
      <c r="MQ27">
        <v>0.8895432311278707</v>
      </c>
      <c r="MR27">
        <v>0.93228868845010326</v>
      </c>
      <c r="MS27">
        <v>0.96091385806722285</v>
      </c>
      <c r="MT27">
        <v>1.0115931108083023</v>
      </c>
      <c r="MU27">
        <v>0.9823463036224559</v>
      </c>
      <c r="MV27">
        <v>0.96839455314125988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6.1385883690968583E-2</v>
      </c>
      <c r="NI27">
        <v>1.0172412382277194</v>
      </c>
      <c r="NJ27">
        <v>0.72992719310873366</v>
      </c>
      <c r="NK27">
        <v>0.77898806066663329</v>
      </c>
      <c r="NL27">
        <v>0.9219775810903752</v>
      </c>
      <c r="NM27">
        <v>0.98697290786116565</v>
      </c>
      <c r="NN27">
        <v>0.97523900516415962</v>
      </c>
      <c r="NO27">
        <v>1.0374944081573001</v>
      </c>
      <c r="NP27">
        <v>1.0363373511148302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0.76341425428439258</v>
      </c>
      <c r="OD27">
        <v>1.3014178339223907</v>
      </c>
      <c r="OE27">
        <v>1.0242754420219808</v>
      </c>
      <c r="OF27">
        <v>0.80165641195254733</v>
      </c>
      <c r="OG27">
        <v>0.9192933948021158</v>
      </c>
      <c r="OH27">
        <v>1.046408446678339</v>
      </c>
      <c r="OI27">
        <v>1.0602029059873488</v>
      </c>
      <c r="OJ27">
        <v>1.1135887101530701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0.70157688792331008</v>
      </c>
      <c r="OY27">
        <v>1.8223565425840469</v>
      </c>
      <c r="OZ27">
        <v>1.152646386017699</v>
      </c>
      <c r="PA27">
        <v>0.82212488163122799</v>
      </c>
      <c r="PB27">
        <v>0.96092968632283748</v>
      </c>
      <c r="PC27">
        <v>1.0721657354158314</v>
      </c>
      <c r="PD27">
        <v>1.0350448791202902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1.090346376558027</v>
      </c>
      <c r="PT27">
        <v>1.2291481192093561</v>
      </c>
      <c r="PU27">
        <v>0.8473013156849718</v>
      </c>
      <c r="PV27">
        <v>0.82648578905246173</v>
      </c>
      <c r="PW27">
        <v>0.93336982886421116</v>
      </c>
      <c r="PX27">
        <v>1.0849570423983801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1.7109508628172665</v>
      </c>
      <c r="QN27">
        <v>1.4517845529036291</v>
      </c>
      <c r="QO27">
        <v>1.2320044693149872</v>
      </c>
      <c r="QP27">
        <v>0.96270217266294555</v>
      </c>
      <c r="QQ27">
        <v>0.83902882085291075</v>
      </c>
      <c r="QR27">
        <v>0.98336338698130388</v>
      </c>
      <c r="QS27" s="102" t="s">
        <v>47</v>
      </c>
      <c r="QU27" t="s">
        <v>991</v>
      </c>
      <c r="QV27" t="s">
        <v>1005</v>
      </c>
      <c r="QW27">
        <v>1</v>
      </c>
      <c r="QX27">
        <v>2</v>
      </c>
      <c r="QY27">
        <v>3</v>
      </c>
      <c r="QZ27">
        <v>4</v>
      </c>
      <c r="RA27">
        <v>5</v>
      </c>
      <c r="RB27">
        <v>6</v>
      </c>
      <c r="RC27">
        <v>7</v>
      </c>
      <c r="RD27">
        <v>8</v>
      </c>
      <c r="RE27">
        <v>9</v>
      </c>
      <c r="RF27">
        <v>10</v>
      </c>
      <c r="RG27">
        <v>11</v>
      </c>
      <c r="RH27">
        <v>12</v>
      </c>
      <c r="RI27">
        <v>13</v>
      </c>
      <c r="RJ27">
        <v>14</v>
      </c>
      <c r="RK27">
        <v>15</v>
      </c>
      <c r="RL27">
        <v>16</v>
      </c>
      <c r="RM27">
        <v>17</v>
      </c>
      <c r="RN27">
        <v>18</v>
      </c>
      <c r="RO27">
        <v>19</v>
      </c>
      <c r="RP27">
        <v>20</v>
      </c>
      <c r="RR27" t="s">
        <v>886</v>
      </c>
      <c r="RS27" t="s">
        <v>627</v>
      </c>
      <c r="RT27" t="s">
        <v>1005</v>
      </c>
    </row>
    <row r="28" spans="1:503" x14ac:dyDescent="0.3">
      <c r="A28">
        <v>0</v>
      </c>
      <c r="B28">
        <v>0</v>
      </c>
      <c r="C28">
        <v>0.14510840682548573</v>
      </c>
      <c r="D28">
        <v>0.12190207622656159</v>
      </c>
      <c r="E28">
        <v>0.10145726142698415</v>
      </c>
      <c r="F28">
        <v>9.9739454861394072E-2</v>
      </c>
      <c r="G28">
        <v>0.14865937580613778</v>
      </c>
      <c r="H28">
        <v>0.13700570726787731</v>
      </c>
      <c r="I28">
        <v>0.12021657021006719</v>
      </c>
      <c r="J28">
        <v>0.13005547202783596</v>
      </c>
      <c r="K28">
        <v>0.11908130682184791</v>
      </c>
      <c r="L28">
        <v>0.11308808374301302</v>
      </c>
      <c r="M28">
        <v>0.1272608119974028</v>
      </c>
      <c r="N28">
        <v>0.13879147097924099</v>
      </c>
      <c r="O28">
        <v>0.22932397052660658</v>
      </c>
      <c r="P28">
        <v>0.22582219536368323</v>
      </c>
      <c r="Q28">
        <v>0.22419559594572333</v>
      </c>
      <c r="R28">
        <v>0.23004578083291169</v>
      </c>
      <c r="S28">
        <v>0.22189167303388965</v>
      </c>
      <c r="T28">
        <v>0.21996978658055061</v>
      </c>
      <c r="U28">
        <v>0</v>
      </c>
      <c r="V28">
        <v>0</v>
      </c>
      <c r="W28">
        <v>0</v>
      </c>
      <c r="X28">
        <v>0.1662185258563956</v>
      </c>
      <c r="Y28">
        <v>0.14598901717378149</v>
      </c>
      <c r="Z28">
        <v>0.15002556151950103</v>
      </c>
      <c r="AA28">
        <v>0.1751546141922222</v>
      </c>
      <c r="AB28">
        <v>0.16105748124789282</v>
      </c>
      <c r="AC28">
        <v>0.23715471047046305</v>
      </c>
      <c r="AD28">
        <v>0.21149923660919678</v>
      </c>
      <c r="AE28">
        <v>0.20044873033151073</v>
      </c>
      <c r="AF28">
        <v>0.22269912264084596</v>
      </c>
      <c r="AG28">
        <v>0.1936309769466035</v>
      </c>
      <c r="AH28">
        <v>0.18176028618980289</v>
      </c>
      <c r="AI28">
        <v>0.32614407106926807</v>
      </c>
      <c r="AJ28">
        <v>0.31546499516152537</v>
      </c>
      <c r="AK28">
        <v>0.31127135736348349</v>
      </c>
      <c r="AL28">
        <v>0.32852422666440634</v>
      </c>
      <c r="AM28">
        <v>0.31282549154177125</v>
      </c>
      <c r="AN28">
        <v>0.32452953464819684</v>
      </c>
      <c r="AO28">
        <v>0</v>
      </c>
      <c r="AP28">
        <v>0</v>
      </c>
      <c r="AQ28">
        <v>0</v>
      </c>
      <c r="AR28">
        <v>0</v>
      </c>
      <c r="AS28">
        <v>0.17270705104667644</v>
      </c>
      <c r="AT28">
        <v>0.19963808889970466</v>
      </c>
      <c r="AU28">
        <v>0.20538018052517387</v>
      </c>
      <c r="AV28">
        <v>0.17573526922341151</v>
      </c>
      <c r="AW28">
        <v>0.18870484923366782</v>
      </c>
      <c r="AX28">
        <v>0.19643305967288704</v>
      </c>
      <c r="AY28">
        <v>0.27997387353463749</v>
      </c>
      <c r="AZ28">
        <v>0.29274524611365532</v>
      </c>
      <c r="BA28">
        <v>0.24908468619658095</v>
      </c>
      <c r="BB28">
        <v>0.23049986966827185</v>
      </c>
      <c r="BC28">
        <v>0.38870656396139597</v>
      </c>
      <c r="BD28">
        <v>0.39007573848807725</v>
      </c>
      <c r="BE28">
        <v>0.39981172444746826</v>
      </c>
      <c r="BF28">
        <v>0.39214658994709878</v>
      </c>
      <c r="BG28">
        <v>0.38888223670677047</v>
      </c>
      <c r="BH28">
        <v>0.38600818667636766</v>
      </c>
      <c r="BI28">
        <v>0</v>
      </c>
      <c r="BJ28">
        <v>0</v>
      </c>
      <c r="BK28">
        <v>0</v>
      </c>
      <c r="BL28">
        <v>0</v>
      </c>
      <c r="BM28">
        <v>0.83286792019783407</v>
      </c>
      <c r="BN28">
        <v>0.18330259648285999</v>
      </c>
      <c r="BO28">
        <v>0.21925266426682696</v>
      </c>
      <c r="BP28">
        <v>0.26233271591105395</v>
      </c>
      <c r="BQ28">
        <v>0.24758959892809665</v>
      </c>
      <c r="BR28">
        <v>0.23158626371361446</v>
      </c>
      <c r="BS28">
        <v>0.26187350811718435</v>
      </c>
      <c r="BT28">
        <v>0.24804497214841961</v>
      </c>
      <c r="BU28">
        <v>0.33240789738455079</v>
      </c>
      <c r="BV28">
        <v>0.40191388476976447</v>
      </c>
      <c r="BW28">
        <v>0.51835514963183504</v>
      </c>
      <c r="BX28">
        <v>0.49034582093125384</v>
      </c>
      <c r="BY28">
        <v>0.45789570282205372</v>
      </c>
      <c r="BZ28">
        <v>0.48023863606072548</v>
      </c>
      <c r="CA28">
        <v>0.46548593786174158</v>
      </c>
      <c r="CB28">
        <v>0.47009843636340498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1.3216026391986184</v>
      </c>
      <c r="CI28">
        <v>0.2447638428416021</v>
      </c>
      <c r="CJ28">
        <v>0.27363507213808669</v>
      </c>
      <c r="CK28">
        <v>0.27995377439693947</v>
      </c>
      <c r="CL28">
        <v>0.28883408630400093</v>
      </c>
      <c r="CM28">
        <v>0.29899514893980045</v>
      </c>
      <c r="CN28">
        <v>0.32798987153984088</v>
      </c>
      <c r="CO28">
        <v>0.28130366930884915</v>
      </c>
      <c r="CP28">
        <v>0.29410335785013797</v>
      </c>
      <c r="CQ28">
        <v>0.57776189472857775</v>
      </c>
      <c r="CR28">
        <v>0.63931332310684863</v>
      </c>
      <c r="CS28">
        <v>0.63722260486813997</v>
      </c>
      <c r="CT28">
        <v>0.61938079082378561</v>
      </c>
      <c r="CU28">
        <v>0.55032383082995184</v>
      </c>
      <c r="CV28">
        <v>0.57808566902966407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0.927352316460336</v>
      </c>
      <c r="DC28">
        <v>0.69608363289806752</v>
      </c>
      <c r="DD28">
        <v>0.28285942549204851</v>
      </c>
      <c r="DE28">
        <v>0.33992916157902692</v>
      </c>
      <c r="DF28">
        <v>0.29651424978339713</v>
      </c>
      <c r="DG28">
        <v>0.34202224710682905</v>
      </c>
      <c r="DH28">
        <v>0.33058601786478597</v>
      </c>
      <c r="DI28">
        <v>0.33953178210264839</v>
      </c>
      <c r="DJ28">
        <v>0.32205076791696663</v>
      </c>
      <c r="DK28">
        <v>0.60873931548854776</v>
      </c>
      <c r="DL28">
        <v>0.60818674651337201</v>
      </c>
      <c r="DM28">
        <v>0.66521054014668379</v>
      </c>
      <c r="DN28">
        <v>0.69219964353036112</v>
      </c>
      <c r="DO28">
        <v>0.69588392524561071</v>
      </c>
      <c r="DP28">
        <v>0.6653239619703174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1.4483536979406009</v>
      </c>
      <c r="DX28">
        <v>0.27230585810487273</v>
      </c>
      <c r="DY28">
        <v>0.34181661915138156</v>
      </c>
      <c r="DZ28">
        <v>0.32991971296176248</v>
      </c>
      <c r="EA28">
        <v>0.33557475202068859</v>
      </c>
      <c r="EB28">
        <v>0.35193356044342272</v>
      </c>
      <c r="EC28">
        <v>0.35114564657248826</v>
      </c>
      <c r="ED28">
        <v>0.35027067906753639</v>
      </c>
      <c r="EE28">
        <v>0.64266118760895286</v>
      </c>
      <c r="EF28">
        <v>0.63950289891854284</v>
      </c>
      <c r="EG28">
        <v>0.66048766040279605</v>
      </c>
      <c r="EH28">
        <v>0.68045230105567511</v>
      </c>
      <c r="EI28">
        <v>0.77014705922859417</v>
      </c>
      <c r="EJ28">
        <v>0.72912932972834066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0.42720600575675943</v>
      </c>
      <c r="ER28">
        <v>0.90890447265681806</v>
      </c>
      <c r="ES28">
        <v>0.3214645311969378</v>
      </c>
      <c r="ET28">
        <v>0.36352571251800808</v>
      </c>
      <c r="EU28">
        <v>0.38239221332459183</v>
      </c>
      <c r="EV28">
        <v>0.3925867043773783</v>
      </c>
      <c r="EW28">
        <v>0.35846754698403288</v>
      </c>
      <c r="EX28">
        <v>0.41835165914916633</v>
      </c>
      <c r="EY28">
        <v>0.65962582322974284</v>
      </c>
      <c r="EZ28">
        <v>0.66461565863262384</v>
      </c>
      <c r="FA28">
        <v>0.70400544443887736</v>
      </c>
      <c r="FB28">
        <v>0.66125831940463531</v>
      </c>
      <c r="FC28">
        <v>0.68133267701135125</v>
      </c>
      <c r="FD28">
        <v>0.80489255018051264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0.53494965946969597</v>
      </c>
      <c r="FM28">
        <v>0.25960378782727384</v>
      </c>
      <c r="FN28">
        <v>0.38491357993512937</v>
      </c>
      <c r="FO28">
        <v>0.40659650051836593</v>
      </c>
      <c r="FP28">
        <v>0.43556394082219824</v>
      </c>
      <c r="FQ28">
        <v>0.41658509933721299</v>
      </c>
      <c r="FR28">
        <v>0.40715856927914934</v>
      </c>
      <c r="FS28">
        <v>0.73770627129221478</v>
      </c>
      <c r="FT28">
        <v>0.7144514504293249</v>
      </c>
      <c r="FU28">
        <v>0.70203198964057478</v>
      </c>
      <c r="FV28">
        <v>0.70654722991113428</v>
      </c>
      <c r="FW28">
        <v>0.68302357105559763</v>
      </c>
      <c r="FX28">
        <v>0.72230487566297041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0.80231233549608849</v>
      </c>
      <c r="GG28">
        <v>0.91850821994177523</v>
      </c>
      <c r="GH28">
        <v>0.30801752260620441</v>
      </c>
      <c r="GI28">
        <v>0.46601040873153821</v>
      </c>
      <c r="GJ28">
        <v>0.4294787414806609</v>
      </c>
      <c r="GK28">
        <v>0.47142049403676539</v>
      </c>
      <c r="GL28">
        <v>0.42871233620299076</v>
      </c>
      <c r="GM28">
        <v>0.71302169012067707</v>
      </c>
      <c r="GN28">
        <v>0.7099379635993891</v>
      </c>
      <c r="GO28">
        <v>0.74363379528146856</v>
      </c>
      <c r="GP28">
        <v>0.73965497114350265</v>
      </c>
      <c r="GQ28">
        <v>0.73293889446087213</v>
      </c>
      <c r="GR28">
        <v>0.72411077183923844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0.10259815116632284</v>
      </c>
      <c r="HA28">
        <v>0.72901967210948126</v>
      </c>
      <c r="HB28">
        <v>0.30820433923050083</v>
      </c>
      <c r="HC28">
        <v>0.52469763586695539</v>
      </c>
      <c r="HD28">
        <v>0.44503167559950391</v>
      </c>
      <c r="HE28">
        <v>0.49375544121848369</v>
      </c>
      <c r="HF28">
        <v>0.44293706407787514</v>
      </c>
      <c r="HG28">
        <v>0.77098139928175302</v>
      </c>
      <c r="HH28">
        <v>0.75306067940908128</v>
      </c>
      <c r="HI28">
        <v>0.77007452304293889</v>
      </c>
      <c r="HJ28">
        <v>0.76299640090003962</v>
      </c>
      <c r="HK28">
        <v>0.75119319294714204</v>
      </c>
      <c r="HL28">
        <v>0.77419064961432194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1.7330372517574122</v>
      </c>
      <c r="HV28">
        <v>1.2713716045775516</v>
      </c>
      <c r="HW28">
        <v>0.43749354021888309</v>
      </c>
      <c r="HX28">
        <v>0.51789585497394897</v>
      </c>
      <c r="HY28">
        <v>0.49684605810893556</v>
      </c>
      <c r="HZ28">
        <v>0.47366618362713453</v>
      </c>
      <c r="IA28">
        <v>0.81399609529675743</v>
      </c>
      <c r="IB28">
        <v>0.79490009985137366</v>
      </c>
      <c r="IC28">
        <v>0.77456497184018835</v>
      </c>
      <c r="ID28">
        <v>0.8140187757381202</v>
      </c>
      <c r="IE28">
        <v>0.79393474641672845</v>
      </c>
      <c r="IF28">
        <v>0.77475451099801496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1.55347471916979</v>
      </c>
      <c r="IP28">
        <v>0.44807218669063531</v>
      </c>
      <c r="IQ28">
        <v>0.35778294019061441</v>
      </c>
      <c r="IR28">
        <v>0.53829898688118916</v>
      </c>
      <c r="IS28">
        <v>0.56011310409626169</v>
      </c>
      <c r="IT28">
        <v>0.52034218243989272</v>
      </c>
      <c r="IU28">
        <v>0.83794293185815094</v>
      </c>
      <c r="IV28">
        <v>0.84061391386336737</v>
      </c>
      <c r="IW28">
        <v>0.82915435200434173</v>
      </c>
      <c r="IX28">
        <v>0.80899796130931712</v>
      </c>
      <c r="IY28">
        <v>0.83633315644867579</v>
      </c>
      <c r="IZ28">
        <v>0.82629089917122167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2.1187257385641458</v>
      </c>
      <c r="JK28">
        <v>1.6071539469978202</v>
      </c>
      <c r="JL28">
        <v>0.38972014240092839</v>
      </c>
      <c r="JM28">
        <v>0.48934400558476565</v>
      </c>
      <c r="JN28">
        <v>0.5838483363392214</v>
      </c>
      <c r="JO28">
        <v>0.83930231544106315</v>
      </c>
      <c r="JP28">
        <v>0.85644825867874075</v>
      </c>
      <c r="JQ28">
        <v>0.85836655388459793</v>
      </c>
      <c r="JR28">
        <v>0.869468572350105</v>
      </c>
      <c r="JS28">
        <v>0.85383136136500859</v>
      </c>
      <c r="JT28">
        <v>0.84879252493877189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0.49420295278912213</v>
      </c>
      <c r="KE28">
        <v>1.0239183036336943</v>
      </c>
      <c r="KF28">
        <v>0.39202653311667074</v>
      </c>
      <c r="KG28">
        <v>0.5778979887821295</v>
      </c>
      <c r="KH28">
        <v>0.61190923155219201</v>
      </c>
      <c r="KI28">
        <v>0.8946322301582289</v>
      </c>
      <c r="KJ28">
        <v>0.91966311810489187</v>
      </c>
      <c r="KK28">
        <v>0.90175560262734578</v>
      </c>
      <c r="KL28">
        <v>0.90752582856831499</v>
      </c>
      <c r="KM28">
        <v>0.91253495933838324</v>
      </c>
      <c r="KN28">
        <v>0.90314977724482859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1.797895447977129</v>
      </c>
      <c r="KY28">
        <v>2.091584076229251</v>
      </c>
      <c r="KZ28">
        <v>1.2266598752739994</v>
      </c>
      <c r="LA28">
        <v>0.43979191750567392</v>
      </c>
      <c r="LB28">
        <v>0.6187315748735337</v>
      </c>
      <c r="LC28">
        <v>0.9394013651334886</v>
      </c>
      <c r="LD28">
        <v>0.95071294759874736</v>
      </c>
      <c r="LE28">
        <v>0.92606977007634783</v>
      </c>
      <c r="LF28">
        <v>0.9152123932343913</v>
      </c>
      <c r="LG28">
        <v>0.94435661044017782</v>
      </c>
      <c r="LH28">
        <v>0.89427211748463509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0.13319707362104347</v>
      </c>
      <c r="LT28">
        <v>0.36711049746087238</v>
      </c>
      <c r="LU28">
        <v>1.0924638364057666</v>
      </c>
      <c r="LV28">
        <v>0.4001245117674731</v>
      </c>
      <c r="LW28">
        <v>0.94896322548889389</v>
      </c>
      <c r="LX28">
        <v>0.94612344755864908</v>
      </c>
      <c r="LY28">
        <v>0.97545744615857821</v>
      </c>
      <c r="LZ28">
        <v>0.98765140115821459</v>
      </c>
      <c r="MA28">
        <v>0.94968305735042524</v>
      </c>
      <c r="MB28">
        <v>0.93069474262119323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0.31906079070982479</v>
      </c>
      <c r="MO28">
        <v>0.85189993715573298</v>
      </c>
      <c r="MP28">
        <v>0.82812996111731485</v>
      </c>
      <c r="MQ28">
        <v>0.8895432311278707</v>
      </c>
      <c r="MR28">
        <v>0.93228868845010326</v>
      </c>
      <c r="MS28">
        <v>0.96091385806722285</v>
      </c>
      <c r="MT28">
        <v>1.0115931108083023</v>
      </c>
      <c r="MU28">
        <v>0.9823463036224559</v>
      </c>
      <c r="MV28">
        <v>0.96839455314125988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6.1385883690968583E-2</v>
      </c>
      <c r="NI28">
        <v>1.0172412382277194</v>
      </c>
      <c r="NJ28">
        <v>0.72992719310873366</v>
      </c>
      <c r="NK28">
        <v>0.77898806066663329</v>
      </c>
      <c r="NL28">
        <v>0.9219775810903752</v>
      </c>
      <c r="NM28">
        <v>0.98697290786116565</v>
      </c>
      <c r="NN28">
        <v>0.97523900516415962</v>
      </c>
      <c r="NO28">
        <v>1.0374944081573001</v>
      </c>
      <c r="NP28">
        <v>1.0363373511148302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0.76341425428439258</v>
      </c>
      <c r="OD28">
        <v>1.3014178339223907</v>
      </c>
      <c r="OE28">
        <v>1.0242754420219808</v>
      </c>
      <c r="OF28">
        <v>0.80165641195254733</v>
      </c>
      <c r="OG28">
        <v>0.9192933948021158</v>
      </c>
      <c r="OH28">
        <v>1.046408446678339</v>
      </c>
      <c r="OI28">
        <v>1.0602029059873488</v>
      </c>
      <c r="OJ28">
        <v>1.1135887101530701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0.70157688792331008</v>
      </c>
      <c r="OY28">
        <v>1.8223565425840469</v>
      </c>
      <c r="OZ28">
        <v>1.152646386017699</v>
      </c>
      <c r="PA28">
        <v>0.82212488163122799</v>
      </c>
      <c r="PB28">
        <v>0.96092968632283748</v>
      </c>
      <c r="PC28">
        <v>1.0721657354158314</v>
      </c>
      <c r="PD28">
        <v>1.0350448791202902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1.090346376558027</v>
      </c>
      <c r="PT28">
        <v>1.2291481192093561</v>
      </c>
      <c r="PU28">
        <v>0.8473013156849718</v>
      </c>
      <c r="PV28">
        <v>0.82648578905246173</v>
      </c>
      <c r="PW28">
        <v>0.93336982886421116</v>
      </c>
      <c r="PX28">
        <v>1.0849570423983801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1.7109508628172665</v>
      </c>
      <c r="QN28">
        <v>1.4517845529036291</v>
      </c>
      <c r="QO28">
        <v>1.2320044693149872</v>
      </c>
      <c r="QP28">
        <v>0.96270217266294555</v>
      </c>
      <c r="QQ28">
        <v>0.83902882085291075</v>
      </c>
      <c r="QR28">
        <v>0.98336338698130388</v>
      </c>
      <c r="QS28" s="102" t="s">
        <v>49</v>
      </c>
      <c r="QU28">
        <v>1</v>
      </c>
      <c r="QV28" s="35">
        <v>0.1</v>
      </c>
      <c r="QW28">
        <f>A$94</f>
        <v>0</v>
      </c>
      <c r="QX28">
        <f t="shared" ref="QX28:RK28" si="24">B$94</f>
        <v>0</v>
      </c>
      <c r="QY28">
        <f t="shared" si="24"/>
        <v>0.11826225050981697</v>
      </c>
      <c r="QZ28">
        <f t="shared" si="24"/>
        <v>4.8477769592295467E-2</v>
      </c>
      <c r="RA28">
        <f t="shared" si="24"/>
        <v>5.5434233411682042E-2</v>
      </c>
      <c r="RB28">
        <f t="shared" si="24"/>
        <v>6.3398446497484259E-2</v>
      </c>
      <c r="RC28">
        <f t="shared" si="24"/>
        <v>3.74888019123822E-2</v>
      </c>
      <c r="RD28">
        <f t="shared" si="24"/>
        <v>2.6886372590937033E-3</v>
      </c>
      <c r="RE28">
        <f t="shared" si="24"/>
        <v>2.4294805881727635E-3</v>
      </c>
      <c r="RF28">
        <f t="shared" si="24"/>
        <v>2.6623847149342622E-3</v>
      </c>
      <c r="RG28">
        <f t="shared" si="24"/>
        <v>2.0967281593911036E-3</v>
      </c>
      <c r="RH28">
        <f t="shared" si="24"/>
        <v>2.3875808173658003E-3</v>
      </c>
      <c r="RI28">
        <f t="shared" si="24"/>
        <v>2.5935390872614682E-3</v>
      </c>
      <c r="RJ28">
        <f t="shared" si="24"/>
        <v>2.7198457256572771E-3</v>
      </c>
      <c r="RK28">
        <f t="shared" si="24"/>
        <v>0.1808206349650151</v>
      </c>
      <c r="RL28">
        <f>P$94</f>
        <v>0.18082294674809543</v>
      </c>
      <c r="RM28">
        <f>Q$94</f>
        <v>0.18083680821979098</v>
      </c>
      <c r="RN28">
        <f>R$94</f>
        <v>0.18083532667624752</v>
      </c>
      <c r="RO28">
        <f>S$94</f>
        <v>0.18084146502584203</v>
      </c>
      <c r="RP28">
        <f>T$94</f>
        <v>0.1808347836959083</v>
      </c>
      <c r="RR28">
        <f>(119469*RS28+56202)/10^4</f>
        <v>6.8148899999999992</v>
      </c>
      <c r="RS28" s="35">
        <v>0.1</v>
      </c>
      <c r="RT28">
        <f>0.19*RB28+0.81*RC28</f>
        <v>4.241163438355159E-2</v>
      </c>
    </row>
    <row r="29" spans="1:503" x14ac:dyDescent="0.3">
      <c r="A29">
        <v>0</v>
      </c>
      <c r="B29">
        <v>0</v>
      </c>
      <c r="C29">
        <v>0.14899905599053948</v>
      </c>
      <c r="D29">
        <v>0.12368020587046584</v>
      </c>
      <c r="E29">
        <v>0.10327742222752677</v>
      </c>
      <c r="F29">
        <v>0.10146206885726494</v>
      </c>
      <c r="G29">
        <v>0.15156385811630604</v>
      </c>
      <c r="H29">
        <v>0.13985792776145936</v>
      </c>
      <c r="I29">
        <v>0.12280284372352926</v>
      </c>
      <c r="J29">
        <v>0.13273670474149243</v>
      </c>
      <c r="K29">
        <v>0.12044283195461326</v>
      </c>
      <c r="L29">
        <v>0.11560574401199054</v>
      </c>
      <c r="M29">
        <v>0.13015799752463181</v>
      </c>
      <c r="N29">
        <v>0.14171986431895317</v>
      </c>
      <c r="O29">
        <v>0.22214006603487682</v>
      </c>
      <c r="P29">
        <v>0.21770494146427743</v>
      </c>
      <c r="Q29">
        <v>0.21662129293565735</v>
      </c>
      <c r="R29">
        <v>0.22267337524770395</v>
      </c>
      <c r="S29">
        <v>0.21334147840280274</v>
      </c>
      <c r="T29">
        <v>0.21154773232064519</v>
      </c>
      <c r="U29">
        <v>0</v>
      </c>
      <c r="V29">
        <v>0</v>
      </c>
      <c r="W29">
        <v>0</v>
      </c>
      <c r="X29">
        <v>0.16884467369193742</v>
      </c>
      <c r="Y29">
        <v>0.14752713079121696</v>
      </c>
      <c r="Z29">
        <v>0.15185652697090501</v>
      </c>
      <c r="AA29">
        <v>0.17722799944053019</v>
      </c>
      <c r="AB29">
        <v>0.16290547900697117</v>
      </c>
      <c r="AC29">
        <v>0.23922508108478321</v>
      </c>
      <c r="AD29">
        <v>0.21346145718558809</v>
      </c>
      <c r="AE29">
        <v>0.2033201622533902</v>
      </c>
      <c r="AF29">
        <v>0.2250394277135653</v>
      </c>
      <c r="AG29">
        <v>0.19603517690553857</v>
      </c>
      <c r="AH29">
        <v>0.1831795190262184</v>
      </c>
      <c r="AI29">
        <v>0.3154451786042447</v>
      </c>
      <c r="AJ29">
        <v>0.30352256347270656</v>
      </c>
      <c r="AK29">
        <v>0.2992185774838802</v>
      </c>
      <c r="AL29">
        <v>0.31832228024345255</v>
      </c>
      <c r="AM29">
        <v>0.30107411243469118</v>
      </c>
      <c r="AN29">
        <v>0.31413589408432185</v>
      </c>
      <c r="AO29">
        <v>0</v>
      </c>
      <c r="AP29">
        <v>0</v>
      </c>
      <c r="AQ29">
        <v>0</v>
      </c>
      <c r="AR29">
        <v>0</v>
      </c>
      <c r="AS29">
        <v>0.17581194287549864</v>
      </c>
      <c r="AT29">
        <v>0.20105725841137967</v>
      </c>
      <c r="AU29">
        <v>0.20702173955998865</v>
      </c>
      <c r="AV29">
        <v>0.17687473528870382</v>
      </c>
      <c r="AW29">
        <v>0.18978602828536836</v>
      </c>
      <c r="AX29">
        <v>0.19899411914040119</v>
      </c>
      <c r="AY29">
        <v>0.28171646939475176</v>
      </c>
      <c r="AZ29">
        <v>0.29439214766800836</v>
      </c>
      <c r="BA29">
        <v>0.25088810422007901</v>
      </c>
      <c r="BB29">
        <v>0.23334267964460581</v>
      </c>
      <c r="BC29">
        <v>0.37238827457685192</v>
      </c>
      <c r="BD29">
        <v>0.373302163135243</v>
      </c>
      <c r="BE29">
        <v>0.38429547193987906</v>
      </c>
      <c r="BF29">
        <v>0.37591050595150072</v>
      </c>
      <c r="BG29">
        <v>0.37203630745790234</v>
      </c>
      <c r="BH29">
        <v>0.36935696346433228</v>
      </c>
      <c r="BI29">
        <v>0</v>
      </c>
      <c r="BJ29">
        <v>0</v>
      </c>
      <c r="BK29">
        <v>0</v>
      </c>
      <c r="BL29">
        <v>0</v>
      </c>
      <c r="BM29">
        <v>0.83071646345605199</v>
      </c>
      <c r="BN29">
        <v>0.18626570865925671</v>
      </c>
      <c r="BO29">
        <v>0.22116325987446531</v>
      </c>
      <c r="BP29">
        <v>0.26346854262767128</v>
      </c>
      <c r="BQ29">
        <v>0.24875809559176953</v>
      </c>
      <c r="BR29">
        <v>0.23275694407009109</v>
      </c>
      <c r="BS29">
        <v>0.26306792393637368</v>
      </c>
      <c r="BT29">
        <v>0.24881845192220095</v>
      </c>
      <c r="BU29">
        <v>0.33368894821347472</v>
      </c>
      <c r="BV29">
        <v>0.40278323666122778</v>
      </c>
      <c r="BW29">
        <v>0.49952370713385091</v>
      </c>
      <c r="BX29">
        <v>0.47065341686077067</v>
      </c>
      <c r="BY29">
        <v>0.43595429027353561</v>
      </c>
      <c r="BZ29">
        <v>0.45903229036661208</v>
      </c>
      <c r="CA29">
        <v>0.4435815181849595</v>
      </c>
      <c r="CB29">
        <v>0.44920125779070402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1.3242992479055715</v>
      </c>
      <c r="CI29">
        <v>0.25098335751002582</v>
      </c>
      <c r="CJ29">
        <v>0.27673414435578231</v>
      </c>
      <c r="CK29">
        <v>0.28245759242810792</v>
      </c>
      <c r="CL29">
        <v>0.29080412304497139</v>
      </c>
      <c r="CM29">
        <v>0.30314165357515838</v>
      </c>
      <c r="CN29">
        <v>0.33350634344123492</v>
      </c>
      <c r="CO29">
        <v>0.28558097307975316</v>
      </c>
      <c r="CP29">
        <v>0.29600570387277658</v>
      </c>
      <c r="CQ29">
        <v>0.55262546730295881</v>
      </c>
      <c r="CR29">
        <v>0.61830881717957775</v>
      </c>
      <c r="CS29">
        <v>0.61951392529973304</v>
      </c>
      <c r="CT29">
        <v>0.60063968260103151</v>
      </c>
      <c r="CU29">
        <v>0.52652667770945905</v>
      </c>
      <c r="CV29">
        <v>0.5571877680917664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0.92505685623344769</v>
      </c>
      <c r="DC29">
        <v>0.69817844378587446</v>
      </c>
      <c r="DD29">
        <v>0.28640502256526934</v>
      </c>
      <c r="DE29">
        <v>0.34327958583882578</v>
      </c>
      <c r="DF29">
        <v>0.29776124528966963</v>
      </c>
      <c r="DG29">
        <v>0.34605084903323574</v>
      </c>
      <c r="DH29">
        <v>0.33394137375995836</v>
      </c>
      <c r="DI29">
        <v>0.34137880343296051</v>
      </c>
      <c r="DJ29">
        <v>0.32632141598443315</v>
      </c>
      <c r="DK29">
        <v>0.57779936331917903</v>
      </c>
      <c r="DL29">
        <v>0.57928845332975754</v>
      </c>
      <c r="DM29">
        <v>0.63905315043621125</v>
      </c>
      <c r="DN29">
        <v>0.66826332819187595</v>
      </c>
      <c r="DO29">
        <v>0.67202012845245607</v>
      </c>
      <c r="DP29">
        <v>0.64140229200771981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1.4491817408875178</v>
      </c>
      <c r="DX29">
        <v>0.27758337540571032</v>
      </c>
      <c r="DY29">
        <v>0.34442072425792675</v>
      </c>
      <c r="DZ29">
        <v>0.33237308846575053</v>
      </c>
      <c r="EA29">
        <v>0.33778933503188074</v>
      </c>
      <c r="EB29">
        <v>0.35511754686575769</v>
      </c>
      <c r="EC29">
        <v>0.35579339494447221</v>
      </c>
      <c r="ED29">
        <v>0.35512744320004414</v>
      </c>
      <c r="EE29">
        <v>0.60988173867396944</v>
      </c>
      <c r="EF29">
        <v>0.60599884611469668</v>
      </c>
      <c r="EG29">
        <v>0.62829770765704052</v>
      </c>
      <c r="EH29">
        <v>0.64917250509416602</v>
      </c>
      <c r="EI29">
        <v>0.74584927549070268</v>
      </c>
      <c r="EJ29">
        <v>0.70411470380864338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0.43325397997840265</v>
      </c>
      <c r="ER29">
        <v>0.91035063730976362</v>
      </c>
      <c r="ES29">
        <v>0.32492900617873849</v>
      </c>
      <c r="ET29">
        <v>0.3660819001960135</v>
      </c>
      <c r="EU29">
        <v>0.38724675685255033</v>
      </c>
      <c r="EV29">
        <v>0.39706779062408332</v>
      </c>
      <c r="EW29">
        <v>0.36158903099952322</v>
      </c>
      <c r="EX29">
        <v>0.42248233895260234</v>
      </c>
      <c r="EY29">
        <v>0.62297276341453922</v>
      </c>
      <c r="EZ29">
        <v>0.62748768170402591</v>
      </c>
      <c r="FA29">
        <v>0.67022719536979003</v>
      </c>
      <c r="FB29">
        <v>0.62343453996622267</v>
      </c>
      <c r="FC29">
        <v>0.64607370218347981</v>
      </c>
      <c r="FD29">
        <v>0.77704587955070614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0.53831515976268118</v>
      </c>
      <c r="FM29">
        <v>0.26502500475764695</v>
      </c>
      <c r="FN29">
        <v>0.38699979377918176</v>
      </c>
      <c r="FO29">
        <v>0.4106646193502152</v>
      </c>
      <c r="FP29">
        <v>0.43843901906626986</v>
      </c>
      <c r="FQ29">
        <v>0.41891817348574029</v>
      </c>
      <c r="FR29">
        <v>0.4101882969943722</v>
      </c>
      <c r="FS29">
        <v>0.70263844565020617</v>
      </c>
      <c r="FT29">
        <v>0.67762655320560716</v>
      </c>
      <c r="FU29">
        <v>0.66335833802231792</v>
      </c>
      <c r="FV29">
        <v>0.6683519156661113</v>
      </c>
      <c r="FW29">
        <v>0.64250306061085627</v>
      </c>
      <c r="FX29">
        <v>0.68488888490664668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0.80463431394206908</v>
      </c>
      <c r="GG29">
        <v>0.91978551093754224</v>
      </c>
      <c r="GH29">
        <v>0.31059128459930235</v>
      </c>
      <c r="GI29">
        <v>0.46954426942027661</v>
      </c>
      <c r="GJ29">
        <v>0.4305233524203127</v>
      </c>
      <c r="GK29">
        <v>0.47459362285350931</v>
      </c>
      <c r="GL29">
        <v>0.43071348726811437</v>
      </c>
      <c r="GM29">
        <v>0.67090459458025609</v>
      </c>
      <c r="GN29">
        <v>0.66768204640860662</v>
      </c>
      <c r="GO29">
        <v>0.70410776431347843</v>
      </c>
      <c r="GP29">
        <v>0.69931279192209972</v>
      </c>
      <c r="GQ29">
        <v>0.69279840075429089</v>
      </c>
      <c r="GR29">
        <v>0.68308249757193096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0.10689560670581849</v>
      </c>
      <c r="HA29">
        <v>0.73151290331927332</v>
      </c>
      <c r="HB29">
        <v>0.312024248114597</v>
      </c>
      <c r="HC29">
        <v>0.52766269095698215</v>
      </c>
      <c r="HD29">
        <v>0.44672432975082987</v>
      </c>
      <c r="HE29">
        <v>0.49766572231183021</v>
      </c>
      <c r="HF29">
        <v>0.44517978017062687</v>
      </c>
      <c r="HG29">
        <v>0.7277338971634929</v>
      </c>
      <c r="HH29">
        <v>0.70917405233666786</v>
      </c>
      <c r="HI29">
        <v>0.7276178075653047</v>
      </c>
      <c r="HJ29">
        <v>0.72005056057322792</v>
      </c>
      <c r="HK29">
        <v>0.70837041570907178</v>
      </c>
      <c r="HL29">
        <v>0.73127929467285568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1.7332502419141596</v>
      </c>
      <c r="HV29">
        <v>1.2736558378615055</v>
      </c>
      <c r="HW29">
        <v>0.44197026332070538</v>
      </c>
      <c r="HX29">
        <v>0.51885662917756648</v>
      </c>
      <c r="HY29">
        <v>0.49917076604143157</v>
      </c>
      <c r="HZ29">
        <v>0.47403471362817445</v>
      </c>
      <c r="IA29">
        <v>0.77082561971708652</v>
      </c>
      <c r="IB29">
        <v>0.74953966253271265</v>
      </c>
      <c r="IC29">
        <v>0.72757567374406862</v>
      </c>
      <c r="ID29">
        <v>0.77066083532679008</v>
      </c>
      <c r="IE29">
        <v>0.74787633457452196</v>
      </c>
      <c r="IF29">
        <v>0.72738467717562572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1.5508554870253126</v>
      </c>
      <c r="IP29">
        <v>0.45260245275905303</v>
      </c>
      <c r="IQ29">
        <v>0.3623588007970921</v>
      </c>
      <c r="IR29">
        <v>0.54070924009095478</v>
      </c>
      <c r="IS29">
        <v>0.5605358598677882</v>
      </c>
      <c r="IT29">
        <v>0.52273115821102745</v>
      </c>
      <c r="IU29">
        <v>0.79230067517621172</v>
      </c>
      <c r="IV29">
        <v>0.79432424945224211</v>
      </c>
      <c r="IW29">
        <v>0.78232827196482246</v>
      </c>
      <c r="IX29">
        <v>0.76050838573627333</v>
      </c>
      <c r="IY29">
        <v>0.79004817890176393</v>
      </c>
      <c r="IZ29">
        <v>0.7785155897244187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2.1181221373512615</v>
      </c>
      <c r="JK29">
        <v>1.608630505840142</v>
      </c>
      <c r="JL29">
        <v>0.39078191636539011</v>
      </c>
      <c r="JM29">
        <v>0.49183734048307559</v>
      </c>
      <c r="JN29">
        <v>0.58668333191618949</v>
      </c>
      <c r="JO29">
        <v>0.78751748565550239</v>
      </c>
      <c r="JP29">
        <v>0.80671156269809452</v>
      </c>
      <c r="JQ29">
        <v>0.80807482504948847</v>
      </c>
      <c r="JR29">
        <v>0.821105828426687</v>
      </c>
      <c r="JS29">
        <v>0.80378783001671117</v>
      </c>
      <c r="JT29">
        <v>0.79784276363824413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0.49919015045681558</v>
      </c>
      <c r="KE29">
        <v>1.0273238581143356</v>
      </c>
      <c r="KF29">
        <v>0.3966688164340279</v>
      </c>
      <c r="KG29">
        <v>0.58207821560670747</v>
      </c>
      <c r="KH29">
        <v>0.61362024370700785</v>
      </c>
      <c r="KI29">
        <v>0.84235511338700197</v>
      </c>
      <c r="KJ29">
        <v>0.87050486577471242</v>
      </c>
      <c r="KK29">
        <v>0.84985915902881182</v>
      </c>
      <c r="KL29">
        <v>0.85658006685302901</v>
      </c>
      <c r="KM29">
        <v>0.86327116652311098</v>
      </c>
      <c r="KN29">
        <v>0.85167586489206681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1.7935341606395812</v>
      </c>
      <c r="KY29">
        <v>2.0906439563925119</v>
      </c>
      <c r="KZ29">
        <v>1.2289570457040926</v>
      </c>
      <c r="LA29">
        <v>0.44425595014261154</v>
      </c>
      <c r="LB29">
        <v>0.62158734119692494</v>
      </c>
      <c r="LC29">
        <v>0.88767104258860496</v>
      </c>
      <c r="LD29">
        <v>0.90076200038976306</v>
      </c>
      <c r="LE29">
        <v>0.87417808225147342</v>
      </c>
      <c r="LF29">
        <v>0.86240759552472424</v>
      </c>
      <c r="LG29">
        <v>0.89260579808426643</v>
      </c>
      <c r="LH29">
        <v>0.83860887273485685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0.1355183342067881</v>
      </c>
      <c r="LT29">
        <v>0.37075953817081203</v>
      </c>
      <c r="LU29">
        <v>1.0926868440368396</v>
      </c>
      <c r="LV29">
        <v>0.4024074562641185</v>
      </c>
      <c r="LW29">
        <v>0.89445152658447058</v>
      </c>
      <c r="LX29">
        <v>0.88871989430554221</v>
      </c>
      <c r="LY29">
        <v>0.92102455039248243</v>
      </c>
      <c r="LZ29">
        <v>0.93567718024012403</v>
      </c>
      <c r="MA29">
        <v>0.894408267974938</v>
      </c>
      <c r="MB29">
        <v>0.87328338520553017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0.31891398434211227</v>
      </c>
      <c r="MO29">
        <v>0.85423284285236389</v>
      </c>
      <c r="MP29">
        <v>0.83048146289849945</v>
      </c>
      <c r="MQ29">
        <v>0.82607087355787745</v>
      </c>
      <c r="MR29">
        <v>0.87022519029144252</v>
      </c>
      <c r="MS29">
        <v>0.90086987373047822</v>
      </c>
      <c r="MT29">
        <v>0.95611092448229995</v>
      </c>
      <c r="MU29">
        <v>0.92469029327659513</v>
      </c>
      <c r="MV29">
        <v>0.90933649206912981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6.1713948107212105E-2</v>
      </c>
      <c r="NI29">
        <v>1.0149858358752526</v>
      </c>
      <c r="NJ29">
        <v>0.7307308015541123</v>
      </c>
      <c r="NK29">
        <v>0.70571847366706475</v>
      </c>
      <c r="NL29">
        <v>0.85754751788851935</v>
      </c>
      <c r="NM29">
        <v>0.92588735934008559</v>
      </c>
      <c r="NN29">
        <v>0.9126259892651154</v>
      </c>
      <c r="NO29">
        <v>0.98010334329029469</v>
      </c>
      <c r="NP29">
        <v>0.97915023673893953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0.76618338394158103</v>
      </c>
      <c r="OD29">
        <v>1.3000001671771597</v>
      </c>
      <c r="OE29">
        <v>0.96844890557759555</v>
      </c>
      <c r="OF29">
        <v>0.72501440495756708</v>
      </c>
      <c r="OG29">
        <v>0.84930999398574325</v>
      </c>
      <c r="OH29">
        <v>0.98435494366699494</v>
      </c>
      <c r="OI29">
        <v>0.99941349075735175</v>
      </c>
      <c r="OJ29">
        <v>1.0571694718154008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0.70793331476152721</v>
      </c>
      <c r="OY29">
        <v>1.8069820742629941</v>
      </c>
      <c r="OZ29">
        <v>1.1078993663225074</v>
      </c>
      <c r="PA29">
        <v>0.74142817070678113</v>
      </c>
      <c r="PB29">
        <v>0.89173980880978598</v>
      </c>
      <c r="PC29">
        <v>1.0081838544133286</v>
      </c>
      <c r="PD29">
        <v>0.96656994576615085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0.91020580148596908</v>
      </c>
      <c r="PT29">
        <v>1.1863858132202232</v>
      </c>
      <c r="PU29">
        <v>0.77456117577303474</v>
      </c>
      <c r="PV29">
        <v>0.74496053879060453</v>
      </c>
      <c r="PW29">
        <v>0.85535837877220189</v>
      </c>
      <c r="PX29">
        <v>1.0173823378898554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1.2973580853058231</v>
      </c>
      <c r="QN29">
        <v>1.3536951913628594</v>
      </c>
      <c r="QO29">
        <v>1.1884282587915651</v>
      </c>
      <c r="QP29">
        <v>0.89361373087806562</v>
      </c>
      <c r="QQ29">
        <v>0.75417124134430014</v>
      </c>
      <c r="QR29">
        <v>0.9072515027275756</v>
      </c>
      <c r="QS29" s="102" t="s">
        <v>51</v>
      </c>
      <c r="QU29">
        <v>2</v>
      </c>
      <c r="QV29" s="35">
        <v>0.15</v>
      </c>
      <c r="QW29">
        <f>U$94</f>
        <v>0</v>
      </c>
      <c r="QX29">
        <f t="shared" ref="QX29:RK29" si="25">V$94</f>
        <v>0</v>
      </c>
      <c r="QY29">
        <f t="shared" si="25"/>
        <v>0</v>
      </c>
      <c r="QZ29">
        <f t="shared" si="25"/>
        <v>0.14342556221030625</v>
      </c>
      <c r="RA29">
        <f t="shared" si="25"/>
        <v>3.5484694880183514E-2</v>
      </c>
      <c r="RB29">
        <f t="shared" si="25"/>
        <v>4.6188451258990904E-2</v>
      </c>
      <c r="RC29">
        <f t="shared" si="25"/>
        <v>6.436665614720273E-2</v>
      </c>
      <c r="RD29">
        <f t="shared" si="25"/>
        <v>7.2997880384497754E-2</v>
      </c>
      <c r="RE29">
        <f t="shared" si="25"/>
        <v>5.6001406228371506E-2</v>
      </c>
      <c r="RF29">
        <f t="shared" si="25"/>
        <v>1.0654508188851983E-2</v>
      </c>
      <c r="RG29">
        <f t="shared" si="25"/>
        <v>2.7972148117476718E-3</v>
      </c>
      <c r="RH29">
        <f t="shared" si="25"/>
        <v>2.9972285261442829E-3</v>
      </c>
      <c r="RI29">
        <f t="shared" si="25"/>
        <v>2.5362192775043261E-3</v>
      </c>
      <c r="RJ29">
        <f t="shared" si="25"/>
        <v>2.3724171063668575E-3</v>
      </c>
      <c r="RK29">
        <f t="shared" si="25"/>
        <v>0.18113018027029182</v>
      </c>
      <c r="RL29">
        <f>AJ$94</f>
        <v>0.18110828535729756</v>
      </c>
      <c r="RM29">
        <f>AK$94</f>
        <v>0.18112713648816908</v>
      </c>
      <c r="RN29">
        <f>AL$94</f>
        <v>0.18109219307563046</v>
      </c>
      <c r="RO29">
        <f>AM$94</f>
        <v>0.18112646008312758</v>
      </c>
      <c r="RP29">
        <f>AN$94</f>
        <v>0.18109848872216244</v>
      </c>
      <c r="RR29">
        <f t="shared" ref="RR29:RR50" si="26">(119469*RS29+56202)/10^4</f>
        <v>7.4122350000000008</v>
      </c>
      <c r="RS29" s="35">
        <v>0.15</v>
      </c>
      <c r="RT29">
        <f>0.59*RC29+0.41*RD29</f>
        <v>6.7905458084493692E-2</v>
      </c>
    </row>
    <row r="30" spans="1:503" x14ac:dyDescent="0.3">
      <c r="A30">
        <v>0</v>
      </c>
      <c r="B30">
        <v>0</v>
      </c>
      <c r="C30">
        <v>0.1489990559905395</v>
      </c>
      <c r="D30">
        <v>0.12368020587046584</v>
      </c>
      <c r="E30">
        <v>0.10327742222752677</v>
      </c>
      <c r="F30">
        <v>0.10146206885726494</v>
      </c>
      <c r="G30">
        <v>0.15156385811630604</v>
      </c>
      <c r="H30">
        <v>0.13985792776145936</v>
      </c>
      <c r="I30">
        <v>0.12280284372352927</v>
      </c>
      <c r="J30">
        <v>0.13273670474149243</v>
      </c>
      <c r="K30">
        <v>0.12044283195461326</v>
      </c>
      <c r="L30">
        <v>0.11560574401199054</v>
      </c>
      <c r="M30">
        <v>0.13015799752463181</v>
      </c>
      <c r="N30">
        <v>0.14171986431895317</v>
      </c>
      <c r="O30">
        <v>0.22214006603487682</v>
      </c>
      <c r="P30">
        <v>0.21770494146427743</v>
      </c>
      <c r="Q30">
        <v>0.21662129293565735</v>
      </c>
      <c r="R30">
        <v>0.22267337524770395</v>
      </c>
      <c r="S30">
        <v>0.21334147840280274</v>
      </c>
      <c r="T30">
        <v>0.21154773232064519</v>
      </c>
      <c r="U30">
        <v>0</v>
      </c>
      <c r="V30">
        <v>0</v>
      </c>
      <c r="W30">
        <v>0</v>
      </c>
      <c r="X30">
        <v>0.16884467369193742</v>
      </c>
      <c r="Y30">
        <v>0.14752713079121696</v>
      </c>
      <c r="Z30">
        <v>0.15185652697090501</v>
      </c>
      <c r="AA30">
        <v>0.17722799944053019</v>
      </c>
      <c r="AB30">
        <v>0.16290547900697117</v>
      </c>
      <c r="AC30">
        <v>0.23922508108478321</v>
      </c>
      <c r="AD30">
        <v>0.21346145718558809</v>
      </c>
      <c r="AE30">
        <v>0.20332016225339017</v>
      </c>
      <c r="AF30">
        <v>0.2250394277135653</v>
      </c>
      <c r="AG30">
        <v>0.19603517690553854</v>
      </c>
      <c r="AH30">
        <v>0.18317951902621837</v>
      </c>
      <c r="AI30">
        <v>0.3154451786042447</v>
      </c>
      <c r="AJ30">
        <v>0.30352256347270656</v>
      </c>
      <c r="AK30">
        <v>0.2992185774838802</v>
      </c>
      <c r="AL30">
        <v>0.31832228024345255</v>
      </c>
      <c r="AM30">
        <v>0.30107411243469118</v>
      </c>
      <c r="AN30">
        <v>0.31413589408432185</v>
      </c>
      <c r="AO30">
        <v>0</v>
      </c>
      <c r="AP30">
        <v>0</v>
      </c>
      <c r="AQ30">
        <v>0</v>
      </c>
      <c r="AR30">
        <v>0</v>
      </c>
      <c r="AS30">
        <v>0.17581194287549864</v>
      </c>
      <c r="AT30">
        <v>0.2010572584113797</v>
      </c>
      <c r="AU30">
        <v>0.20702173955998865</v>
      </c>
      <c r="AV30">
        <v>0.17687473528870382</v>
      </c>
      <c r="AW30">
        <v>0.18978602828536836</v>
      </c>
      <c r="AX30">
        <v>0.19899411914040124</v>
      </c>
      <c r="AY30">
        <v>0.28171646939475176</v>
      </c>
      <c r="AZ30">
        <v>0.29439214766800836</v>
      </c>
      <c r="BA30">
        <v>0.25088810422007901</v>
      </c>
      <c r="BB30">
        <v>0.23334267964460578</v>
      </c>
      <c r="BC30">
        <v>0.37238827457685192</v>
      </c>
      <c r="BD30">
        <v>0.37330216313524295</v>
      </c>
      <c r="BE30">
        <v>0.38429547193987906</v>
      </c>
      <c r="BF30">
        <v>0.37591050595150072</v>
      </c>
      <c r="BG30">
        <v>0.37203630745790234</v>
      </c>
      <c r="BH30">
        <v>0.36935696346433228</v>
      </c>
      <c r="BI30">
        <v>0</v>
      </c>
      <c r="BJ30">
        <v>0</v>
      </c>
      <c r="BK30">
        <v>0</v>
      </c>
      <c r="BL30">
        <v>0</v>
      </c>
      <c r="BM30">
        <v>0.83071646345605199</v>
      </c>
      <c r="BN30">
        <v>0.18626570865925671</v>
      </c>
      <c r="BO30">
        <v>0.22116325987446536</v>
      </c>
      <c r="BP30">
        <v>0.26346854262767133</v>
      </c>
      <c r="BQ30">
        <v>0.24875809559176953</v>
      </c>
      <c r="BR30">
        <v>0.23275694407009112</v>
      </c>
      <c r="BS30">
        <v>0.26306792393637363</v>
      </c>
      <c r="BT30">
        <v>0.24881845192220098</v>
      </c>
      <c r="BU30">
        <v>0.33368894821347478</v>
      </c>
      <c r="BV30">
        <v>0.40278323666122778</v>
      </c>
      <c r="BW30">
        <v>0.49952370713385091</v>
      </c>
      <c r="BX30">
        <v>0.47065341686077067</v>
      </c>
      <c r="BY30">
        <v>0.43595429027353561</v>
      </c>
      <c r="BZ30">
        <v>0.45903229036661208</v>
      </c>
      <c r="CA30">
        <v>0.44358151818495956</v>
      </c>
      <c r="CB30">
        <v>0.44920125779070397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1.3242992479055715</v>
      </c>
      <c r="CI30">
        <v>0.25098335751002582</v>
      </c>
      <c r="CJ30">
        <v>0.27673414435578236</v>
      </c>
      <c r="CK30">
        <v>0.28245759242810786</v>
      </c>
      <c r="CL30">
        <v>0.29080412304497144</v>
      </c>
      <c r="CM30">
        <v>0.30314165357515838</v>
      </c>
      <c r="CN30">
        <v>0.33350634344123498</v>
      </c>
      <c r="CO30">
        <v>0.28558097307975311</v>
      </c>
      <c r="CP30">
        <v>0.29600570387277664</v>
      </c>
      <c r="CQ30">
        <v>0.55262546730295892</v>
      </c>
      <c r="CR30">
        <v>0.61830881717957775</v>
      </c>
      <c r="CS30">
        <v>0.61951392529973315</v>
      </c>
      <c r="CT30">
        <v>0.60063968260103151</v>
      </c>
      <c r="CU30">
        <v>0.52652667770945905</v>
      </c>
      <c r="CV30">
        <v>0.5571877680917664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0.92505685623344769</v>
      </c>
      <c r="DC30">
        <v>0.69817844378587446</v>
      </c>
      <c r="DD30">
        <v>0.28640502256526923</v>
      </c>
      <c r="DE30">
        <v>0.34327958583882584</v>
      </c>
      <c r="DF30">
        <v>0.29776124528966968</v>
      </c>
      <c r="DG30">
        <v>0.34605084903323574</v>
      </c>
      <c r="DH30">
        <v>0.3339413737599583</v>
      </c>
      <c r="DI30">
        <v>0.34137880343296051</v>
      </c>
      <c r="DJ30">
        <v>0.32632141598443309</v>
      </c>
      <c r="DK30">
        <v>0.57779936331917903</v>
      </c>
      <c r="DL30">
        <v>0.57928845332975754</v>
      </c>
      <c r="DM30">
        <v>0.63905315043621125</v>
      </c>
      <c r="DN30">
        <v>0.66826332819187595</v>
      </c>
      <c r="DO30">
        <v>0.67202012845245596</v>
      </c>
      <c r="DP30">
        <v>0.64140229200771981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1.4491817408875178</v>
      </c>
      <c r="DX30">
        <v>0.27758337540571038</v>
      </c>
      <c r="DY30">
        <v>0.34442072425792664</v>
      </c>
      <c r="DZ30">
        <v>0.33237308846575059</v>
      </c>
      <c r="EA30">
        <v>0.33778933503188069</v>
      </c>
      <c r="EB30">
        <v>0.35511754686575764</v>
      </c>
      <c r="EC30">
        <v>0.35579339494447221</v>
      </c>
      <c r="ED30">
        <v>0.35512744320004425</v>
      </c>
      <c r="EE30">
        <v>0.60988173867396933</v>
      </c>
      <c r="EF30">
        <v>0.60599884611469668</v>
      </c>
      <c r="EG30">
        <v>0.62829770765704041</v>
      </c>
      <c r="EH30">
        <v>0.64917250509416602</v>
      </c>
      <c r="EI30">
        <v>0.74584927549070268</v>
      </c>
      <c r="EJ30">
        <v>0.70411470380864338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0.43325397997840265</v>
      </c>
      <c r="ER30">
        <v>0.91035063730976362</v>
      </c>
      <c r="ES30">
        <v>0.32492900617873849</v>
      </c>
      <c r="ET30">
        <v>0.36608190019601344</v>
      </c>
      <c r="EU30">
        <v>0.38724675685255039</v>
      </c>
      <c r="EV30">
        <v>0.39706779062408332</v>
      </c>
      <c r="EW30">
        <v>0.36158903099952316</v>
      </c>
      <c r="EX30">
        <v>0.4224823389526024</v>
      </c>
      <c r="EY30">
        <v>0.62297276341453922</v>
      </c>
      <c r="EZ30">
        <v>0.62748768170402591</v>
      </c>
      <c r="FA30">
        <v>0.67022719536979003</v>
      </c>
      <c r="FB30">
        <v>0.62343453996622256</v>
      </c>
      <c r="FC30">
        <v>0.64607370218347981</v>
      </c>
      <c r="FD30">
        <v>0.77704587955070614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0.53831515976268118</v>
      </c>
      <c r="FM30">
        <v>0.26502500475764695</v>
      </c>
      <c r="FN30">
        <v>0.38699979377918176</v>
      </c>
      <c r="FO30">
        <v>0.41066461935021514</v>
      </c>
      <c r="FP30">
        <v>0.43843901906626986</v>
      </c>
      <c r="FQ30">
        <v>0.41891817348574012</v>
      </c>
      <c r="FR30">
        <v>0.41018829699437215</v>
      </c>
      <c r="FS30">
        <v>0.70263844565020617</v>
      </c>
      <c r="FT30">
        <v>0.67762655320560716</v>
      </c>
      <c r="FU30">
        <v>0.66335833802231792</v>
      </c>
      <c r="FV30">
        <v>0.66835191566611118</v>
      </c>
      <c r="FW30">
        <v>0.64250306061085627</v>
      </c>
      <c r="FX30">
        <v>0.68488888490664657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0.80463431394206908</v>
      </c>
      <c r="GG30">
        <v>0.91978551093754235</v>
      </c>
      <c r="GH30">
        <v>0.31059128459930235</v>
      </c>
      <c r="GI30">
        <v>0.46954426942027655</v>
      </c>
      <c r="GJ30">
        <v>0.43052335242031253</v>
      </c>
      <c r="GK30">
        <v>0.4745936228535092</v>
      </c>
      <c r="GL30">
        <v>0.43071348726811437</v>
      </c>
      <c r="GM30">
        <v>0.67090459458025598</v>
      </c>
      <c r="GN30">
        <v>0.66768204640860651</v>
      </c>
      <c r="GO30">
        <v>0.70410776431347832</v>
      </c>
      <c r="GP30">
        <v>0.69931279192209972</v>
      </c>
      <c r="GQ30">
        <v>0.69279840075429078</v>
      </c>
      <c r="GR30">
        <v>0.68308249757193085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0.10689560670581849</v>
      </c>
      <c r="HA30">
        <v>0.73151290331927332</v>
      </c>
      <c r="HB30">
        <v>0.312024248114597</v>
      </c>
      <c r="HC30">
        <v>0.52766269095698215</v>
      </c>
      <c r="HD30">
        <v>0.44672432975082982</v>
      </c>
      <c r="HE30">
        <v>0.49766572231183015</v>
      </c>
      <c r="HF30">
        <v>0.44517978017062682</v>
      </c>
      <c r="HG30">
        <v>0.7277338971634929</v>
      </c>
      <c r="HH30">
        <v>0.70917405233666786</v>
      </c>
      <c r="HI30">
        <v>0.7276178075653047</v>
      </c>
      <c r="HJ30">
        <v>0.7200505605732278</v>
      </c>
      <c r="HK30">
        <v>0.70837041570907178</v>
      </c>
      <c r="HL30">
        <v>0.73127929467285568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1.7332502419141593</v>
      </c>
      <c r="HV30">
        <v>1.2736558378615055</v>
      </c>
      <c r="HW30">
        <v>0.44197026332070538</v>
      </c>
      <c r="HX30">
        <v>0.51885662917756636</v>
      </c>
      <c r="HY30">
        <v>0.49917076604143151</v>
      </c>
      <c r="HZ30">
        <v>0.47403471362817423</v>
      </c>
      <c r="IA30">
        <v>0.77082561971708652</v>
      </c>
      <c r="IB30">
        <v>0.74953966253271265</v>
      </c>
      <c r="IC30">
        <v>0.72757567374406862</v>
      </c>
      <c r="ID30">
        <v>0.77066083532678997</v>
      </c>
      <c r="IE30">
        <v>0.74787633457452185</v>
      </c>
      <c r="IF30">
        <v>0.72738467717562572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1.5508554870253124</v>
      </c>
      <c r="IP30">
        <v>0.45260245275905303</v>
      </c>
      <c r="IQ30">
        <v>0.3623588007970921</v>
      </c>
      <c r="IR30">
        <v>0.54070924009095489</v>
      </c>
      <c r="IS30">
        <v>0.5605358598677882</v>
      </c>
      <c r="IT30">
        <v>0.52273115821102745</v>
      </c>
      <c r="IU30">
        <v>0.79230067517621172</v>
      </c>
      <c r="IV30">
        <v>0.79432424945224211</v>
      </c>
      <c r="IW30">
        <v>0.78232827196482235</v>
      </c>
      <c r="IX30">
        <v>0.76050838573627333</v>
      </c>
      <c r="IY30">
        <v>0.79004817890176393</v>
      </c>
      <c r="IZ30">
        <v>0.7785155897244187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2.1181221373512615</v>
      </c>
      <c r="JK30">
        <v>1.608630505840142</v>
      </c>
      <c r="JL30">
        <v>0.39078191636539006</v>
      </c>
      <c r="JM30">
        <v>0.49183734048307554</v>
      </c>
      <c r="JN30">
        <v>0.58668333191618949</v>
      </c>
      <c r="JO30">
        <v>0.78751748565550239</v>
      </c>
      <c r="JP30">
        <v>0.8067115626980943</v>
      </c>
      <c r="JQ30">
        <v>0.80807482504948847</v>
      </c>
      <c r="JR30">
        <v>0.82110582842668678</v>
      </c>
      <c r="JS30">
        <v>0.80378783001671117</v>
      </c>
      <c r="JT30">
        <v>0.79784276363824425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0.49919015045681558</v>
      </c>
      <c r="KE30">
        <v>1.0273238581143358</v>
      </c>
      <c r="KF30">
        <v>0.39666881643402785</v>
      </c>
      <c r="KG30">
        <v>0.58207821560670736</v>
      </c>
      <c r="KH30">
        <v>0.61362024370700785</v>
      </c>
      <c r="KI30">
        <v>0.84235511338700186</v>
      </c>
      <c r="KJ30">
        <v>0.87050486577471231</v>
      </c>
      <c r="KK30">
        <v>0.84985915902881182</v>
      </c>
      <c r="KL30">
        <v>0.85658006685302901</v>
      </c>
      <c r="KM30">
        <v>0.86327116652311087</v>
      </c>
      <c r="KN30">
        <v>0.85167586489206681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1.7935341606395812</v>
      </c>
      <c r="KY30">
        <v>2.0906439563925119</v>
      </c>
      <c r="KZ30">
        <v>1.2289570457040926</v>
      </c>
      <c r="LA30">
        <v>0.44425595014261149</v>
      </c>
      <c r="LB30">
        <v>0.62158734119692494</v>
      </c>
      <c r="LC30">
        <v>0.88767104258860496</v>
      </c>
      <c r="LD30">
        <v>0.90076200038976306</v>
      </c>
      <c r="LE30">
        <v>0.87417808225147331</v>
      </c>
      <c r="LF30">
        <v>0.86240759552472424</v>
      </c>
      <c r="LG30">
        <v>0.89260579808426643</v>
      </c>
      <c r="LH30">
        <v>0.83860887273485696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0.1355183342067881</v>
      </c>
      <c r="LT30">
        <v>0.37075953817081209</v>
      </c>
      <c r="LU30">
        <v>1.0926868440368396</v>
      </c>
      <c r="LV30">
        <v>0.4024074562641185</v>
      </c>
      <c r="LW30">
        <v>0.89445152658447058</v>
      </c>
      <c r="LX30">
        <v>0.88871989430554221</v>
      </c>
      <c r="LY30">
        <v>0.92102455039248243</v>
      </c>
      <c r="LZ30">
        <v>0.93567718024012403</v>
      </c>
      <c r="MA30">
        <v>0.894408267974938</v>
      </c>
      <c r="MB30">
        <v>0.87328338520553006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0.31891398434211232</v>
      </c>
      <c r="MO30">
        <v>0.85423284285236389</v>
      </c>
      <c r="MP30">
        <v>0.83048146289849945</v>
      </c>
      <c r="MQ30">
        <v>0.82607087355787756</v>
      </c>
      <c r="MR30">
        <v>0.87022519029144252</v>
      </c>
      <c r="MS30">
        <v>0.90086987373047822</v>
      </c>
      <c r="MT30">
        <v>0.95611092448229995</v>
      </c>
      <c r="MU30">
        <v>0.92469029327659513</v>
      </c>
      <c r="MV30">
        <v>0.90933649206912992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6.1713948107212105E-2</v>
      </c>
      <c r="NI30">
        <v>1.0149858358752526</v>
      </c>
      <c r="NJ30">
        <v>0.7307308015541123</v>
      </c>
      <c r="NK30">
        <v>0.70571847366706475</v>
      </c>
      <c r="NL30">
        <v>0.85754751788851935</v>
      </c>
      <c r="NM30">
        <v>0.92588735934008559</v>
      </c>
      <c r="NN30">
        <v>0.9126259892651154</v>
      </c>
      <c r="NO30">
        <v>0.98010334329029491</v>
      </c>
      <c r="NP30">
        <v>0.97915023673893953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0.76618338394158103</v>
      </c>
      <c r="OD30">
        <v>1.3000001671771597</v>
      </c>
      <c r="OE30">
        <v>0.96844890557759555</v>
      </c>
      <c r="OF30">
        <v>0.72501440495756708</v>
      </c>
      <c r="OG30">
        <v>0.84930999398574325</v>
      </c>
      <c r="OH30">
        <v>0.98435494366699494</v>
      </c>
      <c r="OI30">
        <v>0.99941349075735175</v>
      </c>
      <c r="OJ30">
        <v>1.0571694718154008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0.70793331476152721</v>
      </c>
      <c r="OY30">
        <v>1.8069820742629941</v>
      </c>
      <c r="OZ30">
        <v>1.1078993663225074</v>
      </c>
      <c r="PA30">
        <v>0.74142817070678113</v>
      </c>
      <c r="PB30">
        <v>0.89173980880978587</v>
      </c>
      <c r="PC30">
        <v>1.0081838544133286</v>
      </c>
      <c r="PD30">
        <v>0.96656994576615085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0.91020580148596908</v>
      </c>
      <c r="PT30">
        <v>1.1863858132202234</v>
      </c>
      <c r="PU30">
        <v>0.77456117577303474</v>
      </c>
      <c r="PV30">
        <v>0.74496053879060453</v>
      </c>
      <c r="PW30">
        <v>0.855358378772202</v>
      </c>
      <c r="PX30">
        <v>1.0173823378898554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1.2973580853058231</v>
      </c>
      <c r="QN30">
        <v>1.3536951913628592</v>
      </c>
      <c r="QO30">
        <v>1.1884282587915651</v>
      </c>
      <c r="QP30">
        <v>0.8936137308780655</v>
      </c>
      <c r="QQ30">
        <v>0.75417124134430025</v>
      </c>
      <c r="QR30">
        <v>0.90725150272757549</v>
      </c>
      <c r="QS30" s="102" t="s">
        <v>53</v>
      </c>
      <c r="QU30">
        <v>3</v>
      </c>
      <c r="QV30" s="35">
        <v>0.2</v>
      </c>
      <c r="QW30">
        <f>AO$94</f>
        <v>0</v>
      </c>
      <c r="QX30">
        <f t="shared" ref="QX30:RK30" si="27">AP$94</f>
        <v>0</v>
      </c>
      <c r="QY30">
        <f t="shared" si="27"/>
        <v>0</v>
      </c>
      <c r="QZ30">
        <f t="shared" si="27"/>
        <v>0</v>
      </c>
      <c r="RA30">
        <f t="shared" si="27"/>
        <v>0.10603304909310672</v>
      </c>
      <c r="RB30">
        <f t="shared" si="27"/>
        <v>3.5716074295931578E-2</v>
      </c>
      <c r="RC30">
        <f t="shared" si="27"/>
        <v>4.5250606235325522E-2</v>
      </c>
      <c r="RD30">
        <f t="shared" si="27"/>
        <v>4.5983697547334813E-2</v>
      </c>
      <c r="RE30">
        <f t="shared" si="27"/>
        <v>5.6339806041380891E-2</v>
      </c>
      <c r="RF30">
        <f t="shared" si="27"/>
        <v>6.6624080376882944E-2</v>
      </c>
      <c r="RG30">
        <f t="shared" si="27"/>
        <v>6.8509474926178857E-2</v>
      </c>
      <c r="RH30">
        <f t="shared" si="27"/>
        <v>2.9860630331202918E-2</v>
      </c>
      <c r="RI30">
        <f t="shared" si="27"/>
        <v>2.8647797516755122E-3</v>
      </c>
      <c r="RJ30">
        <f t="shared" si="27"/>
        <v>2.5166312560174629E-3</v>
      </c>
      <c r="RK30">
        <f t="shared" si="27"/>
        <v>0.18135317923089059</v>
      </c>
      <c r="RL30">
        <f>BD$94</f>
        <v>0.18128602522249815</v>
      </c>
      <c r="RM30">
        <f>BE$94</f>
        <v>0.18126770871821074</v>
      </c>
      <c r="RN30">
        <f>BF$94</f>
        <v>0.18131117054762375</v>
      </c>
      <c r="RO30">
        <f>BG$94</f>
        <v>0.18124815137022307</v>
      </c>
      <c r="RP30">
        <f>BH$94</f>
        <v>0.18134121290960237</v>
      </c>
      <c r="RR30">
        <f t="shared" si="26"/>
        <v>8.0095799999999997</v>
      </c>
      <c r="RS30" s="35">
        <v>0.2</v>
      </c>
      <c r="RT30">
        <f>0.99*RD30+0.01*RE30</f>
        <v>4.6087258632275273E-2</v>
      </c>
    </row>
    <row r="31" spans="1:503" x14ac:dyDescent="0.3">
      <c r="A31">
        <v>0</v>
      </c>
      <c r="B31">
        <v>0</v>
      </c>
      <c r="C31">
        <v>0.15482370238283649</v>
      </c>
      <c r="D31">
        <v>0.13032770368722255</v>
      </c>
      <c r="E31">
        <v>0.11317526574172984</v>
      </c>
      <c r="F31">
        <v>0.10431633393979919</v>
      </c>
      <c r="G31">
        <v>0.16283532305072707</v>
      </c>
      <c r="H31">
        <v>0.1620589767590771</v>
      </c>
      <c r="I31">
        <v>0.13151742614460205</v>
      </c>
      <c r="J31">
        <v>0.14128828737748719</v>
      </c>
      <c r="K31">
        <v>0.13052725934010789</v>
      </c>
      <c r="L31">
        <v>0.12774067608927284</v>
      </c>
      <c r="M31">
        <v>0.14967814204897947</v>
      </c>
      <c r="N31">
        <v>0.15889905982649033</v>
      </c>
      <c r="O31">
        <v>0.23068203383260871</v>
      </c>
      <c r="P31">
        <v>0.22772923721154442</v>
      </c>
      <c r="Q31">
        <v>0.22631226551847264</v>
      </c>
      <c r="R31">
        <v>0.2311731219989708</v>
      </c>
      <c r="S31">
        <v>0.21661011710645989</v>
      </c>
      <c r="T31">
        <v>0.22051250593568</v>
      </c>
      <c r="U31">
        <v>0</v>
      </c>
      <c r="V31">
        <v>0</v>
      </c>
      <c r="W31">
        <v>0</v>
      </c>
      <c r="X31">
        <v>0.16884467369193742</v>
      </c>
      <c r="Y31">
        <v>0.14752713079121696</v>
      </c>
      <c r="Z31">
        <v>0.15185652697090501</v>
      </c>
      <c r="AA31">
        <v>0.17722799944053019</v>
      </c>
      <c r="AB31">
        <v>0.16290547900697117</v>
      </c>
      <c r="AC31">
        <v>0.23922508108478319</v>
      </c>
      <c r="AD31">
        <v>0.2134614571855882</v>
      </c>
      <c r="AE31">
        <v>0.20332016225339011</v>
      </c>
      <c r="AF31">
        <v>0.22503942771356528</v>
      </c>
      <c r="AG31">
        <v>0.19603517690553857</v>
      </c>
      <c r="AH31">
        <v>0.1831795190262184</v>
      </c>
      <c r="AI31">
        <v>0.3154451786042447</v>
      </c>
      <c r="AJ31">
        <v>0.30352256347270656</v>
      </c>
      <c r="AK31">
        <v>0.2992185774838802</v>
      </c>
      <c r="AL31">
        <v>0.31834192114832277</v>
      </c>
      <c r="AM31">
        <v>0.30107411243469123</v>
      </c>
      <c r="AN31">
        <v>0.31428514219087672</v>
      </c>
      <c r="AO31">
        <v>0</v>
      </c>
      <c r="AP31">
        <v>0</v>
      </c>
      <c r="AQ31">
        <v>0</v>
      </c>
      <c r="AR31">
        <v>0</v>
      </c>
      <c r="AS31">
        <v>0.17581194287549881</v>
      </c>
      <c r="AT31">
        <v>0.20105725841137972</v>
      </c>
      <c r="AU31">
        <v>0.2070217395599887</v>
      </c>
      <c r="AV31">
        <v>0.1768747352887037</v>
      </c>
      <c r="AW31">
        <v>0.18978602828536831</v>
      </c>
      <c r="AX31">
        <v>0.19899411914040122</v>
      </c>
      <c r="AY31">
        <v>0.28171646939475165</v>
      </c>
      <c r="AZ31">
        <v>0.29439214766800831</v>
      </c>
      <c r="BA31">
        <v>0.25088810422007901</v>
      </c>
      <c r="BB31">
        <v>0.23334267964460578</v>
      </c>
      <c r="BC31">
        <v>0.37238827457685203</v>
      </c>
      <c r="BD31">
        <v>0.373302163135243</v>
      </c>
      <c r="BE31">
        <v>0.38429547193987912</v>
      </c>
      <c r="BF31">
        <v>0.37591050595150072</v>
      </c>
      <c r="BG31">
        <v>0.37203630745790228</v>
      </c>
      <c r="BH31">
        <v>0.36935696346433228</v>
      </c>
      <c r="BI31">
        <v>0</v>
      </c>
      <c r="BJ31">
        <v>0</v>
      </c>
      <c r="BK31">
        <v>0</v>
      </c>
      <c r="BL31">
        <v>0</v>
      </c>
      <c r="BM31">
        <v>0.83071646345605199</v>
      </c>
      <c r="BN31">
        <v>0.1862657086592566</v>
      </c>
      <c r="BO31">
        <v>0.22116325987446533</v>
      </c>
      <c r="BP31">
        <v>0.26346854262767139</v>
      </c>
      <c r="BQ31">
        <v>0.24875809559176953</v>
      </c>
      <c r="BR31">
        <v>0.23275694407009107</v>
      </c>
      <c r="BS31">
        <v>0.26306792393637368</v>
      </c>
      <c r="BT31">
        <v>0.24881845192220092</v>
      </c>
      <c r="BU31">
        <v>0.33368894821347483</v>
      </c>
      <c r="BV31">
        <v>0.40278323666122784</v>
      </c>
      <c r="BW31">
        <v>0.49952370713385102</v>
      </c>
      <c r="BX31">
        <v>0.47065341686077061</v>
      </c>
      <c r="BY31">
        <v>0.43595429027353549</v>
      </c>
      <c r="BZ31">
        <v>0.45903229036661208</v>
      </c>
      <c r="CA31">
        <v>0.44358151818495956</v>
      </c>
      <c r="CB31">
        <v>0.44920125779070397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1.3242992479055715</v>
      </c>
      <c r="CI31">
        <v>0.25098335751002582</v>
      </c>
      <c r="CJ31">
        <v>0.27673414435578236</v>
      </c>
      <c r="CK31">
        <v>0.28245759242810792</v>
      </c>
      <c r="CL31">
        <v>0.29080412304497139</v>
      </c>
      <c r="CM31">
        <v>0.30314165357515838</v>
      </c>
      <c r="CN31">
        <v>0.33350634344123498</v>
      </c>
      <c r="CO31">
        <v>0.28558097307975322</v>
      </c>
      <c r="CP31">
        <v>0.29600570387277669</v>
      </c>
      <c r="CQ31">
        <v>0.55262546730295892</v>
      </c>
      <c r="CR31">
        <v>0.61830881717957764</v>
      </c>
      <c r="CS31">
        <v>0.61951392529973315</v>
      </c>
      <c r="CT31">
        <v>0.60063968260103151</v>
      </c>
      <c r="CU31">
        <v>0.52652667770945905</v>
      </c>
      <c r="CV31">
        <v>0.55718776809176629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0.92505685623344769</v>
      </c>
      <c r="DC31">
        <v>0.69817844378587435</v>
      </c>
      <c r="DD31">
        <v>0.28640502256526917</v>
      </c>
      <c r="DE31">
        <v>0.34327958583882578</v>
      </c>
      <c r="DF31">
        <v>0.29776124528966963</v>
      </c>
      <c r="DG31">
        <v>0.34605084903323563</v>
      </c>
      <c r="DH31">
        <v>0.33394137375995842</v>
      </c>
      <c r="DI31">
        <v>0.34137880343296068</v>
      </c>
      <c r="DJ31">
        <v>0.32632141598443315</v>
      </c>
      <c r="DK31">
        <v>0.57779936331917903</v>
      </c>
      <c r="DL31">
        <v>0.57928845332975754</v>
      </c>
      <c r="DM31">
        <v>0.63905315043621136</v>
      </c>
      <c r="DN31">
        <v>0.66826332819187595</v>
      </c>
      <c r="DO31">
        <v>0.67202012845245607</v>
      </c>
      <c r="DP31">
        <v>0.64140229200771981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1.4491817408875181</v>
      </c>
      <c r="DX31">
        <v>0.27758337540571038</v>
      </c>
      <c r="DY31">
        <v>0.34442072425792664</v>
      </c>
      <c r="DZ31">
        <v>0.33237308846575075</v>
      </c>
      <c r="EA31">
        <v>0.33778933503188069</v>
      </c>
      <c r="EB31">
        <v>0.35511754686575764</v>
      </c>
      <c r="EC31">
        <v>0.3557933949444721</v>
      </c>
      <c r="ED31">
        <v>0.35512744320004425</v>
      </c>
      <c r="EE31">
        <v>0.60988173867396933</v>
      </c>
      <c r="EF31">
        <v>0.60599884611469657</v>
      </c>
      <c r="EG31">
        <v>0.62829770765704052</v>
      </c>
      <c r="EH31">
        <v>0.64917250509416613</v>
      </c>
      <c r="EI31">
        <v>0.74584927549070268</v>
      </c>
      <c r="EJ31">
        <v>0.70411470380864338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0.43325397997840287</v>
      </c>
      <c r="ER31">
        <v>0.91035063730976362</v>
      </c>
      <c r="ES31">
        <v>0.32492900617873849</v>
      </c>
      <c r="ET31">
        <v>0.36608190019601344</v>
      </c>
      <c r="EU31">
        <v>0.38724675685255028</v>
      </c>
      <c r="EV31">
        <v>0.39706779062408337</v>
      </c>
      <c r="EW31">
        <v>0.36158903099952322</v>
      </c>
      <c r="EX31">
        <v>0.42248233895260223</v>
      </c>
      <c r="EY31">
        <v>0.62297276341453911</v>
      </c>
      <c r="EZ31">
        <v>0.62748768170402591</v>
      </c>
      <c r="FA31">
        <v>0.67022719536979003</v>
      </c>
      <c r="FB31">
        <v>0.62343453996622256</v>
      </c>
      <c r="FC31">
        <v>0.64607370218347981</v>
      </c>
      <c r="FD31">
        <v>0.77704587955070614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0.53831515976268118</v>
      </c>
      <c r="FM31">
        <v>0.26502500475764701</v>
      </c>
      <c r="FN31">
        <v>0.38699979377918164</v>
      </c>
      <c r="FO31">
        <v>0.41066461935021514</v>
      </c>
      <c r="FP31">
        <v>0.43843901906626981</v>
      </c>
      <c r="FQ31">
        <v>0.41891817348574023</v>
      </c>
      <c r="FR31">
        <v>0.41018829699437231</v>
      </c>
      <c r="FS31">
        <v>0.70263844565020606</v>
      </c>
      <c r="FT31">
        <v>0.67762655320560705</v>
      </c>
      <c r="FU31">
        <v>0.66335833802231792</v>
      </c>
      <c r="FV31">
        <v>0.66835191566611118</v>
      </c>
      <c r="FW31">
        <v>0.64250306061085627</v>
      </c>
      <c r="FX31">
        <v>0.68488888490664657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0.80463431394206919</v>
      </c>
      <c r="GG31">
        <v>0.91978551093754235</v>
      </c>
      <c r="GH31">
        <v>0.31059128459930241</v>
      </c>
      <c r="GI31">
        <v>0.46954426942027661</v>
      </c>
      <c r="GJ31">
        <v>0.43052335242031248</v>
      </c>
      <c r="GK31">
        <v>0.47459362285350931</v>
      </c>
      <c r="GL31">
        <v>0.43071348726811448</v>
      </c>
      <c r="GM31">
        <v>0.67090459458025609</v>
      </c>
      <c r="GN31">
        <v>0.66768204640860673</v>
      </c>
      <c r="GO31">
        <v>0.70410776431347855</v>
      </c>
      <c r="GP31">
        <v>0.69931279192209983</v>
      </c>
      <c r="GQ31">
        <v>0.69279840075429089</v>
      </c>
      <c r="GR31">
        <v>0.68308249757193096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0.1068956067058182</v>
      </c>
      <c r="HA31">
        <v>0.65111856449977779</v>
      </c>
      <c r="HB31">
        <v>0.31202424811459722</v>
      </c>
      <c r="HC31">
        <v>0.52766269095698226</v>
      </c>
      <c r="HD31">
        <v>0.44672432975082993</v>
      </c>
      <c r="HE31">
        <v>0.49766572231183015</v>
      </c>
      <c r="HF31">
        <v>0.44517978017062687</v>
      </c>
      <c r="HG31">
        <v>0.72773389716349268</v>
      </c>
      <c r="HH31">
        <v>0.70917405233666797</v>
      </c>
      <c r="HI31">
        <v>0.7276178075653047</v>
      </c>
      <c r="HJ31">
        <v>0.72005056057322792</v>
      </c>
      <c r="HK31">
        <v>0.70837041570907178</v>
      </c>
      <c r="HL31">
        <v>0.7312792946728558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1.4303562629865565</v>
      </c>
      <c r="HV31">
        <v>1.0772810950147189</v>
      </c>
      <c r="HW31">
        <v>0.44197026332070521</v>
      </c>
      <c r="HX31">
        <v>0.51885662917756636</v>
      </c>
      <c r="HY31">
        <v>0.49917076604143162</v>
      </c>
      <c r="HZ31">
        <v>0.47403471362817423</v>
      </c>
      <c r="IA31">
        <v>0.77082561971708652</v>
      </c>
      <c r="IB31">
        <v>0.74953966253271265</v>
      </c>
      <c r="IC31">
        <v>0.72757567374406873</v>
      </c>
      <c r="ID31">
        <v>0.77066083532679019</v>
      </c>
      <c r="IE31">
        <v>0.74787633457452196</v>
      </c>
      <c r="IF31">
        <v>0.72738467717562572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0.88847338822807942</v>
      </c>
      <c r="IP31">
        <v>0.27886375647673994</v>
      </c>
      <c r="IQ31">
        <v>0.36235880079709198</v>
      </c>
      <c r="IR31">
        <v>0.540709240090955</v>
      </c>
      <c r="IS31">
        <v>0.5605358598677882</v>
      </c>
      <c r="IT31">
        <v>0.52273115821102745</v>
      </c>
      <c r="IU31">
        <v>0.79230067517621172</v>
      </c>
      <c r="IV31">
        <v>0.79432424945224211</v>
      </c>
      <c r="IW31">
        <v>0.78232827196482235</v>
      </c>
      <c r="IX31">
        <v>0.76050838573627333</v>
      </c>
      <c r="IY31">
        <v>0.79004817890176382</v>
      </c>
      <c r="IZ31">
        <v>0.7785155897244187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1.7985940216989693</v>
      </c>
      <c r="JK31">
        <v>1.3213341891627473</v>
      </c>
      <c r="JL31">
        <v>0.39078191636539011</v>
      </c>
      <c r="JM31">
        <v>0.49183734048307554</v>
      </c>
      <c r="JN31">
        <v>0.58668333191618938</v>
      </c>
      <c r="JO31">
        <v>0.78751748565550239</v>
      </c>
      <c r="JP31">
        <v>0.80671156269809452</v>
      </c>
      <c r="JQ31">
        <v>0.80807482504948858</v>
      </c>
      <c r="JR31">
        <v>0.82110582842668678</v>
      </c>
      <c r="JS31">
        <v>0.80378783001671117</v>
      </c>
      <c r="JT31">
        <v>0.79784276363824413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0.50162023620466856</v>
      </c>
      <c r="KE31">
        <v>0.64746359634205597</v>
      </c>
      <c r="KF31">
        <v>0.39666881643402785</v>
      </c>
      <c r="KG31">
        <v>0.58207821560670736</v>
      </c>
      <c r="KH31">
        <v>0.61362024370700785</v>
      </c>
      <c r="KI31">
        <v>0.84235511338700186</v>
      </c>
      <c r="KJ31">
        <v>0.87050486577471242</v>
      </c>
      <c r="KK31">
        <v>0.84985915902881171</v>
      </c>
      <c r="KL31">
        <v>0.85658006685302901</v>
      </c>
      <c r="KM31">
        <v>0.86327116652311087</v>
      </c>
      <c r="KN31">
        <v>0.85167586489206681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0.92362258460786095</v>
      </c>
      <c r="KY31">
        <v>1.6950688030406458</v>
      </c>
      <c r="KZ31">
        <v>0.89585057602224971</v>
      </c>
      <c r="LA31">
        <v>0.44425595014261149</v>
      </c>
      <c r="LB31">
        <v>0.62158734119692471</v>
      </c>
      <c r="LC31">
        <v>0.88767104258860507</v>
      </c>
      <c r="LD31">
        <v>0.90076200038976317</v>
      </c>
      <c r="LE31">
        <v>0.87417808225147353</v>
      </c>
      <c r="LF31">
        <v>0.86240759552472424</v>
      </c>
      <c r="LG31">
        <v>0.89260579808426654</v>
      </c>
      <c r="LH31">
        <v>0.83860887273485685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0.13551833420678819</v>
      </c>
      <c r="LT31">
        <v>0.37075953817081214</v>
      </c>
      <c r="LU31">
        <v>0.76808999906763276</v>
      </c>
      <c r="LV31">
        <v>0.40240745626411856</v>
      </c>
      <c r="LW31">
        <v>0.89445152658447058</v>
      </c>
      <c r="LX31">
        <v>0.88871989430554221</v>
      </c>
      <c r="LY31">
        <v>0.92102455039248265</v>
      </c>
      <c r="LZ31">
        <v>0.93567718024012403</v>
      </c>
      <c r="MA31">
        <v>0.894408267974938</v>
      </c>
      <c r="MB31">
        <v>0.87328338520553017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0.31891398434211254</v>
      </c>
      <c r="MO31">
        <v>0.61353680735880056</v>
      </c>
      <c r="MP31">
        <v>0.56289065030605812</v>
      </c>
      <c r="MQ31">
        <v>0.82607087355787756</v>
      </c>
      <c r="MR31">
        <v>0.87022519029144263</v>
      </c>
      <c r="MS31">
        <v>0.90086987373047822</v>
      </c>
      <c r="MT31">
        <v>0.95611092448229995</v>
      </c>
      <c r="MU31">
        <v>0.92469029327659513</v>
      </c>
      <c r="MV31">
        <v>0.90933649206912992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6.1713948107212105E-2</v>
      </c>
      <c r="NI31">
        <v>1.0149858358752524</v>
      </c>
      <c r="NJ31">
        <v>0.73073080155411252</v>
      </c>
      <c r="NK31">
        <v>0.70571847366706486</v>
      </c>
      <c r="NL31">
        <v>0.85754751788851957</v>
      </c>
      <c r="NM31">
        <v>0.92588735934008581</v>
      </c>
      <c r="NN31">
        <v>0.91262598926511562</v>
      </c>
      <c r="NO31">
        <v>0.9801033432902948</v>
      </c>
      <c r="NP31">
        <v>0.97915023673893953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0.76618338394158103</v>
      </c>
      <c r="OD31">
        <v>1.3000001671771599</v>
      </c>
      <c r="OE31">
        <v>0.96844890557759555</v>
      </c>
      <c r="OF31">
        <v>0.72501440495756708</v>
      </c>
      <c r="OG31">
        <v>0.84930999398574336</v>
      </c>
      <c r="OH31">
        <v>0.98435494366699494</v>
      </c>
      <c r="OI31">
        <v>0.99941349075735175</v>
      </c>
      <c r="OJ31">
        <v>1.0571694718154012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0.70793331476152732</v>
      </c>
      <c r="OY31">
        <v>1.8069820742629941</v>
      </c>
      <c r="OZ31">
        <v>1.1078993663225074</v>
      </c>
      <c r="PA31">
        <v>0.74142817070678113</v>
      </c>
      <c r="PB31">
        <v>0.89173980880978587</v>
      </c>
      <c r="PC31">
        <v>1.0081838544133288</v>
      </c>
      <c r="PD31">
        <v>0.96656994576615096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0.91020580148596908</v>
      </c>
      <c r="PT31">
        <v>1.1863858132202234</v>
      </c>
      <c r="PU31">
        <v>0.77456117577303485</v>
      </c>
      <c r="PV31">
        <v>0.74496053879060453</v>
      </c>
      <c r="PW31">
        <v>0.85535837877220211</v>
      </c>
      <c r="PX31">
        <v>1.0173823378898552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1.2973580853058231</v>
      </c>
      <c r="QN31">
        <v>1.3536951913628594</v>
      </c>
      <c r="QO31">
        <v>1.1884282587915653</v>
      </c>
      <c r="QP31">
        <v>0.8936137308780655</v>
      </c>
      <c r="QQ31">
        <v>0.75417124134430014</v>
      </c>
      <c r="QR31">
        <v>0.90725150272757571</v>
      </c>
      <c r="QS31" s="102" t="s">
        <v>55</v>
      </c>
      <c r="QU31">
        <v>4</v>
      </c>
      <c r="QV31" s="35">
        <v>0.25</v>
      </c>
      <c r="QW31">
        <f>BI$94</f>
        <v>0</v>
      </c>
      <c r="QX31">
        <f t="shared" ref="QX31:RK31" si="28">BJ$94</f>
        <v>0</v>
      </c>
      <c r="QY31">
        <f t="shared" si="28"/>
        <v>0</v>
      </c>
      <c r="QZ31">
        <f t="shared" si="28"/>
        <v>0</v>
      </c>
      <c r="RA31">
        <f t="shared" si="28"/>
        <v>4.9268863222691188E-2</v>
      </c>
      <c r="RB31">
        <f t="shared" si="28"/>
        <v>9.4754880588831733E-2</v>
      </c>
      <c r="RC31">
        <f t="shared" si="28"/>
        <v>2.8920443466521485E-2</v>
      </c>
      <c r="RD31">
        <f t="shared" si="28"/>
        <v>4.3467749767851366E-2</v>
      </c>
      <c r="RE31">
        <f t="shared" si="28"/>
        <v>4.7015947900316574E-2</v>
      </c>
      <c r="RF31">
        <f t="shared" si="28"/>
        <v>5.0193288170904155E-2</v>
      </c>
      <c r="RG31">
        <f t="shared" si="28"/>
        <v>6.4363342169711832E-2</v>
      </c>
      <c r="RH31">
        <f t="shared" si="28"/>
        <v>6.7259217203511898E-2</v>
      </c>
      <c r="RI31">
        <f t="shared" si="28"/>
        <v>7.1354579488749237E-2</v>
      </c>
      <c r="RJ31">
        <f t="shared" si="28"/>
        <v>4.786818663418077E-2</v>
      </c>
      <c r="RK31">
        <f t="shared" si="28"/>
        <v>0.17994765062945037</v>
      </c>
      <c r="RL31">
        <f>BX$94</f>
        <v>0.18141496370469221</v>
      </c>
      <c r="RM31">
        <f>BY$94</f>
        <v>0.18145181537980978</v>
      </c>
      <c r="RN31">
        <f>BZ$94</f>
        <v>0.18137019888418285</v>
      </c>
      <c r="RO31">
        <f>CA$94</f>
        <v>0.1813891017441322</v>
      </c>
      <c r="RP31">
        <f>CB$94</f>
        <v>0.18141183222754401</v>
      </c>
      <c r="RR31">
        <f t="shared" si="26"/>
        <v>8.6069250000000004</v>
      </c>
      <c r="RS31" s="35">
        <v>0.25</v>
      </c>
      <c r="RT31">
        <f>0.39*RD31+0.61*RE31</f>
        <v>4.5632150628655138E-2</v>
      </c>
    </row>
    <row r="32" spans="1:503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 s="102" t="s">
        <v>56</v>
      </c>
      <c r="QU32">
        <v>5</v>
      </c>
      <c r="QV32" s="35">
        <v>0.3</v>
      </c>
      <c r="QW32">
        <f>CC$94</f>
        <v>0</v>
      </c>
      <c r="QX32">
        <f t="shared" ref="QX32:RK32" si="29">CD$94</f>
        <v>0</v>
      </c>
      <c r="QY32">
        <f t="shared" si="29"/>
        <v>0</v>
      </c>
      <c r="QZ32">
        <f t="shared" si="29"/>
        <v>0</v>
      </c>
      <c r="RA32">
        <f t="shared" si="29"/>
        <v>0</v>
      </c>
      <c r="RB32">
        <f t="shared" si="29"/>
        <v>0.11175955784228539</v>
      </c>
      <c r="RC32">
        <f t="shared" si="29"/>
        <v>7.2406384490071349E-2</v>
      </c>
      <c r="RD32">
        <f t="shared" si="29"/>
        <v>2.9728426049012633E-2</v>
      </c>
      <c r="RE32">
        <f t="shared" si="29"/>
        <v>3.5244236559988026E-2</v>
      </c>
      <c r="RF32">
        <f t="shared" si="29"/>
        <v>4.2388549008294155E-2</v>
      </c>
      <c r="RG32">
        <f t="shared" si="29"/>
        <v>4.8152561271367543E-2</v>
      </c>
      <c r="RH32">
        <f t="shared" si="29"/>
        <v>6.0264276971290526E-2</v>
      </c>
      <c r="RI32">
        <f t="shared" si="29"/>
        <v>5.5957556330965962E-2</v>
      </c>
      <c r="RJ32">
        <f t="shared" si="29"/>
        <v>6.7972720039289516E-2</v>
      </c>
      <c r="RK32">
        <f t="shared" si="29"/>
        <v>0.17419341061826327</v>
      </c>
      <c r="RL32">
        <f>CR$94</f>
        <v>0.17899242473541596</v>
      </c>
      <c r="RM32">
        <f>CS$94</f>
        <v>0.18011446749066121</v>
      </c>
      <c r="RN32">
        <f>CT$94</f>
        <v>0.18058897046087174</v>
      </c>
      <c r="RO32">
        <f>CU$94</f>
        <v>0.18150644321378939</v>
      </c>
      <c r="RP32">
        <f>CV$94</f>
        <v>0.18145873938178192</v>
      </c>
      <c r="RR32">
        <f t="shared" si="26"/>
        <v>9.2042699999999993</v>
      </c>
      <c r="RS32" s="35">
        <v>0.3</v>
      </c>
      <c r="RT32">
        <f>0.8*RE32+0.2*RF32</f>
        <v>3.6673099049649251E-2</v>
      </c>
      <c r="SE32" s="107"/>
      <c r="SF32" s="107"/>
      <c r="SG32" s="107"/>
      <c r="SH32" s="107"/>
      <c r="SI32" s="107"/>
    </row>
    <row r="33" spans="1:528" x14ac:dyDescent="0.3">
      <c r="A33">
        <v>0</v>
      </c>
      <c r="B33">
        <v>0</v>
      </c>
      <c r="C33">
        <v>0.15482370238283649</v>
      </c>
      <c r="D33">
        <v>0.13032770368722255</v>
      </c>
      <c r="E33">
        <v>0.1131752657417298</v>
      </c>
      <c r="F33">
        <v>0.10431633393979919</v>
      </c>
      <c r="G33">
        <v>0.16283532305072715</v>
      </c>
      <c r="H33">
        <v>0.1620589767590771</v>
      </c>
      <c r="I33">
        <v>0.13151742614460196</v>
      </c>
      <c r="J33">
        <v>0.14128828737748722</v>
      </c>
      <c r="K33">
        <v>0.13052725934010792</v>
      </c>
      <c r="L33">
        <v>0.12774067608927273</v>
      </c>
      <c r="M33">
        <v>0.14967814204897947</v>
      </c>
      <c r="N33">
        <v>0.15889905982649036</v>
      </c>
      <c r="O33">
        <v>0.23068203383260868</v>
      </c>
      <c r="P33">
        <v>0.22772923721154442</v>
      </c>
      <c r="Q33">
        <v>0.22631226551847267</v>
      </c>
      <c r="R33">
        <v>0.23117312199897083</v>
      </c>
      <c r="S33">
        <v>0.21661011710645992</v>
      </c>
      <c r="T33">
        <v>0.22051250593567995</v>
      </c>
      <c r="U33">
        <v>0</v>
      </c>
      <c r="V33">
        <v>0</v>
      </c>
      <c r="W33">
        <v>0</v>
      </c>
      <c r="X33">
        <v>0.16884467369193748</v>
      </c>
      <c r="Y33">
        <v>0.14752713079121696</v>
      </c>
      <c r="Z33">
        <v>0.15185652697090504</v>
      </c>
      <c r="AA33">
        <v>0.17722799944053014</v>
      </c>
      <c r="AB33">
        <v>0.16290547900697119</v>
      </c>
      <c r="AC33">
        <v>0.23922508108478319</v>
      </c>
      <c r="AD33">
        <v>0.21346145718558815</v>
      </c>
      <c r="AE33">
        <v>0.20332016225339014</v>
      </c>
      <c r="AF33">
        <v>0.2250394277135653</v>
      </c>
      <c r="AG33">
        <v>0.19603517690553854</v>
      </c>
      <c r="AH33">
        <v>0.18317951902621835</v>
      </c>
      <c r="AI33">
        <v>0.3154451786042447</v>
      </c>
      <c r="AJ33">
        <v>0.30352256347270656</v>
      </c>
      <c r="AK33">
        <v>0.2992185774838802</v>
      </c>
      <c r="AL33">
        <v>0.31834192114832277</v>
      </c>
      <c r="AM33">
        <v>0.30107411243469118</v>
      </c>
      <c r="AN33">
        <v>0.31428514219087672</v>
      </c>
      <c r="AO33">
        <v>0</v>
      </c>
      <c r="AP33">
        <v>0</v>
      </c>
      <c r="AQ33">
        <v>0</v>
      </c>
      <c r="AR33">
        <v>0</v>
      </c>
      <c r="AS33">
        <v>0.17581194287549873</v>
      </c>
      <c r="AT33">
        <v>0.20105725841137964</v>
      </c>
      <c r="AU33">
        <v>0.20702173955998865</v>
      </c>
      <c r="AV33">
        <v>0.1768747352887037</v>
      </c>
      <c r="AW33">
        <v>0.1897860282853682</v>
      </c>
      <c r="AX33">
        <v>0.19899411914040124</v>
      </c>
      <c r="AY33">
        <v>0.2817164693947517</v>
      </c>
      <c r="AZ33">
        <v>0.29439214766800831</v>
      </c>
      <c r="BA33">
        <v>0.25088810422007901</v>
      </c>
      <c r="BB33">
        <v>0.23334267964460575</v>
      </c>
      <c r="BC33">
        <v>0.37238827457685203</v>
      </c>
      <c r="BD33">
        <v>0.37330216313524295</v>
      </c>
      <c r="BE33">
        <v>0.38429547193987906</v>
      </c>
      <c r="BF33">
        <v>0.37591050595150072</v>
      </c>
      <c r="BG33">
        <v>0.37203630745790228</v>
      </c>
      <c r="BH33">
        <v>0.36935696346433228</v>
      </c>
      <c r="BI33">
        <v>0</v>
      </c>
      <c r="BJ33">
        <v>0</v>
      </c>
      <c r="BK33">
        <v>0</v>
      </c>
      <c r="BL33">
        <v>0</v>
      </c>
      <c r="BM33">
        <v>0.8307164634560521</v>
      </c>
      <c r="BN33">
        <v>0.18626570865925665</v>
      </c>
      <c r="BO33">
        <v>0.22116325987446533</v>
      </c>
      <c r="BP33">
        <v>0.26346854262767133</v>
      </c>
      <c r="BQ33">
        <v>0.24875809559176953</v>
      </c>
      <c r="BR33">
        <v>0.23275694407009109</v>
      </c>
      <c r="BS33">
        <v>0.26306792393637374</v>
      </c>
      <c r="BT33">
        <v>0.24881845192220098</v>
      </c>
      <c r="BU33">
        <v>0.33368894821347483</v>
      </c>
      <c r="BV33">
        <v>0.40278323666122789</v>
      </c>
      <c r="BW33">
        <v>0.49952370713385102</v>
      </c>
      <c r="BX33">
        <v>0.47065341686077056</v>
      </c>
      <c r="BY33">
        <v>0.43595429027353561</v>
      </c>
      <c r="BZ33">
        <v>0.45903229036661203</v>
      </c>
      <c r="CA33">
        <v>0.44358151818495956</v>
      </c>
      <c r="CB33">
        <v>0.44920125779070402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1.3242992479055715</v>
      </c>
      <c r="CI33">
        <v>0.25098335751002582</v>
      </c>
      <c r="CJ33">
        <v>0.27673414435578231</v>
      </c>
      <c r="CK33">
        <v>0.28245759242810792</v>
      </c>
      <c r="CL33">
        <v>0.29080412304497144</v>
      </c>
      <c r="CM33">
        <v>0.30314165357515849</v>
      </c>
      <c r="CN33">
        <v>0.33350634344123503</v>
      </c>
      <c r="CO33">
        <v>0.28558097307975316</v>
      </c>
      <c r="CP33">
        <v>0.29600570387277669</v>
      </c>
      <c r="CQ33">
        <v>0.55262546730295892</v>
      </c>
      <c r="CR33">
        <v>0.61830881717957764</v>
      </c>
      <c r="CS33">
        <v>0.61951392529973315</v>
      </c>
      <c r="CT33">
        <v>0.60063968260103151</v>
      </c>
      <c r="CU33">
        <v>0.52652667770945916</v>
      </c>
      <c r="CV33">
        <v>0.55718776809176629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0.92505685623344747</v>
      </c>
      <c r="DC33">
        <v>0.69817844378587446</v>
      </c>
      <c r="DD33">
        <v>0.28640502256526923</v>
      </c>
      <c r="DE33">
        <v>0.3432795858388259</v>
      </c>
      <c r="DF33">
        <v>0.29776124528966963</v>
      </c>
      <c r="DG33">
        <v>0.34605084903323569</v>
      </c>
      <c r="DH33">
        <v>0.3339413737599583</v>
      </c>
      <c r="DI33">
        <v>0.34137880343296056</v>
      </c>
      <c r="DJ33">
        <v>0.32632141598443326</v>
      </c>
      <c r="DK33">
        <v>0.57779936331917903</v>
      </c>
      <c r="DL33">
        <v>0.57928845332975754</v>
      </c>
      <c r="DM33">
        <v>0.63905315043621125</v>
      </c>
      <c r="DN33">
        <v>0.66826332819187595</v>
      </c>
      <c r="DO33">
        <v>0.67202012845245607</v>
      </c>
      <c r="DP33">
        <v>0.64140229200771981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1.4491817408875178</v>
      </c>
      <c r="DX33">
        <v>0.27758337540571021</v>
      </c>
      <c r="DY33">
        <v>0.34442072425792664</v>
      </c>
      <c r="DZ33">
        <v>0.3323730884657507</v>
      </c>
      <c r="EA33">
        <v>0.33778933503188069</v>
      </c>
      <c r="EB33">
        <v>0.35511754686575764</v>
      </c>
      <c r="EC33">
        <v>0.35579339494447226</v>
      </c>
      <c r="ED33">
        <v>0.3551274432000443</v>
      </c>
      <c r="EE33">
        <v>0.60988173867396944</v>
      </c>
      <c r="EF33">
        <v>0.60599884611469668</v>
      </c>
      <c r="EG33">
        <v>0.62829770765704052</v>
      </c>
      <c r="EH33">
        <v>0.64917250509416602</v>
      </c>
      <c r="EI33">
        <v>0.74584927549070257</v>
      </c>
      <c r="EJ33">
        <v>0.70411470380864349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0.4332539799784027</v>
      </c>
      <c r="ER33">
        <v>0.91035063730976362</v>
      </c>
      <c r="ES33">
        <v>0.32492900617873849</v>
      </c>
      <c r="ET33">
        <v>0.36608190019601344</v>
      </c>
      <c r="EU33">
        <v>0.38724675685255022</v>
      </c>
      <c r="EV33">
        <v>0.39706779062408321</v>
      </c>
      <c r="EW33">
        <v>0.36158903099952316</v>
      </c>
      <c r="EX33">
        <v>0.42248233895260229</v>
      </c>
      <c r="EY33">
        <v>0.62297276341453922</v>
      </c>
      <c r="EZ33">
        <v>0.6274876817040258</v>
      </c>
      <c r="FA33">
        <v>0.67022719536979003</v>
      </c>
      <c r="FB33">
        <v>0.62343453996622256</v>
      </c>
      <c r="FC33">
        <v>0.64607370218347981</v>
      </c>
      <c r="FD33">
        <v>0.77704587955070614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0.53831515976268129</v>
      </c>
      <c r="FM33">
        <v>0.26502500475764701</v>
      </c>
      <c r="FN33">
        <v>0.38699979377918153</v>
      </c>
      <c r="FO33">
        <v>0.41066461935021503</v>
      </c>
      <c r="FP33">
        <v>0.43843901906626964</v>
      </c>
      <c r="FQ33">
        <v>0.41891817348574018</v>
      </c>
      <c r="FR33">
        <v>0.4101882969943722</v>
      </c>
      <c r="FS33">
        <v>0.70263844565020617</v>
      </c>
      <c r="FT33">
        <v>0.67762655320560705</v>
      </c>
      <c r="FU33">
        <v>0.66335833802231781</v>
      </c>
      <c r="FV33">
        <v>0.66835191566611118</v>
      </c>
      <c r="FW33">
        <v>0.64250306061085605</v>
      </c>
      <c r="FX33">
        <v>0.68488888490664657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0.80463431394206908</v>
      </c>
      <c r="GG33">
        <v>0.91978551093754235</v>
      </c>
      <c r="GH33">
        <v>0.31059128459930246</v>
      </c>
      <c r="GI33">
        <v>0.46954426942027644</v>
      </c>
      <c r="GJ33">
        <v>0.43052335242031242</v>
      </c>
      <c r="GK33">
        <v>0.47459362285350931</v>
      </c>
      <c r="GL33">
        <v>0.43071348726811459</v>
      </c>
      <c r="GM33">
        <v>0.67090459458025609</v>
      </c>
      <c r="GN33">
        <v>0.66768204640860651</v>
      </c>
      <c r="GO33">
        <v>0.70410776431347843</v>
      </c>
      <c r="GP33">
        <v>0.69931279192209983</v>
      </c>
      <c r="GQ33">
        <v>0.69279840075429089</v>
      </c>
      <c r="GR33">
        <v>0.68308249757193096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0.10689560670581814</v>
      </c>
      <c r="HA33">
        <v>0.65111856449977779</v>
      </c>
      <c r="HB33">
        <v>0.312024248114597</v>
      </c>
      <c r="HC33">
        <v>0.52766269095698226</v>
      </c>
      <c r="HD33">
        <v>0.44672432975082993</v>
      </c>
      <c r="HE33">
        <v>0.49766572231183015</v>
      </c>
      <c r="HF33">
        <v>0.44517978017062682</v>
      </c>
      <c r="HG33">
        <v>0.72773389716349268</v>
      </c>
      <c r="HH33">
        <v>0.70917405233666775</v>
      </c>
      <c r="HI33">
        <v>0.7276178075653047</v>
      </c>
      <c r="HJ33">
        <v>0.7200505605732278</v>
      </c>
      <c r="HK33">
        <v>0.70837041570907178</v>
      </c>
      <c r="HL33">
        <v>0.73127929467285568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1.4303562629865565</v>
      </c>
      <c r="HV33">
        <v>1.0772810950147191</v>
      </c>
      <c r="HW33">
        <v>0.44197026332070527</v>
      </c>
      <c r="HX33">
        <v>0.51885662917756636</v>
      </c>
      <c r="HY33">
        <v>0.49917076604143151</v>
      </c>
      <c r="HZ33">
        <v>0.47403471362817434</v>
      </c>
      <c r="IA33">
        <v>0.77082561971708652</v>
      </c>
      <c r="IB33">
        <v>0.74953966253271265</v>
      </c>
      <c r="IC33">
        <v>0.72757567374406862</v>
      </c>
      <c r="ID33">
        <v>0.77066083532679008</v>
      </c>
      <c r="IE33">
        <v>0.74787633457452185</v>
      </c>
      <c r="IF33">
        <v>0.72738467717562572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0.88847338822807953</v>
      </c>
      <c r="IP33">
        <v>0.27886375647674005</v>
      </c>
      <c r="IQ33">
        <v>0.36235880079709193</v>
      </c>
      <c r="IR33">
        <v>0.54070924009095489</v>
      </c>
      <c r="IS33">
        <v>0.56053585986778842</v>
      </c>
      <c r="IT33">
        <v>0.52273115821102756</v>
      </c>
      <c r="IU33">
        <v>0.7923006751762115</v>
      </c>
      <c r="IV33">
        <v>0.794324249452242</v>
      </c>
      <c r="IW33">
        <v>0.78232827196482235</v>
      </c>
      <c r="IX33">
        <v>0.76050838573627333</v>
      </c>
      <c r="IY33">
        <v>0.79004817890176382</v>
      </c>
      <c r="IZ33">
        <v>0.77851558972441859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1.7985940216989693</v>
      </c>
      <c r="JK33">
        <v>1.3213341891627473</v>
      </c>
      <c r="JL33">
        <v>0.39078191636539</v>
      </c>
      <c r="JM33">
        <v>0.49183734048307554</v>
      </c>
      <c r="JN33">
        <v>0.58668333191618949</v>
      </c>
      <c r="JO33">
        <v>0.78751748565550239</v>
      </c>
      <c r="JP33">
        <v>0.80671156269809452</v>
      </c>
      <c r="JQ33">
        <v>0.80807482504948847</v>
      </c>
      <c r="JR33">
        <v>0.82110582842668678</v>
      </c>
      <c r="JS33">
        <v>0.80378783001671117</v>
      </c>
      <c r="JT33">
        <v>0.79784276363824391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0.50162023620466845</v>
      </c>
      <c r="KE33">
        <v>0.64746359634205586</v>
      </c>
      <c r="KF33">
        <v>0.39666881643402802</v>
      </c>
      <c r="KG33">
        <v>0.58207821560670736</v>
      </c>
      <c r="KH33">
        <v>0.61362024370700763</v>
      </c>
      <c r="KI33">
        <v>0.84235511338700186</v>
      </c>
      <c r="KJ33">
        <v>0.8705048657747122</v>
      </c>
      <c r="KK33">
        <v>0.84985915902881171</v>
      </c>
      <c r="KL33">
        <v>0.85658006685302901</v>
      </c>
      <c r="KM33">
        <v>0.86327116652311087</v>
      </c>
      <c r="KN33">
        <v>0.85167586489206693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0.92362258460786095</v>
      </c>
      <c r="KY33">
        <v>1.6950688030406456</v>
      </c>
      <c r="KZ33">
        <v>0.89585057602224971</v>
      </c>
      <c r="LA33">
        <v>0.4442559501426116</v>
      </c>
      <c r="LB33">
        <v>0.62158734119692483</v>
      </c>
      <c r="LC33">
        <v>0.88767104258860507</v>
      </c>
      <c r="LD33">
        <v>0.90076200038976317</v>
      </c>
      <c r="LE33">
        <v>0.87417808225147342</v>
      </c>
      <c r="LF33">
        <v>0.86240759552472424</v>
      </c>
      <c r="LG33">
        <v>0.89260579808426643</v>
      </c>
      <c r="LH33">
        <v>0.83860887273485685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0.1355183342067883</v>
      </c>
      <c r="LT33">
        <v>0.37075953817081198</v>
      </c>
      <c r="LU33">
        <v>0.76808999906763253</v>
      </c>
      <c r="LV33">
        <v>0.4024074562641185</v>
      </c>
      <c r="LW33">
        <v>0.89445152658447036</v>
      </c>
      <c r="LX33">
        <v>0.88871989430554243</v>
      </c>
      <c r="LY33">
        <v>0.92102455039248265</v>
      </c>
      <c r="LZ33">
        <v>0.93567718024012403</v>
      </c>
      <c r="MA33">
        <v>0.894408267974938</v>
      </c>
      <c r="MB33">
        <v>0.87328338520553006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0.31891398434211232</v>
      </c>
      <c r="MO33">
        <v>0.61353680735880056</v>
      </c>
      <c r="MP33">
        <v>0.56289065030605812</v>
      </c>
      <c r="MQ33">
        <v>0.82607087355787756</v>
      </c>
      <c r="MR33">
        <v>0.87022519029144263</v>
      </c>
      <c r="MS33">
        <v>0.90086987373047822</v>
      </c>
      <c r="MT33">
        <v>0.95611092448229984</v>
      </c>
      <c r="MU33">
        <v>0.92469029327659502</v>
      </c>
      <c r="MV33">
        <v>0.90933649206912992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6.1713948107212105E-2</v>
      </c>
      <c r="NI33">
        <v>1.0149858358752526</v>
      </c>
      <c r="NJ33">
        <v>0.73073080155411219</v>
      </c>
      <c r="NK33">
        <v>0.70571847366706486</v>
      </c>
      <c r="NL33">
        <v>0.85754751788851946</v>
      </c>
      <c r="NM33">
        <v>0.92588735934008559</v>
      </c>
      <c r="NN33">
        <v>0.9126259892651154</v>
      </c>
      <c r="NO33">
        <v>0.98010334329029469</v>
      </c>
      <c r="NP33">
        <v>0.97915023673893964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0.76618338394158103</v>
      </c>
      <c r="OD33">
        <v>1.3000001671771597</v>
      </c>
      <c r="OE33">
        <v>0.96844890557759555</v>
      </c>
      <c r="OF33">
        <v>0.72501440495756708</v>
      </c>
      <c r="OG33">
        <v>0.84930999398574336</v>
      </c>
      <c r="OH33">
        <v>0.98435494366699494</v>
      </c>
      <c r="OI33">
        <v>0.99941349075735175</v>
      </c>
      <c r="OJ33">
        <v>1.057169471815401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0.70793331476152732</v>
      </c>
      <c r="OY33">
        <v>1.8069820742629941</v>
      </c>
      <c r="OZ33">
        <v>1.1078993663225074</v>
      </c>
      <c r="PA33">
        <v>0.74142817070678113</v>
      </c>
      <c r="PB33">
        <v>0.89173980880978609</v>
      </c>
      <c r="PC33">
        <v>1.0081838544133288</v>
      </c>
      <c r="PD33">
        <v>0.96656994576615085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0.91020580148596908</v>
      </c>
      <c r="PT33">
        <v>1.1863858132202232</v>
      </c>
      <c r="PU33">
        <v>0.77456117577303485</v>
      </c>
      <c r="PV33">
        <v>0.74496053879060442</v>
      </c>
      <c r="PW33">
        <v>0.85535837877220211</v>
      </c>
      <c r="PX33">
        <v>1.0173823378898552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1.2973580853058229</v>
      </c>
      <c r="QN33">
        <v>1.3536951913628592</v>
      </c>
      <c r="QO33">
        <v>1.1884282587915653</v>
      </c>
      <c r="QP33">
        <v>0.89361373087806562</v>
      </c>
      <c r="QQ33">
        <v>0.75417124134430014</v>
      </c>
      <c r="QR33">
        <v>0.90725150272757571</v>
      </c>
      <c r="QS33" s="102" t="s">
        <v>57</v>
      </c>
      <c r="QU33">
        <v>6</v>
      </c>
      <c r="QV33" s="35">
        <v>0.33299999999999996</v>
      </c>
      <c r="QW33">
        <f>CW$94</f>
        <v>0</v>
      </c>
      <c r="QX33">
        <f t="shared" ref="QX33:RK33" si="30">CX$94</f>
        <v>0</v>
      </c>
      <c r="QY33">
        <f t="shared" si="30"/>
        <v>0</v>
      </c>
      <c r="QZ33">
        <f t="shared" si="30"/>
        <v>0</v>
      </c>
      <c r="RA33">
        <f t="shared" si="30"/>
        <v>0</v>
      </c>
      <c r="RB33">
        <f t="shared" si="30"/>
        <v>0</v>
      </c>
      <c r="RC33">
        <f t="shared" si="30"/>
        <v>0.14800221406729192</v>
      </c>
      <c r="RD33">
        <f t="shared" si="30"/>
        <v>2.775989579875781E-2</v>
      </c>
      <c r="RE33">
        <f t="shared" si="30"/>
        <v>3.4034247047368252E-2</v>
      </c>
      <c r="RF33">
        <f t="shared" si="30"/>
        <v>3.4547281684638269E-2</v>
      </c>
      <c r="RG33">
        <f t="shared" si="30"/>
        <v>4.4152462142010226E-2</v>
      </c>
      <c r="RH33">
        <f t="shared" si="30"/>
        <v>4.7500152150000516E-2</v>
      </c>
      <c r="RI33">
        <f t="shared" si="30"/>
        <v>5.4227246561930405E-2</v>
      </c>
      <c r="RJ33">
        <f t="shared" si="30"/>
        <v>5.5362054615101977E-2</v>
      </c>
      <c r="RK33">
        <f t="shared" si="30"/>
        <v>0.15960376736992543</v>
      </c>
      <c r="RL33">
        <f>DL$94</f>
        <v>0.17095647611169676</v>
      </c>
      <c r="RM33">
        <f>DM$94</f>
        <v>0.17662968564203196</v>
      </c>
      <c r="RN33">
        <f>DN$94</f>
        <v>0.17876506755774099</v>
      </c>
      <c r="RO33">
        <f>DO$94</f>
        <v>0.17958784130228625</v>
      </c>
      <c r="RP33">
        <f>DP$94</f>
        <v>0.18057725590560308</v>
      </c>
      <c r="RR33">
        <f t="shared" si="26"/>
        <v>9.5985177000000004</v>
      </c>
      <c r="RS33" s="35">
        <v>0.33299999999999996</v>
      </c>
      <c r="RT33">
        <f>0.4*RE33+0.6*RF33</f>
        <v>3.4342067829730261E-2</v>
      </c>
      <c r="SE33" s="107"/>
      <c r="SF33" s="107"/>
      <c r="SG33" s="107"/>
      <c r="SH33" s="107"/>
      <c r="SI33" s="107"/>
    </row>
    <row r="34" spans="1:528" x14ac:dyDescent="0.3">
      <c r="A34">
        <v>0</v>
      </c>
      <c r="B34">
        <v>0</v>
      </c>
      <c r="C34">
        <v>0.16403413727071567</v>
      </c>
      <c r="D34">
        <v>0.14074776787936422</v>
      </c>
      <c r="E34">
        <v>0.12758356000533957</v>
      </c>
      <c r="F34">
        <v>0.10915947344639378</v>
      </c>
      <c r="G34">
        <v>0.17803107599090801</v>
      </c>
      <c r="H34">
        <v>0.1935305447158894</v>
      </c>
      <c r="I34">
        <v>0.14272229454961735</v>
      </c>
      <c r="J34">
        <v>0.15323210803903101</v>
      </c>
      <c r="K34">
        <v>0.14478959746633643</v>
      </c>
      <c r="L34">
        <v>0.14696274039974438</v>
      </c>
      <c r="M34">
        <v>0.17629319220089543</v>
      </c>
      <c r="N34">
        <v>0.18441150769556044</v>
      </c>
      <c r="O34">
        <v>0.24450212373364619</v>
      </c>
      <c r="P34">
        <v>0.2437848869506086</v>
      </c>
      <c r="Q34">
        <v>0.24229025642483928</v>
      </c>
      <c r="R34">
        <v>0.24508766976839522</v>
      </c>
      <c r="S34">
        <v>0.22172337664306216</v>
      </c>
      <c r="T34">
        <v>0.2360494205573056</v>
      </c>
      <c r="U34">
        <v>0</v>
      </c>
      <c r="V34">
        <v>0</v>
      </c>
      <c r="W34">
        <v>0</v>
      </c>
      <c r="X34">
        <v>0.16884467369193748</v>
      </c>
      <c r="Y34">
        <v>0.14752713079121696</v>
      </c>
      <c r="Z34">
        <v>0.15185652697090504</v>
      </c>
      <c r="AA34">
        <v>0.17722799944053014</v>
      </c>
      <c r="AB34">
        <v>0.16290547900697119</v>
      </c>
      <c r="AC34">
        <v>0.23922508108478319</v>
      </c>
      <c r="AD34">
        <v>0.2134614571855882</v>
      </c>
      <c r="AE34">
        <v>0.20332016225339014</v>
      </c>
      <c r="AF34">
        <v>0.2250394277135653</v>
      </c>
      <c r="AG34">
        <v>0.19603517690553851</v>
      </c>
      <c r="AH34">
        <v>0.18317951902621837</v>
      </c>
      <c r="AI34">
        <v>0.3154451786042447</v>
      </c>
      <c r="AJ34">
        <v>0.30352256347270656</v>
      </c>
      <c r="AK34">
        <v>0.29921857748388014</v>
      </c>
      <c r="AL34">
        <v>0.31836160509694811</v>
      </c>
      <c r="AM34">
        <v>0.30107411243469118</v>
      </c>
      <c r="AN34">
        <v>0.31443702543077179</v>
      </c>
      <c r="AO34">
        <v>0</v>
      </c>
      <c r="AP34">
        <v>0</v>
      </c>
      <c r="AQ34">
        <v>0</v>
      </c>
      <c r="AR34">
        <v>0</v>
      </c>
      <c r="AS34">
        <v>0.17581194287549878</v>
      </c>
      <c r="AT34">
        <v>0.2010572584113797</v>
      </c>
      <c r="AU34">
        <v>0.20702173955998868</v>
      </c>
      <c r="AV34">
        <v>0.17687473528870376</v>
      </c>
      <c r="AW34">
        <v>0.18978602828536831</v>
      </c>
      <c r="AX34">
        <v>0.19899411914040124</v>
      </c>
      <c r="AY34">
        <v>0.28171646939475181</v>
      </c>
      <c r="AZ34">
        <v>0.29439214766800842</v>
      </c>
      <c r="BA34">
        <v>0.25088810422007907</v>
      </c>
      <c r="BB34">
        <v>0.23334267964460578</v>
      </c>
      <c r="BC34">
        <v>0.37238827457685203</v>
      </c>
      <c r="BD34">
        <v>0.37330216313524295</v>
      </c>
      <c r="BE34">
        <v>0.38429547193987912</v>
      </c>
      <c r="BF34">
        <v>0.37591050595150072</v>
      </c>
      <c r="BG34">
        <v>0.37203630745790228</v>
      </c>
      <c r="BH34">
        <v>0.36935696346433228</v>
      </c>
      <c r="BI34">
        <v>0</v>
      </c>
      <c r="BJ34">
        <v>0</v>
      </c>
      <c r="BK34">
        <v>0</v>
      </c>
      <c r="BL34">
        <v>0</v>
      </c>
      <c r="BM34">
        <v>0.8307164634560521</v>
      </c>
      <c r="BN34">
        <v>0.18626570865925665</v>
      </c>
      <c r="BO34">
        <v>0.22116325987446531</v>
      </c>
      <c r="BP34">
        <v>0.26346854262767139</v>
      </c>
      <c r="BQ34">
        <v>0.24875809559176948</v>
      </c>
      <c r="BR34">
        <v>0.23275694407009109</v>
      </c>
      <c r="BS34">
        <v>0.26306792393637368</v>
      </c>
      <c r="BT34">
        <v>0.24881845192220095</v>
      </c>
      <c r="BU34">
        <v>0.33368894821347489</v>
      </c>
      <c r="BV34">
        <v>0.40278323666122784</v>
      </c>
      <c r="BW34">
        <v>0.49952370713385097</v>
      </c>
      <c r="BX34">
        <v>0.47065341686077056</v>
      </c>
      <c r="BY34">
        <v>0.43595429027353561</v>
      </c>
      <c r="BZ34">
        <v>0.45903229036661208</v>
      </c>
      <c r="CA34">
        <v>0.44358151818495961</v>
      </c>
      <c r="CB34">
        <v>0.44920125779070402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1.3242992479055715</v>
      </c>
      <c r="CI34">
        <v>0.25098335751002582</v>
      </c>
      <c r="CJ34">
        <v>0.27673414435578231</v>
      </c>
      <c r="CK34">
        <v>0.28245759242810781</v>
      </c>
      <c r="CL34">
        <v>0.29080412304497144</v>
      </c>
      <c r="CM34">
        <v>0.30314165357515843</v>
      </c>
      <c r="CN34">
        <v>0.33350634344123509</v>
      </c>
      <c r="CO34">
        <v>0.28558097307975322</v>
      </c>
      <c r="CP34">
        <v>0.29600570387277675</v>
      </c>
      <c r="CQ34">
        <v>0.55262546730295892</v>
      </c>
      <c r="CR34">
        <v>0.61830881717957764</v>
      </c>
      <c r="CS34">
        <v>0.61951392529973315</v>
      </c>
      <c r="CT34">
        <v>0.60063968260103151</v>
      </c>
      <c r="CU34">
        <v>0.52652667770945916</v>
      </c>
      <c r="CV34">
        <v>0.55718776809176629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0.9250568562334478</v>
      </c>
      <c r="DC34">
        <v>0.69817844378587446</v>
      </c>
      <c r="DD34">
        <v>0.28640502256526917</v>
      </c>
      <c r="DE34">
        <v>0.3432795858388259</v>
      </c>
      <c r="DF34">
        <v>0.29776124528966957</v>
      </c>
      <c r="DG34">
        <v>0.34605084903323569</v>
      </c>
      <c r="DH34">
        <v>0.3339413737599583</v>
      </c>
      <c r="DI34">
        <v>0.34137880343296056</v>
      </c>
      <c r="DJ34">
        <v>0.32632141598443326</v>
      </c>
      <c r="DK34">
        <v>0.57779936331917903</v>
      </c>
      <c r="DL34">
        <v>0.57928845332975754</v>
      </c>
      <c r="DM34">
        <v>0.63905315043621125</v>
      </c>
      <c r="DN34">
        <v>0.66826332819187584</v>
      </c>
      <c r="DO34">
        <v>0.67202012845245607</v>
      </c>
      <c r="DP34">
        <v>0.64140229200771981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1.4491817408875181</v>
      </c>
      <c r="DX34">
        <v>0.27758337540571021</v>
      </c>
      <c r="DY34">
        <v>0.34442072425792664</v>
      </c>
      <c r="DZ34">
        <v>0.3323730884657507</v>
      </c>
      <c r="EA34">
        <v>0.33778933503188074</v>
      </c>
      <c r="EB34">
        <v>0.35511754686575764</v>
      </c>
      <c r="EC34">
        <v>0.35579339494447215</v>
      </c>
      <c r="ED34">
        <v>0.35512744320004425</v>
      </c>
      <c r="EE34">
        <v>0.60988173867396944</v>
      </c>
      <c r="EF34">
        <v>0.60599884611469668</v>
      </c>
      <c r="EG34">
        <v>0.62829770765704052</v>
      </c>
      <c r="EH34">
        <v>0.64917250509416602</v>
      </c>
      <c r="EI34">
        <v>0.74584927549070268</v>
      </c>
      <c r="EJ34">
        <v>0.70411470380864349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0.43325397997840265</v>
      </c>
      <c r="ER34">
        <v>0.91035063730976362</v>
      </c>
      <c r="ES34">
        <v>0.32492900617873849</v>
      </c>
      <c r="ET34">
        <v>0.36608190019601344</v>
      </c>
      <c r="EU34">
        <v>0.38724675685255017</v>
      </c>
      <c r="EV34">
        <v>0.39706779062408321</v>
      </c>
      <c r="EW34">
        <v>0.36158903099952316</v>
      </c>
      <c r="EX34">
        <v>0.42248233895260229</v>
      </c>
      <c r="EY34">
        <v>0.62297276341453922</v>
      </c>
      <c r="EZ34">
        <v>0.62748768170402591</v>
      </c>
      <c r="FA34">
        <v>0.67022719536979003</v>
      </c>
      <c r="FB34">
        <v>0.62343453996622256</v>
      </c>
      <c r="FC34">
        <v>0.64607370218347981</v>
      </c>
      <c r="FD34">
        <v>0.77704587955070614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0.53831515976268141</v>
      </c>
      <c r="FM34">
        <v>0.26502500475764706</v>
      </c>
      <c r="FN34">
        <v>0.38699979377918153</v>
      </c>
      <c r="FO34">
        <v>0.41066461935021503</v>
      </c>
      <c r="FP34">
        <v>0.4384390190662697</v>
      </c>
      <c r="FQ34">
        <v>0.41891817348574006</v>
      </c>
      <c r="FR34">
        <v>0.4101882969943722</v>
      </c>
      <c r="FS34">
        <v>0.70263844565020606</v>
      </c>
      <c r="FT34">
        <v>0.67762655320560705</v>
      </c>
      <c r="FU34">
        <v>0.66335833802231781</v>
      </c>
      <c r="FV34">
        <v>0.66835191566611118</v>
      </c>
      <c r="FW34">
        <v>0.64250306061085605</v>
      </c>
      <c r="FX34">
        <v>0.68488888490664657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0.80463431394206908</v>
      </c>
      <c r="GG34">
        <v>0.91978551093754235</v>
      </c>
      <c r="GH34">
        <v>0.31059128459930235</v>
      </c>
      <c r="GI34">
        <v>0.46954426942027633</v>
      </c>
      <c r="GJ34">
        <v>0.43052335242031242</v>
      </c>
      <c r="GK34">
        <v>0.47459362285350931</v>
      </c>
      <c r="GL34">
        <v>0.43071348726811448</v>
      </c>
      <c r="GM34">
        <v>0.67090459458025609</v>
      </c>
      <c r="GN34">
        <v>0.66768204640860651</v>
      </c>
      <c r="GO34">
        <v>0.70410776431347832</v>
      </c>
      <c r="GP34">
        <v>0.69931279192209983</v>
      </c>
      <c r="GQ34">
        <v>0.69279840075429089</v>
      </c>
      <c r="GR34">
        <v>0.68308249757193085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0.10689560670581891</v>
      </c>
      <c r="HA34">
        <v>0.60808605923944858</v>
      </c>
      <c r="HB34">
        <v>0.312024248114597</v>
      </c>
      <c r="HC34">
        <v>0.52766269095698215</v>
      </c>
      <c r="HD34">
        <v>0.44672432975082987</v>
      </c>
      <c r="HE34">
        <v>0.49766572231183021</v>
      </c>
      <c r="HF34">
        <v>0.44517978017062676</v>
      </c>
      <c r="HG34">
        <v>0.72773389716349268</v>
      </c>
      <c r="HH34">
        <v>0.70917405233666775</v>
      </c>
      <c r="HI34">
        <v>0.7276178075653047</v>
      </c>
      <c r="HJ34">
        <v>0.7200505605732278</v>
      </c>
      <c r="HK34">
        <v>0.70837041570907167</v>
      </c>
      <c r="HL34">
        <v>0.7312792946728558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1.2646088171261591</v>
      </c>
      <c r="HV34">
        <v>0.93747322844575021</v>
      </c>
      <c r="HW34">
        <v>0.44197026332070527</v>
      </c>
      <c r="HX34">
        <v>0.51885662917756648</v>
      </c>
      <c r="HY34">
        <v>0.49917076604143157</v>
      </c>
      <c r="HZ34">
        <v>0.47403471362817434</v>
      </c>
      <c r="IA34">
        <v>0.77082561971708652</v>
      </c>
      <c r="IB34">
        <v>0.74953966253271265</v>
      </c>
      <c r="IC34">
        <v>0.72757567374406862</v>
      </c>
      <c r="ID34">
        <v>0.77066083532679008</v>
      </c>
      <c r="IE34">
        <v>0.74787633457452196</v>
      </c>
      <c r="IF34">
        <v>0.72738467717562572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0.73002068213563598</v>
      </c>
      <c r="IP34">
        <v>0.33758075528565157</v>
      </c>
      <c r="IQ34">
        <v>0.36235880079709193</v>
      </c>
      <c r="IR34">
        <v>0.540709240090955</v>
      </c>
      <c r="IS34">
        <v>0.56053585986778831</v>
      </c>
      <c r="IT34">
        <v>0.52273115821102767</v>
      </c>
      <c r="IU34">
        <v>0.79230067517621172</v>
      </c>
      <c r="IV34">
        <v>0.794324249452242</v>
      </c>
      <c r="IW34">
        <v>0.78232827196482235</v>
      </c>
      <c r="IX34">
        <v>0.76050838573627333</v>
      </c>
      <c r="IY34">
        <v>0.79004817890176382</v>
      </c>
      <c r="IZ34">
        <v>0.77851558972441859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1.6492726102232103</v>
      </c>
      <c r="JK34">
        <v>1.0922614671541526</v>
      </c>
      <c r="JL34">
        <v>0.39078191636539</v>
      </c>
      <c r="JM34">
        <v>0.49183734048307548</v>
      </c>
      <c r="JN34">
        <v>0.58668333191618949</v>
      </c>
      <c r="JO34">
        <v>0.78751748565550228</v>
      </c>
      <c r="JP34">
        <v>0.80671156269809452</v>
      </c>
      <c r="JQ34">
        <v>0.80807482504948847</v>
      </c>
      <c r="JR34">
        <v>0.82110582842668678</v>
      </c>
      <c r="JS34">
        <v>0.80378783001671117</v>
      </c>
      <c r="JT34">
        <v>0.79784276363824391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0.52916599346414417</v>
      </c>
      <c r="KE34">
        <v>0.41904820674299348</v>
      </c>
      <c r="KF34">
        <v>0.39666881643402802</v>
      </c>
      <c r="KG34">
        <v>0.58207821560670747</v>
      </c>
      <c r="KH34">
        <v>0.61362024370700774</v>
      </c>
      <c r="KI34">
        <v>0.84235511338700186</v>
      </c>
      <c r="KJ34">
        <v>0.8705048657747122</v>
      </c>
      <c r="KK34">
        <v>0.84985915902881171</v>
      </c>
      <c r="KL34">
        <v>0.85658006685302901</v>
      </c>
      <c r="KM34">
        <v>0.86327116652311087</v>
      </c>
      <c r="KN34">
        <v>0.85167586489206693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0.32815781196415711</v>
      </c>
      <c r="KY34">
        <v>1.5591966936670898</v>
      </c>
      <c r="KZ34">
        <v>0.67057673470251256</v>
      </c>
      <c r="LA34">
        <v>0.4442559501426116</v>
      </c>
      <c r="LB34">
        <v>0.62158734119692483</v>
      </c>
      <c r="LC34">
        <v>0.88767104258860507</v>
      </c>
      <c r="LD34">
        <v>0.90076200038976295</v>
      </c>
      <c r="LE34">
        <v>0.8741780822514732</v>
      </c>
      <c r="LF34">
        <v>0.86240759552472435</v>
      </c>
      <c r="LG34">
        <v>0.89260579808426643</v>
      </c>
      <c r="LH34">
        <v>0.83860887273485685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0.13551833420678833</v>
      </c>
      <c r="LT34">
        <v>0.37075953817081198</v>
      </c>
      <c r="LU34">
        <v>0.52468408883275219</v>
      </c>
      <c r="LV34">
        <v>0.40240745626411856</v>
      </c>
      <c r="LW34">
        <v>0.89445152658447036</v>
      </c>
      <c r="LX34">
        <v>0.88871989430554232</v>
      </c>
      <c r="LY34">
        <v>0.92102455039248265</v>
      </c>
      <c r="LZ34">
        <v>0.93567718024012403</v>
      </c>
      <c r="MA34">
        <v>0.894408267974938</v>
      </c>
      <c r="MB34">
        <v>0.87328338520553006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0.31891398434211227</v>
      </c>
      <c r="MO34">
        <v>0.44094057426422156</v>
      </c>
      <c r="MP34">
        <v>0.390796570435685</v>
      </c>
      <c r="MQ34">
        <v>0.82607087355787767</v>
      </c>
      <c r="MR34">
        <v>0.87022519029144263</v>
      </c>
      <c r="MS34">
        <v>0.90086987373047822</v>
      </c>
      <c r="MT34">
        <v>0.95611092448229984</v>
      </c>
      <c r="MU34">
        <v>0.92469029327659502</v>
      </c>
      <c r="MV34">
        <v>0.90933649206912992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6.1713948107212105E-2</v>
      </c>
      <c r="NI34">
        <v>1.0149858358752526</v>
      </c>
      <c r="NJ34">
        <v>0.73073080155411219</v>
      </c>
      <c r="NK34">
        <v>0.70571847366706486</v>
      </c>
      <c r="NL34">
        <v>0.85754751788851957</v>
      </c>
      <c r="NM34">
        <v>0.92588735934008559</v>
      </c>
      <c r="NN34">
        <v>0.9126259892651154</v>
      </c>
      <c r="NO34">
        <v>0.9801033432902948</v>
      </c>
      <c r="NP34">
        <v>0.97915023673893953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0.76618338394158103</v>
      </c>
      <c r="OD34">
        <v>1.3000001671771597</v>
      </c>
      <c r="OE34">
        <v>0.96844890557759555</v>
      </c>
      <c r="OF34">
        <v>0.72501440495756708</v>
      </c>
      <c r="OG34">
        <v>0.84930999398574336</v>
      </c>
      <c r="OH34">
        <v>0.98435494366699494</v>
      </c>
      <c r="OI34">
        <v>0.99941349075735175</v>
      </c>
      <c r="OJ34">
        <v>1.057169471815401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0.70793331476152732</v>
      </c>
      <c r="OY34">
        <v>1.8069820742629941</v>
      </c>
      <c r="OZ34">
        <v>1.1078993663225074</v>
      </c>
      <c r="PA34">
        <v>0.74142817070678113</v>
      </c>
      <c r="PB34">
        <v>0.89173980880978609</v>
      </c>
      <c r="PC34">
        <v>1.0081838544133288</v>
      </c>
      <c r="PD34">
        <v>0.96656994576615096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0.91020580148596908</v>
      </c>
      <c r="PT34">
        <v>1.1863858132202232</v>
      </c>
      <c r="PU34">
        <v>0.77456117577303474</v>
      </c>
      <c r="PV34">
        <v>0.74496053879060442</v>
      </c>
      <c r="PW34">
        <v>0.855358378772202</v>
      </c>
      <c r="PX34">
        <v>1.0173823378898552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1.2973580853058229</v>
      </c>
      <c r="QN34">
        <v>1.3536951913628592</v>
      </c>
      <c r="QO34">
        <v>1.1884282587915653</v>
      </c>
      <c r="QP34">
        <v>0.8936137308780655</v>
      </c>
      <c r="QQ34">
        <v>0.75417124134430003</v>
      </c>
      <c r="QR34">
        <v>0.90725150272757571</v>
      </c>
      <c r="QS34" s="102" t="s">
        <v>59</v>
      </c>
      <c r="QU34">
        <v>7</v>
      </c>
      <c r="QV34" s="35">
        <v>0.36599999999999999</v>
      </c>
      <c r="QW34">
        <f>DQ$94</f>
        <v>0</v>
      </c>
      <c r="QX34">
        <f t="shared" ref="QX34:RK34" si="31">DR$94</f>
        <v>0</v>
      </c>
      <c r="QY34">
        <f t="shared" si="31"/>
        <v>0</v>
      </c>
      <c r="QZ34">
        <f t="shared" si="31"/>
        <v>0</v>
      </c>
      <c r="RA34">
        <f t="shared" si="31"/>
        <v>0</v>
      </c>
      <c r="RB34">
        <f t="shared" si="31"/>
        <v>0</v>
      </c>
      <c r="RC34">
        <f t="shared" si="31"/>
        <v>0.13172093435407609</v>
      </c>
      <c r="RD34">
        <f t="shared" si="31"/>
        <v>9.8411887453538516E-2</v>
      </c>
      <c r="RE34">
        <f t="shared" si="31"/>
        <v>3.0115890428858611E-2</v>
      </c>
      <c r="RF34">
        <f t="shared" si="31"/>
        <v>3.2039756123996246E-2</v>
      </c>
      <c r="RG34">
        <f t="shared" si="31"/>
        <v>3.7641503749465496E-2</v>
      </c>
      <c r="RH34">
        <f t="shared" si="31"/>
        <v>4.4471003723964418E-2</v>
      </c>
      <c r="RI34">
        <f t="shared" si="31"/>
        <v>4.8872522299919077E-2</v>
      </c>
      <c r="RJ34">
        <f t="shared" si="31"/>
        <v>5.204412927397372E-2</v>
      </c>
      <c r="RK34">
        <f t="shared" si="31"/>
        <v>0.15382230985834303</v>
      </c>
      <c r="RL34">
        <f>EF$94</f>
        <v>0.16071340996659553</v>
      </c>
      <c r="RM34">
        <f>EG$94</f>
        <v>0.17115389034680081</v>
      </c>
      <c r="RN34">
        <f>EH$94</f>
        <v>0.17634283687756455</v>
      </c>
      <c r="RO34">
        <f>EI$94</f>
        <v>0.17894857703817277</v>
      </c>
      <c r="RP34">
        <f>EJ$94</f>
        <v>0.18034872562704293</v>
      </c>
      <c r="RR34">
        <f t="shared" si="26"/>
        <v>9.9927654000000015</v>
      </c>
      <c r="RS34" s="35">
        <v>0.36599999999999999</v>
      </c>
      <c r="RT34">
        <f>0.01*RE34+0.99*RF34</f>
        <v>3.2020517467044866E-2</v>
      </c>
    </row>
    <row r="35" spans="1:528" x14ac:dyDescent="0.3">
      <c r="A35">
        <v>0</v>
      </c>
      <c r="B35">
        <v>0</v>
      </c>
      <c r="C35">
        <v>3.3685791746641262E-2</v>
      </c>
      <c r="D35">
        <v>3.1845230109948428E-2</v>
      </c>
      <c r="E35">
        <v>3.3396800647089192E-2</v>
      </c>
      <c r="F35">
        <v>2.5355795642082967E-2</v>
      </c>
      <c r="G35">
        <v>3.744721446243552E-2</v>
      </c>
      <c r="H35">
        <v>5.7231300491678135E-2</v>
      </c>
      <c r="I35">
        <v>2.773718920813428E-2</v>
      </c>
      <c r="J35">
        <v>3.2652167953689346E-2</v>
      </c>
      <c r="K35">
        <v>3.32511893947025E-2</v>
      </c>
      <c r="L35">
        <v>4.1787772786602694E-2</v>
      </c>
      <c r="M35">
        <v>4.9011073200816636E-2</v>
      </c>
      <c r="N35">
        <v>5.1256589588705409E-2</v>
      </c>
      <c r="O35">
        <v>5.3337842238908043E-2</v>
      </c>
      <c r="P35">
        <v>5.4513780752738675E-2</v>
      </c>
      <c r="Q35">
        <v>5.4859977570523605E-2</v>
      </c>
      <c r="R35">
        <v>5.2947287590275428E-2</v>
      </c>
      <c r="S35">
        <v>3.9723061269990104E-2</v>
      </c>
      <c r="T35">
        <v>5.584738828114464E-2</v>
      </c>
      <c r="U35">
        <v>0</v>
      </c>
      <c r="V35">
        <v>0</v>
      </c>
      <c r="W35">
        <v>0</v>
      </c>
      <c r="X35">
        <v>1.4948351186877677E-2</v>
      </c>
      <c r="Y35">
        <v>1.2626222645081285E-2</v>
      </c>
      <c r="Z35">
        <v>1.4582599797223652E-2</v>
      </c>
      <c r="AA35">
        <v>1.3751584853817013E-2</v>
      </c>
      <c r="AB35">
        <v>1.3953951121392475E-2</v>
      </c>
      <c r="AC35">
        <v>1.4180504439955504E-2</v>
      </c>
      <c r="AD35">
        <v>1.3245512981296306E-2</v>
      </c>
      <c r="AE35">
        <v>1.5241360413005204E-2</v>
      </c>
      <c r="AF35">
        <v>1.4454516167841954E-2</v>
      </c>
      <c r="AG35">
        <v>1.4569047587785326E-2</v>
      </c>
      <c r="AH35">
        <v>1.301898437834441E-2</v>
      </c>
      <c r="AI35">
        <v>4.5678061564775864E-2</v>
      </c>
      <c r="AJ35">
        <v>4.531943092753541E-2</v>
      </c>
      <c r="AK35">
        <v>4.5450740550137175E-2</v>
      </c>
      <c r="AL35">
        <v>4.5678656043964067E-2</v>
      </c>
      <c r="AM35">
        <v>4.5093058843738265E-2</v>
      </c>
      <c r="AN35">
        <v>4.5991660483059284E-2</v>
      </c>
      <c r="AO35">
        <v>0</v>
      </c>
      <c r="AP35">
        <v>0</v>
      </c>
      <c r="AQ35">
        <v>0</v>
      </c>
      <c r="AR35">
        <v>0</v>
      </c>
      <c r="AS35">
        <v>1.5470227754197674E-2</v>
      </c>
      <c r="AT35">
        <v>1.5331528144709294E-2</v>
      </c>
      <c r="AU35">
        <v>1.4222593082566919E-2</v>
      </c>
      <c r="AV35">
        <v>1.4922262549923532E-2</v>
      </c>
      <c r="AW35">
        <v>1.3461541846395784E-2</v>
      </c>
      <c r="AX35">
        <v>1.6323630743135649E-2</v>
      </c>
      <c r="AY35">
        <v>1.4911740198211013E-2</v>
      </c>
      <c r="AZ35">
        <v>1.5758129645081824E-2</v>
      </c>
      <c r="BA35">
        <v>1.4033938424354523E-2</v>
      </c>
      <c r="BB35">
        <v>1.3534924192343773E-2</v>
      </c>
      <c r="BC35">
        <v>5.9797203925710293E-2</v>
      </c>
      <c r="BD35">
        <v>6.0039889710699186E-2</v>
      </c>
      <c r="BE35">
        <v>6.0089518456586305E-2</v>
      </c>
      <c r="BF35">
        <v>5.9728198831300365E-2</v>
      </c>
      <c r="BG35">
        <v>5.9729048776581313E-2</v>
      </c>
      <c r="BH35">
        <v>5.9905300463674704E-2</v>
      </c>
      <c r="BI35">
        <v>0</v>
      </c>
      <c r="BJ35">
        <v>0</v>
      </c>
      <c r="BK35">
        <v>0</v>
      </c>
      <c r="BL35">
        <v>0</v>
      </c>
      <c r="BM35">
        <v>1.4590363573872341E-2</v>
      </c>
      <c r="BN35">
        <v>1.4700279572678525E-2</v>
      </c>
      <c r="BO35">
        <v>1.4430535096136813E-2</v>
      </c>
      <c r="BP35">
        <v>1.5230882063664202E-2</v>
      </c>
      <c r="BQ35">
        <v>1.3703908198700971E-2</v>
      </c>
      <c r="BR35">
        <v>1.4392625138301921E-2</v>
      </c>
      <c r="BS35">
        <v>1.3352140520079662E-2</v>
      </c>
      <c r="BT35">
        <v>1.3588834667698415E-2</v>
      </c>
      <c r="BU35">
        <v>1.3356599869336846E-2</v>
      </c>
      <c r="BV35">
        <v>1.3700076592338441E-2</v>
      </c>
      <c r="BW35">
        <v>7.4157978833749999E-2</v>
      </c>
      <c r="BX35">
        <v>7.4298279535806089E-2</v>
      </c>
      <c r="BY35">
        <v>7.4498735984960471E-2</v>
      </c>
      <c r="BZ35">
        <v>7.435540947523625E-2</v>
      </c>
      <c r="CA35">
        <v>7.4285122427081338E-2</v>
      </c>
      <c r="CB35">
        <v>7.4521265129358708E-2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2.4257175453754758E-2</v>
      </c>
      <c r="CI35">
        <v>2.7453664985030827E-2</v>
      </c>
      <c r="CJ35">
        <v>2.9822672387478013E-2</v>
      </c>
      <c r="CK35">
        <v>2.6061620919483382E-2</v>
      </c>
      <c r="CL35">
        <v>2.3387371574025723E-2</v>
      </c>
      <c r="CM35">
        <v>3.0090580973720287E-2</v>
      </c>
      <c r="CN35">
        <v>2.8590880449747721E-2</v>
      </c>
      <c r="CO35">
        <v>2.8506246335490114E-2</v>
      </c>
      <c r="CP35">
        <v>2.4704556489655891E-2</v>
      </c>
      <c r="CQ35">
        <v>9.0550781719342735E-2</v>
      </c>
      <c r="CR35">
        <v>9.1065805494089061E-2</v>
      </c>
      <c r="CS35">
        <v>9.179488908636757E-2</v>
      </c>
      <c r="CT35">
        <v>9.1718894631272571E-2</v>
      </c>
      <c r="CU35">
        <v>9.0373318067746261E-2</v>
      </c>
      <c r="CV35">
        <v>9.1392056044135347E-2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1.8214997775093354E-2</v>
      </c>
      <c r="DC35">
        <v>2.9637679216134739E-2</v>
      </c>
      <c r="DD35">
        <v>2.4581133795867804E-2</v>
      </c>
      <c r="DE35">
        <v>2.8238655517826176E-2</v>
      </c>
      <c r="DF35">
        <v>2.6115609188323435E-2</v>
      </c>
      <c r="DG35">
        <v>2.8679448067974792E-2</v>
      </c>
      <c r="DH35">
        <v>2.8885811774547913E-2</v>
      </c>
      <c r="DI35">
        <v>2.716639364813719E-2</v>
      </c>
      <c r="DJ35">
        <v>2.7374778591541207E-2</v>
      </c>
      <c r="DK35">
        <v>9.9093391065304015E-2</v>
      </c>
      <c r="DL35">
        <v>9.9989860654340706E-2</v>
      </c>
      <c r="DM35">
        <v>9.8587469334809594E-2</v>
      </c>
      <c r="DN35">
        <v>9.9697751856147751E-2</v>
      </c>
      <c r="DO35">
        <v>9.8958475502699275E-2</v>
      </c>
      <c r="DP35">
        <v>9.9270675800046601E-2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2.6402376468327129E-2</v>
      </c>
      <c r="DX35">
        <v>2.6981395258768071E-2</v>
      </c>
      <c r="DY35">
        <v>3.0483161378262201E-2</v>
      </c>
      <c r="DZ35">
        <v>2.4671584984117558E-2</v>
      </c>
      <c r="EA35">
        <v>2.4853667629661031E-2</v>
      </c>
      <c r="EB35">
        <v>3.0158700052353663E-2</v>
      </c>
      <c r="EC35">
        <v>3.1330093953287175E-2</v>
      </c>
      <c r="ED35">
        <v>3.0804628321270133E-2</v>
      </c>
      <c r="EE35">
        <v>0.11091044619279175</v>
      </c>
      <c r="EF35">
        <v>0.11056886448317514</v>
      </c>
      <c r="EG35">
        <v>0.11187341801602144</v>
      </c>
      <c r="EH35">
        <v>0.10994748490938065</v>
      </c>
      <c r="EI35">
        <v>0.11108636783490144</v>
      </c>
      <c r="EJ35">
        <v>0.11087620025190746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2.9833180049396217E-2</v>
      </c>
      <c r="ER35">
        <v>2.85081404189719E-2</v>
      </c>
      <c r="ES35">
        <v>2.8611324642186013E-2</v>
      </c>
      <c r="ET35">
        <v>2.6354706362987545E-2</v>
      </c>
      <c r="EU35">
        <v>2.9692587884436392E-2</v>
      </c>
      <c r="EV35">
        <v>2.9061571561255172E-2</v>
      </c>
      <c r="EW35">
        <v>2.8943194406231235E-2</v>
      </c>
      <c r="EX35">
        <v>2.4786108463925673E-2</v>
      </c>
      <c r="EY35">
        <v>0.11950333977196848</v>
      </c>
      <c r="EZ35">
        <v>0.11954643518402179</v>
      </c>
      <c r="FA35">
        <v>0.11975362805889186</v>
      </c>
      <c r="FB35">
        <v>0.11937258180219622</v>
      </c>
      <c r="FC35">
        <v>0.11947932233169557</v>
      </c>
      <c r="FD35">
        <v>0.11972150474014802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2.5333326274906833E-2</v>
      </c>
      <c r="FM35">
        <v>2.9686158362589827E-2</v>
      </c>
      <c r="FN35">
        <v>2.62675045626964E-2</v>
      </c>
      <c r="FO35">
        <v>2.7524644336750198E-2</v>
      </c>
      <c r="FP35">
        <v>2.8843218025424441E-2</v>
      </c>
      <c r="FQ35">
        <v>2.4794746800465065E-2</v>
      </c>
      <c r="FR35">
        <v>2.9638834915836607E-2</v>
      </c>
      <c r="FS35">
        <v>0.12847680518505322</v>
      </c>
      <c r="FT35">
        <v>0.12827268151659207</v>
      </c>
      <c r="FU35">
        <v>0.12803123750143333</v>
      </c>
      <c r="FV35">
        <v>0.12757595353834203</v>
      </c>
      <c r="FW35">
        <v>0.12826302991360031</v>
      </c>
      <c r="FX35">
        <v>0.12857370987876093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2.4164989843707792E-2</v>
      </c>
      <c r="GG35">
        <v>2.7676249310287292E-2</v>
      </c>
      <c r="GH35">
        <v>2.7635672965549172E-2</v>
      </c>
      <c r="GI35">
        <v>3.0271206201855801E-2</v>
      </c>
      <c r="GJ35">
        <v>2.7806138178595934E-2</v>
      </c>
      <c r="GK35">
        <v>2.8682191262721649E-2</v>
      </c>
      <c r="GL35">
        <v>2.6799617850747224E-2</v>
      </c>
      <c r="GM35">
        <v>0.13968155774187932</v>
      </c>
      <c r="GN35">
        <v>0.14079617002677883</v>
      </c>
      <c r="GO35">
        <v>0.13993292616628902</v>
      </c>
      <c r="GP35">
        <v>0.1399718472490358</v>
      </c>
      <c r="GQ35">
        <v>0.13965861181087466</v>
      </c>
      <c r="GR35">
        <v>0.13977807499792463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1.1905626998534717E-2</v>
      </c>
      <c r="HA35">
        <v>0.16922084563372164</v>
      </c>
      <c r="HB35">
        <v>2.6539368307191624E-2</v>
      </c>
      <c r="HC35">
        <v>2.7286203387113531E-2</v>
      </c>
      <c r="HD35">
        <v>2.4324612911852683E-2</v>
      </c>
      <c r="HE35">
        <v>2.8970211492169849E-2</v>
      </c>
      <c r="HF35">
        <v>2.7750173150345839E-2</v>
      </c>
      <c r="HG35">
        <v>0.14832948511168284</v>
      </c>
      <c r="HH35">
        <v>0.14880283355890989</v>
      </c>
      <c r="HI35">
        <v>0.14890557786633735</v>
      </c>
      <c r="HJ35">
        <v>0.14882365856973306</v>
      </c>
      <c r="HK35">
        <v>0.14874397649607668</v>
      </c>
      <c r="HL35">
        <v>0.14877490377552732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0.50720737400193827</v>
      </c>
      <c r="HV35">
        <v>0.30007757693155684</v>
      </c>
      <c r="HW35">
        <v>3.0079017522426778E-2</v>
      </c>
      <c r="HX35">
        <v>2.9512901557695141E-2</v>
      </c>
      <c r="HY35">
        <v>3.1953327682541825E-2</v>
      </c>
      <c r="HZ35">
        <v>2.4180520611030286E-2</v>
      </c>
      <c r="IA35">
        <v>0.15768122548894536</v>
      </c>
      <c r="IB35">
        <v>0.1574723545116293</v>
      </c>
      <c r="IC35">
        <v>0.15772926190594344</v>
      </c>
      <c r="ID35">
        <v>0.15744571186378858</v>
      </c>
      <c r="IE35">
        <v>0.15750199545545357</v>
      </c>
      <c r="IF35">
        <v>0.15759383860241546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0.83930809682004381</v>
      </c>
      <c r="IP35">
        <v>0.28338439466468546</v>
      </c>
      <c r="IQ35">
        <v>3.1886496681898552E-2</v>
      </c>
      <c r="IR35">
        <v>2.7979397551872079E-2</v>
      </c>
      <c r="IS35">
        <v>2.4804012861848239E-2</v>
      </c>
      <c r="IT35">
        <v>2.8577523052379601E-2</v>
      </c>
      <c r="IU35">
        <v>0.16905506224580646</v>
      </c>
      <c r="IV35">
        <v>0.16972861631466371</v>
      </c>
      <c r="IW35">
        <v>0.16939847642365291</v>
      </c>
      <c r="IX35">
        <v>0.16946773831946912</v>
      </c>
      <c r="IY35">
        <v>0.16954488910443599</v>
      </c>
      <c r="IZ35">
        <v>0.16938650284177686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0.61411927553974277</v>
      </c>
      <c r="JK35">
        <v>0.38264272177739195</v>
      </c>
      <c r="JL35">
        <v>2.6068414085177072E-2</v>
      </c>
      <c r="JM35">
        <v>2.671437625701779E-2</v>
      </c>
      <c r="JN35">
        <v>3.0987214965000943E-2</v>
      </c>
      <c r="JO35">
        <v>0.17818783171674119</v>
      </c>
      <c r="JP35">
        <v>0.17887345478196839</v>
      </c>
      <c r="JQ35">
        <v>0.17819626080714066</v>
      </c>
      <c r="JR35">
        <v>0.17840590379557084</v>
      </c>
      <c r="JS35">
        <v>0.17850419720749333</v>
      </c>
      <c r="JT35">
        <v>0.17890474120835997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0.11861952400657737</v>
      </c>
      <c r="KE35">
        <v>0.44135621545820142</v>
      </c>
      <c r="KF35">
        <v>2.7554421902830785E-2</v>
      </c>
      <c r="KG35">
        <v>2.6571629059708772E-2</v>
      </c>
      <c r="KH35">
        <v>2.8425448128934872E-2</v>
      </c>
      <c r="KI35">
        <v>0.18704209401506558</v>
      </c>
      <c r="KJ35">
        <v>0.18716216568652499</v>
      </c>
      <c r="KK35">
        <v>0.18732045013956844</v>
      </c>
      <c r="KL35">
        <v>0.18673206264027373</v>
      </c>
      <c r="KM35">
        <v>0.18673554181746185</v>
      </c>
      <c r="KN35">
        <v>0.18715138204629822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0.91110487020142805</v>
      </c>
      <c r="KY35">
        <v>0.72662075515572999</v>
      </c>
      <c r="KZ35">
        <v>0.42187965002659672</v>
      </c>
      <c r="LA35">
        <v>2.7215689421680671E-2</v>
      </c>
      <c r="LB35">
        <v>2.8179906593634285E-2</v>
      </c>
      <c r="LC35">
        <v>0.19813589167273968</v>
      </c>
      <c r="LD35">
        <v>0.19879299777766885</v>
      </c>
      <c r="LE35">
        <v>0.19890651973246715</v>
      </c>
      <c r="LF35">
        <v>0.1985389136069407</v>
      </c>
      <c r="LG35">
        <v>0.19901448325596105</v>
      </c>
      <c r="LH35">
        <v>0.1992133680686172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2.0164573893285517E-2</v>
      </c>
      <c r="LT35">
        <v>2.3880181634727445E-2</v>
      </c>
      <c r="LU35">
        <v>0.38562793764080289</v>
      </c>
      <c r="LV35">
        <v>2.8728233317252598E-2</v>
      </c>
      <c r="LW35">
        <v>0.20865541079645059</v>
      </c>
      <c r="LX35">
        <v>0.20819357069873748</v>
      </c>
      <c r="LY35">
        <v>0.2076771540213323</v>
      </c>
      <c r="LZ35">
        <v>0.20752246768437099</v>
      </c>
      <c r="MA35">
        <v>0.20824088307414906</v>
      </c>
      <c r="MB35">
        <v>0.2077412775515215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2.6604784038699501E-2</v>
      </c>
      <c r="MO35">
        <v>0.29332151620405478</v>
      </c>
      <c r="MP35">
        <v>0.32294249867775482</v>
      </c>
      <c r="MQ35">
        <v>0.21666036744717959</v>
      </c>
      <c r="MR35">
        <v>0.21710535202695355</v>
      </c>
      <c r="MS35">
        <v>0.21623877835803884</v>
      </c>
      <c r="MT35">
        <v>0.21638168128497939</v>
      </c>
      <c r="MU35">
        <v>0.21612367100949637</v>
      </c>
      <c r="MV35">
        <v>0.21648136100830936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8.7387070167524667E-4</v>
      </c>
      <c r="NI35">
        <v>2.9279125169543112E-2</v>
      </c>
      <c r="NJ35">
        <v>2.9372737459342609E-2</v>
      </c>
      <c r="NK35">
        <v>0.2283860276077159</v>
      </c>
      <c r="NL35">
        <v>0.2280072040757907</v>
      </c>
      <c r="NM35">
        <v>0.2282888999611519</v>
      </c>
      <c r="NN35">
        <v>0.22826010277265882</v>
      </c>
      <c r="NO35">
        <v>0.22806097713386292</v>
      </c>
      <c r="NP35">
        <v>0.22887970407814998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3.5876590975865534E-2</v>
      </c>
      <c r="OD35">
        <v>2.7802542678992136E-2</v>
      </c>
      <c r="OE35">
        <v>0.26447766226573555</v>
      </c>
      <c r="OF35">
        <v>0.23697059445314411</v>
      </c>
      <c r="OG35">
        <v>0.23712804767025772</v>
      </c>
      <c r="OH35">
        <v>0.23763846227778396</v>
      </c>
      <c r="OI35">
        <v>0.23782699050856512</v>
      </c>
      <c r="OJ35">
        <v>0.23768511817648791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2.5843162696807323E-2</v>
      </c>
      <c r="OY35">
        <v>0.30757703651213553</v>
      </c>
      <c r="OZ35">
        <v>0.26222789900878668</v>
      </c>
      <c r="PA35">
        <v>0.24614633134909794</v>
      </c>
      <c r="PB35">
        <v>0.2460587942927441</v>
      </c>
      <c r="PC35">
        <v>0.2463490531159685</v>
      </c>
      <c r="PD35">
        <v>0.24653690390299138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0.56607860059111992</v>
      </c>
      <c r="PT35">
        <v>0.31091638427516993</v>
      </c>
      <c r="PU35">
        <v>0.27210870159383882</v>
      </c>
      <c r="PV35">
        <v>0.25801113484707183</v>
      </c>
      <c r="PW35">
        <v>0.25844443496046349</v>
      </c>
      <c r="PX35">
        <v>0.25798485847668978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1.1003331828724685</v>
      </c>
      <c r="QN35">
        <v>0.56811619217837073</v>
      </c>
      <c r="QO35">
        <v>0.30846151650778958</v>
      </c>
      <c r="QP35">
        <v>0.29088745601921923</v>
      </c>
      <c r="QQ35">
        <v>0.26687118179805602</v>
      </c>
      <c r="QR35">
        <v>0.2672078270774545</v>
      </c>
      <c r="QS35" s="102" t="s">
        <v>61</v>
      </c>
      <c r="QU35">
        <v>8</v>
      </c>
      <c r="QV35" s="35">
        <v>0.4</v>
      </c>
      <c r="QW35">
        <f>EK$94</f>
        <v>0</v>
      </c>
      <c r="QX35">
        <f t="shared" ref="QX35:RK35" si="32">EL$94</f>
        <v>0</v>
      </c>
      <c r="QY35">
        <f t="shared" si="32"/>
        <v>0</v>
      </c>
      <c r="QZ35">
        <f t="shared" si="32"/>
        <v>0</v>
      </c>
      <c r="RA35">
        <f t="shared" si="32"/>
        <v>0</v>
      </c>
      <c r="RB35">
        <f t="shared" si="32"/>
        <v>0</v>
      </c>
      <c r="RC35">
        <f t="shared" si="32"/>
        <v>5.6218203888868681E-2</v>
      </c>
      <c r="RD35">
        <f t="shared" si="32"/>
        <v>0.16133569558165467</v>
      </c>
      <c r="RE35">
        <f t="shared" si="32"/>
        <v>3.0497135019274882E-2</v>
      </c>
      <c r="RF35">
        <f t="shared" si="32"/>
        <v>2.9708621620775501E-2</v>
      </c>
      <c r="RG35">
        <f t="shared" si="32"/>
        <v>3.456626688050355E-2</v>
      </c>
      <c r="RH35">
        <f t="shared" si="32"/>
        <v>4.0670775035104245E-2</v>
      </c>
      <c r="RI35">
        <f t="shared" si="32"/>
        <v>4.3430264464594588E-2</v>
      </c>
      <c r="RJ35">
        <f t="shared" si="32"/>
        <v>5.4797143038138138E-2</v>
      </c>
      <c r="RK35">
        <f t="shared" si="32"/>
        <v>0.14520273402609102</v>
      </c>
      <c r="RL35">
        <f>EZ$94</f>
        <v>0.15145458741291895</v>
      </c>
      <c r="RM35">
        <f>FA$94</f>
        <v>0.16193415132682878</v>
      </c>
      <c r="RN35">
        <f>FB$94</f>
        <v>0.16646901495923599</v>
      </c>
      <c r="RO35">
        <f>FC$94</f>
        <v>0.17474524348011453</v>
      </c>
      <c r="RP35">
        <f>FD$94</f>
        <v>0.17930568278287534</v>
      </c>
      <c r="RR35">
        <f t="shared" si="26"/>
        <v>10.398960000000001</v>
      </c>
      <c r="RS35" s="35">
        <v>0.4</v>
      </c>
      <c r="RT35">
        <f>0.6*RF35+0.4*RG35</f>
        <v>3.1651679724666718E-2</v>
      </c>
    </row>
    <row r="36" spans="1:528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 s="102" t="s">
        <v>63</v>
      </c>
      <c r="QU36">
        <v>9</v>
      </c>
      <c r="QV36" s="35">
        <v>0.43300000000000005</v>
      </c>
      <c r="QW36">
        <f>FE$94</f>
        <v>0</v>
      </c>
      <c r="QX36">
        <f t="shared" ref="QX36:RK36" si="33">FF$94</f>
        <v>0</v>
      </c>
      <c r="QY36">
        <f t="shared" si="33"/>
        <v>0</v>
      </c>
      <c r="QZ36">
        <f t="shared" si="33"/>
        <v>0</v>
      </c>
      <c r="RA36">
        <f t="shared" si="33"/>
        <v>0</v>
      </c>
      <c r="RB36">
        <f t="shared" si="33"/>
        <v>0</v>
      </c>
      <c r="RC36">
        <f t="shared" si="33"/>
        <v>0</v>
      </c>
      <c r="RD36">
        <f t="shared" si="33"/>
        <v>0.16494619542303948</v>
      </c>
      <c r="RE36">
        <f t="shared" si="33"/>
        <v>8.5893549008397366E-2</v>
      </c>
      <c r="RF36">
        <f t="shared" si="33"/>
        <v>2.8217040926008401E-2</v>
      </c>
      <c r="RG36">
        <f t="shared" si="33"/>
        <v>3.2717728338619766E-2</v>
      </c>
      <c r="RH36">
        <f t="shared" si="33"/>
        <v>4.0716958338734878E-2</v>
      </c>
      <c r="RI36">
        <f t="shared" si="33"/>
        <v>4.4308393547933159E-2</v>
      </c>
      <c r="RJ36">
        <f t="shared" si="33"/>
        <v>4.797726923588911E-2</v>
      </c>
      <c r="RK36">
        <f t="shared" si="33"/>
        <v>0.14159910667355097</v>
      </c>
      <c r="RL36">
        <f>FT$94</f>
        <v>0.14905516753103817</v>
      </c>
      <c r="RM36">
        <f>FU$94</f>
        <v>0.15330501025485521</v>
      </c>
      <c r="RN36">
        <f>FV$94</f>
        <v>0.16231632944458002</v>
      </c>
      <c r="RO36">
        <f>FW$94</f>
        <v>0.16605414156417425</v>
      </c>
      <c r="RP36">
        <f>FX$94</f>
        <v>0.17366838854248462</v>
      </c>
      <c r="RR36">
        <f t="shared" si="26"/>
        <v>10.7932077</v>
      </c>
      <c r="RS36" s="35">
        <v>0.43300000000000005</v>
      </c>
      <c r="RT36">
        <f>0.21*RF36+0.79*RG36</f>
        <v>3.1772583981971379E-2</v>
      </c>
      <c r="SE36" s="106"/>
      <c r="SF36" s="106"/>
      <c r="SG36" s="106"/>
      <c r="SH36" s="106"/>
      <c r="SI36" s="106"/>
      <c r="SJ36" s="106"/>
      <c r="SK36" s="106"/>
      <c r="SL36" s="106"/>
      <c r="SM36" s="106"/>
      <c r="SN36" s="106"/>
      <c r="SO36" s="106"/>
      <c r="SP36" s="106"/>
      <c r="SQ36" s="106"/>
      <c r="SR36" s="106"/>
      <c r="SS36" s="106"/>
    </row>
    <row r="37" spans="1:528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 s="102" t="s">
        <v>65</v>
      </c>
      <c r="QU37">
        <v>10</v>
      </c>
      <c r="QV37" s="35">
        <v>0.46600000000000008</v>
      </c>
      <c r="QW37">
        <f>FY$94</f>
        <v>0</v>
      </c>
      <c r="QX37">
        <f t="shared" ref="QX37:RK37" si="34">FZ$94</f>
        <v>0</v>
      </c>
      <c r="QY37">
        <f t="shared" si="34"/>
        <v>0</v>
      </c>
      <c r="QZ37">
        <f t="shared" si="34"/>
        <v>0</v>
      </c>
      <c r="RA37">
        <f t="shared" si="34"/>
        <v>0</v>
      </c>
      <c r="RB37">
        <f t="shared" si="34"/>
        <v>0</v>
      </c>
      <c r="RC37">
        <f t="shared" si="34"/>
        <v>0</v>
      </c>
      <c r="RD37">
        <f t="shared" si="34"/>
        <v>0.11092850381318836</v>
      </c>
      <c r="RE37">
        <f t="shared" si="34"/>
        <v>0.16655170376430545</v>
      </c>
      <c r="RF37">
        <f t="shared" si="34"/>
        <v>2.6757613660991574E-2</v>
      </c>
      <c r="RG37">
        <f t="shared" si="34"/>
        <v>3.3617682996424932E-2</v>
      </c>
      <c r="RH37">
        <f t="shared" si="34"/>
        <v>3.7248237720068571E-2</v>
      </c>
      <c r="RI37">
        <f t="shared" si="34"/>
        <v>4.3687087909089505E-2</v>
      </c>
      <c r="RJ37">
        <f t="shared" si="34"/>
        <v>4.4783447585966397E-2</v>
      </c>
      <c r="RK37">
        <f t="shared" si="34"/>
        <v>0.13498639767928491</v>
      </c>
      <c r="RL37">
        <f>GN$94</f>
        <v>0.14140237430310365</v>
      </c>
      <c r="RM37">
        <f>GO$94</f>
        <v>0.14964622043385262</v>
      </c>
      <c r="RN37">
        <f>GP$94</f>
        <v>0.15305773830446709</v>
      </c>
      <c r="RO37">
        <f>GQ$94</f>
        <v>0.1633461688875251</v>
      </c>
      <c r="RP37">
        <f>GR$94</f>
        <v>0.16799117165917957</v>
      </c>
      <c r="RR37">
        <f t="shared" si="26"/>
        <v>11.187455400000001</v>
      </c>
      <c r="RS37" s="35">
        <v>0.46600000000000008</v>
      </c>
      <c r="RT37">
        <f>0.81*RG37+0.19*RH37</f>
        <v>3.4307488393917229E-2</v>
      </c>
      <c r="SE37" s="106"/>
      <c r="SF37" s="106"/>
      <c r="SG37" s="106"/>
      <c r="SH37" s="106"/>
      <c r="SI37" s="106"/>
      <c r="SJ37" s="106"/>
      <c r="SK37" s="106"/>
      <c r="SL37" s="106"/>
      <c r="SM37" s="106"/>
      <c r="SN37" s="106"/>
      <c r="SO37" s="106"/>
      <c r="SP37" s="106"/>
      <c r="SQ37" s="106"/>
      <c r="SR37" s="106"/>
      <c r="SS37" s="106"/>
    </row>
    <row r="38" spans="1:528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 s="102" t="s">
        <v>67</v>
      </c>
      <c r="QU38">
        <v>11</v>
      </c>
      <c r="QV38" s="35">
        <v>0.5</v>
      </c>
      <c r="QW38">
        <f>GS$94</f>
        <v>0</v>
      </c>
      <c r="QX38">
        <f t="shared" ref="QX38:RK38" si="35">GT$94</f>
        <v>0</v>
      </c>
      <c r="QY38">
        <f t="shared" si="35"/>
        <v>0</v>
      </c>
      <c r="QZ38">
        <f t="shared" si="35"/>
        <v>0</v>
      </c>
      <c r="RA38">
        <f t="shared" si="35"/>
        <v>0</v>
      </c>
      <c r="RB38">
        <f t="shared" si="35"/>
        <v>0</v>
      </c>
      <c r="RC38">
        <f t="shared" si="35"/>
        <v>0</v>
      </c>
      <c r="RD38">
        <f t="shared" si="35"/>
        <v>1.8002902212361414E-2</v>
      </c>
      <c r="RE38">
        <f t="shared" si="35"/>
        <v>0.15764930111342562</v>
      </c>
      <c r="RF38">
        <f t="shared" si="35"/>
        <v>8.181023064385011E-2</v>
      </c>
      <c r="RG38">
        <f t="shared" si="35"/>
        <v>3.3428389590981343E-2</v>
      </c>
      <c r="RH38">
        <f t="shared" si="35"/>
        <v>3.289381602781493E-2</v>
      </c>
      <c r="RI38">
        <f t="shared" si="35"/>
        <v>4.008398967894778E-2</v>
      </c>
      <c r="RJ38">
        <f t="shared" si="35"/>
        <v>4.1006543210110283E-2</v>
      </c>
      <c r="RK38">
        <f t="shared" si="35"/>
        <v>0.12882819419935926</v>
      </c>
      <c r="RL38">
        <f>HH$94</f>
        <v>0.13624464674232278</v>
      </c>
      <c r="RM38">
        <f>HI$94</f>
        <v>0.1425002658735201</v>
      </c>
      <c r="RN38">
        <f>HJ$94</f>
        <v>0.14879430098971316</v>
      </c>
      <c r="RO38">
        <f>HK$94</f>
        <v>0.15362837278713365</v>
      </c>
      <c r="RP38">
        <f>HL$94</f>
        <v>0.16281555269682138</v>
      </c>
      <c r="RR38">
        <f t="shared" si="26"/>
        <v>11.59365</v>
      </c>
      <c r="RS38" s="35">
        <v>0.5</v>
      </c>
      <c r="RT38">
        <f>0.41*RG38+0.59*RH38</f>
        <v>3.3112991188713158E-2</v>
      </c>
    </row>
    <row r="39" spans="1:528" x14ac:dyDescent="0.3">
      <c r="A39">
        <v>0</v>
      </c>
      <c r="B39">
        <v>0</v>
      </c>
      <c r="C39">
        <v>0.15621196298796755</v>
      </c>
      <c r="D39">
        <v>0.13670563112541595</v>
      </c>
      <c r="E39">
        <v>0.1235154103159288</v>
      </c>
      <c r="F39">
        <v>0.10506782976814001</v>
      </c>
      <c r="G39">
        <v>0.17207179021190838</v>
      </c>
      <c r="H39">
        <v>0.18685026562625873</v>
      </c>
      <c r="I39">
        <v>0.1379140416139911</v>
      </c>
      <c r="J39">
        <v>0.14780075406310522</v>
      </c>
      <c r="K39">
        <v>0.14156615618421531</v>
      </c>
      <c r="L39">
        <v>0.14164071784064097</v>
      </c>
      <c r="M39">
        <v>0.17019386163525865</v>
      </c>
      <c r="N39">
        <v>0.17791679824511181</v>
      </c>
      <c r="O39">
        <v>0.25537094154769402</v>
      </c>
      <c r="P39">
        <v>0.25596927535374842</v>
      </c>
      <c r="Q39">
        <v>0.25365989458411126</v>
      </c>
      <c r="R39">
        <v>0.25639873719630335</v>
      </c>
      <c r="S39">
        <v>0.236485194488047</v>
      </c>
      <c r="T39">
        <v>0.24857979711841191</v>
      </c>
      <c r="U39">
        <v>0</v>
      </c>
      <c r="V39">
        <v>0</v>
      </c>
      <c r="W39">
        <v>0</v>
      </c>
      <c r="X39">
        <v>0.16412669775483238</v>
      </c>
      <c r="Y39">
        <v>0.14480336948261047</v>
      </c>
      <c r="Z39">
        <v>0.14862489391288888</v>
      </c>
      <c r="AA39">
        <v>0.17351121163712832</v>
      </c>
      <c r="AB39">
        <v>0.15962036690337172</v>
      </c>
      <c r="AC39">
        <v>0.23549317993548896</v>
      </c>
      <c r="AD39">
        <v>0.20992654162948127</v>
      </c>
      <c r="AE39">
        <v>0.19813037425397398</v>
      </c>
      <c r="AF39">
        <v>0.22081561509738953</v>
      </c>
      <c r="AG39">
        <v>0.19170718138097792</v>
      </c>
      <c r="AH39">
        <v>0.18066083254453372</v>
      </c>
      <c r="AI39">
        <v>0.33560697987265586</v>
      </c>
      <c r="AJ39">
        <v>0.32590050879161453</v>
      </c>
      <c r="AK39">
        <v>0.32180389763775952</v>
      </c>
      <c r="AL39">
        <v>0.3376338840869646</v>
      </c>
      <c r="AM39">
        <v>0.32310871798972229</v>
      </c>
      <c r="AN39">
        <v>0.33404107705673985</v>
      </c>
      <c r="AO39">
        <v>0</v>
      </c>
      <c r="AP39">
        <v>0</v>
      </c>
      <c r="AQ39">
        <v>0</v>
      </c>
      <c r="AR39">
        <v>0</v>
      </c>
      <c r="AS39">
        <v>0.17020628963021056</v>
      </c>
      <c r="AT39">
        <v>0.19856625979422554</v>
      </c>
      <c r="AU39">
        <v>0.20409799576276472</v>
      </c>
      <c r="AV39">
        <v>0.17491044621450433</v>
      </c>
      <c r="AW39">
        <v>0.18789627738105827</v>
      </c>
      <c r="AX39">
        <v>0.1944033599198379</v>
      </c>
      <c r="AY39">
        <v>0.27858747647102489</v>
      </c>
      <c r="AZ39">
        <v>0.2914464073296405</v>
      </c>
      <c r="BA39">
        <v>0.24764511531640573</v>
      </c>
      <c r="BB39">
        <v>0.22817005334683138</v>
      </c>
      <c r="BC39">
        <v>0.40293231343538327</v>
      </c>
      <c r="BD39">
        <v>0.40466622482490905</v>
      </c>
      <c r="BE39">
        <v>0.41342260236656908</v>
      </c>
      <c r="BF39">
        <v>0.40630471979646648</v>
      </c>
      <c r="BG39">
        <v>0.40352215501503663</v>
      </c>
      <c r="BH39">
        <v>0.40049975856957487</v>
      </c>
      <c r="BI39">
        <v>0</v>
      </c>
      <c r="BJ39">
        <v>0</v>
      </c>
      <c r="BK39">
        <v>0</v>
      </c>
      <c r="BL39">
        <v>0</v>
      </c>
      <c r="BM39">
        <v>0.83470018816253289</v>
      </c>
      <c r="BN39">
        <v>0.18090421960395484</v>
      </c>
      <c r="BO39">
        <v>0.2177377515556092</v>
      </c>
      <c r="BP39">
        <v>0.26147076616029818</v>
      </c>
      <c r="BQ39">
        <v>0.24668598166935504</v>
      </c>
      <c r="BR39">
        <v>0.23069540425048776</v>
      </c>
      <c r="BS39">
        <v>0.26093963743720577</v>
      </c>
      <c r="BT39">
        <v>0.24747421266829134</v>
      </c>
      <c r="BU39">
        <v>0.33138578644961958</v>
      </c>
      <c r="BV39">
        <v>0.40123257148213948</v>
      </c>
      <c r="BW39">
        <v>0.53484093074319239</v>
      </c>
      <c r="BX39">
        <v>0.50754452106321024</v>
      </c>
      <c r="BY39">
        <v>0.47687800653340845</v>
      </c>
      <c r="BZ39">
        <v>0.49862438399944287</v>
      </c>
      <c r="CA39">
        <v>0.48442669053549731</v>
      </c>
      <c r="CB39">
        <v>0.48827463921302922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1.319379948436552</v>
      </c>
      <c r="CI39">
        <v>0.23975312334846099</v>
      </c>
      <c r="CJ39">
        <v>0.27135988694229646</v>
      </c>
      <c r="CK39">
        <v>0.27809779925875833</v>
      </c>
      <c r="CL39">
        <v>0.28737503594133701</v>
      </c>
      <c r="CM39">
        <v>0.29579811842771137</v>
      </c>
      <c r="CN39">
        <v>0.32355492542040698</v>
      </c>
      <c r="CO39">
        <v>0.27797569436208919</v>
      </c>
      <c r="CP39">
        <v>0.29272192021955001</v>
      </c>
      <c r="CQ39">
        <v>0.59966693189328746</v>
      </c>
      <c r="CR39">
        <v>0.65791988858477723</v>
      </c>
      <c r="CS39">
        <v>0.65327745041653096</v>
      </c>
      <c r="CT39">
        <v>0.63627956877665903</v>
      </c>
      <c r="CU39">
        <v>0.57122401236272069</v>
      </c>
      <c r="CV39">
        <v>0.59674449109270333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0.92931667476810431</v>
      </c>
      <c r="DC39">
        <v>0.69445556506645578</v>
      </c>
      <c r="DD39">
        <v>0.28007921552989484</v>
      </c>
      <c r="DE39">
        <v>0.33734453962529753</v>
      </c>
      <c r="DF39">
        <v>0.29571343443075299</v>
      </c>
      <c r="DG39">
        <v>0.33886307995516823</v>
      </c>
      <c r="DH39">
        <v>0.32801607681662898</v>
      </c>
      <c r="DI39">
        <v>0.33820920938531301</v>
      </c>
      <c r="DJ39">
        <v>0.31867262399079754</v>
      </c>
      <c r="DK39">
        <v>0.63535398625649753</v>
      </c>
      <c r="DL39">
        <v>0.63330524878588945</v>
      </c>
      <c r="DM39">
        <v>0.68805526664286087</v>
      </c>
      <c r="DN39">
        <v>0.71331807972939976</v>
      </c>
      <c r="DO39">
        <v>0.7169066432886253</v>
      </c>
      <c r="DP39">
        <v>0.68645746262405716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1.4477096984875832</v>
      </c>
      <c r="DX39">
        <v>0.26808483562038826</v>
      </c>
      <c r="DY39">
        <v>0.33991012051899511</v>
      </c>
      <c r="DZ39">
        <v>0.32804533883235537</v>
      </c>
      <c r="EA39">
        <v>0.33390336024785627</v>
      </c>
      <c r="EB39">
        <v>0.34951819134305129</v>
      </c>
      <c r="EC39">
        <v>0.34749827735643996</v>
      </c>
      <c r="ED39">
        <v>0.34643366317665863</v>
      </c>
      <c r="EE39">
        <v>0.68825252313250529</v>
      </c>
      <c r="EF39">
        <v>0.68575597428061519</v>
      </c>
      <c r="EG39">
        <v>0.70520712307209721</v>
      </c>
      <c r="EH39">
        <v>0.72379862289649399</v>
      </c>
      <c r="EI39">
        <v>0.80564323024222573</v>
      </c>
      <c r="EJ39">
        <v>0.76562886089353543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0.42228427147193115</v>
      </c>
      <c r="ER39">
        <v>0.90778452200641202</v>
      </c>
      <c r="ES39">
        <v>0.31880290009354012</v>
      </c>
      <c r="ET39">
        <v>0.36157225665752524</v>
      </c>
      <c r="EU39">
        <v>0.3785168426859592</v>
      </c>
      <c r="EV39">
        <v>0.38901628252197407</v>
      </c>
      <c r="EW39">
        <v>0.35607874495280545</v>
      </c>
      <c r="EX39">
        <v>0.41500860208953194</v>
      </c>
      <c r="EY39">
        <v>0.73769237921565334</v>
      </c>
      <c r="EZ39">
        <v>0.74310845969285055</v>
      </c>
      <c r="FA39">
        <v>0.77738771175089805</v>
      </c>
      <c r="FB39">
        <v>0.74025638156839357</v>
      </c>
      <c r="FC39">
        <v>0.75684545625551636</v>
      </c>
      <c r="FD39">
        <v>0.86652401737362372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0.52695045939914653</v>
      </c>
      <c r="FM39">
        <v>0.25612130633419955</v>
      </c>
      <c r="FN39">
        <v>0.37930992594653934</v>
      </c>
      <c r="FO39">
        <v>0.40320028989609463</v>
      </c>
      <c r="FP39">
        <v>0.43050031766369884</v>
      </c>
      <c r="FQ39">
        <v>0.41395029948166878</v>
      </c>
      <c r="FR39">
        <v>0.40726634636974474</v>
      </c>
      <c r="FS39">
        <v>0.83804930697099589</v>
      </c>
      <c r="FT39">
        <v>0.81810750551927103</v>
      </c>
      <c r="FU39">
        <v>0.80811940663418758</v>
      </c>
      <c r="FV39">
        <v>0.80997139505317295</v>
      </c>
      <c r="FW39">
        <v>0.79078003280415576</v>
      </c>
      <c r="FX39">
        <v>0.82364381928323338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0.79171869291283659</v>
      </c>
      <c r="GG39">
        <v>0.91966917140413129</v>
      </c>
      <c r="GH39">
        <v>0.30823694096661525</v>
      </c>
      <c r="GI39">
        <v>0.46722645351334641</v>
      </c>
      <c r="GJ39">
        <v>0.42998074971657957</v>
      </c>
      <c r="GK39">
        <v>0.46391447853825862</v>
      </c>
      <c r="GL39">
        <v>0.42845593829997231</v>
      </c>
      <c r="GM39">
        <v>0.8482125939199221</v>
      </c>
      <c r="GN39">
        <v>0.84686676802514915</v>
      </c>
      <c r="GO39">
        <v>0.87351490363031781</v>
      </c>
      <c r="GP39">
        <v>0.87192446972078386</v>
      </c>
      <c r="GQ39">
        <v>0.86814261679841642</v>
      </c>
      <c r="GR39">
        <v>0.86139266409930082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9.0697950496942126E-2</v>
      </c>
      <c r="HA39">
        <v>0.60140417630438925</v>
      </c>
      <c r="HB39">
        <v>0.30160336955176836</v>
      </c>
      <c r="HC39">
        <v>0.52639204791626459</v>
      </c>
      <c r="HD39">
        <v>0.44790677935248008</v>
      </c>
      <c r="HE39">
        <v>0.49276358659786035</v>
      </c>
      <c r="HF39">
        <v>0.43928271075130448</v>
      </c>
      <c r="HG39">
        <v>0.92849451441323572</v>
      </c>
      <c r="HH39">
        <v>0.9153207706027221</v>
      </c>
      <c r="HI39">
        <v>0.92980998507229407</v>
      </c>
      <c r="HJ39">
        <v>0.92493807179573995</v>
      </c>
      <c r="HK39">
        <v>0.91551011439549101</v>
      </c>
      <c r="HL39">
        <v>0.93401483597717838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1.2636647479287415</v>
      </c>
      <c r="HV39">
        <v>0.94116356190420081</v>
      </c>
      <c r="HW39">
        <v>0.42714702560311102</v>
      </c>
      <c r="HX39">
        <v>0.5144541686346209</v>
      </c>
      <c r="HY39">
        <v>0.50373244542455775</v>
      </c>
      <c r="HZ39">
        <v>0.47085440253031891</v>
      </c>
      <c r="IA39">
        <v>0.99804530857610496</v>
      </c>
      <c r="IB39">
        <v>0.98414381216781555</v>
      </c>
      <c r="IC39">
        <v>0.96918715627775842</v>
      </c>
      <c r="ID39">
        <v>1.0010049050131351</v>
      </c>
      <c r="IE39">
        <v>0.9839302010193498</v>
      </c>
      <c r="IF39">
        <v>0.97251685104501995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0.68663716812368791</v>
      </c>
      <c r="IP39">
        <v>0.33874751514273571</v>
      </c>
      <c r="IQ39">
        <v>0.35474049875794833</v>
      </c>
      <c r="IR39">
        <v>0.5197323160020545</v>
      </c>
      <c r="IS39">
        <v>0.54950070855997324</v>
      </c>
      <c r="IT39">
        <v>0.50827008757961523</v>
      </c>
      <c r="IU39">
        <v>1.0458742816096827</v>
      </c>
      <c r="IV39">
        <v>1.0500526851272856</v>
      </c>
      <c r="IW39">
        <v>1.039516218938535</v>
      </c>
      <c r="IX39">
        <v>1.0278109422363673</v>
      </c>
      <c r="IY39">
        <v>1.0461080388380428</v>
      </c>
      <c r="IZ39">
        <v>1.0438008339661702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1.6295199716052284</v>
      </c>
      <c r="JK39">
        <v>1.0757084037299136</v>
      </c>
      <c r="JL39">
        <v>0.39014747367603186</v>
      </c>
      <c r="JM39">
        <v>0.47773938088106477</v>
      </c>
      <c r="JN39">
        <v>0.56066952693049499</v>
      </c>
      <c r="JO39">
        <v>1.0910900411916449</v>
      </c>
      <c r="JP39">
        <v>1.0979505405585173</v>
      </c>
      <c r="JQ39">
        <v>1.1060221843973106</v>
      </c>
      <c r="JR39">
        <v>1.1075477288788387</v>
      </c>
      <c r="JS39">
        <v>1.0967636016942013</v>
      </c>
      <c r="JT39">
        <v>1.099272472609083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0.50663414320983979</v>
      </c>
      <c r="KE39">
        <v>0.39870767701776155</v>
      </c>
      <c r="KF39">
        <v>0.36865739397165576</v>
      </c>
      <c r="KG39">
        <v>0.56233668472479159</v>
      </c>
      <c r="KH39">
        <v>0.60869785371480023</v>
      </c>
      <c r="KI39">
        <v>1.1594514537537284</v>
      </c>
      <c r="KJ39">
        <v>1.177633568320076</v>
      </c>
      <c r="KK39">
        <v>1.1692592335421199</v>
      </c>
      <c r="KL39">
        <v>1.1718396109773626</v>
      </c>
      <c r="KM39">
        <v>1.1798436683051972</v>
      </c>
      <c r="KN39">
        <v>1.1830878726045952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0.3311038106865723</v>
      </c>
      <c r="KY39">
        <v>1.5476086897936554</v>
      </c>
      <c r="KZ39">
        <v>0.6656785681125772</v>
      </c>
      <c r="LA39">
        <v>0.42036621850970135</v>
      </c>
      <c r="LB39">
        <v>0.5914948177005489</v>
      </c>
      <c r="LC39">
        <v>1.2336587129925933</v>
      </c>
      <c r="LD39">
        <v>1.2316598026022074</v>
      </c>
      <c r="LE39">
        <v>1.2176128447132557</v>
      </c>
      <c r="LF39">
        <v>1.2062296465828377</v>
      </c>
      <c r="LG39">
        <v>1.2350831389725352</v>
      </c>
      <c r="LH39">
        <v>1.1931914240369432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0.16828065661288966</v>
      </c>
      <c r="LT39">
        <v>0.33157929353820376</v>
      </c>
      <c r="LU39">
        <v>0.51980465176886637</v>
      </c>
      <c r="LV39">
        <v>0.38424393477699331</v>
      </c>
      <c r="LW39">
        <v>1.2716515827789632</v>
      </c>
      <c r="LX39">
        <v>1.2737957246939628</v>
      </c>
      <c r="LY39">
        <v>1.2835486712227884</v>
      </c>
      <c r="LZ39">
        <v>1.3069138807698615</v>
      </c>
      <c r="MA39">
        <v>1.2723296511368469</v>
      </c>
      <c r="MB39">
        <v>1.2675430871389328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0.26517157783056533</v>
      </c>
      <c r="MO39">
        <v>0.44525923772022685</v>
      </c>
      <c r="MP39">
        <v>0.41192290778046531</v>
      </c>
      <c r="MQ39">
        <v>1.266127022833657</v>
      </c>
      <c r="MR39">
        <v>1.2950461882842459</v>
      </c>
      <c r="MS39">
        <v>1.3268256423772171</v>
      </c>
      <c r="MT39">
        <v>1.3575571694307822</v>
      </c>
      <c r="MU39">
        <v>1.3334933079248115</v>
      </c>
      <c r="MV39">
        <v>1.3239714606390727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6.1110077323329022E-2</v>
      </c>
      <c r="NI39">
        <v>0.96943135510323453</v>
      </c>
      <c r="NJ39">
        <v>0.74317407831304449</v>
      </c>
      <c r="NK39">
        <v>1.2177447573996756</v>
      </c>
      <c r="NL39">
        <v>1.3214153080415578</v>
      </c>
      <c r="NM39">
        <v>1.3724648064724738</v>
      </c>
      <c r="NN39">
        <v>1.3655276919586463</v>
      </c>
      <c r="NO39">
        <v>1.3993361472223154</v>
      </c>
      <c r="NP39">
        <v>1.4024722081374632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0.78384811150993217</v>
      </c>
      <c r="OD39">
        <v>1.260268966806124</v>
      </c>
      <c r="OE39">
        <v>1.4427256659250611</v>
      </c>
      <c r="OF39">
        <v>1.2771976652189729</v>
      </c>
      <c r="OG39">
        <v>1.3627702481270054</v>
      </c>
      <c r="OH39">
        <v>1.4562063150614557</v>
      </c>
      <c r="OI39">
        <v>1.4565014850016156</v>
      </c>
      <c r="OJ39">
        <v>1.4806215932647699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0.66432543184093107</v>
      </c>
      <c r="OY39">
        <v>2.0885903160273505</v>
      </c>
      <c r="OZ39">
        <v>1.5239678496153981</v>
      </c>
      <c r="PA39">
        <v>1.3290780128457647</v>
      </c>
      <c r="PB39">
        <v>1.4141486499899747</v>
      </c>
      <c r="PC39">
        <v>1.5104818826290425</v>
      </c>
      <c r="PD39">
        <v>1.4899545019864138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2.2838531082265119</v>
      </c>
      <c r="PT39">
        <v>1.6928834931056203</v>
      </c>
      <c r="PU39">
        <v>1.3609168615998382</v>
      </c>
      <c r="PV39">
        <v>1.3652221355157803</v>
      </c>
      <c r="PW39">
        <v>1.4433680485670559</v>
      </c>
      <c r="PX39">
        <v>1.5456458967746074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4.1733461307444824</v>
      </c>
      <c r="QN39">
        <v>2.4099562556351275</v>
      </c>
      <c r="QO39">
        <v>1.7126988826495124</v>
      </c>
      <c r="QP39">
        <v>1.4951600317762552</v>
      </c>
      <c r="QQ39">
        <v>1.4039296296256929</v>
      </c>
      <c r="QR39">
        <v>1.5048002459505676</v>
      </c>
      <c r="QS39" s="102" t="s">
        <v>69</v>
      </c>
      <c r="QU39">
        <v>12</v>
      </c>
      <c r="QV39" s="35">
        <v>0.53300000000000003</v>
      </c>
      <c r="QW39">
        <f>HM$94</f>
        <v>0</v>
      </c>
      <c r="QX39">
        <f t="shared" ref="QX39:RK39" si="36">HN$94</f>
        <v>0</v>
      </c>
      <c r="QY39">
        <f t="shared" si="36"/>
        <v>0</v>
      </c>
      <c r="QZ39">
        <f t="shared" si="36"/>
        <v>0</v>
      </c>
      <c r="RA39">
        <f t="shared" si="36"/>
        <v>0</v>
      </c>
      <c r="RB39">
        <f t="shared" si="36"/>
        <v>0</v>
      </c>
      <c r="RC39">
        <f t="shared" si="36"/>
        <v>0</v>
      </c>
      <c r="RD39">
        <f t="shared" si="36"/>
        <v>0</v>
      </c>
      <c r="RE39">
        <f t="shared" si="36"/>
        <v>0.15024666328675226</v>
      </c>
      <c r="RF39">
        <f t="shared" si="36"/>
        <v>0.18576341534560409</v>
      </c>
      <c r="RG39">
        <f t="shared" si="36"/>
        <v>3.3373345803033791E-2</v>
      </c>
      <c r="RH39">
        <f t="shared" si="36"/>
        <v>3.3758564368800523E-2</v>
      </c>
      <c r="RI39">
        <f t="shared" si="36"/>
        <v>3.5678988481116045E-2</v>
      </c>
      <c r="RJ39">
        <f t="shared" si="36"/>
        <v>3.8191562564355054E-2</v>
      </c>
      <c r="RK39">
        <f t="shared" si="36"/>
        <v>0.1259939181308726</v>
      </c>
      <c r="RL39">
        <f>IB$94</f>
        <v>0.13090458731479457</v>
      </c>
      <c r="RM39">
        <f>IC$94</f>
        <v>0.13605471264380023</v>
      </c>
      <c r="RN39">
        <f>ID$94</f>
        <v>0.1427797959876369</v>
      </c>
      <c r="RO39">
        <f>IE$94</f>
        <v>0.14668309133299981</v>
      </c>
      <c r="RP39">
        <f>IF$94</f>
        <v>0.15144946360018741</v>
      </c>
      <c r="RR39">
        <f t="shared" si="26"/>
        <v>11.987897700000001</v>
      </c>
      <c r="RS39" s="35">
        <v>0.53300000000000003</v>
      </c>
      <c r="RT39">
        <f>0.01*RG39+0.99*RH39</f>
        <v>3.3754712183142854E-2</v>
      </c>
    </row>
    <row r="40" spans="1:528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 s="102" t="s">
        <v>71</v>
      </c>
      <c r="QU40">
        <v>13</v>
      </c>
      <c r="QV40" s="35">
        <v>0.56600000000000006</v>
      </c>
      <c r="QW40">
        <f>IG$94</f>
        <v>0</v>
      </c>
      <c r="QX40">
        <f t="shared" ref="QX40:RK40" si="37">IH$94</f>
        <v>0</v>
      </c>
      <c r="QY40">
        <f t="shared" si="37"/>
        <v>0</v>
      </c>
      <c r="QZ40">
        <f t="shared" si="37"/>
        <v>0</v>
      </c>
      <c r="RA40">
        <f t="shared" si="37"/>
        <v>0</v>
      </c>
      <c r="RB40">
        <f t="shared" si="37"/>
        <v>0</v>
      </c>
      <c r="RC40">
        <f t="shared" si="37"/>
        <v>0</v>
      </c>
      <c r="RD40">
        <f t="shared" si="37"/>
        <v>0</v>
      </c>
      <c r="RE40">
        <f t="shared" si="37"/>
        <v>8.2099921205695106E-2</v>
      </c>
      <c r="RF40">
        <f t="shared" si="37"/>
        <v>0.1638120690655149</v>
      </c>
      <c r="RG40">
        <f t="shared" si="37"/>
        <v>8.6600929597039675E-2</v>
      </c>
      <c r="RH40">
        <f t="shared" si="37"/>
        <v>2.9094948033454356E-2</v>
      </c>
      <c r="RI40">
        <f t="shared" si="37"/>
        <v>3.674614764036159E-2</v>
      </c>
      <c r="RJ40">
        <f t="shared" si="37"/>
        <v>3.6352139949219417E-2</v>
      </c>
      <c r="RK40">
        <f t="shared" si="37"/>
        <v>0.12218021083920376</v>
      </c>
      <c r="RL40">
        <f>IV$94</f>
        <v>0.12773566815495452</v>
      </c>
      <c r="RM40">
        <f>IW$94</f>
        <v>0.13229863448594634</v>
      </c>
      <c r="RN40">
        <f>IX$94</f>
        <v>0.13668188178974991</v>
      </c>
      <c r="RO40">
        <f>IY$94</f>
        <v>0.14508431875037617</v>
      </c>
      <c r="RP40">
        <f>IZ$94</f>
        <v>0.14721943142653848</v>
      </c>
      <c r="RR40">
        <f t="shared" si="26"/>
        <v>12.382145400000001</v>
      </c>
      <c r="RS40" s="35">
        <v>0.56600000000000006</v>
      </c>
      <c r="RT40">
        <f>0.62*RH40+0.38*RI40</f>
        <v>3.2002403884079107E-2</v>
      </c>
      <c r="SE40" s="105"/>
      <c r="SF40" s="105"/>
      <c r="SG40" s="105"/>
      <c r="SH40" s="105"/>
      <c r="SI40" s="105"/>
      <c r="SJ40" s="105"/>
      <c r="SK40" s="105"/>
      <c r="SL40" s="105"/>
      <c r="SM40" s="105"/>
      <c r="SN40" s="105"/>
      <c r="SO40" s="105"/>
      <c r="SP40" s="105"/>
      <c r="SQ40" s="105"/>
      <c r="SR40" s="105"/>
      <c r="SS40" s="105"/>
      <c r="ST40" s="105"/>
      <c r="SU40" s="105"/>
      <c r="SV40" s="105"/>
      <c r="SW40" s="105"/>
    </row>
    <row r="41" spans="1:528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 s="102" t="s">
        <v>73</v>
      </c>
      <c r="QU41">
        <v>14</v>
      </c>
      <c r="QV41" s="35">
        <v>0.6</v>
      </c>
      <c r="QW41">
        <f>JA$94</f>
        <v>0</v>
      </c>
      <c r="QX41">
        <f t="shared" ref="QX41:RK41" si="38">JB$94</f>
        <v>0</v>
      </c>
      <c r="QY41">
        <f t="shared" si="38"/>
        <v>0</v>
      </c>
      <c r="QZ41">
        <f t="shared" si="38"/>
        <v>0</v>
      </c>
      <c r="RA41">
        <f t="shared" si="38"/>
        <v>0</v>
      </c>
      <c r="RB41">
        <f t="shared" si="38"/>
        <v>0</v>
      </c>
      <c r="RC41">
        <f t="shared" si="38"/>
        <v>0</v>
      </c>
      <c r="RD41">
        <f t="shared" si="38"/>
        <v>0</v>
      </c>
      <c r="RE41">
        <f t="shared" si="38"/>
        <v>0</v>
      </c>
      <c r="RF41">
        <f t="shared" si="38"/>
        <v>0.18043234915701412</v>
      </c>
      <c r="RG41">
        <f t="shared" si="38"/>
        <v>0.18310120816046985</v>
      </c>
      <c r="RH41">
        <f t="shared" si="38"/>
        <v>2.8993451818904867E-2</v>
      </c>
      <c r="RI41">
        <f t="shared" si="38"/>
        <v>2.6571630508915006E-2</v>
      </c>
      <c r="RJ41">
        <f t="shared" si="38"/>
        <v>3.4940381076337054E-2</v>
      </c>
      <c r="RK41">
        <f t="shared" si="38"/>
        <v>0.11699363427151821</v>
      </c>
      <c r="RL41">
        <f>JP$94</f>
        <v>0.12202275424417268</v>
      </c>
      <c r="RM41">
        <f>JQ$94</f>
        <v>0.12796986990928538</v>
      </c>
      <c r="RN41">
        <f>JR$94</f>
        <v>0.13342166138788691</v>
      </c>
      <c r="RO41">
        <f>JS$94</f>
        <v>0.13831006461601031</v>
      </c>
      <c r="RP41">
        <f>JT$94</f>
        <v>0.14290733367236824</v>
      </c>
      <c r="RR41">
        <f t="shared" si="26"/>
        <v>12.78834</v>
      </c>
      <c r="RS41" s="35">
        <v>0.6</v>
      </c>
      <c r="RT41">
        <f>0.21*RH41+0.79*RI41</f>
        <v>2.7080212984012877E-2</v>
      </c>
      <c r="SE41" s="105"/>
      <c r="SF41" s="105"/>
      <c r="SG41" s="105"/>
      <c r="SH41" s="105"/>
      <c r="SI41" s="105"/>
      <c r="SJ41" s="105"/>
      <c r="SK41" s="105"/>
      <c r="SL41" s="105"/>
      <c r="SM41" s="105"/>
      <c r="SN41" s="105"/>
      <c r="SO41" s="105"/>
      <c r="SP41" s="105"/>
      <c r="SQ41" s="105"/>
      <c r="SR41" s="105"/>
      <c r="SS41" s="105"/>
      <c r="ST41" s="105"/>
      <c r="SU41" s="105"/>
      <c r="SV41" s="105"/>
      <c r="SW41" s="105"/>
    </row>
    <row r="42" spans="1:52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 s="102" t="s">
        <v>74</v>
      </c>
      <c r="QU42">
        <v>15</v>
      </c>
      <c r="QV42" s="35">
        <v>0.63300000000000001</v>
      </c>
      <c r="QW42">
        <f>JU$94</f>
        <v>0</v>
      </c>
      <c r="QX42">
        <f t="shared" ref="QX42:RK42" si="39">JV$94</f>
        <v>0</v>
      </c>
      <c r="QY42">
        <f t="shared" si="39"/>
        <v>0</v>
      </c>
      <c r="QZ42">
        <f t="shared" si="39"/>
        <v>0</v>
      </c>
      <c r="RA42">
        <f t="shared" si="39"/>
        <v>0</v>
      </c>
      <c r="RB42">
        <f t="shared" si="39"/>
        <v>0</v>
      </c>
      <c r="RC42">
        <f t="shared" si="39"/>
        <v>0</v>
      </c>
      <c r="RD42">
        <f t="shared" si="39"/>
        <v>0</v>
      </c>
      <c r="RE42">
        <f t="shared" si="39"/>
        <v>0</v>
      </c>
      <c r="RF42">
        <f t="shared" si="39"/>
        <v>0.11214889628991222</v>
      </c>
      <c r="RG42">
        <f t="shared" si="39"/>
        <v>0.16121406696839841</v>
      </c>
      <c r="RH42">
        <f t="shared" si="39"/>
        <v>0.1116032684958599</v>
      </c>
      <c r="RI42">
        <f t="shared" si="39"/>
        <v>2.8152065717452178E-2</v>
      </c>
      <c r="RJ42">
        <f t="shared" si="39"/>
        <v>3.433043938516981E-2</v>
      </c>
      <c r="RK42">
        <f t="shared" si="39"/>
        <v>0.11385506825707534</v>
      </c>
      <c r="RL42">
        <f>KJ$94</f>
        <v>0.11881262104539035</v>
      </c>
      <c r="RM42">
        <f>KK$94</f>
        <v>0.12257683013369275</v>
      </c>
      <c r="RN42">
        <f>KL$94</f>
        <v>0.12853803577940276</v>
      </c>
      <c r="RO42">
        <f>KM$94</f>
        <v>0.13280438192513688</v>
      </c>
      <c r="RP42">
        <f>KN$94</f>
        <v>0.1363956242229534</v>
      </c>
      <c r="RR42">
        <f t="shared" si="26"/>
        <v>13.182587700000001</v>
      </c>
      <c r="RS42" s="35">
        <v>0.63300000000000001</v>
      </c>
      <c r="RT42">
        <f>0.82*RI42+0.18*RJ42</f>
        <v>2.9264172977641351E-2</v>
      </c>
    </row>
    <row r="43" spans="1:528" x14ac:dyDescent="0.3">
      <c r="A43">
        <v>0</v>
      </c>
      <c r="B43">
        <v>0</v>
      </c>
      <c r="C43">
        <v>4.4309679348769955E-31</v>
      </c>
      <c r="D43">
        <v>3.0932497518789982E-31</v>
      </c>
      <c r="E43">
        <v>2.0741416788683554E-31</v>
      </c>
      <c r="F43">
        <v>7.413760357136922E-31</v>
      </c>
      <c r="G43">
        <v>3.3906246104251675E-31</v>
      </c>
      <c r="H43">
        <v>1.425362694735878E-31</v>
      </c>
      <c r="I43">
        <v>9.9921033892048354E-32</v>
      </c>
      <c r="J43">
        <v>8.6276628056531254E-32</v>
      </c>
      <c r="K43">
        <v>1.220394464166456E-31</v>
      </c>
      <c r="L43">
        <v>1.3928640504646977E-31</v>
      </c>
      <c r="M43">
        <v>7.7345373403697938E-32</v>
      </c>
      <c r="N43">
        <v>3.5540187235447709E-31</v>
      </c>
      <c r="O43">
        <v>1.4852300008117656E-31</v>
      </c>
      <c r="P43">
        <v>1.0131664120904836E-31</v>
      </c>
      <c r="Q43">
        <v>1.3077945297922E-31</v>
      </c>
      <c r="R43">
        <v>1.7091631093543231E-31</v>
      </c>
      <c r="S43">
        <v>1.1637386847284443E-31</v>
      </c>
      <c r="T43">
        <v>1.7236786724836291E-31</v>
      </c>
      <c r="U43">
        <v>0</v>
      </c>
      <c r="V43">
        <v>0</v>
      </c>
      <c r="W43">
        <v>0</v>
      </c>
      <c r="X43">
        <v>6.4295075909798423E-32</v>
      </c>
      <c r="Y43">
        <v>2.7449063783327723E-31</v>
      </c>
      <c r="Z43">
        <v>7.4389885458543858E-34</v>
      </c>
      <c r="AA43">
        <v>1.7285522774748728E-31</v>
      </c>
      <c r="AB43">
        <v>5.0033793603412414E-34</v>
      </c>
      <c r="AC43">
        <v>9.2437723645543019E-31</v>
      </c>
      <c r="AD43">
        <v>8.1896863042357735E-31</v>
      </c>
      <c r="AE43">
        <v>7.2341105963684668E-32</v>
      </c>
      <c r="AF43">
        <v>9.0238281212254016E-34</v>
      </c>
      <c r="AG43">
        <v>6.2131159414962315E-32</v>
      </c>
      <c r="AH43">
        <v>6.4650672962816013E-33</v>
      </c>
      <c r="AI43">
        <v>1.2648533400386825E-31</v>
      </c>
      <c r="AJ43">
        <v>4.0473055926992314E-32</v>
      </c>
      <c r="AK43">
        <v>3.2130929543585598E-32</v>
      </c>
      <c r="AL43">
        <v>3.9593414536731338E-32</v>
      </c>
      <c r="AM43">
        <v>6.4933656069690481E-33</v>
      </c>
      <c r="AN43">
        <v>1.1491270060060267E-31</v>
      </c>
      <c r="AO43">
        <v>0</v>
      </c>
      <c r="AP43">
        <v>0</v>
      </c>
      <c r="AQ43">
        <v>0</v>
      </c>
      <c r="AR43">
        <v>0</v>
      </c>
      <c r="AS43">
        <v>1.3198701354317856E-33</v>
      </c>
      <c r="AT43">
        <v>1.6541086283421419E-32</v>
      </c>
      <c r="AU43">
        <v>5.7826093266155226E-34</v>
      </c>
      <c r="AV43">
        <v>1.5901375227772494E-31</v>
      </c>
      <c r="AW43">
        <v>5.3014701660909459E-32</v>
      </c>
      <c r="AX43">
        <v>1.2199259053024606E-33</v>
      </c>
      <c r="AY43">
        <v>5.3019762382262669E-32</v>
      </c>
      <c r="AZ43">
        <v>8.5320174210919589E-31</v>
      </c>
      <c r="BA43">
        <v>5.8338634773318696E-31</v>
      </c>
      <c r="BB43">
        <v>1.2894422385659735E-33</v>
      </c>
      <c r="BC43">
        <v>1.4225460916267519E-33</v>
      </c>
      <c r="BD43">
        <v>1.8039248070471836E-33</v>
      </c>
      <c r="BE43">
        <v>1.0383593013877355E-33</v>
      </c>
      <c r="BF43">
        <v>1.3220576750165537E-33</v>
      </c>
      <c r="BG43">
        <v>1.2542767656618864E-33</v>
      </c>
      <c r="BH43">
        <v>1.0820501610995817E-33</v>
      </c>
      <c r="BI43">
        <v>0</v>
      </c>
      <c r="BJ43">
        <v>0</v>
      </c>
      <c r="BK43">
        <v>0</v>
      </c>
      <c r="BL43">
        <v>0</v>
      </c>
      <c r="BM43">
        <v>1.542924560631805E-33</v>
      </c>
      <c r="BN43">
        <v>1.6641845775911153E-33</v>
      </c>
      <c r="BO43">
        <v>1.3200053173357664E-33</v>
      </c>
      <c r="BP43">
        <v>1.785926667183171E-33</v>
      </c>
      <c r="BQ43">
        <v>1.5770912618198408E-33</v>
      </c>
      <c r="BR43">
        <v>1.4162429192089534E-33</v>
      </c>
      <c r="BS43">
        <v>1.5130893331631195E-33</v>
      </c>
      <c r="BT43">
        <v>1.4873377975097465E-33</v>
      </c>
      <c r="BU43">
        <v>1.391948027821252E-33</v>
      </c>
      <c r="BV43">
        <v>1.8043072448218475E-33</v>
      </c>
      <c r="BW43">
        <v>1.6657597907830272E-33</v>
      </c>
      <c r="BX43">
        <v>1.3642754693704989E-33</v>
      </c>
      <c r="BY43">
        <v>1.7808622647444106E-33</v>
      </c>
      <c r="BZ43">
        <v>2.3352877697655466E-33</v>
      </c>
      <c r="CA43">
        <v>1.5822101008894912E-33</v>
      </c>
      <c r="CB43">
        <v>1.5218748287642309E-33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1.6695358076472813E-33</v>
      </c>
      <c r="CI43">
        <v>2.5348309998364111E-33</v>
      </c>
      <c r="CJ43">
        <v>1.5027216742282554E-33</v>
      </c>
      <c r="CK43">
        <v>1.9579819164253547E-33</v>
      </c>
      <c r="CL43">
        <v>1.8353514859171833E-33</v>
      </c>
      <c r="CM43">
        <v>3.0102670719292608E-33</v>
      </c>
      <c r="CN43">
        <v>2.1849993996312136E-33</v>
      </c>
      <c r="CO43">
        <v>1.2143483694346222E-33</v>
      </c>
      <c r="CP43">
        <v>1.6797533523435655E-33</v>
      </c>
      <c r="CQ43">
        <v>5.4596066279594555E-31</v>
      </c>
      <c r="CR43">
        <v>1.9438987168895396E-33</v>
      </c>
      <c r="CS43">
        <v>1.9006585548930812E-33</v>
      </c>
      <c r="CT43">
        <v>1.3085516953546899E-30</v>
      </c>
      <c r="CU43">
        <v>1.9261529102961209E-33</v>
      </c>
      <c r="CV43">
        <v>2.0553918978059392E-33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2.3274336385917787E-33</v>
      </c>
      <c r="DD43">
        <v>1.8392794116037436E-33</v>
      </c>
      <c r="DE43">
        <v>3.2992085122187532E-33</v>
      </c>
      <c r="DF43">
        <v>1.9802373517841254E-33</v>
      </c>
      <c r="DG43">
        <v>2.9856483971423836E-33</v>
      </c>
      <c r="DH43">
        <v>1.5248908749804426E-33</v>
      </c>
      <c r="DI43">
        <v>1.5220156068888058E-33</v>
      </c>
      <c r="DJ43">
        <v>1.3926829234969219E-33</v>
      </c>
      <c r="DK43">
        <v>2.3342673921798471E-33</v>
      </c>
      <c r="DL43">
        <v>2.3925163760961253E-33</v>
      </c>
      <c r="DM43">
        <v>1.9372334194705926E-33</v>
      </c>
      <c r="DN43">
        <v>1.8578361250477731E-33</v>
      </c>
      <c r="DO43">
        <v>1.9505708791418568E-33</v>
      </c>
      <c r="DP43">
        <v>2.0791157362101836E-33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2.1426468455938029E-16</v>
      </c>
      <c r="DX43">
        <v>3.8127005880584161E-16</v>
      </c>
      <c r="DY43">
        <v>3.8327512332812688E-16</v>
      </c>
      <c r="DZ43">
        <v>3.8356940008416618E-16</v>
      </c>
      <c r="EA43">
        <v>3.8470380374433122E-16</v>
      </c>
      <c r="EB43">
        <v>3.8487569774220243E-16</v>
      </c>
      <c r="EC43">
        <v>3.8602642100928096E-16</v>
      </c>
      <c r="ED43">
        <v>3.837823561846385E-16</v>
      </c>
      <c r="EE43">
        <v>1.9802950859533448E-2</v>
      </c>
      <c r="EF43">
        <v>1.9802950859533448E-2</v>
      </c>
      <c r="EG43">
        <v>1.9802950859533448E-2</v>
      </c>
      <c r="EH43">
        <v>1.9802950859533448E-2</v>
      </c>
      <c r="EI43">
        <v>1.9802950859533448E-2</v>
      </c>
      <c r="EJ43">
        <v>1.9802950859533448E-2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1.1702778228589004E-16</v>
      </c>
      <c r="ER43">
        <v>6.6119429968000382E-16</v>
      </c>
      <c r="ES43">
        <v>6.6229115360413947E-16</v>
      </c>
      <c r="ET43">
        <v>6.676273902258665E-16</v>
      </c>
      <c r="EU43">
        <v>6.6454321276480992E-16</v>
      </c>
      <c r="EV43">
        <v>6.6641411515138494E-16</v>
      </c>
      <c r="EW43">
        <v>6.6388715132720083E-16</v>
      </c>
      <c r="EX43">
        <v>6.6229115360413947E-16</v>
      </c>
      <c r="EY43">
        <v>5.2477819777763675E-2</v>
      </c>
      <c r="EZ43">
        <v>5.2477819777763675E-2</v>
      </c>
      <c r="FA43">
        <v>5.2477819777763675E-2</v>
      </c>
      <c r="FB43">
        <v>5.2477819777763675E-2</v>
      </c>
      <c r="FC43">
        <v>5.2477819777763675E-2</v>
      </c>
      <c r="FD43">
        <v>5.2477819777763675E-2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2.7278338529721346E-2</v>
      </c>
      <c r="FM43">
        <v>2.4098303681909839E-2</v>
      </c>
      <c r="FN43">
        <v>2.8602236815278792E-2</v>
      </c>
      <c r="FO43">
        <v>2.7963278909323198E-2</v>
      </c>
      <c r="FP43">
        <v>2.7119939434275719E-2</v>
      </c>
      <c r="FQ43">
        <v>2.7773756225644947E-2</v>
      </c>
      <c r="FR43">
        <v>2.8323643473164076E-2</v>
      </c>
      <c r="FS43">
        <v>8.4804527119944587E-2</v>
      </c>
      <c r="FT43">
        <v>8.5518993594924847E-2</v>
      </c>
      <c r="FU43">
        <v>8.4840824129695097E-2</v>
      </c>
      <c r="FV43">
        <v>8.4801334753615773E-2</v>
      </c>
      <c r="FW43">
        <v>8.5093640055979067E-2</v>
      </c>
      <c r="FX43">
        <v>8.518431035466853E-2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4.392217387009361E-2</v>
      </c>
      <c r="GG43">
        <v>3.9139060958006407E-2</v>
      </c>
      <c r="GH43">
        <v>3.7201491244353631E-2</v>
      </c>
      <c r="GI43">
        <v>3.8410596986975541E-2</v>
      </c>
      <c r="GJ43">
        <v>3.8401007398818771E-2</v>
      </c>
      <c r="GK43">
        <v>3.9089970418421417E-2</v>
      </c>
      <c r="GL43">
        <v>3.6310029499423753E-2</v>
      </c>
      <c r="GM43">
        <v>0.11734867996608273</v>
      </c>
      <c r="GN43">
        <v>0.11739800078245295</v>
      </c>
      <c r="GO43">
        <v>0.11807350957645472</v>
      </c>
      <c r="GP43">
        <v>0.11717530444314829</v>
      </c>
      <c r="GQ43">
        <v>0.1179347216355742</v>
      </c>
      <c r="GR43">
        <v>0.1182907916458923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1.6831703603400961E-2</v>
      </c>
      <c r="HA43">
        <v>5.1888075014446727E-2</v>
      </c>
      <c r="HB43">
        <v>4.405664999582249E-2</v>
      </c>
      <c r="HC43">
        <v>4.4890326597070804E-2</v>
      </c>
      <c r="HD43">
        <v>4.8284094337193516E-2</v>
      </c>
      <c r="HE43">
        <v>4.8229270596015623E-2</v>
      </c>
      <c r="HF43">
        <v>4.8964122798895532E-2</v>
      </c>
      <c r="HG43">
        <v>0.15011533227867291</v>
      </c>
      <c r="HH43">
        <v>0.14907996290823286</v>
      </c>
      <c r="HI43">
        <v>0.14923973081178687</v>
      </c>
      <c r="HJ43">
        <v>0.15025652845144444</v>
      </c>
      <c r="HK43">
        <v>0.14900831060846237</v>
      </c>
      <c r="HL43">
        <v>0.14888840255315347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5.6661435810355501E-2</v>
      </c>
      <c r="HV43">
        <v>6.1996461592430545E-2</v>
      </c>
      <c r="HW43">
        <v>6.1864582993375591E-2</v>
      </c>
      <c r="HX43">
        <v>6.1851514607781322E-2</v>
      </c>
      <c r="HY43">
        <v>6.4760218239385214E-2</v>
      </c>
      <c r="HZ43">
        <v>6.2246220812160025E-2</v>
      </c>
      <c r="IA43">
        <v>0.18087390672178594</v>
      </c>
      <c r="IB43">
        <v>0.18417016117297655</v>
      </c>
      <c r="IC43">
        <v>0.18428414956116973</v>
      </c>
      <c r="ID43">
        <v>0.18233949845162634</v>
      </c>
      <c r="IE43">
        <v>0.18304786507332022</v>
      </c>
      <c r="IF43">
        <v>0.18263548731530682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7.1361989921955998E-2</v>
      </c>
      <c r="IP43">
        <v>7.7264759278940429E-2</v>
      </c>
      <c r="IQ43">
        <v>7.0323714505369866E-2</v>
      </c>
      <c r="IR43">
        <v>7.1711271755153988E-2</v>
      </c>
      <c r="IS43">
        <v>7.7019226593205994E-2</v>
      </c>
      <c r="IT43">
        <v>7.8201349787710997E-2</v>
      </c>
      <c r="IU43">
        <v>0.21494523253108608</v>
      </c>
      <c r="IV43">
        <v>0.21387004424111017</v>
      </c>
      <c r="IW43">
        <v>0.21441773080269186</v>
      </c>
      <c r="IX43">
        <v>0.21398906242055998</v>
      </c>
      <c r="IY43">
        <v>0.21685001336683279</v>
      </c>
      <c r="IZ43">
        <v>0.212588877033206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8.1472605452424407E-2</v>
      </c>
      <c r="JK43">
        <v>8.330529171612483E-2</v>
      </c>
      <c r="JL43">
        <v>8.1753155325460888E-2</v>
      </c>
      <c r="JM43">
        <v>8.3132537119253475E-2</v>
      </c>
      <c r="JN43">
        <v>8.4690172904846164E-2</v>
      </c>
      <c r="JO43">
        <v>0.24630409070270209</v>
      </c>
      <c r="JP43">
        <v>0.24814752167845894</v>
      </c>
      <c r="JQ43">
        <v>0.24777418062447315</v>
      </c>
      <c r="JR43">
        <v>0.24727804067438769</v>
      </c>
      <c r="JS43">
        <v>0.24782429009871806</v>
      </c>
      <c r="JT43">
        <v>0.24611472907402213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8.9486028128366341E-2</v>
      </c>
      <c r="KE43">
        <v>8.9609853214483559E-2</v>
      </c>
      <c r="KF43">
        <v>0.10189424798023099</v>
      </c>
      <c r="KG43">
        <v>9.3060541000302519E-2</v>
      </c>
      <c r="KH43">
        <v>9.0274693204340242E-2</v>
      </c>
      <c r="KI43">
        <v>0.27969243725182158</v>
      </c>
      <c r="KJ43">
        <v>0.27974158482928635</v>
      </c>
      <c r="KK43">
        <v>0.27714942399691106</v>
      </c>
      <c r="KL43">
        <v>0.27896317305600338</v>
      </c>
      <c r="KM43">
        <v>0.27847813535276689</v>
      </c>
      <c r="KN43">
        <v>0.27779076049044071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6.2505867484162217E-2</v>
      </c>
      <c r="KY43">
        <v>0.10139490562683072</v>
      </c>
      <c r="KZ43">
        <v>8.6873292912095695E-2</v>
      </c>
      <c r="LA43">
        <v>0.10010660279045674</v>
      </c>
      <c r="LB43">
        <v>0.10192267976439691</v>
      </c>
      <c r="LC43">
        <v>0.31042919129618379</v>
      </c>
      <c r="LD43">
        <v>0.3123904222375764</v>
      </c>
      <c r="LE43">
        <v>0.31242067108409238</v>
      </c>
      <c r="LF43">
        <v>0.3152862335798603</v>
      </c>
      <c r="LG43">
        <v>0.31298005226447084</v>
      </c>
      <c r="LH43">
        <v>0.31089694324686945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0.15313589053730814</v>
      </c>
      <c r="LT43">
        <v>0.11749553853709052</v>
      </c>
      <c r="LU43">
        <v>0.12202929144746943</v>
      </c>
      <c r="LV43">
        <v>0.11913157929729087</v>
      </c>
      <c r="LW43">
        <v>0.34326895318967471</v>
      </c>
      <c r="LX43">
        <v>0.34491833798792365</v>
      </c>
      <c r="LY43">
        <v>0.34706337975360924</v>
      </c>
      <c r="LZ43">
        <v>0.34339834332922875</v>
      </c>
      <c r="MA43">
        <v>0.34425091154281212</v>
      </c>
      <c r="MB43">
        <v>0.34136597281204051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0.12138813429380552</v>
      </c>
      <c r="MO43">
        <v>0.12292867755214466</v>
      </c>
      <c r="MP43">
        <v>0.12801353254891296</v>
      </c>
      <c r="MQ43">
        <v>0.37964245411468861</v>
      </c>
      <c r="MR43">
        <v>0.37159486021503119</v>
      </c>
      <c r="MS43">
        <v>0.37621367625097318</v>
      </c>
      <c r="MT43">
        <v>0.37823884135421343</v>
      </c>
      <c r="MU43">
        <v>0.37700761946417977</v>
      </c>
      <c r="MV43">
        <v>0.37899899671947562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0.1590146636196216</v>
      </c>
      <c r="NJ43">
        <v>0.12702967884443667</v>
      </c>
      <c r="NK43">
        <v>0.40264877017224854</v>
      </c>
      <c r="NL43">
        <v>0.40806833904582429</v>
      </c>
      <c r="NM43">
        <v>0.40411761495011844</v>
      </c>
      <c r="NN43">
        <v>0.40562063402864967</v>
      </c>
      <c r="NO43">
        <v>0.40664798675663016</v>
      </c>
      <c r="NP43">
        <v>0.40778109848575134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0.10568816554738716</v>
      </c>
      <c r="OD43">
        <v>0.12884989449376222</v>
      </c>
      <c r="OE43">
        <v>0.49139178128445249</v>
      </c>
      <c r="OF43">
        <v>0.43822120936530146</v>
      </c>
      <c r="OG43">
        <v>0.44129155016272725</v>
      </c>
      <c r="OH43">
        <v>0.43930988175402536</v>
      </c>
      <c r="OI43">
        <v>0.44047400711889456</v>
      </c>
      <c r="OJ43">
        <v>0.43837529508652945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0.14468743332445944</v>
      </c>
      <c r="OY43">
        <v>0.58760393806224454</v>
      </c>
      <c r="OZ43">
        <v>0.50246978867163916</v>
      </c>
      <c r="PA43">
        <v>0.47182449030779339</v>
      </c>
      <c r="PB43">
        <v>0.4758863885372559</v>
      </c>
      <c r="PC43">
        <v>0.47282023106131305</v>
      </c>
      <c r="PD43">
        <v>0.47076681480893695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1.0637095762728312</v>
      </c>
      <c r="PT43">
        <v>0.5968747007385492</v>
      </c>
      <c r="PU43">
        <v>0.53575538225092223</v>
      </c>
      <c r="PV43">
        <v>0.51074194280527374</v>
      </c>
      <c r="PW43">
        <v>0.50478027031238959</v>
      </c>
      <c r="PX43">
        <v>0.50621557353141011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2.1117176759636851</v>
      </c>
      <c r="QN43">
        <v>1.1065542806968611</v>
      </c>
      <c r="QO43">
        <v>0.61187401739491987</v>
      </c>
      <c r="QP43">
        <v>0.58024478128161527</v>
      </c>
      <c r="QQ43">
        <v>0.5318851757030314</v>
      </c>
      <c r="QR43">
        <v>0.53820666858532806</v>
      </c>
      <c r="QS43" s="102" t="s">
        <v>76</v>
      </c>
      <c r="QU43">
        <v>16</v>
      </c>
      <c r="QV43" s="35">
        <v>0.66600000000000004</v>
      </c>
      <c r="QW43">
        <f>KO$94</f>
        <v>0</v>
      </c>
      <c r="QX43">
        <f t="shared" ref="QX43:RK43" si="40">KP$94</f>
        <v>0</v>
      </c>
      <c r="QY43">
        <f t="shared" si="40"/>
        <v>0</v>
      </c>
      <c r="QZ43">
        <f t="shared" si="40"/>
        <v>0</v>
      </c>
      <c r="RA43">
        <f t="shared" si="40"/>
        <v>0</v>
      </c>
      <c r="RB43">
        <f t="shared" si="40"/>
        <v>0</v>
      </c>
      <c r="RC43">
        <f t="shared" si="40"/>
        <v>0</v>
      </c>
      <c r="RD43">
        <f t="shared" si="40"/>
        <v>0</v>
      </c>
      <c r="RE43">
        <f t="shared" si="40"/>
        <v>0</v>
      </c>
      <c r="RF43">
        <f t="shared" si="40"/>
        <v>2.857216903330894E-2</v>
      </c>
      <c r="RG43">
        <f t="shared" si="40"/>
        <v>0.18482615624855167</v>
      </c>
      <c r="RH43">
        <f t="shared" si="40"/>
        <v>0.16726928531254628</v>
      </c>
      <c r="RI43">
        <f t="shared" si="40"/>
        <v>5.1031298637949966E-2</v>
      </c>
      <c r="RJ43">
        <f t="shared" si="40"/>
        <v>2.8810529921674804E-2</v>
      </c>
      <c r="RK43">
        <f t="shared" si="40"/>
        <v>0.11115181257059668</v>
      </c>
      <c r="RL43">
        <f>LD$94</f>
        <v>0.11550548819900858</v>
      </c>
      <c r="RM43">
        <f>LE$94</f>
        <v>0.12010043733155903</v>
      </c>
      <c r="RN43">
        <f>LF$94</f>
        <v>0.12368987742631705</v>
      </c>
      <c r="RO43">
        <f>LG$94</f>
        <v>0.12848257904109237</v>
      </c>
      <c r="RP43">
        <f>LH$94</f>
        <v>0.13224393830572836</v>
      </c>
      <c r="RR43">
        <f t="shared" si="26"/>
        <v>13.576835399999998</v>
      </c>
      <c r="RS43" s="35">
        <v>0.66600000000000004</v>
      </c>
      <c r="RT43">
        <f>0.42*RI43+0.58*RJ43</f>
        <v>3.8143252782510365E-2</v>
      </c>
    </row>
    <row r="44" spans="1:528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 s="102" t="s">
        <v>78</v>
      </c>
      <c r="QU44">
        <v>17</v>
      </c>
      <c r="QV44" s="35">
        <v>0.7</v>
      </c>
      <c r="QW44">
        <f>LI$94</f>
        <v>0</v>
      </c>
      <c r="QX44">
        <f t="shared" ref="QX44:RK44" si="41">LJ$94</f>
        <v>0</v>
      </c>
      <c r="QY44">
        <f t="shared" si="41"/>
        <v>0</v>
      </c>
      <c r="QZ44">
        <f t="shared" si="41"/>
        <v>0</v>
      </c>
      <c r="RA44">
        <f t="shared" si="41"/>
        <v>0</v>
      </c>
      <c r="RB44">
        <f t="shared" si="41"/>
        <v>0</v>
      </c>
      <c r="RC44">
        <f t="shared" si="41"/>
        <v>0</v>
      </c>
      <c r="RD44">
        <f t="shared" si="41"/>
        <v>0</v>
      </c>
      <c r="RE44">
        <f t="shared" si="41"/>
        <v>0</v>
      </c>
      <c r="RF44">
        <f t="shared" si="41"/>
        <v>0</v>
      </c>
      <c r="RG44">
        <f t="shared" si="41"/>
        <v>6.079276976871343E-2</v>
      </c>
      <c r="RH44">
        <f t="shared" si="41"/>
        <v>0.17846891070184517</v>
      </c>
      <c r="RI44">
        <f t="shared" si="41"/>
        <v>0.16695455934475226</v>
      </c>
      <c r="RJ44">
        <f t="shared" si="41"/>
        <v>2.9428154814438584E-2</v>
      </c>
      <c r="RK44">
        <f t="shared" si="41"/>
        <v>0.10677897403323712</v>
      </c>
      <c r="RL44">
        <f>LX$94</f>
        <v>0.10973497884344119</v>
      </c>
      <c r="RM44">
        <f>LY$94</f>
        <v>0.11546445460398944</v>
      </c>
      <c r="RN44">
        <f>LZ$94</f>
        <v>0.11920874555798563</v>
      </c>
      <c r="RO44">
        <f>MA$94</f>
        <v>0.12288424915414609</v>
      </c>
      <c r="RP44">
        <f>MB$94</f>
        <v>0.1261820169462429</v>
      </c>
      <c r="RR44">
        <f t="shared" si="26"/>
        <v>13.983029999999999</v>
      </c>
      <c r="RS44" s="35">
        <v>0.7</v>
      </c>
      <c r="RT44">
        <f>0.02*RI44+0.98*RJ44</f>
        <v>3.2178682905044859E-2</v>
      </c>
    </row>
    <row r="45" spans="1:528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 s="102" t="s">
        <v>79</v>
      </c>
      <c r="QU45">
        <v>18</v>
      </c>
      <c r="QV45" s="35">
        <v>0.73299999999999998</v>
      </c>
      <c r="QW45">
        <f>MC$94</f>
        <v>0</v>
      </c>
      <c r="QX45">
        <f t="shared" ref="QX45:RK45" si="42">MD$94</f>
        <v>0</v>
      </c>
      <c r="QY45">
        <f t="shared" si="42"/>
        <v>0</v>
      </c>
      <c r="QZ45">
        <f t="shared" si="42"/>
        <v>0</v>
      </c>
      <c r="RA45">
        <f t="shared" si="42"/>
        <v>0</v>
      </c>
      <c r="RB45">
        <f t="shared" si="42"/>
        <v>0</v>
      </c>
      <c r="RC45">
        <f t="shared" si="42"/>
        <v>0</v>
      </c>
      <c r="RD45">
        <f t="shared" si="42"/>
        <v>0</v>
      </c>
      <c r="RE45">
        <f t="shared" si="42"/>
        <v>0</v>
      </c>
      <c r="RF45">
        <f t="shared" si="42"/>
        <v>0</v>
      </c>
      <c r="RG45">
        <f t="shared" si="42"/>
        <v>0</v>
      </c>
      <c r="RH45">
        <f t="shared" si="42"/>
        <v>0.15026827226422759</v>
      </c>
      <c r="RI45">
        <f t="shared" si="42"/>
        <v>0.16193921442424225</v>
      </c>
      <c r="RJ45">
        <f t="shared" si="42"/>
        <v>0.16821758097381537</v>
      </c>
      <c r="RK45">
        <f t="shared" si="42"/>
        <v>0.10291764254993818</v>
      </c>
      <c r="RL45">
        <f>MR$94</f>
        <v>0.10577699472334952</v>
      </c>
      <c r="RM45">
        <f>MS$94</f>
        <v>0.11046895466307102</v>
      </c>
      <c r="RN45">
        <f>MT$94</f>
        <v>0.11529930210413475</v>
      </c>
      <c r="RO45">
        <f>MU$94</f>
        <v>0.11860221061771543</v>
      </c>
      <c r="RP45">
        <f>MV$94</f>
        <v>0.1209845805075267</v>
      </c>
      <c r="RR45">
        <f t="shared" si="26"/>
        <v>14.3772777</v>
      </c>
      <c r="RS45" s="35">
        <v>0.73299999999999998</v>
      </c>
      <c r="RT45">
        <f>0.62*RJ45+0.38*RK45</f>
        <v>0.14340360437274202</v>
      </c>
    </row>
    <row r="46" spans="1:528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 s="102" t="s">
        <v>80</v>
      </c>
      <c r="QU46">
        <v>19</v>
      </c>
      <c r="QV46" s="35">
        <v>0.76600000000000001</v>
      </c>
      <c r="QW46">
        <f>MW$94</f>
        <v>0</v>
      </c>
      <c r="QX46">
        <f t="shared" ref="QX46:RK46" si="43">MX$94</f>
        <v>0</v>
      </c>
      <c r="QY46">
        <f t="shared" si="43"/>
        <v>0</v>
      </c>
      <c r="QZ46">
        <f t="shared" si="43"/>
        <v>0</v>
      </c>
      <c r="RA46">
        <f t="shared" si="43"/>
        <v>0</v>
      </c>
      <c r="RB46">
        <f t="shared" si="43"/>
        <v>0</v>
      </c>
      <c r="RC46">
        <f t="shared" si="43"/>
        <v>0</v>
      </c>
      <c r="RD46">
        <f t="shared" si="43"/>
        <v>0</v>
      </c>
      <c r="RE46">
        <f t="shared" si="43"/>
        <v>0</v>
      </c>
      <c r="RF46">
        <f t="shared" si="43"/>
        <v>0</v>
      </c>
      <c r="RG46">
        <f t="shared" si="43"/>
        <v>0</v>
      </c>
      <c r="RH46">
        <f t="shared" si="43"/>
        <v>2.6566650095724877E-2</v>
      </c>
      <c r="RI46">
        <f t="shared" si="43"/>
        <v>0.18294242008986097</v>
      </c>
      <c r="RJ46">
        <f t="shared" si="43"/>
        <v>0.14990755368076264</v>
      </c>
      <c r="RK46">
        <f t="shared" si="43"/>
        <v>0.16543011943085054</v>
      </c>
      <c r="RL46">
        <f>NL$94</f>
        <v>0.10537169516983561</v>
      </c>
      <c r="RM46">
        <f>NM$94</f>
        <v>0.10599155816220174</v>
      </c>
      <c r="RN46">
        <f>NN$94</f>
        <v>0.10971549699299731</v>
      </c>
      <c r="RO46">
        <f>NO$94</f>
        <v>0.11415760775639361</v>
      </c>
      <c r="RP46">
        <f>NP$94</f>
        <v>0.11851654562069432</v>
      </c>
      <c r="RR46">
        <f t="shared" si="26"/>
        <v>14.771525400000002</v>
      </c>
      <c r="RS46" s="35">
        <v>0.76600000000000001</v>
      </c>
      <c r="RT46">
        <f>0.23*RJ46+0.77*RK46</f>
        <v>0.16185992930833032</v>
      </c>
    </row>
    <row r="47" spans="1:528" x14ac:dyDescent="0.3">
      <c r="A47">
        <v>0</v>
      </c>
      <c r="B47">
        <v>0</v>
      </c>
      <c r="C47">
        <v>5.6405408854567855E-3</v>
      </c>
      <c r="D47">
        <v>0.39031527089241375</v>
      </c>
      <c r="E47">
        <v>0.33664754137853187</v>
      </c>
      <c r="F47">
        <v>0.32513012890943011</v>
      </c>
      <c r="G47">
        <v>0.38817683038164247</v>
      </c>
      <c r="H47">
        <v>0.63023615499340913</v>
      </c>
      <c r="I47">
        <v>0.50203956211030931</v>
      </c>
      <c r="J47">
        <v>0.53791530890983819</v>
      </c>
      <c r="K47">
        <v>0.51413762107911765</v>
      </c>
      <c r="L47">
        <v>0.49086559504029442</v>
      </c>
      <c r="M47">
        <v>0.58004819425497323</v>
      </c>
      <c r="N47">
        <v>0.61249908562220845</v>
      </c>
      <c r="O47">
        <v>1.0302617935542402</v>
      </c>
      <c r="P47">
        <v>1.0307994502714191</v>
      </c>
      <c r="Q47">
        <v>1.0186906508476181</v>
      </c>
      <c r="R47">
        <v>1.0349894465723601</v>
      </c>
      <c r="S47">
        <v>0.98964983097149906</v>
      </c>
      <c r="T47">
        <v>1.0046579583479092</v>
      </c>
      <c r="U47">
        <v>0</v>
      </c>
      <c r="V47">
        <v>0</v>
      </c>
      <c r="W47">
        <v>0</v>
      </c>
      <c r="X47">
        <v>8.0678236693858707E-2</v>
      </c>
      <c r="Y47">
        <v>0.41928747963682356</v>
      </c>
      <c r="Z47">
        <v>0.4307098273721815</v>
      </c>
      <c r="AA47">
        <v>0.48886816002824651</v>
      </c>
      <c r="AB47">
        <v>0.45837526938936435</v>
      </c>
      <c r="AC47">
        <v>0.32618661624848033</v>
      </c>
      <c r="AD47">
        <v>0.70445712916511471</v>
      </c>
      <c r="AE47">
        <v>0.77564738884403339</v>
      </c>
      <c r="AF47">
        <v>0.86960972560096106</v>
      </c>
      <c r="AG47">
        <v>0.7530149282501758</v>
      </c>
      <c r="AH47">
        <v>0.71514222137687278</v>
      </c>
      <c r="AI47">
        <v>1.4198327796586527</v>
      </c>
      <c r="AJ47">
        <v>1.3877925225274075</v>
      </c>
      <c r="AK47">
        <v>1.3721807296657966</v>
      </c>
      <c r="AL47">
        <v>1.4251699623769605</v>
      </c>
      <c r="AM47">
        <v>1.3755295254906275</v>
      </c>
      <c r="AN47">
        <v>1.4117294579005666</v>
      </c>
      <c r="AO47">
        <v>0</v>
      </c>
      <c r="AP47">
        <v>0</v>
      </c>
      <c r="AQ47">
        <v>0</v>
      </c>
      <c r="AR47">
        <v>0</v>
      </c>
      <c r="AS47">
        <v>0.21979047738315541</v>
      </c>
      <c r="AT47">
        <v>0.53971879366258824</v>
      </c>
      <c r="AU47">
        <v>0.54512107314927061</v>
      </c>
      <c r="AV47">
        <v>0.48430953972924751</v>
      </c>
      <c r="AW47">
        <v>0.51521267153235828</v>
      </c>
      <c r="AX47">
        <v>0.49940806246762465</v>
      </c>
      <c r="AY47">
        <v>0.44231779214116318</v>
      </c>
      <c r="AZ47">
        <v>0.70725975961660537</v>
      </c>
      <c r="BA47">
        <v>0.96967020271796001</v>
      </c>
      <c r="BB47">
        <v>0.89532822128250233</v>
      </c>
      <c r="BC47">
        <v>1.7261523139441959</v>
      </c>
      <c r="BD47">
        <v>1.7357276474916934</v>
      </c>
      <c r="BE47">
        <v>1.7639432130137838</v>
      </c>
      <c r="BF47">
        <v>1.7391415130902177</v>
      </c>
      <c r="BG47">
        <v>1.7314315196483872</v>
      </c>
      <c r="BH47">
        <v>1.7183350359044105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0.36081467399238554</v>
      </c>
      <c r="BO47">
        <v>0.53969932578607283</v>
      </c>
      <c r="BP47">
        <v>0.67246136813864432</v>
      </c>
      <c r="BQ47">
        <v>0.62998221737075588</v>
      </c>
      <c r="BR47">
        <v>0.5918960418590774</v>
      </c>
      <c r="BS47">
        <v>0.66454609806715159</v>
      </c>
      <c r="BT47">
        <v>0.64422384648556452</v>
      </c>
      <c r="BU47">
        <v>0.56796076026677722</v>
      </c>
      <c r="BV47">
        <v>0.59503269702796013</v>
      </c>
      <c r="BW47">
        <v>2.0138667526348479</v>
      </c>
      <c r="BX47">
        <v>2.1688293922074973</v>
      </c>
      <c r="BY47">
        <v>2.0588620651834209</v>
      </c>
      <c r="BZ47">
        <v>2.1414854842192876</v>
      </c>
      <c r="CA47">
        <v>2.0886542617677115</v>
      </c>
      <c r="CB47">
        <v>2.0989028372313925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0.46965656191312904</v>
      </c>
      <c r="CJ47">
        <v>0.6531976509764762</v>
      </c>
      <c r="CK47">
        <v>0.66901218851807032</v>
      </c>
      <c r="CL47">
        <v>0.69473813987615984</v>
      </c>
      <c r="CM47">
        <v>0.68589292024759008</v>
      </c>
      <c r="CN47">
        <v>0.69600321029923273</v>
      </c>
      <c r="CO47">
        <v>0.63664563121049578</v>
      </c>
      <c r="CP47">
        <v>0.72239893442602865</v>
      </c>
      <c r="CQ47">
        <v>1.8697784513052533</v>
      </c>
      <c r="CR47">
        <v>2.0213061828889463</v>
      </c>
      <c r="CS47">
        <v>2.2629688194991759</v>
      </c>
      <c r="CT47">
        <v>2.4789164531807866</v>
      </c>
      <c r="CU47">
        <v>2.4542809298926689</v>
      </c>
      <c r="CV47">
        <v>2.5409981750977364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7.9801862125512518E-2</v>
      </c>
      <c r="DD47">
        <v>0.67200826748511899</v>
      </c>
      <c r="DE47">
        <v>0.76001334156405143</v>
      </c>
      <c r="DF47">
        <v>0.71357285369306045</v>
      </c>
      <c r="DG47">
        <v>0.7481344763439377</v>
      </c>
      <c r="DH47">
        <v>0.74525800175684576</v>
      </c>
      <c r="DI47">
        <v>0.80355201013331912</v>
      </c>
      <c r="DJ47">
        <v>0.69201666197922473</v>
      </c>
      <c r="DK47">
        <v>1.7318334585617716</v>
      </c>
      <c r="DL47">
        <v>1.9426480353308124</v>
      </c>
      <c r="DM47">
        <v>2.1414632352286</v>
      </c>
      <c r="DN47">
        <v>2.3017570765809205</v>
      </c>
      <c r="DO47">
        <v>2.5096548524560647</v>
      </c>
      <c r="DP47">
        <v>2.7168191479014521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0.49015417229568131</v>
      </c>
      <c r="DY47">
        <v>0.76193149251500258</v>
      </c>
      <c r="DZ47">
        <v>0.72210945772109292</v>
      </c>
      <c r="EA47">
        <v>0.74201564573482603</v>
      </c>
      <c r="EB47">
        <v>0.77272268851764625</v>
      </c>
      <c r="EC47">
        <v>0.73354875429776067</v>
      </c>
      <c r="ED47">
        <v>0.72320265770037329</v>
      </c>
      <c r="EE47">
        <v>1.6046151749743529</v>
      </c>
      <c r="EF47">
        <v>1.8071896312080464</v>
      </c>
      <c r="EG47">
        <v>2.0322356523705958</v>
      </c>
      <c r="EH47">
        <v>2.2226483791834708</v>
      </c>
      <c r="EI47">
        <v>2.3443004694561145</v>
      </c>
      <c r="EJ47">
        <v>2.5440729669929856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0.15883700268967646</v>
      </c>
      <c r="ES47">
        <v>0.72709770993243017</v>
      </c>
      <c r="ET47">
        <v>0.76967193967198899</v>
      </c>
      <c r="EU47">
        <v>0.75804024013497495</v>
      </c>
      <c r="EV47">
        <v>0.78595328066476733</v>
      </c>
      <c r="EW47">
        <v>0.75761620674503061</v>
      </c>
      <c r="EX47">
        <v>0.82940909622652437</v>
      </c>
      <c r="EY47">
        <v>1.4841353950603733</v>
      </c>
      <c r="EZ47">
        <v>1.6703984640929452</v>
      </c>
      <c r="FA47">
        <v>1.9137929280570583</v>
      </c>
      <c r="FB47">
        <v>2.0766023662451571</v>
      </c>
      <c r="FC47">
        <v>2.2846419283344974</v>
      </c>
      <c r="FD47">
        <v>2.4214541091371631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0.48420786136297994</v>
      </c>
      <c r="FN47">
        <v>0.7937574520098778</v>
      </c>
      <c r="FO47">
        <v>0.79328281933160372</v>
      </c>
      <c r="FP47">
        <v>0.88639830072664716</v>
      </c>
      <c r="FQ47">
        <v>0.85371595309617032</v>
      </c>
      <c r="FR47">
        <v>0.83650281874029997</v>
      </c>
      <c r="FS47">
        <v>1.4535606421174436</v>
      </c>
      <c r="FT47">
        <v>1.6315630864005501</v>
      </c>
      <c r="FU47">
        <v>1.7771809240727334</v>
      </c>
      <c r="FV47">
        <v>1.9931063342283695</v>
      </c>
      <c r="FW47">
        <v>2.1566941244201483</v>
      </c>
      <c r="FX47">
        <v>2.3577721256838045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0.28479441500138081</v>
      </c>
      <c r="GH47">
        <v>0.73692873251684687</v>
      </c>
      <c r="GI47">
        <v>0.91106371911881245</v>
      </c>
      <c r="GJ47">
        <v>0.89310966180201645</v>
      </c>
      <c r="GK47">
        <v>0.91786009505630362</v>
      </c>
      <c r="GL47">
        <v>0.86965173926151029</v>
      </c>
      <c r="GM47">
        <v>1.3085049002533948</v>
      </c>
      <c r="GN47">
        <v>1.4752330077891156</v>
      </c>
      <c r="GO47">
        <v>1.6901487132331035</v>
      </c>
      <c r="GP47">
        <v>1.8171165025599139</v>
      </c>
      <c r="GQ47">
        <v>2.044480420699831</v>
      </c>
      <c r="GR47">
        <v>2.202915442538691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2.5603858401041825E-2</v>
      </c>
      <c r="HB47">
        <v>0.59601560300407153</v>
      </c>
      <c r="HC47">
        <v>1.0034983670663424</v>
      </c>
      <c r="HD47">
        <v>0.87452677681490487</v>
      </c>
      <c r="HE47">
        <v>0.91714397657189406</v>
      </c>
      <c r="HF47">
        <v>0.86163433996505312</v>
      </c>
      <c r="HG47">
        <v>1.2465885461615756</v>
      </c>
      <c r="HH47">
        <v>1.4093082479457397</v>
      </c>
      <c r="HI47">
        <v>1.587006921683743</v>
      </c>
      <c r="HJ47">
        <v>1.7453663016458489</v>
      </c>
      <c r="HK47">
        <v>1.8757692811996378</v>
      </c>
      <c r="HL47">
        <v>2.1261172348941986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0.2406450660755573</v>
      </c>
      <c r="HW47">
        <v>0.87453026354421737</v>
      </c>
      <c r="HX47">
        <v>1.0101546189313824</v>
      </c>
      <c r="HY47">
        <v>0.96010683315452328</v>
      </c>
      <c r="HZ47">
        <v>0.93499742642573613</v>
      </c>
      <c r="IA47">
        <v>1.227281038028061</v>
      </c>
      <c r="IB47">
        <v>1.3435329556883566</v>
      </c>
      <c r="IC47">
        <v>1.4675102129019237</v>
      </c>
      <c r="ID47">
        <v>1.657392157035904</v>
      </c>
      <c r="IE47">
        <v>1.7881939690102522</v>
      </c>
      <c r="IF47">
        <v>1.9377900988891039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6.6705782833918009E-2</v>
      </c>
      <c r="IQ47">
        <v>0.62012068725918823</v>
      </c>
      <c r="IR47">
        <v>0.9700974776408936</v>
      </c>
      <c r="IS47">
        <v>1.0608707461930535</v>
      </c>
      <c r="IT47">
        <v>0.95025571682245935</v>
      </c>
      <c r="IU47">
        <v>1.1852213353759975</v>
      </c>
      <c r="IV47">
        <v>1.3251989202798964</v>
      </c>
      <c r="IW47">
        <v>1.3997582168982128</v>
      </c>
      <c r="IX47">
        <v>1.5070238418753381</v>
      </c>
      <c r="IY47">
        <v>1.743806942171271</v>
      </c>
      <c r="IZ47">
        <v>1.8331334064036733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0.36729209032505944</v>
      </c>
      <c r="JL47">
        <v>0.81508043015669018</v>
      </c>
      <c r="JM47">
        <v>0.86079279862667224</v>
      </c>
      <c r="JN47">
        <v>1.0224325610601785</v>
      </c>
      <c r="JO47">
        <v>1.1012997795049471</v>
      </c>
      <c r="JP47">
        <v>1.2112918964516344</v>
      </c>
      <c r="JQ47">
        <v>1.3730663885388994</v>
      </c>
      <c r="JR47">
        <v>1.4840841488980632</v>
      </c>
      <c r="JS47">
        <v>1.6137621903052621</v>
      </c>
      <c r="JT47">
        <v>1.761888092331142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8.0153317168685317E-2</v>
      </c>
      <c r="KF47">
        <v>0.63753343385502093</v>
      </c>
      <c r="KG47">
        <v>1.0076718527822413</v>
      </c>
      <c r="KH47">
        <v>1.0922531895920862</v>
      </c>
      <c r="KI47">
        <v>1.1358525351170845</v>
      </c>
      <c r="KJ47">
        <v>1.2266126528175012</v>
      </c>
      <c r="KK47">
        <v>1.2907001039062869</v>
      </c>
      <c r="KL47">
        <v>1.4435215720386028</v>
      </c>
      <c r="KM47">
        <v>1.5267232834313524</v>
      </c>
      <c r="KN47">
        <v>1.6522944995976165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0.28942947456094936</v>
      </c>
      <c r="LA47">
        <v>0.79721518292384963</v>
      </c>
      <c r="LB47">
        <v>1.0341160731041283</v>
      </c>
      <c r="LC47">
        <v>1.1630056246868306</v>
      </c>
      <c r="LD47">
        <v>1.1866377106336279</v>
      </c>
      <c r="LE47">
        <v>1.2464623771875443</v>
      </c>
      <c r="LF47">
        <v>1.3007575684421731</v>
      </c>
      <c r="LG47">
        <v>1.4507197593371328</v>
      </c>
      <c r="LH47">
        <v>1.5080080338249797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1.4056213964585876E-2</v>
      </c>
      <c r="LU47">
        <v>0.452988576507804</v>
      </c>
      <c r="LV47">
        <v>0.78095021645401119</v>
      </c>
      <c r="LW47">
        <v>1.1002053521222754</v>
      </c>
      <c r="LX47">
        <v>1.1059157515333726</v>
      </c>
      <c r="LY47">
        <v>1.2754622346170086</v>
      </c>
      <c r="LZ47">
        <v>1.3073872054825268</v>
      </c>
      <c r="MA47">
        <v>1.338390891853674</v>
      </c>
      <c r="MB47">
        <v>1.4139458341149069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6.7110105871356421E-2</v>
      </c>
      <c r="MP47">
        <v>0.56315185699561965</v>
      </c>
      <c r="MQ47">
        <v>1.0049491592498123</v>
      </c>
      <c r="MR47">
        <v>0.99897956519510767</v>
      </c>
      <c r="MS47">
        <v>1.1702192696084874</v>
      </c>
      <c r="MT47">
        <v>1.3249706237899048</v>
      </c>
      <c r="MU47">
        <v>1.3103849154084573</v>
      </c>
      <c r="MV47">
        <v>1.3158532213837322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0.14081534432491116</v>
      </c>
      <c r="NK47">
        <v>0.60033467542619534</v>
      </c>
      <c r="NL47">
        <v>1.067091328676564</v>
      </c>
      <c r="NM47">
        <v>1.1187906534941796</v>
      </c>
      <c r="NN47">
        <v>1.1451644806396359</v>
      </c>
      <c r="NO47">
        <v>1.3001409002226663</v>
      </c>
      <c r="NP47">
        <v>1.4036626330530018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0.1825671995292551</v>
      </c>
      <c r="OF47">
        <v>0.6276856134778851</v>
      </c>
      <c r="OG47">
        <v>1.0972831372697325</v>
      </c>
      <c r="OH47">
        <v>1.202423081015477</v>
      </c>
      <c r="OI47">
        <v>1.3303494387713461</v>
      </c>
      <c r="OJ47">
        <v>1.4991556133235695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0.17590014055043868</v>
      </c>
      <c r="PA47">
        <v>0.45287013550569188</v>
      </c>
      <c r="PB47">
        <v>1.1557766996532883</v>
      </c>
      <c r="PC47">
        <v>1.3011392942801168</v>
      </c>
      <c r="PD47">
        <v>1.2212419292063443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0.12055883430175519</v>
      </c>
      <c r="PV47">
        <v>0.67150976167469256</v>
      </c>
      <c r="PW47">
        <v>1.0805723582758564</v>
      </c>
      <c r="PX47">
        <v>1.2945114394573958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0.21463384970326344</v>
      </c>
      <c r="QQ47">
        <v>0.48262905655218896</v>
      </c>
      <c r="QR47">
        <v>1.0923952722728418</v>
      </c>
      <c r="QS47" s="102" t="s">
        <v>82</v>
      </c>
      <c r="QU47">
        <v>20</v>
      </c>
      <c r="QV47" s="35">
        <v>0.8</v>
      </c>
      <c r="QW47">
        <f>NQ$94</f>
        <v>0</v>
      </c>
      <c r="QX47">
        <f t="shared" ref="QX47:RK47" si="44">NR$94</f>
        <v>0</v>
      </c>
      <c r="QY47">
        <f t="shared" si="44"/>
        <v>0</v>
      </c>
      <c r="QZ47">
        <f t="shared" si="44"/>
        <v>0</v>
      </c>
      <c r="RA47">
        <f t="shared" si="44"/>
        <v>0</v>
      </c>
      <c r="RB47">
        <f t="shared" si="44"/>
        <v>0</v>
      </c>
      <c r="RC47">
        <f t="shared" si="44"/>
        <v>0</v>
      </c>
      <c r="RD47">
        <f t="shared" si="44"/>
        <v>0</v>
      </c>
      <c r="RE47">
        <f t="shared" si="44"/>
        <v>0</v>
      </c>
      <c r="RF47">
        <f t="shared" si="44"/>
        <v>0</v>
      </c>
      <c r="RG47">
        <f t="shared" si="44"/>
        <v>0</v>
      </c>
      <c r="RH47">
        <f t="shared" si="44"/>
        <v>0</v>
      </c>
      <c r="RI47">
        <f t="shared" si="44"/>
        <v>7.0884225751420768E-2</v>
      </c>
      <c r="RJ47">
        <f t="shared" si="44"/>
        <v>0.19962401471042798</v>
      </c>
      <c r="RK47">
        <f t="shared" si="44"/>
        <v>0.17163288149680478</v>
      </c>
      <c r="RL47">
        <f>OF$94</f>
        <v>0.15652214885410404</v>
      </c>
      <c r="RM47">
        <f>OG$94</f>
        <v>0.10485297774417635</v>
      </c>
      <c r="RN47">
        <f>OH$94</f>
        <v>0.10527781901599609</v>
      </c>
      <c r="RO47">
        <f>OI$94</f>
        <v>0.10989601315815226</v>
      </c>
      <c r="RP47">
        <f>OJ$94</f>
        <v>0.11520004367090647</v>
      </c>
      <c r="RR47">
        <f t="shared" si="26"/>
        <v>15.177720000000001</v>
      </c>
      <c r="RS47" s="35">
        <v>0.8</v>
      </c>
      <c r="RT47">
        <f>0.82*RK47+0.18*RL47</f>
        <v>0.16891294962111864</v>
      </c>
    </row>
    <row r="48" spans="1:528" x14ac:dyDescent="0.3">
      <c r="A48">
        <v>0</v>
      </c>
      <c r="B48">
        <v>0</v>
      </c>
      <c r="C48">
        <v>0.58580299104350175</v>
      </c>
      <c r="D48">
        <v>1.0245587491215224</v>
      </c>
      <c r="E48">
        <v>0.88043757325575933</v>
      </c>
      <c r="F48">
        <v>0.81165945607943402</v>
      </c>
      <c r="G48">
        <v>0.4304117055848749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0.91359780948121894</v>
      </c>
      <c r="Y48">
        <v>1.1449712927498665</v>
      </c>
      <c r="Z48">
        <v>1.1721516865191306</v>
      </c>
      <c r="AA48">
        <v>1.3648182463389176</v>
      </c>
      <c r="AB48">
        <v>1.2571303757933232</v>
      </c>
      <c r="AC48">
        <v>0.86994763335461767</v>
      </c>
      <c r="AD48">
        <v>0.14330064543516924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1.1895339905269584</v>
      </c>
      <c r="AT48">
        <v>1.5323827144306326</v>
      </c>
      <c r="AU48">
        <v>1.5713464597816618</v>
      </c>
      <c r="AV48">
        <v>1.3501845572939013</v>
      </c>
      <c r="AW48">
        <v>1.4502389763727279</v>
      </c>
      <c r="AX48">
        <v>1.4799645634436329</v>
      </c>
      <c r="AY48">
        <v>1.4030367055069279</v>
      </c>
      <c r="AZ48">
        <v>0.54954435196749463</v>
      </c>
      <c r="BA48">
        <v>1.2666953545903284E-2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1.4167972604419046</v>
      </c>
      <c r="BN48">
        <v>1.648282529319137</v>
      </c>
      <c r="BO48">
        <v>1.6401707756294008</v>
      </c>
      <c r="BP48">
        <v>1.9797469630677424</v>
      </c>
      <c r="BQ48">
        <v>1.8652880997558363</v>
      </c>
      <c r="BR48">
        <v>1.7432538991095605</v>
      </c>
      <c r="BS48">
        <v>1.9712254602528998</v>
      </c>
      <c r="BT48">
        <v>1.8747059910759729</v>
      </c>
      <c r="BU48">
        <v>1.7580330110915205</v>
      </c>
      <c r="BV48">
        <v>1.098917842375025</v>
      </c>
      <c r="BW48">
        <v>0.42967353743486303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2.2462564032144146</v>
      </c>
      <c r="CI48">
        <v>2.0076041032235308</v>
      </c>
      <c r="CJ48">
        <v>1.9991361386732365</v>
      </c>
      <c r="CK48">
        <v>2.0508118668937301</v>
      </c>
      <c r="CL48">
        <v>2.1220464331958531</v>
      </c>
      <c r="CM48">
        <v>2.1603836178258673</v>
      </c>
      <c r="CN48">
        <v>2.3411694030057375</v>
      </c>
      <c r="CO48">
        <v>2.0176470673216285</v>
      </c>
      <c r="CP48">
        <v>2.1584248070521692</v>
      </c>
      <c r="CQ48">
        <v>2.0807056573088802</v>
      </c>
      <c r="CR48">
        <v>1.6211800883065191</v>
      </c>
      <c r="CS48">
        <v>0.98066446742745361</v>
      </c>
      <c r="CT48">
        <v>0.26751932379551924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1.3256004014627643</v>
      </c>
      <c r="DC48">
        <v>2.02841115219739</v>
      </c>
      <c r="DD48">
        <v>2.2756685046140892</v>
      </c>
      <c r="DE48">
        <v>2.4542596457961974</v>
      </c>
      <c r="DF48">
        <v>2.1660827646398757</v>
      </c>
      <c r="DG48">
        <v>2.4519117514684865</v>
      </c>
      <c r="DH48">
        <v>2.3774184352032623</v>
      </c>
      <c r="DI48">
        <v>2.4687170954336413</v>
      </c>
      <c r="DJ48">
        <v>2.288499916978977</v>
      </c>
      <c r="DK48">
        <v>2.2437189545582297</v>
      </c>
      <c r="DL48">
        <v>2.2537596596315344</v>
      </c>
      <c r="DM48">
        <v>1.9719159098158452</v>
      </c>
      <c r="DN48">
        <v>1.5229079622128032</v>
      </c>
      <c r="DO48">
        <v>1.006159242450672</v>
      </c>
      <c r="DP48">
        <v>0.25641978627340156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2.6979882354809095</v>
      </c>
      <c r="DX48">
        <v>2.3427969704210176</v>
      </c>
      <c r="DY48">
        <v>2.4517743171681214</v>
      </c>
      <c r="DZ48">
        <v>2.3629786327324078</v>
      </c>
      <c r="EA48">
        <v>2.4054463946848763</v>
      </c>
      <c r="EB48">
        <v>2.5081353922199137</v>
      </c>
      <c r="EC48">
        <v>2.4714485395499581</v>
      </c>
      <c r="ED48">
        <v>2.4561127417271229</v>
      </c>
      <c r="EE48">
        <v>2.5274328977119005</v>
      </c>
      <c r="EF48">
        <v>2.4253657398139938</v>
      </c>
      <c r="EG48">
        <v>2.6929389218574697</v>
      </c>
      <c r="EH48">
        <v>2.4501143245307699</v>
      </c>
      <c r="EI48">
        <v>1.9315710674647224</v>
      </c>
      <c r="EJ48">
        <v>1.2151290116213018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0.95246748835208828</v>
      </c>
      <c r="ER48">
        <v>2.7486441689398333</v>
      </c>
      <c r="ES48">
        <v>2.6414916183219685</v>
      </c>
      <c r="ET48">
        <v>2.5793799947805316</v>
      </c>
      <c r="EU48">
        <v>2.6769907525848002</v>
      </c>
      <c r="EV48">
        <v>2.7504382922913377</v>
      </c>
      <c r="EW48">
        <v>2.5268256405751672</v>
      </c>
      <c r="EX48">
        <v>2.9287240504802279</v>
      </c>
      <c r="EY48">
        <v>2.5754087411108326</v>
      </c>
      <c r="EZ48">
        <v>2.5251269959688418</v>
      </c>
      <c r="FA48">
        <v>2.9875516098216286</v>
      </c>
      <c r="FB48">
        <v>2.425022278067746</v>
      </c>
      <c r="FC48">
        <v>2.5287700522149552</v>
      </c>
      <c r="FD48">
        <v>2.2693233124678414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1.6351990483195713</v>
      </c>
      <c r="FM48">
        <v>2.423638439308395</v>
      </c>
      <c r="FN48">
        <v>2.6986885178078941</v>
      </c>
      <c r="FO48">
        <v>2.8331179206052659</v>
      </c>
      <c r="FP48">
        <v>3.046372183042072</v>
      </c>
      <c r="FQ48">
        <v>2.9230131139122442</v>
      </c>
      <c r="FR48">
        <v>2.8527815213839869</v>
      </c>
      <c r="FS48">
        <v>3.3667222980050102</v>
      </c>
      <c r="FT48">
        <v>3.1049212420571011</v>
      </c>
      <c r="FU48">
        <v>2.8290247198799059</v>
      </c>
      <c r="FV48">
        <v>2.8966730644185645</v>
      </c>
      <c r="FW48">
        <v>2.512332210632052</v>
      </c>
      <c r="FX48">
        <v>2.7572439105534019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1.5314809188664136</v>
      </c>
      <c r="GG48">
        <v>3.3686070142877353</v>
      </c>
      <c r="GH48">
        <v>2.8131906589119779</v>
      </c>
      <c r="GI48">
        <v>3.2466608772220455</v>
      </c>
      <c r="GJ48">
        <v>3.0142447983118319</v>
      </c>
      <c r="GK48">
        <v>3.2543558588797232</v>
      </c>
      <c r="GL48">
        <v>2.9908994870240631</v>
      </c>
      <c r="GM48">
        <v>3.0963484212347319</v>
      </c>
      <c r="GN48">
        <v>2.9916314287624717</v>
      </c>
      <c r="GO48">
        <v>3.2715652037923477</v>
      </c>
      <c r="GP48">
        <v>3.0750005218848573</v>
      </c>
      <c r="GQ48">
        <v>3.1168419144428889</v>
      </c>
      <c r="GR48">
        <v>2.9145854377553979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0.35050649893667168</v>
      </c>
      <c r="HA48">
        <v>2.1673029009589397</v>
      </c>
      <c r="HB48">
        <v>3.0259672121761141</v>
      </c>
      <c r="HC48">
        <v>3.6376941434413648</v>
      </c>
      <c r="HD48">
        <v>3.0950430627071888</v>
      </c>
      <c r="HE48">
        <v>3.3921593484246464</v>
      </c>
      <c r="HF48">
        <v>3.0491447221867554</v>
      </c>
      <c r="HG48">
        <v>3.541336030895299</v>
      </c>
      <c r="HH48">
        <v>3.3684547239174787</v>
      </c>
      <c r="HI48">
        <v>3.4507476425848691</v>
      </c>
      <c r="HJ48">
        <v>3.3273400949305643</v>
      </c>
      <c r="HK48">
        <v>3.0643970106613176</v>
      </c>
      <c r="HL48">
        <v>3.3893275586258294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2.7481481965601287</v>
      </c>
      <c r="HV48">
        <v>3.4132165638837799</v>
      </c>
      <c r="HW48">
        <v>3.5977967939314146</v>
      </c>
      <c r="HX48">
        <v>3.565561806259272</v>
      </c>
      <c r="HY48">
        <v>3.434606104646118</v>
      </c>
      <c r="HZ48">
        <v>3.2663658416868762</v>
      </c>
      <c r="IA48">
        <v>3.9977580946323954</v>
      </c>
      <c r="IB48">
        <v>3.7084814238565889</v>
      </c>
      <c r="IC48">
        <v>3.4107873415676453</v>
      </c>
      <c r="ID48">
        <v>3.7424603177266857</v>
      </c>
      <c r="IE48">
        <v>3.416246921109042</v>
      </c>
      <c r="IF48">
        <v>3.1513422286371875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1.7629869669754137</v>
      </c>
      <c r="IP48">
        <v>1.9855761132590319</v>
      </c>
      <c r="IQ48">
        <v>3.365550678787486</v>
      </c>
      <c r="IR48">
        <v>3.6206006565468001</v>
      </c>
      <c r="IS48">
        <v>3.8139361227775579</v>
      </c>
      <c r="IT48">
        <v>3.5102253954210059</v>
      </c>
      <c r="IU48">
        <v>4.2258354779954992</v>
      </c>
      <c r="IV48">
        <v>4.1929462135840563</v>
      </c>
      <c r="IW48">
        <v>3.9551758001737487</v>
      </c>
      <c r="IX48">
        <v>3.670131956884243</v>
      </c>
      <c r="IY48">
        <v>3.9586451323816316</v>
      </c>
      <c r="IZ48">
        <v>3.6902467803458792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3.6622410246643353</v>
      </c>
      <c r="JK48">
        <v>4.4161374549248684</v>
      </c>
      <c r="JL48">
        <v>3.2667471892087416</v>
      </c>
      <c r="JM48">
        <v>3.2751481714508253</v>
      </c>
      <c r="JN48">
        <v>3.8829242582769385</v>
      </c>
      <c r="JO48">
        <v>4.2081205885422346</v>
      </c>
      <c r="JP48">
        <v>4.2351924554649569</v>
      </c>
      <c r="JQ48">
        <v>4.2355225526286642</v>
      </c>
      <c r="JR48">
        <v>4.2273821075898281</v>
      </c>
      <c r="JS48">
        <v>4.0153165247300366</v>
      </c>
      <c r="JT48">
        <v>3.9308651872548763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1.3943162872212727</v>
      </c>
      <c r="KE48">
        <v>2.9626535821794917</v>
      </c>
      <c r="KF48">
        <v>3.926165657996576</v>
      </c>
      <c r="KG48">
        <v>4.1761299771526463</v>
      </c>
      <c r="KH48">
        <v>4.1278332433647238</v>
      </c>
      <c r="KI48">
        <v>4.6732291824136993</v>
      </c>
      <c r="KJ48">
        <v>4.7813502301143451</v>
      </c>
      <c r="KK48">
        <v>4.5369783189710242</v>
      </c>
      <c r="KL48">
        <v>4.5489337055672188</v>
      </c>
      <c r="KM48">
        <v>4.4878355098768052</v>
      </c>
      <c r="KN48">
        <v>4.3458209622142601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1.7640180848897475</v>
      </c>
      <c r="KY48">
        <v>3.6334682289799121</v>
      </c>
      <c r="KZ48">
        <v>3.9432732195892268</v>
      </c>
      <c r="LA48">
        <v>4.0016207200245768</v>
      </c>
      <c r="LB48">
        <v>4.0691849240890008</v>
      </c>
      <c r="LC48">
        <v>5.1233406425398469</v>
      </c>
      <c r="LD48">
        <v>5.0553526735774392</v>
      </c>
      <c r="LE48">
        <v>4.8011774467932904</v>
      </c>
      <c r="LF48">
        <v>4.5637432872870098</v>
      </c>
      <c r="LG48">
        <v>4.7761833050935572</v>
      </c>
      <c r="LH48">
        <v>4.2250448961566338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0.49889362604490245</v>
      </c>
      <c r="LT48">
        <v>2.3198129962200693</v>
      </c>
      <c r="LU48">
        <v>4.4990500938260816</v>
      </c>
      <c r="LV48">
        <v>3.6456277822112719</v>
      </c>
      <c r="LW48">
        <v>5.2087933837331883</v>
      </c>
      <c r="LX48">
        <v>5.0460118238964862</v>
      </c>
      <c r="LY48">
        <v>5.2216517284740664</v>
      </c>
      <c r="LZ48">
        <v>5.253381249046166</v>
      </c>
      <c r="MA48">
        <v>4.8193757097926735</v>
      </c>
      <c r="MB48">
        <v>4.576057327349333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1.2711072746745979</v>
      </c>
      <c r="MO48">
        <v>3.1608305871069007</v>
      </c>
      <c r="MP48">
        <v>4.7727735971499801</v>
      </c>
      <c r="MQ48">
        <v>5.4574252261910186</v>
      </c>
      <c r="MR48">
        <v>4.9553595388706713</v>
      </c>
      <c r="MS48">
        <v>5.1859863497173242</v>
      </c>
      <c r="MT48">
        <v>5.5199843288606507</v>
      </c>
      <c r="MU48">
        <v>5.1504646102410439</v>
      </c>
      <c r="MV48">
        <v>4.8783102074245308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0.2423093422001944</v>
      </c>
      <c r="NI48">
        <v>2.5959428397719586</v>
      </c>
      <c r="NJ48">
        <v>3.7156537303664892</v>
      </c>
      <c r="NK48">
        <v>5.7254638584131836</v>
      </c>
      <c r="NL48">
        <v>5.8123416557052598</v>
      </c>
      <c r="NM48">
        <v>5.4181089848089803</v>
      </c>
      <c r="NN48">
        <v>5.2446983710292461</v>
      </c>
      <c r="NO48">
        <v>5.622632911637135</v>
      </c>
      <c r="NP48">
        <v>5.6059616320273626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1.6695232421791808</v>
      </c>
      <c r="OD48">
        <v>3.5129109315849196</v>
      </c>
      <c r="OE48">
        <v>5.6945747920164935</v>
      </c>
      <c r="OF48">
        <v>6.0381290577589688</v>
      </c>
      <c r="OG48">
        <v>6.2113765655537705</v>
      </c>
      <c r="OH48">
        <v>5.8441438840109949</v>
      </c>
      <c r="OI48">
        <v>5.9034193702056106</v>
      </c>
      <c r="OJ48">
        <v>6.2447936324245532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1.2006744360596413</v>
      </c>
      <c r="OY48">
        <v>6.599192807939195</v>
      </c>
      <c r="OZ48">
        <v>5.9190667587851911</v>
      </c>
      <c r="PA48">
        <v>5.7692014384096018</v>
      </c>
      <c r="PB48">
        <v>6.4790195056550415</v>
      </c>
      <c r="PC48">
        <v>6.308716054260354</v>
      </c>
      <c r="PD48">
        <v>5.66079429672532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8.5922109677624583</v>
      </c>
      <c r="PT48">
        <v>6.145745613630738</v>
      </c>
      <c r="PU48">
        <v>5.6198264341584219</v>
      </c>
      <c r="PV48">
        <v>6.1314816431736023</v>
      </c>
      <c r="PW48">
        <v>6.515963178353946</v>
      </c>
      <c r="PX48">
        <v>6.2672583890667006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15.681726729357033</v>
      </c>
      <c r="QN48">
        <v>8.9554522786678934</v>
      </c>
      <c r="QO48">
        <v>6.0838855391657738</v>
      </c>
      <c r="QP48">
        <v>6.2034770521864537</v>
      </c>
      <c r="QQ48">
        <v>6.2921382505456025</v>
      </c>
      <c r="QR48">
        <v>6.8368550250089557</v>
      </c>
      <c r="QS48" s="102" t="s">
        <v>83</v>
      </c>
      <c r="QU48">
        <v>21</v>
      </c>
      <c r="QV48" s="35">
        <v>0.83300000000000007</v>
      </c>
      <c r="QW48">
        <f>OK$94</f>
        <v>0</v>
      </c>
      <c r="QX48">
        <f t="shared" ref="QX48:RK48" si="45">OL$94</f>
        <v>0</v>
      </c>
      <c r="QY48">
        <f t="shared" si="45"/>
        <v>0</v>
      </c>
      <c r="QZ48">
        <f t="shared" si="45"/>
        <v>0</v>
      </c>
      <c r="RA48">
        <f t="shared" si="45"/>
        <v>0</v>
      </c>
      <c r="RB48">
        <f t="shared" si="45"/>
        <v>0</v>
      </c>
      <c r="RC48">
        <f t="shared" si="45"/>
        <v>0</v>
      </c>
      <c r="RD48">
        <f t="shared" si="45"/>
        <v>0</v>
      </c>
      <c r="RE48">
        <f t="shared" si="45"/>
        <v>0</v>
      </c>
      <c r="RF48">
        <f t="shared" si="45"/>
        <v>0</v>
      </c>
      <c r="RG48">
        <f t="shared" si="45"/>
        <v>0</v>
      </c>
      <c r="RH48">
        <f t="shared" si="45"/>
        <v>0</v>
      </c>
      <c r="RI48">
        <f t="shared" si="45"/>
        <v>0</v>
      </c>
      <c r="RJ48">
        <f t="shared" si="45"/>
        <v>7.934616740473778E-2</v>
      </c>
      <c r="RK48">
        <f t="shared" si="45"/>
        <v>0.19757358353673624</v>
      </c>
      <c r="RL48">
        <f>OZ$94</f>
        <v>0.17383424344562937</v>
      </c>
      <c r="RM48">
        <f>PA$94</f>
        <v>0.15457161803065961</v>
      </c>
      <c r="RN48">
        <f>PB$94</f>
        <v>0.1064640282904948</v>
      </c>
      <c r="RO48">
        <f>PC$94</f>
        <v>0.10528735916464667</v>
      </c>
      <c r="RP48">
        <f>PD$94</f>
        <v>0.10801141085843428</v>
      </c>
      <c r="RR48">
        <f t="shared" si="26"/>
        <v>15.571967700000002</v>
      </c>
      <c r="RS48" s="35">
        <v>0.83300000000000007</v>
      </c>
      <c r="RT48">
        <f>0.43*RK48+0.57*RL48</f>
        <v>0.18404215968480531</v>
      </c>
      <c r="SF48" s="41"/>
      <c r="SG48" s="41"/>
      <c r="SH48" s="41"/>
      <c r="SI48" s="41"/>
      <c r="SJ48" s="41"/>
      <c r="SK48" s="41"/>
      <c r="SL48" s="41"/>
      <c r="SM48" s="41"/>
      <c r="SN48" s="41"/>
      <c r="SO48" s="41"/>
      <c r="SP48" s="41"/>
      <c r="SQ48" s="41"/>
      <c r="SR48" s="41"/>
      <c r="SS48" s="41"/>
      <c r="ST48" s="41"/>
      <c r="SU48" s="41"/>
      <c r="SV48" s="41"/>
      <c r="SW48" s="41"/>
      <c r="SX48" s="41"/>
      <c r="SY48" s="41"/>
      <c r="SZ48" s="41"/>
      <c r="TA48" s="41"/>
      <c r="TB48" s="41"/>
      <c r="TC48" s="41"/>
      <c r="TD48" s="41"/>
      <c r="TE48" s="41"/>
      <c r="TF48" s="41"/>
      <c r="TG48" s="41"/>
      <c r="TH48" s="41"/>
    </row>
    <row r="49" spans="1:528" x14ac:dyDescent="0.3">
      <c r="A49">
        <v>0</v>
      </c>
      <c r="B49">
        <v>0</v>
      </c>
      <c r="C49">
        <v>1.4302616773506558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2.272669860383667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2.063370510697335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1.3401789711857086</v>
      </c>
      <c r="BN49">
        <v>2.1327485662241656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3.295331166413173</v>
      </c>
      <c r="CI49">
        <v>1.8779709933733346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0.29933973634061073</v>
      </c>
      <c r="DC49">
        <v>4.624276906325921</v>
      </c>
      <c r="DD49">
        <v>0.21590906995935111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4.3434576252579911</v>
      </c>
      <c r="DX49">
        <v>3.1418261877139555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1.8786986398211571</v>
      </c>
      <c r="ER49">
        <v>5.7205828498184976</v>
      </c>
      <c r="ES49">
        <v>0.34548052107733551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5.7274043416747258</v>
      </c>
      <c r="FM49">
        <v>3.0741996542225669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3.9022435782438469</v>
      </c>
      <c r="GG49">
        <v>6.439048928926038</v>
      </c>
      <c r="GH49">
        <v>0.27102047274417307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0.74737326669473281</v>
      </c>
      <c r="HA49">
        <v>5.8550908046020593</v>
      </c>
      <c r="HB49">
        <v>3.0876661031947306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5.7528117065744215</v>
      </c>
      <c r="HV49">
        <v>7.8989536428088556</v>
      </c>
      <c r="HW49">
        <v>0.57830403968424482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3.2305136635661054</v>
      </c>
      <c r="IP49">
        <v>6.4654937156210703</v>
      </c>
      <c r="IQ49">
        <v>3.571206032401832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7.4968327218782926</v>
      </c>
      <c r="JK49">
        <v>8.2745737230974594</v>
      </c>
      <c r="JL49">
        <v>0.60728571923253982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4.5286080820092529</v>
      </c>
      <c r="KE49">
        <v>6.9977610271942856</v>
      </c>
      <c r="KF49">
        <v>5.0600600705135328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1.4329638899868842</v>
      </c>
      <c r="KY49">
        <v>8.0005954871564349</v>
      </c>
      <c r="KZ49">
        <v>7.9370575243826025</v>
      </c>
      <c r="LA49">
        <v>2.0266391239588417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2.5616976754446772</v>
      </c>
      <c r="LT49">
        <v>8.1124837137890715</v>
      </c>
      <c r="LU49">
        <v>8.3271887859429761</v>
      </c>
      <c r="LV49">
        <v>0.88317661367674416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6.4785884195325849</v>
      </c>
      <c r="MO49">
        <v>7.7052258668714719</v>
      </c>
      <c r="MP49">
        <v>8.7102870488397688</v>
      </c>
      <c r="MQ49">
        <v>1.3867996847686337E-2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1.1658893084831783</v>
      </c>
      <c r="NI49">
        <v>8.1020062298426225</v>
      </c>
      <c r="NJ49">
        <v>7.3015331853467149</v>
      </c>
      <c r="NK49">
        <v>7.7028099029816142</v>
      </c>
      <c r="NL49">
        <v>1.2699686734261684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3.2599710568819034</v>
      </c>
      <c r="OD49">
        <v>9.4662218155021733</v>
      </c>
      <c r="OE49">
        <v>7.9814939808470964</v>
      </c>
      <c r="OF49">
        <v>7.3838646371258303</v>
      </c>
      <c r="OG49">
        <v>1.1376275796294306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3.7600432119563481</v>
      </c>
      <c r="OY49">
        <v>9.6855311965802322</v>
      </c>
      <c r="OZ49">
        <v>8.6525841593681552</v>
      </c>
      <c r="PA49">
        <v>7.5857007742434828</v>
      </c>
      <c r="PB49">
        <v>1.5896530744661543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5.4084837280372158</v>
      </c>
      <c r="PT49">
        <v>10.294208721568728</v>
      </c>
      <c r="PU49">
        <v>7.6569154176109784</v>
      </c>
      <c r="PV49">
        <v>5.3630001054255292</v>
      </c>
      <c r="PW49">
        <v>1.6801581796456513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7.9718816224318951</v>
      </c>
      <c r="QN49">
        <v>6.7837658626763506</v>
      </c>
      <c r="QO49">
        <v>10.730466915300385</v>
      </c>
      <c r="QP49">
        <v>8.9883938296893202</v>
      </c>
      <c r="QQ49">
        <v>8.7976807345981793</v>
      </c>
      <c r="QR49">
        <v>3.327078543025574</v>
      </c>
      <c r="QS49" s="102" t="s">
        <v>84</v>
      </c>
      <c r="QU49">
        <v>22</v>
      </c>
      <c r="QV49" s="35">
        <v>0.8660000000000001</v>
      </c>
      <c r="QW49">
        <f>PE$94</f>
        <v>0</v>
      </c>
      <c r="QX49">
        <f t="shared" ref="QX49:RK49" si="46">PF$94</f>
        <v>0</v>
      </c>
      <c r="QY49">
        <f t="shared" si="46"/>
        <v>0</v>
      </c>
      <c r="QZ49">
        <f t="shared" si="46"/>
        <v>0</v>
      </c>
      <c r="RA49">
        <f t="shared" si="46"/>
        <v>0</v>
      </c>
      <c r="RB49">
        <f t="shared" si="46"/>
        <v>0</v>
      </c>
      <c r="RC49">
        <f t="shared" si="46"/>
        <v>0</v>
      </c>
      <c r="RD49">
        <f t="shared" si="46"/>
        <v>0</v>
      </c>
      <c r="RE49">
        <f t="shared" si="46"/>
        <v>0</v>
      </c>
      <c r="RF49">
        <f t="shared" si="46"/>
        <v>0</v>
      </c>
      <c r="RG49">
        <f t="shared" si="46"/>
        <v>0</v>
      </c>
      <c r="RH49">
        <f t="shared" si="46"/>
        <v>0</v>
      </c>
      <c r="RI49">
        <f t="shared" si="46"/>
        <v>0</v>
      </c>
      <c r="RJ49">
        <f t="shared" si="46"/>
        <v>0</v>
      </c>
      <c r="RK49">
        <f t="shared" si="46"/>
        <v>0.15450886341312892</v>
      </c>
      <c r="RL49">
        <f>PT$94</f>
        <v>0.20486256173497641</v>
      </c>
      <c r="RM49">
        <f>PU$94</f>
        <v>0.15882411267685254</v>
      </c>
      <c r="RN49">
        <f>PV$94</f>
        <v>0.13038764747644802</v>
      </c>
      <c r="RO49">
        <f>PW$94</f>
        <v>0.10557053291330802</v>
      </c>
      <c r="RP49">
        <f>PX$94</f>
        <v>0.10467916251685547</v>
      </c>
      <c r="RR49">
        <f t="shared" si="26"/>
        <v>15.966215400000001</v>
      </c>
      <c r="RS49" s="35">
        <v>0.8660000000000001</v>
      </c>
      <c r="RT49">
        <f>0.03*RK49+0.97*RL49</f>
        <v>0.20335195078532098</v>
      </c>
      <c r="SF49" s="41"/>
      <c r="SG49" s="41"/>
      <c r="SH49" s="41"/>
      <c r="SI49" s="41"/>
      <c r="SJ49" s="41"/>
      <c r="SK49" s="41"/>
      <c r="SL49" s="41"/>
      <c r="SM49" s="41"/>
      <c r="SN49" s="41"/>
      <c r="SO49" s="41"/>
      <c r="SP49" s="41"/>
      <c r="SQ49" s="41"/>
      <c r="SR49" s="41"/>
      <c r="SS49" s="41"/>
      <c r="ST49" s="41"/>
      <c r="SU49" s="41"/>
      <c r="SV49" s="41"/>
      <c r="SW49" s="41"/>
      <c r="SX49" s="41"/>
      <c r="SY49" s="41"/>
      <c r="SZ49" s="41"/>
      <c r="TA49" s="41"/>
      <c r="TB49" s="41"/>
      <c r="TC49" s="41"/>
      <c r="TD49" s="41"/>
      <c r="TE49" s="41"/>
      <c r="TF49" s="41"/>
      <c r="TG49" s="41"/>
      <c r="TH49" s="41"/>
    </row>
    <row r="50" spans="1:528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 s="102" t="s">
        <v>85</v>
      </c>
      <c r="QU50">
        <v>23</v>
      </c>
      <c r="QV50" s="35">
        <v>0.9</v>
      </c>
      <c r="QW50">
        <f>PY$94</f>
        <v>0</v>
      </c>
      <c r="QX50">
        <f t="shared" ref="QX50:RK50" si="47">PZ$94</f>
        <v>0</v>
      </c>
      <c r="QY50">
        <f t="shared" si="47"/>
        <v>0</v>
      </c>
      <c r="QZ50">
        <f t="shared" si="47"/>
        <v>0</v>
      </c>
      <c r="RA50">
        <f t="shared" si="47"/>
        <v>0</v>
      </c>
      <c r="RB50">
        <f t="shared" si="47"/>
        <v>0</v>
      </c>
      <c r="RC50">
        <f t="shared" si="47"/>
        <v>0</v>
      </c>
      <c r="RD50">
        <f t="shared" si="47"/>
        <v>0</v>
      </c>
      <c r="RE50">
        <f t="shared" si="47"/>
        <v>0</v>
      </c>
      <c r="RF50">
        <f t="shared" si="47"/>
        <v>0</v>
      </c>
      <c r="RG50">
        <f t="shared" si="47"/>
        <v>0</v>
      </c>
      <c r="RH50">
        <f t="shared" si="47"/>
        <v>0</v>
      </c>
      <c r="RI50">
        <f t="shared" si="47"/>
        <v>0</v>
      </c>
      <c r="RJ50">
        <f t="shared" si="47"/>
        <v>0</v>
      </c>
      <c r="RK50">
        <f t="shared" si="47"/>
        <v>0.20603859545316192</v>
      </c>
      <c r="RL50">
        <f>QN$94</f>
        <v>0.1671824036245029</v>
      </c>
      <c r="RM50">
        <f>QO$94</f>
        <v>0.20743897792565141</v>
      </c>
      <c r="RN50">
        <f>QP$94</f>
        <v>0.17300585405165378</v>
      </c>
      <c r="RO50">
        <f>QQ$94</f>
        <v>0.16623268826325024</v>
      </c>
      <c r="RP50">
        <f>QR$94</f>
        <v>0.11361497569748319</v>
      </c>
      <c r="RR50">
        <f t="shared" si="26"/>
        <v>16.372410000000002</v>
      </c>
      <c r="RS50" s="35">
        <v>0.9</v>
      </c>
      <c r="RT50">
        <f>0.63*RL50+0.37*RM50</f>
        <v>0.18207733611592786</v>
      </c>
      <c r="SF50" s="41"/>
      <c r="SG50" s="41"/>
      <c r="SH50" s="41"/>
      <c r="SI50" s="41"/>
      <c r="SJ50" s="41"/>
      <c r="SK50" s="41"/>
      <c r="SL50" s="41"/>
      <c r="SM50" s="41"/>
      <c r="SN50" s="41"/>
      <c r="SO50" s="41"/>
      <c r="SP50" s="41"/>
      <c r="SQ50" s="41"/>
      <c r="SR50" s="41"/>
      <c r="SS50" s="41"/>
      <c r="ST50" s="41"/>
      <c r="SU50" s="41"/>
      <c r="SV50" s="41"/>
      <c r="SW50" s="41"/>
      <c r="SX50" s="41"/>
      <c r="SY50" s="41"/>
      <c r="SZ50" s="41"/>
      <c r="TA50" s="41"/>
      <c r="TB50" s="41"/>
      <c r="TC50" s="41"/>
      <c r="TD50" s="41"/>
      <c r="TE50" s="41"/>
      <c r="TF50" s="41"/>
      <c r="TG50" s="41"/>
      <c r="TH50" s="41"/>
    </row>
    <row r="51" spans="1:528" x14ac:dyDescent="0.3">
      <c r="A51">
        <v>0</v>
      </c>
      <c r="B51">
        <v>0</v>
      </c>
      <c r="C51">
        <v>1.1487196038760119</v>
      </c>
      <c r="D51">
        <v>0.39679190073508286</v>
      </c>
      <c r="E51">
        <v>0.34550607767502334</v>
      </c>
      <c r="F51">
        <v>0.31891256581226402</v>
      </c>
      <c r="G51">
        <v>0.38195584547720035</v>
      </c>
      <c r="H51">
        <v>0.39588168691587777</v>
      </c>
      <c r="I51">
        <v>0.31641422810182451</v>
      </c>
      <c r="J51">
        <v>0.33924398979872905</v>
      </c>
      <c r="K51">
        <v>0.32200567869664909</v>
      </c>
      <c r="L51">
        <v>0.30886197321323672</v>
      </c>
      <c r="M51">
        <v>0.36448994132392315</v>
      </c>
      <c r="N51">
        <v>0.3854464237815613</v>
      </c>
      <c r="O51">
        <v>0.62958029451883102</v>
      </c>
      <c r="P51">
        <v>0.62861187788062478</v>
      </c>
      <c r="Q51">
        <v>0.62169986560349522</v>
      </c>
      <c r="R51">
        <v>0.6322473142840711</v>
      </c>
      <c r="S51">
        <v>0.60247257364082885</v>
      </c>
      <c r="T51">
        <v>0.61195879875605996</v>
      </c>
      <c r="U51">
        <v>0</v>
      </c>
      <c r="V51">
        <v>0</v>
      </c>
      <c r="W51">
        <v>0</v>
      </c>
      <c r="X51">
        <v>1.8245147382315632</v>
      </c>
      <c r="Y51">
        <v>0.44693397444286953</v>
      </c>
      <c r="Z51">
        <v>0.46078194639038417</v>
      </c>
      <c r="AA51">
        <v>0.5374114533144726</v>
      </c>
      <c r="AB51">
        <v>0.49390631849170796</v>
      </c>
      <c r="AC51">
        <v>0.51115422888989925</v>
      </c>
      <c r="AD51">
        <v>0.49004600427541101</v>
      </c>
      <c r="AE51">
        <v>0.48917266489161221</v>
      </c>
      <c r="AF51">
        <v>0.54705489491680437</v>
      </c>
      <c r="AG51">
        <v>0.47421039111832364</v>
      </c>
      <c r="AH51">
        <v>0.4488630710651858</v>
      </c>
      <c r="AI51">
        <v>0.86634688225939793</v>
      </c>
      <c r="AJ51">
        <v>0.84458378620284669</v>
      </c>
      <c r="AK51">
        <v>0.83461814457322026</v>
      </c>
      <c r="AL51">
        <v>0.87037609883811751</v>
      </c>
      <c r="AM51">
        <v>0.83720382353065859</v>
      </c>
      <c r="AN51">
        <v>0.86161547041794362</v>
      </c>
      <c r="AO51">
        <v>0</v>
      </c>
      <c r="AP51">
        <v>0</v>
      </c>
      <c r="AQ51">
        <v>0</v>
      </c>
      <c r="AR51">
        <v>0</v>
      </c>
      <c r="AS51">
        <v>1.6004103594878274</v>
      </c>
      <c r="AT51">
        <v>0.60725925178488827</v>
      </c>
      <c r="AU51">
        <v>0.6256609578839778</v>
      </c>
      <c r="AV51">
        <v>0.53401772915597934</v>
      </c>
      <c r="AW51">
        <v>0.57249803346573591</v>
      </c>
      <c r="AX51">
        <v>0.60405647772066806</v>
      </c>
      <c r="AY51">
        <v>0.64426576983596118</v>
      </c>
      <c r="AZ51">
        <v>0.61940412875913353</v>
      </c>
      <c r="BA51">
        <v>0.61136993644059756</v>
      </c>
      <c r="BB51">
        <v>0.56414097343681657</v>
      </c>
      <c r="BC51">
        <v>1.0479097008386673</v>
      </c>
      <c r="BD51">
        <v>1.0532077657035819</v>
      </c>
      <c r="BE51">
        <v>1.0725847515016709</v>
      </c>
      <c r="BF51">
        <v>1.0561589447149708</v>
      </c>
      <c r="BG51">
        <v>1.0504574388433177</v>
      </c>
      <c r="BH51">
        <v>1.042527575584165</v>
      </c>
      <c r="BI51">
        <v>0</v>
      </c>
      <c r="BJ51">
        <v>0</v>
      </c>
      <c r="BK51">
        <v>0</v>
      </c>
      <c r="BL51">
        <v>0</v>
      </c>
      <c r="BM51">
        <v>0.9746410264858224</v>
      </c>
      <c r="BN51">
        <v>1.6441502505151613</v>
      </c>
      <c r="BO51">
        <v>0.66876824951736746</v>
      </c>
      <c r="BP51">
        <v>0.79366642342897165</v>
      </c>
      <c r="BQ51">
        <v>0.74957586264561882</v>
      </c>
      <c r="BR51">
        <v>0.70162342629894592</v>
      </c>
      <c r="BS51">
        <v>0.79254679392936989</v>
      </c>
      <c r="BT51">
        <v>0.74872740652583358</v>
      </c>
      <c r="BU51">
        <v>0.77066084531655354</v>
      </c>
      <c r="BV51">
        <v>0.76818682824063433</v>
      </c>
      <c r="BW51">
        <v>1.3057092033367006</v>
      </c>
      <c r="BX51">
        <v>1.3180020651352451</v>
      </c>
      <c r="BY51">
        <v>1.245992551366343</v>
      </c>
      <c r="BZ51">
        <v>1.2987698930535181</v>
      </c>
      <c r="CA51">
        <v>1.2647270955345091</v>
      </c>
      <c r="CB51">
        <v>1.2724315689892858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2.6858344356474118</v>
      </c>
      <c r="CI51">
        <v>1.409245354180013</v>
      </c>
      <c r="CJ51">
        <v>0.83931970157696445</v>
      </c>
      <c r="CK51">
        <v>0.85468914825222175</v>
      </c>
      <c r="CL51">
        <v>0.87817634590738392</v>
      </c>
      <c r="CM51">
        <v>0.92114872357254984</v>
      </c>
      <c r="CN51">
        <v>1.0155579032615278</v>
      </c>
      <c r="CO51">
        <v>0.8687418902946572</v>
      </c>
      <c r="CP51">
        <v>0.8936690052249624</v>
      </c>
      <c r="CQ51">
        <v>1.5278350766728721</v>
      </c>
      <c r="CR51">
        <v>1.5330312122467462</v>
      </c>
      <c r="CS51">
        <v>1.5371604415279714</v>
      </c>
      <c r="CT51">
        <v>1.562042817136073</v>
      </c>
      <c r="CU51">
        <v>1.4880190659829626</v>
      </c>
      <c r="CV51">
        <v>1.546123687763973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3.8241732750812618</v>
      </c>
      <c r="DD51">
        <v>0.91210904206659471</v>
      </c>
      <c r="DE51">
        <v>1.0393151164693784</v>
      </c>
      <c r="DF51">
        <v>0.89731876084113993</v>
      </c>
      <c r="DG51">
        <v>1.0493852264785128</v>
      </c>
      <c r="DH51">
        <v>1.0113707524901108</v>
      </c>
      <c r="DI51">
        <v>1.0296840064586896</v>
      </c>
      <c r="DJ51">
        <v>0.9907798630135064</v>
      </c>
      <c r="DK51">
        <v>1.6547016261928165</v>
      </c>
      <c r="DL51">
        <v>1.6652843155647576</v>
      </c>
      <c r="DM51">
        <v>1.6430113142864688</v>
      </c>
      <c r="DN51">
        <v>1.6608710268897808</v>
      </c>
      <c r="DO51">
        <v>1.6924927589087544</v>
      </c>
      <c r="DP51">
        <v>1.7007117924392503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3.5752695620800714</v>
      </c>
      <c r="DX51">
        <v>2.4287956849902748</v>
      </c>
      <c r="DY51">
        <v>1.0409482331055984</v>
      </c>
      <c r="DZ51">
        <v>1.0041183532604621</v>
      </c>
      <c r="EA51">
        <v>1.019750876688079</v>
      </c>
      <c r="EB51">
        <v>1.0744858313865218</v>
      </c>
      <c r="EC51">
        <v>1.0803278850629983</v>
      </c>
      <c r="ED51">
        <v>1.0788328495344079</v>
      </c>
      <c r="EE51">
        <v>1.7630009303032748</v>
      </c>
      <c r="EF51">
        <v>1.749419813181827</v>
      </c>
      <c r="EG51">
        <v>1.8194787894041364</v>
      </c>
      <c r="EH51">
        <v>1.7783391050067785</v>
      </c>
      <c r="EI51">
        <v>1.8131839426950245</v>
      </c>
      <c r="EJ51">
        <v>1.7078206305493076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1.5602757163175536</v>
      </c>
      <c r="ER51">
        <v>4.6681455567588435</v>
      </c>
      <c r="ES51">
        <v>0.99387733474593487</v>
      </c>
      <c r="ET51">
        <v>1.105537102095024</v>
      </c>
      <c r="EU51">
        <v>1.1750643966326026</v>
      </c>
      <c r="EV51">
        <v>1.2035253895906284</v>
      </c>
      <c r="EW51">
        <v>1.0936573141485657</v>
      </c>
      <c r="EX51">
        <v>1.2786481743288292</v>
      </c>
      <c r="EY51">
        <v>1.8193271230206587</v>
      </c>
      <c r="EZ51">
        <v>1.8316779196791031</v>
      </c>
      <c r="FA51">
        <v>1.9660393179565709</v>
      </c>
      <c r="FB51">
        <v>1.8175853879687722</v>
      </c>
      <c r="FC51">
        <v>1.8592259668503919</v>
      </c>
      <c r="FD51">
        <v>1.9091769636203311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4.921460320740616</v>
      </c>
      <c r="FM51">
        <v>2.5016694092452698</v>
      </c>
      <c r="FN51">
        <v>1.1623089970244989</v>
      </c>
      <c r="FO51">
        <v>1.2426062456553522</v>
      </c>
      <c r="FP51">
        <v>1.3200407815027191</v>
      </c>
      <c r="FQ51">
        <v>1.261725612361754</v>
      </c>
      <c r="FR51">
        <v>1.241075306891648</v>
      </c>
      <c r="FS51">
        <v>2.0827535208700882</v>
      </c>
      <c r="FT51">
        <v>2.0053420242706528</v>
      </c>
      <c r="FU51">
        <v>1.9589864511404935</v>
      </c>
      <c r="FV51">
        <v>1.9722533042564387</v>
      </c>
      <c r="FW51">
        <v>1.8916506346778548</v>
      </c>
      <c r="FX51">
        <v>1.9773060953192207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3.3860758079152826</v>
      </c>
      <c r="GG51">
        <v>5.2941804032992632</v>
      </c>
      <c r="GH51">
        <v>1.0959138457679811</v>
      </c>
      <c r="GI51">
        <v>1.4213234336931804</v>
      </c>
      <c r="GJ51">
        <v>1.2950945813093631</v>
      </c>
      <c r="GK51">
        <v>1.4262558241077299</v>
      </c>
      <c r="GL51">
        <v>1.2978760011829094</v>
      </c>
      <c r="GM51">
        <v>1.9947477876894766</v>
      </c>
      <c r="GN51">
        <v>1.987007354753326</v>
      </c>
      <c r="GO51">
        <v>2.0976078987174924</v>
      </c>
      <c r="GP51">
        <v>2.083129872595145</v>
      </c>
      <c r="GQ51">
        <v>2.0681883642390986</v>
      </c>
      <c r="GR51">
        <v>2.0383213041430679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0.55618920681082085</v>
      </c>
      <c r="HA51">
        <v>4.9956080938679266</v>
      </c>
      <c r="HB51">
        <v>2.4036585862518969</v>
      </c>
      <c r="HC51">
        <v>1.5939432754189258</v>
      </c>
      <c r="HD51">
        <v>1.3474483840156026</v>
      </c>
      <c r="HE51">
        <v>1.5047355623476044</v>
      </c>
      <c r="HF51">
        <v>1.3383448464501422</v>
      </c>
      <c r="HG51">
        <v>2.1788000095745899</v>
      </c>
      <c r="HH51">
        <v>2.1272745729852498</v>
      </c>
      <c r="HI51">
        <v>2.1847899709378953</v>
      </c>
      <c r="HJ51">
        <v>2.1625433032530723</v>
      </c>
      <c r="HK51">
        <v>2.1315076426058162</v>
      </c>
      <c r="HL51">
        <v>2.1944987624232621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4.9463158011371959</v>
      </c>
      <c r="HV51">
        <v>6.6555838949402029</v>
      </c>
      <c r="HW51">
        <v>1.4652850048959327</v>
      </c>
      <c r="HX51">
        <v>1.5542612625809713</v>
      </c>
      <c r="HY51">
        <v>1.5098683978652692</v>
      </c>
      <c r="HZ51">
        <v>1.4178878468990519</v>
      </c>
      <c r="IA51">
        <v>2.3309094661673813</v>
      </c>
      <c r="IB51">
        <v>2.2649742221126865</v>
      </c>
      <c r="IC51">
        <v>2.2003296373303289</v>
      </c>
      <c r="ID51">
        <v>2.3332877839500914</v>
      </c>
      <c r="IE51">
        <v>2.2589997715700112</v>
      </c>
      <c r="IF51">
        <v>2.2032358205121438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2.591010048239315</v>
      </c>
      <c r="IP51">
        <v>5.5656484749012263</v>
      </c>
      <c r="IQ51">
        <v>2.8930433425519708</v>
      </c>
      <c r="IR51">
        <v>1.6096314523129149</v>
      </c>
      <c r="IS51">
        <v>1.6689155640389877</v>
      </c>
      <c r="IT51">
        <v>1.5605098955403462</v>
      </c>
      <c r="IU51">
        <v>2.4035199958184679</v>
      </c>
      <c r="IV51">
        <v>2.4107420980984235</v>
      </c>
      <c r="IW51">
        <v>2.3726957529094901</v>
      </c>
      <c r="IX51">
        <v>2.3124149618169283</v>
      </c>
      <c r="IY51">
        <v>2.3970898364257991</v>
      </c>
      <c r="IZ51">
        <v>2.3686134680403952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6.4538885976304918</v>
      </c>
      <c r="JK51">
        <v>6.9289564939922501</v>
      </c>
      <c r="JL51">
        <v>1.3296310584035707</v>
      </c>
      <c r="JM51">
        <v>1.4682289015210921</v>
      </c>
      <c r="JN51">
        <v>1.7429985314081529</v>
      </c>
      <c r="JO51">
        <v>2.4126718687065316</v>
      </c>
      <c r="JP51">
        <v>2.4624548172362188</v>
      </c>
      <c r="JQ51">
        <v>2.4743204128768577</v>
      </c>
      <c r="JR51">
        <v>2.5069849292979103</v>
      </c>
      <c r="JS51">
        <v>2.4550834160381374</v>
      </c>
      <c r="JT51">
        <v>2.4456297779687306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3.9093775871288563</v>
      </c>
      <c r="KE51">
        <v>5.7630896692951801</v>
      </c>
      <c r="KF51">
        <v>3.9516968873591383</v>
      </c>
      <c r="KG51">
        <v>1.8805257514505496</v>
      </c>
      <c r="KH51">
        <v>1.8393239802326906</v>
      </c>
      <c r="KI51">
        <v>2.5779627101751323</v>
      </c>
      <c r="KJ51">
        <v>2.6639976737705786</v>
      </c>
      <c r="KK51">
        <v>2.6069769385340895</v>
      </c>
      <c r="KL51">
        <v>2.6256088519456964</v>
      </c>
      <c r="KM51">
        <v>2.6560223453668215</v>
      </c>
      <c r="KN51">
        <v>2.6311226426737457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1.002911682679654</v>
      </c>
      <c r="KY51">
        <v>6.9058809691570593</v>
      </c>
      <c r="KZ51">
        <v>6.5924329012776699</v>
      </c>
      <c r="LA51">
        <v>1.8121114592638277</v>
      </c>
      <c r="LB51">
        <v>1.8420274393938652</v>
      </c>
      <c r="LC51">
        <v>2.7412725062031242</v>
      </c>
      <c r="LD51">
        <v>2.7668947285715757</v>
      </c>
      <c r="LE51">
        <v>2.6948217971607882</v>
      </c>
      <c r="LF51">
        <v>2.6538073844989341</v>
      </c>
      <c r="LG51">
        <v>2.7504562326460311</v>
      </c>
      <c r="LH51">
        <v>2.5853739970531304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2.3445743680514823</v>
      </c>
      <c r="LT51">
        <v>6.940437902200923</v>
      </c>
      <c r="LU51">
        <v>6.8804585102820734</v>
      </c>
      <c r="LV51">
        <v>1.4810364152378928</v>
      </c>
      <c r="LW51">
        <v>2.7734377690750205</v>
      </c>
      <c r="LX51">
        <v>2.7526729050174343</v>
      </c>
      <c r="LY51">
        <v>2.8326358824023394</v>
      </c>
      <c r="LZ51">
        <v>2.9029231023917546</v>
      </c>
      <c r="MA51">
        <v>2.769682567687104</v>
      </c>
      <c r="MB51">
        <v>2.7201754906232916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5.8061352152858365</v>
      </c>
      <c r="MO51">
        <v>6.3467278441048069</v>
      </c>
      <c r="MP51">
        <v>7.1311305347674949</v>
      </c>
      <c r="MQ51">
        <v>2.8283758437594773</v>
      </c>
      <c r="MR51">
        <v>2.7132844375321064</v>
      </c>
      <c r="MS51">
        <v>2.8180674864887028</v>
      </c>
      <c r="MT51">
        <v>2.9720228205239518</v>
      </c>
      <c r="MU51">
        <v>2.8763456681702215</v>
      </c>
      <c r="MV51">
        <v>2.8291471784779612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1.0138776633294764</v>
      </c>
      <c r="NI51">
        <v>7.0994608566308983</v>
      </c>
      <c r="NJ51">
        <v>5.8370970688299373</v>
      </c>
      <c r="NK51">
        <v>6.3579446950188796</v>
      </c>
      <c r="NL51">
        <v>2.896480627714427</v>
      </c>
      <c r="NM51">
        <v>2.8988975251442723</v>
      </c>
      <c r="NN51">
        <v>2.859474864551065</v>
      </c>
      <c r="NO51">
        <v>3.0409850702130781</v>
      </c>
      <c r="NP51">
        <v>3.0450877788575417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2.7517298272627881</v>
      </c>
      <c r="OD51">
        <v>8.1852719536154499</v>
      </c>
      <c r="OE51">
        <v>6.6421497855855325</v>
      </c>
      <c r="OF51">
        <v>6.030432247163275</v>
      </c>
      <c r="OG51">
        <v>2.9498269684750982</v>
      </c>
      <c r="OH51">
        <v>3.0903232976085433</v>
      </c>
      <c r="OI51">
        <v>3.1174786048857266</v>
      </c>
      <c r="OJ51">
        <v>3.2690954467618432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3.2827829156433324</v>
      </c>
      <c r="OY51">
        <v>8.186563860320053</v>
      </c>
      <c r="OZ51">
        <v>7.1539606594819167</v>
      </c>
      <c r="PA51">
        <v>6.3250227748106251</v>
      </c>
      <c r="PB51">
        <v>3.1257412420224759</v>
      </c>
      <c r="PC51">
        <v>3.2760903955700771</v>
      </c>
      <c r="PD51">
        <v>3.0594406909069551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4.3538507031315525</v>
      </c>
      <c r="PT51">
        <v>8.6033697896154209</v>
      </c>
      <c r="PU51">
        <v>6.2594650332975945</v>
      </c>
      <c r="PV51">
        <v>4.5443480465562036</v>
      </c>
      <c r="PW51">
        <v>3.0621278956311007</v>
      </c>
      <c r="PX51">
        <v>3.2675904650695444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0.52738975593430137</v>
      </c>
      <c r="QN51">
        <v>5.5457587356392688</v>
      </c>
      <c r="QO51">
        <v>9.0096141992968537</v>
      </c>
      <c r="QP51">
        <v>7.3518286353635931</v>
      </c>
      <c r="QQ51">
        <v>7.2917725753819811</v>
      </c>
      <c r="QR51">
        <v>3.4294275473601354</v>
      </c>
      <c r="QS51" s="102" t="s">
        <v>87</v>
      </c>
      <c r="SF51" s="41"/>
      <c r="SG51" s="41"/>
      <c r="SH51" s="41"/>
      <c r="SI51" s="41"/>
      <c r="SJ51" s="41"/>
      <c r="SK51" s="41"/>
      <c r="SL51" s="41"/>
      <c r="SM51" s="41"/>
      <c r="SN51" s="41"/>
      <c r="SO51" s="41"/>
      <c r="SP51" s="41"/>
      <c r="SQ51" s="41"/>
      <c r="SR51" s="41"/>
      <c r="SS51" s="41"/>
      <c r="ST51" s="41"/>
      <c r="SU51" s="41"/>
      <c r="SV51" s="41"/>
      <c r="SW51" s="41"/>
      <c r="SX51" s="41"/>
      <c r="SY51" s="41"/>
      <c r="SZ51" s="41"/>
      <c r="TA51" s="41"/>
      <c r="TB51" s="41"/>
      <c r="TC51" s="41"/>
      <c r="TD51" s="41"/>
      <c r="TE51" s="41"/>
      <c r="TF51" s="41"/>
      <c r="TG51" s="41"/>
      <c r="TH51" s="41"/>
    </row>
    <row r="52" spans="1:528" x14ac:dyDescent="0.3">
      <c r="A52">
        <v>0</v>
      </c>
      <c r="B52">
        <v>0</v>
      </c>
      <c r="C52">
        <v>0.92310165791012477</v>
      </c>
      <c r="D52">
        <v>0.53806790515464609</v>
      </c>
      <c r="E52">
        <v>0.49497166217255073</v>
      </c>
      <c r="F52">
        <v>0.48854884002293469</v>
      </c>
      <c r="G52">
        <v>1.0774291592979159</v>
      </c>
      <c r="H52">
        <v>1.4298915607706439</v>
      </c>
      <c r="I52">
        <v>1.1404990449763313</v>
      </c>
      <c r="J52">
        <v>1.222626233418401</v>
      </c>
      <c r="K52">
        <v>1.1613383948769342</v>
      </c>
      <c r="L52">
        <v>1.1145576256372598</v>
      </c>
      <c r="M52">
        <v>1.3161679023779442</v>
      </c>
      <c r="N52">
        <v>1.3912058735950259</v>
      </c>
      <c r="O52">
        <v>2.2707825510197579</v>
      </c>
      <c r="P52">
        <v>2.2679444224628655</v>
      </c>
      <c r="Q52">
        <v>2.2428373073184655</v>
      </c>
      <c r="R52">
        <v>2.2804617457048564</v>
      </c>
      <c r="S52">
        <v>2.1723295967313687</v>
      </c>
      <c r="T52">
        <v>2.2078892866395101</v>
      </c>
      <c r="U52">
        <v>0</v>
      </c>
      <c r="V52">
        <v>0</v>
      </c>
      <c r="W52">
        <v>0</v>
      </c>
      <c r="X52">
        <v>1.4136372372598396</v>
      </c>
      <c r="Y52">
        <v>0.58672193488099567</v>
      </c>
      <c r="Z52">
        <v>0.62711859433642247</v>
      </c>
      <c r="AA52">
        <v>0.71004994467662041</v>
      </c>
      <c r="AB52">
        <v>0.66195115371219593</v>
      </c>
      <c r="AC52">
        <v>1.0393923029327645</v>
      </c>
      <c r="AD52">
        <v>1.6688711160339664</v>
      </c>
      <c r="AE52">
        <v>1.7602406526103875</v>
      </c>
      <c r="AF52">
        <v>1.9687660827691218</v>
      </c>
      <c r="AG52">
        <v>1.7065191269934805</v>
      </c>
      <c r="AH52">
        <v>1.6155626359241673</v>
      </c>
      <c r="AI52">
        <v>3.122477783120023</v>
      </c>
      <c r="AJ52">
        <v>3.0444430186640026</v>
      </c>
      <c r="AK52">
        <v>3.0086029393116047</v>
      </c>
      <c r="AL52">
        <v>3.1368612508156875</v>
      </c>
      <c r="AM52">
        <v>3.0178245142232747</v>
      </c>
      <c r="AN52">
        <v>3.1054053581505006</v>
      </c>
      <c r="AO52">
        <v>0</v>
      </c>
      <c r="AP52">
        <v>0</v>
      </c>
      <c r="AQ52">
        <v>0</v>
      </c>
      <c r="AR52">
        <v>0</v>
      </c>
      <c r="AS52">
        <v>1.2473221440502433</v>
      </c>
      <c r="AT52">
        <v>0.79831217309085922</v>
      </c>
      <c r="AU52">
        <v>0.82341655759712751</v>
      </c>
      <c r="AV52">
        <v>0.71232661701501632</v>
      </c>
      <c r="AW52">
        <v>0.74607709522044074</v>
      </c>
      <c r="AX52">
        <v>0.85367662016733514</v>
      </c>
      <c r="AY52">
        <v>0.96425476061635684</v>
      </c>
      <c r="AZ52">
        <v>1.8225801189541515</v>
      </c>
      <c r="BA52">
        <v>2.1942364871867421</v>
      </c>
      <c r="BB52">
        <v>2.0301023150308279</v>
      </c>
      <c r="BC52">
        <v>3.7778299373363411</v>
      </c>
      <c r="BD52">
        <v>3.7970250369884351</v>
      </c>
      <c r="BE52">
        <v>3.8664688344617124</v>
      </c>
      <c r="BF52">
        <v>3.8075040110909022</v>
      </c>
      <c r="BG52">
        <v>3.7871363802284477</v>
      </c>
      <c r="BH52">
        <v>3.758542684837717</v>
      </c>
      <c r="BI52">
        <v>0</v>
      </c>
      <c r="BJ52">
        <v>0</v>
      </c>
      <c r="BK52">
        <v>0</v>
      </c>
      <c r="BL52">
        <v>0</v>
      </c>
      <c r="BM52">
        <v>0.64743657819479306</v>
      </c>
      <c r="BN52">
        <v>1.3479676325777534</v>
      </c>
      <c r="BO52">
        <v>0.91123811438113889</v>
      </c>
      <c r="BP52">
        <v>1.0376655927163396</v>
      </c>
      <c r="BQ52">
        <v>0.98350782184055685</v>
      </c>
      <c r="BR52">
        <v>0.93274014350110979</v>
      </c>
      <c r="BS52">
        <v>1.038825589116426</v>
      </c>
      <c r="BT52">
        <v>0.97382845969426857</v>
      </c>
      <c r="BU52">
        <v>1.0437660291674866</v>
      </c>
      <c r="BV52">
        <v>1.7332155427909544</v>
      </c>
      <c r="BW52">
        <v>4.5119311033406664</v>
      </c>
      <c r="BX52">
        <v>4.7512979031069955</v>
      </c>
      <c r="BY52">
        <v>4.4926497120895368</v>
      </c>
      <c r="BZ52">
        <v>4.682446172905034</v>
      </c>
      <c r="CA52">
        <v>4.5600748866461593</v>
      </c>
      <c r="CB52">
        <v>4.5875753389795353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2.1259841763477509</v>
      </c>
      <c r="CI52">
        <v>1.2748016887533538</v>
      </c>
      <c r="CJ52">
        <v>1.2607520529951384</v>
      </c>
      <c r="CK52">
        <v>1.246838911806962</v>
      </c>
      <c r="CL52">
        <v>1.2499337305382323</v>
      </c>
      <c r="CM52">
        <v>1.4174561836696691</v>
      </c>
      <c r="CN52">
        <v>1.5770317829920026</v>
      </c>
      <c r="CO52">
        <v>1.3671087470563381</v>
      </c>
      <c r="CP52">
        <v>1.2958428894668068</v>
      </c>
      <c r="CQ52">
        <v>4.4151169299381117</v>
      </c>
      <c r="CR52">
        <v>4.6839060549363909</v>
      </c>
      <c r="CS52">
        <v>5.1133189517021798</v>
      </c>
      <c r="CT52">
        <v>5.5005657260228666</v>
      </c>
      <c r="CU52">
        <v>5.3648023172183681</v>
      </c>
      <c r="CV52">
        <v>5.5732732259956279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0.31598313342770484</v>
      </c>
      <c r="DC52">
        <v>2.9997153580910974</v>
      </c>
      <c r="DD52">
        <v>1.4005641910164786</v>
      </c>
      <c r="DE52">
        <v>1.5316390160739322</v>
      </c>
      <c r="DF52">
        <v>1.2831244245720028</v>
      </c>
      <c r="DG52">
        <v>1.5832229922442869</v>
      </c>
      <c r="DH52">
        <v>1.5224740443277651</v>
      </c>
      <c r="DI52">
        <v>1.4899019916046352</v>
      </c>
      <c r="DJ52">
        <v>1.5355937697205329</v>
      </c>
      <c r="DK52">
        <v>4.5284179315147384</v>
      </c>
      <c r="DL52">
        <v>4.7472933874879217</v>
      </c>
      <c r="DM52">
        <v>4.9418667353088805</v>
      </c>
      <c r="DN52">
        <v>5.2596911222701026</v>
      </c>
      <c r="DO52">
        <v>5.6626610401883433</v>
      </c>
      <c r="DP52">
        <v>6.0078874646660179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2.8461013490034883</v>
      </c>
      <c r="DX52">
        <v>1.8505112794471057</v>
      </c>
      <c r="DY52">
        <v>1.5444280637956502</v>
      </c>
      <c r="DZ52">
        <v>1.4737213947933256</v>
      </c>
      <c r="EA52">
        <v>1.4928686511585219</v>
      </c>
      <c r="EB52">
        <v>1.6274614446677036</v>
      </c>
      <c r="EC52">
        <v>1.6992037449600492</v>
      </c>
      <c r="ED52">
        <v>1.7109115583545735</v>
      </c>
      <c r="EE52">
        <v>4.5246266142703941</v>
      </c>
      <c r="EF52">
        <v>4.7215744551310355</v>
      </c>
      <c r="EG52">
        <v>4.9688234718946083</v>
      </c>
      <c r="EH52">
        <v>5.1463205706098654</v>
      </c>
      <c r="EI52">
        <v>5.4593978862387562</v>
      </c>
      <c r="EJ52">
        <v>5.6486543289809195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1.3703586134793106</v>
      </c>
      <c r="ER52">
        <v>3.5792876031753815</v>
      </c>
      <c r="ES52">
        <v>1.6533267395131774</v>
      </c>
      <c r="ET52">
        <v>1.6372450220401125</v>
      </c>
      <c r="EU52">
        <v>1.8223641800307124</v>
      </c>
      <c r="EV52">
        <v>1.8549029778990038</v>
      </c>
      <c r="EW52">
        <v>1.6732992472275805</v>
      </c>
      <c r="EX52">
        <v>1.9424957813536221</v>
      </c>
      <c r="EY52">
        <v>4.5317071261494419</v>
      </c>
      <c r="EZ52">
        <v>4.7454029283877244</v>
      </c>
      <c r="FA52">
        <v>5.0593679564729692</v>
      </c>
      <c r="FB52">
        <v>5.1208366394705216</v>
      </c>
      <c r="FC52">
        <v>5.3667855397435105</v>
      </c>
      <c r="FD52">
        <v>5.6110524435178055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4.0775615046594531</v>
      </c>
      <c r="FM52">
        <v>2.1587631500427573</v>
      </c>
      <c r="FN52">
        <v>1.7221662102303263</v>
      </c>
      <c r="FO52">
        <v>1.9027873974493235</v>
      </c>
      <c r="FP52">
        <v>1.981527800967217</v>
      </c>
      <c r="FQ52">
        <v>1.874124634585044</v>
      </c>
      <c r="FR52">
        <v>1.8968913682941833</v>
      </c>
      <c r="FS52">
        <v>4.7406999942722132</v>
      </c>
      <c r="FT52">
        <v>4.829667581778903</v>
      </c>
      <c r="FU52">
        <v>4.9908258297091583</v>
      </c>
      <c r="FV52">
        <v>5.1746290818082414</v>
      </c>
      <c r="FW52">
        <v>5.3175989483458599</v>
      </c>
      <c r="FX52">
        <v>5.5915197658654172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2.9109699164770251</v>
      </c>
      <c r="GG52">
        <v>4.2128070579878996</v>
      </c>
      <c r="GH52">
        <v>1.8699843741633622</v>
      </c>
      <c r="GI52">
        <v>2.1607783162455547</v>
      </c>
      <c r="GJ52">
        <v>1.9057157055138658</v>
      </c>
      <c r="GK52">
        <v>2.1699119606356434</v>
      </c>
      <c r="GL52">
        <v>1.949467890428972</v>
      </c>
      <c r="GM52">
        <v>4.5219752154234882</v>
      </c>
      <c r="GN52">
        <v>4.6947679658882153</v>
      </c>
      <c r="GO52">
        <v>5.0069827457230121</v>
      </c>
      <c r="GP52">
        <v>5.1973330790681924</v>
      </c>
      <c r="GQ52">
        <v>5.3238594022316521</v>
      </c>
      <c r="GR52">
        <v>5.5036955155459371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0.40337369050486288</v>
      </c>
      <c r="HA52">
        <v>3.9766506816438847</v>
      </c>
      <c r="HB52">
        <v>2.1159779087959927</v>
      </c>
      <c r="HC52">
        <v>2.3981263285687362</v>
      </c>
      <c r="HD52">
        <v>2.0094229358191456</v>
      </c>
      <c r="HE52">
        <v>2.3257968419690496</v>
      </c>
      <c r="HF52">
        <v>2.0418621818900058</v>
      </c>
      <c r="HG52">
        <v>4.703077502962107</v>
      </c>
      <c r="HH52">
        <v>4.7843433803940343</v>
      </c>
      <c r="HI52">
        <v>5.038184486770251</v>
      </c>
      <c r="HJ52">
        <v>5.1802242653212653</v>
      </c>
      <c r="HK52">
        <v>5.3683611519847476</v>
      </c>
      <c r="HL52">
        <v>5.5523155356701128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4.1756591064266919</v>
      </c>
      <c r="HV52">
        <v>5.4214382876402833</v>
      </c>
      <c r="HW52">
        <v>2.4682516698356824</v>
      </c>
      <c r="HX52">
        <v>2.3163768238845694</v>
      </c>
      <c r="HY52">
        <v>2.3061972827769726</v>
      </c>
      <c r="HZ52">
        <v>2.0940559148144406</v>
      </c>
      <c r="IA52">
        <v>4.7919116133211608</v>
      </c>
      <c r="IB52">
        <v>4.8925342095844897</v>
      </c>
      <c r="IC52">
        <v>5.0020881554730749</v>
      </c>
      <c r="ID52">
        <v>5.3171214081424658</v>
      </c>
      <c r="IE52">
        <v>5.4161831241637612</v>
      </c>
      <c r="IF52">
        <v>5.5423981740004189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1.9738555922230385</v>
      </c>
      <c r="IP52">
        <v>4.501587783405669</v>
      </c>
      <c r="IQ52">
        <v>2.6720133441557583</v>
      </c>
      <c r="IR52">
        <v>2.4655839090626097</v>
      </c>
      <c r="IS52">
        <v>2.4777599738741252</v>
      </c>
      <c r="IT52">
        <v>2.4040542358840433</v>
      </c>
      <c r="IU52">
        <v>4.7747912030990518</v>
      </c>
      <c r="IV52">
        <v>4.918326714105639</v>
      </c>
      <c r="IW52">
        <v>5.0545695203316461</v>
      </c>
      <c r="IX52">
        <v>5.1626560437950646</v>
      </c>
      <c r="IY52">
        <v>5.3795066160503247</v>
      </c>
      <c r="IZ52">
        <v>5.5653006532125389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5.4301737187811057</v>
      </c>
      <c r="JK52">
        <v>5.6687694954624419</v>
      </c>
      <c r="JL52">
        <v>2.1789095179138034</v>
      </c>
      <c r="JM52">
        <v>2.2841265255068488</v>
      </c>
      <c r="JN52">
        <v>2.7153329641891069</v>
      </c>
      <c r="JO52">
        <v>4.7421110004748703</v>
      </c>
      <c r="JP52">
        <v>4.9668249775661444</v>
      </c>
      <c r="JQ52">
        <v>5.1071430031516325</v>
      </c>
      <c r="JR52">
        <v>5.3067497009928477</v>
      </c>
      <c r="JS52">
        <v>5.3979755065035437</v>
      </c>
      <c r="JT52">
        <v>5.5436447213480786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3.3442220906625324</v>
      </c>
      <c r="KE52">
        <v>4.2821066354563326</v>
      </c>
      <c r="KF52">
        <v>3.0803742585288174</v>
      </c>
      <c r="KG52">
        <v>3.061792366570101</v>
      </c>
      <c r="KH52">
        <v>2.8185313376847789</v>
      </c>
      <c r="KI52">
        <v>4.8630457317620195</v>
      </c>
      <c r="KJ52">
        <v>5.1451175275422303</v>
      </c>
      <c r="KK52">
        <v>5.2142180767938324</v>
      </c>
      <c r="KL52">
        <v>5.3670542572036855</v>
      </c>
      <c r="KM52">
        <v>5.5995724520777497</v>
      </c>
      <c r="KN52">
        <v>5.717560749635652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0.71440714298390651</v>
      </c>
      <c r="KY52">
        <v>5.7701190977333514</v>
      </c>
      <c r="KZ52">
        <v>5.3282989155215903</v>
      </c>
      <c r="LA52">
        <v>2.6205765769645022</v>
      </c>
      <c r="LB52">
        <v>2.8860172548955814</v>
      </c>
      <c r="LC52">
        <v>5.0000648121073104</v>
      </c>
      <c r="LD52">
        <v>5.2021155556479872</v>
      </c>
      <c r="LE52">
        <v>5.2331765855676498</v>
      </c>
      <c r="LF52">
        <v>5.3497236704357976</v>
      </c>
      <c r="LG52">
        <v>5.5821841943117008</v>
      </c>
      <c r="LH52">
        <v>5.533367929757075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2.1590030588425626</v>
      </c>
      <c r="LT52">
        <v>5.5673689143320431</v>
      </c>
      <c r="LU52">
        <v>5.5711997399688311</v>
      </c>
      <c r="LV52">
        <v>2.6948274401454095</v>
      </c>
      <c r="LW52">
        <v>4.9711765160888364</v>
      </c>
      <c r="LX52">
        <v>5.0641448098788979</v>
      </c>
      <c r="LY52">
        <v>5.273947278801935</v>
      </c>
      <c r="LZ52">
        <v>5.5601676028571534</v>
      </c>
      <c r="MA52">
        <v>5.5152503604142291</v>
      </c>
      <c r="MB52">
        <v>5.6137409224583887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5.165727231622661</v>
      </c>
      <c r="MO52">
        <v>4.6732436613851212</v>
      </c>
      <c r="MP52">
        <v>5.6302307380957473</v>
      </c>
      <c r="MQ52">
        <v>5.1725959451749679</v>
      </c>
      <c r="MR52">
        <v>4.9319612401293886</v>
      </c>
      <c r="MS52">
        <v>5.1789275991157551</v>
      </c>
      <c r="MT52">
        <v>5.5003456680883227</v>
      </c>
      <c r="MU52">
        <v>5.5289163633264957</v>
      </c>
      <c r="MV52">
        <v>5.6320137029047324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0.86105601842239476</v>
      </c>
      <c r="NI52">
        <v>6.0942575932615783</v>
      </c>
      <c r="NJ52">
        <v>4.1317918138665144</v>
      </c>
      <c r="NK52">
        <v>5.9664623926604552</v>
      </c>
      <c r="NL52">
        <v>5.2099469245735879</v>
      </c>
      <c r="NM52">
        <v>5.1843398122500064</v>
      </c>
      <c r="NN52">
        <v>5.2364377467889351</v>
      </c>
      <c r="NO52">
        <v>5.6136414977661007</v>
      </c>
      <c r="NP52">
        <v>5.7115183699654839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2.3445445743264139</v>
      </c>
      <c r="OD52">
        <v>6.8181686448006618</v>
      </c>
      <c r="OE52">
        <v>6.0408801297171406</v>
      </c>
      <c r="OF52">
        <v>5.8630877487743582</v>
      </c>
      <c r="OG52">
        <v>5.5296306703159104</v>
      </c>
      <c r="OH52">
        <v>5.4706722601240276</v>
      </c>
      <c r="OI52">
        <v>5.5692280980870814</v>
      </c>
      <c r="OJ52">
        <v>5.8758316094681611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2.8537755932586459</v>
      </c>
      <c r="OY52">
        <v>7.1548976958454498</v>
      </c>
      <c r="OZ52">
        <v>6.4212935774194042</v>
      </c>
      <c r="PA52">
        <v>6.156611360675722</v>
      </c>
      <c r="PB52">
        <v>5.6587970415652942</v>
      </c>
      <c r="PC52">
        <v>5.7978377035352091</v>
      </c>
      <c r="PD52">
        <v>5.5371550819447348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6.1130920548761853</v>
      </c>
      <c r="PT52">
        <v>7.1325798157054878</v>
      </c>
      <c r="PU52">
        <v>5.7922569789599034</v>
      </c>
      <c r="PV52">
        <v>5.4423267051186501</v>
      </c>
      <c r="PW52">
        <v>5.716361628448432</v>
      </c>
      <c r="PX52">
        <v>5.7442586698253439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7.9407257954834476</v>
      </c>
      <c r="QN52">
        <v>6.7149992901008186</v>
      </c>
      <c r="QO52">
        <v>7.5379185595677702</v>
      </c>
      <c r="QP52">
        <v>6.6144783658795765</v>
      </c>
      <c r="QQ52">
        <v>6.8478272624659624</v>
      </c>
      <c r="QR52">
        <v>5.571286920789281</v>
      </c>
      <c r="QS52" s="102" t="s">
        <v>814</v>
      </c>
    </row>
    <row r="53" spans="1:528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 s="102" t="s">
        <v>368</v>
      </c>
      <c r="QU53" t="s">
        <v>991</v>
      </c>
      <c r="QV53" t="s">
        <v>982</v>
      </c>
      <c r="QW53">
        <v>1</v>
      </c>
      <c r="QX53">
        <v>2</v>
      </c>
      <c r="QY53">
        <v>3</v>
      </c>
      <c r="QZ53">
        <v>4</v>
      </c>
      <c r="RA53">
        <v>5</v>
      </c>
      <c r="RB53">
        <v>6</v>
      </c>
      <c r="RC53">
        <v>7</v>
      </c>
      <c r="RD53">
        <v>8</v>
      </c>
      <c r="RE53">
        <v>9</v>
      </c>
      <c r="RF53">
        <v>10</v>
      </c>
      <c r="RG53">
        <v>11</v>
      </c>
      <c r="RH53">
        <v>12</v>
      </c>
      <c r="RI53">
        <v>13</v>
      </c>
      <c r="RJ53">
        <v>14</v>
      </c>
      <c r="RK53">
        <v>15</v>
      </c>
      <c r="RL53">
        <v>16</v>
      </c>
      <c r="RM53">
        <v>17</v>
      </c>
      <c r="RN53">
        <v>18</v>
      </c>
      <c r="RO53">
        <v>19</v>
      </c>
      <c r="RP53">
        <v>20</v>
      </c>
      <c r="RQ53" t="s">
        <v>1007</v>
      </c>
      <c r="RR53" t="s">
        <v>886</v>
      </c>
      <c r="RS53" t="s">
        <v>627</v>
      </c>
      <c r="RT53" t="s">
        <v>982</v>
      </c>
    </row>
    <row r="54" spans="1:528" x14ac:dyDescent="0.3">
      <c r="A54">
        <v>0</v>
      </c>
      <c r="B54">
        <v>0</v>
      </c>
      <c r="C54">
        <v>0.34595717593420267</v>
      </c>
      <c r="D54">
        <v>0</v>
      </c>
      <c r="E54">
        <v>0</v>
      </c>
      <c r="F54">
        <v>0</v>
      </c>
      <c r="G54">
        <v>0</v>
      </c>
      <c r="H54">
        <v>0</v>
      </c>
      <c r="I54">
        <v>7.7090377280451166E-4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3.2778305701490025E-3</v>
      </c>
      <c r="Q54">
        <v>0</v>
      </c>
      <c r="R54">
        <v>0</v>
      </c>
      <c r="S54">
        <v>0</v>
      </c>
      <c r="T54">
        <v>5.095085484344045E-3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4.6506466614208257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7.2434533496562477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4.9879014598823872</v>
      </c>
      <c r="DC54">
        <v>3.9011957025934922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8.1989746348996011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2.0229744220771715</v>
      </c>
      <c r="ER54">
        <v>5.2108709004308258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2.3972012906113958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4.2969885664664407</v>
      </c>
      <c r="GG54">
        <v>5.4156869568513972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3.4032135123628144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7.8688712700657986</v>
      </c>
      <c r="HV54">
        <v>5.7027880246653773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4.2958797891638527</v>
      </c>
      <c r="IP54">
        <v>0.37040711976228363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10.256733943843399</v>
      </c>
      <c r="JK54">
        <v>7.2763693605414543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2.4027852220640709</v>
      </c>
      <c r="KE54">
        <v>2.9056781409939378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4.566791879339676</v>
      </c>
      <c r="KY54">
        <v>9.6406287804438193</v>
      </c>
      <c r="KZ54">
        <v>4.4946553341087148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3.979625909225724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1.004695597005852</v>
      </c>
      <c r="MO54">
        <v>2.8597572238722941</v>
      </c>
      <c r="MP54">
        <v>2.5892123192264083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5.7706712903133051</v>
      </c>
      <c r="NJ54">
        <v>3.8644192848192604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4.3470710355400506</v>
      </c>
      <c r="OD54">
        <v>7.7731898462354847</v>
      </c>
      <c r="OE54">
        <v>4.0698293770232006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3.2779252497453131</v>
      </c>
      <c r="OY54">
        <v>10.764007836572114</v>
      </c>
      <c r="OZ54">
        <v>5.3899197758091928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2.8124152984101403</v>
      </c>
      <c r="PT54">
        <v>6.3824696623426833</v>
      </c>
      <c r="PU54">
        <v>0.4267264816040387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1.5724556338181321</v>
      </c>
      <c r="QN54">
        <v>7.0279401168295905</v>
      </c>
      <c r="QO54">
        <v>6.0684765230961801</v>
      </c>
      <c r="QP54">
        <v>3.4502541597674985</v>
      </c>
      <c r="QQ54">
        <v>0</v>
      </c>
      <c r="QR54">
        <v>0</v>
      </c>
      <c r="QS54" s="102" t="s">
        <v>89</v>
      </c>
      <c r="QU54">
        <v>1</v>
      </c>
      <c r="QV54" s="35">
        <v>0.1</v>
      </c>
      <c r="QW54">
        <f t="shared" ref="QW54:RC54" si="48">A$61</f>
        <v>0</v>
      </c>
      <c r="QX54">
        <f t="shared" si="48"/>
        <v>0</v>
      </c>
      <c r="QY54">
        <f t="shared" si="48"/>
        <v>1.0158759482125712</v>
      </c>
      <c r="QZ54">
        <f t="shared" si="48"/>
        <v>0.90465144799511432</v>
      </c>
      <c r="RA54">
        <f t="shared" si="48"/>
        <v>0.83072023668281647</v>
      </c>
      <c r="RB54">
        <f t="shared" si="48"/>
        <v>0.8157367741549344</v>
      </c>
      <c r="RC54">
        <f t="shared" si="48"/>
        <v>1.5098190245086223</v>
      </c>
      <c r="RD54">
        <f t="shared" ref="RD54:RP54" si="49">H$61</f>
        <v>1.8681972478505644</v>
      </c>
      <c r="RE54">
        <f t="shared" si="49"/>
        <v>1.4897458438878466</v>
      </c>
      <c r="RF54">
        <f t="shared" si="49"/>
        <v>1.5999240553829082</v>
      </c>
      <c r="RG54">
        <f t="shared" si="49"/>
        <v>1.4756370078663625</v>
      </c>
      <c r="RH54">
        <f t="shared" si="49"/>
        <v>1.4627943796699185</v>
      </c>
      <c r="RI54">
        <f t="shared" si="49"/>
        <v>1.7221875663945632</v>
      </c>
      <c r="RJ54">
        <f t="shared" si="49"/>
        <v>1.8213300487498734</v>
      </c>
      <c r="RK54">
        <f t="shared" si="49"/>
        <v>2.5136551323040726</v>
      </c>
      <c r="RL54">
        <f t="shared" si="49"/>
        <v>2.4787902165213018</v>
      </c>
      <c r="RM54">
        <f t="shared" si="49"/>
        <v>2.4661495472678547</v>
      </c>
      <c r="RN54">
        <f t="shared" si="49"/>
        <v>2.5170557001122966</v>
      </c>
      <c r="RO54">
        <f t="shared" si="49"/>
        <v>2.3284616202702484</v>
      </c>
      <c r="RP54">
        <f t="shared" si="49"/>
        <v>2.395900037366701</v>
      </c>
      <c r="RR54">
        <f>(119469*RS54+56202)/10^4</f>
        <v>6.8148899999999992</v>
      </c>
      <c r="RS54" s="35">
        <v>0.1</v>
      </c>
      <c r="RT54">
        <f>0.02*RI54+0.98*RJ54</f>
        <v>1.8193471991027672</v>
      </c>
    </row>
    <row r="55" spans="1:528" x14ac:dyDescent="0.3">
      <c r="A55">
        <v>0</v>
      </c>
      <c r="B55">
        <v>0</v>
      </c>
      <c r="C55">
        <v>7.1218820092011359E-2</v>
      </c>
      <c r="D55">
        <v>0.18363882408164758</v>
      </c>
      <c r="E55">
        <v>0.16597773347710285</v>
      </c>
      <c r="F55">
        <v>0.16864471500726977</v>
      </c>
      <c r="G55">
        <v>6.4083068604825599E-2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0.34875482015678544</v>
      </c>
      <c r="Y55">
        <v>0.19747824140131068</v>
      </c>
      <c r="Z55">
        <v>0.21237644706470146</v>
      </c>
      <c r="AA55">
        <v>0.23574613087951224</v>
      </c>
      <c r="AB55">
        <v>0.22020240028562807</v>
      </c>
      <c r="AC55">
        <v>0.28885563308742163</v>
      </c>
      <c r="AD55">
        <v>0.1053828259481424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0.51177838898315309</v>
      </c>
      <c r="AT55">
        <v>0.25294664403658801</v>
      </c>
      <c r="AU55">
        <v>0.25828781337120527</v>
      </c>
      <c r="AV55">
        <v>0.22580577772516819</v>
      </c>
      <c r="AW55">
        <v>0.23156736058571756</v>
      </c>
      <c r="AX55">
        <v>0.27079564905473458</v>
      </c>
      <c r="AY55">
        <v>0.37505183078019344</v>
      </c>
      <c r="AZ55">
        <v>0.30122945629386105</v>
      </c>
      <c r="BA55">
        <v>3.1944938624175148E-2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0.81647466270079383</v>
      </c>
      <c r="BO55">
        <v>0.2760966420532</v>
      </c>
      <c r="BP55">
        <v>0.30553669644413334</v>
      </c>
      <c r="BQ55">
        <v>0.2882720063166076</v>
      </c>
      <c r="BR55">
        <v>0.27522213876680113</v>
      </c>
      <c r="BS55">
        <v>0.30134371461569259</v>
      </c>
      <c r="BT55">
        <v>0.28147124830077092</v>
      </c>
      <c r="BU55">
        <v>0.44062768261434215</v>
      </c>
      <c r="BV55">
        <v>0.60455818241832748</v>
      </c>
      <c r="BW55">
        <v>0.36064145838392242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0.88085305947226666</v>
      </c>
      <c r="CJ55">
        <v>0.39649157285962522</v>
      </c>
      <c r="CK55">
        <v>0.37864097919157252</v>
      </c>
      <c r="CL55">
        <v>0.36867933330223357</v>
      </c>
      <c r="CM55">
        <v>0.43415155558483709</v>
      </c>
      <c r="CN55">
        <v>0.47440487046393676</v>
      </c>
      <c r="CO55">
        <v>0.41443590561800087</v>
      </c>
      <c r="CP55">
        <v>0.37687065697984529</v>
      </c>
      <c r="CQ55">
        <v>0.48585081444060652</v>
      </c>
      <c r="CR55">
        <v>0.76565646584645419</v>
      </c>
      <c r="CS55">
        <v>0.57102818986419357</v>
      </c>
      <c r="CT55">
        <v>0.37941771589597373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0.83152079043463079</v>
      </c>
      <c r="DD55">
        <v>0.63046923333064453</v>
      </c>
      <c r="DE55">
        <v>0.45236113943718359</v>
      </c>
      <c r="DF55">
        <v>0.37371973442649564</v>
      </c>
      <c r="DG55">
        <v>0.46595631705221496</v>
      </c>
      <c r="DH55">
        <v>0.4462872049321831</v>
      </c>
      <c r="DI55">
        <v>0.42477172248824929</v>
      </c>
      <c r="DJ55">
        <v>0.44703481018938834</v>
      </c>
      <c r="DK55">
        <v>0.41304136181199758</v>
      </c>
      <c r="DL55">
        <v>0.48231046228028063</v>
      </c>
      <c r="DM55">
        <v>0.65805097768957288</v>
      </c>
      <c r="DN55">
        <v>0.82229595974780556</v>
      </c>
      <c r="DO55">
        <v>0.71173068730042222</v>
      </c>
      <c r="DP55">
        <v>0.42092534661107028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1.1922196534784095</v>
      </c>
      <c r="DY55">
        <v>0.45050621138307895</v>
      </c>
      <c r="DZ55">
        <v>0.4175924029997109</v>
      </c>
      <c r="EA55">
        <v>0.41946357169240739</v>
      </c>
      <c r="EB55">
        <v>0.46715772520726595</v>
      </c>
      <c r="EC55">
        <v>0.4922958558177955</v>
      </c>
      <c r="ED55">
        <v>0.49274228294055872</v>
      </c>
      <c r="EE55">
        <v>0.50233940912822883</v>
      </c>
      <c r="EF55">
        <v>0.4812781185738042</v>
      </c>
      <c r="EG55">
        <v>0.52933231974210249</v>
      </c>
      <c r="EH55">
        <v>0.63586239580164217</v>
      </c>
      <c r="EI55">
        <v>0.98245757737485329</v>
      </c>
      <c r="EJ55">
        <v>1.0221370898058406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1.3253978886771014</v>
      </c>
      <c r="ES55">
        <v>0.89743656623396562</v>
      </c>
      <c r="ET55">
        <v>0.45514091541717816</v>
      </c>
      <c r="EU55">
        <v>0.51858148178326002</v>
      </c>
      <c r="EV55">
        <v>0.52043385629327432</v>
      </c>
      <c r="EW55">
        <v>0.46789255470578095</v>
      </c>
      <c r="EX55">
        <v>0.52724894307250869</v>
      </c>
      <c r="EY55">
        <v>0.50631018728472243</v>
      </c>
      <c r="EZ55">
        <v>0.49467218566692844</v>
      </c>
      <c r="FA55">
        <v>0.5750851582734452</v>
      </c>
      <c r="FB55">
        <v>0.47239124368427104</v>
      </c>
      <c r="FC55">
        <v>0.58516201192685191</v>
      </c>
      <c r="FD55">
        <v>1.0942142998285127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0.73875927169766975</v>
      </c>
      <c r="FM55">
        <v>1.5198735510666728</v>
      </c>
      <c r="FN55">
        <v>0.46668779130486349</v>
      </c>
      <c r="FO55">
        <v>0.5225446231725549</v>
      </c>
      <c r="FP55">
        <v>0.53399933192551097</v>
      </c>
      <c r="FQ55">
        <v>0.49590953780738389</v>
      </c>
      <c r="FR55">
        <v>0.51283432672619023</v>
      </c>
      <c r="FS55">
        <v>0.63525367457912618</v>
      </c>
      <c r="FT55">
        <v>0.59192252198062445</v>
      </c>
      <c r="FU55">
        <v>0.54847720672535105</v>
      </c>
      <c r="FV55">
        <v>0.54796285341532036</v>
      </c>
      <c r="FW55">
        <v>0.51303474332293597</v>
      </c>
      <c r="FX55">
        <v>0.62637680379655813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2.0631389822889759</v>
      </c>
      <c r="GH55">
        <v>1.2517489136179261</v>
      </c>
      <c r="GI55">
        <v>0.57715090313146977</v>
      </c>
      <c r="GJ55">
        <v>0.49425117465152002</v>
      </c>
      <c r="GK55">
        <v>0.57183847372061725</v>
      </c>
      <c r="GL55">
        <v>0.5071078181741373</v>
      </c>
      <c r="GM55">
        <v>0.59704672160214856</v>
      </c>
      <c r="GN55">
        <v>0.61429231402224149</v>
      </c>
      <c r="GO55">
        <v>0.65589251715810792</v>
      </c>
      <c r="GP55">
        <v>0.64102752414358333</v>
      </c>
      <c r="GQ55">
        <v>0.63601589946312365</v>
      </c>
      <c r="GR55">
        <v>0.6238596508046973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1.6765276030874734</v>
      </c>
      <c r="HB55">
        <v>2.0367182755860793</v>
      </c>
      <c r="HC55">
        <v>0.61500179405685063</v>
      </c>
      <c r="HD55">
        <v>0.51024724621882167</v>
      </c>
      <c r="HE55">
        <v>0.60582953818489238</v>
      </c>
      <c r="HF55">
        <v>0.52708892495798765</v>
      </c>
      <c r="HG55">
        <v>0.66628080099837717</v>
      </c>
      <c r="HH55">
        <v>0.65646117038800422</v>
      </c>
      <c r="HI55">
        <v>0.68812257992158932</v>
      </c>
      <c r="HJ55">
        <v>0.67473642320257721</v>
      </c>
      <c r="HK55">
        <v>0.68432402468900877</v>
      </c>
      <c r="HL55">
        <v>0.67176583009131929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2.2100869815899182</v>
      </c>
      <c r="HW55">
        <v>1.4482831894463977</v>
      </c>
      <c r="HX55">
        <v>0.57904958290399189</v>
      </c>
      <c r="HY55">
        <v>0.5903804289729373</v>
      </c>
      <c r="HZ55">
        <v>0.51281064312692493</v>
      </c>
      <c r="IA55">
        <v>0.75406012532431499</v>
      </c>
      <c r="IB55">
        <v>0.71584812857317037</v>
      </c>
      <c r="IC55">
        <v>0.6951298788041651</v>
      </c>
      <c r="ID55">
        <v>0.75233185828011706</v>
      </c>
      <c r="IE55">
        <v>0.70335842501504675</v>
      </c>
      <c r="IF55">
        <v>0.68491940825573383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1.7396924397607358</v>
      </c>
      <c r="IQ55">
        <v>2.4913188483679609</v>
      </c>
      <c r="IR55">
        <v>0.61993333478151591</v>
      </c>
      <c r="IS55">
        <v>0.59707073982380066</v>
      </c>
      <c r="IT55">
        <v>0.60411088812663816</v>
      </c>
      <c r="IU55">
        <v>0.82041155809559985</v>
      </c>
      <c r="IV55">
        <v>0.81497148791047747</v>
      </c>
      <c r="IW55">
        <v>0.80306556601124524</v>
      </c>
      <c r="IX55">
        <v>0.78072672743212113</v>
      </c>
      <c r="IY55">
        <v>0.81307971799665346</v>
      </c>
      <c r="IZ55">
        <v>0.79127476381206707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0.10204370083794968</v>
      </c>
      <c r="JK55">
        <v>2.9975997266240997</v>
      </c>
      <c r="JL55">
        <v>1.5479519054997017</v>
      </c>
      <c r="JM55">
        <v>0.57198851086532831</v>
      </c>
      <c r="JN55">
        <v>0.67781598480807936</v>
      </c>
      <c r="JO55">
        <v>0.80804166112064313</v>
      </c>
      <c r="JP55">
        <v>0.84902092446797373</v>
      </c>
      <c r="JQ55">
        <v>0.82635198726794268</v>
      </c>
      <c r="JR55">
        <v>0.8578802954655983</v>
      </c>
      <c r="JS55">
        <v>0.83294548497452281</v>
      </c>
      <c r="JT55">
        <v>0.82491527605100967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2.7323411015019863</v>
      </c>
      <c r="KF55">
        <v>3.0840913967876422</v>
      </c>
      <c r="KG55">
        <v>1.1525149937523613</v>
      </c>
      <c r="KH55">
        <v>0.67839798208161028</v>
      </c>
      <c r="KI55">
        <v>0.87322416250855939</v>
      </c>
      <c r="KJ55">
        <v>0.92672518558095152</v>
      </c>
      <c r="KK55">
        <v>0.88349186183579298</v>
      </c>
      <c r="KL55">
        <v>0.88838791556734387</v>
      </c>
      <c r="KM55">
        <v>0.92262726579675991</v>
      </c>
      <c r="KN55">
        <v>0.89235895625699757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0.55679709790008947</v>
      </c>
      <c r="KZ55">
        <v>3.5539076421782343</v>
      </c>
      <c r="LA55">
        <v>2.3920774491941676</v>
      </c>
      <c r="LB55">
        <v>0.70491114488844331</v>
      </c>
      <c r="LC55">
        <v>0.98314341671031225</v>
      </c>
      <c r="LD55">
        <v>1.0205971341227238</v>
      </c>
      <c r="LE55">
        <v>0.99395072444023491</v>
      </c>
      <c r="LF55">
        <v>0.98051891675481206</v>
      </c>
      <c r="LG55">
        <v>0.99171843363943957</v>
      </c>
      <c r="LH55">
        <v>0.94325829461079236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2.0678286245056583</v>
      </c>
      <c r="LU55">
        <v>3.5884284962191848</v>
      </c>
      <c r="LV55">
        <v>2.3610113934577934</v>
      </c>
      <c r="LW55">
        <v>1.0444140306264109</v>
      </c>
      <c r="LX55">
        <v>0.98917223281084177</v>
      </c>
      <c r="LY55">
        <v>1.0215681493552125</v>
      </c>
      <c r="LZ55">
        <v>1.0652738070103527</v>
      </c>
      <c r="MA55">
        <v>1.0269590026904187</v>
      </c>
      <c r="MB55">
        <v>0.99587559565167028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3.0822755615428457</v>
      </c>
      <c r="MP55">
        <v>3.6902155973060844</v>
      </c>
      <c r="MQ55">
        <v>2.1823115322218642</v>
      </c>
      <c r="MR55">
        <v>1.0163529463368697</v>
      </c>
      <c r="MS55">
        <v>1.0263231249915685</v>
      </c>
      <c r="MT55">
        <v>1.0845868301286954</v>
      </c>
      <c r="MU55">
        <v>1.054318857336265</v>
      </c>
      <c r="MV55">
        <v>1.0414923125914852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0.63330487298158245</v>
      </c>
      <c r="NJ55">
        <v>3.9779542063517428</v>
      </c>
      <c r="NK55">
        <v>3.8195673633694538</v>
      </c>
      <c r="NL55">
        <v>2.5268854119104094</v>
      </c>
      <c r="NM55">
        <v>1.1256169843795196</v>
      </c>
      <c r="NN55">
        <v>1.1022479326452639</v>
      </c>
      <c r="NO55">
        <v>1.1634839924404239</v>
      </c>
      <c r="NP55">
        <v>1.1746580133674196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1.0243014879628358</v>
      </c>
      <c r="OE55">
        <v>3.9461439849727613</v>
      </c>
      <c r="OF55">
        <v>3.9928179261134851</v>
      </c>
      <c r="OG55">
        <v>3.2921490092605317</v>
      </c>
      <c r="OH55">
        <v>1.1914018028400442</v>
      </c>
      <c r="OI55">
        <v>1.1980192315581264</v>
      </c>
      <c r="OJ55">
        <v>1.2543416467555473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1.1816623634928014</v>
      </c>
      <c r="OZ55">
        <v>3.921666027503131</v>
      </c>
      <c r="PA55">
        <v>4.2099619415660845</v>
      </c>
      <c r="PB55">
        <v>3.2369134125664218</v>
      </c>
      <c r="PC55">
        <v>1.5264572527397544</v>
      </c>
      <c r="PD55">
        <v>1.1834515766680911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2.0301413180578831</v>
      </c>
      <c r="PU55">
        <v>4.8870237444994231</v>
      </c>
      <c r="PV55">
        <v>4.6316041992262544</v>
      </c>
      <c r="PW55">
        <v>4.0159758399951411</v>
      </c>
      <c r="PX55">
        <v>1.5215681622835193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2.3970496121205107</v>
      </c>
      <c r="QP55">
        <v>4.3264632993845114</v>
      </c>
      <c r="QQ55">
        <v>4.5802712737383198</v>
      </c>
      <c r="QR55">
        <v>4.3314380447301071</v>
      </c>
      <c r="QS55" s="102" t="s">
        <v>91</v>
      </c>
      <c r="QU55">
        <v>2</v>
      </c>
      <c r="QV55" s="35">
        <v>0.15</v>
      </c>
      <c r="QW55">
        <f>U$61</f>
        <v>0</v>
      </c>
      <c r="QX55">
        <f t="shared" ref="QX55:RP55" si="50">V$61</f>
        <v>0</v>
      </c>
      <c r="QY55">
        <f t="shared" si="50"/>
        <v>0</v>
      </c>
      <c r="QZ55">
        <f t="shared" si="50"/>
        <v>1.3154532102429035</v>
      </c>
      <c r="RA55">
        <f t="shared" si="50"/>
        <v>0.96527304371104072</v>
      </c>
      <c r="RB55">
        <f t="shared" si="50"/>
        <v>1.0321427227452238</v>
      </c>
      <c r="RC55">
        <f t="shared" si="50"/>
        <v>1.1633052056958926</v>
      </c>
      <c r="RD55">
        <f t="shared" si="50"/>
        <v>1.0840081809755713</v>
      </c>
      <c r="RE55">
        <f t="shared" si="50"/>
        <v>1.5992754369177629</v>
      </c>
      <c r="RF55">
        <f t="shared" si="50"/>
        <v>2.1619871848928582</v>
      </c>
      <c r="RG55">
        <f t="shared" si="50"/>
        <v>2.2604237695008105</v>
      </c>
      <c r="RH55">
        <f t="shared" si="50"/>
        <v>2.494973827660707</v>
      </c>
      <c r="RI55">
        <f t="shared" si="50"/>
        <v>2.176553844152346</v>
      </c>
      <c r="RJ55">
        <f t="shared" si="50"/>
        <v>2.0272041871297404</v>
      </c>
      <c r="RK55">
        <f t="shared" si="50"/>
        <v>3.3885226901983474</v>
      </c>
      <c r="RL55">
        <f t="shared" si="50"/>
        <v>3.2467224215999813</v>
      </c>
      <c r="RM55">
        <f t="shared" si="50"/>
        <v>3.1985453795197079</v>
      </c>
      <c r="RN55">
        <f t="shared" si="50"/>
        <v>3.4246910423910712</v>
      </c>
      <c r="RO55">
        <f t="shared" si="50"/>
        <v>3.2214023159489185</v>
      </c>
      <c r="RP55">
        <f t="shared" si="50"/>
        <v>3.3789466627389761</v>
      </c>
      <c r="RR55">
        <f t="shared" ref="RR55:RR76" si="51">(119469*RS55+56202)/10^4</f>
        <v>7.4122350000000008</v>
      </c>
      <c r="RS55" s="35">
        <v>0.15</v>
      </c>
      <c r="RT55">
        <f>0.59*RC55+0.41*RD55</f>
        <v>1.1307934255605607</v>
      </c>
    </row>
    <row r="56" spans="1:528" x14ac:dyDescent="0.3">
      <c r="A56">
        <v>0</v>
      </c>
      <c r="B56">
        <v>0</v>
      </c>
      <c r="C56">
        <v>2.4157392627947454E-2</v>
      </c>
      <c r="D56">
        <v>2.3833870755872084E-2</v>
      </c>
      <c r="E56">
        <v>2.5753729576282754E-2</v>
      </c>
      <c r="F56">
        <v>1.4942339284912752E-2</v>
      </c>
      <c r="G56">
        <v>2.8600544046494147E-2</v>
      </c>
      <c r="H56">
        <v>4.7371340488528875E-2</v>
      </c>
      <c r="I56">
        <v>2.069450444793966E-2</v>
      </c>
      <c r="J56">
        <v>2.4231708767528004E-2</v>
      </c>
      <c r="K56">
        <v>2.6417536240453742E-2</v>
      </c>
      <c r="L56">
        <v>3.4112860176768796E-2</v>
      </c>
      <c r="M56">
        <v>4.0083048296848257E-2</v>
      </c>
      <c r="N56">
        <v>4.2392815934112787E-2</v>
      </c>
      <c r="O56">
        <v>3.8572695340024776E-2</v>
      </c>
      <c r="P56">
        <v>4.1326798512202917E-2</v>
      </c>
      <c r="Q56">
        <v>4.1949410829732206E-2</v>
      </c>
      <c r="R56">
        <v>3.9068781808215186E-2</v>
      </c>
      <c r="S56">
        <v>2.1863878479670355E-2</v>
      </c>
      <c r="T56">
        <v>4.2326525937456699E-2</v>
      </c>
      <c r="U56">
        <v>0</v>
      </c>
      <c r="V56">
        <v>0</v>
      </c>
      <c r="W56">
        <v>0</v>
      </c>
      <c r="X56">
        <v>4.5504852585566738E-30</v>
      </c>
      <c r="Y56">
        <v>2.7370476864511627E-30</v>
      </c>
      <c r="Z56">
        <v>3.5332387130831831E-30</v>
      </c>
      <c r="AA56">
        <v>3.2765157218677383E-30</v>
      </c>
      <c r="AB56">
        <v>5.1252553520390386E-30</v>
      </c>
      <c r="AC56">
        <v>7.9666192011645603E-30</v>
      </c>
      <c r="AD56">
        <v>6.3586639146586677E-30</v>
      </c>
      <c r="AE56">
        <v>6.0829339085944423E-30</v>
      </c>
      <c r="AF56">
        <v>1.0178883381063913E-29</v>
      </c>
      <c r="AG56">
        <v>8.104967407555969E-30</v>
      </c>
      <c r="AH56">
        <v>6.7943979513691024E-30</v>
      </c>
      <c r="AI56">
        <v>8.4599416576903363E-30</v>
      </c>
      <c r="AJ56">
        <v>1.0460822176124299E-29</v>
      </c>
      <c r="AK56">
        <v>6.9397248291708211E-30</v>
      </c>
      <c r="AL56">
        <v>1.2530099716727248E-4</v>
      </c>
      <c r="AM56">
        <v>6.8631604559952976E-30</v>
      </c>
      <c r="AN56">
        <v>9.7535018990741948E-4</v>
      </c>
      <c r="AO56">
        <v>0</v>
      </c>
      <c r="AP56">
        <v>0</v>
      </c>
      <c r="AQ56">
        <v>0</v>
      </c>
      <c r="AR56">
        <v>0</v>
      </c>
      <c r="AS56">
        <v>6.6204770475599822E-30</v>
      </c>
      <c r="AT56">
        <v>6.1744092147930436E-30</v>
      </c>
      <c r="AU56">
        <v>4.8056716383507808E-30</v>
      </c>
      <c r="AV56">
        <v>6.4074907262406592E-30</v>
      </c>
      <c r="AW56">
        <v>6.1848595584451142E-30</v>
      </c>
      <c r="AX56">
        <v>7.4395072800157804E-30</v>
      </c>
      <c r="AY56">
        <v>9.6389984731874779E-30</v>
      </c>
      <c r="AZ56">
        <v>1.64701132468403E-29</v>
      </c>
      <c r="BA56">
        <v>1.0403731082084148E-29</v>
      </c>
      <c r="BB56">
        <v>1.2987713696074376E-29</v>
      </c>
      <c r="BC56">
        <v>1.2201949880955725E-29</v>
      </c>
      <c r="BD56">
        <v>9.5293845082846845E-30</v>
      </c>
      <c r="BE56">
        <v>1.1631570142745813E-29</v>
      </c>
      <c r="BF56">
        <v>1.2961396150444344E-29</v>
      </c>
      <c r="BG56">
        <v>9.6161457771826566E-30</v>
      </c>
      <c r="BH56">
        <v>1.5665601352431327E-29</v>
      </c>
      <c r="BI56">
        <v>0</v>
      </c>
      <c r="BJ56">
        <v>0</v>
      </c>
      <c r="BK56">
        <v>0</v>
      </c>
      <c r="BL56">
        <v>0</v>
      </c>
      <c r="BM56">
        <v>5.0323882501208431E-31</v>
      </c>
      <c r="BN56">
        <v>1.5455624151819953E-29</v>
      </c>
      <c r="BO56">
        <v>1.188360157902984E-29</v>
      </c>
      <c r="BP56">
        <v>4.7441706372484131E-30</v>
      </c>
      <c r="BQ56">
        <v>9.9876753504197672E-30</v>
      </c>
      <c r="BR56">
        <v>6.0930930531743748E-30</v>
      </c>
      <c r="BS56">
        <v>7.7682839769209444E-30</v>
      </c>
      <c r="BT56">
        <v>1.146219070771171E-29</v>
      </c>
      <c r="BU56">
        <v>1.0276770018665569E-29</v>
      </c>
      <c r="BV56">
        <v>4.2436885478144208E-29</v>
      </c>
      <c r="BW56">
        <v>1.6069936257693876E-29</v>
      </c>
      <c r="BX56">
        <v>1.3952627965014877E-29</v>
      </c>
      <c r="BY56">
        <v>9.3989692740599764E-30</v>
      </c>
      <c r="BZ56">
        <v>7.7778895406631465E-30</v>
      </c>
      <c r="CA56">
        <v>1.5641463115965297E-29</v>
      </c>
      <c r="CB56">
        <v>1.3732646868199417E-29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7.3814409826410204E-29</v>
      </c>
      <c r="CI56">
        <v>8.842130691891919E-30</v>
      </c>
      <c r="CJ56">
        <v>5.5123083410181829E-30</v>
      </c>
      <c r="CK56">
        <v>5.7289673044561889E-30</v>
      </c>
      <c r="CL56">
        <v>8.8113288136375486E-30</v>
      </c>
      <c r="CM56">
        <v>1.1208866536087485E-29</v>
      </c>
      <c r="CN56">
        <v>7.7300805904609017E-30</v>
      </c>
      <c r="CO56">
        <v>8.8200316255863944E-30</v>
      </c>
      <c r="CP56">
        <v>9.4954138415462821E-30</v>
      </c>
      <c r="CQ56">
        <v>1.3520745783647465E-29</v>
      </c>
      <c r="CR56">
        <v>1.1327251649055675E-29</v>
      </c>
      <c r="CS56">
        <v>1.125733864158543E-29</v>
      </c>
      <c r="CT56">
        <v>1.0128869512988018E-29</v>
      </c>
      <c r="CU56">
        <v>1.391403480527208E-29</v>
      </c>
      <c r="CV56">
        <v>1.6668829741534514E-29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5.3066611606778968E-29</v>
      </c>
      <c r="DC56">
        <v>5.5290165497018664E-29</v>
      </c>
      <c r="DD56">
        <v>8.7746044799143997E-30</v>
      </c>
      <c r="DE56">
        <v>6.4391951134189374E-30</v>
      </c>
      <c r="DF56">
        <v>8.2060435769694826E-30</v>
      </c>
      <c r="DG56">
        <v>1.2409243939637223E-29</v>
      </c>
      <c r="DH56">
        <v>1.0041957286373587E-29</v>
      </c>
      <c r="DI56">
        <v>7.7106804259331638E-30</v>
      </c>
      <c r="DJ56">
        <v>1.1384386643336243E-29</v>
      </c>
      <c r="DK56">
        <v>1.5635436586094E-29</v>
      </c>
      <c r="DL56">
        <v>1.2967638821267942E-29</v>
      </c>
      <c r="DM56">
        <v>1.0464744815307212E-29</v>
      </c>
      <c r="DN56">
        <v>6.8090476678517029E-30</v>
      </c>
      <c r="DO56">
        <v>1.6139188372613617E-29</v>
      </c>
      <c r="DP56">
        <v>2.0100518479564317E-29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1.8834079346183106E-29</v>
      </c>
      <c r="HA56">
        <v>0.1687735362719113</v>
      </c>
      <c r="HB56">
        <v>4.0159022428049168E-32</v>
      </c>
      <c r="HC56">
        <v>0</v>
      </c>
      <c r="HD56">
        <v>0</v>
      </c>
      <c r="HE56">
        <v>0</v>
      </c>
      <c r="HF56">
        <v>5.7935262538354746E-32</v>
      </c>
      <c r="HG56">
        <v>5.8042436069432194E-32</v>
      </c>
      <c r="HH56">
        <v>7.763816233620753E-32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0.50574389928054619</v>
      </c>
      <c r="HV56">
        <v>0.29998844312653633</v>
      </c>
      <c r="HW56">
        <v>2.6074148786145249E-32</v>
      </c>
      <c r="HX56">
        <v>0</v>
      </c>
      <c r="HY56">
        <v>2.0749313548623653E-32</v>
      </c>
      <c r="HZ56">
        <v>0</v>
      </c>
      <c r="IA56">
        <v>1.567460566900898E-31</v>
      </c>
      <c r="IB56">
        <v>4.6778911858204902E-31</v>
      </c>
      <c r="IC56">
        <v>5.2104401131009452E-32</v>
      </c>
      <c r="ID56">
        <v>0</v>
      </c>
      <c r="IE56">
        <v>1.6879099295084124E-31</v>
      </c>
      <c r="IF56">
        <v>4.6902679720819579E-32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0.82441282583525199</v>
      </c>
      <c r="IP56">
        <v>0.28572693015369105</v>
      </c>
      <c r="IQ56">
        <v>4.1674412640966608E-29</v>
      </c>
      <c r="IR56">
        <v>1.7659584930539376E-31</v>
      </c>
      <c r="IS56">
        <v>2.1664705145476073E-31</v>
      </c>
      <c r="IT56">
        <v>4.7590764687538312E-32</v>
      </c>
      <c r="IU56">
        <v>5.2311098604111366E-32</v>
      </c>
      <c r="IV56">
        <v>1.154123693011005E-31</v>
      </c>
      <c r="IW56">
        <v>5.0448612293019317E-32</v>
      </c>
      <c r="IX56">
        <v>5.2270114778424719E-32</v>
      </c>
      <c r="IY56">
        <v>1.0036761308194617E-31</v>
      </c>
      <c r="IZ56">
        <v>1.0481387951610893E-31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0.60690222515138814</v>
      </c>
      <c r="JK56">
        <v>0.38005206093935473</v>
      </c>
      <c r="JL56">
        <v>1.2524660046357507E-31</v>
      </c>
      <c r="JM56">
        <v>5.0958331813869785E-31</v>
      </c>
      <c r="JN56">
        <v>6.3176633650961191E-34</v>
      </c>
      <c r="JO56">
        <v>9.0884434048671826E-32</v>
      </c>
      <c r="JP56">
        <v>1.7001196197288905E-31</v>
      </c>
      <c r="JQ56">
        <v>1.3661313335978825E-30</v>
      </c>
      <c r="JR56">
        <v>2.0113356431323036E-32</v>
      </c>
      <c r="JS56">
        <v>1.2912208817512537E-31</v>
      </c>
      <c r="JT56">
        <v>1.1102292012408533E-31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0.11393360393654385</v>
      </c>
      <c r="KE56">
        <v>0.4430448576888486</v>
      </c>
      <c r="KF56">
        <v>1.5079641023457334E-29</v>
      </c>
      <c r="KG56">
        <v>2.9404871204891601E-31</v>
      </c>
      <c r="KH56">
        <v>1.6666564123014748E-31</v>
      </c>
      <c r="KI56">
        <v>1.9445729620795899E-31</v>
      </c>
      <c r="KJ56">
        <v>1.3369489649919993E-31</v>
      </c>
      <c r="KK56">
        <v>1.7679041863680291E-31</v>
      </c>
      <c r="KL56">
        <v>9.4057796056842094E-32</v>
      </c>
      <c r="KM56">
        <v>2.7328324868306377E-31</v>
      </c>
      <c r="KN56">
        <v>1.5145437495553991E-31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0.89952625790991236</v>
      </c>
      <c r="KY56">
        <v>0.7264192962262298</v>
      </c>
      <c r="KZ56">
        <v>0.42125530749844659</v>
      </c>
      <c r="LA56">
        <v>1.363097232549814E-30</v>
      </c>
      <c r="LB56">
        <v>1.7659205869997005E-31</v>
      </c>
      <c r="LC56">
        <v>2.0737142426860811E-31</v>
      </c>
      <c r="LD56">
        <v>1.7587623841148275E-31</v>
      </c>
      <c r="LE56">
        <v>9.6717189176376122E-32</v>
      </c>
      <c r="LF56">
        <v>1.9062968956934876E-31</v>
      </c>
      <c r="LG56">
        <v>1.3781686892754751E-31</v>
      </c>
      <c r="LH56">
        <v>1.6795666541367095E-31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1.6916173257938058E-31</v>
      </c>
      <c r="LT56">
        <v>1.5731508273805748E-29</v>
      </c>
      <c r="LU56">
        <v>0.38035078471722056</v>
      </c>
      <c r="LV56">
        <v>3.1036641664729279E-31</v>
      </c>
      <c r="LW56">
        <v>9.2726486631908696E-32</v>
      </c>
      <c r="LX56">
        <v>8.7748826325510078E-32</v>
      </c>
      <c r="LY56">
        <v>4.3157654238561664E-31</v>
      </c>
      <c r="LZ56">
        <v>5.8242284651824819E-31</v>
      </c>
      <c r="MA56">
        <v>4.1114460054954009E-31</v>
      </c>
      <c r="MB56">
        <v>1.2966229047514224E-31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2.2627468321707658E-32</v>
      </c>
      <c r="MO56">
        <v>0.29264954456827103</v>
      </c>
      <c r="MP56">
        <v>0.32305545288570098</v>
      </c>
      <c r="MQ56">
        <v>5.1126444171178519E-31</v>
      </c>
      <c r="MR56">
        <v>1.2313030133766115E-31</v>
      </c>
      <c r="MS56">
        <v>1.0217804077343335E-29</v>
      </c>
      <c r="MT56">
        <v>3.7287274919715442E-30</v>
      </c>
      <c r="MU56">
        <v>1.4863952858118262E-30</v>
      </c>
      <c r="MV56">
        <v>1.1537697364113064E-30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1.905091676322153E-32</v>
      </c>
      <c r="NK56">
        <v>7.3840834440462858E-29</v>
      </c>
      <c r="NL56">
        <v>1.5649916169611983E-31</v>
      </c>
      <c r="NM56">
        <v>3.4124110283775355E-32</v>
      </c>
      <c r="NN56">
        <v>0</v>
      </c>
      <c r="NO56">
        <v>1.2306296112227902E-29</v>
      </c>
      <c r="NP56">
        <v>2.3939510596239211E-29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7.9018951584937193E-30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 s="102" t="s">
        <v>92</v>
      </c>
      <c r="QU56">
        <v>3</v>
      </c>
      <c r="QV56" s="35">
        <v>0.2</v>
      </c>
      <c r="QW56">
        <f>AO$61</f>
        <v>0</v>
      </c>
      <c r="QX56">
        <f t="shared" ref="QX56:RP56" si="52">AP$61</f>
        <v>0</v>
      </c>
      <c r="QY56">
        <f t="shared" si="52"/>
        <v>0</v>
      </c>
      <c r="QZ56">
        <f t="shared" si="52"/>
        <v>0</v>
      </c>
      <c r="RA56">
        <f t="shared" si="52"/>
        <v>1.1861436976583901</v>
      </c>
      <c r="RB56">
        <f t="shared" si="52"/>
        <v>1.2854822543121578</v>
      </c>
      <c r="RC56">
        <f t="shared" si="52"/>
        <v>1.3225799569564534</v>
      </c>
      <c r="RD56">
        <f t="shared" si="52"/>
        <v>1.1458372733324433</v>
      </c>
      <c r="RE56">
        <f t="shared" si="52"/>
        <v>1.1940890898539307</v>
      </c>
      <c r="RF56">
        <f t="shared" si="52"/>
        <v>1.3726929280966915</v>
      </c>
      <c r="RG56">
        <f t="shared" si="52"/>
        <v>1.6051597068594536</v>
      </c>
      <c r="RH56">
        <f t="shared" si="52"/>
        <v>2.456225529626876</v>
      </c>
      <c r="RI56">
        <f t="shared" si="52"/>
        <v>2.753606226860192</v>
      </c>
      <c r="RJ56">
        <f t="shared" si="52"/>
        <v>2.590136362545651</v>
      </c>
      <c r="RK56">
        <f t="shared" si="52"/>
        <v>3.9702437038253171</v>
      </c>
      <c r="RL56">
        <f t="shared" si="52"/>
        <v>3.9764735345573574</v>
      </c>
      <c r="RM56">
        <f t="shared" si="52"/>
        <v>4.1082154730056972</v>
      </c>
      <c r="RN56">
        <f t="shared" si="52"/>
        <v>4.0096558070338775</v>
      </c>
      <c r="RO56">
        <f t="shared" si="52"/>
        <v>3.9618542917928763</v>
      </c>
      <c r="RP56">
        <f t="shared" si="52"/>
        <v>3.9340974388742112</v>
      </c>
      <c r="RR56">
        <f t="shared" si="51"/>
        <v>8.0095799999999997</v>
      </c>
      <c r="RS56" s="35">
        <v>0.2</v>
      </c>
      <c r="RT56">
        <f>0.99*RD56+0.01*RE56</f>
        <v>1.1463197914976582</v>
      </c>
    </row>
    <row r="57" spans="1:528" x14ac:dyDescent="0.3">
      <c r="A57">
        <v>0</v>
      </c>
      <c r="B57">
        <v>0</v>
      </c>
      <c r="C57">
        <v>2.4157392627947458E-2</v>
      </c>
      <c r="D57">
        <v>2.3833870755872084E-2</v>
      </c>
      <c r="E57">
        <v>2.5753729576282754E-2</v>
      </c>
      <c r="F57">
        <v>1.494233928491275E-2</v>
      </c>
      <c r="G57">
        <v>2.8600544046494147E-2</v>
      </c>
      <c r="H57">
        <v>4.7371340488528882E-2</v>
      </c>
      <c r="I57">
        <v>2.069450444793966E-2</v>
      </c>
      <c r="J57">
        <v>2.4231708767528008E-2</v>
      </c>
      <c r="K57">
        <v>2.6417536240453746E-2</v>
      </c>
      <c r="L57">
        <v>3.4112860176768796E-2</v>
      </c>
      <c r="M57">
        <v>4.0083048296848257E-2</v>
      </c>
      <c r="N57">
        <v>4.2392815934112787E-2</v>
      </c>
      <c r="O57">
        <v>3.8572695340024776E-2</v>
      </c>
      <c r="P57">
        <v>4.1326798512202917E-2</v>
      </c>
      <c r="Q57">
        <v>4.1949410829732199E-2</v>
      </c>
      <c r="R57">
        <v>3.9068781808215186E-2</v>
      </c>
      <c r="S57">
        <v>2.1863878479670355E-2</v>
      </c>
      <c r="T57">
        <v>4.2326525937456706E-2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1.2530099716727248E-4</v>
      </c>
      <c r="AM57">
        <v>0</v>
      </c>
      <c r="AN57">
        <v>9.753501899074197E-4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0.16877353627191125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0.50574389928054631</v>
      </c>
      <c r="HV57">
        <v>0.29998844312653627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0.82441282583525199</v>
      </c>
      <c r="IP57">
        <v>0.28572693015369111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0.60690222515138803</v>
      </c>
      <c r="JK57">
        <v>0.38005206093935473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0.11393360393654385</v>
      </c>
      <c r="KE57">
        <v>0.44304485768884871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0.89952625790991236</v>
      </c>
      <c r="KY57">
        <v>0.7264192962262298</v>
      </c>
      <c r="KZ57">
        <v>0.42125530749844659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0.38035078471722061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0.29264954456827103</v>
      </c>
      <c r="MP57">
        <v>0.32305545288570098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 s="102" t="s">
        <v>94</v>
      </c>
      <c r="QU57">
        <v>4</v>
      </c>
      <c r="QV57" s="35">
        <v>0.25</v>
      </c>
      <c r="QW57">
        <f t="shared" ref="QW57:RB57" si="53">BI$61</f>
        <v>0</v>
      </c>
      <c r="QX57">
        <f t="shared" si="53"/>
        <v>0</v>
      </c>
      <c r="QY57">
        <f t="shared" si="53"/>
        <v>0</v>
      </c>
      <c r="QZ57">
        <f t="shared" si="53"/>
        <v>0</v>
      </c>
      <c r="RA57">
        <f t="shared" si="53"/>
        <v>1.9431026109438432</v>
      </c>
      <c r="RB57">
        <f t="shared" si="53"/>
        <v>1.3319401728254225</v>
      </c>
      <c r="RC57">
        <f t="shared" ref="RC57:RO57" si="54">BP$61</f>
        <v>1.632734929137059</v>
      </c>
      <c r="RD57">
        <f t="shared" si="54"/>
        <v>1.5456529847007072</v>
      </c>
      <c r="RE57">
        <f t="shared" si="54"/>
        <v>1.4675697899407243</v>
      </c>
      <c r="RF57">
        <f t="shared" si="54"/>
        <v>1.628057993476544</v>
      </c>
      <c r="RG57">
        <f t="shared" si="54"/>
        <v>1.5242690363475024</v>
      </c>
      <c r="RH57">
        <f t="shared" si="54"/>
        <v>1.7614191174246741</v>
      </c>
      <c r="RI57">
        <f t="shared" si="54"/>
        <v>2.5526900951837539</v>
      </c>
      <c r="RJ57">
        <f t="shared" si="54"/>
        <v>4.7660776979925616</v>
      </c>
      <c r="RK57">
        <f t="shared" si="54"/>
        <v>5.0253787486434884</v>
      </c>
      <c r="RL57">
        <f t="shared" si="54"/>
        <v>4.624661119354915</v>
      </c>
      <c r="RM57">
        <f t="shared" si="54"/>
        <v>4.8845875692604936</v>
      </c>
      <c r="RN57">
        <f t="shared" si="54"/>
        <v>4.7087417710701658</v>
      </c>
      <c r="RO57">
        <f t="shared" si="54"/>
        <v>4.7794461399086989</v>
      </c>
      <c r="RP57">
        <f>CC$61</f>
        <v>0</v>
      </c>
      <c r="RR57">
        <f t="shared" si="51"/>
        <v>8.6069250000000004</v>
      </c>
      <c r="RS57" s="35">
        <v>0.25</v>
      </c>
      <c r="RT57">
        <f>0.39*RD57+0.61*RE57</f>
        <v>1.4980222358971176</v>
      </c>
    </row>
    <row r="58" spans="1:528" x14ac:dyDescent="0.3">
      <c r="A58">
        <v>0</v>
      </c>
      <c r="B58">
        <v>0</v>
      </c>
      <c r="C58">
        <v>1.3860132368862233E-2</v>
      </c>
      <c r="D58">
        <v>1.2574972321850396E-2</v>
      </c>
      <c r="E58">
        <v>1.2372800429728333E-2</v>
      </c>
      <c r="F58">
        <v>1.344209402127986E-2</v>
      </c>
      <c r="G58">
        <v>1.3140611083089405E-2</v>
      </c>
      <c r="H58">
        <v>1.3373679216191451E-2</v>
      </c>
      <c r="I58">
        <v>1.2150457309764648E-2</v>
      </c>
      <c r="J58">
        <v>1.3093955048581662E-2</v>
      </c>
      <c r="K58">
        <v>1.128863834088506E-2</v>
      </c>
      <c r="L58">
        <v>1.3194990054705466E-2</v>
      </c>
      <c r="M58">
        <v>1.3779905834001821E-2</v>
      </c>
      <c r="N58">
        <v>1.2727220627855961E-2</v>
      </c>
      <c r="O58">
        <v>2.9522679010012993E-2</v>
      </c>
      <c r="P58">
        <v>2.8720872815582634E-2</v>
      </c>
      <c r="Q58">
        <v>2.9076326680944998E-2</v>
      </c>
      <c r="R58">
        <v>2.9259045535245127E-2</v>
      </c>
      <c r="S58">
        <v>2.8814058069044243E-2</v>
      </c>
      <c r="T58">
        <v>2.8745309758756363E-2</v>
      </c>
      <c r="U58">
        <v>0</v>
      </c>
      <c r="V58">
        <v>0</v>
      </c>
      <c r="W58">
        <v>0</v>
      </c>
      <c r="X58">
        <v>1.3756456075631592E-2</v>
      </c>
      <c r="Y58">
        <v>1.1619480640157933E-2</v>
      </c>
      <c r="Z58">
        <v>1.3419867587478115E-2</v>
      </c>
      <c r="AA58">
        <v>1.2655112971785136E-2</v>
      </c>
      <c r="AB58">
        <v>1.2841343723009097E-2</v>
      </c>
      <c r="AC58">
        <v>1.3049832989593668E-2</v>
      </c>
      <c r="AD58">
        <v>1.2189392344913879E-2</v>
      </c>
      <c r="AE58">
        <v>1.4026102439875246E-2</v>
      </c>
      <c r="AF58">
        <v>1.33019966062864E-2</v>
      </c>
      <c r="AG58">
        <v>1.3407395952878855E-2</v>
      </c>
      <c r="AH58">
        <v>1.1980925823260491E-2</v>
      </c>
      <c r="AI58">
        <v>4.2035956988182466E-2</v>
      </c>
      <c r="AJ58">
        <v>4.170592148480836E-2</v>
      </c>
      <c r="AK58">
        <v>4.1826761237169448E-2</v>
      </c>
      <c r="AL58">
        <v>4.2032741306916879E-2</v>
      </c>
      <c r="AM58">
        <v>4.1497599002377088E-2</v>
      </c>
      <c r="AN58">
        <v>4.2283314317626136E-2</v>
      </c>
      <c r="AO58">
        <v>0</v>
      </c>
      <c r="AP58">
        <v>0</v>
      </c>
      <c r="AQ58">
        <v>0</v>
      </c>
      <c r="AR58">
        <v>0</v>
      </c>
      <c r="AS58">
        <v>1.4236721222301468E-2</v>
      </c>
      <c r="AT58">
        <v>1.4109080717888595E-2</v>
      </c>
      <c r="AU58">
        <v>1.3088565727146234E-2</v>
      </c>
      <c r="AV58">
        <v>1.3732447595776942E-2</v>
      </c>
      <c r="AW58">
        <v>1.2388196317115104E-2</v>
      </c>
      <c r="AX58">
        <v>1.5022078790194677E-2</v>
      </c>
      <c r="AY58">
        <v>1.3722764235562998E-2</v>
      </c>
      <c r="AZ58">
        <v>1.4501667480689899E-2</v>
      </c>
      <c r="BA58">
        <v>1.2914953300817987E-2</v>
      </c>
      <c r="BB58">
        <v>1.2455727579000778E-2</v>
      </c>
      <c r="BC58">
        <v>5.5029320556218432E-2</v>
      </c>
      <c r="BD58">
        <v>5.5252655979613541E-2</v>
      </c>
      <c r="BE58">
        <v>5.5298327616194035E-2</v>
      </c>
      <c r="BF58">
        <v>5.496581752913688E-2</v>
      </c>
      <c r="BG58">
        <v>5.496659970469444E-2</v>
      </c>
      <c r="BH58">
        <v>5.5128798101122554E-2</v>
      </c>
      <c r="BI58">
        <v>0</v>
      </c>
      <c r="BJ58">
        <v>0</v>
      </c>
      <c r="BK58">
        <v>0</v>
      </c>
      <c r="BL58">
        <v>0</v>
      </c>
      <c r="BM58">
        <v>1.3427012325457247E-2</v>
      </c>
      <c r="BN58">
        <v>1.352816425791358E-2</v>
      </c>
      <c r="BO58">
        <v>1.3279927646610961E-2</v>
      </c>
      <c r="BP58">
        <v>1.4016459573538104E-2</v>
      </c>
      <c r="BQ58">
        <v>1.2611237777541957E-2</v>
      </c>
      <c r="BR58">
        <v>1.3245040409666503E-2</v>
      </c>
      <c r="BS58">
        <v>1.228751802013976E-2</v>
      </c>
      <c r="BT58">
        <v>1.250533954469255E-2</v>
      </c>
      <c r="BU58">
        <v>1.2291621806665397E-2</v>
      </c>
      <c r="BV58">
        <v>1.2607711681321358E-2</v>
      </c>
      <c r="BW58">
        <v>6.8245050288866252E-2</v>
      </c>
      <c r="BX58">
        <v>6.8374164223980988E-2</v>
      </c>
      <c r="BY58">
        <v>6.8558637434664588E-2</v>
      </c>
      <c r="BZ58">
        <v>6.8426738952293814E-2</v>
      </c>
      <c r="CA58">
        <v>6.8362056187048242E-2</v>
      </c>
      <c r="CB58">
        <v>6.8579370235323428E-2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2.2323048507275803E-2</v>
      </c>
      <c r="CI58">
        <v>2.5264668441373903E-2</v>
      </c>
      <c r="CJ58">
        <v>2.7444784888144332E-2</v>
      </c>
      <c r="CK58">
        <v>2.3983617922580979E-2</v>
      </c>
      <c r="CL58">
        <v>2.1522597760814395E-2</v>
      </c>
      <c r="CM58">
        <v>2.7691331992426887E-2</v>
      </c>
      <c r="CN58">
        <v>2.6311208918870694E-2</v>
      </c>
      <c r="CO58">
        <v>2.6233323039636988E-2</v>
      </c>
      <c r="CP58">
        <v>2.2734757965563762E-2</v>
      </c>
      <c r="CQ58">
        <v>8.3330785834743917E-2</v>
      </c>
      <c r="CR58">
        <v>8.3804744590905825E-2</v>
      </c>
      <c r="CS58">
        <v>8.447569527217208E-2</v>
      </c>
      <c r="CT58">
        <v>8.4405760175622874E-2</v>
      </c>
      <c r="CU58">
        <v>8.3167472108856139E-2</v>
      </c>
      <c r="CV58">
        <v>8.4104981808058074E-2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1.6762639148507865E-2</v>
      </c>
      <c r="DC58">
        <v>2.7274542002888022E-2</v>
      </c>
      <c r="DD58">
        <v>2.2621176283905E-2</v>
      </c>
      <c r="DE58">
        <v>2.5987068366903135E-2</v>
      </c>
      <c r="DF58">
        <v>2.4033301478955549E-2</v>
      </c>
      <c r="DG58">
        <v>2.6392714667206153E-2</v>
      </c>
      <c r="DH58">
        <v>2.6582624124750147E-2</v>
      </c>
      <c r="DI58">
        <v>2.5000302460245864E-2</v>
      </c>
      <c r="DJ58">
        <v>2.5192071992880021E-2</v>
      </c>
      <c r="DK58">
        <v>9.1192256893984067E-2</v>
      </c>
      <c r="DL58">
        <v>9.2017247180240416E-2</v>
      </c>
      <c r="DM58">
        <v>9.0726674437681884E-2</v>
      </c>
      <c r="DN58">
        <v>9.1748429449013041E-2</v>
      </c>
      <c r="DO58">
        <v>9.1068098718430829E-2</v>
      </c>
      <c r="DP58">
        <v>9.1355405968813627E-2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2.4297203593776167E-2</v>
      </c>
      <c r="DX58">
        <v>2.4830054773019184E-2</v>
      </c>
      <c r="DY58">
        <v>2.805261030491241E-2</v>
      </c>
      <c r="DZ58">
        <v>2.2704415417277808E-2</v>
      </c>
      <c r="EA58">
        <v>2.2871979845236305E-2</v>
      </c>
      <c r="EB58">
        <v>2.7754019649508195E-2</v>
      </c>
      <c r="EC58">
        <v>2.8832013372294261E-2</v>
      </c>
      <c r="ED58">
        <v>2.8348445332198755E-2</v>
      </c>
      <c r="EE58">
        <v>0.10206708835682163</v>
      </c>
      <c r="EF58">
        <v>0.10175274239813789</v>
      </c>
      <c r="EG58">
        <v>0.10295327837354791</v>
      </c>
      <c r="EH58">
        <v>0.10118090803952964</v>
      </c>
      <c r="EI58">
        <v>0.10222898302414515</v>
      </c>
      <c r="EJ58">
        <v>0.10203557298929684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2.7454454729842512E-2</v>
      </c>
      <c r="ER58">
        <v>2.623506609985116E-2</v>
      </c>
      <c r="ES58">
        <v>2.6330023009586281E-2</v>
      </c>
      <c r="ET58">
        <v>2.4253334427068302E-2</v>
      </c>
      <c r="EU58">
        <v>2.7325072571391766E-2</v>
      </c>
      <c r="EV58">
        <v>2.6744369842085249E-2</v>
      </c>
      <c r="EW58">
        <v>2.6635431397096579E-2</v>
      </c>
      <c r="EX58">
        <v>2.2809807456835179E-2</v>
      </c>
      <c r="EY58">
        <v>0.1099748342752002</v>
      </c>
      <c r="EZ58">
        <v>0.11001449350821939</v>
      </c>
      <c r="FA58">
        <v>0.11020516602097354</v>
      </c>
      <c r="FB58">
        <v>0.10985450219006095</v>
      </c>
      <c r="FC58">
        <v>0.10995273184677633</v>
      </c>
      <c r="FD58">
        <v>0.11017560402997008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2.3313393282887514E-2</v>
      </c>
      <c r="FM58">
        <v>2.731915570244968E-2</v>
      </c>
      <c r="FN58">
        <v>2.4173085594242211E-2</v>
      </c>
      <c r="FO58">
        <v>2.5329988309899729E-2</v>
      </c>
      <c r="FP58">
        <v>2.6543426554958741E-2</v>
      </c>
      <c r="FQ58">
        <v>2.28177570223549E-2</v>
      </c>
      <c r="FR58">
        <v>2.7275605553776384E-2</v>
      </c>
      <c r="FS58">
        <v>0.1182328074294343</v>
      </c>
      <c r="FT58">
        <v>0.11804495940231226</v>
      </c>
      <c r="FU58">
        <v>0.11782276673719939</v>
      </c>
      <c r="FV58">
        <v>0.11740378448545093</v>
      </c>
      <c r="FW58">
        <v>0.11803607736234972</v>
      </c>
      <c r="FX58">
        <v>0.11832198550304569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2.223821324487385E-2</v>
      </c>
      <c r="GG58">
        <v>2.546950517923445E-2</v>
      </c>
      <c r="GH58">
        <v>2.5432164157664802E-2</v>
      </c>
      <c r="GI58">
        <v>2.7857555209016845E-2</v>
      </c>
      <c r="GJ58">
        <v>2.5589037460036806E-2</v>
      </c>
      <c r="GK58">
        <v>2.6395239135461487E-2</v>
      </c>
      <c r="GL58">
        <v>2.4662771244707549E-2</v>
      </c>
      <c r="GM58">
        <v>0.12854415778903838</v>
      </c>
      <c r="GN58">
        <v>0.12956989733361368</v>
      </c>
      <c r="GO58">
        <v>0.12877548354837889</v>
      </c>
      <c r="GP58">
        <v>0.12881130128897975</v>
      </c>
      <c r="GQ58">
        <v>0.12852304143392784</v>
      </c>
      <c r="GR58">
        <v>0.12863297931702694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1.0956341124897493E-2</v>
      </c>
      <c r="HA58">
        <v>3.0115636418023495E-2</v>
      </c>
      <c r="HB58">
        <v>2.4423272495322602E-2</v>
      </c>
      <c r="HC58">
        <v>2.5110559263224131E-2</v>
      </c>
      <c r="HD58">
        <v>2.2385108892302878E-2</v>
      </c>
      <c r="HE58">
        <v>2.6660294296781045E-2</v>
      </c>
      <c r="HF58">
        <v>2.5537534759620516E-2</v>
      </c>
      <c r="HG58">
        <v>0.13650254942171472</v>
      </c>
      <c r="HH58">
        <v>0.13693815580005989</v>
      </c>
      <c r="HI58">
        <v>0.13703270787035027</v>
      </c>
      <c r="HJ58">
        <v>0.13695732034490382</v>
      </c>
      <c r="HK58">
        <v>0.13688399165918014</v>
      </c>
      <c r="HL58">
        <v>0.13691245297614971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2.5962678021570255E-2</v>
      </c>
      <c r="HV58">
        <v>2.389298690270146E-2</v>
      </c>
      <c r="HW58">
        <v>2.7680690543894545E-2</v>
      </c>
      <c r="HX58">
        <v>2.7159713393626394E-2</v>
      </c>
      <c r="HY58">
        <v>2.9405554046724423E-2</v>
      </c>
      <c r="HZ58">
        <v>2.2252505678589104E-2</v>
      </c>
      <c r="IA58">
        <v>0.14510863608118893</v>
      </c>
      <c r="IB58">
        <v>0.14491641926817708</v>
      </c>
      <c r="IC58">
        <v>0.14515284235198112</v>
      </c>
      <c r="ID58">
        <v>0.14489190095106122</v>
      </c>
      <c r="IE58">
        <v>0.14494369681448718</v>
      </c>
      <c r="IF58">
        <v>0.14502821691983081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2.3586962782506441E-2</v>
      </c>
      <c r="IP58">
        <v>2.5488816214402476E-2</v>
      </c>
      <c r="IQ58">
        <v>2.9344051763740352E-2</v>
      </c>
      <c r="IR58">
        <v>2.5748482132453683E-2</v>
      </c>
      <c r="IS58">
        <v>2.2826284261568044E-2</v>
      </c>
      <c r="IT58">
        <v>2.6298916563153339E-2</v>
      </c>
      <c r="IU58">
        <v>0.15557558884414746</v>
      </c>
      <c r="IV58">
        <v>0.15619543760518884</v>
      </c>
      <c r="IW58">
        <v>0.15589162116063734</v>
      </c>
      <c r="IX58">
        <v>0.15595536051326556</v>
      </c>
      <c r="IY58">
        <v>0.15602635974062712</v>
      </c>
      <c r="IZ58">
        <v>0.15588060228296408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2.7407755513365016E-2</v>
      </c>
      <c r="JK58">
        <v>2.7387124447857302E-2</v>
      </c>
      <c r="JL58">
        <v>2.3989869440511916E-2</v>
      </c>
      <c r="JM58">
        <v>2.4584326322903409E-2</v>
      </c>
      <c r="JN58">
        <v>2.851647357244258E-2</v>
      </c>
      <c r="JO58">
        <v>0.16398016407155253</v>
      </c>
      <c r="JP58">
        <v>0.16461111951696089</v>
      </c>
      <c r="JQ58">
        <v>0.16398792107500987</v>
      </c>
      <c r="JR58">
        <v>0.1641808483434323</v>
      </c>
      <c r="JS58">
        <v>0.16427130440689591</v>
      </c>
      <c r="JT58">
        <v>0.16463991134457048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3.0213652891252992E-2</v>
      </c>
      <c r="KE58">
        <v>2.8103227335705611E-2</v>
      </c>
      <c r="KF58">
        <v>2.5357391584997099E-2</v>
      </c>
      <c r="KG58">
        <v>2.4452960961924879E-2</v>
      </c>
      <c r="KH58">
        <v>2.6158967214999804E-2</v>
      </c>
      <c r="KI58">
        <v>0.17212843867831609</v>
      </c>
      <c r="KJ58">
        <v>0.17223893652879529</v>
      </c>
      <c r="KK58">
        <v>0.17238460029455291</v>
      </c>
      <c r="KL58">
        <v>0.17184312741314217</v>
      </c>
      <c r="KM58">
        <v>0.17184632918085349</v>
      </c>
      <c r="KN58">
        <v>0.17222901271370294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2.6612189920162291E-2</v>
      </c>
      <c r="KY58">
        <v>2.2137248564973851E-2</v>
      </c>
      <c r="KZ58">
        <v>2.5700983349092463E-2</v>
      </c>
      <c r="LA58">
        <v>2.5045667673772493E-2</v>
      </c>
      <c r="LB58">
        <v>2.5933003742314633E-2</v>
      </c>
      <c r="LC58">
        <v>0.18233768104102616</v>
      </c>
      <c r="LD58">
        <v>0.18294239330370182</v>
      </c>
      <c r="LE58">
        <v>0.18304686367406436</v>
      </c>
      <c r="LF58">
        <v>0.18270856833595533</v>
      </c>
      <c r="LG58">
        <v>0.18314621881030294</v>
      </c>
      <c r="LH58">
        <v>0.18332924569769748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1.8556767337010845E-2</v>
      </c>
      <c r="LT58">
        <v>2.1976113996078114E-2</v>
      </c>
      <c r="LU58">
        <v>2.3776939187472746E-2</v>
      </c>
      <c r="LV58">
        <v>2.6437610062720714E-2</v>
      </c>
      <c r="LW58">
        <v>0.19201843452032163</v>
      </c>
      <c r="LX58">
        <v>0.19159341888222681</v>
      </c>
      <c r="LY58">
        <v>0.19111817828541208</v>
      </c>
      <c r="LZ58">
        <v>0.19097582574275998</v>
      </c>
      <c r="MA58">
        <v>0.19163695884232318</v>
      </c>
      <c r="MB58">
        <v>0.19117718897598482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2.4483472354550739E-2</v>
      </c>
      <c r="MO58">
        <v>2.5917866463609003E-2</v>
      </c>
      <c r="MP58">
        <v>2.44748666723659E-2</v>
      </c>
      <c r="MQ58">
        <v>0.19938512220222174</v>
      </c>
      <c r="MR58">
        <v>0.19979462628394062</v>
      </c>
      <c r="MS58">
        <v>0.19899714818995601</v>
      </c>
      <c r="MT58">
        <v>0.19912865686358569</v>
      </c>
      <c r="MU58">
        <v>0.19889121883598171</v>
      </c>
      <c r="MV58">
        <v>0.19922038870199898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8.0419330353443189E-4</v>
      </c>
      <c r="NI58">
        <v>2.694457698326741E-2</v>
      </c>
      <c r="NJ58">
        <v>2.7030725170225613E-2</v>
      </c>
      <c r="NK58">
        <v>0.21017584600444292</v>
      </c>
      <c r="NL58">
        <v>0.20982722767107653</v>
      </c>
      <c r="NM58">
        <v>0.21008646275494711</v>
      </c>
      <c r="NN58">
        <v>0.21005996168779573</v>
      </c>
      <c r="NO58">
        <v>0.20987671317634554</v>
      </c>
      <c r="NP58">
        <v>0.21063015956693532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3.3015999004368551E-2</v>
      </c>
      <c r="OD58">
        <v>2.5585728644786542E-2</v>
      </c>
      <c r="OE58">
        <v>0.24338974235085964</v>
      </c>
      <c r="OF58">
        <v>0.21807592911468737</v>
      </c>
      <c r="OG58">
        <v>0.21822082792246303</v>
      </c>
      <c r="OH58">
        <v>0.21869054501975463</v>
      </c>
      <c r="OI58">
        <v>0.21886404109924426</v>
      </c>
      <c r="OJ58">
        <v>0.21873348084680114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2.3782578295732763E-2</v>
      </c>
      <c r="OY58">
        <v>0.28305262164073602</v>
      </c>
      <c r="OZ58">
        <v>0.2413193622107439</v>
      </c>
      <c r="PA58">
        <v>0.22652004579302373</v>
      </c>
      <c r="PB58">
        <v>0.22643948843551537</v>
      </c>
      <c r="PC58">
        <v>0.22670660369808393</v>
      </c>
      <c r="PD58">
        <v>0.22687947634926448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0.52094276532804051</v>
      </c>
      <c r="PT58">
        <v>0.28612570911701679</v>
      </c>
      <c r="PU58">
        <v>0.25041232671592478</v>
      </c>
      <c r="PV58">
        <v>0.23743881844730527</v>
      </c>
      <c r="PW58">
        <v>0.23783756971444647</v>
      </c>
      <c r="PX58">
        <v>0.23741463720280087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1.012598975600244</v>
      </c>
      <c r="QN58">
        <v>0.5228178911408925</v>
      </c>
      <c r="QO58">
        <v>0.28386657831447737</v>
      </c>
      <c r="QP58">
        <v>0.26769377181835124</v>
      </c>
      <c r="QQ58">
        <v>0.24559241647196511</v>
      </c>
      <c r="QR58">
        <v>0.24590221960284009</v>
      </c>
      <c r="QS58" s="102" t="s">
        <v>96</v>
      </c>
      <c r="QU58">
        <v>5</v>
      </c>
      <c r="QV58" s="35">
        <v>0.3</v>
      </c>
      <c r="QW58">
        <f>CC$61</f>
        <v>0</v>
      </c>
      <c r="QX58">
        <f t="shared" ref="QX58:RP58" si="55">CD$61</f>
        <v>0</v>
      </c>
      <c r="QY58">
        <f t="shared" si="55"/>
        <v>0</v>
      </c>
      <c r="QZ58">
        <f t="shared" si="55"/>
        <v>0</v>
      </c>
      <c r="RA58">
        <f t="shared" si="55"/>
        <v>0</v>
      </c>
      <c r="RB58">
        <f t="shared" si="55"/>
        <v>4.4028170901828272</v>
      </c>
      <c r="RC58">
        <f t="shared" si="55"/>
        <v>1.7615110395206819</v>
      </c>
      <c r="RD58">
        <f t="shared" si="55"/>
        <v>2.0086300031318927</v>
      </c>
      <c r="RE58">
        <f t="shared" si="55"/>
        <v>1.9675713384507041</v>
      </c>
      <c r="RF58">
        <f t="shared" si="55"/>
        <v>1.9572454328572735</v>
      </c>
      <c r="RG58">
        <f t="shared" si="55"/>
        <v>2.2412069249830595</v>
      </c>
      <c r="RH58">
        <f t="shared" si="55"/>
        <v>2.4824201250998965</v>
      </c>
      <c r="RI58">
        <f t="shared" si="55"/>
        <v>2.1537737592748254</v>
      </c>
      <c r="RJ58">
        <f t="shared" si="55"/>
        <v>2.0192058278775953</v>
      </c>
      <c r="RK58">
        <f t="shared" si="55"/>
        <v>4.5044757145249115</v>
      </c>
      <c r="RL58">
        <f t="shared" si="55"/>
        <v>4.9054904839080393</v>
      </c>
      <c r="RM58">
        <f t="shared" si="55"/>
        <v>5.5016516759820648</v>
      </c>
      <c r="RN58">
        <f t="shared" si="55"/>
        <v>5.9660782890686317</v>
      </c>
      <c r="RO58">
        <f t="shared" si="55"/>
        <v>5.6095958554302454</v>
      </c>
      <c r="RP58">
        <f t="shared" si="55"/>
        <v>5.9719345671805089</v>
      </c>
      <c r="RR58">
        <f t="shared" si="51"/>
        <v>9.2042699999999993</v>
      </c>
      <c r="RS58" s="35">
        <v>0.3</v>
      </c>
      <c r="RT58">
        <f>0.8*RE58+0.2*RF58</f>
        <v>1.9655061573320181</v>
      </c>
    </row>
    <row r="59" spans="1:52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 s="102" t="s">
        <v>98</v>
      </c>
      <c r="QU59">
        <v>6</v>
      </c>
      <c r="QV59" s="35">
        <v>0.33299999999999996</v>
      </c>
      <c r="QW59">
        <f>CW$61</f>
        <v>0</v>
      </c>
      <c r="QX59">
        <f t="shared" ref="QX59:RP59" si="56">CX$61</f>
        <v>0</v>
      </c>
      <c r="QY59">
        <f t="shared" si="56"/>
        <v>0</v>
      </c>
      <c r="QZ59">
        <f t="shared" si="56"/>
        <v>0</v>
      </c>
      <c r="RA59">
        <f t="shared" si="56"/>
        <v>0</v>
      </c>
      <c r="RB59">
        <f t="shared" si="56"/>
        <v>1.694901099040961</v>
      </c>
      <c r="RC59">
        <f t="shared" si="56"/>
        <v>3.706273758635148</v>
      </c>
      <c r="RD59">
        <f t="shared" si="56"/>
        <v>2.1235738931840595</v>
      </c>
      <c r="RE59">
        <f t="shared" si="56"/>
        <v>2.3961826129619315</v>
      </c>
      <c r="RF59">
        <f t="shared" si="56"/>
        <v>1.9967539788059516</v>
      </c>
      <c r="RG59">
        <f t="shared" si="56"/>
        <v>2.4739278875914485</v>
      </c>
      <c r="RH59">
        <f t="shared" si="56"/>
        <v>2.3748164703127261</v>
      </c>
      <c r="RI59">
        <f t="shared" si="56"/>
        <v>2.3062053469329951</v>
      </c>
      <c r="RJ59">
        <f t="shared" si="56"/>
        <v>2.3903563522960809</v>
      </c>
      <c r="RK59">
        <f t="shared" si="56"/>
        <v>4.574414839628302</v>
      </c>
      <c r="RL59">
        <f t="shared" si="56"/>
        <v>4.852538794263098</v>
      </c>
      <c r="RM59">
        <f t="shared" si="56"/>
        <v>5.0241447532560803</v>
      </c>
      <c r="RN59">
        <f t="shared" si="56"/>
        <v>5.4934165739240903</v>
      </c>
      <c r="RO59">
        <f t="shared" si="56"/>
        <v>5.9693743664179753</v>
      </c>
      <c r="RP59">
        <f t="shared" si="56"/>
        <v>6.3903302263067827</v>
      </c>
      <c r="RR59">
        <f t="shared" si="51"/>
        <v>9.5985177000000004</v>
      </c>
      <c r="RS59" s="35">
        <v>0.33299999999999996</v>
      </c>
      <c r="RT59">
        <f>0.4*RE59+0.6*RF59</f>
        <v>2.1565254324683436</v>
      </c>
    </row>
    <row r="60" spans="1:528" x14ac:dyDescent="0.3">
      <c r="A60">
        <v>0</v>
      </c>
      <c r="B60">
        <v>0</v>
      </c>
      <c r="C60">
        <v>3.5876227106405131E-2</v>
      </c>
      <c r="D60">
        <v>3.2549657598435887E-2</v>
      </c>
      <c r="E60">
        <v>3.2026346238683077E-2</v>
      </c>
      <c r="F60">
        <v>3.479415672656197E-2</v>
      </c>
      <c r="G60">
        <v>3.4013783922653813E-2</v>
      </c>
      <c r="H60">
        <v>3.4617068584871034E-2</v>
      </c>
      <c r="I60">
        <v>3.1450822711556865E-2</v>
      </c>
      <c r="J60">
        <v>3.3893017219613915E-2</v>
      </c>
      <c r="K60">
        <v>2.9220049423879381E-2</v>
      </c>
      <c r="L60">
        <v>3.4154541044129294E-2</v>
      </c>
      <c r="M60">
        <v>3.5668564920502924E-2</v>
      </c>
      <c r="N60">
        <v>3.2943744368854604E-2</v>
      </c>
      <c r="O60">
        <v>7.6417909206423523E-2</v>
      </c>
      <c r="P60">
        <v>7.4342475843944933E-2</v>
      </c>
      <c r="Q60">
        <v>7.5262549567644624E-2</v>
      </c>
      <c r="R60">
        <v>7.5735507757295151E-2</v>
      </c>
      <c r="S60">
        <v>7.4583680994601859E-2</v>
      </c>
      <c r="T60">
        <v>7.4405729592159964E-2</v>
      </c>
      <c r="U60">
        <v>0</v>
      </c>
      <c r="V60">
        <v>0</v>
      </c>
      <c r="W60">
        <v>0</v>
      </c>
      <c r="X60">
        <v>3.5607866448476008E-2</v>
      </c>
      <c r="Y60">
        <v>3.0076417397087534E-2</v>
      </c>
      <c r="Z60">
        <v>3.4736624766143726E-2</v>
      </c>
      <c r="AA60">
        <v>3.2757097475703781E-2</v>
      </c>
      <c r="AB60">
        <v>3.323914602670585E-2</v>
      </c>
      <c r="AC60">
        <v>3.3778809579561961E-2</v>
      </c>
      <c r="AD60">
        <v>3.1551604011925138E-2</v>
      </c>
      <c r="AE60">
        <v>3.6305831947258338E-2</v>
      </c>
      <c r="AF60">
        <v>3.4431521901470578E-2</v>
      </c>
      <c r="AG60">
        <v>3.4704342592830853E-2</v>
      </c>
      <c r="AH60">
        <v>3.101199933313278E-2</v>
      </c>
      <c r="AI60">
        <v>0.1088078742257286</v>
      </c>
      <c r="AJ60">
        <v>0.10795359460147147</v>
      </c>
      <c r="AK60">
        <v>0.10826638197491155</v>
      </c>
      <c r="AL60">
        <v>0.10879955060310258</v>
      </c>
      <c r="AM60">
        <v>0.10741436276066561</v>
      </c>
      <c r="AN60">
        <v>0.1094481457246857</v>
      </c>
      <c r="AO60">
        <v>0</v>
      </c>
      <c r="AP60">
        <v>0</v>
      </c>
      <c r="AQ60">
        <v>0</v>
      </c>
      <c r="AR60">
        <v>0</v>
      </c>
      <c r="AS60">
        <v>3.6851007640397677E-2</v>
      </c>
      <c r="AT60">
        <v>3.6520616876267641E-2</v>
      </c>
      <c r="AU60">
        <v>3.3879067243190779E-2</v>
      </c>
      <c r="AV60">
        <v>3.5545721755133819E-2</v>
      </c>
      <c r="AW60">
        <v>3.2066197687261849E-2</v>
      </c>
      <c r="AX60">
        <v>3.8883864594114012E-2</v>
      </c>
      <c r="AY60">
        <v>3.5520656884110755E-2</v>
      </c>
      <c r="AZ60">
        <v>3.7536807161208184E-2</v>
      </c>
      <c r="BA60">
        <v>3.3429680565655241E-2</v>
      </c>
      <c r="BB60">
        <v>3.2240998823622954E-2</v>
      </c>
      <c r="BC60">
        <v>0.14244051566356902</v>
      </c>
      <c r="BD60">
        <v>0.14301860771618377</v>
      </c>
      <c r="BE60">
        <v>0.1431368263567189</v>
      </c>
      <c r="BF60">
        <v>0.1422761414021341</v>
      </c>
      <c r="BG60">
        <v>0.14227816602262064</v>
      </c>
      <c r="BH60">
        <v>0.14269800808124505</v>
      </c>
      <c r="BI60">
        <v>0</v>
      </c>
      <c r="BJ60">
        <v>0</v>
      </c>
      <c r="BK60">
        <v>0</v>
      </c>
      <c r="BL60">
        <v>0</v>
      </c>
      <c r="BM60">
        <v>3.4755118546400135E-2</v>
      </c>
      <c r="BN60">
        <v>3.5016945028606652E-2</v>
      </c>
      <c r="BO60">
        <v>3.4374397554585039E-2</v>
      </c>
      <c r="BP60">
        <v>3.6280871892515575E-2</v>
      </c>
      <c r="BQ60">
        <v>3.2643528832121273E-2</v>
      </c>
      <c r="BR60">
        <v>3.4284093767981527E-2</v>
      </c>
      <c r="BS60">
        <v>3.1805597185704762E-2</v>
      </c>
      <c r="BT60">
        <v>3.2369416799799905E-2</v>
      </c>
      <c r="BU60">
        <v>3.1816219622307199E-2</v>
      </c>
      <c r="BV60">
        <v>3.2634401716633274E-2</v>
      </c>
      <c r="BW60">
        <v>0.17664874027840108</v>
      </c>
      <c r="BX60">
        <v>0.17698294494077388</v>
      </c>
      <c r="BY60">
        <v>0.17746044419008847</v>
      </c>
      <c r="BZ60">
        <v>0.17711903187290493</v>
      </c>
      <c r="CA60">
        <v>0.17695160392098766</v>
      </c>
      <c r="CB60">
        <v>0.17751410995930292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5.7782042526053311E-2</v>
      </c>
      <c r="CI60">
        <v>6.5396271741751208E-2</v>
      </c>
      <c r="CJ60">
        <v>7.103938904259742E-2</v>
      </c>
      <c r="CK60">
        <v>6.2080339532456903E-2</v>
      </c>
      <c r="CL60">
        <v>5.5710117669689203E-2</v>
      </c>
      <c r="CM60">
        <v>7.1677563316137463E-2</v>
      </c>
      <c r="CN60">
        <v>6.8105186984946844E-2</v>
      </c>
      <c r="CO60">
        <v>6.7903583463609113E-2</v>
      </c>
      <c r="CP60">
        <v>5.8847730907253509E-2</v>
      </c>
      <c r="CQ60">
        <v>0.21569737705238767</v>
      </c>
      <c r="CR60">
        <v>0.21692419448259742</v>
      </c>
      <c r="CS60">
        <v>0.21866091519908806</v>
      </c>
      <c r="CT60">
        <v>0.21847989186253286</v>
      </c>
      <c r="CU60">
        <v>0.21527464802184063</v>
      </c>
      <c r="CV60">
        <v>0.21770134280280737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4.338921396924246E-2</v>
      </c>
      <c r="DC60">
        <v>7.059872424574265E-2</v>
      </c>
      <c r="DD60">
        <v>5.8553730669891259E-2</v>
      </c>
      <c r="DE60">
        <v>6.7266166133825023E-2</v>
      </c>
      <c r="DF60">
        <v>6.2208942817368655E-2</v>
      </c>
      <c r="DG60">
        <v>6.8316160347966795E-2</v>
      </c>
      <c r="DH60">
        <v>6.8807731037710665E-2</v>
      </c>
      <c r="DI60">
        <v>6.4711974238253714E-2</v>
      </c>
      <c r="DJ60">
        <v>6.5208359634999866E-2</v>
      </c>
      <c r="DK60">
        <v>0.23604638336818259</v>
      </c>
      <c r="DL60">
        <v>0.23818182753874509</v>
      </c>
      <c r="DM60">
        <v>0.23484124755168925</v>
      </c>
      <c r="DN60">
        <v>0.23748600691314933</v>
      </c>
      <c r="DO60">
        <v>0.2357250064300177</v>
      </c>
      <c r="DP60">
        <v>0.23646868620808445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6.289203962721121E-2</v>
      </c>
      <c r="DX60">
        <v>6.4271297011750078E-2</v>
      </c>
      <c r="DY60">
        <v>7.2612713316325614E-2</v>
      </c>
      <c r="DZ60">
        <v>5.8769190809343612E-2</v>
      </c>
      <c r="EA60">
        <v>5.9202922559691118E-2</v>
      </c>
      <c r="EB60">
        <v>7.1839827035008602E-2</v>
      </c>
      <c r="EC60">
        <v>7.4630157357166049E-2</v>
      </c>
      <c r="ED60">
        <v>7.3378466798507333E-2</v>
      </c>
      <c r="EE60">
        <v>0.26419531534960689</v>
      </c>
      <c r="EF60">
        <v>0.26338164729048691</v>
      </c>
      <c r="EG60">
        <v>0.26648917181889481</v>
      </c>
      <c r="EH60">
        <v>0.26190148398679702</v>
      </c>
      <c r="EI60">
        <v>0.26461437122134329</v>
      </c>
      <c r="EJ60">
        <v>0.26411373947049038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7.1064418921650233E-2</v>
      </c>
      <c r="ER60">
        <v>6.7908095283730305E-2</v>
      </c>
      <c r="ES60">
        <v>6.8153886273911057E-2</v>
      </c>
      <c r="ET60">
        <v>6.2778486585588406E-2</v>
      </c>
      <c r="EU60">
        <v>7.0729519977212579E-2</v>
      </c>
      <c r="EV60">
        <v>6.9226401360199002E-2</v>
      </c>
      <c r="EW60">
        <v>6.8944419897899775E-2</v>
      </c>
      <c r="EX60">
        <v>5.9041992586826103E-2</v>
      </c>
      <c r="EY60">
        <v>0.28466410171595141</v>
      </c>
      <c r="EZ60">
        <v>0.28476675756459674</v>
      </c>
      <c r="FA60">
        <v>0.28526030338280878</v>
      </c>
      <c r="FB60">
        <v>0.28435262841254044</v>
      </c>
      <c r="FC60">
        <v>0.28460689073696249</v>
      </c>
      <c r="FD60">
        <v>0.28518378371656511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6.0345498136571571E-2</v>
      </c>
      <c r="FM60">
        <v>7.0714204471683778E-2</v>
      </c>
      <c r="FN60">
        <v>6.257076668256914E-2</v>
      </c>
      <c r="FO60">
        <v>6.5565348802159168E-2</v>
      </c>
      <c r="FP60">
        <v>6.8706270180163884E-2</v>
      </c>
      <c r="FQ60">
        <v>5.9062569621041436E-2</v>
      </c>
      <c r="FR60">
        <v>7.0601477191543915E-2</v>
      </c>
      <c r="FS60">
        <v>0.30603943294911334</v>
      </c>
      <c r="FT60">
        <v>0.30555319816410786</v>
      </c>
      <c r="FU60">
        <v>0.3049780640814872</v>
      </c>
      <c r="FV60">
        <v>0.30389355045512023</v>
      </c>
      <c r="FW60">
        <v>0.30553020746860921</v>
      </c>
      <c r="FX60">
        <v>0.30627026572449012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5.7562450890160738E-2</v>
      </c>
      <c r="GG60">
        <v>6.5926480915202534E-2</v>
      </c>
      <c r="GH60">
        <v>6.5829825635543918E-2</v>
      </c>
      <c r="GI60">
        <v>7.2107823411065267E-2</v>
      </c>
      <c r="GJ60">
        <v>6.623588396695447E-2</v>
      </c>
      <c r="GK60">
        <v>6.8322694801898509E-2</v>
      </c>
      <c r="GL60">
        <v>6.3838292355434298E-2</v>
      </c>
      <c r="GM60">
        <v>0.33272982359112102</v>
      </c>
      <c r="GN60">
        <v>0.33538489670830685</v>
      </c>
      <c r="GO60">
        <v>0.33332859821006372</v>
      </c>
      <c r="GP60">
        <v>0.33342131055667318</v>
      </c>
      <c r="GQ60">
        <v>0.33267516501128608</v>
      </c>
      <c r="GR60">
        <v>0.33295973346681701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2.8359915474915637E-2</v>
      </c>
      <c r="HA60">
        <v>7.7952748417772028E-2</v>
      </c>
      <c r="HB60">
        <v>6.3218362379589471E-2</v>
      </c>
      <c r="HC60">
        <v>6.4997368201197503E-2</v>
      </c>
      <c r="HD60">
        <v>5.7942682584047542E-2</v>
      </c>
      <c r="HE60">
        <v>6.9008776212245479E-2</v>
      </c>
      <c r="HF60">
        <v>6.6102571922916631E-2</v>
      </c>
      <c r="HG60">
        <v>0.35332970373779593</v>
      </c>
      <c r="HH60">
        <v>0.35445724804564238</v>
      </c>
      <c r="HI60">
        <v>0.35470199113011247</v>
      </c>
      <c r="HJ60">
        <v>0.35450685446677282</v>
      </c>
      <c r="HK60">
        <v>0.35431704700228217</v>
      </c>
      <c r="HL60">
        <v>0.35439071763140562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6.7203033001681858E-2</v>
      </c>
      <c r="HV60">
        <v>6.1845745881721828E-2</v>
      </c>
      <c r="HW60">
        <v>7.1650018483654848E-2</v>
      </c>
      <c r="HX60">
        <v>7.0301496401552796E-2</v>
      </c>
      <c r="HY60">
        <v>7.6114737370041291E-2</v>
      </c>
      <c r="HZ60">
        <v>5.7599446106672829E-2</v>
      </c>
      <c r="IA60">
        <v>0.37560610855672366</v>
      </c>
      <c r="IB60">
        <v>0.37510856539813353</v>
      </c>
      <c r="IC60">
        <v>0.37572053417462264</v>
      </c>
      <c r="ID60">
        <v>0.37504510101772892</v>
      </c>
      <c r="IE60">
        <v>0.37517917189887112</v>
      </c>
      <c r="IF60">
        <v>0.37539794776721547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6.1053618465910335E-2</v>
      </c>
      <c r="IP60">
        <v>6.5976466518868515E-2</v>
      </c>
      <c r="IQ60">
        <v>7.5955541929970519E-2</v>
      </c>
      <c r="IR60">
        <v>6.6648598155123556E-2</v>
      </c>
      <c r="IS60">
        <v>5.9084641933372914E-2</v>
      </c>
      <c r="IT60">
        <v>6.8073368865635156E-2</v>
      </c>
      <c r="IU60">
        <v>0.40269926787456217</v>
      </c>
      <c r="IV60">
        <v>0.40430371394556103</v>
      </c>
      <c r="IW60">
        <v>0.40351730098258842</v>
      </c>
      <c r="IX60">
        <v>0.40368228696032993</v>
      </c>
      <c r="IY60">
        <v>0.40386606474378939</v>
      </c>
      <c r="IZ60">
        <v>0.40348877919453147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7.0943540444341799E-2</v>
      </c>
      <c r="JK60">
        <v>7.089013801124068E-2</v>
      </c>
      <c r="JL60">
        <v>6.2096521259375474E-2</v>
      </c>
      <c r="JM60">
        <v>6.3635241781667004E-2</v>
      </c>
      <c r="JN60">
        <v>7.3813399102676258E-2</v>
      </c>
      <c r="JO60">
        <v>0.42445407090001147</v>
      </c>
      <c r="JP60">
        <v>0.4260872660420974</v>
      </c>
      <c r="JQ60">
        <v>0.42447414949740825</v>
      </c>
      <c r="JR60">
        <v>0.42497353163263885</v>
      </c>
      <c r="JS60">
        <v>0.42520767241784962</v>
      </c>
      <c r="JT60">
        <v>0.42616179218071132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7.8206458927900027E-2</v>
      </c>
      <c r="KE60">
        <v>7.2743732850905865E-2</v>
      </c>
      <c r="KF60">
        <v>6.5636280745281286E-2</v>
      </c>
      <c r="KG60">
        <v>6.3295209421300139E-2</v>
      </c>
      <c r="KH60">
        <v>6.7711117303808147E-2</v>
      </c>
      <c r="KI60">
        <v>0.44554545318538857</v>
      </c>
      <c r="KJ60">
        <v>0.44583147108717058</v>
      </c>
      <c r="KK60">
        <v>0.44620851411983553</v>
      </c>
      <c r="KL60">
        <v>0.44480693991055209</v>
      </c>
      <c r="KM60">
        <v>0.44481522751867142</v>
      </c>
      <c r="KN60">
        <v>0.44580578381128161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6.8884260551467319E-2</v>
      </c>
      <c r="KY60">
        <v>5.7301109101394521E-2</v>
      </c>
      <c r="KZ60">
        <v>6.6525650040791612E-2</v>
      </c>
      <c r="LA60">
        <v>6.4829399718753997E-2</v>
      </c>
      <c r="LB60">
        <v>6.7126222683175502E-2</v>
      </c>
      <c r="LC60">
        <v>0.47197154262243951</v>
      </c>
      <c r="LD60">
        <v>0.47353680865976244</v>
      </c>
      <c r="LE60">
        <v>0.47380722474478038</v>
      </c>
      <c r="LF60">
        <v>0.47293156497068584</v>
      </c>
      <c r="LG60">
        <v>0.47406440031403324</v>
      </c>
      <c r="LH60">
        <v>0.47453815583122422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4.8033220868724649E-2</v>
      </c>
      <c r="LT60">
        <v>5.688402070464986E-2</v>
      </c>
      <c r="LU60">
        <v>6.1545362445552247E-2</v>
      </c>
      <c r="LV60">
        <v>6.8432369729136341E-2</v>
      </c>
      <c r="LW60">
        <v>0.49702966624935246</v>
      </c>
      <c r="LX60">
        <v>0.49592953551825503</v>
      </c>
      <c r="LY60">
        <v>0.49469940011061547</v>
      </c>
      <c r="LZ60">
        <v>0.49433092800562789</v>
      </c>
      <c r="MA60">
        <v>0.49604223642579681</v>
      </c>
      <c r="MB60">
        <v>0.49485214619415563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6.3374186563945459E-2</v>
      </c>
      <c r="MO60">
        <v>6.7087040629630681E-2</v>
      </c>
      <c r="MP60">
        <v>6.3351911206087949E-2</v>
      </c>
      <c r="MQ60">
        <v>0.51609795169311556</v>
      </c>
      <c r="MR60">
        <v>0.51715793157251067</v>
      </c>
      <c r="MS60">
        <v>0.51509370127147469</v>
      </c>
      <c r="MT60">
        <v>0.51543410458913708</v>
      </c>
      <c r="MU60">
        <v>0.51481950868375048</v>
      </c>
      <c r="MV60">
        <v>0.51567154765102263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2.0816122694376446E-3</v>
      </c>
      <c r="NI60">
        <v>6.9744627064991474E-2</v>
      </c>
      <c r="NJ60">
        <v>6.9967617137370819E-2</v>
      </c>
      <c r="NK60">
        <v>0.54402917539778184</v>
      </c>
      <c r="NL60">
        <v>0.54312679509083694</v>
      </c>
      <c r="NM60">
        <v>0.54379781153536855</v>
      </c>
      <c r="NN60">
        <v>0.54372921491028703</v>
      </c>
      <c r="NO60">
        <v>0.54325488573082958</v>
      </c>
      <c r="NP60">
        <v>0.54520514227253658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8.5460185148492074E-2</v>
      </c>
      <c r="OD60">
        <v>6.6227319271884216E-2</v>
      </c>
      <c r="OE60">
        <v>0.63000160745691836</v>
      </c>
      <c r="OF60">
        <v>0.5644781269863931</v>
      </c>
      <c r="OG60">
        <v>0.5648531899653646</v>
      </c>
      <c r="OH60">
        <v>0.5660690280836248</v>
      </c>
      <c r="OI60">
        <v>0.56651811360345905</v>
      </c>
      <c r="OJ60">
        <v>0.56618016522439141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6.1559958982095569E-2</v>
      </c>
      <c r="OY60">
        <v>0.73266689428306053</v>
      </c>
      <c r="OZ60">
        <v>0.62464253684152848</v>
      </c>
      <c r="PA60">
        <v>0.58633528098771859</v>
      </c>
      <c r="PB60">
        <v>0.58612676248470952</v>
      </c>
      <c r="PC60">
        <v>0.58681817635930034</v>
      </c>
      <c r="PD60">
        <v>0.58726564816759086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1.3484330784844951</v>
      </c>
      <c r="PT60">
        <v>0.74062142034982337</v>
      </c>
      <c r="PU60">
        <v>0.64817919947768254</v>
      </c>
      <c r="PV60">
        <v>0.61459795244302495</v>
      </c>
      <c r="PW60">
        <v>0.61563009922475853</v>
      </c>
      <c r="PX60">
        <v>0.61453536055743063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2.6210594422576716</v>
      </c>
      <c r="QN60">
        <v>1.3532867434946569</v>
      </c>
      <c r="QO60">
        <v>0.73477377852519976</v>
      </c>
      <c r="QP60">
        <v>0.69291131550093077</v>
      </c>
      <c r="QQ60">
        <v>0.63570311411696379</v>
      </c>
      <c r="QR60">
        <v>0.63650502330410241</v>
      </c>
      <c r="QS60" s="102" t="s">
        <v>100</v>
      </c>
      <c r="QU60">
        <v>7</v>
      </c>
      <c r="QV60" s="35">
        <v>0.36599999999999999</v>
      </c>
      <c r="QW60">
        <f>DQ$61</f>
        <v>0</v>
      </c>
      <c r="QX60">
        <f t="shared" ref="QX60:RP60" si="57">DR$61</f>
        <v>0</v>
      </c>
      <c r="QY60">
        <f t="shared" si="57"/>
        <v>0</v>
      </c>
      <c r="QZ60">
        <f t="shared" si="57"/>
        <v>0</v>
      </c>
      <c r="RA60">
        <f t="shared" si="57"/>
        <v>0</v>
      </c>
      <c r="RB60">
        <f t="shared" si="57"/>
        <v>0</v>
      </c>
      <c r="RC60">
        <f>DW$61</f>
        <v>5.1484999992200438</v>
      </c>
      <c r="RD60">
        <f t="shared" si="57"/>
        <v>2.1343376269126253</v>
      </c>
      <c r="RE60">
        <f t="shared" si="57"/>
        <v>2.4018199601250902</v>
      </c>
      <c r="RF60">
        <f t="shared" si="57"/>
        <v>2.2758970996517109</v>
      </c>
      <c r="RG60">
        <f t="shared" si="57"/>
        <v>2.2997357217093715</v>
      </c>
      <c r="RH60">
        <f t="shared" si="57"/>
        <v>2.5200216751566424</v>
      </c>
      <c r="RI60">
        <f t="shared" si="57"/>
        <v>2.6377736628836703</v>
      </c>
      <c r="RJ60">
        <f t="shared" si="57"/>
        <v>2.6511996703023373</v>
      </c>
      <c r="RK60">
        <f t="shared" si="57"/>
        <v>4.6079742760234437</v>
      </c>
      <c r="RL60">
        <f t="shared" si="57"/>
        <v>4.7609395160734822</v>
      </c>
      <c r="RM60">
        <f t="shared" si="57"/>
        <v>5.068471316724934</v>
      </c>
      <c r="RN60">
        <f t="shared" si="57"/>
        <v>5.1758964338247662</v>
      </c>
      <c r="RO60">
        <f t="shared" si="57"/>
        <v>5.7452307638080837</v>
      </c>
      <c r="RP60">
        <f t="shared" si="57"/>
        <v>5.7921681199759973</v>
      </c>
      <c r="RR60">
        <f t="shared" si="51"/>
        <v>9.9927654000000015</v>
      </c>
      <c r="RS60" s="35">
        <v>0.36599999999999999</v>
      </c>
      <c r="RT60">
        <f>0.01*RE60+0.99*RF60</f>
        <v>2.2771563282564449</v>
      </c>
    </row>
    <row r="61" spans="1:528" x14ac:dyDescent="0.3">
      <c r="A61">
        <v>0</v>
      </c>
      <c r="B61">
        <v>0</v>
      </c>
      <c r="C61">
        <v>1.0158759482125712</v>
      </c>
      <c r="D61">
        <v>0.90465144799511432</v>
      </c>
      <c r="E61">
        <v>0.83072023668281647</v>
      </c>
      <c r="F61">
        <v>0.8157367741549344</v>
      </c>
      <c r="G61">
        <v>1.5098190245086223</v>
      </c>
      <c r="H61">
        <v>1.8681972478505644</v>
      </c>
      <c r="I61">
        <v>1.4897458438878466</v>
      </c>
      <c r="J61">
        <v>1.5999240553829082</v>
      </c>
      <c r="K61">
        <v>1.4756370078663625</v>
      </c>
      <c r="L61">
        <v>1.4627943796699185</v>
      </c>
      <c r="M61">
        <v>1.7221875663945632</v>
      </c>
      <c r="N61">
        <v>1.8213300487498734</v>
      </c>
      <c r="O61">
        <v>2.5136551323040726</v>
      </c>
      <c r="P61">
        <v>2.4787902165213018</v>
      </c>
      <c r="Q61">
        <v>2.4661495472678547</v>
      </c>
      <c r="R61">
        <v>2.5170557001122966</v>
      </c>
      <c r="S61">
        <v>2.3284616202702484</v>
      </c>
      <c r="T61">
        <v>2.395900037366701</v>
      </c>
      <c r="U61">
        <v>0</v>
      </c>
      <c r="V61">
        <v>0</v>
      </c>
      <c r="W61">
        <v>0</v>
      </c>
      <c r="X61">
        <v>1.3154532102429035</v>
      </c>
      <c r="Y61">
        <v>0.96527304371104072</v>
      </c>
      <c r="Z61">
        <v>1.0321427227452238</v>
      </c>
      <c r="AA61">
        <v>1.1633052056958926</v>
      </c>
      <c r="AB61">
        <v>1.0840081809755713</v>
      </c>
      <c r="AC61">
        <v>1.5992754369177629</v>
      </c>
      <c r="AD61">
        <v>2.1619871848928582</v>
      </c>
      <c r="AE61">
        <v>2.2604237695008105</v>
      </c>
      <c r="AF61">
        <v>2.494973827660707</v>
      </c>
      <c r="AG61">
        <v>2.176553844152346</v>
      </c>
      <c r="AH61">
        <v>2.0272041871297404</v>
      </c>
      <c r="AI61">
        <v>3.3885226901983474</v>
      </c>
      <c r="AJ61">
        <v>3.2467224215999813</v>
      </c>
      <c r="AK61">
        <v>3.1985453795197079</v>
      </c>
      <c r="AL61">
        <v>3.4246910423910712</v>
      </c>
      <c r="AM61">
        <v>3.2214023159489185</v>
      </c>
      <c r="AN61">
        <v>3.3789466627389761</v>
      </c>
      <c r="AO61">
        <v>0</v>
      </c>
      <c r="AP61">
        <v>0</v>
      </c>
      <c r="AQ61">
        <v>0</v>
      </c>
      <c r="AR61">
        <v>0</v>
      </c>
      <c r="AS61">
        <v>1.1861436976583901</v>
      </c>
      <c r="AT61">
        <v>1.2854822543121578</v>
      </c>
      <c r="AU61">
        <v>1.3225799569564534</v>
      </c>
      <c r="AV61">
        <v>1.1458372733324433</v>
      </c>
      <c r="AW61">
        <v>1.1940890898539307</v>
      </c>
      <c r="AX61">
        <v>1.3726929280966915</v>
      </c>
      <c r="AY61">
        <v>1.6051597068594536</v>
      </c>
      <c r="AZ61">
        <v>2.456225529626876</v>
      </c>
      <c r="BA61">
        <v>2.753606226860192</v>
      </c>
      <c r="BB61">
        <v>2.590136362545651</v>
      </c>
      <c r="BC61">
        <v>3.9702437038253171</v>
      </c>
      <c r="BD61">
        <v>3.9764735345573574</v>
      </c>
      <c r="BE61">
        <v>4.1082154730056972</v>
      </c>
      <c r="BF61">
        <v>4.0096558070338775</v>
      </c>
      <c r="BG61">
        <v>3.9618542917928763</v>
      </c>
      <c r="BH61">
        <v>3.9340974388742112</v>
      </c>
      <c r="BI61">
        <v>0</v>
      </c>
      <c r="BJ61">
        <v>0</v>
      </c>
      <c r="BK61">
        <v>0</v>
      </c>
      <c r="BL61">
        <v>0</v>
      </c>
      <c r="BM61">
        <v>1.9431026109438432</v>
      </c>
      <c r="BN61">
        <v>1.3319401728254225</v>
      </c>
      <c r="BO61">
        <v>1.4448237868628309</v>
      </c>
      <c r="BP61">
        <v>1.632734929137059</v>
      </c>
      <c r="BQ61">
        <v>1.5456529847007072</v>
      </c>
      <c r="BR61">
        <v>1.4675697899407243</v>
      </c>
      <c r="BS61">
        <v>1.628057993476544</v>
      </c>
      <c r="BT61">
        <v>1.5242690363475024</v>
      </c>
      <c r="BU61">
        <v>1.7614191174246741</v>
      </c>
      <c r="BV61">
        <v>2.5526900951837539</v>
      </c>
      <c r="BW61">
        <v>4.7660776979925616</v>
      </c>
      <c r="BX61">
        <v>5.0253787486434884</v>
      </c>
      <c r="BY61">
        <v>4.624661119354915</v>
      </c>
      <c r="BZ61">
        <v>4.8845875692604936</v>
      </c>
      <c r="CA61">
        <v>4.7087417710701658</v>
      </c>
      <c r="CB61">
        <v>4.7794461399086989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4.4028170901828272</v>
      </c>
      <c r="CI61">
        <v>1.7615110395206819</v>
      </c>
      <c r="CJ61">
        <v>2.0086300031318927</v>
      </c>
      <c r="CK61">
        <v>1.9675713384507041</v>
      </c>
      <c r="CL61">
        <v>1.9572454328572735</v>
      </c>
      <c r="CM61">
        <v>2.2412069249830595</v>
      </c>
      <c r="CN61">
        <v>2.4824201250998965</v>
      </c>
      <c r="CO61">
        <v>2.1537737592748254</v>
      </c>
      <c r="CP61">
        <v>2.0192058278775953</v>
      </c>
      <c r="CQ61">
        <v>4.5044757145249115</v>
      </c>
      <c r="CR61">
        <v>4.9054904839080393</v>
      </c>
      <c r="CS61">
        <v>5.5016516759820648</v>
      </c>
      <c r="CT61">
        <v>5.9660782890686317</v>
      </c>
      <c r="CU61">
        <v>5.6095958554302454</v>
      </c>
      <c r="CV61">
        <v>5.9719345671805089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1.694901099040961</v>
      </c>
      <c r="DC61">
        <v>3.706273758635148</v>
      </c>
      <c r="DD61">
        <v>2.1235738931840595</v>
      </c>
      <c r="DE61">
        <v>2.3961826129619315</v>
      </c>
      <c r="DF61">
        <v>1.9967539788059516</v>
      </c>
      <c r="DG61">
        <v>2.4739278875914485</v>
      </c>
      <c r="DH61">
        <v>2.3748164703127261</v>
      </c>
      <c r="DI61">
        <v>2.3062053469329951</v>
      </c>
      <c r="DJ61">
        <v>2.3903563522960809</v>
      </c>
      <c r="DK61">
        <v>4.574414839628302</v>
      </c>
      <c r="DL61">
        <v>4.852538794263098</v>
      </c>
      <c r="DM61">
        <v>5.0241447532560803</v>
      </c>
      <c r="DN61">
        <v>5.4934165739240903</v>
      </c>
      <c r="DO61">
        <v>5.9693743664179753</v>
      </c>
      <c r="DP61">
        <v>6.3903302263067827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5.1484999992200438</v>
      </c>
      <c r="DX61">
        <v>2.1343376269126253</v>
      </c>
      <c r="DY61">
        <v>2.4018199601250902</v>
      </c>
      <c r="DZ61">
        <v>2.2758970996517109</v>
      </c>
      <c r="EA61">
        <v>2.2997357217093715</v>
      </c>
      <c r="EB61">
        <v>2.5200216751566424</v>
      </c>
      <c r="EC61">
        <v>2.6377736628836703</v>
      </c>
      <c r="ED61">
        <v>2.6511996703023373</v>
      </c>
      <c r="EE61">
        <v>4.6079742760234437</v>
      </c>
      <c r="EF61">
        <v>4.7609395160734822</v>
      </c>
      <c r="EG61">
        <v>5.068471316724934</v>
      </c>
      <c r="EH61">
        <v>5.1758964338247662</v>
      </c>
      <c r="EI61">
        <v>5.7452307638080837</v>
      </c>
      <c r="EJ61">
        <v>5.7921681199759973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2.0453334449044167</v>
      </c>
      <c r="ER61">
        <v>4.5724259077638711</v>
      </c>
      <c r="ES61">
        <v>2.4738149263291511</v>
      </c>
      <c r="ET61">
        <v>2.5121281323198676</v>
      </c>
      <c r="EU61">
        <v>2.8152226279080903</v>
      </c>
      <c r="EV61">
        <v>2.8539513691694993</v>
      </c>
      <c r="EW61">
        <v>2.5695720302749643</v>
      </c>
      <c r="EX61">
        <v>2.9633784775091012</v>
      </c>
      <c r="EY61">
        <v>4.5835074028890217</v>
      </c>
      <c r="EZ61">
        <v>4.7749594257584258</v>
      </c>
      <c r="FA61">
        <v>5.2338230466504179</v>
      </c>
      <c r="FB61">
        <v>5.0867451433164375</v>
      </c>
      <c r="FC61">
        <v>5.4041158067565549</v>
      </c>
      <c r="FD61">
        <v>5.8205803299040761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4.0212476652171496</v>
      </c>
      <c r="FM61">
        <v>2.5749055304244877</v>
      </c>
      <c r="FN61">
        <v>2.6130037175850571</v>
      </c>
      <c r="FO61">
        <v>2.9097545967710765</v>
      </c>
      <c r="FP61">
        <v>3.0063498508210933</v>
      </c>
      <c r="FQ61">
        <v>2.8323696222963894</v>
      </c>
      <c r="FR61">
        <v>2.8889626097768231</v>
      </c>
      <c r="FS61">
        <v>5.0298291782855342</v>
      </c>
      <c r="FT61">
        <v>4.99100356642073</v>
      </c>
      <c r="FU61">
        <v>5.0597175079365373</v>
      </c>
      <c r="FV61">
        <v>5.2248763834896499</v>
      </c>
      <c r="FW61">
        <v>5.2748593583248882</v>
      </c>
      <c r="FX61">
        <v>5.6442528823699263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3.7095200615048118</v>
      </c>
      <c r="GG61">
        <v>5.2975303945526164</v>
      </c>
      <c r="GH61">
        <v>2.562970532266668</v>
      </c>
      <c r="GI61">
        <v>3.279458651337626</v>
      </c>
      <c r="GJ61">
        <v>2.8650636522406216</v>
      </c>
      <c r="GK61">
        <v>3.2633681388486453</v>
      </c>
      <c r="GL61">
        <v>2.9307627732015562</v>
      </c>
      <c r="GM61">
        <v>4.5692177816198134</v>
      </c>
      <c r="GN61">
        <v>4.7379666469857167</v>
      </c>
      <c r="GO61">
        <v>5.1677115954886377</v>
      </c>
      <c r="GP61">
        <v>5.3165106652207763</v>
      </c>
      <c r="GQ61">
        <v>5.4015858076091652</v>
      </c>
      <c r="GR61">
        <v>5.5391135104133715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0.42908270723402525</v>
      </c>
      <c r="HA61">
        <v>4.5427641031909118</v>
      </c>
      <c r="HB61">
        <v>2.5712363585344811</v>
      </c>
      <c r="HC61">
        <v>3.600498747937761</v>
      </c>
      <c r="HD61">
        <v>3.0080708999872559</v>
      </c>
      <c r="HE61">
        <v>3.5053270518127082</v>
      </c>
      <c r="HF61">
        <v>3.0578655716473677</v>
      </c>
      <c r="HG61">
        <v>4.8853901178763515</v>
      </c>
      <c r="HH61">
        <v>4.888595654125103</v>
      </c>
      <c r="HI61">
        <v>5.2134132428693496</v>
      </c>
      <c r="HJ61">
        <v>5.295502636403822</v>
      </c>
      <c r="HK61">
        <v>5.4833497738973787</v>
      </c>
      <c r="HL61">
        <v>5.6378354588324795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5.9992581116189649</v>
      </c>
      <c r="HV61">
        <v>6.2882397795175473</v>
      </c>
      <c r="HW61">
        <v>3.4762787961506523</v>
      </c>
      <c r="HX61">
        <v>3.43322437203991</v>
      </c>
      <c r="HY61">
        <v>3.4577946933104529</v>
      </c>
      <c r="HZ61">
        <v>3.0871664804832815</v>
      </c>
      <c r="IA61">
        <v>5.1082848920099027</v>
      </c>
      <c r="IB61">
        <v>5.0826154659222329</v>
      </c>
      <c r="IC61">
        <v>5.1012326636875498</v>
      </c>
      <c r="ID61">
        <v>5.5696473601420555</v>
      </c>
      <c r="IE61">
        <v>5.526256350606066</v>
      </c>
      <c r="IF61">
        <v>5.585339545522813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2.8980825329635431</v>
      </c>
      <c r="IP61">
        <v>4.4830056876971671</v>
      </c>
      <c r="IQ61">
        <v>3.2682918440193478</v>
      </c>
      <c r="IR61">
        <v>3.6404146497645873</v>
      </c>
      <c r="IS61">
        <v>3.6233114743229842</v>
      </c>
      <c r="IT61">
        <v>3.5507630311410714</v>
      </c>
      <c r="IU61">
        <v>5.1054245321129912</v>
      </c>
      <c r="IV61">
        <v>5.2118224865818235</v>
      </c>
      <c r="IW61">
        <v>5.2764901963389592</v>
      </c>
      <c r="IX61">
        <v>5.2961349998144041</v>
      </c>
      <c r="IY61">
        <v>5.5805894448709648</v>
      </c>
      <c r="IZ61">
        <v>5.7198262376555338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8.2695270499703053</v>
      </c>
      <c r="JK61">
        <v>7.4279020453577731</v>
      </c>
      <c r="JL61">
        <v>2.9270728742263401</v>
      </c>
      <c r="JM61">
        <v>3.3711983002275381</v>
      </c>
      <c r="JN61">
        <v>3.9869933553492545</v>
      </c>
      <c r="JO61">
        <v>4.9553008789916584</v>
      </c>
      <c r="JP61">
        <v>5.2456171518191876</v>
      </c>
      <c r="JQ61">
        <v>5.3436380571550579</v>
      </c>
      <c r="JR61">
        <v>5.5820662316549905</v>
      </c>
      <c r="JS61">
        <v>5.570894253871705</v>
      </c>
      <c r="JT61">
        <v>5.6865189153788407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3.4881791713883255</v>
      </c>
      <c r="KE61">
        <v>4.8717821712071681</v>
      </c>
      <c r="KF61">
        <v>3.4783713394704501</v>
      </c>
      <c r="KG61">
        <v>4.3405607987757273</v>
      </c>
      <c r="KH61">
        <v>4.135848923215816</v>
      </c>
      <c r="KI61">
        <v>5.1685493049456257</v>
      </c>
      <c r="KJ61">
        <v>5.5849201214105753</v>
      </c>
      <c r="KK61">
        <v>5.5232005405479807</v>
      </c>
      <c r="KL61">
        <v>5.6669819938113344</v>
      </c>
      <c r="KM61">
        <v>5.9859726339734713</v>
      </c>
      <c r="KN61">
        <v>6.0233879002396016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2.1102359446340109</v>
      </c>
      <c r="KY61">
        <v>8.0953803158940367</v>
      </c>
      <c r="KZ61">
        <v>6.0935232171962861</v>
      </c>
      <c r="LA61">
        <v>3.475244288523863</v>
      </c>
      <c r="LB61">
        <v>4.2043403793127831</v>
      </c>
      <c r="LC61">
        <v>5.5086470306500477</v>
      </c>
      <c r="LD61">
        <v>5.7419081205709626</v>
      </c>
      <c r="LE61">
        <v>5.6564229071869585</v>
      </c>
      <c r="LF61">
        <v>5.6897666475673301</v>
      </c>
      <c r="LG61">
        <v>5.9856830414291151</v>
      </c>
      <c r="LH61">
        <v>5.7019652870798501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2.2165787896769502</v>
      </c>
      <c r="LT61">
        <v>5.2154774701786444</v>
      </c>
      <c r="LU61">
        <v>6.079222675310314</v>
      </c>
      <c r="LV61">
        <v>3.3628511663539427</v>
      </c>
      <c r="LW61">
        <v>5.4921643011492058</v>
      </c>
      <c r="LX61">
        <v>5.4170187119435997</v>
      </c>
      <c r="LY61">
        <v>5.6896615461280469</v>
      </c>
      <c r="LZ61">
        <v>6.1492213818935726</v>
      </c>
      <c r="MA61">
        <v>5.8802209316353133</v>
      </c>
      <c r="MB61">
        <v>5.8915783715740915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5.0206880631358262</v>
      </c>
      <c r="MO61">
        <v>5.0359450450697469</v>
      </c>
      <c r="MP61">
        <v>5.9056621895621575</v>
      </c>
      <c r="MQ61">
        <v>5.4138310473876263</v>
      </c>
      <c r="MR61">
        <v>5.1790028078729788</v>
      </c>
      <c r="MS61">
        <v>5.5400316227842525</v>
      </c>
      <c r="MT61">
        <v>6.0440494062867423</v>
      </c>
      <c r="MU61">
        <v>5.9181624126090657</v>
      </c>
      <c r="MV61">
        <v>5.9320541154176674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0.7267090932744269</v>
      </c>
      <c r="NI61">
        <v>6.5021413834254682</v>
      </c>
      <c r="NJ61">
        <v>4.7068664092859036</v>
      </c>
      <c r="NK61">
        <v>5.4170111342416982</v>
      </c>
      <c r="NL61">
        <v>5.4855956848348928</v>
      </c>
      <c r="NM61">
        <v>5.6341725608292084</v>
      </c>
      <c r="NN61">
        <v>5.5642327502535149</v>
      </c>
      <c r="NO61">
        <v>6.1523743850836539</v>
      </c>
      <c r="NP61">
        <v>6.2482153283927788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3.5265889065430591</v>
      </c>
      <c r="OD61">
        <v>8.110752363524707</v>
      </c>
      <c r="OE61">
        <v>6.3003848003921998</v>
      </c>
      <c r="OF61">
        <v>5.3548926581938501</v>
      </c>
      <c r="OG61">
        <v>5.6467808096006351</v>
      </c>
      <c r="OH61">
        <v>6.0333476625140507</v>
      </c>
      <c r="OI61">
        <v>6.1024880982703662</v>
      </c>
      <c r="OJ61">
        <v>6.5742843261418145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3.4231167525997823</v>
      </c>
      <c r="OY61">
        <v>9.1210544675629812</v>
      </c>
      <c r="OZ61">
        <v>6.7399027317908402</v>
      </c>
      <c r="PA61">
        <v>5.5477696085454875</v>
      </c>
      <c r="PB61">
        <v>5.8789780354968002</v>
      </c>
      <c r="PC61">
        <v>6.4133479977281072</v>
      </c>
      <c r="PD61">
        <v>5.8934502401026387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4.5445465780973349</v>
      </c>
      <c r="PT61">
        <v>7.4480581183664798</v>
      </c>
      <c r="PU61">
        <v>4.9947091891704245</v>
      </c>
      <c r="PV61">
        <v>4.9776097921363158</v>
      </c>
      <c r="PW61">
        <v>5.6190336148279609</v>
      </c>
      <c r="PX61">
        <v>6.2468678089323291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1.1730137181870355</v>
      </c>
      <c r="QN61">
        <v>6.1128388782965439</v>
      </c>
      <c r="QO61">
        <v>7.743037594179965</v>
      </c>
      <c r="QP61">
        <v>6.1755072037510281</v>
      </c>
      <c r="QQ61">
        <v>6.1497447166513917</v>
      </c>
      <c r="QR61">
        <v>5.4995774985390762</v>
      </c>
      <c r="QS61" s="102" t="s">
        <v>102</v>
      </c>
      <c r="QU61">
        <v>8</v>
      </c>
      <c r="QV61" s="35">
        <v>0.4</v>
      </c>
      <c r="QW61">
        <f>EK$61</f>
        <v>0</v>
      </c>
      <c r="QX61">
        <f t="shared" ref="QX61:RP61" si="58">EL$61</f>
        <v>0</v>
      </c>
      <c r="QY61">
        <f t="shared" si="58"/>
        <v>0</v>
      </c>
      <c r="QZ61">
        <f t="shared" si="58"/>
        <v>0</v>
      </c>
      <c r="RA61">
        <f t="shared" si="58"/>
        <v>0</v>
      </c>
      <c r="RB61">
        <f t="shared" si="58"/>
        <v>0</v>
      </c>
      <c r="RC61">
        <f>EQ$61</f>
        <v>2.0453334449044167</v>
      </c>
      <c r="RD61">
        <f t="shared" si="58"/>
        <v>4.5724259077638711</v>
      </c>
      <c r="RE61">
        <f t="shared" si="58"/>
        <v>2.4738149263291511</v>
      </c>
      <c r="RF61">
        <f t="shared" si="58"/>
        <v>2.5121281323198676</v>
      </c>
      <c r="RG61">
        <f t="shared" si="58"/>
        <v>2.8152226279080903</v>
      </c>
      <c r="RH61">
        <f t="shared" si="58"/>
        <v>2.8539513691694993</v>
      </c>
      <c r="RI61">
        <f t="shared" si="58"/>
        <v>2.5695720302749643</v>
      </c>
      <c r="RJ61">
        <f t="shared" si="58"/>
        <v>2.9633784775091012</v>
      </c>
      <c r="RK61">
        <f t="shared" si="58"/>
        <v>4.5835074028890217</v>
      </c>
      <c r="RL61">
        <f t="shared" si="58"/>
        <v>4.7749594257584258</v>
      </c>
      <c r="RM61">
        <f t="shared" si="58"/>
        <v>5.2338230466504179</v>
      </c>
      <c r="RN61">
        <f t="shared" si="58"/>
        <v>5.0867451433164375</v>
      </c>
      <c r="RO61">
        <f t="shared" si="58"/>
        <v>5.4041158067565549</v>
      </c>
      <c r="RP61">
        <f t="shared" si="58"/>
        <v>5.8205803299040761</v>
      </c>
      <c r="RR61">
        <f t="shared" si="51"/>
        <v>10.398960000000001</v>
      </c>
      <c r="RS61" s="35">
        <v>0.4</v>
      </c>
      <c r="RT61">
        <f>0.6*RF61+0.4*RG61</f>
        <v>2.6333659305551569</v>
      </c>
    </row>
    <row r="62" spans="1:528" x14ac:dyDescent="0.3">
      <c r="A62">
        <v>0</v>
      </c>
      <c r="B62">
        <v>0</v>
      </c>
      <c r="C62">
        <v>2.5018289474480586E-3</v>
      </c>
      <c r="D62">
        <v>2.2698505996119837E-3</v>
      </c>
      <c r="E62">
        <v>2.2333574782903128E-3</v>
      </c>
      <c r="F62">
        <v>2.426370761963875E-3</v>
      </c>
      <c r="G62">
        <v>2.3719514590414092E-3</v>
      </c>
      <c r="H62">
        <v>2.4140215191681327E-3</v>
      </c>
      <c r="I62">
        <v>2.1932233411127507E-3</v>
      </c>
      <c r="J62">
        <v>2.363529792162756E-3</v>
      </c>
      <c r="K62">
        <v>2.0376603503402626E-3</v>
      </c>
      <c r="L62">
        <v>2.3817671578890728E-3</v>
      </c>
      <c r="M62">
        <v>2.4873476234660357E-3</v>
      </c>
      <c r="N62">
        <v>2.2973322432952993E-3</v>
      </c>
      <c r="O62">
        <v>5.3290034314102865E-3</v>
      </c>
      <c r="P62">
        <v>5.1842730714048062E-3</v>
      </c>
      <c r="Q62">
        <v>5.2484344189431395E-3</v>
      </c>
      <c r="R62">
        <v>5.2814161615965926E-3</v>
      </c>
      <c r="S62">
        <v>5.2010935142679116E-3</v>
      </c>
      <c r="T62">
        <v>5.1886840719776815E-3</v>
      </c>
      <c r="U62">
        <v>0</v>
      </c>
      <c r="V62">
        <v>0</v>
      </c>
      <c r="W62">
        <v>0</v>
      </c>
      <c r="X62">
        <v>2.4831148150959562E-3</v>
      </c>
      <c r="Y62">
        <v>2.0973791769238145E-3</v>
      </c>
      <c r="Z62">
        <v>2.4223587703029056E-3</v>
      </c>
      <c r="AA62">
        <v>2.2843164208998447E-3</v>
      </c>
      <c r="AB62">
        <v>2.3179320799655394E-3</v>
      </c>
      <c r="AC62">
        <v>2.355565521587302E-3</v>
      </c>
      <c r="AD62">
        <v>2.2002513257967315E-3</v>
      </c>
      <c r="AE62">
        <v>2.5317874440208012E-3</v>
      </c>
      <c r="AF62">
        <v>2.4010824199072905E-3</v>
      </c>
      <c r="AG62">
        <v>2.4201075727218169E-3</v>
      </c>
      <c r="AH62">
        <v>2.1626219897582133E-3</v>
      </c>
      <c r="AI62">
        <v>7.5877178679029707E-3</v>
      </c>
      <c r="AJ62">
        <v>7.5281446723480805E-3</v>
      </c>
      <c r="AK62">
        <v>7.5499569020161458E-3</v>
      </c>
      <c r="AL62">
        <v>7.5871374200210976E-3</v>
      </c>
      <c r="AM62">
        <v>7.4905413361691505E-3</v>
      </c>
      <c r="AN62">
        <v>7.6323672053476782E-3</v>
      </c>
      <c r="AO62">
        <v>0</v>
      </c>
      <c r="AP62">
        <v>0</v>
      </c>
      <c r="AQ62">
        <v>0</v>
      </c>
      <c r="AR62">
        <v>0</v>
      </c>
      <c r="AS62">
        <v>2.5698052747836586E-3</v>
      </c>
      <c r="AT62">
        <v>2.5467654725430688E-3</v>
      </c>
      <c r="AU62">
        <v>2.3625569904596102E-3</v>
      </c>
      <c r="AV62">
        <v>2.478781154472373E-3</v>
      </c>
      <c r="AW62">
        <v>2.2361365193348578E-3</v>
      </c>
      <c r="AX62">
        <v>2.7115665686271973E-3</v>
      </c>
      <c r="AY62">
        <v>2.4770332555167848E-3</v>
      </c>
      <c r="AZ62">
        <v>2.6176295091497998E-3</v>
      </c>
      <c r="BA62">
        <v>2.3312190073678683E-3</v>
      </c>
      <c r="BB62">
        <v>2.2483262777979731E-3</v>
      </c>
      <c r="BC62">
        <v>9.9330903531080188E-3</v>
      </c>
      <c r="BD62">
        <v>9.9734036064284375E-3</v>
      </c>
      <c r="BE62">
        <v>9.9816475841505489E-3</v>
      </c>
      <c r="BF62">
        <v>9.9216277128405909E-3</v>
      </c>
      <c r="BG62">
        <v>9.9217688997643386E-3</v>
      </c>
      <c r="BH62">
        <v>9.9510465886502811E-3</v>
      </c>
      <c r="BI62">
        <v>0</v>
      </c>
      <c r="BJ62">
        <v>0</v>
      </c>
      <c r="BK62">
        <v>0</v>
      </c>
      <c r="BL62">
        <v>0</v>
      </c>
      <c r="BM62">
        <v>2.4236484341980578E-3</v>
      </c>
      <c r="BN62">
        <v>2.4419069057605752E-3</v>
      </c>
      <c r="BO62">
        <v>2.3970988531788729E-3</v>
      </c>
      <c r="BP62">
        <v>2.5300468544292615E-3</v>
      </c>
      <c r="BQ62">
        <v>2.276396710747646E-3</v>
      </c>
      <c r="BR62">
        <v>2.390801517990343E-3</v>
      </c>
      <c r="BS62">
        <v>2.2179635415414739E-3</v>
      </c>
      <c r="BT62">
        <v>2.2572815062621978E-3</v>
      </c>
      <c r="BU62">
        <v>2.2187042972320217E-3</v>
      </c>
      <c r="BV62">
        <v>2.2757602312854421E-3</v>
      </c>
      <c r="BW62">
        <v>1.2318601135174414E-2</v>
      </c>
      <c r="BX62">
        <v>1.2341906899635558E-2</v>
      </c>
      <c r="BY62">
        <v>1.2375205313116351E-2</v>
      </c>
      <c r="BZ62">
        <v>1.2351396922796716E-2</v>
      </c>
      <c r="CA62">
        <v>1.2339721333402208E-2</v>
      </c>
      <c r="CB62">
        <v>1.2378947695906759E-2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4.0294311384974314E-3</v>
      </c>
      <c r="CI62">
        <v>4.5604094659519676E-3</v>
      </c>
      <c r="CJ62">
        <v>4.9539322902787588E-3</v>
      </c>
      <c r="CK62">
        <v>4.3291729102131714E-3</v>
      </c>
      <c r="CL62">
        <v>3.8849454441903268E-3</v>
      </c>
      <c r="CM62">
        <v>4.9984353776943765E-3</v>
      </c>
      <c r="CN62">
        <v>4.7493156893268391E-3</v>
      </c>
      <c r="CO62">
        <v>4.7352568663604653E-3</v>
      </c>
      <c r="CP62">
        <v>4.1037469251920125E-3</v>
      </c>
      <c r="CQ62">
        <v>1.5041658092914063E-2</v>
      </c>
      <c r="CR62">
        <v>1.5127210214964949E-2</v>
      </c>
      <c r="CS62">
        <v>1.5248320446240448E-2</v>
      </c>
      <c r="CT62">
        <v>1.5235696782603404E-2</v>
      </c>
      <c r="CU62">
        <v>1.5012179081020961E-2</v>
      </c>
      <c r="CV62">
        <v>1.5181404658494234E-2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3.0257471387198395E-3</v>
      </c>
      <c r="DC62">
        <v>4.9232025275971186E-3</v>
      </c>
      <c r="DD62">
        <v>4.0832448165893497E-3</v>
      </c>
      <c r="DE62">
        <v>4.6908065644229446E-3</v>
      </c>
      <c r="DF62">
        <v>4.3381410611833173E-3</v>
      </c>
      <c r="DG62">
        <v>4.7640279182682571E-3</v>
      </c>
      <c r="DH62">
        <v>4.7983076037455188E-3</v>
      </c>
      <c r="DI62">
        <v>4.5126899747736241E-3</v>
      </c>
      <c r="DJ62">
        <v>4.5473054138772621E-3</v>
      </c>
      <c r="DK62">
        <v>1.646069619024983E-2</v>
      </c>
      <c r="DL62">
        <v>1.6609611404375526E-2</v>
      </c>
      <c r="DM62">
        <v>1.6376656035682651E-2</v>
      </c>
      <c r="DN62">
        <v>1.6561088348197299E-2</v>
      </c>
      <c r="DO62">
        <v>1.6438284967225783E-2</v>
      </c>
      <c r="DP62">
        <v>1.6490145481735316E-2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4.3857768219812566E-3</v>
      </c>
      <c r="DX62">
        <v>4.4819593453103209E-3</v>
      </c>
      <c r="DY62">
        <v>5.0636480694787765E-3</v>
      </c>
      <c r="DZ62">
        <v>4.0982699309165746E-3</v>
      </c>
      <c r="EA62">
        <v>4.128516217551682E-3</v>
      </c>
      <c r="EB62">
        <v>5.0097508392614081E-3</v>
      </c>
      <c r="EC62">
        <v>5.2043345437354305E-3</v>
      </c>
      <c r="ED62">
        <v>5.1170478938987012E-3</v>
      </c>
      <c r="EE62">
        <v>1.8423662158271049E-2</v>
      </c>
      <c r="EF62">
        <v>1.8366921010494204E-2</v>
      </c>
      <c r="EG62">
        <v>1.8583624255153055E-2</v>
      </c>
      <c r="EH62">
        <v>1.8263701812189465E-2</v>
      </c>
      <c r="EI62">
        <v>1.8452885022408876E-2</v>
      </c>
      <c r="EJ62">
        <v>1.841797346377199E-2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4.955677749069045E-3</v>
      </c>
      <c r="ER62">
        <v>4.7355714981680798E-3</v>
      </c>
      <c r="ES62">
        <v>4.7527117345823608E-3</v>
      </c>
      <c r="ET62">
        <v>4.3778581998318283E-3</v>
      </c>
      <c r="EU62">
        <v>4.9323235688432786E-3</v>
      </c>
      <c r="EV62">
        <v>4.8275035816038392E-3</v>
      </c>
      <c r="EW62">
        <v>4.8078396023640019E-3</v>
      </c>
      <c r="EX62">
        <v>4.117293764771688E-3</v>
      </c>
      <c r="EY62">
        <v>1.9851053118267185E-2</v>
      </c>
      <c r="EZ62">
        <v>1.9858211824588332E-2</v>
      </c>
      <c r="FA62">
        <v>1.9892629245663096E-2</v>
      </c>
      <c r="FB62">
        <v>1.9829332525281761E-2</v>
      </c>
      <c r="FC62">
        <v>1.9847063510248432E-2</v>
      </c>
      <c r="FD62">
        <v>1.9887293146203983E-2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4.2081937333731945E-3</v>
      </c>
      <c r="FM62">
        <v>4.9312555419584207E-3</v>
      </c>
      <c r="FN62">
        <v>4.3633728509462457E-3</v>
      </c>
      <c r="FO62">
        <v>4.5722000559385769E-3</v>
      </c>
      <c r="FP62">
        <v>4.7912322301369567E-3</v>
      </c>
      <c r="FQ62">
        <v>4.1187287043961901E-3</v>
      </c>
      <c r="FR62">
        <v>4.9233945042917657E-3</v>
      </c>
      <c r="FS62">
        <v>2.1341661990872614E-2</v>
      </c>
      <c r="FT62">
        <v>2.1307754404749503E-2</v>
      </c>
      <c r="FU62">
        <v>2.1267647425487254E-2</v>
      </c>
      <c r="FV62">
        <v>2.1192018860189694E-2</v>
      </c>
      <c r="FW62">
        <v>2.1306151148438576E-2</v>
      </c>
      <c r="FX62">
        <v>2.1357759116073231E-2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4.0141179142371549E-3</v>
      </c>
      <c r="GG62">
        <v>4.5973836063600082E-3</v>
      </c>
      <c r="GH62">
        <v>4.5906433497589893E-3</v>
      </c>
      <c r="GI62">
        <v>5.0284395684145966E-3</v>
      </c>
      <c r="GJ62">
        <v>4.6189598303315585E-3</v>
      </c>
      <c r="GK62">
        <v>4.7644835984587512E-3</v>
      </c>
      <c r="GL62">
        <v>4.4517637625825918E-3</v>
      </c>
      <c r="GM62">
        <v>2.3202916568418479E-2</v>
      </c>
      <c r="GN62">
        <v>2.338806811076059E-2</v>
      </c>
      <c r="GO62">
        <v>2.3244672120646005E-2</v>
      </c>
      <c r="GP62">
        <v>2.3251137416783346E-2</v>
      </c>
      <c r="GQ62">
        <v>2.3199104951972527E-2</v>
      </c>
      <c r="GR62">
        <v>2.3218949335203416E-2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1.9776789034111064E-3</v>
      </c>
      <c r="HA62">
        <v>5.4360354545168847E-3</v>
      </c>
      <c r="HB62">
        <v>4.4085329413939712E-3</v>
      </c>
      <c r="HC62">
        <v>4.5325919247697069E-3</v>
      </c>
      <c r="HD62">
        <v>4.0406333740618952E-3</v>
      </c>
      <c r="HE62">
        <v>4.8123274903936926E-3</v>
      </c>
      <c r="HF62">
        <v>4.6096633140109188E-3</v>
      </c>
      <c r="HG62">
        <v>2.4639449354100128E-2</v>
      </c>
      <c r="HH62">
        <v>2.4718078664270733E-2</v>
      </c>
      <c r="HI62">
        <v>2.4735145824972972E-2</v>
      </c>
      <c r="HJ62">
        <v>2.4721537968394196E-2</v>
      </c>
      <c r="HK62">
        <v>2.4708301743534319E-2</v>
      </c>
      <c r="HL62">
        <v>2.4713439165369982E-2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4.6864039750126847E-3</v>
      </c>
      <c r="HV62">
        <v>4.312813520343229E-3</v>
      </c>
      <c r="HW62">
        <v>4.9965145386091257E-3</v>
      </c>
      <c r="HX62">
        <v>4.9024753418098173E-3</v>
      </c>
      <c r="HY62">
        <v>5.3078617412860062E-3</v>
      </c>
      <c r="HZ62">
        <v>4.0166977759186042E-3</v>
      </c>
      <c r="IA62">
        <v>2.6192894599492582E-2</v>
      </c>
      <c r="IB62">
        <v>2.6158198423858681E-2</v>
      </c>
      <c r="IC62">
        <v>2.620087407075471E-2</v>
      </c>
      <c r="ID62">
        <v>2.6153772734848594E-2</v>
      </c>
      <c r="IE62">
        <v>2.6163122168679987E-2</v>
      </c>
      <c r="IF62">
        <v>2.6178378505384618E-2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4.2575745094777231E-3</v>
      </c>
      <c r="IP62">
        <v>4.6008693527802361E-3</v>
      </c>
      <c r="IQ62">
        <v>5.2967602461625142E-3</v>
      </c>
      <c r="IR62">
        <v>4.6477404571215923E-3</v>
      </c>
      <c r="IS62">
        <v>4.1202679172505571E-3</v>
      </c>
      <c r="IT62">
        <v>4.7470968525547526E-3</v>
      </c>
      <c r="IU62">
        <v>2.8082236253456214E-2</v>
      </c>
      <c r="IV62">
        <v>2.8194122311405924E-2</v>
      </c>
      <c r="IW62">
        <v>2.8139281797948973E-2</v>
      </c>
      <c r="IX62">
        <v>2.8150787096257318E-2</v>
      </c>
      <c r="IY62">
        <v>2.8163602841268429E-2</v>
      </c>
      <c r="IZ62">
        <v>2.8137292830859934E-2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4.9472482876110118E-3</v>
      </c>
      <c r="JK62">
        <v>4.9435242685663006E-3</v>
      </c>
      <c r="JL62">
        <v>4.3303013430526834E-3</v>
      </c>
      <c r="JM62">
        <v>4.4376040294049459E-3</v>
      </c>
      <c r="JN62">
        <v>5.1473779011629211E-3</v>
      </c>
      <c r="JO62">
        <v>2.9599307594143053E-2</v>
      </c>
      <c r="JP62">
        <v>2.9713198468765509E-2</v>
      </c>
      <c r="JQ62">
        <v>2.9600707775272538E-2</v>
      </c>
      <c r="JR62">
        <v>2.9635532191955288E-2</v>
      </c>
      <c r="JS62">
        <v>2.9651860001244746E-2</v>
      </c>
      <c r="JT62">
        <v>2.971839554956146E-2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5.4537279587099233E-3</v>
      </c>
      <c r="KE62">
        <v>5.0727847176363873E-3</v>
      </c>
      <c r="KF62">
        <v>4.5771464954868389E-3</v>
      </c>
      <c r="KG62">
        <v>4.4138918703835539E-3</v>
      </c>
      <c r="KH62">
        <v>4.7218352373645852E-3</v>
      </c>
      <c r="KI62">
        <v>3.10701152848946E-2</v>
      </c>
      <c r="KJ62">
        <v>3.1090060745269914E-2</v>
      </c>
      <c r="KK62">
        <v>3.111635384378211E-2</v>
      </c>
      <c r="KL62">
        <v>3.1018615056523858E-2</v>
      </c>
      <c r="KM62">
        <v>3.1019192992933844E-2</v>
      </c>
      <c r="KN62">
        <v>3.1088269442906668E-2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4.8036443899210114E-3</v>
      </c>
      <c r="KY62">
        <v>3.9958932427750678E-3</v>
      </c>
      <c r="KZ62">
        <v>4.6391666695112833E-3</v>
      </c>
      <c r="LA62">
        <v>4.5208786414751827E-3</v>
      </c>
      <c r="LB62">
        <v>4.6810476069160034E-3</v>
      </c>
      <c r="LC62">
        <v>3.2912938816069694E-2</v>
      </c>
      <c r="LD62">
        <v>3.30220926540978E-2</v>
      </c>
      <c r="LE62">
        <v>3.3040950121672276E-2</v>
      </c>
      <c r="LF62">
        <v>3.297988598121937E-2</v>
      </c>
      <c r="LG62">
        <v>3.3058884261787526E-2</v>
      </c>
      <c r="LH62">
        <v>3.3091921606082576E-2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3.349596992240252E-3</v>
      </c>
      <c r="LT62">
        <v>3.9668075805195111E-3</v>
      </c>
      <c r="LU62">
        <v>4.291866279327216E-3</v>
      </c>
      <c r="LV62">
        <v>4.772131780274495E-3</v>
      </c>
      <c r="LW62">
        <v>3.4660367241935316E-2</v>
      </c>
      <c r="LX62">
        <v>3.4583649617730472E-2</v>
      </c>
      <c r="LY62">
        <v>3.4497866116500381E-2</v>
      </c>
      <c r="LZ62">
        <v>3.447217071168953E-2</v>
      </c>
      <c r="MA62">
        <v>3.459150881630383E-2</v>
      </c>
      <c r="MB62">
        <v>3.4508517865701228E-2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4.4193993419766736E-3</v>
      </c>
      <c r="MO62">
        <v>4.6783152461388148E-3</v>
      </c>
      <c r="MP62">
        <v>4.4178459697411425E-3</v>
      </c>
      <c r="MQ62">
        <v>3.5990094260328835E-2</v>
      </c>
      <c r="MR62">
        <v>3.6064011964610225E-2</v>
      </c>
      <c r="MS62">
        <v>3.592006285017256E-2</v>
      </c>
      <c r="MT62">
        <v>3.5943800877903553E-2</v>
      </c>
      <c r="MU62">
        <v>3.5900942028155546E-2</v>
      </c>
      <c r="MV62">
        <v>3.5960358971479964E-2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1.4516124612525802E-4</v>
      </c>
      <c r="NI62">
        <v>4.8636420547413959E-3</v>
      </c>
      <c r="NJ62">
        <v>4.8791922689937874E-3</v>
      </c>
      <c r="NK62">
        <v>3.7937878340152144E-2</v>
      </c>
      <c r="NL62">
        <v>3.7874950843154599E-2</v>
      </c>
      <c r="NM62">
        <v>3.7921744179593334E-2</v>
      </c>
      <c r="NN62">
        <v>3.7916960593464923E-2</v>
      </c>
      <c r="NO62">
        <v>3.7883883244827721E-2</v>
      </c>
      <c r="NP62">
        <v>3.8019884398363776E-2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5.9595666072867664E-3</v>
      </c>
      <c r="OD62">
        <v>4.6183625712611096E-3</v>
      </c>
      <c r="OE62">
        <v>4.3933166489324847E-2</v>
      </c>
      <c r="OF62">
        <v>3.9363886121784722E-2</v>
      </c>
      <c r="OG62">
        <v>3.9390041141238813E-2</v>
      </c>
      <c r="OH62">
        <v>3.9474827620894333E-2</v>
      </c>
      <c r="OI62">
        <v>3.9506144602751675E-2</v>
      </c>
      <c r="OJ62">
        <v>3.9482577770180709E-2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4.2928841689048505E-3</v>
      </c>
      <c r="OY62">
        <v>5.1092530982082322E-2</v>
      </c>
      <c r="OZ62">
        <v>4.3559451662589149E-2</v>
      </c>
      <c r="PA62">
        <v>4.0888094908488042E-2</v>
      </c>
      <c r="PB62">
        <v>4.08735538692266E-2</v>
      </c>
      <c r="PC62">
        <v>4.0921769620592768E-2</v>
      </c>
      <c r="PD62">
        <v>4.0952974070264353E-2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9.4032990131415264E-2</v>
      </c>
      <c r="PT62">
        <v>5.1647239912818922E-2</v>
      </c>
      <c r="PU62">
        <v>4.5200780995654291E-2</v>
      </c>
      <c r="PV62">
        <v>4.2858992499513582E-2</v>
      </c>
      <c r="PW62">
        <v>4.2930969262535465E-2</v>
      </c>
      <c r="PX62">
        <v>4.2854627653935183E-2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0.18277959848379857</v>
      </c>
      <c r="QN62">
        <v>9.4371460494745943E-2</v>
      </c>
      <c r="QO62">
        <v>5.1239454569400246E-2</v>
      </c>
      <c r="QP62">
        <v>4.8320175418474949E-2</v>
      </c>
      <c r="QQ62">
        <v>4.4330761096022582E-2</v>
      </c>
      <c r="QR62">
        <v>4.4386682238779798E-2</v>
      </c>
      <c r="QS62" s="102" t="s">
        <v>104</v>
      </c>
      <c r="QU62">
        <v>9</v>
      </c>
      <c r="QV62" s="35">
        <v>0.43300000000000005</v>
      </c>
      <c r="QW62">
        <f>FE$61</f>
        <v>0</v>
      </c>
      <c r="QX62">
        <f t="shared" ref="QX62:RP62" si="59">FF$61</f>
        <v>0</v>
      </c>
      <c r="QY62">
        <f t="shared" si="59"/>
        <v>0</v>
      </c>
      <c r="QZ62">
        <f t="shared" si="59"/>
        <v>0</v>
      </c>
      <c r="RA62">
        <f t="shared" si="59"/>
        <v>0</v>
      </c>
      <c r="RB62">
        <f t="shared" si="59"/>
        <v>0</v>
      </c>
      <c r="RC62">
        <f>FK$61</f>
        <v>0</v>
      </c>
      <c r="RD62">
        <f t="shared" si="59"/>
        <v>4.0212476652171496</v>
      </c>
      <c r="RE62">
        <f t="shared" si="59"/>
        <v>2.5749055304244877</v>
      </c>
      <c r="RF62">
        <f t="shared" si="59"/>
        <v>2.6130037175850571</v>
      </c>
      <c r="RG62">
        <f t="shared" si="59"/>
        <v>2.9097545967710765</v>
      </c>
      <c r="RH62">
        <f t="shared" si="59"/>
        <v>3.0063498508210933</v>
      </c>
      <c r="RI62">
        <f t="shared" si="59"/>
        <v>2.8323696222963894</v>
      </c>
      <c r="RJ62">
        <f t="shared" si="59"/>
        <v>2.8889626097768231</v>
      </c>
      <c r="RK62">
        <f t="shared" si="59"/>
        <v>5.0298291782855342</v>
      </c>
      <c r="RL62">
        <f t="shared" si="59"/>
        <v>4.99100356642073</v>
      </c>
      <c r="RM62">
        <f t="shared" si="59"/>
        <v>5.0597175079365373</v>
      </c>
      <c r="RN62">
        <f t="shared" si="59"/>
        <v>5.2248763834896499</v>
      </c>
      <c r="RO62">
        <f t="shared" si="59"/>
        <v>5.2748593583248882</v>
      </c>
      <c r="RP62">
        <f t="shared" si="59"/>
        <v>5.6442528823699263</v>
      </c>
      <c r="RR62">
        <f t="shared" si="51"/>
        <v>10.7932077</v>
      </c>
      <c r="RS62" s="35">
        <v>0.43300000000000005</v>
      </c>
      <c r="RT62">
        <f>0.21*RF62+0.79*RG62</f>
        <v>2.8474369121420122</v>
      </c>
    </row>
    <row r="63" spans="1:528" x14ac:dyDescent="0.3">
      <c r="A63">
        <v>0</v>
      </c>
      <c r="B63">
        <v>0</v>
      </c>
      <c r="C63">
        <v>2.5018289474480573E-3</v>
      </c>
      <c r="D63">
        <v>2.2698505996119845E-3</v>
      </c>
      <c r="E63">
        <v>2.2333574782903119E-3</v>
      </c>
      <c r="F63">
        <v>2.4263707619638741E-3</v>
      </c>
      <c r="G63">
        <v>2.3719514590414088E-3</v>
      </c>
      <c r="H63">
        <v>2.4140215191681318E-3</v>
      </c>
      <c r="I63">
        <v>2.1932233411127502E-3</v>
      </c>
      <c r="J63">
        <v>2.3635297921627565E-3</v>
      </c>
      <c r="K63">
        <v>2.037660350340263E-3</v>
      </c>
      <c r="L63">
        <v>2.3817671578890728E-3</v>
      </c>
      <c r="M63">
        <v>2.4873476234660357E-3</v>
      </c>
      <c r="N63">
        <v>2.2973322432953006E-3</v>
      </c>
      <c r="O63">
        <v>5.3290034314102865E-3</v>
      </c>
      <c r="P63">
        <v>5.1842730714048071E-3</v>
      </c>
      <c r="Q63">
        <v>5.2484344189431395E-3</v>
      </c>
      <c r="R63">
        <v>5.2814161615965935E-3</v>
      </c>
      <c r="S63">
        <v>5.2010935142679125E-3</v>
      </c>
      <c r="T63">
        <v>5.1886840719776823E-3</v>
      </c>
      <c r="U63">
        <v>0</v>
      </c>
      <c r="V63">
        <v>0</v>
      </c>
      <c r="W63">
        <v>0</v>
      </c>
      <c r="X63">
        <v>2.4831148150959541E-3</v>
      </c>
      <c r="Y63">
        <v>2.0973791769238167E-3</v>
      </c>
      <c r="Z63">
        <v>2.4223587703029077E-3</v>
      </c>
      <c r="AA63">
        <v>2.2843164208998443E-3</v>
      </c>
      <c r="AB63">
        <v>2.3179320799655415E-3</v>
      </c>
      <c r="AC63">
        <v>2.3555655215873024E-3</v>
      </c>
      <c r="AD63">
        <v>2.200251325796731E-3</v>
      </c>
      <c r="AE63">
        <v>2.5317874440207982E-3</v>
      </c>
      <c r="AF63">
        <v>2.4010824199072918E-3</v>
      </c>
      <c r="AG63">
        <v>2.4201075727218169E-3</v>
      </c>
      <c r="AH63">
        <v>2.1626219897582129E-3</v>
      </c>
      <c r="AI63">
        <v>7.5877178679029707E-3</v>
      </c>
      <c r="AJ63">
        <v>7.5281446723480805E-3</v>
      </c>
      <c r="AK63">
        <v>7.5499569020161458E-3</v>
      </c>
      <c r="AL63">
        <v>7.5871374200210968E-3</v>
      </c>
      <c r="AM63">
        <v>7.4905413361691497E-3</v>
      </c>
      <c r="AN63">
        <v>7.6323672053476782E-3</v>
      </c>
      <c r="AO63">
        <v>0</v>
      </c>
      <c r="AP63">
        <v>0</v>
      </c>
      <c r="AQ63">
        <v>0</v>
      </c>
      <c r="AR63">
        <v>0</v>
      </c>
      <c r="AS63">
        <v>2.5698052747836577E-3</v>
      </c>
      <c r="AT63">
        <v>2.5467654725430701E-3</v>
      </c>
      <c r="AU63">
        <v>2.3625569904596093E-3</v>
      </c>
      <c r="AV63">
        <v>2.478781154472373E-3</v>
      </c>
      <c r="AW63">
        <v>2.2361365193348578E-3</v>
      </c>
      <c r="AX63">
        <v>2.7115665686271973E-3</v>
      </c>
      <c r="AY63">
        <v>2.4770332555167853E-3</v>
      </c>
      <c r="AZ63">
        <v>2.6176295091498011E-3</v>
      </c>
      <c r="BA63">
        <v>2.3312190073678687E-3</v>
      </c>
      <c r="BB63">
        <v>2.2483262777979731E-3</v>
      </c>
      <c r="BC63">
        <v>9.9330903531080206E-3</v>
      </c>
      <c r="BD63">
        <v>9.9734036064284375E-3</v>
      </c>
      <c r="BE63">
        <v>9.9816475841505506E-3</v>
      </c>
      <c r="BF63">
        <v>9.9216277128405909E-3</v>
      </c>
      <c r="BG63">
        <v>9.9217688997643386E-3</v>
      </c>
      <c r="BH63">
        <v>9.9510465886502811E-3</v>
      </c>
      <c r="BI63">
        <v>0</v>
      </c>
      <c r="BJ63">
        <v>0</v>
      </c>
      <c r="BK63">
        <v>0</v>
      </c>
      <c r="BL63">
        <v>0</v>
      </c>
      <c r="BM63">
        <v>2.4236484341980586E-3</v>
      </c>
      <c r="BN63">
        <v>2.4419069057605744E-3</v>
      </c>
      <c r="BO63">
        <v>2.3970988531788725E-3</v>
      </c>
      <c r="BP63">
        <v>2.5300468544292602E-3</v>
      </c>
      <c r="BQ63">
        <v>2.2763967107476465E-3</v>
      </c>
      <c r="BR63">
        <v>2.3908015179903421E-3</v>
      </c>
      <c r="BS63">
        <v>2.2179635415414739E-3</v>
      </c>
      <c r="BT63">
        <v>2.257281506262197E-3</v>
      </c>
      <c r="BU63">
        <v>2.2187042972320208E-3</v>
      </c>
      <c r="BV63">
        <v>2.2757602312854456E-3</v>
      </c>
      <c r="BW63">
        <v>1.2318601135174414E-2</v>
      </c>
      <c r="BX63">
        <v>1.2341906899635558E-2</v>
      </c>
      <c r="BY63">
        <v>1.2375205313116351E-2</v>
      </c>
      <c r="BZ63">
        <v>1.2351396922796716E-2</v>
      </c>
      <c r="CA63">
        <v>1.2339721333402208E-2</v>
      </c>
      <c r="CB63">
        <v>1.2378947695906759E-2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4.0294311384974323E-3</v>
      </c>
      <c r="CI63">
        <v>4.5604094659519659E-3</v>
      </c>
      <c r="CJ63">
        <v>4.9539322902787605E-3</v>
      </c>
      <c r="CK63">
        <v>4.3291729102131757E-3</v>
      </c>
      <c r="CL63">
        <v>3.884945444190322E-3</v>
      </c>
      <c r="CM63">
        <v>4.9984353776943782E-3</v>
      </c>
      <c r="CN63">
        <v>4.7493156893268374E-3</v>
      </c>
      <c r="CO63">
        <v>4.7352568663604662E-3</v>
      </c>
      <c r="CP63">
        <v>4.1037469251920125E-3</v>
      </c>
      <c r="CQ63">
        <v>1.5041658092914063E-2</v>
      </c>
      <c r="CR63">
        <v>1.5127210214964949E-2</v>
      </c>
      <c r="CS63">
        <v>1.5248320446240448E-2</v>
      </c>
      <c r="CT63">
        <v>1.5235696782603402E-2</v>
      </c>
      <c r="CU63">
        <v>1.5012179081020961E-2</v>
      </c>
      <c r="CV63">
        <v>1.5181404658494236E-2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3.0257471387198395E-3</v>
      </c>
      <c r="DC63">
        <v>4.9232025275971186E-3</v>
      </c>
      <c r="DD63">
        <v>4.083244816589348E-3</v>
      </c>
      <c r="DE63">
        <v>4.6908065644229481E-3</v>
      </c>
      <c r="DF63">
        <v>4.3381410611833104E-3</v>
      </c>
      <c r="DG63">
        <v>4.7640279182682545E-3</v>
      </c>
      <c r="DH63">
        <v>4.7983076037455196E-3</v>
      </c>
      <c r="DI63">
        <v>4.5126899747736232E-3</v>
      </c>
      <c r="DJ63">
        <v>4.5473054138772603E-3</v>
      </c>
      <c r="DK63">
        <v>1.646069619024983E-2</v>
      </c>
      <c r="DL63">
        <v>1.6609611404375526E-2</v>
      </c>
      <c r="DM63">
        <v>1.6376656035682651E-2</v>
      </c>
      <c r="DN63">
        <v>1.6561088348197299E-2</v>
      </c>
      <c r="DO63">
        <v>1.6438284967225783E-2</v>
      </c>
      <c r="DP63">
        <v>1.6490145481735313E-2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4.3857768219812566E-3</v>
      </c>
      <c r="DX63">
        <v>4.4819593453103218E-3</v>
      </c>
      <c r="DY63">
        <v>5.0636480694787774E-3</v>
      </c>
      <c r="DZ63">
        <v>4.0982699309165772E-3</v>
      </c>
      <c r="EA63">
        <v>4.1285162175516846E-3</v>
      </c>
      <c r="EB63">
        <v>5.0097508392614089E-3</v>
      </c>
      <c r="EC63">
        <v>5.204334543735427E-3</v>
      </c>
      <c r="ED63">
        <v>5.1170478938987003E-3</v>
      </c>
      <c r="EE63">
        <v>1.8423662158271053E-2</v>
      </c>
      <c r="EF63">
        <v>1.8366921010494204E-2</v>
      </c>
      <c r="EG63">
        <v>1.8583624255153058E-2</v>
      </c>
      <c r="EH63">
        <v>1.8263701812189469E-2</v>
      </c>
      <c r="EI63">
        <v>1.8452885022408876E-2</v>
      </c>
      <c r="EJ63">
        <v>1.8417973463771994E-2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4.9556777490690554E-3</v>
      </c>
      <c r="ER63">
        <v>4.7355714981680798E-3</v>
      </c>
      <c r="ES63">
        <v>4.75271173458236E-3</v>
      </c>
      <c r="ET63">
        <v>4.3778581998318283E-3</v>
      </c>
      <c r="EU63">
        <v>4.9323235688432786E-3</v>
      </c>
      <c r="EV63">
        <v>4.8275035816038384E-3</v>
      </c>
      <c r="EW63">
        <v>4.8078396023640054E-3</v>
      </c>
      <c r="EX63">
        <v>4.1172937647716923E-3</v>
      </c>
      <c r="EY63">
        <v>1.9851053118267185E-2</v>
      </c>
      <c r="EZ63">
        <v>1.9858211824588332E-2</v>
      </c>
      <c r="FA63">
        <v>1.9892629245663093E-2</v>
      </c>
      <c r="FB63">
        <v>1.9829332525281757E-2</v>
      </c>
      <c r="FC63">
        <v>1.9847063510248432E-2</v>
      </c>
      <c r="FD63">
        <v>1.988729314620398E-2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4.2081937333731953E-3</v>
      </c>
      <c r="FM63">
        <v>4.9312555419584224E-3</v>
      </c>
      <c r="FN63">
        <v>4.3633728509462457E-3</v>
      </c>
      <c r="FO63">
        <v>4.572200055938576E-3</v>
      </c>
      <c r="FP63">
        <v>4.7912322301369549E-3</v>
      </c>
      <c r="FQ63">
        <v>4.1187287043961901E-3</v>
      </c>
      <c r="FR63">
        <v>4.9233945042917665E-3</v>
      </c>
      <c r="FS63">
        <v>2.1341661990872614E-2</v>
      </c>
      <c r="FT63">
        <v>2.1307754404749503E-2</v>
      </c>
      <c r="FU63">
        <v>2.1267647425487254E-2</v>
      </c>
      <c r="FV63">
        <v>2.1192018860189697E-2</v>
      </c>
      <c r="FW63">
        <v>2.1306151148438576E-2</v>
      </c>
      <c r="FX63">
        <v>2.1357759116073231E-2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4.0141179142371393E-3</v>
      </c>
      <c r="GG63">
        <v>4.59738360636001E-3</v>
      </c>
      <c r="GH63">
        <v>4.5906433497589945E-3</v>
      </c>
      <c r="GI63">
        <v>5.0284395684145992E-3</v>
      </c>
      <c r="GJ63">
        <v>4.6189598303315524E-3</v>
      </c>
      <c r="GK63">
        <v>4.7644835984587564E-3</v>
      </c>
      <c r="GL63">
        <v>4.4517637625825926E-3</v>
      </c>
      <c r="GM63">
        <v>2.3202916568418479E-2</v>
      </c>
      <c r="GN63">
        <v>2.338806811076059E-2</v>
      </c>
      <c r="GO63">
        <v>2.3244672120646008E-2</v>
      </c>
      <c r="GP63">
        <v>2.3251137416783346E-2</v>
      </c>
      <c r="GQ63">
        <v>2.319910495197253E-2</v>
      </c>
      <c r="GR63">
        <v>2.3218949335203416E-2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1.9776789034110943E-3</v>
      </c>
      <c r="HA63">
        <v>5.4360354545168786E-3</v>
      </c>
      <c r="HB63">
        <v>4.4085329413939729E-3</v>
      </c>
      <c r="HC63">
        <v>4.5325919247697051E-3</v>
      </c>
      <c r="HD63">
        <v>4.0406333740618944E-3</v>
      </c>
      <c r="HE63">
        <v>4.8123274903936865E-3</v>
      </c>
      <c r="HF63">
        <v>4.6096633140109162E-3</v>
      </c>
      <c r="HG63">
        <v>2.4639449354100128E-2</v>
      </c>
      <c r="HH63">
        <v>2.4718078664270737E-2</v>
      </c>
      <c r="HI63">
        <v>2.4735145824972975E-2</v>
      </c>
      <c r="HJ63">
        <v>2.4721537968394196E-2</v>
      </c>
      <c r="HK63">
        <v>2.4708301743534323E-2</v>
      </c>
      <c r="HL63">
        <v>2.4713439165369982E-2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4.6864039750126795E-3</v>
      </c>
      <c r="HV63">
        <v>4.312813520343229E-3</v>
      </c>
      <c r="HW63">
        <v>4.9965145386091222E-3</v>
      </c>
      <c r="HX63">
        <v>4.9024753418098225E-3</v>
      </c>
      <c r="HY63">
        <v>5.3078617412860036E-3</v>
      </c>
      <c r="HZ63">
        <v>4.016697775918612E-3</v>
      </c>
      <c r="IA63">
        <v>2.6192894599492582E-2</v>
      </c>
      <c r="IB63">
        <v>2.6158198423858681E-2</v>
      </c>
      <c r="IC63">
        <v>2.620087407075471E-2</v>
      </c>
      <c r="ID63">
        <v>2.6153772734848594E-2</v>
      </c>
      <c r="IE63">
        <v>2.6163122168679994E-2</v>
      </c>
      <c r="IF63">
        <v>2.6178378505384618E-2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4.2575745094777127E-3</v>
      </c>
      <c r="IP63">
        <v>4.6008693527802326E-3</v>
      </c>
      <c r="IQ63">
        <v>5.296760246162515E-3</v>
      </c>
      <c r="IR63">
        <v>4.6477404571215941E-3</v>
      </c>
      <c r="IS63">
        <v>4.1202679172505528E-3</v>
      </c>
      <c r="IT63">
        <v>4.7470968525547457E-3</v>
      </c>
      <c r="IU63">
        <v>2.8082236253456218E-2</v>
      </c>
      <c r="IV63">
        <v>2.8194122311405927E-2</v>
      </c>
      <c r="IW63">
        <v>2.8139281797948976E-2</v>
      </c>
      <c r="IX63">
        <v>2.8150787096257318E-2</v>
      </c>
      <c r="IY63">
        <v>2.8163602841268433E-2</v>
      </c>
      <c r="IZ63">
        <v>2.8137292830859934E-2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4.9472482876110075E-3</v>
      </c>
      <c r="JK63">
        <v>4.9435242685662946E-3</v>
      </c>
      <c r="JL63">
        <v>4.3303013430526869E-3</v>
      </c>
      <c r="JM63">
        <v>4.4376040294049398E-3</v>
      </c>
      <c r="JN63">
        <v>5.1473779011629184E-3</v>
      </c>
      <c r="JO63">
        <v>2.9599307594143059E-2</v>
      </c>
      <c r="JP63">
        <v>2.9713198468765509E-2</v>
      </c>
      <c r="JQ63">
        <v>2.9600707775272541E-2</v>
      </c>
      <c r="JR63">
        <v>2.9635532191955291E-2</v>
      </c>
      <c r="JS63">
        <v>2.9651860001244749E-2</v>
      </c>
      <c r="JT63">
        <v>2.971839554956146E-2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5.4537279587099328E-3</v>
      </c>
      <c r="KE63">
        <v>5.0727847176363907E-3</v>
      </c>
      <c r="KF63">
        <v>4.5771464954868449E-3</v>
      </c>
      <c r="KG63">
        <v>4.4138918703835548E-3</v>
      </c>
      <c r="KH63">
        <v>4.7218352373645835E-3</v>
      </c>
      <c r="KI63">
        <v>3.10701152848946E-2</v>
      </c>
      <c r="KJ63">
        <v>3.1090060745269911E-2</v>
      </c>
      <c r="KK63">
        <v>3.111635384378211E-2</v>
      </c>
      <c r="KL63">
        <v>3.1018615056523854E-2</v>
      </c>
      <c r="KM63">
        <v>3.101919299293384E-2</v>
      </c>
      <c r="KN63">
        <v>3.1088269442906668E-2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4.803644389921008E-3</v>
      </c>
      <c r="KY63">
        <v>3.9958932427750756E-3</v>
      </c>
      <c r="KZ63">
        <v>4.6391666695112799E-3</v>
      </c>
      <c r="LA63">
        <v>4.5208786414751767E-3</v>
      </c>
      <c r="LB63">
        <v>4.6810476069160025E-3</v>
      </c>
      <c r="LC63">
        <v>3.2912938816069694E-2</v>
      </c>
      <c r="LD63">
        <v>3.30220926540978E-2</v>
      </c>
      <c r="LE63">
        <v>3.3040950121672276E-2</v>
      </c>
      <c r="LF63">
        <v>3.297988598121937E-2</v>
      </c>
      <c r="LG63">
        <v>3.3058884261787533E-2</v>
      </c>
      <c r="LH63">
        <v>3.3091921606082576E-2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3.3495969922402373E-3</v>
      </c>
      <c r="LT63">
        <v>3.9668075805195119E-3</v>
      </c>
      <c r="LU63">
        <v>4.2918662793272073E-3</v>
      </c>
      <c r="LV63">
        <v>4.7721317802745028E-3</v>
      </c>
      <c r="LW63">
        <v>3.4660367241935316E-2</v>
      </c>
      <c r="LX63">
        <v>3.4583649617730472E-2</v>
      </c>
      <c r="LY63">
        <v>3.4497866116500381E-2</v>
      </c>
      <c r="LZ63">
        <v>3.447217071168953E-2</v>
      </c>
      <c r="MA63">
        <v>3.4591508816303823E-2</v>
      </c>
      <c r="MB63">
        <v>3.4508517865701228E-2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4.4193993419766606E-3</v>
      </c>
      <c r="MO63">
        <v>4.6783152461388148E-3</v>
      </c>
      <c r="MP63">
        <v>4.4178459697411425E-3</v>
      </c>
      <c r="MQ63">
        <v>3.5990094260328835E-2</v>
      </c>
      <c r="MR63">
        <v>3.6064011964610225E-2</v>
      </c>
      <c r="MS63">
        <v>3.592006285017256E-2</v>
      </c>
      <c r="MT63">
        <v>3.5943800877903553E-2</v>
      </c>
      <c r="MU63">
        <v>3.5900942028155546E-2</v>
      </c>
      <c r="MV63">
        <v>3.5960358971479964E-2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1.4516124612533654E-4</v>
      </c>
      <c r="NI63">
        <v>4.8636420547413977E-3</v>
      </c>
      <c r="NJ63">
        <v>4.8791922689937831E-3</v>
      </c>
      <c r="NK63">
        <v>3.7937878340152144E-2</v>
      </c>
      <c r="NL63">
        <v>3.7874950843154599E-2</v>
      </c>
      <c r="NM63">
        <v>3.792174417959334E-2</v>
      </c>
      <c r="NN63">
        <v>3.7916960593464923E-2</v>
      </c>
      <c r="NO63">
        <v>3.7883883244827721E-2</v>
      </c>
      <c r="NP63">
        <v>3.8019884398363776E-2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5.9595666072867724E-3</v>
      </c>
      <c r="OD63">
        <v>4.6183625712611018E-3</v>
      </c>
      <c r="OE63">
        <v>4.3933166489324847E-2</v>
      </c>
      <c r="OF63">
        <v>3.9363886121784722E-2</v>
      </c>
      <c r="OG63">
        <v>3.939004114123882E-2</v>
      </c>
      <c r="OH63">
        <v>3.9474827620894333E-2</v>
      </c>
      <c r="OI63">
        <v>3.9506144602751675E-2</v>
      </c>
      <c r="OJ63">
        <v>3.9482577770180709E-2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4.2928841689048418E-3</v>
      </c>
      <c r="OY63">
        <v>5.1092530982082322E-2</v>
      </c>
      <c r="OZ63">
        <v>4.3559451662589156E-2</v>
      </c>
      <c r="PA63">
        <v>4.0888094908488042E-2</v>
      </c>
      <c r="PB63">
        <v>4.08735538692266E-2</v>
      </c>
      <c r="PC63">
        <v>4.0921769620592768E-2</v>
      </c>
      <c r="PD63">
        <v>4.095297407026436E-2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9.4032990131415278E-2</v>
      </c>
      <c r="PT63">
        <v>5.1647239912818922E-2</v>
      </c>
      <c r="PU63">
        <v>4.5200780995654291E-2</v>
      </c>
      <c r="PV63">
        <v>4.2858992499513589E-2</v>
      </c>
      <c r="PW63">
        <v>4.2930969262535465E-2</v>
      </c>
      <c r="PX63">
        <v>4.2854627653935183E-2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0.18277959848379857</v>
      </c>
      <c r="QN63">
        <v>9.4371460494745943E-2</v>
      </c>
      <c r="QO63">
        <v>5.1239454569400246E-2</v>
      </c>
      <c r="QP63">
        <v>4.8320175418474949E-2</v>
      </c>
      <c r="QQ63">
        <v>4.4330761096022582E-2</v>
      </c>
      <c r="QR63">
        <v>4.4386682238779805E-2</v>
      </c>
      <c r="QS63" s="102" t="s">
        <v>106</v>
      </c>
      <c r="QU63">
        <v>10</v>
      </c>
      <c r="QV63" s="35">
        <v>0.46600000000000008</v>
      </c>
      <c r="QW63">
        <f>FY$61</f>
        <v>0</v>
      </c>
      <c r="QX63">
        <f t="shared" ref="QX63:RP63" si="60">FZ$61</f>
        <v>0</v>
      </c>
      <c r="QY63">
        <f t="shared" si="60"/>
        <v>0</v>
      </c>
      <c r="QZ63">
        <f t="shared" si="60"/>
        <v>0</v>
      </c>
      <c r="RA63">
        <f t="shared" si="60"/>
        <v>0</v>
      </c>
      <c r="RB63">
        <f t="shared" si="60"/>
        <v>0</v>
      </c>
      <c r="RC63">
        <f t="shared" si="60"/>
        <v>0</v>
      </c>
      <c r="RD63">
        <f t="shared" si="60"/>
        <v>3.7095200615048118</v>
      </c>
      <c r="RE63">
        <f t="shared" si="60"/>
        <v>5.2975303945526164</v>
      </c>
      <c r="RF63">
        <f t="shared" si="60"/>
        <v>2.562970532266668</v>
      </c>
      <c r="RG63">
        <f t="shared" si="60"/>
        <v>3.279458651337626</v>
      </c>
      <c r="RH63">
        <f t="shared" si="60"/>
        <v>2.8650636522406216</v>
      </c>
      <c r="RI63">
        <f t="shared" si="60"/>
        <v>3.2633681388486453</v>
      </c>
      <c r="RJ63">
        <f t="shared" si="60"/>
        <v>2.9307627732015562</v>
      </c>
      <c r="RK63">
        <f t="shared" si="60"/>
        <v>4.5692177816198134</v>
      </c>
      <c r="RL63">
        <f t="shared" si="60"/>
        <v>4.7379666469857167</v>
      </c>
      <c r="RM63">
        <f t="shared" si="60"/>
        <v>5.1677115954886377</v>
      </c>
      <c r="RN63">
        <f t="shared" si="60"/>
        <v>5.3165106652207763</v>
      </c>
      <c r="RO63">
        <f t="shared" si="60"/>
        <v>5.4015858076091652</v>
      </c>
      <c r="RP63">
        <f t="shared" si="60"/>
        <v>5.5391135104133715</v>
      </c>
      <c r="RR63">
        <f t="shared" si="51"/>
        <v>11.187455400000001</v>
      </c>
      <c r="RS63" s="35">
        <v>0.46600000000000008</v>
      </c>
      <c r="RT63">
        <f>0.81*RG63+0.19*RH63</f>
        <v>3.2007236015091953</v>
      </c>
    </row>
    <row r="64" spans="1:528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 s="102" t="s">
        <v>108</v>
      </c>
      <c r="QU64">
        <v>11</v>
      </c>
      <c r="QV64" s="35">
        <v>0.5</v>
      </c>
      <c r="QW64">
        <f>GS$61</f>
        <v>0</v>
      </c>
      <c r="QX64">
        <f t="shared" ref="QX64:RP64" si="61">GT$61</f>
        <v>0</v>
      </c>
      <c r="QY64">
        <f t="shared" si="61"/>
        <v>0</v>
      </c>
      <c r="QZ64">
        <f t="shared" si="61"/>
        <v>0</v>
      </c>
      <c r="RA64">
        <f t="shared" si="61"/>
        <v>0</v>
      </c>
      <c r="RB64">
        <f t="shared" si="61"/>
        <v>0</v>
      </c>
      <c r="RC64">
        <f t="shared" si="61"/>
        <v>0</v>
      </c>
      <c r="RD64">
        <f t="shared" si="61"/>
        <v>0.42908270723402525</v>
      </c>
      <c r="RE64">
        <f t="shared" si="61"/>
        <v>4.5427641031909118</v>
      </c>
      <c r="RF64">
        <f t="shared" si="61"/>
        <v>2.5712363585344811</v>
      </c>
      <c r="RG64">
        <f t="shared" si="61"/>
        <v>3.600498747937761</v>
      </c>
      <c r="RH64">
        <f t="shared" si="61"/>
        <v>3.0080708999872559</v>
      </c>
      <c r="RI64">
        <f t="shared" si="61"/>
        <v>3.5053270518127082</v>
      </c>
      <c r="RJ64">
        <f t="shared" si="61"/>
        <v>3.0578655716473677</v>
      </c>
      <c r="RK64">
        <f t="shared" si="61"/>
        <v>4.8853901178763515</v>
      </c>
      <c r="RL64">
        <f t="shared" si="61"/>
        <v>4.888595654125103</v>
      </c>
      <c r="RM64">
        <f t="shared" si="61"/>
        <v>5.2134132428693496</v>
      </c>
      <c r="RN64">
        <f t="shared" si="61"/>
        <v>5.295502636403822</v>
      </c>
      <c r="RO64">
        <f t="shared" si="61"/>
        <v>5.4833497738973787</v>
      </c>
      <c r="RP64">
        <f t="shared" si="61"/>
        <v>5.6378354588324795</v>
      </c>
      <c r="RR64">
        <f t="shared" si="51"/>
        <v>11.59365</v>
      </c>
      <c r="RS64" s="35">
        <v>0.5</v>
      </c>
      <c r="RT64">
        <f>0.41*RG64+0.59*RH64</f>
        <v>3.250966317646963</v>
      </c>
    </row>
    <row r="65" spans="1:488" x14ac:dyDescent="0.3">
      <c r="A65">
        <v>0</v>
      </c>
      <c r="B65">
        <v>0</v>
      </c>
      <c r="C65">
        <v>1.7212583158442433E-2</v>
      </c>
      <c r="D65">
        <v>1.5616572125330302E-2</v>
      </c>
      <c r="E65">
        <v>1.5365499450637128E-2</v>
      </c>
      <c r="F65">
        <v>1.6693430842312996E-2</v>
      </c>
      <c r="G65">
        <v>1.6319026038202653E-2</v>
      </c>
      <c r="H65">
        <v>1.6608468051878343E-2</v>
      </c>
      <c r="I65">
        <v>1.5089376586855651E-2</v>
      </c>
      <c r="J65">
        <v>1.6261084970080567E-2</v>
      </c>
      <c r="K65">
        <v>1.4019103210339017E-2</v>
      </c>
      <c r="L65">
        <v>1.6386558046275552E-2</v>
      </c>
      <c r="M65">
        <v>1.7112951649446873E-2</v>
      </c>
      <c r="N65">
        <v>1.580564583387142E-2</v>
      </c>
      <c r="O65">
        <v>3.6663543608103359E-2</v>
      </c>
      <c r="P65">
        <v>3.5667798731265354E-2</v>
      </c>
      <c r="Q65">
        <v>3.6109228802328544E-2</v>
      </c>
      <c r="R65">
        <v>3.633614319178459E-2</v>
      </c>
      <c r="S65">
        <v>3.5783523378162874E-2</v>
      </c>
      <c r="T65">
        <v>3.5698146415206147E-2</v>
      </c>
      <c r="U65">
        <v>0</v>
      </c>
      <c r="V65">
        <v>0</v>
      </c>
      <c r="W65">
        <v>0</v>
      </c>
      <c r="X65">
        <v>1.7083829927860155E-2</v>
      </c>
      <c r="Y65">
        <v>1.4429968737235533E-2</v>
      </c>
      <c r="Z65">
        <v>1.6665828339682127E-2</v>
      </c>
      <c r="AA65">
        <v>1.5716096975791925E-2</v>
      </c>
      <c r="AB65">
        <v>1.5947372710163995E-2</v>
      </c>
      <c r="AC65">
        <v>1.620629078852193E-2</v>
      </c>
      <c r="AD65">
        <v>1.5137729121483577E-2</v>
      </c>
      <c r="AE65">
        <v>1.7418697614861384E-2</v>
      </c>
      <c r="AF65">
        <v>1.6519447048960193E-2</v>
      </c>
      <c r="AG65">
        <v>1.6650340100327097E-2</v>
      </c>
      <c r="AH65">
        <v>1.4878839289538152E-2</v>
      </c>
      <c r="AI65">
        <v>5.2203498931172231E-2</v>
      </c>
      <c r="AJ65">
        <v>5.1793635345755054E-2</v>
      </c>
      <c r="AK65">
        <v>5.1943703485870456E-2</v>
      </c>
      <c r="AL65">
        <v>5.2199505449744867E-2</v>
      </c>
      <c r="AM65">
        <v>5.1534924392843733E-2</v>
      </c>
      <c r="AN65">
        <v>5.251068637279175E-2</v>
      </c>
      <c r="AO65">
        <v>0</v>
      </c>
      <c r="AP65">
        <v>0</v>
      </c>
      <c r="AQ65">
        <v>0</v>
      </c>
      <c r="AR65">
        <v>0</v>
      </c>
      <c r="AS65">
        <v>1.7680260290510105E-2</v>
      </c>
      <c r="AT65">
        <v>1.7521746451098042E-2</v>
      </c>
      <c r="AU65">
        <v>1.6254392094361813E-2</v>
      </c>
      <c r="AV65">
        <v>1.7054014342770221E-2</v>
      </c>
      <c r="AW65">
        <v>1.5384619253024883E-2</v>
      </c>
      <c r="AX65">
        <v>1.8655577992156062E-2</v>
      </c>
      <c r="AY65">
        <v>1.7041988797955321E-2</v>
      </c>
      <c r="AZ65">
        <v>1.8009291022952137E-2</v>
      </c>
      <c r="BA65">
        <v>1.6038786770691531E-2</v>
      </c>
      <c r="BB65">
        <v>1.5468484791247331E-2</v>
      </c>
      <c r="BC65">
        <v>6.8339661629383097E-2</v>
      </c>
      <c r="BD65">
        <v>6.8617016812228052E-2</v>
      </c>
      <c r="BE65">
        <v>6.8673735378955797E-2</v>
      </c>
      <c r="BF65">
        <v>6.8260798664343092E-2</v>
      </c>
      <c r="BG65">
        <v>6.826177003037899E-2</v>
      </c>
      <c r="BH65">
        <v>6.8463200529914101E-2</v>
      </c>
      <c r="BI65">
        <v>0</v>
      </c>
      <c r="BJ65">
        <v>0</v>
      </c>
      <c r="BK65">
        <v>0</v>
      </c>
      <c r="BL65">
        <v>0</v>
      </c>
      <c r="BM65">
        <v>1.6674701227280354E-2</v>
      </c>
      <c r="BN65">
        <v>1.6800319511635055E-2</v>
      </c>
      <c r="BO65">
        <v>1.6492040109870432E-2</v>
      </c>
      <c r="BP65">
        <v>1.7406722358472626E-2</v>
      </c>
      <c r="BQ65">
        <v>1.566160936994284E-2</v>
      </c>
      <c r="BR65">
        <v>1.6448714443773615E-2</v>
      </c>
      <c r="BS65">
        <v>1.5259589165803167E-2</v>
      </c>
      <c r="BT65">
        <v>1.5530096763084008E-2</v>
      </c>
      <c r="BU65">
        <v>1.5264685564952907E-2</v>
      </c>
      <c r="BV65">
        <v>1.5657230391241235E-2</v>
      </c>
      <c r="BW65">
        <v>8.475197580999913E-2</v>
      </c>
      <c r="BX65">
        <v>8.4912319469492487E-2</v>
      </c>
      <c r="BY65">
        <v>8.5141412554239584E-2</v>
      </c>
      <c r="BZ65">
        <v>8.497761082884106E-2</v>
      </c>
      <c r="CA65">
        <v>8.4897282773806884E-2</v>
      </c>
      <c r="CB65">
        <v>8.516716014783797E-2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2.7722486232861717E-2</v>
      </c>
      <c r="CI65">
        <v>3.1375617125748399E-2</v>
      </c>
      <c r="CJ65">
        <v>3.4083054157117765E-2</v>
      </c>
      <c r="CK65">
        <v>2.9784709622267508E-2</v>
      </c>
      <c r="CL65">
        <v>2.672842465603139E-2</v>
      </c>
      <c r="CM65">
        <v>3.4389235398540392E-2</v>
      </c>
      <c r="CN65">
        <v>3.2675291942571211E-2</v>
      </c>
      <c r="CO65">
        <v>3.2578567240562281E-2</v>
      </c>
      <c r="CP65">
        <v>2.8233778845318448E-2</v>
      </c>
      <c r="CQ65">
        <v>0.10348660767924923</v>
      </c>
      <c r="CR65">
        <v>0.10407520627895744</v>
      </c>
      <c r="CS65">
        <v>0.10490844467013279</v>
      </c>
      <c r="CT65">
        <v>0.10482159386430946</v>
      </c>
      <c r="CU65">
        <v>0.10328379207742222</v>
      </c>
      <c r="CV65">
        <v>0.10444806405044026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2.081714031439123E-2</v>
      </c>
      <c r="DC65">
        <v>3.3871633389869739E-2</v>
      </c>
      <c r="DD65">
        <v>2.8092724338135599E-2</v>
      </c>
      <c r="DE65">
        <v>3.2272749163231133E-2</v>
      </c>
      <c r="DF65">
        <v>2.9846410500944724E-2</v>
      </c>
      <c r="DG65">
        <v>3.2776512077684311E-2</v>
      </c>
      <c r="DH65">
        <v>3.3012356313769232E-2</v>
      </c>
      <c r="DI65">
        <v>3.1047307026442959E-2</v>
      </c>
      <c r="DJ65">
        <v>3.1285461247480044E-2</v>
      </c>
      <c r="DK65">
        <v>0.11324958978891785</v>
      </c>
      <c r="DL65">
        <v>0.11427412646210243</v>
      </c>
      <c r="DM65">
        <v>0.11267139352549416</v>
      </c>
      <c r="DN65">
        <v>0.11394028783559701</v>
      </c>
      <c r="DO65">
        <v>0.11309540057451217</v>
      </c>
      <c r="DP65">
        <v>0.11345220091433805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3.0174144535230811E-2</v>
      </c>
      <c r="DX65">
        <v>3.0835880295732743E-2</v>
      </c>
      <c r="DY65">
        <v>3.4837898718014959E-2</v>
      </c>
      <c r="DZ65">
        <v>2.8196097124705319E-2</v>
      </c>
      <c r="EA65">
        <v>2.8404191576755694E-2</v>
      </c>
      <c r="EB65">
        <v>3.4467085774117272E-2</v>
      </c>
      <c r="EC65">
        <v>3.5805821660899691E-2</v>
      </c>
      <c r="ED65">
        <v>3.5205289510024843E-2</v>
      </c>
      <c r="EE65">
        <v>0.12675479564890393</v>
      </c>
      <c r="EF65">
        <v>0.12636441655220015</v>
      </c>
      <c r="EG65">
        <v>0.1278553348754515</v>
      </c>
      <c r="EH65">
        <v>0.12565426846786293</v>
      </c>
      <c r="EI65">
        <v>0.12695584895417203</v>
      </c>
      <c r="EJ65">
        <v>0.12671565743075011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3.4095062913593571E-2</v>
      </c>
      <c r="ER65">
        <v>3.2580731907395563E-2</v>
      </c>
      <c r="ES65">
        <v>3.2698656733928792E-2</v>
      </c>
      <c r="ET65">
        <v>3.0119664414843112E-2</v>
      </c>
      <c r="EU65">
        <v>3.3934386153639848E-2</v>
      </c>
      <c r="EV65">
        <v>3.3213224641432802E-2</v>
      </c>
      <c r="EW65">
        <v>3.3077936464261506E-2</v>
      </c>
      <c r="EX65">
        <v>2.8326981101628866E-2</v>
      </c>
      <c r="EY65">
        <v>0.13657524545367805</v>
      </c>
      <c r="EZ65">
        <v>0.13662449735316631</v>
      </c>
      <c r="FA65">
        <v>0.13686128921016197</v>
      </c>
      <c r="FB65">
        <v>0.13642580777393803</v>
      </c>
      <c r="FC65">
        <v>0.13654779695050795</v>
      </c>
      <c r="FD65">
        <v>0.1368245768458832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2.895237288560679E-2</v>
      </c>
      <c r="FM65">
        <v>3.3927038128673502E-2</v>
      </c>
      <c r="FN65">
        <v>3.0020005214510061E-2</v>
      </c>
      <c r="FO65">
        <v>3.1456736384858831E-2</v>
      </c>
      <c r="FP65">
        <v>3.2963677743345368E-2</v>
      </c>
      <c r="FQ65">
        <v>2.8336853486243967E-2</v>
      </c>
      <c r="FR65">
        <v>3.3872954189530242E-2</v>
      </c>
      <c r="FS65">
        <v>0.14683063449720274</v>
      </c>
      <c r="FT65">
        <v>0.14659735030467558</v>
      </c>
      <c r="FU65">
        <v>0.14632141428735171</v>
      </c>
      <c r="FV65">
        <v>0.14580108975810424</v>
      </c>
      <c r="FW65">
        <v>0.14658631990125612</v>
      </c>
      <c r="FX65">
        <v>0.14694138271858251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2.7617131249949439E-2</v>
      </c>
      <c r="GG65">
        <v>3.1629999211758145E-2</v>
      </c>
      <c r="GH65">
        <v>3.15836262463405E-2</v>
      </c>
      <c r="GI65">
        <v>3.4595664230694621E-2</v>
      </c>
      <c r="GJ65">
        <v>3.1778443632682347E-2</v>
      </c>
      <c r="GK65">
        <v>3.2779647157396299E-2</v>
      </c>
      <c r="GL65">
        <v>3.0628134686570975E-2</v>
      </c>
      <c r="GM65">
        <v>0.15963606599071825</v>
      </c>
      <c r="GN65">
        <v>0.16090990860203244</v>
      </c>
      <c r="GO65">
        <v>0.15992334419004359</v>
      </c>
      <c r="GP65">
        <v>0.15996782542746837</v>
      </c>
      <c r="GQ65">
        <v>0.15960984206957032</v>
      </c>
      <c r="GR65">
        <v>0.15974637142619816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1.3606430855474813E-2</v>
      </c>
      <c r="HA65">
        <v>3.7399923927075023E-2</v>
      </c>
      <c r="HB65">
        <v>3.0330706636792177E-2</v>
      </c>
      <c r="HC65">
        <v>3.1184232442421824E-2</v>
      </c>
      <c r="HD65">
        <v>2.7799557613546844E-2</v>
      </c>
      <c r="HE65">
        <v>3.3108813133909287E-2</v>
      </c>
      <c r="HF65">
        <v>3.1714483600396852E-2</v>
      </c>
      <c r="HG65">
        <v>0.16951941155620842</v>
      </c>
      <c r="HH65">
        <v>0.17006038121018208</v>
      </c>
      <c r="HI65">
        <v>0.17017780327581325</v>
      </c>
      <c r="HJ65">
        <v>0.17008418122255115</v>
      </c>
      <c r="HK65">
        <v>0.16999311599551581</v>
      </c>
      <c r="HL65">
        <v>0.17002846145774475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3.2242459348086644E-2</v>
      </c>
      <c r="HV65">
        <v>2.9672157019957738E-2</v>
      </c>
      <c r="HW65">
        <v>3.43760200256365E-2</v>
      </c>
      <c r="HX65">
        <v>3.3729030351652957E-2</v>
      </c>
      <c r="HY65">
        <v>3.6518088780046379E-2</v>
      </c>
      <c r="HZ65">
        <v>2.7634880698325873E-2</v>
      </c>
      <c r="IA65">
        <v>0.18020711484450885</v>
      </c>
      <c r="IB65">
        <v>0.17996840515614657</v>
      </c>
      <c r="IC65">
        <v>0.1802620136067912</v>
      </c>
      <c r="ID65">
        <v>0.17993795641575799</v>
      </c>
      <c r="IE65">
        <v>0.18000228052051781</v>
      </c>
      <c r="IF65">
        <v>0.1801072441170456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2.929211262520354E-2</v>
      </c>
      <c r="IP65">
        <v>3.1653981147127967E-2</v>
      </c>
      <c r="IQ65">
        <v>3.6441710493595535E-2</v>
      </c>
      <c r="IR65">
        <v>3.1976454344997303E-2</v>
      </c>
      <c r="IS65">
        <v>2.8347443270693252E-2</v>
      </c>
      <c r="IT65">
        <v>3.2660026345576181E-2</v>
      </c>
      <c r="IU65">
        <v>0.1932057854237777</v>
      </c>
      <c r="IV65">
        <v>0.19397556150247089</v>
      </c>
      <c r="IW65">
        <v>0.19359825876988707</v>
      </c>
      <c r="IX65">
        <v>0.19367741522224866</v>
      </c>
      <c r="IY65">
        <v>0.19376558754792528</v>
      </c>
      <c r="IZ65">
        <v>0.19358457467631521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3.4037068218764038E-2</v>
      </c>
      <c r="JK65">
        <v>3.4011446967740062E-2</v>
      </c>
      <c r="JL65">
        <v>2.9792473240200335E-2</v>
      </c>
      <c r="JM65">
        <v>3.0530715722307079E-2</v>
      </c>
      <c r="JN65">
        <v>3.5413959960004841E-2</v>
      </c>
      <c r="JO65">
        <v>0.20364323624770447</v>
      </c>
      <c r="JP65">
        <v>0.20442680546510628</v>
      </c>
      <c r="JQ65">
        <v>0.20365286949387487</v>
      </c>
      <c r="JR65">
        <v>0.20389246148065143</v>
      </c>
      <c r="JS65">
        <v>0.20400479680856368</v>
      </c>
      <c r="JT65">
        <v>0.20446256138098234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3.7521648355920575E-2</v>
      </c>
      <c r="KE65">
        <v>3.490075885733606E-2</v>
      </c>
      <c r="KF65">
        <v>3.1490767888945927E-2</v>
      </c>
      <c r="KG65">
        <v>3.0367576068233048E-2</v>
      </c>
      <c r="KH65">
        <v>3.2486226433068949E-2</v>
      </c>
      <c r="KI65">
        <v>0.21376239316007539</v>
      </c>
      <c r="KJ65">
        <v>0.21389961792745713</v>
      </c>
      <c r="KK65">
        <v>0.21408051444522005</v>
      </c>
      <c r="KL65">
        <v>0.21340807158888425</v>
      </c>
      <c r="KM65">
        <v>0.21341204779138456</v>
      </c>
      <c r="KN65">
        <v>0.21388729376719712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3.3049073402650342E-2</v>
      </c>
      <c r="KY65">
        <v>2.7491745510292466E-2</v>
      </c>
      <c r="KZ65">
        <v>3.1917466686239328E-2</v>
      </c>
      <c r="LA65">
        <v>3.1103645053350063E-2</v>
      </c>
      <c r="LB65">
        <v>3.2205607535581188E-2</v>
      </c>
      <c r="LC65">
        <v>0.22644101905455841</v>
      </c>
      <c r="LD65">
        <v>0.22719199746019214</v>
      </c>
      <c r="LE65">
        <v>0.2273217368371041</v>
      </c>
      <c r="LF65">
        <v>0.2269016155507875</v>
      </c>
      <c r="LG65">
        <v>0.22744512372109729</v>
      </c>
      <c r="LH65">
        <v>0.22767242064984719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2.3045227306606991E-2</v>
      </c>
      <c r="LT65">
        <v>2.7291636153972655E-2</v>
      </c>
      <c r="LU65">
        <v>2.9528040001769715E-2</v>
      </c>
      <c r="LV65">
        <v>3.2832266648284564E-2</v>
      </c>
      <c r="LW65">
        <v>0.23846332662451411</v>
      </c>
      <c r="LX65">
        <v>0.23793550936998484</v>
      </c>
      <c r="LY65">
        <v>0.23734531888152163</v>
      </c>
      <c r="LZ65">
        <v>0.2371685344964235</v>
      </c>
      <c r="MA65">
        <v>0.23798958065617001</v>
      </c>
      <c r="MB65">
        <v>0.23741860291602337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3.0405467472806851E-2</v>
      </c>
      <c r="MO65">
        <v>3.2186808893432055E-2</v>
      </c>
      <c r="MP65">
        <v>3.0394780271812999E-2</v>
      </c>
      <c r="MQ65">
        <v>0.24761184851106172</v>
      </c>
      <c r="MR65">
        <v>0.24812040231651741</v>
      </c>
      <c r="MS65">
        <v>0.24713003240918671</v>
      </c>
      <c r="MT65">
        <v>0.24729335003997563</v>
      </c>
      <c r="MU65">
        <v>0.24699848115370984</v>
      </c>
      <c r="MV65">
        <v>0.24740726972378174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9.9870937332739327E-4</v>
      </c>
      <c r="NI65">
        <v>3.3461857336617919E-2</v>
      </c>
      <c r="NJ65">
        <v>3.3568842810671254E-2</v>
      </c>
      <c r="NK65">
        <v>0.26101260298024725</v>
      </c>
      <c r="NL65">
        <v>0.26057966180090419</v>
      </c>
      <c r="NM65">
        <v>0.26090159995560119</v>
      </c>
      <c r="NN65">
        <v>0.2608686888830381</v>
      </c>
      <c r="NO65">
        <v>0.26064111672441387</v>
      </c>
      <c r="NP65">
        <v>0.2615768046607419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4.100181825813131E-2</v>
      </c>
      <c r="OD65">
        <v>3.1774334490274364E-2</v>
      </c>
      <c r="OE65">
        <v>0.30226018544655475</v>
      </c>
      <c r="OF65">
        <v>0.27082353651787899</v>
      </c>
      <c r="OG65">
        <v>0.27100348305172334</v>
      </c>
      <c r="OH65">
        <v>0.27158681403175255</v>
      </c>
      <c r="OI65">
        <v>0.27180227486693137</v>
      </c>
      <c r="OJ65">
        <v>0.27164013505884305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2.9535043082069931E-2</v>
      </c>
      <c r="OY65">
        <v>0.35151661315672539</v>
      </c>
      <c r="OZ65">
        <v>0.29968902743861309</v>
      </c>
      <c r="PA65">
        <v>0.28131009297039716</v>
      </c>
      <c r="PB65">
        <v>0.28121005062027898</v>
      </c>
      <c r="PC65">
        <v>0.28154177498967814</v>
      </c>
      <c r="PD65">
        <v>0.28175646160341844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0.64694697210413565</v>
      </c>
      <c r="PT65">
        <v>0.3553330106001939</v>
      </c>
      <c r="PU65">
        <v>0.31098137325010083</v>
      </c>
      <c r="PV65">
        <v>0.29486986839665241</v>
      </c>
      <c r="PW65">
        <v>0.29536506852624339</v>
      </c>
      <c r="PX65">
        <v>0.29483983825907345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1.2575236375685284</v>
      </c>
      <c r="QN65">
        <v>0.64927564820385142</v>
      </c>
      <c r="QO65">
        <v>0.3525274474374735</v>
      </c>
      <c r="QP65">
        <v>0.33244280687910716</v>
      </c>
      <c r="QQ65">
        <v>0.30499563634063453</v>
      </c>
      <c r="QR65">
        <v>0.30538037380280458</v>
      </c>
      <c r="QS65" s="102" t="s">
        <v>110</v>
      </c>
      <c r="QU65">
        <v>12</v>
      </c>
      <c r="QV65" s="35">
        <v>0.53300000000000003</v>
      </c>
      <c r="QW65">
        <f>HM$61</f>
        <v>0</v>
      </c>
      <c r="QX65">
        <f t="shared" ref="QX65:RP65" si="62">HN$61</f>
        <v>0</v>
      </c>
      <c r="QY65">
        <f t="shared" si="62"/>
        <v>0</v>
      </c>
      <c r="QZ65">
        <f t="shared" si="62"/>
        <v>0</v>
      </c>
      <c r="RA65">
        <f t="shared" si="62"/>
        <v>0</v>
      </c>
      <c r="RB65">
        <f t="shared" si="62"/>
        <v>0</v>
      </c>
      <c r="RC65">
        <f t="shared" si="62"/>
        <v>0</v>
      </c>
      <c r="RD65">
        <f t="shared" si="62"/>
        <v>0</v>
      </c>
      <c r="RE65">
        <f t="shared" si="62"/>
        <v>5.9992581116189649</v>
      </c>
      <c r="RF65">
        <f t="shared" si="62"/>
        <v>6.2882397795175473</v>
      </c>
      <c r="RG65">
        <f t="shared" si="62"/>
        <v>3.4762787961506523</v>
      </c>
      <c r="RH65">
        <f t="shared" si="62"/>
        <v>3.43322437203991</v>
      </c>
      <c r="RI65">
        <f t="shared" si="62"/>
        <v>3.4577946933104529</v>
      </c>
      <c r="RJ65">
        <f t="shared" si="62"/>
        <v>3.0871664804832815</v>
      </c>
      <c r="RK65">
        <f t="shared" si="62"/>
        <v>5.1082848920099027</v>
      </c>
      <c r="RL65">
        <f t="shared" si="62"/>
        <v>5.0826154659222329</v>
      </c>
      <c r="RM65">
        <f t="shared" si="62"/>
        <v>5.1012326636875498</v>
      </c>
      <c r="RN65">
        <f t="shared" si="62"/>
        <v>5.5696473601420555</v>
      </c>
      <c r="RO65">
        <f t="shared" si="62"/>
        <v>5.526256350606066</v>
      </c>
      <c r="RP65">
        <f t="shared" si="62"/>
        <v>5.585339545522813</v>
      </c>
      <c r="RR65">
        <f t="shared" si="51"/>
        <v>11.987897700000001</v>
      </c>
      <c r="RS65" s="35">
        <v>0.53300000000000003</v>
      </c>
      <c r="RT65">
        <f>0.01*RG65+0.99*RH65</f>
        <v>3.4336549162810175</v>
      </c>
    </row>
    <row r="66" spans="1:488" x14ac:dyDescent="0.3">
      <c r="A66">
        <v>0</v>
      </c>
      <c r="B66">
        <v>0</v>
      </c>
      <c r="C66">
        <v>5.0036578948961137E-3</v>
      </c>
      <c r="D66">
        <v>4.5397011992239682E-3</v>
      </c>
      <c r="E66">
        <v>4.4667149565806247E-3</v>
      </c>
      <c r="F66">
        <v>4.8527415239277482E-3</v>
      </c>
      <c r="G66">
        <v>4.7439029180828185E-3</v>
      </c>
      <c r="H66">
        <v>4.8280430383362653E-3</v>
      </c>
      <c r="I66">
        <v>4.3864466822255014E-3</v>
      </c>
      <c r="J66">
        <v>4.7270595843255121E-3</v>
      </c>
      <c r="K66">
        <v>4.0753207006805252E-3</v>
      </c>
      <c r="L66">
        <v>4.7635343157781456E-3</v>
      </c>
      <c r="M66">
        <v>4.9746952469320697E-3</v>
      </c>
      <c r="N66">
        <v>4.5946644865906012E-3</v>
      </c>
      <c r="O66">
        <v>1.0658006862820573E-2</v>
      </c>
      <c r="P66">
        <v>1.0368546142809612E-2</v>
      </c>
      <c r="Q66">
        <v>1.0496868837886279E-2</v>
      </c>
      <c r="R66">
        <v>1.0562832323193185E-2</v>
      </c>
      <c r="S66">
        <v>1.0402187028535825E-2</v>
      </c>
      <c r="T66">
        <v>1.0377368143955363E-2</v>
      </c>
      <c r="U66">
        <v>0</v>
      </c>
      <c r="V66">
        <v>0</v>
      </c>
      <c r="W66">
        <v>0</v>
      </c>
      <c r="X66">
        <v>4.966229630191909E-3</v>
      </c>
      <c r="Y66">
        <v>4.1947583538476316E-3</v>
      </c>
      <c r="Z66">
        <v>4.8447175406058154E-3</v>
      </c>
      <c r="AA66">
        <v>4.5686328417996877E-3</v>
      </c>
      <c r="AB66">
        <v>4.6358641599310822E-3</v>
      </c>
      <c r="AC66">
        <v>4.7111310431746049E-3</v>
      </c>
      <c r="AD66">
        <v>4.4005026515934612E-3</v>
      </c>
      <c r="AE66">
        <v>5.063574888041599E-3</v>
      </c>
      <c r="AF66">
        <v>4.8021648398145827E-3</v>
      </c>
      <c r="AG66">
        <v>4.840215145443633E-3</v>
      </c>
      <c r="AH66">
        <v>4.3252439795164258E-3</v>
      </c>
      <c r="AI66">
        <v>1.5175435735805941E-2</v>
      </c>
      <c r="AJ66">
        <v>1.5056289344696161E-2</v>
      </c>
      <c r="AK66">
        <v>1.5099913804032292E-2</v>
      </c>
      <c r="AL66">
        <v>1.5174274840042194E-2</v>
      </c>
      <c r="AM66">
        <v>1.4981082672338299E-2</v>
      </c>
      <c r="AN66">
        <v>1.5264734410695356E-2</v>
      </c>
      <c r="AO66">
        <v>0</v>
      </c>
      <c r="AP66">
        <v>0</v>
      </c>
      <c r="AQ66">
        <v>0</v>
      </c>
      <c r="AR66">
        <v>0</v>
      </c>
      <c r="AS66">
        <v>5.1396105495673163E-3</v>
      </c>
      <c r="AT66">
        <v>5.0935309450861376E-3</v>
      </c>
      <c r="AU66">
        <v>4.7251139809192204E-3</v>
      </c>
      <c r="AV66">
        <v>4.9575623089447443E-3</v>
      </c>
      <c r="AW66">
        <v>4.4722730386697156E-3</v>
      </c>
      <c r="AX66">
        <v>5.4231331372543955E-3</v>
      </c>
      <c r="AY66">
        <v>4.9540665110335688E-3</v>
      </c>
      <c r="AZ66">
        <v>5.2352590182996039E-3</v>
      </c>
      <c r="BA66">
        <v>4.6624380147357366E-3</v>
      </c>
      <c r="BB66">
        <v>4.496652555595948E-3</v>
      </c>
      <c r="BC66">
        <v>1.9866180706216038E-2</v>
      </c>
      <c r="BD66">
        <v>1.9946807212856875E-2</v>
      </c>
      <c r="BE66">
        <v>1.9963295168301098E-2</v>
      </c>
      <c r="BF66">
        <v>1.9843255425681182E-2</v>
      </c>
      <c r="BG66">
        <v>1.9843537799528677E-2</v>
      </c>
      <c r="BH66">
        <v>1.9902093177300562E-2</v>
      </c>
      <c r="BI66">
        <v>0</v>
      </c>
      <c r="BJ66">
        <v>0</v>
      </c>
      <c r="BK66">
        <v>0</v>
      </c>
      <c r="BL66">
        <v>0</v>
      </c>
      <c r="BM66">
        <v>4.8472968683961172E-3</v>
      </c>
      <c r="BN66">
        <v>4.8838138115211479E-3</v>
      </c>
      <c r="BO66">
        <v>4.7941977063577466E-3</v>
      </c>
      <c r="BP66">
        <v>5.0600937088585186E-3</v>
      </c>
      <c r="BQ66">
        <v>4.552793421495293E-3</v>
      </c>
      <c r="BR66">
        <v>4.781603035980686E-3</v>
      </c>
      <c r="BS66">
        <v>4.4359270830829503E-3</v>
      </c>
      <c r="BT66">
        <v>4.5145630125243913E-3</v>
      </c>
      <c r="BU66">
        <v>4.4374085944640417E-3</v>
      </c>
      <c r="BV66">
        <v>4.5515204625708851E-3</v>
      </c>
      <c r="BW66">
        <v>2.4637202270348827E-2</v>
      </c>
      <c r="BX66">
        <v>2.4683813799271117E-2</v>
      </c>
      <c r="BY66">
        <v>2.4750410626232702E-2</v>
      </c>
      <c r="BZ66">
        <v>2.4702793845593433E-2</v>
      </c>
      <c r="CA66">
        <v>2.4679442666804417E-2</v>
      </c>
      <c r="CB66">
        <v>2.4757895391813518E-2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8.058862276994868E-3</v>
      </c>
      <c r="CI66">
        <v>9.1208189319039353E-3</v>
      </c>
      <c r="CJ66">
        <v>9.9078645805575176E-3</v>
      </c>
      <c r="CK66">
        <v>8.6583458204263462E-3</v>
      </c>
      <c r="CL66">
        <v>7.769890888380644E-3</v>
      </c>
      <c r="CM66">
        <v>9.9968707553887547E-3</v>
      </c>
      <c r="CN66">
        <v>9.4986313786536766E-3</v>
      </c>
      <c r="CO66">
        <v>9.4705137327209289E-3</v>
      </c>
      <c r="CP66">
        <v>8.2074938503840251E-3</v>
      </c>
      <c r="CQ66">
        <v>3.0083316185828129E-2</v>
      </c>
      <c r="CR66">
        <v>3.0254420429929898E-2</v>
      </c>
      <c r="CS66">
        <v>3.0496640892480893E-2</v>
      </c>
      <c r="CT66">
        <v>3.0471393565206804E-2</v>
      </c>
      <c r="CU66">
        <v>3.0024358162041923E-2</v>
      </c>
      <c r="CV66">
        <v>3.0362809316988471E-2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6.051494277439679E-3</v>
      </c>
      <c r="DC66">
        <v>9.8464050551942354E-3</v>
      </c>
      <c r="DD66">
        <v>8.166489633178696E-3</v>
      </c>
      <c r="DE66">
        <v>9.381613128845891E-3</v>
      </c>
      <c r="DF66">
        <v>8.6762821223666242E-3</v>
      </c>
      <c r="DG66">
        <v>9.528055836536516E-3</v>
      </c>
      <c r="DH66">
        <v>9.5966152074910376E-3</v>
      </c>
      <c r="DI66">
        <v>9.0253799495472464E-3</v>
      </c>
      <c r="DJ66">
        <v>9.0946108277545207E-3</v>
      </c>
      <c r="DK66">
        <v>3.292139238049966E-2</v>
      </c>
      <c r="DL66">
        <v>3.3219222808751052E-2</v>
      </c>
      <c r="DM66">
        <v>3.2753312071365302E-2</v>
      </c>
      <c r="DN66">
        <v>3.3122176696394598E-2</v>
      </c>
      <c r="DO66">
        <v>3.2876569934451566E-2</v>
      </c>
      <c r="DP66">
        <v>3.2980290963470625E-2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8.7715536439625062E-3</v>
      </c>
      <c r="DX66">
        <v>8.9639186906206418E-3</v>
      </c>
      <c r="DY66">
        <v>1.0127296138957551E-2</v>
      </c>
      <c r="DZ66">
        <v>8.1965398618331475E-3</v>
      </c>
      <c r="EA66">
        <v>8.2570324351033692E-3</v>
      </c>
      <c r="EB66">
        <v>1.0019501678522818E-2</v>
      </c>
      <c r="EC66">
        <v>1.0408669087470858E-2</v>
      </c>
      <c r="ED66">
        <v>1.0234095787797397E-2</v>
      </c>
      <c r="EE66">
        <v>3.6847324316542099E-2</v>
      </c>
      <c r="EF66">
        <v>3.6733842020988408E-2</v>
      </c>
      <c r="EG66">
        <v>3.7167248510306117E-2</v>
      </c>
      <c r="EH66">
        <v>3.6527403624378937E-2</v>
      </c>
      <c r="EI66">
        <v>3.6905770044817751E-2</v>
      </c>
      <c r="EJ66">
        <v>3.6835946927543987E-2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9.9113554981381073E-3</v>
      </c>
      <c r="ER66">
        <v>9.4711429963361647E-3</v>
      </c>
      <c r="ES66">
        <v>9.5054234691647234E-3</v>
      </c>
      <c r="ET66">
        <v>8.7557163996636565E-3</v>
      </c>
      <c r="EU66">
        <v>9.864647137686559E-3</v>
      </c>
      <c r="EV66">
        <v>9.6550071632076767E-3</v>
      </c>
      <c r="EW66">
        <v>9.6156792047280056E-3</v>
      </c>
      <c r="EX66">
        <v>8.2345875295433794E-3</v>
      </c>
      <c r="EY66">
        <v>3.9702106236534369E-2</v>
      </c>
      <c r="EZ66">
        <v>3.9716423649176665E-2</v>
      </c>
      <c r="FA66">
        <v>3.9785258491326192E-2</v>
      </c>
      <c r="FB66">
        <v>3.9658665050563521E-2</v>
      </c>
      <c r="FC66">
        <v>3.9694127020496864E-2</v>
      </c>
      <c r="FD66">
        <v>3.9774586292407967E-2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8.4163874667463924E-3</v>
      </c>
      <c r="FM66">
        <v>9.8625110839168379E-3</v>
      </c>
      <c r="FN66">
        <v>8.7267457018924879E-3</v>
      </c>
      <c r="FO66">
        <v>9.1444001118771521E-3</v>
      </c>
      <c r="FP66">
        <v>9.5824644602739099E-3</v>
      </c>
      <c r="FQ66">
        <v>8.2374574087923837E-3</v>
      </c>
      <c r="FR66">
        <v>9.8467890085835313E-3</v>
      </c>
      <c r="FS66">
        <v>4.2683323981745229E-2</v>
      </c>
      <c r="FT66">
        <v>4.2615508809499006E-2</v>
      </c>
      <c r="FU66">
        <v>4.2535294850974507E-2</v>
      </c>
      <c r="FV66">
        <v>4.2384037720379387E-2</v>
      </c>
      <c r="FW66">
        <v>4.2612302296877153E-2</v>
      </c>
      <c r="FX66">
        <v>4.2715518232146463E-2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8.0282358284743029E-3</v>
      </c>
      <c r="GG66">
        <v>9.1947672127200182E-3</v>
      </c>
      <c r="GH66">
        <v>9.181286699517982E-3</v>
      </c>
      <c r="GI66">
        <v>1.005687913682919E-2</v>
      </c>
      <c r="GJ66">
        <v>9.2379196606631117E-3</v>
      </c>
      <c r="GK66">
        <v>9.5289671969175076E-3</v>
      </c>
      <c r="GL66">
        <v>8.9035275251651801E-3</v>
      </c>
      <c r="GM66">
        <v>4.6405833136836959E-2</v>
      </c>
      <c r="GN66">
        <v>4.6776136221521179E-2</v>
      </c>
      <c r="GO66">
        <v>4.6489344241292009E-2</v>
      </c>
      <c r="GP66">
        <v>4.6502274833566691E-2</v>
      </c>
      <c r="GQ66">
        <v>4.639820990394506E-2</v>
      </c>
      <c r="GR66">
        <v>4.6437898670406833E-2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3.9553578068222111E-3</v>
      </c>
      <c r="HA66">
        <v>1.0872070909033757E-2</v>
      </c>
      <c r="HB66">
        <v>8.8170658827879441E-3</v>
      </c>
      <c r="HC66">
        <v>9.0651838495394103E-3</v>
      </c>
      <c r="HD66">
        <v>8.0812667481237922E-3</v>
      </c>
      <c r="HE66">
        <v>9.62465498078738E-3</v>
      </c>
      <c r="HF66">
        <v>9.2193266280218445E-3</v>
      </c>
      <c r="HG66">
        <v>4.9278898708200257E-2</v>
      </c>
      <c r="HH66">
        <v>4.9436157328541473E-2</v>
      </c>
      <c r="HI66">
        <v>4.9470291649945944E-2</v>
      </c>
      <c r="HJ66">
        <v>4.9443075936788393E-2</v>
      </c>
      <c r="HK66">
        <v>4.9416603487068646E-2</v>
      </c>
      <c r="HL66">
        <v>4.9426878330739964E-2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9.3728079500253608E-3</v>
      </c>
      <c r="HV66">
        <v>8.6256270406864545E-3</v>
      </c>
      <c r="HW66">
        <v>9.9930290772182497E-3</v>
      </c>
      <c r="HX66">
        <v>9.8049506836196416E-3</v>
      </c>
      <c r="HY66">
        <v>1.0615723482572005E-2</v>
      </c>
      <c r="HZ66">
        <v>8.0333955518372153E-3</v>
      </c>
      <c r="IA66">
        <v>5.2385789198985171E-2</v>
      </c>
      <c r="IB66">
        <v>5.2316396847717363E-2</v>
      </c>
      <c r="IC66">
        <v>5.240174814150942E-2</v>
      </c>
      <c r="ID66">
        <v>5.2307545469697188E-2</v>
      </c>
      <c r="IE66">
        <v>5.2326244337359988E-2</v>
      </c>
      <c r="IF66">
        <v>5.2356757010769236E-2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8.5151490189554098E-3</v>
      </c>
      <c r="IP66">
        <v>9.2017387055604687E-3</v>
      </c>
      <c r="IQ66">
        <v>1.059352049232503E-2</v>
      </c>
      <c r="IR66">
        <v>9.2954809142431882E-3</v>
      </c>
      <c r="IS66">
        <v>8.2405358345011108E-3</v>
      </c>
      <c r="IT66">
        <v>9.4941937051094948E-3</v>
      </c>
      <c r="IU66">
        <v>5.6164472506912429E-2</v>
      </c>
      <c r="IV66">
        <v>5.6388244622811855E-2</v>
      </c>
      <c r="IW66">
        <v>5.6278563595897946E-2</v>
      </c>
      <c r="IX66">
        <v>5.6301574192514636E-2</v>
      </c>
      <c r="IY66">
        <v>5.6327205682536866E-2</v>
      </c>
      <c r="IZ66">
        <v>5.6274585661719868E-2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9.8944965752220098E-3</v>
      </c>
      <c r="JK66">
        <v>9.8870485371325891E-3</v>
      </c>
      <c r="JL66">
        <v>8.6606026861053686E-3</v>
      </c>
      <c r="JM66">
        <v>8.8752080588098865E-3</v>
      </c>
      <c r="JN66">
        <v>1.0294755802325842E-2</v>
      </c>
      <c r="JO66">
        <v>5.9198615188286105E-2</v>
      </c>
      <c r="JP66">
        <v>5.9426396937531017E-2</v>
      </c>
      <c r="JQ66">
        <v>5.9201415550545075E-2</v>
      </c>
      <c r="JR66">
        <v>5.9271064383910575E-2</v>
      </c>
      <c r="JS66">
        <v>5.9303720002489492E-2</v>
      </c>
      <c r="JT66">
        <v>5.9436791099122921E-2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1.0907455917419854E-2</v>
      </c>
      <c r="KE66">
        <v>1.0145569435272778E-2</v>
      </c>
      <c r="KF66">
        <v>9.1542929909736882E-3</v>
      </c>
      <c r="KG66">
        <v>8.8277837407671044E-3</v>
      </c>
      <c r="KH66">
        <v>9.4436704747291652E-3</v>
      </c>
      <c r="KI66">
        <v>6.21402305697892E-2</v>
      </c>
      <c r="KJ66">
        <v>6.2180121490539815E-2</v>
      </c>
      <c r="KK66">
        <v>6.2232707687564219E-2</v>
      </c>
      <c r="KL66">
        <v>6.2037230113047709E-2</v>
      </c>
      <c r="KM66">
        <v>6.2038385985867681E-2</v>
      </c>
      <c r="KN66">
        <v>6.2176538885813329E-2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9.6072887798420385E-3</v>
      </c>
      <c r="KY66">
        <v>7.991786485550146E-3</v>
      </c>
      <c r="KZ66">
        <v>9.278333339022558E-3</v>
      </c>
      <c r="LA66">
        <v>9.0417572829503568E-3</v>
      </c>
      <c r="LB66">
        <v>9.3620952138320102E-3</v>
      </c>
      <c r="LC66">
        <v>6.5825877632139387E-2</v>
      </c>
      <c r="LD66">
        <v>6.6044185308195599E-2</v>
      </c>
      <c r="LE66">
        <v>6.6081900243344552E-2</v>
      </c>
      <c r="LF66">
        <v>6.595977196243874E-2</v>
      </c>
      <c r="LG66">
        <v>6.6117768523575066E-2</v>
      </c>
      <c r="LH66">
        <v>6.6183843212165167E-2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6.6991939844804503E-3</v>
      </c>
      <c r="LT66">
        <v>7.9336151610390291E-3</v>
      </c>
      <c r="LU66">
        <v>8.583732558654425E-3</v>
      </c>
      <c r="LV66">
        <v>9.5442635605489969E-3</v>
      </c>
      <c r="LW66">
        <v>6.9320734483870633E-2</v>
      </c>
      <c r="LX66">
        <v>6.9167299235460944E-2</v>
      </c>
      <c r="LY66">
        <v>6.8995732233000762E-2</v>
      </c>
      <c r="LZ66">
        <v>6.894434142337906E-2</v>
      </c>
      <c r="MA66">
        <v>6.9183017632607646E-2</v>
      </c>
      <c r="MB66">
        <v>6.9017035731402457E-2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8.8387986839533403E-3</v>
      </c>
      <c r="MO66">
        <v>9.3566304922776313E-3</v>
      </c>
      <c r="MP66">
        <v>8.8356919394822885E-3</v>
      </c>
      <c r="MQ66">
        <v>7.198018852065767E-2</v>
      </c>
      <c r="MR66">
        <v>7.212802392922045E-2</v>
      </c>
      <c r="MS66">
        <v>7.184012570034512E-2</v>
      </c>
      <c r="MT66">
        <v>7.1887601755807107E-2</v>
      </c>
      <c r="MU66">
        <v>7.1801884056311091E-2</v>
      </c>
      <c r="MV66">
        <v>7.1920717942959927E-2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2.9032249225067309E-4</v>
      </c>
      <c r="NI66">
        <v>9.7272841094827988E-3</v>
      </c>
      <c r="NJ66">
        <v>9.7583845379875626E-3</v>
      </c>
      <c r="NK66">
        <v>7.5875756680304288E-2</v>
      </c>
      <c r="NL66">
        <v>7.5749901686309198E-2</v>
      </c>
      <c r="NM66">
        <v>7.5843488359186681E-2</v>
      </c>
      <c r="NN66">
        <v>7.5833921186929845E-2</v>
      </c>
      <c r="NO66">
        <v>7.5767766489655441E-2</v>
      </c>
      <c r="NP66">
        <v>7.6039768796727553E-2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1.1919133214573528E-2</v>
      </c>
      <c r="OD66">
        <v>9.236725142522207E-3</v>
      </c>
      <c r="OE66">
        <v>8.7866332978649694E-2</v>
      </c>
      <c r="OF66">
        <v>7.8727772243569444E-2</v>
      </c>
      <c r="OG66">
        <v>7.8780082282477626E-2</v>
      </c>
      <c r="OH66">
        <v>7.8949655241788666E-2</v>
      </c>
      <c r="OI66">
        <v>7.901228920550335E-2</v>
      </c>
      <c r="OJ66">
        <v>7.8965155540361417E-2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8.5857683378096818E-3</v>
      </c>
      <c r="OY66">
        <v>0.10218506196416464</v>
      </c>
      <c r="OZ66">
        <v>8.7118903325178312E-2</v>
      </c>
      <c r="PA66">
        <v>8.1776189816976083E-2</v>
      </c>
      <c r="PB66">
        <v>8.1747107738453201E-2</v>
      </c>
      <c r="PC66">
        <v>8.1843539241185537E-2</v>
      </c>
      <c r="PD66">
        <v>8.1905948140528706E-2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0.18806598026283053</v>
      </c>
      <c r="PT66">
        <v>0.10329447982563784</v>
      </c>
      <c r="PU66">
        <v>9.0401561991308582E-2</v>
      </c>
      <c r="PV66">
        <v>8.5717984999027177E-2</v>
      </c>
      <c r="PW66">
        <v>8.586193852507093E-2</v>
      </c>
      <c r="PX66">
        <v>8.5709255307870366E-2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0.36555919696759714</v>
      </c>
      <c r="QN66">
        <v>0.18874292098949189</v>
      </c>
      <c r="QO66">
        <v>0.10247890913880049</v>
      </c>
      <c r="QP66">
        <v>9.6640350836949898E-2</v>
      </c>
      <c r="QQ66">
        <v>8.8661522192045164E-2</v>
      </c>
      <c r="QR66">
        <v>8.8773364477559596E-2</v>
      </c>
      <c r="QS66" s="102" t="s">
        <v>112</v>
      </c>
      <c r="QU66">
        <v>13</v>
      </c>
      <c r="QV66" s="35">
        <v>0.56600000000000006</v>
      </c>
      <c r="QW66">
        <f>IG$61</f>
        <v>0</v>
      </c>
      <c r="QX66">
        <f t="shared" ref="QX66:RP66" si="63">IH$61</f>
        <v>0</v>
      </c>
      <c r="QY66">
        <f t="shared" si="63"/>
        <v>0</v>
      </c>
      <c r="QZ66">
        <f t="shared" si="63"/>
        <v>0</v>
      </c>
      <c r="RA66">
        <f t="shared" si="63"/>
        <v>0</v>
      </c>
      <c r="RB66">
        <f t="shared" si="63"/>
        <v>0</v>
      </c>
      <c r="RC66">
        <f t="shared" ref="RC66:RC74" si="64">PQ$61</f>
        <v>0</v>
      </c>
      <c r="RD66">
        <f t="shared" si="63"/>
        <v>0</v>
      </c>
      <c r="RE66">
        <f t="shared" si="63"/>
        <v>2.8980825329635431</v>
      </c>
      <c r="RF66">
        <f t="shared" si="63"/>
        <v>4.4830056876971671</v>
      </c>
      <c r="RG66">
        <f t="shared" si="63"/>
        <v>3.2682918440193478</v>
      </c>
      <c r="RH66">
        <f t="shared" si="63"/>
        <v>3.6404146497645873</v>
      </c>
      <c r="RI66">
        <f t="shared" si="63"/>
        <v>3.6233114743229842</v>
      </c>
      <c r="RJ66">
        <f t="shared" si="63"/>
        <v>3.5507630311410714</v>
      </c>
      <c r="RK66">
        <f t="shared" si="63"/>
        <v>5.1054245321129912</v>
      </c>
      <c r="RL66">
        <f t="shared" si="63"/>
        <v>5.2118224865818235</v>
      </c>
      <c r="RM66">
        <f t="shared" si="63"/>
        <v>5.2764901963389592</v>
      </c>
      <c r="RN66">
        <f t="shared" si="63"/>
        <v>5.2961349998144041</v>
      </c>
      <c r="RO66">
        <f t="shared" si="63"/>
        <v>5.5805894448709648</v>
      </c>
      <c r="RP66">
        <f t="shared" si="63"/>
        <v>5.7198262376555338</v>
      </c>
      <c r="RR66">
        <f t="shared" si="51"/>
        <v>12.382145400000001</v>
      </c>
      <c r="RS66" s="35">
        <v>0.56600000000000006</v>
      </c>
      <c r="RT66">
        <f>0.62*RH66+0.38*RI66</f>
        <v>3.6339154430967779</v>
      </c>
    </row>
    <row r="67" spans="1:488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 s="102" t="s">
        <v>114</v>
      </c>
      <c r="QU67">
        <v>14</v>
      </c>
      <c r="QV67" s="35">
        <v>0.6</v>
      </c>
      <c r="QW67">
        <f>JA$61</f>
        <v>0</v>
      </c>
      <c r="QX67">
        <f t="shared" ref="QX67:RP67" si="65">JB$61</f>
        <v>0</v>
      </c>
      <c r="QY67">
        <f t="shared" si="65"/>
        <v>0</v>
      </c>
      <c r="QZ67">
        <f t="shared" si="65"/>
        <v>0</v>
      </c>
      <c r="RA67">
        <f t="shared" si="65"/>
        <v>0</v>
      </c>
      <c r="RB67">
        <f t="shared" si="65"/>
        <v>0</v>
      </c>
      <c r="RC67">
        <f t="shared" si="64"/>
        <v>0</v>
      </c>
      <c r="RD67">
        <f t="shared" si="65"/>
        <v>0</v>
      </c>
      <c r="RE67">
        <f t="shared" si="65"/>
        <v>0</v>
      </c>
      <c r="RF67">
        <f t="shared" si="65"/>
        <v>8.2695270499703053</v>
      </c>
      <c r="RG67">
        <f t="shared" si="65"/>
        <v>7.4279020453577731</v>
      </c>
      <c r="RH67">
        <f t="shared" si="65"/>
        <v>2.9270728742263401</v>
      </c>
      <c r="RI67">
        <f t="shared" si="65"/>
        <v>3.3711983002275381</v>
      </c>
      <c r="RJ67">
        <f t="shared" si="65"/>
        <v>3.9869933553492545</v>
      </c>
      <c r="RK67">
        <f t="shared" si="65"/>
        <v>4.9553008789916584</v>
      </c>
      <c r="RL67">
        <f t="shared" si="65"/>
        <v>5.2456171518191876</v>
      </c>
      <c r="RM67">
        <f t="shared" si="65"/>
        <v>5.3436380571550579</v>
      </c>
      <c r="RN67">
        <f t="shared" si="65"/>
        <v>5.5820662316549905</v>
      </c>
      <c r="RO67">
        <f t="shared" si="65"/>
        <v>5.570894253871705</v>
      </c>
      <c r="RP67">
        <f t="shared" si="65"/>
        <v>5.6865189153788407</v>
      </c>
      <c r="RR67">
        <f t="shared" si="51"/>
        <v>12.78834</v>
      </c>
      <c r="RS67" s="35">
        <v>0.6</v>
      </c>
      <c r="RT67">
        <f>0.21*RH67+0.79*RI67</f>
        <v>3.2779319607672863</v>
      </c>
    </row>
    <row r="68" spans="1:488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2.2377260456559048E-16</v>
      </c>
      <c r="DX68">
        <v>3.9053564309190963E-16</v>
      </c>
      <c r="DY68">
        <v>3.9053564309190963E-16</v>
      </c>
      <c r="DZ68">
        <v>3.9053564309190963E-16</v>
      </c>
      <c r="EA68">
        <v>3.9053564309190963E-16</v>
      </c>
      <c r="EB68">
        <v>3.9053564309190963E-16</v>
      </c>
      <c r="EC68">
        <v>3.9053564309190963E-16</v>
      </c>
      <c r="ED68">
        <v>3.9053564309190963E-16</v>
      </c>
      <c r="EE68">
        <v>1.9802950859533448E-2</v>
      </c>
      <c r="EF68">
        <v>1.9802950859533448E-2</v>
      </c>
      <c r="EG68">
        <v>1.9802950859533448E-2</v>
      </c>
      <c r="EH68">
        <v>1.9802950859533448E-2</v>
      </c>
      <c r="EI68">
        <v>1.9802950859533448E-2</v>
      </c>
      <c r="EJ68">
        <v>1.9802950859533448E-2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1.1702778228589004E-16</v>
      </c>
      <c r="ER68">
        <v>6.6966770596483961E-16</v>
      </c>
      <c r="ES68">
        <v>6.6948967387184511E-16</v>
      </c>
      <c r="ET68">
        <v>6.6948967387184511E-16</v>
      </c>
      <c r="EU68">
        <v>6.6948967387184511E-16</v>
      </c>
      <c r="EV68">
        <v>6.6948967387184511E-16</v>
      </c>
      <c r="EW68">
        <v>6.6948967387184511E-16</v>
      </c>
      <c r="EX68">
        <v>6.6948967387184511E-16</v>
      </c>
      <c r="EY68">
        <v>5.2477819777763675E-2</v>
      </c>
      <c r="EZ68">
        <v>5.2477819777763675E-2</v>
      </c>
      <c r="FA68">
        <v>5.2477819777763675E-2</v>
      </c>
      <c r="FB68">
        <v>5.2477819777763675E-2</v>
      </c>
      <c r="FC68">
        <v>5.2477819777763675E-2</v>
      </c>
      <c r="FD68">
        <v>5.2477819777763675E-2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2.7278338529721335E-2</v>
      </c>
      <c r="FM68">
        <v>2.4098303681909839E-2</v>
      </c>
      <c r="FN68">
        <v>2.8602236815278792E-2</v>
      </c>
      <c r="FO68">
        <v>2.7963278909323198E-2</v>
      </c>
      <c r="FP68">
        <v>2.7119939434275729E-2</v>
      </c>
      <c r="FQ68">
        <v>2.7773756225644954E-2</v>
      </c>
      <c r="FR68">
        <v>2.8323643473164083E-2</v>
      </c>
      <c r="FS68">
        <v>8.4804527119944573E-2</v>
      </c>
      <c r="FT68">
        <v>8.5518993594924847E-2</v>
      </c>
      <c r="FU68">
        <v>8.4840824129695097E-2</v>
      </c>
      <c r="FV68">
        <v>8.4801334753615773E-2</v>
      </c>
      <c r="FW68">
        <v>8.5093640055979053E-2</v>
      </c>
      <c r="FX68">
        <v>8.5184310354668516E-2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4.3922173870093603E-2</v>
      </c>
      <c r="GG68">
        <v>3.9139060958006407E-2</v>
      </c>
      <c r="GH68">
        <v>3.7201491244353645E-2</v>
      </c>
      <c r="GI68">
        <v>3.8410596986975541E-2</v>
      </c>
      <c r="GJ68">
        <v>3.8401007398818771E-2</v>
      </c>
      <c r="GK68">
        <v>3.9089970418421417E-2</v>
      </c>
      <c r="GL68">
        <v>3.6310029499423739E-2</v>
      </c>
      <c r="GM68">
        <v>0.11734867996608273</v>
      </c>
      <c r="GN68">
        <v>0.11739800078245295</v>
      </c>
      <c r="GO68">
        <v>0.11807350957645472</v>
      </c>
      <c r="GP68">
        <v>0.11717530444314829</v>
      </c>
      <c r="GQ68">
        <v>0.1179347216355742</v>
      </c>
      <c r="GR68">
        <v>0.11829079164589232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1.683170360340084E-2</v>
      </c>
      <c r="HA68">
        <v>5.1888075014446713E-2</v>
      </c>
      <c r="HB68">
        <v>4.4056649995822476E-2</v>
      </c>
      <c r="HC68">
        <v>4.4890326597070811E-2</v>
      </c>
      <c r="HD68">
        <v>4.8284094337193516E-2</v>
      </c>
      <c r="HE68">
        <v>4.8229270596015617E-2</v>
      </c>
      <c r="HF68">
        <v>4.8964122798895532E-2</v>
      </c>
      <c r="HG68">
        <v>0.15011533227867291</v>
      </c>
      <c r="HH68">
        <v>0.14907996290823286</v>
      </c>
      <c r="HI68">
        <v>0.14923973081178687</v>
      </c>
      <c r="HJ68">
        <v>0.15025652845144444</v>
      </c>
      <c r="HK68">
        <v>0.14900831060846237</v>
      </c>
      <c r="HL68">
        <v>0.14888840255315347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5.6661435810355487E-2</v>
      </c>
      <c r="HV68">
        <v>6.1996461592430566E-2</v>
      </c>
      <c r="HW68">
        <v>6.1864582993375571E-2</v>
      </c>
      <c r="HX68">
        <v>6.1851514607781308E-2</v>
      </c>
      <c r="HY68">
        <v>6.4760218239385256E-2</v>
      </c>
      <c r="HZ68">
        <v>6.2246220812160025E-2</v>
      </c>
      <c r="IA68">
        <v>0.18087390672178594</v>
      </c>
      <c r="IB68">
        <v>0.18417016117297655</v>
      </c>
      <c r="IC68">
        <v>0.1842841495611697</v>
      </c>
      <c r="ID68">
        <v>0.18233949845162631</v>
      </c>
      <c r="IE68">
        <v>0.18304786507332022</v>
      </c>
      <c r="IF68">
        <v>0.18263548731530679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7.1361989921955998E-2</v>
      </c>
      <c r="IP68">
        <v>7.7264759278940401E-2</v>
      </c>
      <c r="IQ68">
        <v>7.0323714505369866E-2</v>
      </c>
      <c r="IR68">
        <v>7.1711271755154002E-2</v>
      </c>
      <c r="IS68">
        <v>7.7019226593205967E-2</v>
      </c>
      <c r="IT68">
        <v>7.8201349787710997E-2</v>
      </c>
      <c r="IU68">
        <v>0.21494523253108608</v>
      </c>
      <c r="IV68">
        <v>0.21387004424111017</v>
      </c>
      <c r="IW68">
        <v>0.21441773080269186</v>
      </c>
      <c r="IX68">
        <v>0.21398906242055998</v>
      </c>
      <c r="IY68">
        <v>0.21685001336683279</v>
      </c>
      <c r="IZ68">
        <v>0.212588877033206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8.1472605452424435E-2</v>
      </c>
      <c r="JK68">
        <v>8.3305291716124802E-2</v>
      </c>
      <c r="JL68">
        <v>8.1753155325460888E-2</v>
      </c>
      <c r="JM68">
        <v>8.3132537119253516E-2</v>
      </c>
      <c r="JN68">
        <v>8.4690172904846178E-2</v>
      </c>
      <c r="JO68">
        <v>0.24630409070270207</v>
      </c>
      <c r="JP68">
        <v>0.24814752167845894</v>
      </c>
      <c r="JQ68">
        <v>0.24777418062447315</v>
      </c>
      <c r="JR68">
        <v>0.24727804067438766</v>
      </c>
      <c r="JS68">
        <v>0.24782429009871806</v>
      </c>
      <c r="JT68">
        <v>0.24611472907402213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8.9486028128366341E-2</v>
      </c>
      <c r="KE68">
        <v>8.9609853214483573E-2</v>
      </c>
      <c r="KF68">
        <v>0.101894247980231</v>
      </c>
      <c r="KG68">
        <v>9.3060541000302477E-2</v>
      </c>
      <c r="KH68">
        <v>9.0274693204340242E-2</v>
      </c>
      <c r="KI68">
        <v>0.27969243725182158</v>
      </c>
      <c r="KJ68">
        <v>0.27974158482928635</v>
      </c>
      <c r="KK68">
        <v>0.27714942399691106</v>
      </c>
      <c r="KL68">
        <v>0.27896317305600338</v>
      </c>
      <c r="KM68">
        <v>0.27847813535276689</v>
      </c>
      <c r="KN68">
        <v>0.27779076049044071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6.250586748416212E-2</v>
      </c>
      <c r="KY68">
        <v>0.10139490562683071</v>
      </c>
      <c r="KZ68">
        <v>8.6873292912095681E-2</v>
      </c>
      <c r="LA68">
        <v>0.10010660279045672</v>
      </c>
      <c r="LB68">
        <v>0.10192267976439688</v>
      </c>
      <c r="LC68">
        <v>0.31042919129618379</v>
      </c>
      <c r="LD68">
        <v>0.3123904222375764</v>
      </c>
      <c r="LE68">
        <v>0.31242067108409238</v>
      </c>
      <c r="LF68">
        <v>0.31528623357986024</v>
      </c>
      <c r="LG68">
        <v>0.31298005226447079</v>
      </c>
      <c r="LH68">
        <v>0.31089694324686945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0.15313589053730819</v>
      </c>
      <c r="LT68">
        <v>0.11749553853709048</v>
      </c>
      <c r="LU68">
        <v>0.12202929144746939</v>
      </c>
      <c r="LV68">
        <v>0.11913157929729093</v>
      </c>
      <c r="LW68">
        <v>0.34326895318967471</v>
      </c>
      <c r="LX68">
        <v>0.34491833798792365</v>
      </c>
      <c r="LY68">
        <v>0.34706337975360924</v>
      </c>
      <c r="LZ68">
        <v>0.34339834332922875</v>
      </c>
      <c r="MA68">
        <v>0.34425091154281212</v>
      </c>
      <c r="MB68">
        <v>0.34136597281204051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0.12138813429380557</v>
      </c>
      <c r="MO68">
        <v>0.12292867755214465</v>
      </c>
      <c r="MP68">
        <v>0.12801353254891296</v>
      </c>
      <c r="MQ68">
        <v>0.37964245411468861</v>
      </c>
      <c r="MR68">
        <v>0.37159486021503119</v>
      </c>
      <c r="MS68">
        <v>0.37621367625097318</v>
      </c>
      <c r="MT68">
        <v>0.37823884135421343</v>
      </c>
      <c r="MU68">
        <v>0.37700761946417977</v>
      </c>
      <c r="MV68">
        <v>0.37899899671947562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0.15901466361962163</v>
      </c>
      <c r="NJ68">
        <v>0.12702967884443672</v>
      </c>
      <c r="NK68">
        <v>0.40264877017224854</v>
      </c>
      <c r="NL68">
        <v>0.40806833904582435</v>
      </c>
      <c r="NM68">
        <v>0.40411761495011844</v>
      </c>
      <c r="NN68">
        <v>0.40562063402864967</v>
      </c>
      <c r="NO68">
        <v>0.40664798675663016</v>
      </c>
      <c r="NP68">
        <v>0.40778109848575134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0.10568816554738716</v>
      </c>
      <c r="OD68">
        <v>0.12884989449376225</v>
      </c>
      <c r="OE68">
        <v>0.49139178128445249</v>
      </c>
      <c r="OF68">
        <v>0.43822120936530146</v>
      </c>
      <c r="OG68">
        <v>0.44129155016272725</v>
      </c>
      <c r="OH68">
        <v>0.43930988175402536</v>
      </c>
      <c r="OI68">
        <v>0.44047400711889451</v>
      </c>
      <c r="OJ68">
        <v>0.43837529508652939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0.14468743332445971</v>
      </c>
      <c r="OY68">
        <v>0.58760393806224454</v>
      </c>
      <c r="OZ68">
        <v>0.50246978867163916</v>
      </c>
      <c r="PA68">
        <v>0.47182449030779333</v>
      </c>
      <c r="PB68">
        <v>0.4758863885372559</v>
      </c>
      <c r="PC68">
        <v>0.47282023106131305</v>
      </c>
      <c r="PD68">
        <v>0.47076681480893695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1.0637095762728312</v>
      </c>
      <c r="PT68">
        <v>0.5968747007385492</v>
      </c>
      <c r="PU68">
        <v>0.53575538225092223</v>
      </c>
      <c r="PV68">
        <v>0.51074194280527374</v>
      </c>
      <c r="PW68">
        <v>0.50478027031238959</v>
      </c>
      <c r="PX68">
        <v>0.50621557353141011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2.1117176759636851</v>
      </c>
      <c r="QN68">
        <v>1.1065542806968611</v>
      </c>
      <c r="QO68">
        <v>0.61187401739491976</v>
      </c>
      <c r="QP68">
        <v>0.58024478128161527</v>
      </c>
      <c r="QQ68">
        <v>0.5318851757030314</v>
      </c>
      <c r="QR68">
        <v>0.53820666858532806</v>
      </c>
      <c r="QS68" s="102" t="s">
        <v>116</v>
      </c>
      <c r="QU68">
        <v>15</v>
      </c>
      <c r="QV68" s="35">
        <v>0.63300000000000001</v>
      </c>
      <c r="QW68">
        <f>JU$61</f>
        <v>0</v>
      </c>
      <c r="QX68">
        <f t="shared" ref="QX68:RP68" si="66">JV$61</f>
        <v>0</v>
      </c>
      <c r="QY68">
        <f t="shared" si="66"/>
        <v>0</v>
      </c>
      <c r="QZ68">
        <f t="shared" si="66"/>
        <v>0</v>
      </c>
      <c r="RA68">
        <f t="shared" si="66"/>
        <v>0</v>
      </c>
      <c r="RB68">
        <f t="shared" si="66"/>
        <v>0</v>
      </c>
      <c r="RC68">
        <f t="shared" si="64"/>
        <v>0</v>
      </c>
      <c r="RD68">
        <f t="shared" si="66"/>
        <v>0</v>
      </c>
      <c r="RE68">
        <f t="shared" si="66"/>
        <v>0</v>
      </c>
      <c r="RF68">
        <f t="shared" si="66"/>
        <v>3.4881791713883255</v>
      </c>
      <c r="RG68">
        <f t="shared" si="66"/>
        <v>4.8717821712071681</v>
      </c>
      <c r="RH68">
        <f t="shared" si="66"/>
        <v>3.4783713394704501</v>
      </c>
      <c r="RI68">
        <f t="shared" si="66"/>
        <v>4.3405607987757273</v>
      </c>
      <c r="RJ68">
        <f t="shared" si="66"/>
        <v>4.135848923215816</v>
      </c>
      <c r="RK68">
        <f t="shared" si="66"/>
        <v>5.1685493049456257</v>
      </c>
      <c r="RL68">
        <f t="shared" si="66"/>
        <v>5.5849201214105753</v>
      </c>
      <c r="RM68">
        <f t="shared" si="66"/>
        <v>5.5232005405479807</v>
      </c>
      <c r="RN68">
        <f t="shared" si="66"/>
        <v>5.6669819938113344</v>
      </c>
      <c r="RO68">
        <f t="shared" si="66"/>
        <v>5.9859726339734713</v>
      </c>
      <c r="RP68">
        <f t="shared" si="66"/>
        <v>6.0233879002396016</v>
      </c>
      <c r="RR68">
        <f t="shared" si="51"/>
        <v>13.182587700000001</v>
      </c>
      <c r="RS68" s="35">
        <v>0.63300000000000001</v>
      </c>
      <c r="RT68">
        <f>0.82*RI68+0.18*RJ68</f>
        <v>4.3037126611749432</v>
      </c>
    </row>
    <row r="69" spans="1:488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 s="102" t="s">
        <v>661</v>
      </c>
      <c r="QU69">
        <v>16</v>
      </c>
      <c r="QV69" s="35">
        <v>0.66600000000000004</v>
      </c>
      <c r="QW69">
        <f>KO$61</f>
        <v>0</v>
      </c>
      <c r="QX69">
        <f t="shared" ref="QX69:RP69" si="67">KP$61</f>
        <v>0</v>
      </c>
      <c r="QY69">
        <f t="shared" si="67"/>
        <v>0</v>
      </c>
      <c r="QZ69">
        <f t="shared" si="67"/>
        <v>0</v>
      </c>
      <c r="RA69">
        <f t="shared" si="67"/>
        <v>0</v>
      </c>
      <c r="RB69">
        <f t="shared" si="67"/>
        <v>0</v>
      </c>
      <c r="RC69">
        <f t="shared" si="64"/>
        <v>0</v>
      </c>
      <c r="RD69">
        <f t="shared" si="67"/>
        <v>0</v>
      </c>
      <c r="RE69">
        <f t="shared" si="67"/>
        <v>0</v>
      </c>
      <c r="RF69">
        <f t="shared" si="67"/>
        <v>2.1102359446340109</v>
      </c>
      <c r="RG69">
        <f t="shared" si="67"/>
        <v>8.0953803158940367</v>
      </c>
      <c r="RH69">
        <f t="shared" si="67"/>
        <v>6.0935232171962861</v>
      </c>
      <c r="RI69">
        <f t="shared" si="67"/>
        <v>3.475244288523863</v>
      </c>
      <c r="RJ69">
        <f t="shared" si="67"/>
        <v>4.2043403793127831</v>
      </c>
      <c r="RK69">
        <f t="shared" si="67"/>
        <v>5.5086470306500477</v>
      </c>
      <c r="RL69">
        <f t="shared" si="67"/>
        <v>5.7419081205709626</v>
      </c>
      <c r="RM69">
        <f t="shared" si="67"/>
        <v>5.6564229071869585</v>
      </c>
      <c r="RN69">
        <f t="shared" si="67"/>
        <v>5.6897666475673301</v>
      </c>
      <c r="RO69">
        <f t="shared" si="67"/>
        <v>5.9856830414291151</v>
      </c>
      <c r="RP69">
        <f t="shared" si="67"/>
        <v>5.7019652870798501</v>
      </c>
      <c r="RR69">
        <f t="shared" si="51"/>
        <v>13.576835399999998</v>
      </c>
      <c r="RS69" s="35">
        <v>0.66600000000000004</v>
      </c>
      <c r="RT69">
        <f>0.42*RI69+0.58*RJ69</f>
        <v>3.8981200211814366</v>
      </c>
    </row>
    <row r="70" spans="1:488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 s="102" t="s">
        <v>662</v>
      </c>
      <c r="QU70">
        <v>17</v>
      </c>
      <c r="QV70" s="35">
        <v>0.7</v>
      </c>
      <c r="QW70">
        <f>LI$61</f>
        <v>0</v>
      </c>
      <c r="QX70">
        <f t="shared" ref="QX70:RP70" si="68">LJ$61</f>
        <v>0</v>
      </c>
      <c r="QY70">
        <f t="shared" si="68"/>
        <v>0</v>
      </c>
      <c r="QZ70">
        <f t="shared" si="68"/>
        <v>0</v>
      </c>
      <c r="RA70">
        <f t="shared" si="68"/>
        <v>0</v>
      </c>
      <c r="RB70">
        <f t="shared" si="68"/>
        <v>0</v>
      </c>
      <c r="RC70">
        <f t="shared" si="64"/>
        <v>0</v>
      </c>
      <c r="RD70">
        <f t="shared" si="68"/>
        <v>0</v>
      </c>
      <c r="RE70">
        <f t="shared" si="68"/>
        <v>0</v>
      </c>
      <c r="RF70">
        <f t="shared" si="68"/>
        <v>0</v>
      </c>
      <c r="RG70">
        <f t="shared" si="68"/>
        <v>2.2165787896769502</v>
      </c>
      <c r="RH70">
        <f t="shared" si="68"/>
        <v>5.2154774701786444</v>
      </c>
      <c r="RI70">
        <f t="shared" si="68"/>
        <v>6.079222675310314</v>
      </c>
      <c r="RJ70">
        <f t="shared" si="68"/>
        <v>3.3628511663539427</v>
      </c>
      <c r="RK70">
        <f t="shared" si="68"/>
        <v>5.4921643011492058</v>
      </c>
      <c r="RL70">
        <f t="shared" si="68"/>
        <v>5.4170187119435997</v>
      </c>
      <c r="RM70">
        <f t="shared" si="68"/>
        <v>5.6896615461280469</v>
      </c>
      <c r="RN70">
        <f t="shared" si="68"/>
        <v>6.1492213818935726</v>
      </c>
      <c r="RO70">
        <f t="shared" si="68"/>
        <v>5.8802209316353133</v>
      </c>
      <c r="RP70">
        <f t="shared" si="68"/>
        <v>5.8915783715740915</v>
      </c>
      <c r="RR70">
        <f t="shared" si="51"/>
        <v>13.983029999999999</v>
      </c>
      <c r="RS70" s="35">
        <v>0.7</v>
      </c>
      <c r="RT70">
        <f>0.02*RI70+0.98*RJ70</f>
        <v>3.4171785965330699</v>
      </c>
    </row>
    <row r="71" spans="1:488" x14ac:dyDescent="0.3">
      <c r="A71">
        <v>0</v>
      </c>
      <c r="B71">
        <v>0</v>
      </c>
      <c r="C71">
        <v>4.9736359475267389E-2</v>
      </c>
      <c r="D71">
        <v>4.5124629920286256E-2</v>
      </c>
      <c r="E71">
        <v>4.4399146668411382E-2</v>
      </c>
      <c r="F71">
        <v>4.8236250747841797E-2</v>
      </c>
      <c r="G71">
        <v>4.7154395005743206E-2</v>
      </c>
      <c r="H71">
        <v>4.7990747801062467E-2</v>
      </c>
      <c r="I71">
        <v>4.3601280021321465E-2</v>
      </c>
      <c r="J71">
        <v>4.6986972268195565E-2</v>
      </c>
      <c r="K71">
        <v>4.0508687764764413E-2</v>
      </c>
      <c r="L71">
        <v>4.734953109883476E-2</v>
      </c>
      <c r="M71">
        <v>4.9448470754504766E-2</v>
      </c>
      <c r="N71">
        <v>4.5670964996710584E-2</v>
      </c>
      <c r="O71">
        <v>0.10594058821643648</v>
      </c>
      <c r="P71">
        <v>0.10306334865952756</v>
      </c>
      <c r="Q71">
        <v>0.10433887624858963</v>
      </c>
      <c r="R71">
        <v>0.10499455329254029</v>
      </c>
      <c r="S71">
        <v>0.10339773906364609</v>
      </c>
      <c r="T71">
        <v>0.10315103935091631</v>
      </c>
      <c r="U71">
        <v>0</v>
      </c>
      <c r="V71">
        <v>0</v>
      </c>
      <c r="W71">
        <v>0</v>
      </c>
      <c r="X71">
        <v>4.93643225241076E-2</v>
      </c>
      <c r="Y71">
        <v>4.169589803724548E-2</v>
      </c>
      <c r="Z71">
        <v>4.8156492353621835E-2</v>
      </c>
      <c r="AA71">
        <v>4.5412210447488929E-2</v>
      </c>
      <c r="AB71">
        <v>4.6080489749714952E-2</v>
      </c>
      <c r="AC71">
        <v>4.6828642569155622E-2</v>
      </c>
      <c r="AD71">
        <v>4.3740996356839056E-2</v>
      </c>
      <c r="AE71">
        <v>5.0331934387133612E-2</v>
      </c>
      <c r="AF71">
        <v>4.7733518507756964E-2</v>
      </c>
      <c r="AG71">
        <v>4.8111738545709708E-2</v>
      </c>
      <c r="AH71">
        <v>4.2992925156393254E-2</v>
      </c>
      <c r="AI71">
        <v>0.15084383121391107</v>
      </c>
      <c r="AJ71">
        <v>0.14965951608627984</v>
      </c>
      <c r="AK71">
        <v>0.150093143212081</v>
      </c>
      <c r="AL71">
        <v>0.15083229191001946</v>
      </c>
      <c r="AM71">
        <v>0.14891196176304272</v>
      </c>
      <c r="AN71">
        <v>0.15173146004231183</v>
      </c>
      <c r="AO71">
        <v>0</v>
      </c>
      <c r="AP71">
        <v>0</v>
      </c>
      <c r="AQ71">
        <v>0</v>
      </c>
      <c r="AR71">
        <v>0</v>
      </c>
      <c r="AS71">
        <v>5.1087728862699106E-2</v>
      </c>
      <c r="AT71">
        <v>5.0629697594156219E-2</v>
      </c>
      <c r="AU71">
        <v>4.6967632970337021E-2</v>
      </c>
      <c r="AV71">
        <v>4.9278169350910749E-2</v>
      </c>
      <c r="AW71">
        <v>4.4454394004376958E-2</v>
      </c>
      <c r="AX71">
        <v>5.3905943384308624E-2</v>
      </c>
      <c r="AY71">
        <v>4.9243421119673718E-2</v>
      </c>
      <c r="AZ71">
        <v>5.2038474641898078E-2</v>
      </c>
      <c r="BA71">
        <v>4.634463386647323E-2</v>
      </c>
      <c r="BB71">
        <v>4.469672640262376E-2</v>
      </c>
      <c r="BC71">
        <v>0.19746983621978742</v>
      </c>
      <c r="BD71">
        <v>0.19827126369579731</v>
      </c>
      <c r="BE71">
        <v>0.19843515397291292</v>
      </c>
      <c r="BF71">
        <v>0.19724195893127097</v>
      </c>
      <c r="BG71">
        <v>0.19724476572731506</v>
      </c>
      <c r="BH71">
        <v>0.19782680618236759</v>
      </c>
      <c r="BI71">
        <v>0</v>
      </c>
      <c r="BJ71">
        <v>0</v>
      </c>
      <c r="BK71">
        <v>0</v>
      </c>
      <c r="BL71">
        <v>0</v>
      </c>
      <c r="BM71">
        <v>4.8182130871857416E-2</v>
      </c>
      <c r="BN71">
        <v>4.8545109286520324E-2</v>
      </c>
      <c r="BO71">
        <v>4.7654325201195988E-2</v>
      </c>
      <c r="BP71">
        <v>5.0297331466053724E-2</v>
      </c>
      <c r="BQ71">
        <v>4.5254766609663252E-2</v>
      </c>
      <c r="BR71">
        <v>4.7529134177648015E-2</v>
      </c>
      <c r="BS71">
        <v>4.4093115205844545E-2</v>
      </c>
      <c r="BT71">
        <v>4.4874756344492492E-2</v>
      </c>
      <c r="BU71">
        <v>4.4107841428972616E-2</v>
      </c>
      <c r="BV71">
        <v>4.5242113397954566E-2</v>
      </c>
      <c r="BW71">
        <v>0.24489379056726732</v>
      </c>
      <c r="BX71">
        <v>0.24535710916475489</v>
      </c>
      <c r="BY71">
        <v>0.24601908162475308</v>
      </c>
      <c r="BZ71">
        <v>0.24554577082519874</v>
      </c>
      <c r="CA71">
        <v>0.2453136601080359</v>
      </c>
      <c r="CB71">
        <v>0.2460934801946264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8.0105091033329065E-2</v>
      </c>
      <c r="CI71">
        <v>9.0660940183125122E-2</v>
      </c>
      <c r="CJ71">
        <v>9.8484173930741853E-2</v>
      </c>
      <c r="CK71">
        <v>8.606395745503792E-2</v>
      </c>
      <c r="CL71">
        <v>7.7232715430503598E-2</v>
      </c>
      <c r="CM71">
        <v>9.9368895308564242E-2</v>
      </c>
      <c r="CN71">
        <v>9.4416395903817507E-2</v>
      </c>
      <c r="CO71">
        <v>9.4136906503246118E-2</v>
      </c>
      <c r="CP71">
        <v>8.1582488872817147E-2</v>
      </c>
      <c r="CQ71">
        <v>0.29902816288713163</v>
      </c>
      <c r="CR71">
        <v>0.30072893907350323</v>
      </c>
      <c r="CS71">
        <v>0.30313661047126012</v>
      </c>
      <c r="CT71">
        <v>0.30288565203815571</v>
      </c>
      <c r="CU71">
        <v>0.29844212013069676</v>
      </c>
      <c r="CV71">
        <v>0.30180632461086537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6.015185311775037E-2</v>
      </c>
      <c r="DC71">
        <v>9.7873266248630672E-2</v>
      </c>
      <c r="DD71">
        <v>8.1174906953796241E-2</v>
      </c>
      <c r="DE71">
        <v>9.325323450072813E-2</v>
      </c>
      <c r="DF71">
        <v>8.6242244296324114E-2</v>
      </c>
      <c r="DG71">
        <v>9.470887501517293E-2</v>
      </c>
      <c r="DH71">
        <v>9.5390355162460777E-2</v>
      </c>
      <c r="DI71">
        <v>8.9712276698499627E-2</v>
      </c>
      <c r="DJ71">
        <v>9.040043162787989E-2</v>
      </c>
      <c r="DK71">
        <v>0.32723864026216659</v>
      </c>
      <c r="DL71">
        <v>0.33019907471898546</v>
      </c>
      <c r="DM71">
        <v>0.32556792198937112</v>
      </c>
      <c r="DN71">
        <v>0.32923443636216237</v>
      </c>
      <c r="DO71">
        <v>0.32679310514844856</v>
      </c>
      <c r="DP71">
        <v>0.32782409217689806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8.7189243220987284E-2</v>
      </c>
      <c r="DX71">
        <v>8.9101351784769203E-2</v>
      </c>
      <c r="DY71">
        <v>0.10066532362123801</v>
      </c>
      <c r="DZ71">
        <v>8.1473606226621378E-2</v>
      </c>
      <c r="EA71">
        <v>8.2074902404927375E-2</v>
      </c>
      <c r="EB71">
        <v>9.9593846684516804E-2</v>
      </c>
      <c r="EC71">
        <v>0.10346217072946032</v>
      </c>
      <c r="ED71">
        <v>0.10172691213070612</v>
      </c>
      <c r="EE71">
        <v>0.36626240370642849</v>
      </c>
      <c r="EF71">
        <v>0.36513438968862472</v>
      </c>
      <c r="EG71">
        <v>0.36944245019244271</v>
      </c>
      <c r="EH71">
        <v>0.36308239202632658</v>
      </c>
      <c r="EI71">
        <v>0.36684335424548842</v>
      </c>
      <c r="EJ71">
        <v>0.36614931245978721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9.8518873651492797E-2</v>
      </c>
      <c r="ER71">
        <v>9.414316138358142E-2</v>
      </c>
      <c r="ES71">
        <v>9.4483909283497328E-2</v>
      </c>
      <c r="ET71">
        <v>8.7031821012656663E-2</v>
      </c>
      <c r="EU71">
        <v>9.8054592548604311E-2</v>
      </c>
      <c r="EV71">
        <v>9.5970771202284227E-2</v>
      </c>
      <c r="EW71">
        <v>9.5579851294996299E-2</v>
      </c>
      <c r="EX71">
        <v>8.185180004366123E-2</v>
      </c>
      <c r="EY71">
        <v>0.39463893599115163</v>
      </c>
      <c r="EZ71">
        <v>0.39478125107281614</v>
      </c>
      <c r="FA71">
        <v>0.39546546940378235</v>
      </c>
      <c r="FB71">
        <v>0.39420713060260143</v>
      </c>
      <c r="FC71">
        <v>0.39455962258373883</v>
      </c>
      <c r="FD71">
        <v>0.39535938774653523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8.3658891419459147E-2</v>
      </c>
      <c r="FM71">
        <v>9.8033360174133444E-2</v>
      </c>
      <c r="FN71">
        <v>8.6743852276811292E-2</v>
      </c>
      <c r="FO71">
        <v>9.089533711205891E-2</v>
      </c>
      <c r="FP71">
        <v>9.5249696735122624E-2</v>
      </c>
      <c r="FQ71">
        <v>8.1880326643396381E-2</v>
      </c>
      <c r="FR71">
        <v>9.7877082745320282E-2</v>
      </c>
      <c r="FS71">
        <v>0.42427224037854766</v>
      </c>
      <c r="FT71">
        <v>0.42359815756642016</v>
      </c>
      <c r="FU71">
        <v>0.42280083081868658</v>
      </c>
      <c r="FV71">
        <v>0.4212973349405712</v>
      </c>
      <c r="FW71">
        <v>0.42356628483095898</v>
      </c>
      <c r="FX71">
        <v>0.42459225122753586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7.9800664135034616E-2</v>
      </c>
      <c r="GG71">
        <v>9.1395986094437012E-2</v>
      </c>
      <c r="GH71">
        <v>9.1261989793208736E-2</v>
      </c>
      <c r="GI71">
        <v>9.996537862008216E-2</v>
      </c>
      <c r="GJ71">
        <v>9.1824921426991363E-2</v>
      </c>
      <c r="GK71">
        <v>9.4717933937359958E-2</v>
      </c>
      <c r="GL71">
        <v>8.8501063600141899E-2</v>
      </c>
      <c r="GM71">
        <v>0.46127398138015946</v>
      </c>
      <c r="GN71">
        <v>0.46495479404192058</v>
      </c>
      <c r="GO71">
        <v>0.46210408175844259</v>
      </c>
      <c r="GP71">
        <v>0.4622326118456529</v>
      </c>
      <c r="GQ71">
        <v>0.46119820644521387</v>
      </c>
      <c r="GR71">
        <v>0.46159271278384395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3.9316256599813124E-2</v>
      </c>
      <c r="HA71">
        <v>0.10806838483579562</v>
      </c>
      <c r="HB71">
        <v>8.7641634874912069E-2</v>
      </c>
      <c r="HC71">
        <v>9.0107927464421755E-2</v>
      </c>
      <c r="HD71">
        <v>8.0327791476350455E-2</v>
      </c>
      <c r="HE71">
        <v>9.5669070509026538E-2</v>
      </c>
      <c r="HF71">
        <v>9.1640106682537206E-2</v>
      </c>
      <c r="HG71">
        <v>0.48983225315951062</v>
      </c>
      <c r="HH71">
        <v>0.49139540384570224</v>
      </c>
      <c r="HI71">
        <v>0.49173469900046274</v>
      </c>
      <c r="HJ71">
        <v>0.49146417481167665</v>
      </c>
      <c r="HK71">
        <v>0.49120103866146231</v>
      </c>
      <c r="HL71">
        <v>0.4913031706075553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9.3165711023252148E-2</v>
      </c>
      <c r="HV71">
        <v>8.5738732784423302E-2</v>
      </c>
      <c r="HW71">
        <v>9.9330709027549424E-2</v>
      </c>
      <c r="HX71">
        <v>9.7461209795179221E-2</v>
      </c>
      <c r="HY71">
        <v>0.10552029141676574</v>
      </c>
      <c r="HZ71">
        <v>7.9851951785261915E-2</v>
      </c>
      <c r="IA71">
        <v>0.52071474463791256</v>
      </c>
      <c r="IB71">
        <v>0.52002498466631064</v>
      </c>
      <c r="IC71">
        <v>0.5208733765266037</v>
      </c>
      <c r="ID71">
        <v>0.51993700196879011</v>
      </c>
      <c r="IE71">
        <v>0.52012286871335833</v>
      </c>
      <c r="IF71">
        <v>0.52042616468704628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8.464058124841678E-2</v>
      </c>
      <c r="IP71">
        <v>9.1465282733271092E-2</v>
      </c>
      <c r="IQ71">
        <v>0.10529959369371097</v>
      </c>
      <c r="IR71">
        <v>9.2397080287577316E-2</v>
      </c>
      <c r="IS71">
        <v>8.1910926194940989E-2</v>
      </c>
      <c r="IT71">
        <v>9.4372285428788436E-2</v>
      </c>
      <c r="IU71">
        <v>0.55827485671870969</v>
      </c>
      <c r="IV71">
        <v>0.56049915155074992</v>
      </c>
      <c r="IW71">
        <v>0.55940892214322568</v>
      </c>
      <c r="IX71">
        <v>0.55963764747359546</v>
      </c>
      <c r="IY71">
        <v>0.55989242448441645</v>
      </c>
      <c r="IZ71">
        <v>0.55936938147749549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9.8351295957706614E-2</v>
      </c>
      <c r="JK71">
        <v>9.827726245909793E-2</v>
      </c>
      <c r="JL71">
        <v>8.6086390699887369E-2</v>
      </c>
      <c r="JM71">
        <v>8.8219568104570323E-2</v>
      </c>
      <c r="JN71">
        <v>0.10232987267511878</v>
      </c>
      <c r="JO71">
        <v>0.588434234971564</v>
      </c>
      <c r="JP71">
        <v>0.59069838555905829</v>
      </c>
      <c r="JQ71">
        <v>0.58846207057241806</v>
      </c>
      <c r="JR71">
        <v>0.58915437997607112</v>
      </c>
      <c r="JS71">
        <v>0.58947897682474559</v>
      </c>
      <c r="JT71">
        <v>0.59080170352528183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0.1084201118191532</v>
      </c>
      <c r="KE71">
        <v>0.10084696018661146</v>
      </c>
      <c r="KF71">
        <v>9.0993672330278386E-2</v>
      </c>
      <c r="KG71">
        <v>8.774817038322491E-2</v>
      </c>
      <c r="KH71">
        <v>9.3870084518807947E-2</v>
      </c>
      <c r="KI71">
        <v>0.61767389186370469</v>
      </c>
      <c r="KJ71">
        <v>0.61807040761596588</v>
      </c>
      <c r="KK71">
        <v>0.61859311441438836</v>
      </c>
      <c r="KL71">
        <v>0.61665006732369432</v>
      </c>
      <c r="KM71">
        <v>0.61666155669952483</v>
      </c>
      <c r="KN71">
        <v>0.61803479652498461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9.5496450471629774E-2</v>
      </c>
      <c r="KY71">
        <v>7.9438357666368462E-2</v>
      </c>
      <c r="KZ71">
        <v>9.2226633389884266E-2</v>
      </c>
      <c r="LA71">
        <v>8.9875067392526542E-2</v>
      </c>
      <c r="LB71">
        <v>9.3059226425490124E-2</v>
      </c>
      <c r="LC71">
        <v>0.65430922366346567</v>
      </c>
      <c r="LD71">
        <v>0.65647920196346432</v>
      </c>
      <c r="LE71">
        <v>0.65685408841884474</v>
      </c>
      <c r="LF71">
        <v>0.65564013330664117</v>
      </c>
      <c r="LG71">
        <v>0.6572106191243362</v>
      </c>
      <c r="LH71">
        <v>0.65786740152892176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6.6589988205735751E-2</v>
      </c>
      <c r="LT71">
        <v>7.8860134700728113E-2</v>
      </c>
      <c r="LU71">
        <v>8.532230163302483E-2</v>
      </c>
      <c r="LV71">
        <v>9.4869979791856948E-2</v>
      </c>
      <c r="LW71">
        <v>0.68904810076967404</v>
      </c>
      <c r="LX71">
        <v>0.68752295440048183</v>
      </c>
      <c r="LY71">
        <v>0.68581757839602753</v>
      </c>
      <c r="LZ71">
        <v>0.68530675374838779</v>
      </c>
      <c r="MA71">
        <v>0.68767919526811994</v>
      </c>
      <c r="MB71">
        <v>0.68602933517014042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8.7857658918496381E-2</v>
      </c>
      <c r="MO71">
        <v>9.3004907093239775E-2</v>
      </c>
      <c r="MP71">
        <v>8.7826777878453929E-2</v>
      </c>
      <c r="MQ71">
        <v>0.71548307389533727</v>
      </c>
      <c r="MR71">
        <v>0.71695255785645129</v>
      </c>
      <c r="MS71">
        <v>0.71409084946143064</v>
      </c>
      <c r="MT71">
        <v>0.71456276145272268</v>
      </c>
      <c r="MU71">
        <v>0.7137107275197323</v>
      </c>
      <c r="MV71">
        <v>0.71489193635302162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2.8858055729723909E-3</v>
      </c>
      <c r="NI71">
        <v>9.6689204048259134E-2</v>
      </c>
      <c r="NJ71">
        <v>9.6998342307596269E-2</v>
      </c>
      <c r="NK71">
        <v>0.75420502140222467</v>
      </c>
      <c r="NL71">
        <v>0.75295402276191348</v>
      </c>
      <c r="NM71">
        <v>0.75388427429031557</v>
      </c>
      <c r="NN71">
        <v>0.75378917659808276</v>
      </c>
      <c r="NO71">
        <v>0.75313159890717518</v>
      </c>
      <c r="NP71">
        <v>0.7558353018394719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0.11847618415286019</v>
      </c>
      <c r="OD71">
        <v>9.1813047916670623E-2</v>
      </c>
      <c r="OE71">
        <v>0.87339134980777788</v>
      </c>
      <c r="OF71">
        <v>0.78255405610108031</v>
      </c>
      <c r="OG71">
        <v>0.7830740178878276</v>
      </c>
      <c r="OH71">
        <v>0.7847595731033794</v>
      </c>
      <c r="OI71">
        <v>0.78538215470270323</v>
      </c>
      <c r="OJ71">
        <v>0.78491364607119252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8.5342537277828409E-2</v>
      </c>
      <c r="OY71">
        <v>1.0157195159237966</v>
      </c>
      <c r="OZ71">
        <v>0.86596189905227239</v>
      </c>
      <c r="PA71">
        <v>0.81285532678074235</v>
      </c>
      <c r="PB71">
        <v>0.81256625092022483</v>
      </c>
      <c r="PC71">
        <v>0.81352478005738438</v>
      </c>
      <c r="PD71">
        <v>0.81414512451685528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1.8693758438125356</v>
      </c>
      <c r="PT71">
        <v>1.02674712946684</v>
      </c>
      <c r="PU71">
        <v>0.89859152619360727</v>
      </c>
      <c r="PV71">
        <v>0.85203677089033014</v>
      </c>
      <c r="PW71">
        <v>0.853467668939205</v>
      </c>
      <c r="PX71">
        <v>0.8519499977602315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3.633658417857915</v>
      </c>
      <c r="QN71">
        <v>1.8761046346355494</v>
      </c>
      <c r="QO71">
        <v>1.0186403568396769</v>
      </c>
      <c r="QP71">
        <v>0.96060508731928196</v>
      </c>
      <c r="QQ71">
        <v>0.88129553058892884</v>
      </c>
      <c r="QR71">
        <v>0.88240724290694239</v>
      </c>
      <c r="QS71" s="102" t="s">
        <v>663</v>
      </c>
      <c r="QU71">
        <v>18</v>
      </c>
      <c r="QV71" s="35">
        <v>0.73299999999999998</v>
      </c>
      <c r="QW71">
        <f>MC$61</f>
        <v>0</v>
      </c>
      <c r="QX71">
        <f t="shared" ref="QX71:RP71" si="69">MD$61</f>
        <v>0</v>
      </c>
      <c r="QY71">
        <f t="shared" si="69"/>
        <v>0</v>
      </c>
      <c r="QZ71">
        <f t="shared" si="69"/>
        <v>0</v>
      </c>
      <c r="RA71">
        <f t="shared" si="69"/>
        <v>0</v>
      </c>
      <c r="RB71">
        <f t="shared" si="69"/>
        <v>0</v>
      </c>
      <c r="RC71">
        <f t="shared" si="64"/>
        <v>0</v>
      </c>
      <c r="RD71">
        <f t="shared" si="69"/>
        <v>0</v>
      </c>
      <c r="RE71">
        <f t="shared" si="69"/>
        <v>0</v>
      </c>
      <c r="RF71">
        <f t="shared" si="69"/>
        <v>0</v>
      </c>
      <c r="RG71">
        <f t="shared" si="69"/>
        <v>0</v>
      </c>
      <c r="RH71">
        <f t="shared" si="69"/>
        <v>5.0206880631358262</v>
      </c>
      <c r="RI71">
        <f t="shared" si="69"/>
        <v>5.0359450450697469</v>
      </c>
      <c r="RJ71">
        <f t="shared" si="69"/>
        <v>5.9056621895621575</v>
      </c>
      <c r="RK71">
        <f t="shared" si="69"/>
        <v>5.4138310473876263</v>
      </c>
      <c r="RL71">
        <f t="shared" si="69"/>
        <v>5.1790028078729788</v>
      </c>
      <c r="RM71">
        <f t="shared" si="69"/>
        <v>5.5400316227842525</v>
      </c>
      <c r="RN71">
        <f t="shared" si="69"/>
        <v>6.0440494062867423</v>
      </c>
      <c r="RO71">
        <f t="shared" si="69"/>
        <v>5.9181624126090657</v>
      </c>
      <c r="RP71">
        <f t="shared" si="69"/>
        <v>5.9320541154176674</v>
      </c>
      <c r="RR71">
        <f t="shared" si="51"/>
        <v>14.3772777</v>
      </c>
      <c r="RS71" s="35">
        <v>0.73299999999999998</v>
      </c>
      <c r="RT71">
        <f>0.62*RJ71+0.38*RK71</f>
        <v>5.7187663555358359</v>
      </c>
    </row>
    <row r="72" spans="1:48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 s="102" t="s">
        <v>664</v>
      </c>
      <c r="QU72">
        <v>19</v>
      </c>
      <c r="QV72" s="35">
        <v>0.76600000000000001</v>
      </c>
      <c r="QW72">
        <f>MW$61</f>
        <v>0</v>
      </c>
      <c r="QX72">
        <f t="shared" ref="QX72:RP72" si="70">MX$61</f>
        <v>0</v>
      </c>
      <c r="QY72">
        <f t="shared" si="70"/>
        <v>0</v>
      </c>
      <c r="QZ72">
        <f t="shared" si="70"/>
        <v>0</v>
      </c>
      <c r="RA72">
        <f t="shared" si="70"/>
        <v>0</v>
      </c>
      <c r="RB72">
        <f t="shared" si="70"/>
        <v>0</v>
      </c>
      <c r="RC72">
        <f t="shared" si="64"/>
        <v>0</v>
      </c>
      <c r="RD72">
        <f t="shared" si="70"/>
        <v>0</v>
      </c>
      <c r="RE72">
        <f t="shared" si="70"/>
        <v>0</v>
      </c>
      <c r="RF72">
        <f t="shared" si="70"/>
        <v>0</v>
      </c>
      <c r="RG72">
        <f t="shared" si="70"/>
        <v>0</v>
      </c>
      <c r="RH72">
        <f t="shared" si="70"/>
        <v>0.7267090932744269</v>
      </c>
      <c r="RI72">
        <f t="shared" si="70"/>
        <v>6.5021413834254682</v>
      </c>
      <c r="RJ72">
        <f t="shared" si="70"/>
        <v>4.7068664092859036</v>
      </c>
      <c r="RK72">
        <f t="shared" si="70"/>
        <v>5.4170111342416982</v>
      </c>
      <c r="RL72">
        <f t="shared" si="70"/>
        <v>5.4855956848348928</v>
      </c>
      <c r="RM72">
        <f t="shared" si="70"/>
        <v>5.6341725608292084</v>
      </c>
      <c r="RN72">
        <f t="shared" si="70"/>
        <v>5.5642327502535149</v>
      </c>
      <c r="RO72">
        <f t="shared" si="70"/>
        <v>6.1523743850836539</v>
      </c>
      <c r="RP72">
        <f t="shared" si="70"/>
        <v>6.2482153283927788</v>
      </c>
      <c r="RR72">
        <f t="shared" si="51"/>
        <v>14.771525400000002</v>
      </c>
      <c r="RS72" s="35">
        <v>0.76600000000000001</v>
      </c>
      <c r="RT72">
        <f>0.23*RJ72+0.77*RK72</f>
        <v>5.2536778475018657</v>
      </c>
    </row>
    <row r="73" spans="1:488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 s="102" t="s">
        <v>665</v>
      </c>
      <c r="QU73">
        <v>20</v>
      </c>
      <c r="QV73" s="35">
        <v>0.8</v>
      </c>
      <c r="QW73">
        <f>NQ$61</f>
        <v>0</v>
      </c>
      <c r="QX73">
        <f t="shared" ref="QX73:RP73" si="71">NR$61</f>
        <v>0</v>
      </c>
      <c r="QY73">
        <f t="shared" si="71"/>
        <v>0</v>
      </c>
      <c r="QZ73">
        <f t="shared" si="71"/>
        <v>0</v>
      </c>
      <c r="RA73">
        <f t="shared" si="71"/>
        <v>0</v>
      </c>
      <c r="RB73">
        <f t="shared" si="71"/>
        <v>0</v>
      </c>
      <c r="RC73">
        <f t="shared" si="64"/>
        <v>0</v>
      </c>
      <c r="RD73">
        <f t="shared" si="71"/>
        <v>0</v>
      </c>
      <c r="RE73">
        <f t="shared" si="71"/>
        <v>0</v>
      </c>
      <c r="RF73">
        <f t="shared" si="71"/>
        <v>0</v>
      </c>
      <c r="RG73">
        <f t="shared" si="71"/>
        <v>0</v>
      </c>
      <c r="RH73">
        <f t="shared" si="71"/>
        <v>0</v>
      </c>
      <c r="RI73">
        <f t="shared" si="71"/>
        <v>3.5265889065430591</v>
      </c>
      <c r="RJ73">
        <f t="shared" si="71"/>
        <v>8.110752363524707</v>
      </c>
      <c r="RK73">
        <f t="shared" si="71"/>
        <v>6.3003848003921998</v>
      </c>
      <c r="RL73">
        <f t="shared" si="71"/>
        <v>5.3548926581938501</v>
      </c>
      <c r="RM73">
        <f t="shared" si="71"/>
        <v>5.6467808096006351</v>
      </c>
      <c r="RN73">
        <f t="shared" si="71"/>
        <v>6.0333476625140507</v>
      </c>
      <c r="RO73">
        <f t="shared" si="71"/>
        <v>6.1024880982703662</v>
      </c>
      <c r="RP73">
        <f t="shared" si="71"/>
        <v>6.5742843261418145</v>
      </c>
      <c r="RR73">
        <f t="shared" si="51"/>
        <v>15.177720000000001</v>
      </c>
      <c r="RS73" s="35">
        <v>0.8</v>
      </c>
      <c r="RT73">
        <f>0.82*RK73+0.18*RL73</f>
        <v>6.1301962147964959</v>
      </c>
    </row>
    <row r="74" spans="1:488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 s="102" t="s">
        <v>666</v>
      </c>
      <c r="QU74">
        <v>21</v>
      </c>
      <c r="QV74" s="35">
        <v>0.83300000000000007</v>
      </c>
      <c r="QW74">
        <f>OK$61</f>
        <v>0</v>
      </c>
      <c r="QX74">
        <f t="shared" ref="QX74:RP74" si="72">OL$61</f>
        <v>0</v>
      </c>
      <c r="QY74">
        <f t="shared" si="72"/>
        <v>0</v>
      </c>
      <c r="QZ74">
        <f t="shared" si="72"/>
        <v>0</v>
      </c>
      <c r="RA74">
        <f t="shared" si="72"/>
        <v>0</v>
      </c>
      <c r="RB74">
        <f t="shared" si="72"/>
        <v>0</v>
      </c>
      <c r="RC74">
        <f t="shared" si="64"/>
        <v>0</v>
      </c>
      <c r="RD74">
        <f t="shared" si="72"/>
        <v>0</v>
      </c>
      <c r="RE74">
        <f t="shared" si="72"/>
        <v>0</v>
      </c>
      <c r="RF74">
        <f t="shared" si="72"/>
        <v>0</v>
      </c>
      <c r="RG74">
        <f t="shared" si="72"/>
        <v>0</v>
      </c>
      <c r="RH74">
        <f t="shared" si="72"/>
        <v>0</v>
      </c>
      <c r="RI74">
        <f t="shared" si="72"/>
        <v>0</v>
      </c>
      <c r="RJ74">
        <f t="shared" si="72"/>
        <v>3.4231167525997823</v>
      </c>
      <c r="RK74">
        <f t="shared" si="72"/>
        <v>9.1210544675629812</v>
      </c>
      <c r="RL74">
        <f t="shared" si="72"/>
        <v>6.7399027317908402</v>
      </c>
      <c r="RM74">
        <f t="shared" si="72"/>
        <v>5.5477696085454875</v>
      </c>
      <c r="RN74">
        <f t="shared" si="72"/>
        <v>5.8789780354968002</v>
      </c>
      <c r="RO74">
        <f t="shared" si="72"/>
        <v>6.4133479977281072</v>
      </c>
      <c r="RP74">
        <f t="shared" si="72"/>
        <v>5.8934502401026387</v>
      </c>
      <c r="RR74">
        <f t="shared" si="51"/>
        <v>15.571967700000002</v>
      </c>
      <c r="RS74" s="35">
        <v>0.83300000000000007</v>
      </c>
      <c r="RT74">
        <f>0.43*RK74+0.57*RL74</f>
        <v>7.7637979781728603</v>
      </c>
    </row>
    <row r="75" spans="1:48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 s="102" t="s">
        <v>667</v>
      </c>
      <c r="QU75">
        <v>22</v>
      </c>
      <c r="QV75" s="35">
        <v>0.8660000000000001</v>
      </c>
      <c r="QW75">
        <f>PE$61</f>
        <v>0</v>
      </c>
      <c r="QX75">
        <f t="shared" ref="QX75:RP75" si="73">PF$61</f>
        <v>0</v>
      </c>
      <c r="QY75">
        <f t="shared" si="73"/>
        <v>0</v>
      </c>
      <c r="QZ75">
        <f t="shared" si="73"/>
        <v>0</v>
      </c>
      <c r="RA75">
        <f t="shared" si="73"/>
        <v>0</v>
      </c>
      <c r="RB75">
        <f t="shared" si="73"/>
        <v>0</v>
      </c>
      <c r="RC75">
        <f>PQ$61</f>
        <v>0</v>
      </c>
      <c r="RD75">
        <f t="shared" si="73"/>
        <v>0</v>
      </c>
      <c r="RE75">
        <f t="shared" si="73"/>
        <v>0</v>
      </c>
      <c r="RF75">
        <f t="shared" si="73"/>
        <v>0</v>
      </c>
      <c r="RG75">
        <f t="shared" si="73"/>
        <v>0</v>
      </c>
      <c r="RH75">
        <f t="shared" si="73"/>
        <v>0</v>
      </c>
      <c r="RI75">
        <f t="shared" si="73"/>
        <v>0</v>
      </c>
      <c r="RJ75">
        <f t="shared" si="73"/>
        <v>0</v>
      </c>
      <c r="RK75">
        <f t="shared" si="73"/>
        <v>4.5445465780973349</v>
      </c>
      <c r="RL75">
        <f t="shared" si="73"/>
        <v>7.4480581183664798</v>
      </c>
      <c r="RM75">
        <f t="shared" si="73"/>
        <v>4.9947091891704245</v>
      </c>
      <c r="RN75">
        <f t="shared" si="73"/>
        <v>4.9776097921363158</v>
      </c>
      <c r="RO75">
        <f t="shared" si="73"/>
        <v>5.6190336148279609</v>
      </c>
      <c r="RP75">
        <f t="shared" si="73"/>
        <v>6.2468678089323291</v>
      </c>
      <c r="RR75">
        <f t="shared" si="51"/>
        <v>15.966215400000001</v>
      </c>
      <c r="RS75" s="35">
        <v>0.8660000000000001</v>
      </c>
      <c r="RT75">
        <f>0.03*RK75+0.97*RL75</f>
        <v>7.3609527721584058</v>
      </c>
    </row>
    <row r="76" spans="1:488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 s="102" t="s">
        <v>668</v>
      </c>
      <c r="QU76">
        <v>23</v>
      </c>
      <c r="QV76" s="35">
        <v>0.9</v>
      </c>
      <c r="QW76">
        <f>PY$61</f>
        <v>0</v>
      </c>
      <c r="QX76">
        <f t="shared" ref="QX76:RP76" si="74">PZ$61</f>
        <v>0</v>
      </c>
      <c r="QY76">
        <f t="shared" si="74"/>
        <v>0</v>
      </c>
      <c r="QZ76">
        <f t="shared" si="74"/>
        <v>0</v>
      </c>
      <c r="RA76">
        <f t="shared" si="74"/>
        <v>0</v>
      </c>
      <c r="RB76">
        <f t="shared" si="74"/>
        <v>0</v>
      </c>
      <c r="RC76">
        <f>QL$61</f>
        <v>0</v>
      </c>
      <c r="RD76">
        <f t="shared" si="74"/>
        <v>0</v>
      </c>
      <c r="RE76">
        <f t="shared" si="74"/>
        <v>0</v>
      </c>
      <c r="RF76">
        <f t="shared" si="74"/>
        <v>0</v>
      </c>
      <c r="RG76">
        <f t="shared" si="74"/>
        <v>0</v>
      </c>
      <c r="RH76">
        <f t="shared" si="74"/>
        <v>0</v>
      </c>
      <c r="RI76">
        <f t="shared" si="74"/>
        <v>0</v>
      </c>
      <c r="RJ76">
        <f t="shared" si="74"/>
        <v>0</v>
      </c>
      <c r="RK76">
        <f t="shared" si="74"/>
        <v>1.1730137181870355</v>
      </c>
      <c r="RL76">
        <f t="shared" si="74"/>
        <v>6.1128388782965439</v>
      </c>
      <c r="RM76">
        <f t="shared" si="74"/>
        <v>7.743037594179965</v>
      </c>
      <c r="RN76">
        <f t="shared" si="74"/>
        <v>6.1755072037510281</v>
      </c>
      <c r="RO76">
        <f t="shared" si="74"/>
        <v>6.1497447166513917</v>
      </c>
      <c r="RP76">
        <f t="shared" si="74"/>
        <v>5.4995774985390762</v>
      </c>
      <c r="RR76">
        <f t="shared" si="51"/>
        <v>16.372410000000002</v>
      </c>
      <c r="RS76" s="35">
        <v>0.9</v>
      </c>
      <c r="RT76">
        <f>0.63*RL76+0.37*RM76</f>
        <v>6.7160124031734103</v>
      </c>
    </row>
    <row r="77" spans="1:488" x14ac:dyDescent="0.3">
      <c r="A77">
        <v>0</v>
      </c>
      <c r="B77">
        <v>0</v>
      </c>
      <c r="C77">
        <v>0.34773800357500095</v>
      </c>
      <c r="D77">
        <v>0.39060348651966276</v>
      </c>
      <c r="E77">
        <v>0.33913579161455037</v>
      </c>
      <c r="F77">
        <v>0.31256503627137266</v>
      </c>
      <c r="G77">
        <v>0.37367655395641075</v>
      </c>
      <c r="H77">
        <v>0.38704930086729056</v>
      </c>
      <c r="I77">
        <v>0.31012260945528808</v>
      </c>
      <c r="J77">
        <v>0.33230401292334139</v>
      </c>
      <c r="K77">
        <v>0.31849670682769227</v>
      </c>
      <c r="L77">
        <v>0.30221878803403285</v>
      </c>
      <c r="M77">
        <v>0.35651017700229215</v>
      </c>
      <c r="N77">
        <v>0.37668475234834448</v>
      </c>
      <c r="O77">
        <v>0.65094174395307902</v>
      </c>
      <c r="P77">
        <v>0.65157208800762711</v>
      </c>
      <c r="Q77">
        <v>0.6437452596939568</v>
      </c>
      <c r="R77">
        <v>0.65402398020074726</v>
      </c>
      <c r="S77">
        <v>0.62781714628278862</v>
      </c>
      <c r="T77">
        <v>0.63560956248654021</v>
      </c>
      <c r="U77">
        <v>0</v>
      </c>
      <c r="V77">
        <v>0</v>
      </c>
      <c r="W77">
        <v>0</v>
      </c>
      <c r="X77">
        <v>0.50318345224263394</v>
      </c>
      <c r="Y77">
        <v>0.44229780547254255</v>
      </c>
      <c r="Z77">
        <v>0.45523090888305418</v>
      </c>
      <c r="AA77">
        <v>0.53130651703566278</v>
      </c>
      <c r="AB77">
        <v>0.48837706715191725</v>
      </c>
      <c r="AC77">
        <v>0.50470212200985842</v>
      </c>
      <c r="AD77">
        <v>0.48502248804380088</v>
      </c>
      <c r="AE77">
        <v>0.482172899341547</v>
      </c>
      <c r="AF77">
        <v>0.54140409084317997</v>
      </c>
      <c r="AG77">
        <v>0.46852768505735004</v>
      </c>
      <c r="AH77">
        <v>0.44587734164924997</v>
      </c>
      <c r="AI77">
        <v>0.90054840100514</v>
      </c>
      <c r="AJ77">
        <v>0.88153553447704169</v>
      </c>
      <c r="AK77">
        <v>0.8719062063820141</v>
      </c>
      <c r="AL77">
        <v>0.90347737471127865</v>
      </c>
      <c r="AM77">
        <v>0.87370265904117606</v>
      </c>
      <c r="AN77">
        <v>0.89527780027836401</v>
      </c>
      <c r="AO77">
        <v>0</v>
      </c>
      <c r="AP77">
        <v>0</v>
      </c>
      <c r="AQ77">
        <v>0</v>
      </c>
      <c r="AR77">
        <v>0</v>
      </c>
      <c r="AS77">
        <v>0.57802593707272387</v>
      </c>
      <c r="AT77">
        <v>0.60290770240894398</v>
      </c>
      <c r="AU77">
        <v>0.62076428851620435</v>
      </c>
      <c r="AV77">
        <v>0.53040836074955966</v>
      </c>
      <c r="AW77">
        <v>0.56915602866017856</v>
      </c>
      <c r="AX77">
        <v>0.59651609181331777</v>
      </c>
      <c r="AY77">
        <v>0.63839192706057823</v>
      </c>
      <c r="AZ77">
        <v>0.61480332280735683</v>
      </c>
      <c r="BA77">
        <v>0.60717057515006045</v>
      </c>
      <c r="BB77">
        <v>0.55684023002472249</v>
      </c>
      <c r="BC77">
        <v>1.0980519702442622</v>
      </c>
      <c r="BD77">
        <v>1.1044442040565965</v>
      </c>
      <c r="BE77">
        <v>1.1210649492943345</v>
      </c>
      <c r="BF77">
        <v>1.1060920325438863</v>
      </c>
      <c r="BG77">
        <v>1.1017927138360994</v>
      </c>
      <c r="BH77">
        <v>1.0934600163696144</v>
      </c>
      <c r="BI77">
        <v>0</v>
      </c>
      <c r="BJ77">
        <v>0</v>
      </c>
      <c r="BK77">
        <v>0</v>
      </c>
      <c r="BL77">
        <v>0</v>
      </c>
      <c r="BM77">
        <v>0.3871119726238319</v>
      </c>
      <c r="BN77">
        <v>0.73522256766724858</v>
      </c>
      <c r="BO77">
        <v>0.66314193991703996</v>
      </c>
      <c r="BP77">
        <v>0.79019466803535487</v>
      </c>
      <c r="BQ77">
        <v>0.74605906761447172</v>
      </c>
      <c r="BR77">
        <v>0.69805367431994347</v>
      </c>
      <c r="BS77">
        <v>0.78898486661471268</v>
      </c>
      <c r="BT77">
        <v>0.74630994530894557</v>
      </c>
      <c r="BU77">
        <v>0.76655881431849127</v>
      </c>
      <c r="BV77">
        <v>0.76552684198691956</v>
      </c>
      <c r="BW77">
        <v>1.3679033923573565</v>
      </c>
      <c r="BX77">
        <v>1.3788327324164171</v>
      </c>
      <c r="BY77">
        <v>1.3120338866540202</v>
      </c>
      <c r="BZ77">
        <v>1.3629965619254902</v>
      </c>
      <c r="CA77">
        <v>1.3305796253394766</v>
      </c>
      <c r="CB77">
        <v>1.336239842580464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0.67262480497320865</v>
      </c>
      <c r="CI77">
        <v>0.89943097508912129</v>
      </c>
      <c r="CJ77">
        <v>0.82961907147721614</v>
      </c>
      <c r="CK77">
        <v>0.84690323582106752</v>
      </c>
      <c r="CL77">
        <v>0.87204271790850529</v>
      </c>
      <c r="CM77">
        <v>0.90866070907874696</v>
      </c>
      <c r="CN77">
        <v>0.99952147474847886</v>
      </c>
      <c r="CO77">
        <v>0.85595778846643755</v>
      </c>
      <c r="CP77">
        <v>0.88765722360105137</v>
      </c>
      <c r="CQ77">
        <v>1.5997846626814256</v>
      </c>
      <c r="CR77">
        <v>1.603412833537182</v>
      </c>
      <c r="CS77">
        <v>1.6051140574928657</v>
      </c>
      <c r="CT77">
        <v>1.62910281261666</v>
      </c>
      <c r="CU77">
        <v>1.5624989668620151</v>
      </c>
      <c r="CV77">
        <v>1.6144423083905712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0.28055357299211159</v>
      </c>
      <c r="DC77">
        <v>0.88992924212381563</v>
      </c>
      <c r="DD77">
        <v>0.94739917536509222</v>
      </c>
      <c r="DE77">
        <v>1.0292212075656435</v>
      </c>
      <c r="DF77">
        <v>0.89303657422262317</v>
      </c>
      <c r="DG77">
        <v>1.0374155132326845</v>
      </c>
      <c r="DH77">
        <v>1.0012037195776267</v>
      </c>
      <c r="DI77">
        <v>1.0237849553882317</v>
      </c>
      <c r="DJ77">
        <v>0.97818606578845035</v>
      </c>
      <c r="DK77">
        <v>1.7388027431206179</v>
      </c>
      <c r="DL77">
        <v>1.7428831886371539</v>
      </c>
      <c r="DM77">
        <v>1.7261260558709048</v>
      </c>
      <c r="DN77">
        <v>1.741384905463401</v>
      </c>
      <c r="DO77">
        <v>1.7739338090002219</v>
      </c>
      <c r="DP77">
        <v>1.7804726061715048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0.82364219818221129</v>
      </c>
      <c r="DX77">
        <v>1.0785941043038034</v>
      </c>
      <c r="DY77">
        <v>1.0327712308866281</v>
      </c>
      <c r="DZ77">
        <v>0.99666504540481304</v>
      </c>
      <c r="EA77">
        <v>1.0129557824653517</v>
      </c>
      <c r="EB77">
        <v>1.0647614054206271</v>
      </c>
      <c r="EC77">
        <v>1.0665302301047566</v>
      </c>
      <c r="ED77">
        <v>1.0644968748110732</v>
      </c>
      <c r="EE77">
        <v>1.8517078681959911</v>
      </c>
      <c r="EF77">
        <v>1.8403835355062361</v>
      </c>
      <c r="EG77">
        <v>1.9063665121542213</v>
      </c>
      <c r="EH77">
        <v>1.8698003085164159</v>
      </c>
      <c r="EI77">
        <v>1.8987275053743964</v>
      </c>
      <c r="EJ77">
        <v>1.802481153692256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0.48105822215299299</v>
      </c>
      <c r="ER77">
        <v>1.1454629773680383</v>
      </c>
      <c r="ES77">
        <v>1.1232253495424986</v>
      </c>
      <c r="ET77">
        <v>1.0977724879162989</v>
      </c>
      <c r="EU77">
        <v>1.1608593903995201</v>
      </c>
      <c r="EV77">
        <v>1.1903894927799661</v>
      </c>
      <c r="EW77">
        <v>1.0841896586282618</v>
      </c>
      <c r="EX77">
        <v>1.266702211756227</v>
      </c>
      <c r="EY77">
        <v>1.9195930982139162</v>
      </c>
      <c r="EZ77">
        <v>1.9334021695657413</v>
      </c>
      <c r="FA77">
        <v>2.0578770107463682</v>
      </c>
      <c r="FB77">
        <v>1.9214753624639727</v>
      </c>
      <c r="FC77">
        <v>1.9574906630392062</v>
      </c>
      <c r="FD77">
        <v>2.0052142199992908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0.87896588238071183</v>
      </c>
      <c r="FM77">
        <v>1.0933191106575115</v>
      </c>
      <c r="FN77">
        <v>1.1558749761008631</v>
      </c>
      <c r="FO77">
        <v>1.2306165589962197</v>
      </c>
      <c r="FP77">
        <v>1.3113855462607176</v>
      </c>
      <c r="FQ77">
        <v>1.2547762524201718</v>
      </c>
      <c r="FR77">
        <v>1.2318716397794334</v>
      </c>
      <c r="FS77">
        <v>2.1785735316024972</v>
      </c>
      <c r="FT77">
        <v>2.1062612398721576</v>
      </c>
      <c r="FU77">
        <v>2.065356109244747</v>
      </c>
      <c r="FV77">
        <v>2.0774854896053805</v>
      </c>
      <c r="FW77">
        <v>2.0035435232005976</v>
      </c>
      <c r="FX77">
        <v>2.083071839469198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0.59814845276008166</v>
      </c>
      <c r="GG77">
        <v>1.3690680377680686</v>
      </c>
      <c r="GH77">
        <v>1.1868186887722854</v>
      </c>
      <c r="GI77">
        <v>1.4108669261624731</v>
      </c>
      <c r="GJ77">
        <v>1.291497496571705</v>
      </c>
      <c r="GK77">
        <v>1.4169275328782744</v>
      </c>
      <c r="GL77">
        <v>1.2918119659460769</v>
      </c>
      <c r="GM77">
        <v>2.1115264329620405</v>
      </c>
      <c r="GN77">
        <v>2.1038217013733114</v>
      </c>
      <c r="GO77">
        <v>2.2066214269585522</v>
      </c>
      <c r="GP77">
        <v>2.1945362100121883</v>
      </c>
      <c r="GQ77">
        <v>2.1787760285838274</v>
      </c>
      <c r="GR77">
        <v>2.1514388058743719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0.21667045597666054</v>
      </c>
      <c r="HA77">
        <v>0.98936096366467063</v>
      </c>
      <c r="HB77">
        <v>1.3505276317008319</v>
      </c>
      <c r="HC77">
        <v>1.5852115082473504</v>
      </c>
      <c r="HD77">
        <v>1.3422734864817552</v>
      </c>
      <c r="HE77">
        <v>1.4931449264985071</v>
      </c>
      <c r="HF77">
        <v>1.3314491935579382</v>
      </c>
      <c r="HG77">
        <v>2.2994051968681331</v>
      </c>
      <c r="HH77">
        <v>2.2493554546693431</v>
      </c>
      <c r="HI77">
        <v>2.3026100077633611</v>
      </c>
      <c r="HJ77">
        <v>2.2818943999773245</v>
      </c>
      <c r="HK77">
        <v>2.2500726970012415</v>
      </c>
      <c r="HL77">
        <v>2.3137282795957974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0.87877453557821039</v>
      </c>
      <c r="HV77">
        <v>1.4460601066800711</v>
      </c>
      <c r="HW77">
        <v>1.568894862779493</v>
      </c>
      <c r="HX77">
        <v>1.5510218238676181</v>
      </c>
      <c r="HY77">
        <v>1.5027708093667138</v>
      </c>
      <c r="HZ77">
        <v>1.4164997681973215</v>
      </c>
      <c r="IA77">
        <v>2.4516177060669784</v>
      </c>
      <c r="IB77">
        <v>2.3920308296927693</v>
      </c>
      <c r="IC77">
        <v>2.3317898262271597</v>
      </c>
      <c r="ID77">
        <v>2.454398881313137</v>
      </c>
      <c r="IE77">
        <v>2.3879778047498346</v>
      </c>
      <c r="IF77">
        <v>2.3355202366870054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0.66634521764161969</v>
      </c>
      <c r="IP77">
        <v>1.016407842725223</v>
      </c>
      <c r="IQ77">
        <v>1.5118464828661304</v>
      </c>
      <c r="IR77">
        <v>1.6022462180138197</v>
      </c>
      <c r="IS77">
        <v>1.6674463598989089</v>
      </c>
      <c r="IT77">
        <v>1.5534161545595466</v>
      </c>
      <c r="IU77">
        <v>2.5322495383139167</v>
      </c>
      <c r="IV77">
        <v>2.5408242405397914</v>
      </c>
      <c r="IW77">
        <v>2.5047312173704848</v>
      </c>
      <c r="IX77">
        <v>2.4488231102118259</v>
      </c>
      <c r="IY77">
        <v>2.5274123618498687</v>
      </c>
      <c r="IZ77">
        <v>2.5026711705584939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1.0991733331502349</v>
      </c>
      <c r="JK77">
        <v>1.686088533723338</v>
      </c>
      <c r="JL77">
        <v>1.4033369760152505</v>
      </c>
      <c r="JM77">
        <v>1.4607491576187892</v>
      </c>
      <c r="JN77">
        <v>1.734569103749936</v>
      </c>
      <c r="JO77">
        <v>2.5587927580223613</v>
      </c>
      <c r="JP77">
        <v>2.6033738469434557</v>
      </c>
      <c r="JQ77">
        <v>2.6161988124776321</v>
      </c>
      <c r="JR77">
        <v>2.6439242892769159</v>
      </c>
      <c r="JS77">
        <v>2.5967606331710633</v>
      </c>
      <c r="JT77">
        <v>2.5890670569832874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0.72499958099860151</v>
      </c>
      <c r="KE77">
        <v>1.3691966020266555</v>
      </c>
      <c r="KF77">
        <v>1.7872919495164694</v>
      </c>
      <c r="KG77">
        <v>1.8683906043954333</v>
      </c>
      <c r="KH77">
        <v>1.8341167847974891</v>
      </c>
      <c r="KI77">
        <v>2.7272098936691007</v>
      </c>
      <c r="KJ77">
        <v>2.8046067661907532</v>
      </c>
      <c r="KK77">
        <v>2.7545656131122214</v>
      </c>
      <c r="KL77">
        <v>2.7708108826443811</v>
      </c>
      <c r="KM77">
        <v>2.7958842527492331</v>
      </c>
      <c r="KN77">
        <v>2.776519438887906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0.49690029607394837</v>
      </c>
      <c r="KY77">
        <v>1.1491432325334827</v>
      </c>
      <c r="KZ77">
        <v>1.6730526680337028</v>
      </c>
      <c r="LA77">
        <v>1.7838431878655652</v>
      </c>
      <c r="LB77">
        <v>1.8337226761105809</v>
      </c>
      <c r="LC77">
        <v>2.8891210179806581</v>
      </c>
      <c r="LD77">
        <v>2.9107178324042464</v>
      </c>
      <c r="LE77">
        <v>2.8434575081427118</v>
      </c>
      <c r="LF77">
        <v>2.8054584010614048</v>
      </c>
      <c r="LG77">
        <v>2.8985356834727356</v>
      </c>
      <c r="LH77">
        <v>2.7443928996146063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0.30178835988647301</v>
      </c>
      <c r="LT77">
        <v>1.2545176405495104</v>
      </c>
      <c r="LU77">
        <v>1.961156494861005</v>
      </c>
      <c r="LV77">
        <v>1.5885151981016763</v>
      </c>
      <c r="LW77">
        <v>2.930116047763704</v>
      </c>
      <c r="LX77">
        <v>2.9177027851273922</v>
      </c>
      <c r="LY77">
        <v>2.9904608875251624</v>
      </c>
      <c r="LZ77">
        <v>3.0522902659056221</v>
      </c>
      <c r="MA77">
        <v>2.9289258109732561</v>
      </c>
      <c r="MB77">
        <v>2.8843989393597056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0.74622693900467041</v>
      </c>
      <c r="MO77">
        <v>1.4982130756533134</v>
      </c>
      <c r="MP77">
        <v>2.1677346521630945</v>
      </c>
      <c r="MQ77">
        <v>2.9969748654541397</v>
      </c>
      <c r="MR77">
        <v>2.8922647140789572</v>
      </c>
      <c r="MS77">
        <v>2.9904258645661694</v>
      </c>
      <c r="MT77">
        <v>3.1324648787629634</v>
      </c>
      <c r="MU77">
        <v>3.0430285639609762</v>
      </c>
      <c r="MV77">
        <v>3.0001218662829614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0.15109567769065857</v>
      </c>
      <c r="NI77">
        <v>1.1005331732989159</v>
      </c>
      <c r="NJ77">
        <v>1.6515128377851778</v>
      </c>
      <c r="NK77">
        <v>3.1510770379645505</v>
      </c>
      <c r="NL77">
        <v>3.1504799728154436</v>
      </c>
      <c r="NM77">
        <v>3.0758131862966906</v>
      </c>
      <c r="NN77">
        <v>3.0408118008071936</v>
      </c>
      <c r="NO77">
        <v>3.2090050760528532</v>
      </c>
      <c r="NP77">
        <v>3.2119700906211235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0.66063845542475275</v>
      </c>
      <c r="OD77">
        <v>1.3589949236750287</v>
      </c>
      <c r="OE77">
        <v>3.2136331131309213</v>
      </c>
      <c r="OF77">
        <v>3.3104375051065573</v>
      </c>
      <c r="OG77">
        <v>3.3069146706559942</v>
      </c>
      <c r="OH77">
        <v>3.2708923491040403</v>
      </c>
      <c r="OI77">
        <v>3.2957890141154</v>
      </c>
      <c r="OJ77">
        <v>3.4358940087077467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0.57804098161256257</v>
      </c>
      <c r="OY77">
        <v>3.4552831740642165</v>
      </c>
      <c r="OZ77">
        <v>3.2619768389563171</v>
      </c>
      <c r="PA77">
        <v>3.2480648596769224</v>
      </c>
      <c r="PB77">
        <v>3.4382546477288085</v>
      </c>
      <c r="PC77">
        <v>3.4575998548835933</v>
      </c>
      <c r="PD77">
        <v>3.2580442331986759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5.3203514150547537</v>
      </c>
      <c r="PT77">
        <v>3.4922997168779215</v>
      </c>
      <c r="PU77">
        <v>3.2082759294062719</v>
      </c>
      <c r="PV77">
        <v>3.3227570217820319</v>
      </c>
      <c r="PW77">
        <v>3.4534169826316856</v>
      </c>
      <c r="PX77">
        <v>3.4636292891487357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9.719339273924076</v>
      </c>
      <c r="QN77">
        <v>5.4570063951374559</v>
      </c>
      <c r="QO77">
        <v>3.4880310537947126</v>
      </c>
      <c r="QP77">
        <v>3.5018805087468059</v>
      </c>
      <c r="QQ77">
        <v>3.5029017175629611</v>
      </c>
      <c r="QR77">
        <v>3.628639921301696</v>
      </c>
      <c r="QS77" s="102" t="s">
        <v>669</v>
      </c>
    </row>
    <row r="78" spans="1:488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 s="102" t="s">
        <v>670</v>
      </c>
      <c r="QU78" t="s">
        <v>991</v>
      </c>
      <c r="QV78" t="s">
        <v>1006</v>
      </c>
      <c r="QW78">
        <v>1</v>
      </c>
      <c r="QX78">
        <v>2</v>
      </c>
      <c r="QY78">
        <v>3</v>
      </c>
      <c r="QZ78">
        <v>4</v>
      </c>
      <c r="RA78">
        <v>5</v>
      </c>
      <c r="RB78">
        <v>6</v>
      </c>
      <c r="RC78">
        <v>7</v>
      </c>
      <c r="RD78">
        <v>8</v>
      </c>
      <c r="RE78">
        <v>9</v>
      </c>
      <c r="RF78">
        <v>10</v>
      </c>
      <c r="RG78">
        <v>11</v>
      </c>
      <c r="RH78">
        <v>12</v>
      </c>
      <c r="RI78">
        <v>13</v>
      </c>
      <c r="RJ78">
        <v>14</v>
      </c>
      <c r="RK78">
        <v>15</v>
      </c>
      <c r="RL78">
        <v>16</v>
      </c>
      <c r="RM78">
        <v>17</v>
      </c>
      <c r="RN78">
        <v>18</v>
      </c>
      <c r="RO78">
        <v>19</v>
      </c>
      <c r="RP78">
        <v>20</v>
      </c>
      <c r="RR78" t="s">
        <v>886</v>
      </c>
      <c r="RS78" t="s">
        <v>627</v>
      </c>
      <c r="RT78" t="s">
        <v>1006</v>
      </c>
    </row>
    <row r="79" spans="1:488" x14ac:dyDescent="0.3">
      <c r="A79">
        <v>0</v>
      </c>
      <c r="B79">
        <v>0</v>
      </c>
      <c r="C79">
        <v>0.35788741843163929</v>
      </c>
      <c r="D79">
        <v>0.3967919007350828</v>
      </c>
      <c r="E79">
        <v>0.34550607767502334</v>
      </c>
      <c r="F79">
        <v>0.31891256581226402</v>
      </c>
      <c r="G79">
        <v>0.3819558454772003</v>
      </c>
      <c r="H79">
        <v>0.39588168691587783</v>
      </c>
      <c r="I79">
        <v>0.3164142281018244</v>
      </c>
      <c r="J79">
        <v>0.33924398979872911</v>
      </c>
      <c r="K79">
        <v>0.32200567869664898</v>
      </c>
      <c r="L79">
        <v>0.30886197321323655</v>
      </c>
      <c r="M79">
        <v>0.36448994132392332</v>
      </c>
      <c r="N79">
        <v>0.38544642378156119</v>
      </c>
      <c r="O79">
        <v>0.62958029451883113</v>
      </c>
      <c r="P79">
        <v>0.62861187788062478</v>
      </c>
      <c r="Q79">
        <v>0.62169986560349522</v>
      </c>
      <c r="R79">
        <v>0.6322473142840711</v>
      </c>
      <c r="S79">
        <v>0.60247257364082873</v>
      </c>
      <c r="T79">
        <v>0.61195879875605996</v>
      </c>
      <c r="U79">
        <v>0</v>
      </c>
      <c r="V79">
        <v>0</v>
      </c>
      <c r="W79">
        <v>0</v>
      </c>
      <c r="X79">
        <v>0.50889227028947681</v>
      </c>
      <c r="Y79">
        <v>0.44693397444286964</v>
      </c>
      <c r="Z79">
        <v>0.46078194639038406</v>
      </c>
      <c r="AA79">
        <v>0.53741145331447282</v>
      </c>
      <c r="AB79">
        <v>0.49390631849170785</v>
      </c>
      <c r="AC79">
        <v>0.51115422888989936</v>
      </c>
      <c r="AD79">
        <v>0.49004600427541101</v>
      </c>
      <c r="AE79">
        <v>0.48917266489161254</v>
      </c>
      <c r="AF79">
        <v>0.54705489491680448</v>
      </c>
      <c r="AG79">
        <v>0.47421039111832364</v>
      </c>
      <c r="AH79">
        <v>0.44886307106518569</v>
      </c>
      <c r="AI79">
        <v>0.86634688225939793</v>
      </c>
      <c r="AJ79">
        <v>0.8445837862028468</v>
      </c>
      <c r="AK79">
        <v>0.83461814457322026</v>
      </c>
      <c r="AL79">
        <v>0.8703760988381174</v>
      </c>
      <c r="AM79">
        <v>0.8372038235306587</v>
      </c>
      <c r="AN79">
        <v>0.86161547041794362</v>
      </c>
      <c r="AO79">
        <v>0</v>
      </c>
      <c r="AP79">
        <v>0</v>
      </c>
      <c r="AQ79">
        <v>0</v>
      </c>
      <c r="AR79">
        <v>0</v>
      </c>
      <c r="AS79">
        <v>0.58446175946226153</v>
      </c>
      <c r="AT79">
        <v>0.60725925178488838</v>
      </c>
      <c r="AU79">
        <v>0.62566095788397791</v>
      </c>
      <c r="AV79">
        <v>0.53401772915597912</v>
      </c>
      <c r="AW79">
        <v>0.57249803346573591</v>
      </c>
      <c r="AX79">
        <v>0.60405647772066795</v>
      </c>
      <c r="AY79">
        <v>0.64426576983596129</v>
      </c>
      <c r="AZ79">
        <v>0.61940412875913387</v>
      </c>
      <c r="BA79">
        <v>0.61136993644059756</v>
      </c>
      <c r="BB79">
        <v>0.56414097343681646</v>
      </c>
      <c r="BC79">
        <v>1.0479097008386673</v>
      </c>
      <c r="BD79">
        <v>1.0532077657035819</v>
      </c>
      <c r="BE79">
        <v>1.0725847515016709</v>
      </c>
      <c r="BF79">
        <v>1.0561589447149708</v>
      </c>
      <c r="BG79">
        <v>1.0504574388433179</v>
      </c>
      <c r="BH79">
        <v>1.0425275755841652</v>
      </c>
      <c r="BI79">
        <v>0</v>
      </c>
      <c r="BJ79">
        <v>0</v>
      </c>
      <c r="BK79">
        <v>0</v>
      </c>
      <c r="BL79">
        <v>0</v>
      </c>
      <c r="BM79">
        <v>0.40093928792518257</v>
      </c>
      <c r="BN79">
        <v>0.7411149758531772</v>
      </c>
      <c r="BO79">
        <v>0.66876824951736724</v>
      </c>
      <c r="BP79">
        <v>0.7936664234289712</v>
      </c>
      <c r="BQ79">
        <v>0.74957586264561871</v>
      </c>
      <c r="BR79">
        <v>0.70162342629894581</v>
      </c>
      <c r="BS79">
        <v>0.79254679392937</v>
      </c>
      <c r="BT79">
        <v>0.74872740652583325</v>
      </c>
      <c r="BU79">
        <v>0.77066084531655354</v>
      </c>
      <c r="BV79">
        <v>0.76818682824063411</v>
      </c>
      <c r="BW79">
        <v>1.3057092033367004</v>
      </c>
      <c r="BX79">
        <v>1.3180020651352449</v>
      </c>
      <c r="BY79">
        <v>1.245992551366343</v>
      </c>
      <c r="BZ79">
        <v>1.2987698930535181</v>
      </c>
      <c r="CA79">
        <v>1.2647270955345091</v>
      </c>
      <c r="CB79">
        <v>1.272431568989286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0.68709762580535039</v>
      </c>
      <c r="CI79">
        <v>0.91383300604575768</v>
      </c>
      <c r="CJ79">
        <v>0.83931970157696434</v>
      </c>
      <c r="CK79">
        <v>0.85468914825222153</v>
      </c>
      <c r="CL79">
        <v>0.87817634590738369</v>
      </c>
      <c r="CM79">
        <v>0.92114872357254929</v>
      </c>
      <c r="CN79">
        <v>1.0155579032615278</v>
      </c>
      <c r="CO79">
        <v>0.86874189029465709</v>
      </c>
      <c r="CP79">
        <v>0.89366900522496218</v>
      </c>
      <c r="CQ79">
        <v>1.5278350766728721</v>
      </c>
      <c r="CR79">
        <v>1.5330312122467462</v>
      </c>
      <c r="CS79">
        <v>1.5371604415279714</v>
      </c>
      <c r="CT79">
        <v>1.562042817136073</v>
      </c>
      <c r="CU79">
        <v>1.4880190659829626</v>
      </c>
      <c r="CV79">
        <v>1.546123687763973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0.29933973634061117</v>
      </c>
      <c r="DC79">
        <v>0.90046249282074142</v>
      </c>
      <c r="DD79">
        <v>0.95646919281492704</v>
      </c>
      <c r="DE79">
        <v>1.0393151164693784</v>
      </c>
      <c r="DF79">
        <v>0.89731876084114026</v>
      </c>
      <c r="DG79">
        <v>1.0493852264785131</v>
      </c>
      <c r="DH79">
        <v>1.0113707524901108</v>
      </c>
      <c r="DI79">
        <v>1.0296840064586898</v>
      </c>
      <c r="DJ79">
        <v>0.99077986301350662</v>
      </c>
      <c r="DK79">
        <v>1.6547016261928167</v>
      </c>
      <c r="DL79">
        <v>1.6652843155647576</v>
      </c>
      <c r="DM79">
        <v>1.6430113142864691</v>
      </c>
      <c r="DN79">
        <v>1.6608710268897808</v>
      </c>
      <c r="DO79">
        <v>1.6924927589087544</v>
      </c>
      <c r="DP79">
        <v>1.7007117924392503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0.8408851764240094</v>
      </c>
      <c r="DX79">
        <v>1.0897971559655892</v>
      </c>
      <c r="DY79">
        <v>1.0409482331055981</v>
      </c>
      <c r="DZ79">
        <v>1.0041183532604623</v>
      </c>
      <c r="EA79">
        <v>1.0197508766880787</v>
      </c>
      <c r="EB79">
        <v>1.0744858313865215</v>
      </c>
      <c r="EC79">
        <v>1.0803278850629978</v>
      </c>
      <c r="ED79">
        <v>1.0788328495344075</v>
      </c>
      <c r="EE79">
        <v>1.7630009303032748</v>
      </c>
      <c r="EF79">
        <v>1.7494198131818266</v>
      </c>
      <c r="EG79">
        <v>1.8194787894041362</v>
      </c>
      <c r="EH79">
        <v>1.7783391050067781</v>
      </c>
      <c r="EI79">
        <v>1.8131839426950245</v>
      </c>
      <c r="EJ79">
        <v>1.7078206305493076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0.50763311457177884</v>
      </c>
      <c r="ER79">
        <v>1.1576314810572705</v>
      </c>
      <c r="ES79">
        <v>1.1332814546813612</v>
      </c>
      <c r="ET79">
        <v>1.105537102095024</v>
      </c>
      <c r="EU79">
        <v>1.1750643966326026</v>
      </c>
      <c r="EV79">
        <v>1.2035253895906284</v>
      </c>
      <c r="EW79">
        <v>1.0936573141485655</v>
      </c>
      <c r="EX79">
        <v>1.2786481743288289</v>
      </c>
      <c r="EY79">
        <v>1.8193271230206587</v>
      </c>
      <c r="EZ79">
        <v>1.8316779196791031</v>
      </c>
      <c r="FA79">
        <v>1.9660393179565709</v>
      </c>
      <c r="FB79">
        <v>1.8175853879687724</v>
      </c>
      <c r="FC79">
        <v>1.8592259668503919</v>
      </c>
      <c r="FD79">
        <v>1.9091769636203311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0.88842352495847365</v>
      </c>
      <c r="FM79">
        <v>1.1038790148179758</v>
      </c>
      <c r="FN79">
        <v>1.1623089970244991</v>
      </c>
      <c r="FO79">
        <v>1.2426062456553522</v>
      </c>
      <c r="FP79">
        <v>1.3200407815027189</v>
      </c>
      <c r="FQ79">
        <v>1.261725612361754</v>
      </c>
      <c r="FR79">
        <v>1.2410753068916482</v>
      </c>
      <c r="FS79">
        <v>2.0827535208700882</v>
      </c>
      <c r="FT79">
        <v>2.0053420242706528</v>
      </c>
      <c r="FU79">
        <v>1.9589864511404933</v>
      </c>
      <c r="FV79">
        <v>1.9722533042564387</v>
      </c>
      <c r="FW79">
        <v>1.8916506346778548</v>
      </c>
      <c r="FX79">
        <v>1.9773060953192207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0.61072290487075875</v>
      </c>
      <c r="GG79">
        <v>1.3790450356098156</v>
      </c>
      <c r="GH79">
        <v>1.1918590737017252</v>
      </c>
      <c r="GI79">
        <v>1.4213234336931806</v>
      </c>
      <c r="GJ79">
        <v>1.2950945813093631</v>
      </c>
      <c r="GK79">
        <v>1.4262558241077299</v>
      </c>
      <c r="GL79">
        <v>1.2978760011829096</v>
      </c>
      <c r="GM79">
        <v>1.9947477876894766</v>
      </c>
      <c r="GN79">
        <v>1.9870073547533258</v>
      </c>
      <c r="GO79">
        <v>2.0976078987174924</v>
      </c>
      <c r="GP79">
        <v>2.083129872595145</v>
      </c>
      <c r="GQ79">
        <v>2.0681883642390986</v>
      </c>
      <c r="GR79">
        <v>2.0383213041430679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0.22856174674649454</v>
      </c>
      <c r="HA79">
        <v>0.9994741957395552</v>
      </c>
      <c r="HB79">
        <v>1.3601633907532564</v>
      </c>
      <c r="HC79">
        <v>1.5939432754189256</v>
      </c>
      <c r="HD79">
        <v>1.3474483840156024</v>
      </c>
      <c r="HE79">
        <v>1.5047355623476046</v>
      </c>
      <c r="HF79">
        <v>1.3383448464501417</v>
      </c>
      <c r="HG79">
        <v>2.1788000095745899</v>
      </c>
      <c r="HH79">
        <v>2.1272745729852498</v>
      </c>
      <c r="HI79">
        <v>2.1847899709378953</v>
      </c>
      <c r="HJ79">
        <v>2.1625433032530723</v>
      </c>
      <c r="HK79">
        <v>2.1315076426058162</v>
      </c>
      <c r="HL79">
        <v>2.1944987624232621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0.89449166295019855</v>
      </c>
      <c r="HV79">
        <v>1.4540069189041973</v>
      </c>
      <c r="HW79">
        <v>1.5789597084706992</v>
      </c>
      <c r="HX79">
        <v>1.5542612625809717</v>
      </c>
      <c r="HY79">
        <v>1.5098683978652692</v>
      </c>
      <c r="HZ79">
        <v>1.4178878468990521</v>
      </c>
      <c r="IA79">
        <v>2.3309094661673808</v>
      </c>
      <c r="IB79">
        <v>2.2649742221126865</v>
      </c>
      <c r="IC79">
        <v>2.2003296373303289</v>
      </c>
      <c r="ID79">
        <v>2.3332877839500914</v>
      </c>
      <c r="IE79">
        <v>2.2589997715700112</v>
      </c>
      <c r="IF79">
        <v>2.2032358205121438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0.68973754889545136</v>
      </c>
      <c r="IP79">
        <v>1.0213649397573556</v>
      </c>
      <c r="IQ79">
        <v>1.5241809849347865</v>
      </c>
      <c r="IR79">
        <v>1.6096314523129149</v>
      </c>
      <c r="IS79">
        <v>1.6689155640389877</v>
      </c>
      <c r="IT79">
        <v>1.560509895540346</v>
      </c>
      <c r="IU79">
        <v>2.4035199958184679</v>
      </c>
      <c r="IV79">
        <v>2.4107420980984235</v>
      </c>
      <c r="IW79">
        <v>2.3726957529094896</v>
      </c>
      <c r="IX79">
        <v>2.3124149618169283</v>
      </c>
      <c r="IY79">
        <v>2.3970898364257991</v>
      </c>
      <c r="IZ79">
        <v>2.3686134680403952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1.1129800702385875</v>
      </c>
      <c r="JK79">
        <v>1.6891597035576202</v>
      </c>
      <c r="JL79">
        <v>1.4028400136588624</v>
      </c>
      <c r="JM79">
        <v>1.4682289015210921</v>
      </c>
      <c r="JN79">
        <v>1.7429985314081526</v>
      </c>
      <c r="JO79">
        <v>2.4126718687065316</v>
      </c>
      <c r="JP79">
        <v>2.4624548172362188</v>
      </c>
      <c r="JQ79">
        <v>2.4743204128768577</v>
      </c>
      <c r="JR79">
        <v>2.5069849292979103</v>
      </c>
      <c r="JS79">
        <v>2.4550834160381374</v>
      </c>
      <c r="JT79">
        <v>2.4456297779687302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0.74786778713175517</v>
      </c>
      <c r="KE79">
        <v>1.3809624342510789</v>
      </c>
      <c r="KF79">
        <v>1.7943733313147152</v>
      </c>
      <c r="KG79">
        <v>1.8805257514505491</v>
      </c>
      <c r="KH79">
        <v>1.8393239802326906</v>
      </c>
      <c r="KI79">
        <v>2.5779627101751323</v>
      </c>
      <c r="KJ79">
        <v>2.6639976737705791</v>
      </c>
      <c r="KK79">
        <v>2.6069769385340895</v>
      </c>
      <c r="KL79">
        <v>2.6256088519456964</v>
      </c>
      <c r="KM79">
        <v>2.6560223453668215</v>
      </c>
      <c r="KN79">
        <v>2.6311226426737457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0.52559796693913585</v>
      </c>
      <c r="KY79">
        <v>1.1582401148639734</v>
      </c>
      <c r="KZ79">
        <v>1.6789943212515783</v>
      </c>
      <c r="LA79">
        <v>1.7938106000250287</v>
      </c>
      <c r="LB79">
        <v>1.8420274393938645</v>
      </c>
      <c r="LC79">
        <v>2.7412725062031251</v>
      </c>
      <c r="LD79">
        <v>2.7668947285715753</v>
      </c>
      <c r="LE79">
        <v>2.6948217971607877</v>
      </c>
      <c r="LF79">
        <v>2.6538073844989336</v>
      </c>
      <c r="LG79">
        <v>2.7504562326460311</v>
      </c>
      <c r="LH79">
        <v>2.5853739970531304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0.30960034356800009</v>
      </c>
      <c r="LT79">
        <v>1.2592812053617897</v>
      </c>
      <c r="LU79">
        <v>1.9672852207123279</v>
      </c>
      <c r="LV79">
        <v>1.5930544484405964</v>
      </c>
      <c r="LW79">
        <v>2.7734377690750205</v>
      </c>
      <c r="LX79">
        <v>2.7526729050174343</v>
      </c>
      <c r="LY79">
        <v>2.8326358824023385</v>
      </c>
      <c r="LZ79">
        <v>2.9029231023917546</v>
      </c>
      <c r="MA79">
        <v>2.7696825676871044</v>
      </c>
      <c r="MB79">
        <v>2.7201754906232916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0.74743469429776521</v>
      </c>
      <c r="MO79">
        <v>1.5072219310821398</v>
      </c>
      <c r="MP79">
        <v>2.1716886272822098</v>
      </c>
      <c r="MQ79">
        <v>2.8303771367155797</v>
      </c>
      <c r="MR79">
        <v>2.7132844375321064</v>
      </c>
      <c r="MS79">
        <v>2.8180674864887023</v>
      </c>
      <c r="MT79">
        <v>2.9720228205239514</v>
      </c>
      <c r="MU79">
        <v>2.876345668170222</v>
      </c>
      <c r="MV79">
        <v>2.8291471784779612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0.15201164515370011</v>
      </c>
      <c r="NI79">
        <v>1.1094678556650341</v>
      </c>
      <c r="NJ79">
        <v>1.6585177352583214</v>
      </c>
      <c r="NK79">
        <v>2.9758952383230146</v>
      </c>
      <c r="NL79">
        <v>2.9809599940701323</v>
      </c>
      <c r="NM79">
        <v>2.8988975251442728</v>
      </c>
      <c r="NN79">
        <v>2.859474864551065</v>
      </c>
      <c r="NO79">
        <v>3.0409850702130781</v>
      </c>
      <c r="NP79">
        <v>3.0450877788575417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0.6871111321260146</v>
      </c>
      <c r="OD79">
        <v>1.366123635383709</v>
      </c>
      <c r="OE79">
        <v>2.9756567478762368</v>
      </c>
      <c r="OF79">
        <v>3.1357367284637441</v>
      </c>
      <c r="OG79">
        <v>3.1318192610278199</v>
      </c>
      <c r="OH79">
        <v>3.0903232976085433</v>
      </c>
      <c r="OI79">
        <v>3.1174786048857266</v>
      </c>
      <c r="OJ79">
        <v>3.2690954467618432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0.59337032839953252</v>
      </c>
      <c r="OY79">
        <v>3.1702215318274414</v>
      </c>
      <c r="OZ79">
        <v>3.0385477382361192</v>
      </c>
      <c r="PA79">
        <v>3.0479408275232989</v>
      </c>
      <c r="PB79">
        <v>3.2595244439543944</v>
      </c>
      <c r="PC79">
        <v>3.2760903955700771</v>
      </c>
      <c r="PD79">
        <v>3.0594406909069551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4.7255400295315066</v>
      </c>
      <c r="PT79">
        <v>3.2129829104009691</v>
      </c>
      <c r="PU79">
        <v>2.9754598244232477</v>
      </c>
      <c r="PV79">
        <v>3.1214061040086594</v>
      </c>
      <c r="PW79">
        <v>3.2602392383977925</v>
      </c>
      <c r="PX79">
        <v>3.267590465069544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8.5441878059747349</v>
      </c>
      <c r="QN79">
        <v>4.8656156457604949</v>
      </c>
      <c r="QO79">
        <v>3.2132519022691559</v>
      </c>
      <c r="QP79">
        <v>3.2547561457003074</v>
      </c>
      <c r="QQ79">
        <v>3.2913583223767446</v>
      </c>
      <c r="QR79">
        <v>3.4318791537034747</v>
      </c>
      <c r="QS79" s="102" t="s">
        <v>671</v>
      </c>
      <c r="QU79">
        <v>1</v>
      </c>
      <c r="QV79" s="35">
        <v>0.1</v>
      </c>
      <c r="QW79">
        <f>A$68</f>
        <v>0</v>
      </c>
      <c r="QX79">
        <f t="shared" ref="QX79:RP79" si="75">B$68</f>
        <v>0</v>
      </c>
      <c r="QY79">
        <f t="shared" si="75"/>
        <v>0</v>
      </c>
      <c r="QZ79">
        <f t="shared" si="75"/>
        <v>0</v>
      </c>
      <c r="RA79">
        <f t="shared" si="75"/>
        <v>0</v>
      </c>
      <c r="RB79">
        <f t="shared" si="75"/>
        <v>0</v>
      </c>
      <c r="RC79">
        <f t="shared" si="75"/>
        <v>0</v>
      </c>
      <c r="RD79">
        <f t="shared" si="75"/>
        <v>0</v>
      </c>
      <c r="RE79">
        <f t="shared" si="75"/>
        <v>0</v>
      </c>
      <c r="RF79">
        <f t="shared" si="75"/>
        <v>0</v>
      </c>
      <c r="RG79">
        <f t="shared" si="75"/>
        <v>0</v>
      </c>
      <c r="RH79">
        <f t="shared" si="75"/>
        <v>0</v>
      </c>
      <c r="RI79">
        <f t="shared" si="75"/>
        <v>0</v>
      </c>
      <c r="RJ79">
        <f t="shared" si="75"/>
        <v>0</v>
      </c>
      <c r="RK79">
        <f t="shared" si="75"/>
        <v>0</v>
      </c>
      <c r="RL79">
        <f t="shared" si="75"/>
        <v>0</v>
      </c>
      <c r="RM79">
        <f t="shared" si="75"/>
        <v>0</v>
      </c>
      <c r="RN79">
        <f t="shared" si="75"/>
        <v>0</v>
      </c>
      <c r="RO79">
        <f t="shared" si="75"/>
        <v>0</v>
      </c>
      <c r="RP79">
        <f t="shared" si="75"/>
        <v>0</v>
      </c>
      <c r="RR79">
        <f>(119469*RS79+56202)/10^4</f>
        <v>6.8148899999999992</v>
      </c>
      <c r="RS79" s="35">
        <v>0.1</v>
      </c>
      <c r="RT79">
        <f>0.02*RI79+0.98*RJ79</f>
        <v>0</v>
      </c>
    </row>
    <row r="80" spans="1:488" x14ac:dyDescent="0.3">
      <c r="A80">
        <v>0</v>
      </c>
      <c r="B80">
        <v>0</v>
      </c>
      <c r="C80">
        <v>2.5018289474480569E-3</v>
      </c>
      <c r="D80">
        <v>2.2698505996119841E-3</v>
      </c>
      <c r="E80">
        <v>2.2333574782903124E-3</v>
      </c>
      <c r="F80">
        <v>2.4263707619638741E-3</v>
      </c>
      <c r="G80">
        <v>2.3719514590414092E-3</v>
      </c>
      <c r="H80">
        <v>2.4140215191681327E-3</v>
      </c>
      <c r="I80">
        <v>2.1932233411127507E-3</v>
      </c>
      <c r="J80">
        <v>2.363529792162756E-3</v>
      </c>
      <c r="K80">
        <v>2.0376603503402626E-3</v>
      </c>
      <c r="L80">
        <v>2.3817671578890728E-3</v>
      </c>
      <c r="M80">
        <v>2.4873476234660349E-3</v>
      </c>
      <c r="N80">
        <v>2.2973322432953006E-3</v>
      </c>
      <c r="O80">
        <v>5.3290034314102865E-3</v>
      </c>
      <c r="P80">
        <v>5.1842730714048062E-3</v>
      </c>
      <c r="Q80">
        <v>5.2484344189431395E-3</v>
      </c>
      <c r="R80">
        <v>5.2814161615965926E-3</v>
      </c>
      <c r="S80">
        <v>5.2010935142679125E-3</v>
      </c>
      <c r="T80">
        <v>5.1886840719776815E-3</v>
      </c>
      <c r="U80">
        <v>0</v>
      </c>
      <c r="V80">
        <v>0</v>
      </c>
      <c r="W80">
        <v>0</v>
      </c>
      <c r="X80">
        <v>2.4831148150959545E-3</v>
      </c>
      <c r="Y80">
        <v>2.0973791769238158E-3</v>
      </c>
      <c r="Z80">
        <v>2.4223587703029077E-3</v>
      </c>
      <c r="AA80">
        <v>2.2843164208998438E-3</v>
      </c>
      <c r="AB80">
        <v>2.3179320799655411E-3</v>
      </c>
      <c r="AC80">
        <v>2.3555655215873024E-3</v>
      </c>
      <c r="AD80">
        <v>2.2002513257967306E-3</v>
      </c>
      <c r="AE80">
        <v>2.5317874440207995E-3</v>
      </c>
      <c r="AF80">
        <v>2.4010824199072914E-3</v>
      </c>
      <c r="AG80">
        <v>2.4201075727218165E-3</v>
      </c>
      <c r="AH80">
        <v>2.1626219897582129E-3</v>
      </c>
      <c r="AI80">
        <v>7.5877178679029707E-3</v>
      </c>
      <c r="AJ80">
        <v>7.5281446723480805E-3</v>
      </c>
      <c r="AK80">
        <v>7.5499569020161458E-3</v>
      </c>
      <c r="AL80">
        <v>7.5871374200210968E-3</v>
      </c>
      <c r="AM80">
        <v>7.4905413361691497E-3</v>
      </c>
      <c r="AN80">
        <v>7.6323672053476782E-3</v>
      </c>
      <c r="AO80">
        <v>0</v>
      </c>
      <c r="AP80">
        <v>0</v>
      </c>
      <c r="AQ80">
        <v>0</v>
      </c>
      <c r="AR80">
        <v>0</v>
      </c>
      <c r="AS80">
        <v>2.5698052747836582E-3</v>
      </c>
      <c r="AT80">
        <v>2.5467654725430688E-3</v>
      </c>
      <c r="AU80">
        <v>2.3625569904596102E-3</v>
      </c>
      <c r="AV80">
        <v>2.4787811544723722E-3</v>
      </c>
      <c r="AW80">
        <v>2.2361365193348578E-3</v>
      </c>
      <c r="AX80">
        <v>2.7115665686271977E-3</v>
      </c>
      <c r="AY80">
        <v>2.4770332555167844E-3</v>
      </c>
      <c r="AZ80">
        <v>2.617629509149802E-3</v>
      </c>
      <c r="BA80">
        <v>2.3312190073678683E-3</v>
      </c>
      <c r="BB80">
        <v>2.248326277797974E-3</v>
      </c>
      <c r="BC80">
        <v>9.9330903531080188E-3</v>
      </c>
      <c r="BD80">
        <v>9.9734036064284375E-3</v>
      </c>
      <c r="BE80">
        <v>9.9816475841505489E-3</v>
      </c>
      <c r="BF80">
        <v>9.9216277128405909E-3</v>
      </c>
      <c r="BG80">
        <v>9.9217688997643386E-3</v>
      </c>
      <c r="BH80">
        <v>9.9510465886502811E-3</v>
      </c>
      <c r="BI80">
        <v>0</v>
      </c>
      <c r="BJ80">
        <v>0</v>
      </c>
      <c r="BK80">
        <v>0</v>
      </c>
      <c r="BL80">
        <v>0</v>
      </c>
      <c r="BM80">
        <v>2.4236484341980586E-3</v>
      </c>
      <c r="BN80">
        <v>2.4419069057605739E-3</v>
      </c>
      <c r="BO80">
        <v>2.3970988531788733E-3</v>
      </c>
      <c r="BP80">
        <v>2.5300468544292593E-3</v>
      </c>
      <c r="BQ80">
        <v>2.2763967107476465E-3</v>
      </c>
      <c r="BR80">
        <v>2.390801517990343E-3</v>
      </c>
      <c r="BS80">
        <v>2.2179635415414752E-3</v>
      </c>
      <c r="BT80">
        <v>2.2572815062621957E-3</v>
      </c>
      <c r="BU80">
        <v>2.2187042972320208E-3</v>
      </c>
      <c r="BV80">
        <v>2.2757602312854426E-3</v>
      </c>
      <c r="BW80">
        <v>1.2318601135174414E-2</v>
      </c>
      <c r="BX80">
        <v>1.2341906899635558E-2</v>
      </c>
      <c r="BY80">
        <v>1.2375205313116351E-2</v>
      </c>
      <c r="BZ80">
        <v>1.2351396922796716E-2</v>
      </c>
      <c r="CA80">
        <v>1.2339721333402208E-2</v>
      </c>
      <c r="CB80">
        <v>1.2378947695906759E-2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4.029431138497434E-3</v>
      </c>
      <c r="CI80">
        <v>4.5604094659519676E-3</v>
      </c>
      <c r="CJ80">
        <v>4.9539322902787588E-3</v>
      </c>
      <c r="CK80">
        <v>4.3291729102131731E-3</v>
      </c>
      <c r="CL80">
        <v>3.884945444190322E-3</v>
      </c>
      <c r="CM80">
        <v>4.9984353776943774E-3</v>
      </c>
      <c r="CN80">
        <v>4.7493156893268383E-3</v>
      </c>
      <c r="CO80">
        <v>4.7352568663604645E-3</v>
      </c>
      <c r="CP80">
        <v>4.1037469251920125E-3</v>
      </c>
      <c r="CQ80">
        <v>1.5041658092914065E-2</v>
      </c>
      <c r="CR80">
        <v>1.5127210214964949E-2</v>
      </c>
      <c r="CS80">
        <v>1.5248320446240447E-2</v>
      </c>
      <c r="CT80">
        <v>1.5235696782603402E-2</v>
      </c>
      <c r="CU80">
        <v>1.5012179081020961E-2</v>
      </c>
      <c r="CV80">
        <v>1.5181404658494236E-2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3.0257471387198395E-3</v>
      </c>
      <c r="DC80">
        <v>4.9232025275971177E-3</v>
      </c>
      <c r="DD80">
        <v>4.083244816589348E-3</v>
      </c>
      <c r="DE80">
        <v>4.6908065644229455E-3</v>
      </c>
      <c r="DF80">
        <v>4.3381410611833121E-3</v>
      </c>
      <c r="DG80">
        <v>4.764027918268258E-3</v>
      </c>
      <c r="DH80">
        <v>4.7983076037455188E-3</v>
      </c>
      <c r="DI80">
        <v>4.5126899747736232E-3</v>
      </c>
      <c r="DJ80">
        <v>4.5473054138772603E-3</v>
      </c>
      <c r="DK80">
        <v>1.646069619024983E-2</v>
      </c>
      <c r="DL80">
        <v>1.6609611404375526E-2</v>
      </c>
      <c r="DM80">
        <v>1.6376656035682651E-2</v>
      </c>
      <c r="DN80">
        <v>1.6561088348197299E-2</v>
      </c>
      <c r="DO80">
        <v>1.6438284967225783E-2</v>
      </c>
      <c r="DP80">
        <v>1.6490145481735313E-2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4.3857768219812531E-3</v>
      </c>
      <c r="DX80">
        <v>4.4819593453103209E-3</v>
      </c>
      <c r="DY80">
        <v>5.0636480694787756E-3</v>
      </c>
      <c r="DZ80">
        <v>4.0982699309165737E-3</v>
      </c>
      <c r="EA80">
        <v>4.1285162175516846E-3</v>
      </c>
      <c r="EB80">
        <v>5.0097508392614089E-3</v>
      </c>
      <c r="EC80">
        <v>5.2043345437354288E-3</v>
      </c>
      <c r="ED80">
        <v>5.1170478938986986E-3</v>
      </c>
      <c r="EE80">
        <v>1.8423662158271049E-2</v>
      </c>
      <c r="EF80">
        <v>1.8366921010494204E-2</v>
      </c>
      <c r="EG80">
        <v>1.8583624255153058E-2</v>
      </c>
      <c r="EH80">
        <v>1.8263701812189469E-2</v>
      </c>
      <c r="EI80">
        <v>1.8452885022408876E-2</v>
      </c>
      <c r="EJ80">
        <v>1.8417973463771994E-2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4.9556777490690537E-3</v>
      </c>
      <c r="ER80">
        <v>4.7355714981680824E-3</v>
      </c>
      <c r="ES80">
        <v>4.7527117345823617E-3</v>
      </c>
      <c r="ET80">
        <v>4.3778581998318283E-3</v>
      </c>
      <c r="EU80">
        <v>4.9323235688432795E-3</v>
      </c>
      <c r="EV80">
        <v>4.8275035816038384E-3</v>
      </c>
      <c r="EW80">
        <v>4.8078396023640028E-3</v>
      </c>
      <c r="EX80">
        <v>4.1172937647716897E-3</v>
      </c>
      <c r="EY80">
        <v>1.9851053118267185E-2</v>
      </c>
      <c r="EZ80">
        <v>1.9858211824588332E-2</v>
      </c>
      <c r="FA80">
        <v>1.9892629245663096E-2</v>
      </c>
      <c r="FB80">
        <v>1.9829332525281761E-2</v>
      </c>
      <c r="FC80">
        <v>1.9847063510248432E-2</v>
      </c>
      <c r="FD80">
        <v>1.9887293146203983E-2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4.2081937333731962E-3</v>
      </c>
      <c r="FM80">
        <v>4.931255541958419E-3</v>
      </c>
      <c r="FN80">
        <v>4.3633728509462439E-3</v>
      </c>
      <c r="FO80">
        <v>4.572200055938576E-3</v>
      </c>
      <c r="FP80">
        <v>4.7912322301369549E-3</v>
      </c>
      <c r="FQ80">
        <v>4.1187287043961919E-3</v>
      </c>
      <c r="FR80">
        <v>4.9233945042917657E-3</v>
      </c>
      <c r="FS80">
        <v>2.1341661990872614E-2</v>
      </c>
      <c r="FT80">
        <v>2.1307754404749503E-2</v>
      </c>
      <c r="FU80">
        <v>2.1267647425487254E-2</v>
      </c>
      <c r="FV80">
        <v>2.1192018860189694E-2</v>
      </c>
      <c r="FW80">
        <v>2.1306151148438576E-2</v>
      </c>
      <c r="FX80">
        <v>2.1357759116073231E-2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4.0141179142371515E-3</v>
      </c>
      <c r="GG80">
        <v>4.5973836063600091E-3</v>
      </c>
      <c r="GH80">
        <v>4.590643349758991E-3</v>
      </c>
      <c r="GI80">
        <v>5.0284395684145949E-3</v>
      </c>
      <c r="GJ80">
        <v>4.6189598303315559E-3</v>
      </c>
      <c r="GK80">
        <v>4.7644835984587538E-3</v>
      </c>
      <c r="GL80">
        <v>4.45176376258259E-3</v>
      </c>
      <c r="GM80">
        <v>2.3202916568418479E-2</v>
      </c>
      <c r="GN80">
        <v>2.338806811076059E-2</v>
      </c>
      <c r="GO80">
        <v>2.3244672120646005E-2</v>
      </c>
      <c r="GP80">
        <v>2.3251137416783346E-2</v>
      </c>
      <c r="GQ80">
        <v>2.319910495197253E-2</v>
      </c>
      <c r="GR80">
        <v>2.3218949335203416E-2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1.9776789034111055E-3</v>
      </c>
      <c r="HA80">
        <v>5.4360354545168786E-3</v>
      </c>
      <c r="HB80">
        <v>4.4085329413939721E-3</v>
      </c>
      <c r="HC80">
        <v>4.5325919247697051E-3</v>
      </c>
      <c r="HD80">
        <v>4.0406333740618961E-3</v>
      </c>
      <c r="HE80">
        <v>4.81232749039369E-3</v>
      </c>
      <c r="HF80">
        <v>4.6096633140109223E-3</v>
      </c>
      <c r="HG80">
        <v>2.4639449354100128E-2</v>
      </c>
      <c r="HH80">
        <v>2.4718078664270737E-2</v>
      </c>
      <c r="HI80">
        <v>2.4735145824972972E-2</v>
      </c>
      <c r="HJ80">
        <v>2.4721537968394196E-2</v>
      </c>
      <c r="HK80">
        <v>2.4708301743534323E-2</v>
      </c>
      <c r="HL80">
        <v>2.4713439165369982E-2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4.6864039750126804E-3</v>
      </c>
      <c r="HV80">
        <v>4.3128135203432272E-3</v>
      </c>
      <c r="HW80">
        <v>4.9965145386091248E-3</v>
      </c>
      <c r="HX80">
        <v>4.9024753418098208E-3</v>
      </c>
      <c r="HY80">
        <v>5.3078617412860027E-3</v>
      </c>
      <c r="HZ80">
        <v>4.0166977759186076E-3</v>
      </c>
      <c r="IA80">
        <v>2.6192894599492585E-2</v>
      </c>
      <c r="IB80">
        <v>2.6158198423858681E-2</v>
      </c>
      <c r="IC80">
        <v>2.620087407075471E-2</v>
      </c>
      <c r="ID80">
        <v>2.6153772734848594E-2</v>
      </c>
      <c r="IE80">
        <v>2.6163122168679994E-2</v>
      </c>
      <c r="IF80">
        <v>2.6178378505384618E-2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4.2575745094777049E-3</v>
      </c>
      <c r="IP80">
        <v>4.6008693527802343E-3</v>
      </c>
      <c r="IQ80">
        <v>5.296760246162515E-3</v>
      </c>
      <c r="IR80">
        <v>4.6477404571215941E-3</v>
      </c>
      <c r="IS80">
        <v>4.1202679172505554E-3</v>
      </c>
      <c r="IT80">
        <v>4.7470968525547474E-3</v>
      </c>
      <c r="IU80">
        <v>2.8082236253456214E-2</v>
      </c>
      <c r="IV80">
        <v>2.8194122311405927E-2</v>
      </c>
      <c r="IW80">
        <v>2.8139281797948973E-2</v>
      </c>
      <c r="IX80">
        <v>2.8150787096257318E-2</v>
      </c>
      <c r="IY80">
        <v>2.8163602841268433E-2</v>
      </c>
      <c r="IZ80">
        <v>2.8137292830859934E-2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4.9472482876110049E-3</v>
      </c>
      <c r="JK80">
        <v>4.9435242685662946E-3</v>
      </c>
      <c r="JL80">
        <v>4.3303013430526843E-3</v>
      </c>
      <c r="JM80">
        <v>4.4376040294049433E-3</v>
      </c>
      <c r="JN80">
        <v>5.1473779011629211E-3</v>
      </c>
      <c r="JO80">
        <v>2.9599307594143053E-2</v>
      </c>
      <c r="JP80">
        <v>2.9713198468765509E-2</v>
      </c>
      <c r="JQ80">
        <v>2.9600707775272538E-2</v>
      </c>
      <c r="JR80">
        <v>2.9635532191955288E-2</v>
      </c>
      <c r="JS80">
        <v>2.9651860001244746E-2</v>
      </c>
      <c r="JT80">
        <v>2.971839554956146E-2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5.4537279587099268E-3</v>
      </c>
      <c r="KE80">
        <v>5.072784717636389E-3</v>
      </c>
      <c r="KF80">
        <v>4.5771464954868441E-3</v>
      </c>
      <c r="KG80">
        <v>4.4138918703835522E-3</v>
      </c>
      <c r="KH80">
        <v>4.7218352373645826E-3</v>
      </c>
      <c r="KI80">
        <v>3.10701152848946E-2</v>
      </c>
      <c r="KJ80">
        <v>3.1090060745269908E-2</v>
      </c>
      <c r="KK80">
        <v>3.111635384378211E-2</v>
      </c>
      <c r="KL80">
        <v>3.1018615056523854E-2</v>
      </c>
      <c r="KM80">
        <v>3.101919299293384E-2</v>
      </c>
      <c r="KN80">
        <v>3.1088269442906664E-2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4.8036443899210192E-3</v>
      </c>
      <c r="KY80">
        <v>3.995893242775073E-3</v>
      </c>
      <c r="KZ80">
        <v>4.639166669511279E-3</v>
      </c>
      <c r="LA80">
        <v>4.5208786414751784E-3</v>
      </c>
      <c r="LB80">
        <v>4.6810476069160051E-3</v>
      </c>
      <c r="LC80">
        <v>3.2912938816069694E-2</v>
      </c>
      <c r="LD80">
        <v>3.30220926540978E-2</v>
      </c>
      <c r="LE80">
        <v>3.3040950121672276E-2</v>
      </c>
      <c r="LF80">
        <v>3.297988598121937E-2</v>
      </c>
      <c r="LG80">
        <v>3.3058884261787533E-2</v>
      </c>
      <c r="LH80">
        <v>3.3091921606082583E-2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3.3495969922402251E-3</v>
      </c>
      <c r="LT80">
        <v>3.9668075805195145E-3</v>
      </c>
      <c r="LU80">
        <v>4.2918662793272125E-3</v>
      </c>
      <c r="LV80">
        <v>4.7721317802744984E-3</v>
      </c>
      <c r="LW80">
        <v>3.4660367241935316E-2</v>
      </c>
      <c r="LX80">
        <v>3.4583649617730472E-2</v>
      </c>
      <c r="LY80">
        <v>3.4497866116500381E-2</v>
      </c>
      <c r="LZ80">
        <v>3.447217071168953E-2</v>
      </c>
      <c r="MA80">
        <v>3.4591508816303823E-2</v>
      </c>
      <c r="MB80">
        <v>3.4508517865701228E-2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4.4193993419766701E-3</v>
      </c>
      <c r="MO80">
        <v>4.6783152461388157E-3</v>
      </c>
      <c r="MP80">
        <v>4.4178459697411443E-3</v>
      </c>
      <c r="MQ80">
        <v>3.5990094260328835E-2</v>
      </c>
      <c r="MR80">
        <v>3.6064011964610225E-2</v>
      </c>
      <c r="MS80">
        <v>3.592006285017256E-2</v>
      </c>
      <c r="MT80">
        <v>3.5943800877903553E-2</v>
      </c>
      <c r="MU80">
        <v>3.5900942028155546E-2</v>
      </c>
      <c r="MV80">
        <v>3.5960358971479964E-2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1.4516124612533654E-4</v>
      </c>
      <c r="NI80">
        <v>4.8636420547413994E-3</v>
      </c>
      <c r="NJ80">
        <v>4.8791922689937813E-3</v>
      </c>
      <c r="NK80">
        <v>3.7937878340152144E-2</v>
      </c>
      <c r="NL80">
        <v>3.7874950843154599E-2</v>
      </c>
      <c r="NM80">
        <v>3.792174417959334E-2</v>
      </c>
      <c r="NN80">
        <v>3.7916960593464923E-2</v>
      </c>
      <c r="NO80">
        <v>3.7883883244827721E-2</v>
      </c>
      <c r="NP80">
        <v>3.8019884398363776E-2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5.9595666072867638E-3</v>
      </c>
      <c r="OD80">
        <v>4.6183625712611035E-3</v>
      </c>
      <c r="OE80">
        <v>4.3933166489324847E-2</v>
      </c>
      <c r="OF80">
        <v>3.9363886121784722E-2</v>
      </c>
      <c r="OG80">
        <v>3.9390041141238813E-2</v>
      </c>
      <c r="OH80">
        <v>3.9474827620894333E-2</v>
      </c>
      <c r="OI80">
        <v>3.9506144602751675E-2</v>
      </c>
      <c r="OJ80">
        <v>3.9482577770180709E-2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4.2928841689048409E-3</v>
      </c>
      <c r="OY80">
        <v>5.1092530982082322E-2</v>
      </c>
      <c r="OZ80">
        <v>4.3559451662589156E-2</v>
      </c>
      <c r="PA80">
        <v>4.0888094908488042E-2</v>
      </c>
      <c r="PB80">
        <v>4.08735538692266E-2</v>
      </c>
      <c r="PC80">
        <v>4.0921769620592768E-2</v>
      </c>
      <c r="PD80">
        <v>4.0952974070264353E-2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9.4032990131415264E-2</v>
      </c>
      <c r="PT80">
        <v>5.1647239912818922E-2</v>
      </c>
      <c r="PU80">
        <v>4.5200780995654291E-2</v>
      </c>
      <c r="PV80">
        <v>4.2858992499513589E-2</v>
      </c>
      <c r="PW80">
        <v>4.2930969262535465E-2</v>
      </c>
      <c r="PX80">
        <v>4.2854627653935183E-2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0.18277959848379857</v>
      </c>
      <c r="QN80">
        <v>9.4371460494745943E-2</v>
      </c>
      <c r="QO80">
        <v>5.1239454569400246E-2</v>
      </c>
      <c r="QP80">
        <v>4.8320175418474949E-2</v>
      </c>
      <c r="QQ80">
        <v>4.4330761096022582E-2</v>
      </c>
      <c r="QR80">
        <v>4.4386682238779798E-2</v>
      </c>
      <c r="QS80" s="102" t="s">
        <v>672</v>
      </c>
      <c r="QU80">
        <v>2</v>
      </c>
      <c r="QV80" s="35">
        <v>0.15</v>
      </c>
      <c r="QW80">
        <f>U$68</f>
        <v>0</v>
      </c>
      <c r="QX80">
        <f t="shared" ref="QX80:RP80" si="76">V$68</f>
        <v>0</v>
      </c>
      <c r="QY80">
        <f t="shared" si="76"/>
        <v>0</v>
      </c>
      <c r="QZ80">
        <f t="shared" si="76"/>
        <v>0</v>
      </c>
      <c r="RA80">
        <f t="shared" si="76"/>
        <v>0</v>
      </c>
      <c r="RB80">
        <f t="shared" si="76"/>
        <v>0</v>
      </c>
      <c r="RC80">
        <f t="shared" si="76"/>
        <v>0</v>
      </c>
      <c r="RD80">
        <f t="shared" si="76"/>
        <v>0</v>
      </c>
      <c r="RE80">
        <f t="shared" si="76"/>
        <v>0</v>
      </c>
      <c r="RF80">
        <f t="shared" si="76"/>
        <v>0</v>
      </c>
      <c r="RG80">
        <f t="shared" si="76"/>
        <v>0</v>
      </c>
      <c r="RH80">
        <f t="shared" si="76"/>
        <v>0</v>
      </c>
      <c r="RI80">
        <f t="shared" si="76"/>
        <v>0</v>
      </c>
      <c r="RJ80">
        <f t="shared" si="76"/>
        <v>0</v>
      </c>
      <c r="RK80">
        <f t="shared" si="76"/>
        <v>0</v>
      </c>
      <c r="RL80">
        <f t="shared" si="76"/>
        <v>0</v>
      </c>
      <c r="RM80">
        <f t="shared" si="76"/>
        <v>0</v>
      </c>
      <c r="RN80">
        <f t="shared" si="76"/>
        <v>0</v>
      </c>
      <c r="RO80">
        <f t="shared" si="76"/>
        <v>0</v>
      </c>
      <c r="RP80">
        <f t="shared" si="76"/>
        <v>0</v>
      </c>
      <c r="RR80">
        <f t="shared" ref="RR80:RR101" si="77">(119469*RS80+56202)/10^4</f>
        <v>7.4122350000000008</v>
      </c>
      <c r="RS80" s="35">
        <v>0.15</v>
      </c>
      <c r="RT80">
        <f>0.59*RC80+0.41*RD80</f>
        <v>0</v>
      </c>
    </row>
    <row r="81" spans="1:488" x14ac:dyDescent="0.3">
      <c r="A81">
        <v>0</v>
      </c>
      <c r="B81">
        <v>0</v>
      </c>
      <c r="C81">
        <v>0.29928341232862071</v>
      </c>
      <c r="D81">
        <v>0.36414826968520669</v>
      </c>
      <c r="E81">
        <v>0.31259531463096346</v>
      </c>
      <c r="F81">
        <v>0.28946295601027666</v>
      </c>
      <c r="G81">
        <v>0.33539406669533922</v>
      </c>
      <c r="H81">
        <v>0.34526119202329419</v>
      </c>
      <c r="I81">
        <v>0.28461069232182984</v>
      </c>
      <c r="J81">
        <v>0.3038639948337673</v>
      </c>
      <c r="K81">
        <v>0.30812438586913221</v>
      </c>
      <c r="L81">
        <v>0.27714316790477317</v>
      </c>
      <c r="M81">
        <v>0.32199616183472085</v>
      </c>
      <c r="N81">
        <v>0.33437633238673842</v>
      </c>
      <c r="O81">
        <v>0.7923074371543648</v>
      </c>
      <c r="P81">
        <v>0.797909900451924</v>
      </c>
      <c r="Q81">
        <v>0.78738020138423226</v>
      </c>
      <c r="R81">
        <v>0.79648777672419246</v>
      </c>
      <c r="S81">
        <v>0.78488260827241563</v>
      </c>
      <c r="T81">
        <v>0.78543019709891093</v>
      </c>
      <c r="U81">
        <v>0</v>
      </c>
      <c r="V81">
        <v>0</v>
      </c>
      <c r="W81">
        <v>0</v>
      </c>
      <c r="X81">
        <v>0.4791705833347335</v>
      </c>
      <c r="Y81">
        <v>0.42284138470500127</v>
      </c>
      <c r="Z81">
        <v>0.43260708750381782</v>
      </c>
      <c r="AA81">
        <v>0.50297723301620967</v>
      </c>
      <c r="AB81">
        <v>0.46442593482374056</v>
      </c>
      <c r="AC81">
        <v>0.47513911288236332</v>
      </c>
      <c r="AD81">
        <v>0.46331300900349326</v>
      </c>
      <c r="AE81">
        <v>0.45104336837136505</v>
      </c>
      <c r="AF81">
        <v>0.51651506063272234</v>
      </c>
      <c r="AG81">
        <v>0.44481340690026605</v>
      </c>
      <c r="AH81">
        <v>0.43667698959418932</v>
      </c>
      <c r="AI81">
        <v>1.1180622934403994</v>
      </c>
      <c r="AJ81">
        <v>1.110306153212784</v>
      </c>
      <c r="AK81">
        <v>1.1025380823755728</v>
      </c>
      <c r="AL81">
        <v>1.1165309258035052</v>
      </c>
      <c r="AM81">
        <v>1.1003543131962861</v>
      </c>
      <c r="AN81">
        <v>1.1114940292632383</v>
      </c>
      <c r="AO81">
        <v>0</v>
      </c>
      <c r="AP81">
        <v>0</v>
      </c>
      <c r="AQ81">
        <v>0</v>
      </c>
      <c r="AR81">
        <v>0</v>
      </c>
      <c r="AS81">
        <v>0.54905555735004397</v>
      </c>
      <c r="AT81">
        <v>0.5859347763144257</v>
      </c>
      <c r="AU81">
        <v>0.5991727434189652</v>
      </c>
      <c r="AV81">
        <v>0.51842821341674405</v>
      </c>
      <c r="AW81">
        <v>0.55657751156116431</v>
      </c>
      <c r="AX81">
        <v>0.5615586228938062</v>
      </c>
      <c r="AY81">
        <v>0.61145516943384448</v>
      </c>
      <c r="AZ81">
        <v>0.59666488624212255</v>
      </c>
      <c r="BA81">
        <v>0.58968148557035716</v>
      </c>
      <c r="BB81">
        <v>0.5206178595071933</v>
      </c>
      <c r="BC81">
        <v>1.4062720013672714</v>
      </c>
      <c r="BD81">
        <v>1.4178380810409301</v>
      </c>
      <c r="BE81">
        <v>1.4231285926811021</v>
      </c>
      <c r="BF81">
        <v>1.4133216627387419</v>
      </c>
      <c r="BG81">
        <v>1.4152754967073309</v>
      </c>
      <c r="BH81">
        <v>1.405348502802982</v>
      </c>
      <c r="BI81">
        <v>0</v>
      </c>
      <c r="BJ81">
        <v>0</v>
      </c>
      <c r="BK81">
        <v>0</v>
      </c>
      <c r="BL81">
        <v>0</v>
      </c>
      <c r="BM81">
        <v>0.31078025640259294</v>
      </c>
      <c r="BN81">
        <v>0.70708372269676534</v>
      </c>
      <c r="BO81">
        <v>0.63696659014167722</v>
      </c>
      <c r="BP81">
        <v>0.77638326827426363</v>
      </c>
      <c r="BQ81">
        <v>0.73107551805573912</v>
      </c>
      <c r="BR81">
        <v>0.6837143190121806</v>
      </c>
      <c r="BS81">
        <v>0.77319501219232012</v>
      </c>
      <c r="BT81">
        <v>0.73763999868279562</v>
      </c>
      <c r="BU81">
        <v>0.74773675528090666</v>
      </c>
      <c r="BV81">
        <v>0.75540380446527666</v>
      </c>
      <c r="BW81">
        <v>1.7496090788359298</v>
      </c>
      <c r="BX81">
        <v>1.7547728288564111</v>
      </c>
      <c r="BY81">
        <v>1.7111176180413596</v>
      </c>
      <c r="BZ81">
        <v>1.7535212102424234</v>
      </c>
      <c r="CA81">
        <v>1.728302762252895</v>
      </c>
      <c r="CB81">
        <v>1.7262627149010243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0.60399291762211316</v>
      </c>
      <c r="CI81">
        <v>0.83160273442747468</v>
      </c>
      <c r="CJ81">
        <v>0.79577405527309475</v>
      </c>
      <c r="CK81">
        <v>0.81864587078752293</v>
      </c>
      <c r="CL81">
        <v>0.84981160307324999</v>
      </c>
      <c r="CM81">
        <v>0.85632031668116881</v>
      </c>
      <c r="CN81">
        <v>0.92135919340541428</v>
      </c>
      <c r="CO81">
        <v>0.80059629396444643</v>
      </c>
      <c r="CP81">
        <v>0.86745281812729136</v>
      </c>
      <c r="CQ81">
        <v>2.0520999592313047</v>
      </c>
      <c r="CR81">
        <v>2.0503716966215637</v>
      </c>
      <c r="CS81">
        <v>2.0441976007109877</v>
      </c>
      <c r="CT81">
        <v>2.0634450034526228</v>
      </c>
      <c r="CU81">
        <v>2.0253043598876928</v>
      </c>
      <c r="CV81">
        <v>2.0535144635819824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0.17453391704394514</v>
      </c>
      <c r="DC81">
        <v>0.84926780328045559</v>
      </c>
      <c r="DD81">
        <v>0.90795642671649135</v>
      </c>
      <c r="DE81">
        <v>0.98672437118536294</v>
      </c>
      <c r="DF81">
        <v>0.88456195130789084</v>
      </c>
      <c r="DG81">
        <v>0.98397447491941792</v>
      </c>
      <c r="DH81">
        <v>0.95952086680348003</v>
      </c>
      <c r="DI81">
        <v>1.0050027149872451</v>
      </c>
      <c r="DJ81">
        <v>0.92020664815423336</v>
      </c>
      <c r="DK81">
        <v>2.255408370261009</v>
      </c>
      <c r="DL81">
        <v>2.2356674117109114</v>
      </c>
      <c r="DM81">
        <v>2.237921921662513</v>
      </c>
      <c r="DN81">
        <v>2.2452518314111058</v>
      </c>
      <c r="DO81">
        <v>2.278903803825223</v>
      </c>
      <c r="DP81">
        <v>2.2791440724768766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0.7374379406865742</v>
      </c>
      <c r="DX81">
        <v>1.0272665274165311</v>
      </c>
      <c r="DY81">
        <v>1.0044408511811529</v>
      </c>
      <c r="DZ81">
        <v>0.96633485601706037</v>
      </c>
      <c r="EA81">
        <v>0.98651096979874309</v>
      </c>
      <c r="EB81">
        <v>1.0262580967564454</v>
      </c>
      <c r="EC81">
        <v>1.0048087882598729</v>
      </c>
      <c r="ED81">
        <v>0.99880957554087535</v>
      </c>
      <c r="EE81">
        <v>2.4098419699285021</v>
      </c>
      <c r="EF81">
        <v>2.4068993473121822</v>
      </c>
      <c r="EG81">
        <v>2.4575355490490605</v>
      </c>
      <c r="EH81">
        <v>2.435824000866214</v>
      </c>
      <c r="EI81">
        <v>2.4432715824726672</v>
      </c>
      <c r="EJ81">
        <v>2.3859486999054544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0.34472165785620484</v>
      </c>
      <c r="ER81">
        <v>1.0891490301748303</v>
      </c>
      <c r="ES81">
        <v>1.0800492995237005</v>
      </c>
      <c r="ET81">
        <v>1.066135161213885</v>
      </c>
      <c r="EU81">
        <v>1.0932546442045141</v>
      </c>
      <c r="EV81">
        <v>1.1282685230142104</v>
      </c>
      <c r="EW81">
        <v>1.0454571026329045</v>
      </c>
      <c r="EX81">
        <v>1.206954289355286</v>
      </c>
      <c r="EY81">
        <v>2.5409017437938215</v>
      </c>
      <c r="EZ81">
        <v>2.5600941032732654</v>
      </c>
      <c r="FA81">
        <v>2.6423424327343557</v>
      </c>
      <c r="FB81">
        <v>2.5559451533946183</v>
      </c>
      <c r="FC81">
        <v>2.5698599026723312</v>
      </c>
      <c r="FD81">
        <v>2.6074432580639617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0.83913002594024511</v>
      </c>
      <c r="FM81">
        <v>1.0487807321091682</v>
      </c>
      <c r="FN81">
        <v>1.131334018308745</v>
      </c>
      <c r="FO81">
        <v>1.1734386252454014</v>
      </c>
      <c r="FP81">
        <v>1.274631328710577</v>
      </c>
      <c r="FQ81">
        <v>1.2249371508370284</v>
      </c>
      <c r="FR81">
        <v>1.1935277453158228</v>
      </c>
      <c r="FS81">
        <v>2.7949695458483821</v>
      </c>
      <c r="FT81">
        <v>2.7443672425688117</v>
      </c>
      <c r="FU81">
        <v>2.7256724637871605</v>
      </c>
      <c r="FV81">
        <v>2.7313158365772514</v>
      </c>
      <c r="FW81">
        <v>2.6871618570862155</v>
      </c>
      <c r="FX81">
        <v>2.7420360369007835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0.54364878807218708</v>
      </c>
      <c r="GG81">
        <v>1.3228785335108015</v>
      </c>
      <c r="GH81">
        <v>1.1714201425848996</v>
      </c>
      <c r="GI81">
        <v>1.3638148900111795</v>
      </c>
      <c r="GJ81">
        <v>1.2835059087629563</v>
      </c>
      <c r="GK81">
        <v>1.3750812695137016</v>
      </c>
      <c r="GL81">
        <v>1.2685946204788212</v>
      </c>
      <c r="GM81">
        <v>2.8367009048560665</v>
      </c>
      <c r="GN81">
        <v>2.8326023456565248</v>
      </c>
      <c r="GO81">
        <v>2.9002055236782227</v>
      </c>
      <c r="GP81">
        <v>2.8984044825147066</v>
      </c>
      <c r="GQ81">
        <v>2.8780687413695074</v>
      </c>
      <c r="GR81">
        <v>2.8622009504995876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0.1505871856322534</v>
      </c>
      <c r="HA81">
        <v>0.9534452804676351</v>
      </c>
      <c r="HB81">
        <v>1.3055286120489964</v>
      </c>
      <c r="HC81">
        <v>1.5445715297172777</v>
      </c>
      <c r="HD81">
        <v>1.321785896411219</v>
      </c>
      <c r="HE81">
        <v>1.4374862124268952</v>
      </c>
      <c r="HF81">
        <v>1.3038555671634875</v>
      </c>
      <c r="HG81">
        <v>3.055416238135777</v>
      </c>
      <c r="HH81">
        <v>3.0126791697319062</v>
      </c>
      <c r="HI81">
        <v>3.0486866055344257</v>
      </c>
      <c r="HJ81">
        <v>3.0339000405013881</v>
      </c>
      <c r="HK81">
        <v>3.0008969724904526</v>
      </c>
      <c r="HL81">
        <v>3.0638716192231343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0.8041023527639698</v>
      </c>
      <c r="HV81">
        <v>1.4099109856681171</v>
      </c>
      <c r="HW81">
        <v>1.5226875923183818</v>
      </c>
      <c r="HX81">
        <v>1.5443112517550746</v>
      </c>
      <c r="HY81">
        <v>1.4762091722858688</v>
      </c>
      <c r="HZ81">
        <v>1.4172597784916827</v>
      </c>
      <c r="IA81">
        <v>3.2241935331310647</v>
      </c>
      <c r="IB81">
        <v>3.1911765344521763</v>
      </c>
      <c r="IC81">
        <v>3.1505456617639904</v>
      </c>
      <c r="ID81">
        <v>3.228485300162053</v>
      </c>
      <c r="IE81">
        <v>3.1949125282633402</v>
      </c>
      <c r="IF81">
        <v>3.157019517496535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0.53898140808993622</v>
      </c>
      <c r="IP81">
        <v>1.0038418382201437</v>
      </c>
      <c r="IQ81">
        <v>1.4541715161964601</v>
      </c>
      <c r="IR81">
        <v>1.5699305956236909</v>
      </c>
      <c r="IS81">
        <v>1.666820838471007</v>
      </c>
      <c r="IT81">
        <v>1.5235916878133406</v>
      </c>
      <c r="IU81">
        <v>3.3600968071766255</v>
      </c>
      <c r="IV81">
        <v>3.3750454858703742</v>
      </c>
      <c r="IW81">
        <v>3.3470592030348376</v>
      </c>
      <c r="IX81">
        <v>3.3103369990693836</v>
      </c>
      <c r="IY81">
        <v>3.3623819327370623</v>
      </c>
      <c r="IZ81">
        <v>3.353582545063901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1.0349358362610352</v>
      </c>
      <c r="JK81">
        <v>1.6795799705809522</v>
      </c>
      <c r="JL81">
        <v>1.4163121602725361</v>
      </c>
      <c r="JM81">
        <v>1.4278358801279327</v>
      </c>
      <c r="JN81">
        <v>1.6975692943364287</v>
      </c>
      <c r="JO81">
        <v>3.4749701014672754</v>
      </c>
      <c r="JP81">
        <v>3.5002888285183107</v>
      </c>
      <c r="JQ81">
        <v>3.513819004907841</v>
      </c>
      <c r="JR81">
        <v>3.5217456200390274</v>
      </c>
      <c r="JS81">
        <v>3.4947036423453448</v>
      </c>
      <c r="JT81">
        <v>3.4952324822713465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0.61534141872197001</v>
      </c>
      <c r="KE81">
        <v>1.3149757590596369</v>
      </c>
      <c r="KF81">
        <v>1.7554274310016058</v>
      </c>
      <c r="KG81">
        <v>1.805762791333162</v>
      </c>
      <c r="KH81">
        <v>1.8134942721330858</v>
      </c>
      <c r="KI81">
        <v>3.6706055045605739</v>
      </c>
      <c r="KJ81">
        <v>3.712660896003404</v>
      </c>
      <c r="KK81">
        <v>3.6918568370774776</v>
      </c>
      <c r="KL81">
        <v>3.6960705491579215</v>
      </c>
      <c r="KM81">
        <v>3.7005692172876392</v>
      </c>
      <c r="KN81">
        <v>3.7047762519560998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0.33842687582648817</v>
      </c>
      <c r="KY81">
        <v>1.106803935365438</v>
      </c>
      <c r="KZ81">
        <v>1.6486959445418137</v>
      </c>
      <c r="LA81">
        <v>1.7348248263837764</v>
      </c>
      <c r="LB81">
        <v>1.7948901440377272</v>
      </c>
      <c r="LC81">
        <v>3.8476707217884134</v>
      </c>
      <c r="LD81">
        <v>3.8550746360952988</v>
      </c>
      <c r="LE81">
        <v>3.8093000767848322</v>
      </c>
      <c r="LF81">
        <v>3.7840751863618372</v>
      </c>
      <c r="LG81">
        <v>3.8601176407423332</v>
      </c>
      <c r="LH81">
        <v>3.7541805666184849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0.28446716619376217</v>
      </c>
      <c r="LT81">
        <v>1.2367043307672059</v>
      </c>
      <c r="LU81">
        <v>1.9330637913159099</v>
      </c>
      <c r="LV81">
        <v>1.5734208129541354</v>
      </c>
      <c r="LW81">
        <v>3.9479703964419781</v>
      </c>
      <c r="LX81">
        <v>3.9660129963284825</v>
      </c>
      <c r="LY81">
        <v>4.0063270373095836</v>
      </c>
      <c r="LZ81">
        <v>4.0340698708093301</v>
      </c>
      <c r="MA81">
        <v>3.9555980682044458</v>
      </c>
      <c r="MB81">
        <v>3.9309913623391952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0.75918462020818644</v>
      </c>
      <c r="MO81">
        <v>1.4571904832147622</v>
      </c>
      <c r="MP81">
        <v>2.1519441949479954</v>
      </c>
      <c r="MQ81">
        <v>4.0696194315979355</v>
      </c>
      <c r="MR81">
        <v>4.0166728532078828</v>
      </c>
      <c r="MS81">
        <v>4.0838936809305357</v>
      </c>
      <c r="MT81">
        <v>4.1747653012597086</v>
      </c>
      <c r="MU81">
        <v>4.1124147560908106</v>
      </c>
      <c r="MV81">
        <v>4.0889511993306105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0.14586406638030563</v>
      </c>
      <c r="NI81">
        <v>1.0651286725408704</v>
      </c>
      <c r="NJ81">
        <v>1.622158911472612</v>
      </c>
      <c r="NK81">
        <v>4.2785596238018542</v>
      </c>
      <c r="NL81">
        <v>4.2560605770656545</v>
      </c>
      <c r="NM81">
        <v>4.2139267100388613</v>
      </c>
      <c r="NN81">
        <v>4.1957680608552748</v>
      </c>
      <c r="NO81">
        <v>4.3066299732712237</v>
      </c>
      <c r="NP81">
        <v>4.3068263595416623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0.53560363461280591</v>
      </c>
      <c r="OD81">
        <v>1.329836706770601</v>
      </c>
      <c r="OE81">
        <v>4.6623801210710729</v>
      </c>
      <c r="OF81">
        <v>4.4528057875969527</v>
      </c>
      <c r="OG81">
        <v>4.4495054458318757</v>
      </c>
      <c r="OH81">
        <v>4.4390270268831395</v>
      </c>
      <c r="OI81">
        <v>4.453022838360976</v>
      </c>
      <c r="OJ81">
        <v>4.542140437096311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0.50960450668027568</v>
      </c>
      <c r="OY81">
        <v>5.1781384203569942</v>
      </c>
      <c r="OZ81">
        <v>4.6522114594738619</v>
      </c>
      <c r="PA81">
        <v>4.5119651567540249</v>
      </c>
      <c r="PB81">
        <v>4.6117034353261745</v>
      </c>
      <c r="PC81">
        <v>4.6434611838238657</v>
      </c>
      <c r="PD81">
        <v>4.5165187379006495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8.7258459461398878</v>
      </c>
      <c r="PT81">
        <v>5.2017819960738185</v>
      </c>
      <c r="PU81">
        <v>4.6592275380821997</v>
      </c>
      <c r="PV81">
        <v>4.6171273431371471</v>
      </c>
      <c r="PW81">
        <v>4.7123784405525377</v>
      </c>
      <c r="PX81">
        <v>4.7336608139236835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16.434827628499448</v>
      </c>
      <c r="QN81">
        <v>8.8658038507253529</v>
      </c>
      <c r="QO81">
        <v>5.1745674996196351</v>
      </c>
      <c r="QP81">
        <v>5.0436205391850732</v>
      </c>
      <c r="QQ81">
        <v>4.8522218625858935</v>
      </c>
      <c r="QR81">
        <v>4.9168223135387024</v>
      </c>
      <c r="QS81" s="102" t="s">
        <v>673</v>
      </c>
      <c r="QU81">
        <v>3</v>
      </c>
      <c r="QV81" s="35">
        <v>0.2</v>
      </c>
      <c r="QW81">
        <f>AO$68</f>
        <v>0</v>
      </c>
      <c r="QX81">
        <f t="shared" ref="QX81:RP81" si="78">AP$68</f>
        <v>0</v>
      </c>
      <c r="QY81">
        <f t="shared" si="78"/>
        <v>0</v>
      </c>
      <c r="QZ81">
        <f t="shared" si="78"/>
        <v>0</v>
      </c>
      <c r="RA81">
        <f t="shared" si="78"/>
        <v>0</v>
      </c>
      <c r="RB81">
        <f t="shared" si="78"/>
        <v>0</v>
      </c>
      <c r="RC81">
        <f t="shared" si="78"/>
        <v>0</v>
      </c>
      <c r="RD81">
        <f t="shared" si="78"/>
        <v>0</v>
      </c>
      <c r="RE81">
        <f t="shared" si="78"/>
        <v>0</v>
      </c>
      <c r="RF81">
        <f t="shared" si="78"/>
        <v>0</v>
      </c>
      <c r="RG81">
        <f t="shared" si="78"/>
        <v>0</v>
      </c>
      <c r="RH81">
        <f t="shared" si="78"/>
        <v>0</v>
      </c>
      <c r="RI81">
        <f t="shared" si="78"/>
        <v>0</v>
      </c>
      <c r="RJ81">
        <f t="shared" si="78"/>
        <v>0</v>
      </c>
      <c r="RK81">
        <f t="shared" si="78"/>
        <v>0</v>
      </c>
      <c r="RL81">
        <f t="shared" si="78"/>
        <v>0</v>
      </c>
      <c r="RM81">
        <f t="shared" si="78"/>
        <v>0</v>
      </c>
      <c r="RN81">
        <f t="shared" si="78"/>
        <v>0</v>
      </c>
      <c r="RO81">
        <f t="shared" si="78"/>
        <v>0</v>
      </c>
      <c r="RP81">
        <f t="shared" si="78"/>
        <v>0</v>
      </c>
      <c r="RR81">
        <f t="shared" si="77"/>
        <v>8.0095799999999997</v>
      </c>
      <c r="RS81" s="35">
        <v>0.2</v>
      </c>
      <c r="RT81">
        <f>0.99*RD81+0.01*RE81</f>
        <v>0</v>
      </c>
    </row>
    <row r="82" spans="1:488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 s="102" t="s">
        <v>674</v>
      </c>
      <c r="QU82">
        <v>4</v>
      </c>
      <c r="QV82" s="35">
        <v>0.25</v>
      </c>
      <c r="QW82">
        <f>BI$68</f>
        <v>0</v>
      </c>
      <c r="QX82">
        <f t="shared" ref="QX82:RP82" si="79">BJ$68</f>
        <v>0</v>
      </c>
      <c r="QY82">
        <f t="shared" si="79"/>
        <v>0</v>
      </c>
      <c r="QZ82">
        <f t="shared" si="79"/>
        <v>0</v>
      </c>
      <c r="RA82">
        <f t="shared" si="79"/>
        <v>0</v>
      </c>
      <c r="RB82">
        <f t="shared" si="79"/>
        <v>0</v>
      </c>
      <c r="RC82">
        <f t="shared" si="79"/>
        <v>0</v>
      </c>
      <c r="RD82">
        <f t="shared" si="79"/>
        <v>0</v>
      </c>
      <c r="RE82">
        <f t="shared" si="79"/>
        <v>0</v>
      </c>
      <c r="RF82">
        <f t="shared" si="79"/>
        <v>0</v>
      </c>
      <c r="RG82">
        <f t="shared" si="79"/>
        <v>0</v>
      </c>
      <c r="RH82">
        <f t="shared" si="79"/>
        <v>0</v>
      </c>
      <c r="RI82">
        <f t="shared" si="79"/>
        <v>0</v>
      </c>
      <c r="RJ82">
        <f t="shared" si="79"/>
        <v>0</v>
      </c>
      <c r="RK82">
        <f t="shared" si="79"/>
        <v>0</v>
      </c>
      <c r="RL82">
        <f t="shared" si="79"/>
        <v>0</v>
      </c>
      <c r="RM82">
        <f t="shared" si="79"/>
        <v>0</v>
      </c>
      <c r="RN82">
        <f t="shared" si="79"/>
        <v>0</v>
      </c>
      <c r="RO82">
        <f t="shared" si="79"/>
        <v>0</v>
      </c>
      <c r="RP82">
        <f t="shared" si="79"/>
        <v>0</v>
      </c>
      <c r="RR82">
        <f t="shared" si="77"/>
        <v>8.6069250000000004</v>
      </c>
      <c r="RS82" s="35">
        <v>0.25</v>
      </c>
      <c r="RT82">
        <f>0.39*RD82+0.61*RE82</f>
        <v>0</v>
      </c>
    </row>
    <row r="83" spans="1:488" x14ac:dyDescent="0.3">
      <c r="A83">
        <v>0</v>
      </c>
      <c r="B83">
        <v>0</v>
      </c>
      <c r="C83">
        <v>6.1044626317731335E-3</v>
      </c>
      <c r="D83">
        <v>5.5384354630534233E-3</v>
      </c>
      <c r="E83">
        <v>5.4493922470287117E-3</v>
      </c>
      <c r="F83">
        <v>5.9203446591914915E-3</v>
      </c>
      <c r="G83">
        <v>5.787561560060773E-3</v>
      </c>
      <c r="H83">
        <v>5.8902125067700319E-3</v>
      </c>
      <c r="I83">
        <v>5.3514649523157109E-3</v>
      </c>
      <c r="J83">
        <v>5.7670126928775411E-3</v>
      </c>
      <c r="K83">
        <v>4.9718912548296296E-3</v>
      </c>
      <c r="L83">
        <v>5.8115118652490704E-3</v>
      </c>
      <c r="M83">
        <v>6.0691282012571082E-3</v>
      </c>
      <c r="N83">
        <v>5.6054906736408292E-3</v>
      </c>
      <c r="O83">
        <v>1.3002768372640921E-2</v>
      </c>
      <c r="P83">
        <v>1.2649626294227894E-2</v>
      </c>
      <c r="Q83">
        <v>1.2806179982221388E-2</v>
      </c>
      <c r="R83">
        <v>1.2886655434295667E-2</v>
      </c>
      <c r="S83">
        <v>1.2690668174813824E-2</v>
      </c>
      <c r="T83">
        <v>1.2660389135625647E-2</v>
      </c>
      <c r="U83">
        <v>0</v>
      </c>
      <c r="V83">
        <v>0</v>
      </c>
      <c r="W83">
        <v>0</v>
      </c>
      <c r="X83">
        <v>6.0588001488343238E-3</v>
      </c>
      <c r="Y83">
        <v>5.1176051916945733E-3</v>
      </c>
      <c r="Z83">
        <v>5.910555399539102E-3</v>
      </c>
      <c r="AA83">
        <v>5.5737320669963031E-3</v>
      </c>
      <c r="AB83">
        <v>5.6557542751157893E-3</v>
      </c>
      <c r="AC83">
        <v>5.7475798726724509E-3</v>
      </c>
      <c r="AD83">
        <v>5.3686132349430983E-3</v>
      </c>
      <c r="AE83">
        <v>6.1775613634106521E-3</v>
      </c>
      <c r="AF83">
        <v>5.8586411045748873E-3</v>
      </c>
      <c r="AG83">
        <v>5.9050624774417398E-3</v>
      </c>
      <c r="AH83">
        <v>5.2767976550101119E-3</v>
      </c>
      <c r="AI83">
        <v>1.8514031597683025E-2</v>
      </c>
      <c r="AJ83">
        <v>1.8368673000528593E-2</v>
      </c>
      <c r="AK83">
        <v>1.8421894840919179E-2</v>
      </c>
      <c r="AL83">
        <v>1.8512615304851304E-2</v>
      </c>
      <c r="AM83">
        <v>1.827692086025243E-2</v>
      </c>
      <c r="AN83">
        <v>1.8622975981048045E-2</v>
      </c>
      <c r="AO83">
        <v>0</v>
      </c>
      <c r="AP83">
        <v>0</v>
      </c>
      <c r="AQ83">
        <v>0</v>
      </c>
      <c r="AR83">
        <v>0</v>
      </c>
      <c r="AS83">
        <v>6.2703248704721135E-3</v>
      </c>
      <c r="AT83">
        <v>6.2141077530053134E-3</v>
      </c>
      <c r="AU83">
        <v>5.7646390567221064E-3</v>
      </c>
      <c r="AV83">
        <v>6.0482260169125697E-3</v>
      </c>
      <c r="AW83">
        <v>5.4561731071770597E-3</v>
      </c>
      <c r="AX83">
        <v>6.6162224274498149E-3</v>
      </c>
      <c r="AY83">
        <v>6.0439611434612919E-3</v>
      </c>
      <c r="AZ83">
        <v>6.38701600232455E-3</v>
      </c>
      <c r="BA83">
        <v>5.6881743779775467E-3</v>
      </c>
      <c r="BB83">
        <v>5.4859161178279206E-3</v>
      </c>
      <c r="BC83">
        <v>2.4236740461583556E-2</v>
      </c>
      <c r="BD83">
        <v>2.433510479968538E-2</v>
      </c>
      <c r="BE83">
        <v>2.435522010532731E-2</v>
      </c>
      <c r="BF83">
        <v>2.4208771619331063E-2</v>
      </c>
      <c r="BG83">
        <v>2.4209116115425006E-2</v>
      </c>
      <c r="BH83">
        <v>2.4280553676306587E-2</v>
      </c>
      <c r="BI83">
        <v>0</v>
      </c>
      <c r="BJ83">
        <v>0</v>
      </c>
      <c r="BK83">
        <v>0</v>
      </c>
      <c r="BL83">
        <v>0</v>
      </c>
      <c r="BM83">
        <v>5.9137021794429517E-3</v>
      </c>
      <c r="BN83">
        <v>5.9582528500563827E-3</v>
      </c>
      <c r="BO83">
        <v>5.8489212017558195E-3</v>
      </c>
      <c r="BP83">
        <v>6.1733143248072523E-3</v>
      </c>
      <c r="BQ83">
        <v>5.5544079742250374E-3</v>
      </c>
      <c r="BR83">
        <v>5.8335557038958581E-3</v>
      </c>
      <c r="BS83">
        <v>5.4118310413601434E-3</v>
      </c>
      <c r="BT83">
        <v>5.5077668752794426E-3</v>
      </c>
      <c r="BU83">
        <v>5.4136384852447195E-3</v>
      </c>
      <c r="BV83">
        <v>5.5528549643352777E-3</v>
      </c>
      <c r="BW83">
        <v>3.0057386769825483E-2</v>
      </c>
      <c r="BX83">
        <v>3.0114252835110707E-2</v>
      </c>
      <c r="BY83">
        <v>3.0195500964003971E-2</v>
      </c>
      <c r="BZ83">
        <v>3.0137408491624034E-2</v>
      </c>
      <c r="CA83">
        <v>3.010892005350127E-2</v>
      </c>
      <c r="CB83">
        <v>3.0204632378012509E-2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9.8318119779330811E-3</v>
      </c>
      <c r="CI83">
        <v>1.1127399096923432E-2</v>
      </c>
      <c r="CJ83">
        <v>1.2087594788279627E-2</v>
      </c>
      <c r="CK83">
        <v>1.0563181900918822E-2</v>
      </c>
      <c r="CL83">
        <v>9.4792668838221891E-3</v>
      </c>
      <c r="CM83">
        <v>1.2196182321574848E-2</v>
      </c>
      <c r="CN83">
        <v>1.1588330281957614E-2</v>
      </c>
      <c r="CO83">
        <v>1.1554026753920307E-2</v>
      </c>
      <c r="CP83">
        <v>1.0013142497469516E-2</v>
      </c>
      <c r="CQ83">
        <v>3.6701645746709879E-2</v>
      </c>
      <c r="CR83">
        <v>3.6910392924514056E-2</v>
      </c>
      <c r="CS83">
        <v>3.7205901888825846E-2</v>
      </c>
      <c r="CT83">
        <v>3.717510014955204E-2</v>
      </c>
      <c r="CU83">
        <v>3.6629716957690399E-2</v>
      </c>
      <c r="CV83">
        <v>3.7042627366725561E-2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7.3828230184773466E-3</v>
      </c>
      <c r="DC83">
        <v>1.2012614167337961E-2</v>
      </c>
      <c r="DD83">
        <v>9.9631173524784185E-3</v>
      </c>
      <c r="DE83">
        <v>1.1445568017193052E-2</v>
      </c>
      <c r="DF83">
        <v>1.058506418928792E-2</v>
      </c>
      <c r="DG83">
        <v>1.1624228120573624E-2</v>
      </c>
      <c r="DH83">
        <v>1.1707870553138202E-2</v>
      </c>
      <c r="DI83">
        <v>1.1010963538446166E-2</v>
      </c>
      <c r="DJ83">
        <v>1.1095425209859937E-2</v>
      </c>
      <c r="DK83">
        <v>4.0164098704208881E-2</v>
      </c>
      <c r="DL83">
        <v>4.0527451826675616E-2</v>
      </c>
      <c r="DM83">
        <v>3.9959040727065472E-2</v>
      </c>
      <c r="DN83">
        <v>4.0409055569600942E-2</v>
      </c>
      <c r="DO83">
        <v>4.0109415320030643E-2</v>
      </c>
      <c r="DP83">
        <v>4.0235954975433724E-2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1.0701295445634479E-2</v>
      </c>
      <c r="DX83">
        <v>1.0935980802556478E-2</v>
      </c>
      <c r="DY83">
        <v>1.2355301289528354E-2</v>
      </c>
      <c r="DZ83">
        <v>9.9997786314365358E-3</v>
      </c>
      <c r="EA83">
        <v>1.007357957082711E-2</v>
      </c>
      <c r="EB83">
        <v>1.2223792047797825E-2</v>
      </c>
      <c r="EC83">
        <v>1.2698576286713482E-2</v>
      </c>
      <c r="ED83">
        <v>1.2485596861112717E-2</v>
      </c>
      <c r="EE83">
        <v>4.49537356661815E-2</v>
      </c>
      <c r="EF83">
        <v>4.4815287265605956E-2</v>
      </c>
      <c r="EG83">
        <v>4.5344043182573041E-2</v>
      </c>
      <c r="EH83">
        <v>4.4563432421742412E-2</v>
      </c>
      <c r="EI83">
        <v>4.5025039454677229E-2</v>
      </c>
      <c r="EJ83">
        <v>4.493985525160353E-2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1.2091853707727572E-2</v>
      </c>
      <c r="ER83">
        <v>1.1554794455529094E-2</v>
      </c>
      <c r="ES83">
        <v>1.1596616632381472E-2</v>
      </c>
      <c r="ET83">
        <v>1.0681974007589596E-2</v>
      </c>
      <c r="EU83">
        <v>1.2034869507975979E-2</v>
      </c>
      <c r="EV83">
        <v>1.1779108739114466E-2</v>
      </c>
      <c r="EW83">
        <v>1.1731128629768004E-2</v>
      </c>
      <c r="EX83">
        <v>1.0046196786043142E-2</v>
      </c>
      <c r="EY83">
        <v>4.8436569608571747E-2</v>
      </c>
      <c r="EZ83">
        <v>4.8454036851995168E-2</v>
      </c>
      <c r="FA83">
        <v>4.8538015359418228E-2</v>
      </c>
      <c r="FB83">
        <v>4.8383571361686986E-2</v>
      </c>
      <c r="FC83">
        <v>4.8426834965005799E-2</v>
      </c>
      <c r="FD83">
        <v>4.8524995276737606E-2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1.0267992709432253E-2</v>
      </c>
      <c r="FM83">
        <v>1.2032263522379405E-2</v>
      </c>
      <c r="FN83">
        <v>1.0646629756308501E-2</v>
      </c>
      <c r="FO83">
        <v>1.1156168136490048E-2</v>
      </c>
      <c r="FP83">
        <v>1.169060664153572E-2</v>
      </c>
      <c r="FQ83">
        <v>1.0049698038726868E-2</v>
      </c>
      <c r="FR83">
        <v>1.2013082590470799E-2</v>
      </c>
      <c r="FS83">
        <v>5.2073655257729196E-2</v>
      </c>
      <c r="FT83">
        <v>5.1990920747588952E-2</v>
      </c>
      <c r="FU83">
        <v>5.1893059718188701E-2</v>
      </c>
      <c r="FV83">
        <v>5.1708526018862846E-2</v>
      </c>
      <c r="FW83">
        <v>5.1987008802190093E-2</v>
      </c>
      <c r="FX83">
        <v>5.2112932243218689E-2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9.7944477107393749E-3</v>
      </c>
      <c r="GG83">
        <v>1.1217615999518401E-2</v>
      </c>
      <c r="GH83">
        <v>1.1201169773413273E-2</v>
      </c>
      <c r="GI83">
        <v>1.2269392546931683E-2</v>
      </c>
      <c r="GJ83">
        <v>1.1270261986008646E-2</v>
      </c>
      <c r="GK83">
        <v>1.1625339980238595E-2</v>
      </c>
      <c r="GL83">
        <v>1.0862303580701132E-2</v>
      </c>
      <c r="GM83">
        <v>5.6615116426941038E-2</v>
      </c>
      <c r="GN83">
        <v>5.7066886190255801E-2</v>
      </c>
      <c r="GO83">
        <v>5.671699997437598E-2</v>
      </c>
      <c r="GP83">
        <v>5.6732775296951268E-2</v>
      </c>
      <c r="GQ83">
        <v>5.6605816082812843E-2</v>
      </c>
      <c r="GR83">
        <v>5.6654236377896447E-2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4.8255365243268572E-3</v>
      </c>
      <c r="HA83">
        <v>1.3263926509020764E-2</v>
      </c>
      <c r="HB83">
        <v>1.0756820376999788E-2</v>
      </c>
      <c r="HC83">
        <v>1.1059524296439352E-2</v>
      </c>
      <c r="HD83">
        <v>9.8591454327096907E-3</v>
      </c>
      <c r="HE83">
        <v>1.1742079076560941E-2</v>
      </c>
      <c r="HF83">
        <v>1.1247578486185581E-2</v>
      </c>
      <c r="HG83">
        <v>6.0120256424004398E-2</v>
      </c>
      <c r="HH83">
        <v>6.0312111940820798E-2</v>
      </c>
      <c r="HI83">
        <v>6.0353755812933965E-2</v>
      </c>
      <c r="HJ83">
        <v>6.0320552642882302E-2</v>
      </c>
      <c r="HK83">
        <v>6.0288256254224036E-2</v>
      </c>
      <c r="HL83">
        <v>6.0300791563502702E-2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1.1434825699032458E-2</v>
      </c>
      <c r="HV83">
        <v>1.0523264989637505E-2</v>
      </c>
      <c r="HW83">
        <v>1.2191495474206259E-2</v>
      </c>
      <c r="HX83">
        <v>1.1962039834016747E-2</v>
      </c>
      <c r="HY83">
        <v>1.2951182648737561E-2</v>
      </c>
      <c r="HZ83">
        <v>9.8007425732417122E-3</v>
      </c>
      <c r="IA83">
        <v>6.3910662822761671E-2</v>
      </c>
      <c r="IB83">
        <v>6.3826004154214924E-2</v>
      </c>
      <c r="IC83">
        <v>6.3930132732641087E-2</v>
      </c>
      <c r="ID83">
        <v>6.3815205473030434E-2</v>
      </c>
      <c r="IE83">
        <v>6.3838018091578894E-2</v>
      </c>
      <c r="IF83">
        <v>6.3875243553138339E-2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1.0388481803124835E-2</v>
      </c>
      <c r="IP83">
        <v>1.1226121220784062E-2</v>
      </c>
      <c r="IQ83">
        <v>1.2924095000636033E-2</v>
      </c>
      <c r="IR83">
        <v>1.134048671537812E-2</v>
      </c>
      <c r="IS83">
        <v>1.0053453718090877E-2</v>
      </c>
      <c r="IT83">
        <v>1.1582916320233987E-2</v>
      </c>
      <c r="IU83">
        <v>6.8520656458433055E-2</v>
      </c>
      <c r="IV83">
        <v>6.8793658439830305E-2</v>
      </c>
      <c r="IW83">
        <v>6.8659847586995323E-2</v>
      </c>
      <c r="IX83">
        <v>6.8687920514867801E-2</v>
      </c>
      <c r="IY83">
        <v>6.871919093269456E-2</v>
      </c>
      <c r="IZ83">
        <v>6.8654994507297909E-2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1.2071285821771209E-2</v>
      </c>
      <c r="JK83">
        <v>1.2062199215301359E-2</v>
      </c>
      <c r="JL83">
        <v>1.056593527704853E-2</v>
      </c>
      <c r="JM83">
        <v>1.0827753831748946E-2</v>
      </c>
      <c r="JN83">
        <v>1.2559602078838236E-2</v>
      </c>
      <c r="JO83">
        <v>7.2222310529708816E-2</v>
      </c>
      <c r="JP83">
        <v>7.2500204263787574E-2</v>
      </c>
      <c r="JQ83">
        <v>7.2225726971664739E-2</v>
      </c>
      <c r="JR83">
        <v>7.2310698548370564E-2</v>
      </c>
      <c r="JS83">
        <v>7.235053840303711E-2</v>
      </c>
      <c r="JT83">
        <v>7.2512885140929614E-2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1.330709621925037E-2</v>
      </c>
      <c r="KE83">
        <v>1.2377594711033073E-2</v>
      </c>
      <c r="KF83">
        <v>1.1168237448988332E-2</v>
      </c>
      <c r="KG83">
        <v>1.0769896163735011E-2</v>
      </c>
      <c r="KH83">
        <v>1.1521277979171031E-2</v>
      </c>
      <c r="KI83">
        <v>7.5811081295142926E-2</v>
      </c>
      <c r="KJ83">
        <v>7.5859748218458645E-2</v>
      </c>
      <c r="KK83">
        <v>7.5923903378828525E-2</v>
      </c>
      <c r="KL83">
        <v>7.5685420737918299E-2</v>
      </c>
      <c r="KM83">
        <v>7.5686830902758739E-2</v>
      </c>
      <c r="KN83">
        <v>7.5855377440692318E-2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1.1720892311404382E-2</v>
      </c>
      <c r="KY83">
        <v>9.7499795123709449E-3</v>
      </c>
      <c r="KZ83">
        <v>1.1319566673607404E-2</v>
      </c>
      <c r="LA83">
        <v>1.1030943885199648E-2</v>
      </c>
      <c r="LB83">
        <v>1.1421756160875306E-2</v>
      </c>
      <c r="LC83">
        <v>8.0307570711209683E-2</v>
      </c>
      <c r="LD83">
        <v>8.0573906075998319E-2</v>
      </c>
      <c r="LE83">
        <v>8.0619918296880047E-2</v>
      </c>
      <c r="LF83">
        <v>8.0470921794174921E-2</v>
      </c>
      <c r="LG83">
        <v>8.0663677598761307E-2</v>
      </c>
      <c r="LH83">
        <v>8.0744288718841262E-2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8.1730166610666823E-3</v>
      </c>
      <c r="LT83">
        <v>9.6790104964671296E-3</v>
      </c>
      <c r="LU83">
        <v>1.0472153721558757E-2</v>
      </c>
      <c r="LV83">
        <v>1.1644001543867986E-2</v>
      </c>
      <c r="LW83">
        <v>8.4571296070322058E-2</v>
      </c>
      <c r="LX83">
        <v>8.4384105067262655E-2</v>
      </c>
      <c r="LY83">
        <v>8.4174793324261199E-2</v>
      </c>
      <c r="LZ83">
        <v>8.4112096536522532E-2</v>
      </c>
      <c r="MA83">
        <v>8.4403281511781364E-2</v>
      </c>
      <c r="MB83">
        <v>8.4200783592311215E-2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1.0783334394423078E-2</v>
      </c>
      <c r="MO83">
        <v>1.141508920057703E-2</v>
      </c>
      <c r="MP83">
        <v>1.0779544166168798E-2</v>
      </c>
      <c r="MQ83">
        <v>8.7815829995201988E-2</v>
      </c>
      <c r="MR83">
        <v>8.799618919364853E-2</v>
      </c>
      <c r="MS83">
        <v>8.7644953354420727E-2</v>
      </c>
      <c r="MT83">
        <v>8.7702874142084317E-2</v>
      </c>
      <c r="MU83">
        <v>8.7598298548699355E-2</v>
      </c>
      <c r="MV83">
        <v>8.7743275890411018E-2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3.5419344054448342E-4</v>
      </c>
      <c r="NI83">
        <v>1.1867286613569415E-2</v>
      </c>
      <c r="NJ83">
        <v>1.1905229136344514E-2</v>
      </c>
      <c r="NK83">
        <v>9.2568423149971213E-2</v>
      </c>
      <c r="NL83">
        <v>9.2414880057297158E-2</v>
      </c>
      <c r="NM83">
        <v>9.2529055798207555E-2</v>
      </c>
      <c r="NN83">
        <v>9.2517383848054191E-2</v>
      </c>
      <c r="NO83">
        <v>9.2436675117379324E-2</v>
      </c>
      <c r="NP83">
        <v>9.2768517932007549E-2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1.4541342521776319E-2</v>
      </c>
      <c r="OD83">
        <v>1.1268804673877543E-2</v>
      </c>
      <c r="OE83">
        <v>0.10719692623395247</v>
      </c>
      <c r="OF83">
        <v>9.6047882137154497E-2</v>
      </c>
      <c r="OG83">
        <v>9.6111700384622314E-2</v>
      </c>
      <c r="OH83">
        <v>9.6318579394981743E-2</v>
      </c>
      <c r="OI83">
        <v>9.6394992830713955E-2</v>
      </c>
      <c r="OJ83">
        <v>9.6337489759240558E-2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1.0474637372127605E-2</v>
      </c>
      <c r="OY83">
        <v>0.12466577559628093</v>
      </c>
      <c r="OZ83">
        <v>0.10628506205671791</v>
      </c>
      <c r="PA83">
        <v>9.9766951576711185E-2</v>
      </c>
      <c r="PB83">
        <v>9.9731471440913086E-2</v>
      </c>
      <c r="PC83">
        <v>9.9849117874246551E-2</v>
      </c>
      <c r="PD83">
        <v>9.9925256731445311E-2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0.2294404959206541</v>
      </c>
      <c r="PT83">
        <v>0.12601926538727831</v>
      </c>
      <c r="PU83">
        <v>0.11028990562939625</v>
      </c>
      <c r="PV83">
        <v>0.10457594169881296</v>
      </c>
      <c r="PW83">
        <v>0.10475156500058629</v>
      </c>
      <c r="PX83">
        <v>0.10456529147560163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0.44598222030047446</v>
      </c>
      <c r="QN83">
        <v>0.23026636360718103</v>
      </c>
      <c r="QO83">
        <v>0.12502426914933726</v>
      </c>
      <c r="QP83">
        <v>0.11790122802107939</v>
      </c>
      <c r="QQ83">
        <v>0.1081670570742954</v>
      </c>
      <c r="QR83">
        <v>0.10830350466262281</v>
      </c>
      <c r="QS83" s="102" t="s">
        <v>675</v>
      </c>
      <c r="QU83">
        <v>5</v>
      </c>
      <c r="QV83" s="35">
        <v>0.3</v>
      </c>
      <c r="QW83">
        <f>CC$68</f>
        <v>0</v>
      </c>
      <c r="QX83">
        <f t="shared" ref="QX83:RP83" si="80">CD$68</f>
        <v>0</v>
      </c>
      <c r="QY83">
        <f t="shared" si="80"/>
        <v>0</v>
      </c>
      <c r="QZ83">
        <f t="shared" si="80"/>
        <v>0</v>
      </c>
      <c r="RA83">
        <f t="shared" si="80"/>
        <v>0</v>
      </c>
      <c r="RB83">
        <f t="shared" si="80"/>
        <v>0</v>
      </c>
      <c r="RC83">
        <f t="shared" si="80"/>
        <v>0</v>
      </c>
      <c r="RD83">
        <f t="shared" si="80"/>
        <v>0</v>
      </c>
      <c r="RE83">
        <f t="shared" si="80"/>
        <v>0</v>
      </c>
      <c r="RF83">
        <f t="shared" si="80"/>
        <v>0</v>
      </c>
      <c r="RG83">
        <f t="shared" si="80"/>
        <v>0</v>
      </c>
      <c r="RH83">
        <f t="shared" si="80"/>
        <v>0</v>
      </c>
      <c r="RI83">
        <f t="shared" si="80"/>
        <v>0</v>
      </c>
      <c r="RJ83">
        <f t="shared" si="80"/>
        <v>0</v>
      </c>
      <c r="RK83">
        <f t="shared" si="80"/>
        <v>0</v>
      </c>
      <c r="RL83">
        <f t="shared" si="80"/>
        <v>0</v>
      </c>
      <c r="RM83">
        <f t="shared" si="80"/>
        <v>0</v>
      </c>
      <c r="RN83">
        <f t="shared" si="80"/>
        <v>0</v>
      </c>
      <c r="RO83">
        <f t="shared" si="80"/>
        <v>0</v>
      </c>
      <c r="RP83">
        <f t="shared" si="80"/>
        <v>0</v>
      </c>
      <c r="RR83">
        <f t="shared" si="77"/>
        <v>9.2042699999999993</v>
      </c>
      <c r="RS83" s="35">
        <v>0.3</v>
      </c>
      <c r="RT83">
        <f>0.8*RE83+0.2*RF83</f>
        <v>0</v>
      </c>
    </row>
    <row r="84" spans="1:488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 s="102" t="s">
        <v>676</v>
      </c>
      <c r="QU84">
        <v>6</v>
      </c>
      <c r="QV84" s="35">
        <v>0.33299999999999996</v>
      </c>
      <c r="QW84">
        <f>CW$68</f>
        <v>0</v>
      </c>
      <c r="QX84">
        <f t="shared" ref="QX84:RP84" si="81">CX$68</f>
        <v>0</v>
      </c>
      <c r="QY84">
        <f t="shared" si="81"/>
        <v>0</v>
      </c>
      <c r="QZ84">
        <f t="shared" si="81"/>
        <v>0</v>
      </c>
      <c r="RA84">
        <f t="shared" si="81"/>
        <v>0</v>
      </c>
      <c r="RB84">
        <f t="shared" si="81"/>
        <v>0</v>
      </c>
      <c r="RC84">
        <f t="shared" si="81"/>
        <v>0</v>
      </c>
      <c r="RD84">
        <f t="shared" si="81"/>
        <v>0</v>
      </c>
      <c r="RE84">
        <f t="shared" si="81"/>
        <v>0</v>
      </c>
      <c r="RF84">
        <f t="shared" si="81"/>
        <v>0</v>
      </c>
      <c r="RG84">
        <f t="shared" si="81"/>
        <v>0</v>
      </c>
      <c r="RH84">
        <f t="shared" si="81"/>
        <v>0</v>
      </c>
      <c r="RI84">
        <f t="shared" si="81"/>
        <v>0</v>
      </c>
      <c r="RJ84">
        <f t="shared" si="81"/>
        <v>0</v>
      </c>
      <c r="RK84">
        <f t="shared" si="81"/>
        <v>0</v>
      </c>
      <c r="RL84">
        <f t="shared" si="81"/>
        <v>0</v>
      </c>
      <c r="RM84">
        <f t="shared" si="81"/>
        <v>0</v>
      </c>
      <c r="RN84">
        <f t="shared" si="81"/>
        <v>0</v>
      </c>
      <c r="RO84">
        <f t="shared" si="81"/>
        <v>0</v>
      </c>
      <c r="RP84">
        <f t="shared" si="81"/>
        <v>0</v>
      </c>
      <c r="RR84">
        <f t="shared" si="77"/>
        <v>9.5985177000000004</v>
      </c>
      <c r="RS84" s="35">
        <v>0.33299999999999996</v>
      </c>
      <c r="RT84">
        <f>0.4*RE84+0.6*RF84</f>
        <v>0</v>
      </c>
    </row>
    <row r="85" spans="1:488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 s="102" t="s">
        <v>677</v>
      </c>
      <c r="QU85">
        <v>7</v>
      </c>
      <c r="QV85" s="35">
        <v>0.36599999999999999</v>
      </c>
      <c r="QW85">
        <f>DQ$68</f>
        <v>0</v>
      </c>
      <c r="QX85">
        <f t="shared" ref="QX85:RP85" si="82">DR$68</f>
        <v>0</v>
      </c>
      <c r="QY85">
        <f t="shared" si="82"/>
        <v>0</v>
      </c>
      <c r="QZ85">
        <f t="shared" si="82"/>
        <v>0</v>
      </c>
      <c r="RA85">
        <f t="shared" si="82"/>
        <v>0</v>
      </c>
      <c r="RB85">
        <f t="shared" si="82"/>
        <v>0</v>
      </c>
      <c r="RC85">
        <f t="shared" si="82"/>
        <v>2.2377260456559048E-16</v>
      </c>
      <c r="RD85">
        <f t="shared" si="82"/>
        <v>3.9053564309190963E-16</v>
      </c>
      <c r="RE85">
        <f t="shared" si="82"/>
        <v>3.9053564309190963E-16</v>
      </c>
      <c r="RF85">
        <f t="shared" si="82"/>
        <v>3.9053564309190963E-16</v>
      </c>
      <c r="RG85">
        <f t="shared" si="82"/>
        <v>3.9053564309190963E-16</v>
      </c>
      <c r="RH85">
        <f t="shared" si="82"/>
        <v>3.9053564309190963E-16</v>
      </c>
      <c r="RI85">
        <f t="shared" si="82"/>
        <v>3.9053564309190963E-16</v>
      </c>
      <c r="RJ85">
        <f t="shared" si="82"/>
        <v>3.9053564309190963E-16</v>
      </c>
      <c r="RK85">
        <f t="shared" si="82"/>
        <v>1.9802950859533448E-2</v>
      </c>
      <c r="RL85">
        <f t="shared" si="82"/>
        <v>1.9802950859533448E-2</v>
      </c>
      <c r="RM85">
        <f t="shared" si="82"/>
        <v>1.9802950859533448E-2</v>
      </c>
      <c r="RN85">
        <f t="shared" si="82"/>
        <v>1.9802950859533448E-2</v>
      </c>
      <c r="RO85">
        <f t="shared" si="82"/>
        <v>1.9802950859533448E-2</v>
      </c>
      <c r="RP85">
        <f t="shared" si="82"/>
        <v>1.9802950859533448E-2</v>
      </c>
      <c r="RR85">
        <f t="shared" si="77"/>
        <v>9.9927654000000015</v>
      </c>
      <c r="RS85" s="35">
        <v>0.36599999999999999</v>
      </c>
      <c r="RT85">
        <f>0.01*RE85+0.99*RF85</f>
        <v>3.9053564309190963E-16</v>
      </c>
    </row>
    <row r="86" spans="1:488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 s="102" t="s">
        <v>678</v>
      </c>
      <c r="QU86">
        <v>8</v>
      </c>
      <c r="QV86" s="35">
        <v>0.4</v>
      </c>
      <c r="QW86">
        <f>EK$68</f>
        <v>0</v>
      </c>
      <c r="QX86">
        <f t="shared" ref="QX86:RP86" si="83">EL$68</f>
        <v>0</v>
      </c>
      <c r="QY86">
        <f t="shared" si="83"/>
        <v>0</v>
      </c>
      <c r="QZ86">
        <f t="shared" si="83"/>
        <v>0</v>
      </c>
      <c r="RA86">
        <f t="shared" si="83"/>
        <v>0</v>
      </c>
      <c r="RB86">
        <f t="shared" si="83"/>
        <v>0</v>
      </c>
      <c r="RC86">
        <f t="shared" si="83"/>
        <v>1.1702778228589004E-16</v>
      </c>
      <c r="RD86">
        <f t="shared" si="83"/>
        <v>6.6966770596483961E-16</v>
      </c>
      <c r="RE86">
        <f t="shared" si="83"/>
        <v>6.6948967387184511E-16</v>
      </c>
      <c r="RF86">
        <f t="shared" si="83"/>
        <v>6.6948967387184511E-16</v>
      </c>
      <c r="RG86">
        <f t="shared" si="83"/>
        <v>6.6948967387184511E-16</v>
      </c>
      <c r="RH86">
        <f t="shared" si="83"/>
        <v>6.6948967387184511E-16</v>
      </c>
      <c r="RI86">
        <f t="shared" si="83"/>
        <v>6.6948967387184511E-16</v>
      </c>
      <c r="RJ86">
        <f t="shared" si="83"/>
        <v>6.6948967387184511E-16</v>
      </c>
      <c r="RK86">
        <f t="shared" si="83"/>
        <v>5.2477819777763675E-2</v>
      </c>
      <c r="RL86">
        <f t="shared" si="83"/>
        <v>5.2477819777763675E-2</v>
      </c>
      <c r="RM86">
        <f t="shared" si="83"/>
        <v>5.2477819777763675E-2</v>
      </c>
      <c r="RN86">
        <f t="shared" si="83"/>
        <v>5.2477819777763675E-2</v>
      </c>
      <c r="RO86">
        <f t="shared" si="83"/>
        <v>5.2477819777763675E-2</v>
      </c>
      <c r="RP86">
        <f t="shared" si="83"/>
        <v>5.2477819777763675E-2</v>
      </c>
      <c r="RR86">
        <f t="shared" si="77"/>
        <v>10.398960000000001</v>
      </c>
      <c r="RS86" s="35">
        <v>0.4</v>
      </c>
      <c r="RT86">
        <f>0.6*RF86+0.4*RG86</f>
        <v>6.6948967387184511E-16</v>
      </c>
    </row>
    <row r="87" spans="1:488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 s="102" t="s">
        <v>679</v>
      </c>
      <c r="QU87">
        <v>9</v>
      </c>
      <c r="QV87" s="35">
        <v>0.43300000000000005</v>
      </c>
      <c r="QW87">
        <f>FE$68</f>
        <v>0</v>
      </c>
      <c r="QX87">
        <f t="shared" ref="QX87:RP87" si="84">FF$68</f>
        <v>0</v>
      </c>
      <c r="QY87">
        <f t="shared" si="84"/>
        <v>0</v>
      </c>
      <c r="QZ87">
        <f t="shared" si="84"/>
        <v>0</v>
      </c>
      <c r="RA87">
        <f t="shared" si="84"/>
        <v>0</v>
      </c>
      <c r="RB87">
        <f t="shared" si="84"/>
        <v>0</v>
      </c>
      <c r="RC87">
        <f t="shared" si="84"/>
        <v>0</v>
      </c>
      <c r="RD87">
        <f t="shared" si="84"/>
        <v>2.7278338529721335E-2</v>
      </c>
      <c r="RE87">
        <f t="shared" si="84"/>
        <v>2.4098303681909839E-2</v>
      </c>
      <c r="RF87">
        <f t="shared" si="84"/>
        <v>2.8602236815278792E-2</v>
      </c>
      <c r="RG87">
        <f t="shared" si="84"/>
        <v>2.7963278909323198E-2</v>
      </c>
      <c r="RH87">
        <f t="shared" si="84"/>
        <v>2.7119939434275729E-2</v>
      </c>
      <c r="RI87">
        <f t="shared" si="84"/>
        <v>2.7773756225644954E-2</v>
      </c>
      <c r="RJ87">
        <f t="shared" si="84"/>
        <v>2.8323643473164083E-2</v>
      </c>
      <c r="RK87">
        <f t="shared" si="84"/>
        <v>8.4804527119944573E-2</v>
      </c>
      <c r="RL87">
        <f t="shared" si="84"/>
        <v>8.5518993594924847E-2</v>
      </c>
      <c r="RM87">
        <f t="shared" si="84"/>
        <v>8.4840824129695097E-2</v>
      </c>
      <c r="RN87">
        <f t="shared" si="84"/>
        <v>8.4801334753615773E-2</v>
      </c>
      <c r="RO87">
        <f t="shared" si="84"/>
        <v>8.5093640055979053E-2</v>
      </c>
      <c r="RP87">
        <f t="shared" si="84"/>
        <v>8.5184310354668516E-2</v>
      </c>
      <c r="RR87">
        <f t="shared" si="77"/>
        <v>10.7932077</v>
      </c>
      <c r="RS87" s="35">
        <v>0.43300000000000005</v>
      </c>
      <c r="RT87">
        <f>0.21*RF87+0.79*RG87</f>
        <v>2.8097460069573872E-2</v>
      </c>
    </row>
    <row r="88" spans="1:48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 s="102" t="s">
        <v>680</v>
      </c>
      <c r="QU88">
        <v>10</v>
      </c>
      <c r="QV88" s="35">
        <v>0.46600000000000008</v>
      </c>
      <c r="QW88">
        <f>FY$68</f>
        <v>0</v>
      </c>
      <c r="QX88">
        <f t="shared" ref="QX88:RP88" si="85">FZ$68</f>
        <v>0</v>
      </c>
      <c r="QY88">
        <f t="shared" si="85"/>
        <v>0</v>
      </c>
      <c r="QZ88">
        <f t="shared" si="85"/>
        <v>0</v>
      </c>
      <c r="RA88">
        <f t="shared" si="85"/>
        <v>0</v>
      </c>
      <c r="RB88">
        <f t="shared" si="85"/>
        <v>0</v>
      </c>
      <c r="RC88">
        <f t="shared" si="85"/>
        <v>0</v>
      </c>
      <c r="RD88">
        <f t="shared" si="85"/>
        <v>4.3922173870093603E-2</v>
      </c>
      <c r="RE88">
        <f t="shared" si="85"/>
        <v>3.9139060958006407E-2</v>
      </c>
      <c r="RF88">
        <f t="shared" si="85"/>
        <v>3.7201491244353645E-2</v>
      </c>
      <c r="RG88">
        <f t="shared" si="85"/>
        <v>3.8410596986975541E-2</v>
      </c>
      <c r="RH88">
        <f t="shared" si="85"/>
        <v>3.8401007398818771E-2</v>
      </c>
      <c r="RI88">
        <f t="shared" si="85"/>
        <v>3.9089970418421417E-2</v>
      </c>
      <c r="RJ88">
        <f t="shared" si="85"/>
        <v>3.6310029499423739E-2</v>
      </c>
      <c r="RK88">
        <f t="shared" si="85"/>
        <v>0.11734867996608273</v>
      </c>
      <c r="RL88">
        <f t="shared" si="85"/>
        <v>0.11739800078245295</v>
      </c>
      <c r="RM88">
        <f t="shared" si="85"/>
        <v>0.11807350957645472</v>
      </c>
      <c r="RN88">
        <f t="shared" si="85"/>
        <v>0.11717530444314829</v>
      </c>
      <c r="RO88">
        <f t="shared" si="85"/>
        <v>0.1179347216355742</v>
      </c>
      <c r="RP88">
        <f t="shared" si="85"/>
        <v>0.11829079164589232</v>
      </c>
      <c r="RR88">
        <f t="shared" si="77"/>
        <v>11.187455400000001</v>
      </c>
      <c r="RS88" s="35">
        <v>0.46600000000000008</v>
      </c>
      <c r="RT88">
        <f>0.81*RG88+0.19*RH88</f>
        <v>3.8408774965225753E-2</v>
      </c>
    </row>
    <row r="89" spans="1:488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 s="102" t="s">
        <v>681</v>
      </c>
      <c r="QU89">
        <v>11</v>
      </c>
      <c r="QV89" s="35">
        <v>0.5</v>
      </c>
      <c r="QW89">
        <f>GS$68</f>
        <v>0</v>
      </c>
      <c r="QX89">
        <f t="shared" ref="QX89:RP89" si="86">GT$68</f>
        <v>0</v>
      </c>
      <c r="QY89">
        <f t="shared" si="86"/>
        <v>0</v>
      </c>
      <c r="QZ89">
        <f t="shared" si="86"/>
        <v>0</v>
      </c>
      <c r="RA89">
        <f t="shared" si="86"/>
        <v>0</v>
      </c>
      <c r="RB89">
        <f t="shared" si="86"/>
        <v>0</v>
      </c>
      <c r="RC89">
        <f t="shared" si="86"/>
        <v>0</v>
      </c>
      <c r="RD89">
        <f t="shared" si="86"/>
        <v>1.683170360340084E-2</v>
      </c>
      <c r="RE89">
        <f t="shared" si="86"/>
        <v>5.1888075014446713E-2</v>
      </c>
      <c r="RF89">
        <f t="shared" si="86"/>
        <v>4.4056649995822476E-2</v>
      </c>
      <c r="RG89">
        <f t="shared" si="86"/>
        <v>4.4890326597070811E-2</v>
      </c>
      <c r="RH89">
        <f t="shared" si="86"/>
        <v>4.8284094337193516E-2</v>
      </c>
      <c r="RI89">
        <f t="shared" si="86"/>
        <v>4.8229270596015617E-2</v>
      </c>
      <c r="RJ89">
        <f t="shared" si="86"/>
        <v>4.8964122798895532E-2</v>
      </c>
      <c r="RK89">
        <f t="shared" si="86"/>
        <v>0.15011533227867291</v>
      </c>
      <c r="RL89">
        <f t="shared" si="86"/>
        <v>0.14907996290823286</v>
      </c>
      <c r="RM89">
        <f t="shared" si="86"/>
        <v>0.14923973081178687</v>
      </c>
      <c r="RN89">
        <f t="shared" si="86"/>
        <v>0.15025652845144444</v>
      </c>
      <c r="RO89">
        <f t="shared" si="86"/>
        <v>0.14900831060846237</v>
      </c>
      <c r="RP89">
        <f t="shared" si="86"/>
        <v>0.14888840255315347</v>
      </c>
      <c r="RR89">
        <f t="shared" si="77"/>
        <v>11.59365</v>
      </c>
      <c r="RS89" s="35">
        <v>0.5</v>
      </c>
      <c r="RT89">
        <f>0.41*RG89+0.59*RH89</f>
        <v>4.6892649563743206E-2</v>
      </c>
    </row>
    <row r="90" spans="1:488" x14ac:dyDescent="0.3">
      <c r="A90">
        <v>0</v>
      </c>
      <c r="B90">
        <v>0</v>
      </c>
      <c r="C90">
        <v>8.0347042784221222E-15</v>
      </c>
      <c r="D90">
        <v>7.1412231879663473E-15</v>
      </c>
      <c r="E90">
        <v>2.6779586954873804E-15</v>
      </c>
      <c r="F90">
        <v>1.7853057969915867E-14</v>
      </c>
      <c r="G90">
        <v>0.36111494648843917</v>
      </c>
      <c r="H90">
        <v>0.53299702099952218</v>
      </c>
      <c r="I90">
        <v>0.43506339400563898</v>
      </c>
      <c r="J90">
        <v>0.46491686619123462</v>
      </c>
      <c r="K90">
        <v>0.46750122059738475</v>
      </c>
      <c r="L90">
        <v>0.42314241288223076</v>
      </c>
      <c r="M90">
        <v>0.49296798182423107</v>
      </c>
      <c r="N90">
        <v>0.51295823945513797</v>
      </c>
      <c r="O90">
        <v>1.0658314418998862</v>
      </c>
      <c r="P90">
        <v>1.0776011914607635</v>
      </c>
      <c r="Q90">
        <v>1.0623548707671804</v>
      </c>
      <c r="R90">
        <v>1.0799744138102716</v>
      </c>
      <c r="S90">
        <v>1.0615400939824773</v>
      </c>
      <c r="T90">
        <v>1.0656125464388306</v>
      </c>
      <c r="U90">
        <v>0</v>
      </c>
      <c r="V90">
        <v>0</v>
      </c>
      <c r="W90">
        <v>0</v>
      </c>
      <c r="X90">
        <v>7.1412231879663473E-15</v>
      </c>
      <c r="Y90">
        <v>2.6779586954873804E-15</v>
      </c>
      <c r="Z90">
        <v>1.7853057969915867E-14</v>
      </c>
      <c r="AA90">
        <v>1.2497140578941108E-14</v>
      </c>
      <c r="AB90">
        <v>1.4282446375932695E-14</v>
      </c>
      <c r="AC90">
        <v>0.31264471049933257</v>
      </c>
      <c r="AD90">
        <v>0.64420114120793237</v>
      </c>
      <c r="AE90">
        <v>0.67086670399228621</v>
      </c>
      <c r="AF90">
        <v>0.76617097153361424</v>
      </c>
      <c r="AG90">
        <v>0.65899505224089017</v>
      </c>
      <c r="AH90">
        <v>0.64411414644569864</v>
      </c>
      <c r="AI90">
        <v>1.4518212012838827</v>
      </c>
      <c r="AJ90">
        <v>1.4388597966622525</v>
      </c>
      <c r="AK90">
        <v>1.4297984861208197</v>
      </c>
      <c r="AL90">
        <v>1.4590543617664937</v>
      </c>
      <c r="AM90">
        <v>1.4349704701073387</v>
      </c>
      <c r="AN90">
        <v>1.4572215163602147</v>
      </c>
      <c r="AO90">
        <v>0</v>
      </c>
      <c r="AP90">
        <v>0</v>
      </c>
      <c r="AQ90">
        <v>0</v>
      </c>
      <c r="AR90">
        <v>0</v>
      </c>
      <c r="AS90">
        <v>2.6779586954873804E-15</v>
      </c>
      <c r="AT90">
        <v>1.7853057969915867E-14</v>
      </c>
      <c r="AU90">
        <v>1.2497140578941108E-14</v>
      </c>
      <c r="AV90">
        <v>1.4282446375932695E-14</v>
      </c>
      <c r="AW90">
        <v>0</v>
      </c>
      <c r="AX90">
        <v>1.6067752172924279E-14</v>
      </c>
      <c r="AY90">
        <v>0.16781856394532119</v>
      </c>
      <c r="AZ90">
        <v>0.6727176965915842</v>
      </c>
      <c r="BA90">
        <v>0.85359934475037513</v>
      </c>
      <c r="BB90">
        <v>0.76070353064311902</v>
      </c>
      <c r="BC90">
        <v>1.7600592451880557</v>
      </c>
      <c r="BD90">
        <v>1.7775587131269128</v>
      </c>
      <c r="BE90">
        <v>1.7941452197383883</v>
      </c>
      <c r="BF90">
        <v>1.7844541668501206</v>
      </c>
      <c r="BG90">
        <v>1.7864039529778044</v>
      </c>
      <c r="BH90">
        <v>1.780759255352881</v>
      </c>
      <c r="BI90">
        <v>0</v>
      </c>
      <c r="BJ90">
        <v>0</v>
      </c>
      <c r="BK90">
        <v>0</v>
      </c>
      <c r="BL90">
        <v>0</v>
      </c>
      <c r="BM90">
        <v>2.7519201823675253E-15</v>
      </c>
      <c r="BN90">
        <v>1.7853057969915867E-14</v>
      </c>
      <c r="BO90">
        <v>1.2497140578941108E-14</v>
      </c>
      <c r="BP90">
        <v>1.4282446375932695E-14</v>
      </c>
      <c r="BQ90">
        <v>0</v>
      </c>
      <c r="BR90">
        <v>1.6067752172924279E-14</v>
      </c>
      <c r="BS90">
        <v>1.6067752172924279E-14</v>
      </c>
      <c r="BT90">
        <v>2.4994281157882216E-14</v>
      </c>
      <c r="BU90">
        <v>0.12521945785832991</v>
      </c>
      <c r="BV90">
        <v>0.6183511689672363</v>
      </c>
      <c r="BW90">
        <v>2.0975580536991134</v>
      </c>
      <c r="BX90">
        <v>2.1876540145892265</v>
      </c>
      <c r="BY90">
        <v>2.115848479599042</v>
      </c>
      <c r="BZ90">
        <v>2.1900585489222246</v>
      </c>
      <c r="CA90">
        <v>2.154471088894895</v>
      </c>
      <c r="CB90">
        <v>2.1604965434270742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1.2536005665155682E-14</v>
      </c>
      <c r="CI90">
        <v>1.2497140578941108E-14</v>
      </c>
      <c r="CJ90">
        <v>1.4282446375932695E-14</v>
      </c>
      <c r="CK90">
        <v>0</v>
      </c>
      <c r="CL90">
        <v>1.6067752172924279E-14</v>
      </c>
      <c r="CM90">
        <v>1.6067752172924279E-14</v>
      </c>
      <c r="CN90">
        <v>2.4994281157882216E-14</v>
      </c>
      <c r="CO90">
        <v>2.4994281157882216E-14</v>
      </c>
      <c r="CP90">
        <v>2.4994281157882216E-14</v>
      </c>
      <c r="CQ90">
        <v>2.0892739548737636</v>
      </c>
      <c r="CR90">
        <v>2.2098181495241325</v>
      </c>
      <c r="CS90">
        <v>2.364505810057139</v>
      </c>
      <c r="CT90">
        <v>2.5157658126613933</v>
      </c>
      <c r="CU90">
        <v>2.4979262950850547</v>
      </c>
      <c r="CV90">
        <v>2.5535610615269753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1.2501894021884897E-14</v>
      </c>
      <c r="DD90">
        <v>1.4282446375932695E-14</v>
      </c>
      <c r="DE90">
        <v>0</v>
      </c>
      <c r="DF90">
        <v>1.6067752172924279E-14</v>
      </c>
      <c r="DG90">
        <v>1.6067752172924279E-14</v>
      </c>
      <c r="DH90">
        <v>2.4994281157882216E-14</v>
      </c>
      <c r="DI90">
        <v>2.4994281157882216E-14</v>
      </c>
      <c r="DJ90">
        <v>2.4994281157882216E-14</v>
      </c>
      <c r="DK90">
        <v>2.0926075217531919</v>
      </c>
      <c r="DL90">
        <v>2.232119310558605</v>
      </c>
      <c r="DM90">
        <v>2.3562727269907082</v>
      </c>
      <c r="DN90">
        <v>2.4915093331933327</v>
      </c>
      <c r="DO90">
        <v>2.6491483364799056</v>
      </c>
      <c r="DP90">
        <v>2.7878509150799187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8.9509041826236192E-15</v>
      </c>
      <c r="DX90">
        <v>1.4282446375932695E-14</v>
      </c>
      <c r="DY90">
        <v>0</v>
      </c>
      <c r="DZ90">
        <v>1.6067752172924279E-14</v>
      </c>
      <c r="EA90">
        <v>1.6067752172924279E-14</v>
      </c>
      <c r="EB90">
        <v>2.4994281157882216E-14</v>
      </c>
      <c r="EC90">
        <v>2.4994281157882216E-14</v>
      </c>
      <c r="ED90">
        <v>2.4994281157882216E-14</v>
      </c>
      <c r="EE90">
        <v>2.0926075217531919</v>
      </c>
      <c r="EF90">
        <v>2.232119310558605</v>
      </c>
      <c r="EG90">
        <v>2.3716211978885893</v>
      </c>
      <c r="EH90">
        <v>2.5076411368846792</v>
      </c>
      <c r="EI90">
        <v>2.6318088839830929</v>
      </c>
      <c r="EJ90">
        <v>2.7593782038934052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1.8724445165742407E-15</v>
      </c>
      <c r="ER90">
        <v>1.4286244393916578E-14</v>
      </c>
      <c r="ES90">
        <v>0</v>
      </c>
      <c r="ET90">
        <v>1.6067752172924279E-14</v>
      </c>
      <c r="EU90">
        <v>1.6067752172924279E-14</v>
      </c>
      <c r="EV90">
        <v>2.4994281157882216E-14</v>
      </c>
      <c r="EW90">
        <v>2.4994281157882216E-14</v>
      </c>
      <c r="EX90">
        <v>2.4994281157882216E-14</v>
      </c>
      <c r="EY90">
        <v>2.0926075217531919</v>
      </c>
      <c r="EZ90">
        <v>2.232119310558605</v>
      </c>
      <c r="FA90">
        <v>2.3716211978885893</v>
      </c>
      <c r="FB90">
        <v>2.5111329866940033</v>
      </c>
      <c r="FC90">
        <v>2.6502587495021412</v>
      </c>
      <c r="FD90">
        <v>2.7644077956390731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1.0725385495503892E-14</v>
      </c>
      <c r="FM90">
        <v>0</v>
      </c>
      <c r="FN90">
        <v>1.6067752172924279E-14</v>
      </c>
      <c r="FO90">
        <v>1.6067752172924279E-14</v>
      </c>
      <c r="FP90">
        <v>2.4994281157882216E-14</v>
      </c>
      <c r="FQ90">
        <v>2.4994281157882216E-14</v>
      </c>
      <c r="FR90">
        <v>2.4994281157882216E-14</v>
      </c>
      <c r="FS90">
        <v>2.0926075217531919</v>
      </c>
      <c r="FT90">
        <v>2.232119310558605</v>
      </c>
      <c r="FU90">
        <v>2.3716211978885893</v>
      </c>
      <c r="FV90">
        <v>2.5111329866940033</v>
      </c>
      <c r="FW90">
        <v>2.6506447754994134</v>
      </c>
      <c r="FX90">
        <v>2.7901466628293967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3.6077977959063471E-15</v>
      </c>
      <c r="GG90">
        <v>1.7854898396493606E-15</v>
      </c>
      <c r="GH90">
        <v>1.6067752172924279E-14</v>
      </c>
      <c r="GI90">
        <v>1.6067752172924279E-14</v>
      </c>
      <c r="GJ90">
        <v>2.4994281157882216E-14</v>
      </c>
      <c r="GK90">
        <v>2.4994281157882216E-14</v>
      </c>
      <c r="GL90">
        <v>2.4994281157882216E-14</v>
      </c>
      <c r="GM90">
        <v>2.0926075217531919</v>
      </c>
      <c r="GN90">
        <v>2.232119310558605</v>
      </c>
      <c r="GO90">
        <v>2.3716211978885893</v>
      </c>
      <c r="GP90">
        <v>2.5111329866940033</v>
      </c>
      <c r="GQ90">
        <v>2.6506447754994134</v>
      </c>
      <c r="GR90">
        <v>2.7901466628293967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1.7872883692815312E-14</v>
      </c>
      <c r="HB90">
        <v>1.6067752172924279E-14</v>
      </c>
      <c r="HC90">
        <v>1.6067752172924279E-14</v>
      </c>
      <c r="HD90">
        <v>2.4994281157882216E-14</v>
      </c>
      <c r="HE90">
        <v>2.4994281157882216E-14</v>
      </c>
      <c r="HF90">
        <v>2.4994281157882216E-14</v>
      </c>
      <c r="HG90">
        <v>2.0926075217531919</v>
      </c>
      <c r="HH90">
        <v>2.232119310558605</v>
      </c>
      <c r="HI90">
        <v>2.3716211978885893</v>
      </c>
      <c r="HJ90">
        <v>2.5111329866940033</v>
      </c>
      <c r="HK90">
        <v>2.6506447754994134</v>
      </c>
      <c r="HL90">
        <v>2.7901466628293967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1.2592905508742665E-14</v>
      </c>
      <c r="HV90">
        <v>1.6067752172924279E-14</v>
      </c>
      <c r="HW90">
        <v>1.6067752172924279E-14</v>
      </c>
      <c r="HX90">
        <v>2.4994281157882216E-14</v>
      </c>
      <c r="HY90">
        <v>2.4994281157882216E-14</v>
      </c>
      <c r="HZ90">
        <v>2.4994281157882216E-14</v>
      </c>
      <c r="IA90">
        <v>2.0926075217531919</v>
      </c>
      <c r="IB90">
        <v>2.232119310558605</v>
      </c>
      <c r="IC90">
        <v>2.3716211978885893</v>
      </c>
      <c r="ID90">
        <v>2.5111329866940033</v>
      </c>
      <c r="IE90">
        <v>2.6506447754994134</v>
      </c>
      <c r="IF90">
        <v>2.7901466628293967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1.0731900677991188E-14</v>
      </c>
      <c r="IQ90">
        <v>1.6067752172924279E-14</v>
      </c>
      <c r="IR90">
        <v>2.4994281157882216E-14</v>
      </c>
      <c r="IS90">
        <v>2.4994281157882216E-14</v>
      </c>
      <c r="IT90">
        <v>2.4994281157882216E-14</v>
      </c>
      <c r="IU90">
        <v>2.0926075217531919</v>
      </c>
      <c r="IV90">
        <v>2.232119310558605</v>
      </c>
      <c r="IW90">
        <v>2.3716211978885893</v>
      </c>
      <c r="IX90">
        <v>2.5111329866940033</v>
      </c>
      <c r="IY90">
        <v>2.6506447754994134</v>
      </c>
      <c r="IZ90">
        <v>2.7901466628293967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7.2311968977929189E-15</v>
      </c>
      <c r="JK90">
        <v>1.6068571935286638E-14</v>
      </c>
      <c r="JL90">
        <v>2.4994281157882216E-14</v>
      </c>
      <c r="JM90">
        <v>2.4994281157882216E-14</v>
      </c>
      <c r="JN90">
        <v>2.4994281157882216E-14</v>
      </c>
      <c r="JO90">
        <v>2.0926075217531919</v>
      </c>
      <c r="JP90">
        <v>2.232119310558605</v>
      </c>
      <c r="JQ90">
        <v>2.3716211978885893</v>
      </c>
      <c r="JR90">
        <v>2.5111329866940033</v>
      </c>
      <c r="JS90">
        <v>2.6506447754994134</v>
      </c>
      <c r="JT90">
        <v>2.7901466628293967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1.8162799553975086E-15</v>
      </c>
      <c r="KE90">
        <v>7.1471017756985602E-15</v>
      </c>
      <c r="KF90">
        <v>2.4994281157882216E-14</v>
      </c>
      <c r="KG90">
        <v>2.4994281157882216E-14</v>
      </c>
      <c r="KH90">
        <v>2.4994281157882216E-14</v>
      </c>
      <c r="KI90">
        <v>2.0926075217531919</v>
      </c>
      <c r="KJ90">
        <v>2.232119310558605</v>
      </c>
      <c r="KK90">
        <v>2.3716211978885893</v>
      </c>
      <c r="KL90">
        <v>2.5111329866940033</v>
      </c>
      <c r="KM90">
        <v>2.6506447754994134</v>
      </c>
      <c r="KN90">
        <v>2.7901466628293967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1.9186846773327266E-15</v>
      </c>
      <c r="KY90">
        <v>5.3842955218739789E-15</v>
      </c>
      <c r="KZ90">
        <v>2.500831894677768E-14</v>
      </c>
      <c r="LA90">
        <v>2.4994281157882216E-14</v>
      </c>
      <c r="LB90">
        <v>2.4994281157882216E-14</v>
      </c>
      <c r="LC90">
        <v>2.0926075217531919</v>
      </c>
      <c r="LD90">
        <v>2.232119310558605</v>
      </c>
      <c r="LE90">
        <v>2.3716211978885893</v>
      </c>
      <c r="LF90">
        <v>2.5111329866940033</v>
      </c>
      <c r="LG90">
        <v>2.6506447754994134</v>
      </c>
      <c r="LH90">
        <v>2.7901466628293967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3.8373693546654532E-15</v>
      </c>
      <c r="LT90">
        <v>2.1468001297585236E-14</v>
      </c>
      <c r="LU90">
        <v>2.4994281157882216E-14</v>
      </c>
      <c r="LV90">
        <v>2.4994281157882216E-14</v>
      </c>
      <c r="LW90">
        <v>2.0926075217531919</v>
      </c>
      <c r="LX90">
        <v>2.232119310558605</v>
      </c>
      <c r="LY90">
        <v>2.3716211978885893</v>
      </c>
      <c r="LZ90">
        <v>2.5111329866940033</v>
      </c>
      <c r="MA90">
        <v>2.6506447754994134</v>
      </c>
      <c r="MB90">
        <v>2.7901466628293967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7.2726367608191677E-15</v>
      </c>
      <c r="MO90">
        <v>1.0726244866964387E-14</v>
      </c>
      <c r="MP90">
        <v>2.4994281157882216E-14</v>
      </c>
      <c r="MQ90">
        <v>2.0926075217531919</v>
      </c>
      <c r="MR90">
        <v>2.232119310558605</v>
      </c>
      <c r="MS90">
        <v>2.3716211978885893</v>
      </c>
      <c r="MT90">
        <v>2.5111329866940033</v>
      </c>
      <c r="MU90">
        <v>2.6506447754994134</v>
      </c>
      <c r="MV90">
        <v>2.7901466628293967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7.3001326500457453E-15</v>
      </c>
      <c r="NJ90">
        <v>2.1449095084056441E-14</v>
      </c>
      <c r="NK90">
        <v>2.0926075217531919</v>
      </c>
      <c r="NL90">
        <v>2.232119310558605</v>
      </c>
      <c r="NM90">
        <v>2.3716211978885893</v>
      </c>
      <c r="NN90">
        <v>2.5111329866940033</v>
      </c>
      <c r="NO90">
        <v>2.6506447754994134</v>
      </c>
      <c r="NP90">
        <v>2.7901466628293967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3.7448890331484813E-15</v>
      </c>
      <c r="OD90">
        <v>0</v>
      </c>
      <c r="OE90">
        <v>2.3482555555555549</v>
      </c>
      <c r="OF90">
        <v>2.232119310558605</v>
      </c>
      <c r="OG90">
        <v>2.3716211978885893</v>
      </c>
      <c r="OH90">
        <v>2.5111329866940033</v>
      </c>
      <c r="OI90">
        <v>2.6506447754994134</v>
      </c>
      <c r="OJ90">
        <v>2.7901466628293967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3.7448890331484813E-15</v>
      </c>
      <c r="OY90">
        <v>2.6213872912287077</v>
      </c>
      <c r="OZ90">
        <v>2.3762724658824572</v>
      </c>
      <c r="PA90">
        <v>2.3716211978885893</v>
      </c>
      <c r="PB90">
        <v>2.5111329866940033</v>
      </c>
      <c r="PC90">
        <v>2.6506447754994134</v>
      </c>
      <c r="PD90">
        <v>2.7901466628293967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4.6118823576145331</v>
      </c>
      <c r="PT90">
        <v>2.6944397108808005</v>
      </c>
      <c r="PU90">
        <v>2.49718947418893</v>
      </c>
      <c r="PV90">
        <v>2.5111329866940033</v>
      </c>
      <c r="PW90">
        <v>2.6506447754994134</v>
      </c>
      <c r="PX90">
        <v>2.7901466628293967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8.6280418451504204</v>
      </c>
      <c r="QN90">
        <v>4.8062477090194307</v>
      </c>
      <c r="QO90">
        <v>2.7475057704072303</v>
      </c>
      <c r="QP90">
        <v>2.7347685277670393</v>
      </c>
      <c r="QQ90">
        <v>2.6506447754994134</v>
      </c>
      <c r="QR90">
        <v>2.7901466628293967</v>
      </c>
      <c r="QS90" s="102" t="s">
        <v>682</v>
      </c>
      <c r="QU90">
        <v>12</v>
      </c>
      <c r="QV90" s="35">
        <v>0.53300000000000003</v>
      </c>
      <c r="QW90">
        <f>HM$68</f>
        <v>0</v>
      </c>
      <c r="QX90">
        <f t="shared" ref="QX90:RP90" si="87">HN$68</f>
        <v>0</v>
      </c>
      <c r="QY90">
        <f t="shared" si="87"/>
        <v>0</v>
      </c>
      <c r="QZ90">
        <f t="shared" si="87"/>
        <v>0</v>
      </c>
      <c r="RA90">
        <f t="shared" si="87"/>
        <v>0</v>
      </c>
      <c r="RB90">
        <f t="shared" si="87"/>
        <v>0</v>
      </c>
      <c r="RC90">
        <f t="shared" si="87"/>
        <v>0</v>
      </c>
      <c r="RD90">
        <f t="shared" si="87"/>
        <v>0</v>
      </c>
      <c r="RE90">
        <f t="shared" si="87"/>
        <v>5.6661435810355487E-2</v>
      </c>
      <c r="RF90">
        <f t="shared" si="87"/>
        <v>6.1996461592430566E-2</v>
      </c>
      <c r="RG90">
        <f t="shared" si="87"/>
        <v>6.1864582993375571E-2</v>
      </c>
      <c r="RH90">
        <f t="shared" si="87"/>
        <v>6.1851514607781308E-2</v>
      </c>
      <c r="RI90">
        <f t="shared" si="87"/>
        <v>6.4760218239385256E-2</v>
      </c>
      <c r="RJ90">
        <f t="shared" si="87"/>
        <v>6.2246220812160025E-2</v>
      </c>
      <c r="RK90">
        <f t="shared" si="87"/>
        <v>0.18087390672178594</v>
      </c>
      <c r="RL90">
        <f t="shared" si="87"/>
        <v>0.18417016117297655</v>
      </c>
      <c r="RM90">
        <f t="shared" si="87"/>
        <v>0.1842841495611697</v>
      </c>
      <c r="RN90">
        <f t="shared" si="87"/>
        <v>0.18233949845162631</v>
      </c>
      <c r="RO90">
        <f t="shared" si="87"/>
        <v>0.18304786507332022</v>
      </c>
      <c r="RP90">
        <f t="shared" si="87"/>
        <v>0.18263548731530679</v>
      </c>
      <c r="RR90">
        <f t="shared" si="77"/>
        <v>11.987897700000001</v>
      </c>
      <c r="RS90" s="35">
        <v>0.53300000000000003</v>
      </c>
      <c r="RT90">
        <f>0.01*RG90+0.99*RH90</f>
        <v>6.1851645291637246E-2</v>
      </c>
    </row>
    <row r="91" spans="1:488" x14ac:dyDescent="0.3">
      <c r="A91">
        <v>0</v>
      </c>
      <c r="B91">
        <v>0</v>
      </c>
      <c r="C91">
        <v>1.0913257624343708</v>
      </c>
      <c r="D91">
        <v>1.4199831508901095</v>
      </c>
      <c r="E91">
        <v>1.2223859891983944</v>
      </c>
      <c r="F91">
        <v>1.167766229074725</v>
      </c>
      <c r="G91">
        <v>1.264455641954163</v>
      </c>
      <c r="H91">
        <v>1.2880619757206819</v>
      </c>
      <c r="I91">
        <v>1.1196308358596165</v>
      </c>
      <c r="J91">
        <v>1.1918068077158948</v>
      </c>
      <c r="K91">
        <v>1.2603902780531508</v>
      </c>
      <c r="L91">
        <v>1.1104134889600299</v>
      </c>
      <c r="M91">
        <v>1.2415484466236397</v>
      </c>
      <c r="N91">
        <v>1.2353209753002392</v>
      </c>
      <c r="O91">
        <v>3.8217639939995198</v>
      </c>
      <c r="P91">
        <v>3.845887293243174</v>
      </c>
      <c r="Q91">
        <v>3.8036664570940926</v>
      </c>
      <c r="R91">
        <v>3.8378803098936851</v>
      </c>
      <c r="S91">
        <v>3.8216424740995327</v>
      </c>
      <c r="T91">
        <v>3.8061447681216984</v>
      </c>
      <c r="U91">
        <v>0</v>
      </c>
      <c r="V91">
        <v>0</v>
      </c>
      <c r="W91">
        <v>0</v>
      </c>
      <c r="X91">
        <v>1.8848266445966511</v>
      </c>
      <c r="Y91">
        <v>1.6656145118908574</v>
      </c>
      <c r="Z91">
        <v>1.7079721827406766</v>
      </c>
      <c r="AA91">
        <v>1.948071798745554</v>
      </c>
      <c r="AB91">
        <v>1.8190845112890535</v>
      </c>
      <c r="AC91">
        <v>1.8380847797203883</v>
      </c>
      <c r="AD91">
        <v>1.8182929714759135</v>
      </c>
      <c r="AE91">
        <v>1.7482174102841965</v>
      </c>
      <c r="AF91">
        <v>2.0215262510686069</v>
      </c>
      <c r="AG91">
        <v>1.7500720841189046</v>
      </c>
      <c r="AH91">
        <v>1.7653484967041118</v>
      </c>
      <c r="AI91">
        <v>5.442593959935599</v>
      </c>
      <c r="AJ91">
        <v>5.4353487156353468</v>
      </c>
      <c r="AK91">
        <v>5.4105991481614666</v>
      </c>
      <c r="AL91">
        <v>5.4272623909190694</v>
      </c>
      <c r="AM91">
        <v>5.3892125890906923</v>
      </c>
      <c r="AN91">
        <v>5.4180570805743713</v>
      </c>
      <c r="AO91">
        <v>0</v>
      </c>
      <c r="AP91">
        <v>0</v>
      </c>
      <c r="AQ91">
        <v>0</v>
      </c>
      <c r="AR91">
        <v>0</v>
      </c>
      <c r="AS91">
        <v>2.1388725126432004</v>
      </c>
      <c r="AT91">
        <v>2.3324561300155278</v>
      </c>
      <c r="AU91">
        <v>2.3567427366766291</v>
      </c>
      <c r="AV91">
        <v>2.0870416383044463</v>
      </c>
      <c r="AW91">
        <v>2.2222180766002588</v>
      </c>
      <c r="AX91">
        <v>2.1684765016616825</v>
      </c>
      <c r="AY91">
        <v>2.3869324414372315</v>
      </c>
      <c r="AZ91">
        <v>2.372724537057016</v>
      </c>
      <c r="BA91">
        <v>2.3355065097722565</v>
      </c>
      <c r="BB91">
        <v>1.9800150756629586</v>
      </c>
      <c r="BC91">
        <v>6.9541063609944134</v>
      </c>
      <c r="BD91">
        <v>7.0158132597068592</v>
      </c>
      <c r="BE91">
        <v>7.011849424410471</v>
      </c>
      <c r="BF91">
        <v>6.9794760287060971</v>
      </c>
      <c r="BG91">
        <v>7.0041227620813817</v>
      </c>
      <c r="BH91">
        <v>6.961162061462681</v>
      </c>
      <c r="BI91">
        <v>0</v>
      </c>
      <c r="BJ91">
        <v>0</v>
      </c>
      <c r="BK91">
        <v>0</v>
      </c>
      <c r="BL91">
        <v>0</v>
      </c>
      <c r="BM91">
        <v>0.9665387757133943</v>
      </c>
      <c r="BN91">
        <v>2.7561340049695491</v>
      </c>
      <c r="BO91">
        <v>2.4869316862363968</v>
      </c>
      <c r="BP91">
        <v>3.0926583417620264</v>
      </c>
      <c r="BQ91">
        <v>2.9004514463751949</v>
      </c>
      <c r="BR91">
        <v>2.720339785666972</v>
      </c>
      <c r="BS91">
        <v>3.0617901987359355</v>
      </c>
      <c r="BT91">
        <v>2.9516811322967405</v>
      </c>
      <c r="BU91">
        <v>2.9484621460681035</v>
      </c>
      <c r="BV91">
        <v>3.0165462709309758</v>
      </c>
      <c r="BW91">
        <v>8.6433619245107174</v>
      </c>
      <c r="BX91">
        <v>8.6506395077266269</v>
      </c>
      <c r="BY91">
        <v>8.5371151374660741</v>
      </c>
      <c r="BZ91">
        <v>8.6818934917770019</v>
      </c>
      <c r="CA91">
        <v>8.5995069993429354</v>
      </c>
      <c r="CB91">
        <v>8.5771896490620527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2.2599858813931197</v>
      </c>
      <c r="CI91">
        <v>3.1697461350450777</v>
      </c>
      <c r="CJ91">
        <v>3.2056122930033668</v>
      </c>
      <c r="CK91">
        <v>3.2789340742617692</v>
      </c>
      <c r="CL91">
        <v>3.4017280567540591</v>
      </c>
      <c r="CM91">
        <v>3.3605706824031252</v>
      </c>
      <c r="CN91">
        <v>3.4801806961461996</v>
      </c>
      <c r="CO91">
        <v>3.1176105894644501</v>
      </c>
      <c r="CP91">
        <v>3.4892901711355777</v>
      </c>
      <c r="CQ91">
        <v>10.194409757654531</v>
      </c>
      <c r="CR91">
        <v>10.18123661409988</v>
      </c>
      <c r="CS91">
        <v>10.148975439266792</v>
      </c>
      <c r="CT91">
        <v>10.211979827707298</v>
      </c>
      <c r="CU91">
        <v>10.110749308320125</v>
      </c>
      <c r="CV91">
        <v>10.179810499510149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0.30777804677642362</v>
      </c>
      <c r="DC91">
        <v>3.3791074578462719</v>
      </c>
      <c r="DD91">
        <v>3.5653161247768823</v>
      </c>
      <c r="DE91">
        <v>3.8886819912754826</v>
      </c>
      <c r="DF91">
        <v>3.6147043902517653</v>
      </c>
      <c r="DG91">
        <v>3.8346230164787558</v>
      </c>
      <c r="DH91">
        <v>3.7922274904184285</v>
      </c>
      <c r="DI91">
        <v>4.0498491164849471</v>
      </c>
      <c r="DJ91">
        <v>3.5558403788925452</v>
      </c>
      <c r="DK91">
        <v>11.242737894047265</v>
      </c>
      <c r="DL91">
        <v>11.124134628612756</v>
      </c>
      <c r="DM91">
        <v>11.15697055295367</v>
      </c>
      <c r="DN91">
        <v>11.182918392996859</v>
      </c>
      <c r="DO91">
        <v>11.3071374406536</v>
      </c>
      <c r="DP91">
        <v>11.297372758547368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2.7095328894119963</v>
      </c>
      <c r="DX91">
        <v>3.9983807531043536</v>
      </c>
      <c r="DY91">
        <v>4.0359450684790987</v>
      </c>
      <c r="DZ91">
        <v>3.8323534981978744</v>
      </c>
      <c r="EA91">
        <v>3.9287449610257323</v>
      </c>
      <c r="EB91">
        <v>4.0752891868554215</v>
      </c>
      <c r="EC91">
        <v>3.902861503847955</v>
      </c>
      <c r="ED91">
        <v>3.8572624353724323</v>
      </c>
      <c r="EE91">
        <v>12.238403045911621</v>
      </c>
      <c r="EF91">
        <v>12.24008479214412</v>
      </c>
      <c r="EG91">
        <v>12.414820420006702</v>
      </c>
      <c r="EH91">
        <v>12.341610515410919</v>
      </c>
      <c r="EI91">
        <v>12.339933583822878</v>
      </c>
      <c r="EJ91">
        <v>12.204941987365149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1.0578841433946637</v>
      </c>
      <c r="ER91">
        <v>4.2302314374817414</v>
      </c>
      <c r="ES91">
        <v>4.2520855241196305</v>
      </c>
      <c r="ET91">
        <v>4.229440879703751</v>
      </c>
      <c r="EU91">
        <v>4.2060231701535056</v>
      </c>
      <c r="EV91">
        <v>4.3619612426623622</v>
      </c>
      <c r="EW91">
        <v>4.1387716947221511</v>
      </c>
      <c r="EX91">
        <v>4.6518507935867808</v>
      </c>
      <c r="EY91">
        <v>13.250649777715642</v>
      </c>
      <c r="EZ91">
        <v>13.336699765182257</v>
      </c>
      <c r="FA91">
        <v>13.555365404515667</v>
      </c>
      <c r="FB91">
        <v>13.33109286999648</v>
      </c>
      <c r="FC91">
        <v>13.338678633262347</v>
      </c>
      <c r="FD91">
        <v>13.460480711400104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3.3014968081390124</v>
      </c>
      <c r="FM91">
        <v>4.1452430215969605</v>
      </c>
      <c r="FN91">
        <v>4.4854802875751227</v>
      </c>
      <c r="FO91">
        <v>4.5445315843103389</v>
      </c>
      <c r="FP91">
        <v>5.0231188528771717</v>
      </c>
      <c r="FQ91">
        <v>4.8512235916678685</v>
      </c>
      <c r="FR91">
        <v>4.7418501474306352</v>
      </c>
      <c r="FS91">
        <v>14.56753165394937</v>
      </c>
      <c r="FT91">
        <v>14.421058356377619</v>
      </c>
      <c r="FU91">
        <v>14.395747581979093</v>
      </c>
      <c r="FV91">
        <v>14.385359024773056</v>
      </c>
      <c r="FW91">
        <v>14.295449048819627</v>
      </c>
      <c r="FX91">
        <v>14.45643816916426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2.1536536136072288</v>
      </c>
      <c r="GG91">
        <v>5.180961714962848</v>
      </c>
      <c r="GH91">
        <v>4.7407696780503619</v>
      </c>
      <c r="GI91">
        <v>5.3976276338379288</v>
      </c>
      <c r="GJ91">
        <v>5.1989065241360688</v>
      </c>
      <c r="GK91">
        <v>5.3890251559712725</v>
      </c>
      <c r="GL91">
        <v>5.0834398703750612</v>
      </c>
      <c r="GM91">
        <v>15.357070020208511</v>
      </c>
      <c r="GN91">
        <v>15.371301075769939</v>
      </c>
      <c r="GO91">
        <v>15.524357421749677</v>
      </c>
      <c r="GP91">
        <v>15.553957394021273</v>
      </c>
      <c r="GQ91">
        <v>15.468915243062224</v>
      </c>
      <c r="GR91">
        <v>15.442026732643237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0.33032624300501978</v>
      </c>
      <c r="HA91">
        <v>3.8109862812458219</v>
      </c>
      <c r="HB91">
        <v>5.0891839229050673</v>
      </c>
      <c r="HC91">
        <v>6.1194649044043796</v>
      </c>
      <c r="HD91">
        <v>5.3092031786524378</v>
      </c>
      <c r="HE91">
        <v>5.6157703008370712</v>
      </c>
      <c r="HF91">
        <v>5.1777584130846712</v>
      </c>
      <c r="HG91">
        <v>16.603625330833502</v>
      </c>
      <c r="HH91">
        <v>16.471968967533634</v>
      </c>
      <c r="HI91">
        <v>16.573101128104121</v>
      </c>
      <c r="HJ91">
        <v>16.538951855007461</v>
      </c>
      <c r="HK91">
        <v>16.420533322480058</v>
      </c>
      <c r="HL91">
        <v>16.631546499248742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3.136386551304482</v>
      </c>
      <c r="HV91">
        <v>5.4927939592028912</v>
      </c>
      <c r="HW91">
        <v>5.9156274214896172</v>
      </c>
      <c r="HX91">
        <v>6.2225987108265883</v>
      </c>
      <c r="HY91">
        <v>5.983007133210033</v>
      </c>
      <c r="HZ91">
        <v>5.7278592639370718</v>
      </c>
      <c r="IA91">
        <v>17.660225992438868</v>
      </c>
      <c r="IB91">
        <v>17.602811310461018</v>
      </c>
      <c r="IC91">
        <v>17.504001124831735</v>
      </c>
      <c r="ID91">
        <v>17.693720967621012</v>
      </c>
      <c r="IE91">
        <v>17.630317121783055</v>
      </c>
      <c r="IF91">
        <v>17.543905677948924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1.4124460832541703</v>
      </c>
      <c r="IP91">
        <v>4.2304294311451027</v>
      </c>
      <c r="IQ91">
        <v>5.6693948070025169</v>
      </c>
      <c r="IR91">
        <v>6.0895918244793128</v>
      </c>
      <c r="IS91">
        <v>6.6582932730294848</v>
      </c>
      <c r="IT91">
        <v>5.9965722519329976</v>
      </c>
      <c r="IU91">
        <v>18.679088174690122</v>
      </c>
      <c r="IV91">
        <v>18.747919651510966</v>
      </c>
      <c r="IW91">
        <v>18.665764441160924</v>
      </c>
      <c r="IX91">
        <v>18.597054230446687</v>
      </c>
      <c r="IY91">
        <v>18.706638408595261</v>
      </c>
      <c r="IZ91">
        <v>18.732159627301343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4.1282040969904026</v>
      </c>
      <c r="JK91">
        <v>6.8963629577771357</v>
      </c>
      <c r="JL91">
        <v>5.872387052397217</v>
      </c>
      <c r="JM91">
        <v>5.5924095573769481</v>
      </c>
      <c r="JN91">
        <v>6.5779452346816623</v>
      </c>
      <c r="JO91">
        <v>19.716405895532073</v>
      </c>
      <c r="JP91">
        <v>19.757433429192808</v>
      </c>
      <c r="JQ91">
        <v>19.814830124727266</v>
      </c>
      <c r="JR91">
        <v>19.776413728941314</v>
      </c>
      <c r="JS91">
        <v>19.729844335303515</v>
      </c>
      <c r="JT91">
        <v>19.776043361275896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2.0868189499756427</v>
      </c>
      <c r="KE91">
        <v>5.0800333654006096</v>
      </c>
      <c r="KF91">
        <v>6.9471260932900059</v>
      </c>
      <c r="KG91">
        <v>6.9066474921790268</v>
      </c>
      <c r="KH91">
        <v>7.240961473340886</v>
      </c>
      <c r="KI91">
        <v>20.830663333602541</v>
      </c>
      <c r="KJ91">
        <v>20.919101186724326</v>
      </c>
      <c r="KK91">
        <v>20.914916447443293</v>
      </c>
      <c r="KL91">
        <v>20.888646728475546</v>
      </c>
      <c r="KM91">
        <v>20.892811275983856</v>
      </c>
      <c r="KN91">
        <v>21.010692236651668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0.91447223059673288</v>
      </c>
      <c r="KY91">
        <v>4.5716814687041678</v>
      </c>
      <c r="KZ91">
        <v>6.5132763841926709</v>
      </c>
      <c r="LA91">
        <v>6.7712013375139035</v>
      </c>
      <c r="LB91">
        <v>6.9203491747823955</v>
      </c>
      <c r="LC91">
        <v>21.963316796259203</v>
      </c>
      <c r="LD91">
        <v>21.934803645480002</v>
      </c>
      <c r="LE91">
        <v>21.834386802998075</v>
      </c>
      <c r="LF91">
        <v>21.758490962367269</v>
      </c>
      <c r="LG91">
        <v>22.015919567807654</v>
      </c>
      <c r="LH91">
        <v>21.714878973323433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1.5703339989374945</v>
      </c>
      <c r="LT91">
        <v>4.6670075244254106</v>
      </c>
      <c r="LU91">
        <v>7.5846619998849238</v>
      </c>
      <c r="LV91">
        <v>6.2474670322401575</v>
      </c>
      <c r="LW91">
        <v>22.866021958650848</v>
      </c>
      <c r="LX91">
        <v>22.995020079174409</v>
      </c>
      <c r="LY91">
        <v>23.003299615099781</v>
      </c>
      <c r="LZ91">
        <v>23.109340979781127</v>
      </c>
      <c r="MA91">
        <v>22.911544153318101</v>
      </c>
      <c r="MB91">
        <v>22.895792475583264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3.0023800356328421</v>
      </c>
      <c r="MO91">
        <v>5.5052598105019088</v>
      </c>
      <c r="MP91">
        <v>8.4922376956140173</v>
      </c>
      <c r="MQ91">
        <v>23.822491616890556</v>
      </c>
      <c r="MR91">
        <v>23.723844595093553</v>
      </c>
      <c r="MS91">
        <v>23.929588419705613</v>
      </c>
      <c r="MT91">
        <v>24.118250690554532</v>
      </c>
      <c r="MU91">
        <v>23.941882892466527</v>
      </c>
      <c r="MV91">
        <v>23.924196746413713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0.56240207838310541</v>
      </c>
      <c r="NI91">
        <v>4.4052959299541383</v>
      </c>
      <c r="NJ91">
        <v>6.1958137800813962</v>
      </c>
      <c r="NK91">
        <v>25.057605528183895</v>
      </c>
      <c r="NL91">
        <v>24.955068800216505</v>
      </c>
      <c r="NM91">
        <v>24.911828436618386</v>
      </c>
      <c r="NN91">
        <v>24.886866264934685</v>
      </c>
      <c r="NO91">
        <v>25.105542664139559</v>
      </c>
      <c r="NP91">
        <v>25.127736148408047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1.245169010348254</v>
      </c>
      <c r="OD91">
        <v>5.6181268782991758</v>
      </c>
      <c r="OE91">
        <v>28.519966711076265</v>
      </c>
      <c r="OF91">
        <v>26.170281573030881</v>
      </c>
      <c r="OG91">
        <v>26.12739956811723</v>
      </c>
      <c r="OH91">
        <v>26.210872290663492</v>
      </c>
      <c r="OI91">
        <v>26.190866301564412</v>
      </c>
      <c r="OJ91">
        <v>26.302865945416674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2.3613935121855971</v>
      </c>
      <c r="OY91">
        <v>32.549948395033958</v>
      </c>
      <c r="OZ91">
        <v>28.329462639888309</v>
      </c>
      <c r="PA91">
        <v>27.082923126429066</v>
      </c>
      <c r="PB91">
        <v>27.166466598061938</v>
      </c>
      <c r="PC91">
        <v>27.365623006789775</v>
      </c>
      <c r="PD91">
        <v>27.090988595774981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57.279040323458723</v>
      </c>
      <c r="PT91">
        <v>32.687303958342135</v>
      </c>
      <c r="PU91">
        <v>28.93747865523072</v>
      </c>
      <c r="PV91">
        <v>27.954707764873159</v>
      </c>
      <c r="PW91">
        <v>28.202626789605237</v>
      </c>
      <c r="PX91">
        <v>28.271227168694761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110.11087232656917</v>
      </c>
      <c r="QN91">
        <v>58.302880037219197</v>
      </c>
      <c r="QO91">
        <v>32.560258421058009</v>
      </c>
      <c r="QP91">
        <v>31.153290944848937</v>
      </c>
      <c r="QQ91">
        <v>29.309404013577581</v>
      </c>
      <c r="QR91">
        <v>29.313192019436691</v>
      </c>
      <c r="QS91" s="102" t="s">
        <v>683</v>
      </c>
      <c r="QU91">
        <v>13</v>
      </c>
      <c r="QV91" s="35">
        <v>0.56600000000000006</v>
      </c>
      <c r="QW91">
        <f>IG$68</f>
        <v>0</v>
      </c>
      <c r="QX91">
        <f t="shared" ref="QX91:RP91" si="88">IH$68</f>
        <v>0</v>
      </c>
      <c r="QY91">
        <f t="shared" si="88"/>
        <v>0</v>
      </c>
      <c r="QZ91">
        <f t="shared" si="88"/>
        <v>0</v>
      </c>
      <c r="RA91">
        <f t="shared" si="88"/>
        <v>0</v>
      </c>
      <c r="RB91">
        <f t="shared" si="88"/>
        <v>0</v>
      </c>
      <c r="RC91">
        <f t="shared" si="88"/>
        <v>0</v>
      </c>
      <c r="RD91">
        <f t="shared" si="88"/>
        <v>0</v>
      </c>
      <c r="RE91">
        <f t="shared" si="88"/>
        <v>7.1361989921955998E-2</v>
      </c>
      <c r="RF91">
        <f t="shared" si="88"/>
        <v>7.7264759278940401E-2</v>
      </c>
      <c r="RG91">
        <f t="shared" si="88"/>
        <v>7.0323714505369866E-2</v>
      </c>
      <c r="RH91">
        <f t="shared" si="88"/>
        <v>7.1711271755154002E-2</v>
      </c>
      <c r="RI91">
        <f t="shared" si="88"/>
        <v>7.7019226593205967E-2</v>
      </c>
      <c r="RJ91">
        <f t="shared" si="88"/>
        <v>7.8201349787710997E-2</v>
      </c>
      <c r="RK91">
        <f t="shared" si="88"/>
        <v>0.21494523253108608</v>
      </c>
      <c r="RL91">
        <f t="shared" si="88"/>
        <v>0.21387004424111017</v>
      </c>
      <c r="RM91">
        <f t="shared" si="88"/>
        <v>0.21441773080269186</v>
      </c>
      <c r="RN91">
        <f t="shared" si="88"/>
        <v>0.21398906242055998</v>
      </c>
      <c r="RO91">
        <f t="shared" si="88"/>
        <v>0.21685001336683279</v>
      </c>
      <c r="RP91">
        <f t="shared" si="88"/>
        <v>0.212588877033206</v>
      </c>
      <c r="RR91">
        <f t="shared" si="77"/>
        <v>12.382145400000001</v>
      </c>
      <c r="RS91" s="35">
        <v>0.56600000000000006</v>
      </c>
      <c r="RT91">
        <f>0.62*RH91+0.38*RI91</f>
        <v>7.3728294593613755E-2</v>
      </c>
    </row>
    <row r="92" spans="1:488" x14ac:dyDescent="0.3">
      <c r="A92">
        <v>0</v>
      </c>
      <c r="B92">
        <v>0</v>
      </c>
      <c r="C92">
        <v>0.27283144060859271</v>
      </c>
      <c r="D92">
        <v>0.35499578772252738</v>
      </c>
      <c r="E92">
        <v>0.30559649729959859</v>
      </c>
      <c r="F92">
        <v>0.29194155726868126</v>
      </c>
      <c r="G92">
        <v>0.31611391048854076</v>
      </c>
      <c r="H92">
        <v>0.32201549393017048</v>
      </c>
      <c r="I92">
        <v>0.27990770896490413</v>
      </c>
      <c r="J92">
        <v>0.29795170192897369</v>
      </c>
      <c r="K92">
        <v>0.31509756951328771</v>
      </c>
      <c r="L92">
        <v>0.27760337224000747</v>
      </c>
      <c r="M92">
        <v>0.31038711165590993</v>
      </c>
      <c r="N92">
        <v>0.3088302438250598</v>
      </c>
      <c r="O92">
        <v>0.95544099849987996</v>
      </c>
      <c r="P92">
        <v>0.96147182331079351</v>
      </c>
      <c r="Q92">
        <v>0.95091661427352314</v>
      </c>
      <c r="R92">
        <v>0.95947007747342128</v>
      </c>
      <c r="S92">
        <v>0.95541061852488318</v>
      </c>
      <c r="T92">
        <v>0.95153619203042461</v>
      </c>
      <c r="U92">
        <v>0</v>
      </c>
      <c r="V92">
        <v>0</v>
      </c>
      <c r="W92">
        <v>0</v>
      </c>
      <c r="X92">
        <v>0.47120666114916276</v>
      </c>
      <c r="Y92">
        <v>0.41640362797271435</v>
      </c>
      <c r="Z92">
        <v>0.42699304568516916</v>
      </c>
      <c r="AA92">
        <v>0.48701794968638851</v>
      </c>
      <c r="AB92">
        <v>0.45477112782226337</v>
      </c>
      <c r="AC92">
        <v>0.45952119493009708</v>
      </c>
      <c r="AD92">
        <v>0.45457324286897838</v>
      </c>
      <c r="AE92">
        <v>0.43705435257104913</v>
      </c>
      <c r="AF92">
        <v>0.50538156276715174</v>
      </c>
      <c r="AG92">
        <v>0.43751802102972615</v>
      </c>
      <c r="AH92">
        <v>0.44133712417602794</v>
      </c>
      <c r="AI92">
        <v>1.3606484899838998</v>
      </c>
      <c r="AJ92">
        <v>1.3588371789088367</v>
      </c>
      <c r="AK92">
        <v>1.3526497870403666</v>
      </c>
      <c r="AL92">
        <v>1.3568155977297673</v>
      </c>
      <c r="AM92">
        <v>1.3473031472726731</v>
      </c>
      <c r="AN92">
        <v>1.3545142701435928</v>
      </c>
      <c r="AO92">
        <v>0</v>
      </c>
      <c r="AP92">
        <v>0</v>
      </c>
      <c r="AQ92">
        <v>0</v>
      </c>
      <c r="AR92">
        <v>0</v>
      </c>
      <c r="AS92">
        <v>0.53471812816080011</v>
      </c>
      <c r="AT92">
        <v>0.58311403250388194</v>
      </c>
      <c r="AU92">
        <v>0.58918568416915729</v>
      </c>
      <c r="AV92">
        <v>0.52176040957611158</v>
      </c>
      <c r="AW92">
        <v>0.55555451915006471</v>
      </c>
      <c r="AX92">
        <v>0.54211912541542062</v>
      </c>
      <c r="AY92">
        <v>0.59673311035930787</v>
      </c>
      <c r="AZ92">
        <v>0.59318113426425401</v>
      </c>
      <c r="BA92">
        <v>0.58387662744306412</v>
      </c>
      <c r="BB92">
        <v>0.49500376891573966</v>
      </c>
      <c r="BC92">
        <v>1.7385265902486033</v>
      </c>
      <c r="BD92">
        <v>1.7539533149267148</v>
      </c>
      <c r="BE92">
        <v>1.7529623561026177</v>
      </c>
      <c r="BF92">
        <v>1.7448690071765243</v>
      </c>
      <c r="BG92">
        <v>1.7510306905203454</v>
      </c>
      <c r="BH92">
        <v>1.7402905153656703</v>
      </c>
      <c r="BI92">
        <v>0</v>
      </c>
      <c r="BJ92">
        <v>0</v>
      </c>
      <c r="BK92">
        <v>0</v>
      </c>
      <c r="BL92">
        <v>0</v>
      </c>
      <c r="BM92">
        <v>0.24163469392834858</v>
      </c>
      <c r="BN92">
        <v>0.68903350124238727</v>
      </c>
      <c r="BO92">
        <v>0.62173292155909921</v>
      </c>
      <c r="BP92">
        <v>0.77316458544050659</v>
      </c>
      <c r="BQ92">
        <v>0.72511286159379873</v>
      </c>
      <c r="BR92">
        <v>0.680084946416743</v>
      </c>
      <c r="BS92">
        <v>0.76544754968398387</v>
      </c>
      <c r="BT92">
        <v>0.73792028307418511</v>
      </c>
      <c r="BU92">
        <v>0.73711553651702588</v>
      </c>
      <c r="BV92">
        <v>0.75413656773274396</v>
      </c>
      <c r="BW92">
        <v>2.1608404811276793</v>
      </c>
      <c r="BX92">
        <v>2.1626598769316567</v>
      </c>
      <c r="BY92">
        <v>2.1342787843665185</v>
      </c>
      <c r="BZ92">
        <v>2.1704733729442505</v>
      </c>
      <c r="CA92">
        <v>2.1498767498357338</v>
      </c>
      <c r="CB92">
        <v>2.1442974122655132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0.56499647034827993</v>
      </c>
      <c r="CI92">
        <v>0.79243653376126943</v>
      </c>
      <c r="CJ92">
        <v>0.8014030732508417</v>
      </c>
      <c r="CK92">
        <v>0.8197335185654423</v>
      </c>
      <c r="CL92">
        <v>0.85043201418851477</v>
      </c>
      <c r="CM92">
        <v>0.84014267060078129</v>
      </c>
      <c r="CN92">
        <v>0.87004517403654991</v>
      </c>
      <c r="CO92">
        <v>0.77940264736611253</v>
      </c>
      <c r="CP92">
        <v>0.87232254278389443</v>
      </c>
      <c r="CQ92">
        <v>2.5486024394136328</v>
      </c>
      <c r="CR92">
        <v>2.5453091535249701</v>
      </c>
      <c r="CS92">
        <v>2.537243859816698</v>
      </c>
      <c r="CT92">
        <v>2.5529949569268244</v>
      </c>
      <c r="CU92">
        <v>2.5276873270800313</v>
      </c>
      <c r="CV92">
        <v>2.5449526248775372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7.6944511694105905E-2</v>
      </c>
      <c r="DC92">
        <v>0.84477686446156797</v>
      </c>
      <c r="DD92">
        <v>0.89132903119422058</v>
      </c>
      <c r="DE92">
        <v>0.97217049781887066</v>
      </c>
      <c r="DF92">
        <v>0.90367609756294132</v>
      </c>
      <c r="DG92">
        <v>0.95865575411968895</v>
      </c>
      <c r="DH92">
        <v>0.94805687260460714</v>
      </c>
      <c r="DI92">
        <v>1.0124622791212368</v>
      </c>
      <c r="DJ92">
        <v>0.88896009472313631</v>
      </c>
      <c r="DK92">
        <v>2.8106844735118162</v>
      </c>
      <c r="DL92">
        <v>2.7810336571531891</v>
      </c>
      <c r="DM92">
        <v>2.7892426382384174</v>
      </c>
      <c r="DN92">
        <v>2.7957295982492147</v>
      </c>
      <c r="DO92">
        <v>2.8267843601634</v>
      </c>
      <c r="DP92">
        <v>2.8243431896368421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0.67738322235299908</v>
      </c>
      <c r="DX92">
        <v>0.9995951882760884</v>
      </c>
      <c r="DY92">
        <v>1.0089862671197747</v>
      </c>
      <c r="DZ92">
        <v>0.9580883745494686</v>
      </c>
      <c r="EA92">
        <v>0.98218624025643309</v>
      </c>
      <c r="EB92">
        <v>1.0188222967138554</v>
      </c>
      <c r="EC92">
        <v>0.97571537596198876</v>
      </c>
      <c r="ED92">
        <v>0.96431560884310807</v>
      </c>
      <c r="EE92">
        <v>3.0596007614779053</v>
      </c>
      <c r="EF92">
        <v>3.0600211980360301</v>
      </c>
      <c r="EG92">
        <v>3.1037051050016755</v>
      </c>
      <c r="EH92">
        <v>3.0854026288527296</v>
      </c>
      <c r="EI92">
        <v>3.0849833959557196</v>
      </c>
      <c r="EJ92">
        <v>3.0512354968412874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0.26447103584866594</v>
      </c>
      <c r="ER92">
        <v>1.0575578593704353</v>
      </c>
      <c r="ES92">
        <v>1.0630213810299076</v>
      </c>
      <c r="ET92">
        <v>1.0573602199259378</v>
      </c>
      <c r="EU92">
        <v>1.0515057925383764</v>
      </c>
      <c r="EV92">
        <v>1.0904903106655905</v>
      </c>
      <c r="EW92">
        <v>1.0346929236805378</v>
      </c>
      <c r="EX92">
        <v>1.1629626983966952</v>
      </c>
      <c r="EY92">
        <v>3.3126624444289106</v>
      </c>
      <c r="EZ92">
        <v>3.3341749412955641</v>
      </c>
      <c r="FA92">
        <v>3.3888413511289168</v>
      </c>
      <c r="FB92">
        <v>3.33277321749912</v>
      </c>
      <c r="FC92">
        <v>3.3346696583155868</v>
      </c>
      <c r="FD92">
        <v>3.3651201778500259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0.82537420203475309</v>
      </c>
      <c r="FM92">
        <v>1.0363107553992401</v>
      </c>
      <c r="FN92">
        <v>1.1213700718937807</v>
      </c>
      <c r="FO92">
        <v>1.1361328960775847</v>
      </c>
      <c r="FP92">
        <v>1.2557797132192929</v>
      </c>
      <c r="FQ92">
        <v>1.2128058979169671</v>
      </c>
      <c r="FR92">
        <v>1.1854625368576588</v>
      </c>
      <c r="FS92">
        <v>3.6418829134873425</v>
      </c>
      <c r="FT92">
        <v>3.6052645890944048</v>
      </c>
      <c r="FU92">
        <v>3.5989368954947731</v>
      </c>
      <c r="FV92">
        <v>3.596339756193264</v>
      </c>
      <c r="FW92">
        <v>3.5738622622049068</v>
      </c>
      <c r="FX92">
        <v>3.614109542291065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0.53841340340180721</v>
      </c>
      <c r="GG92">
        <v>1.295240428740712</v>
      </c>
      <c r="GH92">
        <v>1.1851924195125905</v>
      </c>
      <c r="GI92">
        <v>1.3494069084594822</v>
      </c>
      <c r="GJ92">
        <v>1.2997266310340172</v>
      </c>
      <c r="GK92">
        <v>1.3472562889928181</v>
      </c>
      <c r="GL92">
        <v>1.2708599675937653</v>
      </c>
      <c r="GM92">
        <v>3.8392675050521277</v>
      </c>
      <c r="GN92">
        <v>3.8428252689424847</v>
      </c>
      <c r="GO92">
        <v>3.8810893554374193</v>
      </c>
      <c r="GP92">
        <v>3.8884893485053182</v>
      </c>
      <c r="GQ92">
        <v>3.8672288107655559</v>
      </c>
      <c r="GR92">
        <v>3.8605066831608092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8.2581560751254945E-2</v>
      </c>
      <c r="HA92">
        <v>0.95274657031145549</v>
      </c>
      <c r="HB92">
        <v>1.2722959807262668</v>
      </c>
      <c r="HC92">
        <v>1.5298662261010949</v>
      </c>
      <c r="HD92">
        <v>1.3273007946631095</v>
      </c>
      <c r="HE92">
        <v>1.4039425752092678</v>
      </c>
      <c r="HF92">
        <v>1.2944396032711678</v>
      </c>
      <c r="HG92">
        <v>4.1509063327083755</v>
      </c>
      <c r="HH92">
        <v>4.1179922418834085</v>
      </c>
      <c r="HI92">
        <v>4.1432752820260301</v>
      </c>
      <c r="HJ92">
        <v>4.1347379637518653</v>
      </c>
      <c r="HK92">
        <v>4.1051333306200144</v>
      </c>
      <c r="HL92">
        <v>4.1578866248121855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0.78409663782612049</v>
      </c>
      <c r="HV92">
        <v>1.3731984898007228</v>
      </c>
      <c r="HW92">
        <v>1.4789068553724043</v>
      </c>
      <c r="HX92">
        <v>1.5556496777066471</v>
      </c>
      <c r="HY92">
        <v>1.4957517833025082</v>
      </c>
      <c r="HZ92">
        <v>1.4319648159842679</v>
      </c>
      <c r="IA92">
        <v>4.4150564981097169</v>
      </c>
      <c r="IB92">
        <v>4.4007028276152544</v>
      </c>
      <c r="IC92">
        <v>4.3760002812079337</v>
      </c>
      <c r="ID92">
        <v>4.4234302419052529</v>
      </c>
      <c r="IE92">
        <v>4.4075792804457636</v>
      </c>
      <c r="IF92">
        <v>4.385976419487231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0.35311152081354258</v>
      </c>
      <c r="IP92">
        <v>1.0576073577862757</v>
      </c>
      <c r="IQ92">
        <v>1.4173487017506292</v>
      </c>
      <c r="IR92">
        <v>1.5223979561198282</v>
      </c>
      <c r="IS92">
        <v>1.6645733182573712</v>
      </c>
      <c r="IT92">
        <v>1.4991430629832494</v>
      </c>
      <c r="IU92">
        <v>4.6697720436725305</v>
      </c>
      <c r="IV92">
        <v>4.6869799128777414</v>
      </c>
      <c r="IW92">
        <v>4.666441110290231</v>
      </c>
      <c r="IX92">
        <v>4.6492635576116719</v>
      </c>
      <c r="IY92">
        <v>4.6766596021488152</v>
      </c>
      <c r="IZ92">
        <v>4.6830399068253357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1.0320510242476006</v>
      </c>
      <c r="JK92">
        <v>1.7240907394442839</v>
      </c>
      <c r="JL92">
        <v>1.4680967630993043</v>
      </c>
      <c r="JM92">
        <v>1.398102389344237</v>
      </c>
      <c r="JN92">
        <v>1.6444863086704156</v>
      </c>
      <c r="JO92">
        <v>4.9291014738830183</v>
      </c>
      <c r="JP92">
        <v>4.9393583572982021</v>
      </c>
      <c r="JQ92">
        <v>4.9537075311818164</v>
      </c>
      <c r="JR92">
        <v>4.9441034322353286</v>
      </c>
      <c r="JS92">
        <v>4.9324610838258787</v>
      </c>
      <c r="JT92">
        <v>4.944010840318974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0.52170473749391066</v>
      </c>
      <c r="KE92">
        <v>1.2700083413501524</v>
      </c>
      <c r="KF92">
        <v>1.7367815233225015</v>
      </c>
      <c r="KG92">
        <v>1.7266618730447567</v>
      </c>
      <c r="KH92">
        <v>1.8102403683352215</v>
      </c>
      <c r="KI92">
        <v>5.2076658334006352</v>
      </c>
      <c r="KJ92">
        <v>5.2297752966810815</v>
      </c>
      <c r="KK92">
        <v>5.2287291118608232</v>
      </c>
      <c r="KL92">
        <v>5.2221616821188865</v>
      </c>
      <c r="KM92">
        <v>5.2232028189959641</v>
      </c>
      <c r="KN92">
        <v>5.2526730591629169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0.22861805764918322</v>
      </c>
      <c r="KY92">
        <v>1.142920367176042</v>
      </c>
      <c r="KZ92">
        <v>1.6283190960481677</v>
      </c>
      <c r="LA92">
        <v>1.6928003343784759</v>
      </c>
      <c r="LB92">
        <v>1.7300872936955989</v>
      </c>
      <c r="LC92">
        <v>5.4908291990648008</v>
      </c>
      <c r="LD92">
        <v>5.4837009113700006</v>
      </c>
      <c r="LE92">
        <v>5.4585967007495189</v>
      </c>
      <c r="LF92">
        <v>5.4396227405918172</v>
      </c>
      <c r="LG92">
        <v>5.5039798919519134</v>
      </c>
      <c r="LH92">
        <v>5.4287197433308583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0.39258349973437362</v>
      </c>
      <c r="LT92">
        <v>1.1667518811063526</v>
      </c>
      <c r="LU92">
        <v>1.896165499971231</v>
      </c>
      <c r="LV92">
        <v>1.5618667580600394</v>
      </c>
      <c r="LW92">
        <v>5.7165054896627119</v>
      </c>
      <c r="LX92">
        <v>5.7487550197936024</v>
      </c>
      <c r="LY92">
        <v>5.7508249037749453</v>
      </c>
      <c r="LZ92">
        <v>5.7773352449452817</v>
      </c>
      <c r="MA92">
        <v>5.7278860383295251</v>
      </c>
      <c r="MB92">
        <v>5.7239481188958159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0.75059500890821051</v>
      </c>
      <c r="MO92">
        <v>1.3763149526254772</v>
      </c>
      <c r="MP92">
        <v>2.1230594239035043</v>
      </c>
      <c r="MQ92">
        <v>5.955622904222639</v>
      </c>
      <c r="MR92">
        <v>5.9309611487733882</v>
      </c>
      <c r="MS92">
        <v>5.9823971049264033</v>
      </c>
      <c r="MT92">
        <v>6.0295626726386331</v>
      </c>
      <c r="MU92">
        <v>5.9854707231166318</v>
      </c>
      <c r="MV92">
        <v>5.9810491866034283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0.14060051959577635</v>
      </c>
      <c r="NI92">
        <v>1.1013239824885346</v>
      </c>
      <c r="NJ92">
        <v>1.548953445020349</v>
      </c>
      <c r="NK92">
        <v>6.2644013820459739</v>
      </c>
      <c r="NL92">
        <v>6.2387672000541263</v>
      </c>
      <c r="NM92">
        <v>6.2279571091545964</v>
      </c>
      <c r="NN92">
        <v>6.2217165662336713</v>
      </c>
      <c r="NO92">
        <v>6.2763856660348898</v>
      </c>
      <c r="NP92">
        <v>6.2819340371020118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0.3112922525870635</v>
      </c>
      <c r="OD92">
        <v>1.4045317195747939</v>
      </c>
      <c r="OE92">
        <v>7.1299916777690662</v>
      </c>
      <c r="OF92">
        <v>6.5425703932577202</v>
      </c>
      <c r="OG92">
        <v>6.5318498920293075</v>
      </c>
      <c r="OH92">
        <v>6.5527180726658729</v>
      </c>
      <c r="OI92">
        <v>6.5477165753911031</v>
      </c>
      <c r="OJ92">
        <v>6.5757164863541684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0.59034837804639928</v>
      </c>
      <c r="OY92">
        <v>8.1374870987584895</v>
      </c>
      <c r="OZ92">
        <v>7.0823656599720772</v>
      </c>
      <c r="PA92">
        <v>6.7707307816072664</v>
      </c>
      <c r="PB92">
        <v>6.7916166495154844</v>
      </c>
      <c r="PC92">
        <v>6.8414057516974438</v>
      </c>
      <c r="PD92">
        <v>6.7727471489437452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14.319760080864681</v>
      </c>
      <c r="PT92">
        <v>8.1718259895855336</v>
      </c>
      <c r="PU92">
        <v>7.23436966380768</v>
      </c>
      <c r="PV92">
        <v>6.9886769412182899</v>
      </c>
      <c r="PW92">
        <v>7.0506566974013092</v>
      </c>
      <c r="PX92">
        <v>7.0678067921736902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27.527718081642291</v>
      </c>
      <c r="QN92">
        <v>14.575720009304799</v>
      </c>
      <c r="QO92">
        <v>8.1400646052645023</v>
      </c>
      <c r="QP92">
        <v>7.7883227362122343</v>
      </c>
      <c r="QQ92">
        <v>7.3273510033943952</v>
      </c>
      <c r="QR92">
        <v>7.3282980048591728</v>
      </c>
      <c r="QS92" s="102" t="s">
        <v>684</v>
      </c>
      <c r="QU92">
        <v>14</v>
      </c>
      <c r="QV92" s="35">
        <v>0.6</v>
      </c>
      <c r="QW92">
        <f>JA$68</f>
        <v>0</v>
      </c>
      <c r="QX92">
        <f t="shared" ref="QX92:RP92" si="89">JB$68</f>
        <v>0</v>
      </c>
      <c r="QY92">
        <f t="shared" si="89"/>
        <v>0</v>
      </c>
      <c r="QZ92">
        <f t="shared" si="89"/>
        <v>0</v>
      </c>
      <c r="RA92">
        <f t="shared" si="89"/>
        <v>0</v>
      </c>
      <c r="RB92">
        <f t="shared" si="89"/>
        <v>0</v>
      </c>
      <c r="RC92">
        <f t="shared" si="89"/>
        <v>0</v>
      </c>
      <c r="RD92">
        <f t="shared" si="89"/>
        <v>0</v>
      </c>
      <c r="RE92">
        <f t="shared" si="89"/>
        <v>0</v>
      </c>
      <c r="RF92">
        <f t="shared" si="89"/>
        <v>8.1472605452424435E-2</v>
      </c>
      <c r="RG92">
        <f t="shared" si="89"/>
        <v>8.3305291716124802E-2</v>
      </c>
      <c r="RH92">
        <f t="shared" si="89"/>
        <v>8.1753155325460888E-2</v>
      </c>
      <c r="RI92">
        <f t="shared" si="89"/>
        <v>8.3132537119253516E-2</v>
      </c>
      <c r="RJ92">
        <f t="shared" si="89"/>
        <v>8.4690172904846178E-2</v>
      </c>
      <c r="RK92">
        <f t="shared" si="89"/>
        <v>0.24630409070270207</v>
      </c>
      <c r="RL92">
        <f t="shared" si="89"/>
        <v>0.24814752167845894</v>
      </c>
      <c r="RM92">
        <f t="shared" si="89"/>
        <v>0.24777418062447315</v>
      </c>
      <c r="RN92">
        <f t="shared" si="89"/>
        <v>0.24727804067438766</v>
      </c>
      <c r="RO92">
        <f t="shared" si="89"/>
        <v>0.24782429009871806</v>
      </c>
      <c r="RP92">
        <f t="shared" si="89"/>
        <v>0.24611472907402213</v>
      </c>
      <c r="RR92">
        <f t="shared" si="77"/>
        <v>12.78834</v>
      </c>
      <c r="RS92" s="35">
        <v>0.6</v>
      </c>
      <c r="RT92">
        <f>0.21*RH92+0.79*RI92</f>
        <v>8.2842866942557075E-2</v>
      </c>
    </row>
    <row r="93" spans="1:488" x14ac:dyDescent="0.3">
      <c r="A93">
        <v>0</v>
      </c>
      <c r="B93">
        <v>0</v>
      </c>
      <c r="C93">
        <v>4.5471906768098751E-2</v>
      </c>
      <c r="D93">
        <v>5.9165964620421223E-2</v>
      </c>
      <c r="E93">
        <v>5.0932749549933105E-2</v>
      </c>
      <c r="F93">
        <v>4.8656926211446912E-2</v>
      </c>
      <c r="G93">
        <v>5.2685651748090132E-2</v>
      </c>
      <c r="H93">
        <v>5.3669248988361708E-2</v>
      </c>
      <c r="I93">
        <v>4.6651284827484027E-2</v>
      </c>
      <c r="J93">
        <v>4.9658616988162284E-2</v>
      </c>
      <c r="K93">
        <v>5.2516261585547952E-2</v>
      </c>
      <c r="L93">
        <v>4.6267228706667912E-2</v>
      </c>
      <c r="M93">
        <v>5.173118527598497E-2</v>
      </c>
      <c r="N93">
        <v>5.1471707304176648E-2</v>
      </c>
      <c r="O93">
        <v>0.15924016641664665</v>
      </c>
      <c r="P93">
        <v>0.1602453038851322</v>
      </c>
      <c r="Q93">
        <v>0.15848610237892055</v>
      </c>
      <c r="R93">
        <v>0.15991167957890354</v>
      </c>
      <c r="S93">
        <v>0.15923510308748054</v>
      </c>
      <c r="T93">
        <v>0.15858936533840409</v>
      </c>
      <c r="U93">
        <v>0</v>
      </c>
      <c r="V93">
        <v>0</v>
      </c>
      <c r="W93">
        <v>0</v>
      </c>
      <c r="X93">
        <v>7.8534443524860498E-2</v>
      </c>
      <c r="Y93">
        <v>6.9400604662119017E-2</v>
      </c>
      <c r="Z93">
        <v>7.1165507614194795E-2</v>
      </c>
      <c r="AA93">
        <v>8.1169658281064733E-2</v>
      </c>
      <c r="AB93">
        <v>7.5795187970377251E-2</v>
      </c>
      <c r="AC93">
        <v>7.6586865821682851E-2</v>
      </c>
      <c r="AD93">
        <v>7.5762207144829702E-2</v>
      </c>
      <c r="AE93">
        <v>7.2842392095174888E-2</v>
      </c>
      <c r="AF93">
        <v>8.4230260461192016E-2</v>
      </c>
      <c r="AG93">
        <v>7.2919670171620973E-2</v>
      </c>
      <c r="AH93">
        <v>7.355618736267136E-2</v>
      </c>
      <c r="AI93">
        <v>0.22677474833064998</v>
      </c>
      <c r="AJ93">
        <v>0.2264728631514728</v>
      </c>
      <c r="AK93">
        <v>0.22544163117339447</v>
      </c>
      <c r="AL93">
        <v>0.22613593295496121</v>
      </c>
      <c r="AM93">
        <v>0.22455052454544552</v>
      </c>
      <c r="AN93">
        <v>0.22575237835726544</v>
      </c>
      <c r="AO93">
        <v>0</v>
      </c>
      <c r="AP93">
        <v>0</v>
      </c>
      <c r="AQ93">
        <v>0</v>
      </c>
      <c r="AR93">
        <v>0</v>
      </c>
      <c r="AS93">
        <v>8.9119688026799981E-2</v>
      </c>
      <c r="AT93">
        <v>9.7185672083980351E-2</v>
      </c>
      <c r="AU93">
        <v>9.8197614028192895E-2</v>
      </c>
      <c r="AV93">
        <v>8.6960068262685278E-2</v>
      </c>
      <c r="AW93">
        <v>9.2592419858344169E-2</v>
      </c>
      <c r="AX93">
        <v>9.0353187569236798E-2</v>
      </c>
      <c r="AY93">
        <v>9.9455518393217965E-2</v>
      </c>
      <c r="AZ93">
        <v>9.8863522377375626E-2</v>
      </c>
      <c r="BA93">
        <v>9.7312771240510618E-2</v>
      </c>
      <c r="BB93">
        <v>8.2500628152623337E-2</v>
      </c>
      <c r="BC93">
        <v>0.28975443170810056</v>
      </c>
      <c r="BD93">
        <v>0.2923255524877858</v>
      </c>
      <c r="BE93">
        <v>0.29216039268376959</v>
      </c>
      <c r="BF93">
        <v>0.29081150119608745</v>
      </c>
      <c r="BG93">
        <v>0.29183844842005757</v>
      </c>
      <c r="BH93">
        <v>0.29004841922761171</v>
      </c>
      <c r="BI93">
        <v>0</v>
      </c>
      <c r="BJ93">
        <v>0</v>
      </c>
      <c r="BK93">
        <v>0</v>
      </c>
      <c r="BL93">
        <v>0</v>
      </c>
      <c r="BM93">
        <v>4.0272448988058096E-2</v>
      </c>
      <c r="BN93">
        <v>0.1148389168737312</v>
      </c>
      <c r="BO93">
        <v>0.10362215359318314</v>
      </c>
      <c r="BP93">
        <v>0.12886076424008441</v>
      </c>
      <c r="BQ93">
        <v>0.12085214359896643</v>
      </c>
      <c r="BR93">
        <v>0.11334749106945717</v>
      </c>
      <c r="BS93">
        <v>0.12757459161399728</v>
      </c>
      <c r="BT93">
        <v>0.12298671384569752</v>
      </c>
      <c r="BU93">
        <v>0.1228525894195043</v>
      </c>
      <c r="BV93">
        <v>0.12568942795545729</v>
      </c>
      <c r="BW93">
        <v>0.36014008018794658</v>
      </c>
      <c r="BX93">
        <v>0.36044331282194281</v>
      </c>
      <c r="BY93">
        <v>0.35571313072775312</v>
      </c>
      <c r="BZ93">
        <v>0.36174556215737502</v>
      </c>
      <c r="CA93">
        <v>0.35831279163928903</v>
      </c>
      <c r="CB93">
        <v>0.35738290204425216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9.4166078391380095E-2</v>
      </c>
      <c r="CI93">
        <v>0.13207275562687826</v>
      </c>
      <c r="CJ93">
        <v>0.1335671788751403</v>
      </c>
      <c r="CK93">
        <v>0.13662225309424036</v>
      </c>
      <c r="CL93">
        <v>0.14173866903141918</v>
      </c>
      <c r="CM93">
        <v>0.14002377843346347</v>
      </c>
      <c r="CN93">
        <v>0.14500752900609162</v>
      </c>
      <c r="CO93">
        <v>0.12990044122768549</v>
      </c>
      <c r="CP93">
        <v>0.14538709046398249</v>
      </c>
      <c r="CQ93">
        <v>0.42476707323560547</v>
      </c>
      <c r="CR93">
        <v>0.42421819225416169</v>
      </c>
      <c r="CS93">
        <v>0.4228739766361162</v>
      </c>
      <c r="CT93">
        <v>0.42549915948780409</v>
      </c>
      <c r="CU93">
        <v>0.42128122118000527</v>
      </c>
      <c r="CV93">
        <v>0.4241587708129228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1.2824085282350958E-2</v>
      </c>
      <c r="DC93">
        <v>0.140796144076928</v>
      </c>
      <c r="DD93">
        <v>0.14855483853237011</v>
      </c>
      <c r="DE93">
        <v>0.1620284163031451</v>
      </c>
      <c r="DF93">
        <v>0.1506126829271569</v>
      </c>
      <c r="DG93">
        <v>0.15977595901994807</v>
      </c>
      <c r="DH93">
        <v>0.15800947876743451</v>
      </c>
      <c r="DI93">
        <v>0.16874371318687284</v>
      </c>
      <c r="DJ93">
        <v>0.14816001578718954</v>
      </c>
      <c r="DK93">
        <v>0.4684474122519694</v>
      </c>
      <c r="DL93">
        <v>0.46350560952553155</v>
      </c>
      <c r="DM93">
        <v>0.46487377303973626</v>
      </c>
      <c r="DN93">
        <v>0.46595493304153573</v>
      </c>
      <c r="DO93">
        <v>0.47113072669389994</v>
      </c>
      <c r="DP93">
        <v>0.47072386493947366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0.11289720372549972</v>
      </c>
      <c r="DX93">
        <v>0.16659919804601475</v>
      </c>
      <c r="DY93">
        <v>0.16816437785329577</v>
      </c>
      <c r="DZ93">
        <v>0.15968139575824475</v>
      </c>
      <c r="EA93">
        <v>0.16369770670940562</v>
      </c>
      <c r="EB93">
        <v>0.16980371611897596</v>
      </c>
      <c r="EC93">
        <v>0.16261922932699813</v>
      </c>
      <c r="ED93">
        <v>0.16071926814051798</v>
      </c>
      <c r="EE93">
        <v>0.50993346024631758</v>
      </c>
      <c r="EF93">
        <v>0.51000353300600498</v>
      </c>
      <c r="EG93">
        <v>0.51728418416694588</v>
      </c>
      <c r="EH93">
        <v>0.51423377147545501</v>
      </c>
      <c r="EI93">
        <v>0.51416389932595319</v>
      </c>
      <c r="EJ93">
        <v>0.50853924947354801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4.4078505974777721E-2</v>
      </c>
      <c r="ER93">
        <v>0.17625964322840595</v>
      </c>
      <c r="ES93">
        <v>0.17717023017165132</v>
      </c>
      <c r="ET93">
        <v>0.17622670332098969</v>
      </c>
      <c r="EU93">
        <v>0.17525096542306273</v>
      </c>
      <c r="EV93">
        <v>0.18174838511093172</v>
      </c>
      <c r="EW93">
        <v>0.17244882061342298</v>
      </c>
      <c r="EX93">
        <v>0.19382711639944913</v>
      </c>
      <c r="EY93">
        <v>0.55211040740481843</v>
      </c>
      <c r="EZ93">
        <v>0.55569582354926073</v>
      </c>
      <c r="FA93">
        <v>0.56480689185481947</v>
      </c>
      <c r="FB93">
        <v>0.55546220291651993</v>
      </c>
      <c r="FC93">
        <v>0.55577827638593114</v>
      </c>
      <c r="FD93">
        <v>0.56085336297500432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0.13756236700579216</v>
      </c>
      <c r="FM93">
        <v>0.17271845923320669</v>
      </c>
      <c r="FN93">
        <v>0.1868950119822968</v>
      </c>
      <c r="FO93">
        <v>0.18935548267959745</v>
      </c>
      <c r="FP93">
        <v>0.20929661886988213</v>
      </c>
      <c r="FQ93">
        <v>0.20213431631949469</v>
      </c>
      <c r="FR93">
        <v>0.19757708947627672</v>
      </c>
      <c r="FS93">
        <v>0.60698048558122375</v>
      </c>
      <c r="FT93">
        <v>0.60087743151573414</v>
      </c>
      <c r="FU93">
        <v>0.59982281591579556</v>
      </c>
      <c r="FV93">
        <v>0.59938995936554396</v>
      </c>
      <c r="FW93">
        <v>0.59564371036748442</v>
      </c>
      <c r="FX93">
        <v>0.60235159038184427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8.9735567233634489E-2</v>
      </c>
      <c r="GG93">
        <v>0.21587340479011866</v>
      </c>
      <c r="GH93">
        <v>0.19753206991876512</v>
      </c>
      <c r="GI93">
        <v>0.22490115140991371</v>
      </c>
      <c r="GJ93">
        <v>0.21662110517233621</v>
      </c>
      <c r="GK93">
        <v>0.22454271483213631</v>
      </c>
      <c r="GL93">
        <v>0.21180999459896102</v>
      </c>
      <c r="GM93">
        <v>0.63987791750868794</v>
      </c>
      <c r="GN93">
        <v>0.64047087815708081</v>
      </c>
      <c r="GO93">
        <v>0.64684822590623658</v>
      </c>
      <c r="GP93">
        <v>0.64808155808421963</v>
      </c>
      <c r="GQ93">
        <v>0.64453813512759262</v>
      </c>
      <c r="GR93">
        <v>0.64341778052680154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1.3763593458542398E-2</v>
      </c>
      <c r="HA93">
        <v>0.15879109505190914</v>
      </c>
      <c r="HB93">
        <v>0.2120493301210444</v>
      </c>
      <c r="HC93">
        <v>0.25497770435018252</v>
      </c>
      <c r="HD93">
        <v>0.2212167991105182</v>
      </c>
      <c r="HE93">
        <v>0.23399042920154448</v>
      </c>
      <c r="HF93">
        <v>0.21573993387852811</v>
      </c>
      <c r="HG93">
        <v>0.69181772211806258</v>
      </c>
      <c r="HH93">
        <v>0.68633204031390138</v>
      </c>
      <c r="HI93">
        <v>0.69054588033767161</v>
      </c>
      <c r="HJ93">
        <v>0.68912299395864418</v>
      </c>
      <c r="HK93">
        <v>0.68418888843666903</v>
      </c>
      <c r="HL93">
        <v>0.69298110413536418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0.13068277297102004</v>
      </c>
      <c r="HV93">
        <v>0.22886641496678711</v>
      </c>
      <c r="HW93">
        <v>0.2464844758954006</v>
      </c>
      <c r="HX93">
        <v>0.2592749462844412</v>
      </c>
      <c r="HY93">
        <v>0.24929196388375141</v>
      </c>
      <c r="HZ93">
        <v>0.23866080266404488</v>
      </c>
      <c r="IA93">
        <v>0.735842749684953</v>
      </c>
      <c r="IB93">
        <v>0.73345047126920904</v>
      </c>
      <c r="IC93">
        <v>0.72933338020132232</v>
      </c>
      <c r="ID93">
        <v>0.7372383736508753</v>
      </c>
      <c r="IE93">
        <v>0.73459654674096053</v>
      </c>
      <c r="IF93">
        <v>0.73099606991453858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5.8851920135590659E-2</v>
      </c>
      <c r="IP93">
        <v>0.1762678929643795</v>
      </c>
      <c r="IQ93">
        <v>0.23622478362510491</v>
      </c>
      <c r="IR93">
        <v>0.2537329926866379</v>
      </c>
      <c r="IS93">
        <v>0.27742888637622859</v>
      </c>
      <c r="IT93">
        <v>0.24985717716387476</v>
      </c>
      <c r="IU93">
        <v>0.77829534061208849</v>
      </c>
      <c r="IV93">
        <v>0.78116331881295675</v>
      </c>
      <c r="IW93">
        <v>0.77774018504837195</v>
      </c>
      <c r="IX93">
        <v>0.77487725960194531</v>
      </c>
      <c r="IY93">
        <v>0.77944326702480238</v>
      </c>
      <c r="IZ93">
        <v>0.78050665113755602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0.17200850404126669</v>
      </c>
      <c r="JK93">
        <v>0.28734845657404751</v>
      </c>
      <c r="JL93">
        <v>0.24468279384988406</v>
      </c>
      <c r="JM93">
        <v>0.233017064890706</v>
      </c>
      <c r="JN93">
        <v>0.27408105144506922</v>
      </c>
      <c r="JO93">
        <v>0.82151691231383639</v>
      </c>
      <c r="JP93">
        <v>0.8232263928830339</v>
      </c>
      <c r="JQ93">
        <v>0.82561792186363592</v>
      </c>
      <c r="JR93">
        <v>0.82401723870588794</v>
      </c>
      <c r="JS93">
        <v>0.8220768473043133</v>
      </c>
      <c r="JT93">
        <v>0.82400180671982903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8.6950789582318458E-2</v>
      </c>
      <c r="KE93">
        <v>0.21166805689169207</v>
      </c>
      <c r="KF93">
        <v>0.28946358722041687</v>
      </c>
      <c r="KG93">
        <v>0.2877769788407929</v>
      </c>
      <c r="KH93">
        <v>0.3017067280558704</v>
      </c>
      <c r="KI93">
        <v>0.86794430556677249</v>
      </c>
      <c r="KJ93">
        <v>0.87162921611351363</v>
      </c>
      <c r="KK93">
        <v>0.87145485197680395</v>
      </c>
      <c r="KL93">
        <v>0.87036028035314772</v>
      </c>
      <c r="KM93">
        <v>0.87053380316599394</v>
      </c>
      <c r="KN93">
        <v>0.87544550986048619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3.8103009608197243E-2</v>
      </c>
      <c r="KY93">
        <v>0.1904867278626737</v>
      </c>
      <c r="KZ93">
        <v>0.27138651600802804</v>
      </c>
      <c r="LA93">
        <v>0.28213338906307928</v>
      </c>
      <c r="LB93">
        <v>0.28834788228259983</v>
      </c>
      <c r="LC93">
        <v>0.91513819984413358</v>
      </c>
      <c r="LD93">
        <v>0.91395015189500017</v>
      </c>
      <c r="LE93">
        <v>0.90976611679158648</v>
      </c>
      <c r="LF93">
        <v>0.90660379009863612</v>
      </c>
      <c r="LG93">
        <v>0.91732998199198545</v>
      </c>
      <c r="LH93">
        <v>0.90478662388847642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6.54305832890624E-2</v>
      </c>
      <c r="LT93">
        <v>0.19445864685105876</v>
      </c>
      <c r="LU93">
        <v>0.31602758332853848</v>
      </c>
      <c r="LV93">
        <v>0.26031112634333975</v>
      </c>
      <c r="LW93">
        <v>0.95275091494378528</v>
      </c>
      <c r="LX93">
        <v>0.95812583663226725</v>
      </c>
      <c r="LY93">
        <v>0.95847081729582406</v>
      </c>
      <c r="LZ93">
        <v>0.96288920749088014</v>
      </c>
      <c r="MA93">
        <v>0.95464767305492093</v>
      </c>
      <c r="MB93">
        <v>0.95399135314930283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0.1250991681513684</v>
      </c>
      <c r="MO93">
        <v>0.22938582543757963</v>
      </c>
      <c r="MP93">
        <v>0.35384323731725076</v>
      </c>
      <c r="MQ93">
        <v>0.9926038173704399</v>
      </c>
      <c r="MR93">
        <v>0.98849352479556474</v>
      </c>
      <c r="MS93">
        <v>0.99706618415440063</v>
      </c>
      <c r="MT93">
        <v>1.0049271121064389</v>
      </c>
      <c r="MU93">
        <v>0.99757845385277211</v>
      </c>
      <c r="MV93">
        <v>0.99684153110057161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2.3433419932629391E-2</v>
      </c>
      <c r="NI93">
        <v>0.18355399708142253</v>
      </c>
      <c r="NJ93">
        <v>0.25815890750339165</v>
      </c>
      <c r="NK93">
        <v>1.0440668970076623</v>
      </c>
      <c r="NL93">
        <v>1.0397945333423544</v>
      </c>
      <c r="NM93">
        <v>1.0379928515257661</v>
      </c>
      <c r="NN93">
        <v>1.0369527610389453</v>
      </c>
      <c r="NO93">
        <v>1.0460642776724816</v>
      </c>
      <c r="NP93">
        <v>1.0469890061836686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5.1882042097844049E-2</v>
      </c>
      <c r="OD93">
        <v>0.23408861992913246</v>
      </c>
      <c r="OE93">
        <v>1.1883319462948443</v>
      </c>
      <c r="OF93">
        <v>1.0904283988762866</v>
      </c>
      <c r="OG93">
        <v>1.0886416486715511</v>
      </c>
      <c r="OH93">
        <v>1.0921196787776455</v>
      </c>
      <c r="OI93">
        <v>1.0912860958985171</v>
      </c>
      <c r="OJ93">
        <v>1.095952747725695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9.8391396341066584E-2</v>
      </c>
      <c r="OY93">
        <v>1.3562478497930817</v>
      </c>
      <c r="OZ93">
        <v>1.1803942766620128</v>
      </c>
      <c r="PA93">
        <v>1.128455130267878</v>
      </c>
      <c r="PB93">
        <v>1.1319361082525807</v>
      </c>
      <c r="PC93">
        <v>1.140234291949574</v>
      </c>
      <c r="PD93">
        <v>1.1287911914906241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2.3866266801441136</v>
      </c>
      <c r="PT93">
        <v>1.3619709982642558</v>
      </c>
      <c r="PU93">
        <v>1.2057282773012803</v>
      </c>
      <c r="PV93">
        <v>1.1647794902030484</v>
      </c>
      <c r="PW93">
        <v>1.175109449566885</v>
      </c>
      <c r="PX93">
        <v>1.177967798695615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4.5879530136070485</v>
      </c>
      <c r="QN93">
        <v>2.4292866682174665</v>
      </c>
      <c r="QO93">
        <v>1.3566774342107504</v>
      </c>
      <c r="QP93">
        <v>1.2980537893687056</v>
      </c>
      <c r="QQ93">
        <v>1.2212251672323988</v>
      </c>
      <c r="QR93">
        <v>1.2213830008098621</v>
      </c>
      <c r="QS93" s="102" t="s">
        <v>685</v>
      </c>
      <c r="QU93">
        <v>15</v>
      </c>
      <c r="QV93" s="35">
        <v>0.63300000000000001</v>
      </c>
      <c r="QW93">
        <f>JU$68</f>
        <v>0</v>
      </c>
      <c r="QX93">
        <f t="shared" ref="QX93:RP93" si="90">JV$68</f>
        <v>0</v>
      </c>
      <c r="QY93">
        <f t="shared" si="90"/>
        <v>0</v>
      </c>
      <c r="QZ93">
        <f t="shared" si="90"/>
        <v>0</v>
      </c>
      <c r="RA93">
        <f t="shared" si="90"/>
        <v>0</v>
      </c>
      <c r="RB93">
        <f t="shared" si="90"/>
        <v>0</v>
      </c>
      <c r="RC93">
        <f t="shared" si="90"/>
        <v>0</v>
      </c>
      <c r="RD93">
        <f t="shared" si="90"/>
        <v>0</v>
      </c>
      <c r="RE93">
        <f t="shared" si="90"/>
        <v>0</v>
      </c>
      <c r="RF93">
        <f t="shared" si="90"/>
        <v>8.9486028128366341E-2</v>
      </c>
      <c r="RG93">
        <f t="shared" si="90"/>
        <v>8.9609853214483573E-2</v>
      </c>
      <c r="RH93">
        <f t="shared" si="90"/>
        <v>0.101894247980231</v>
      </c>
      <c r="RI93">
        <f t="shared" si="90"/>
        <v>9.3060541000302477E-2</v>
      </c>
      <c r="RJ93">
        <f t="shared" si="90"/>
        <v>9.0274693204340242E-2</v>
      </c>
      <c r="RK93">
        <f t="shared" si="90"/>
        <v>0.27969243725182158</v>
      </c>
      <c r="RL93">
        <f t="shared" si="90"/>
        <v>0.27974158482928635</v>
      </c>
      <c r="RM93">
        <f t="shared" si="90"/>
        <v>0.27714942399691106</v>
      </c>
      <c r="RN93">
        <f t="shared" si="90"/>
        <v>0.27896317305600338</v>
      </c>
      <c r="RO93">
        <f t="shared" si="90"/>
        <v>0.27847813535276689</v>
      </c>
      <c r="RP93">
        <f t="shared" si="90"/>
        <v>0.27779076049044071</v>
      </c>
      <c r="RR93">
        <f t="shared" si="77"/>
        <v>13.182587700000001</v>
      </c>
      <c r="RS93" s="35">
        <v>0.63300000000000001</v>
      </c>
      <c r="RT93">
        <f>0.82*RI93+0.18*RJ93</f>
        <v>9.2559088397029268E-2</v>
      </c>
    </row>
    <row r="94" spans="1:488" x14ac:dyDescent="0.3">
      <c r="A94">
        <v>0</v>
      </c>
      <c r="B94">
        <v>0</v>
      </c>
      <c r="C94">
        <v>0.11826225050981697</v>
      </c>
      <c r="D94">
        <v>4.8477769592295467E-2</v>
      </c>
      <c r="E94">
        <v>5.5434233411682042E-2</v>
      </c>
      <c r="F94">
        <v>6.3398446497484259E-2</v>
      </c>
      <c r="G94">
        <v>3.74888019123822E-2</v>
      </c>
      <c r="H94">
        <v>2.6886372590937033E-3</v>
      </c>
      <c r="I94">
        <v>2.4294805881727635E-3</v>
      </c>
      <c r="J94">
        <v>2.6623847149342622E-3</v>
      </c>
      <c r="K94">
        <v>2.0967281593911036E-3</v>
      </c>
      <c r="L94">
        <v>2.3875808173658003E-3</v>
      </c>
      <c r="M94">
        <v>2.5935390872614682E-3</v>
      </c>
      <c r="N94">
        <v>2.7198457256572771E-3</v>
      </c>
      <c r="O94">
        <v>0.1808206349650151</v>
      </c>
      <c r="P94">
        <v>0.18082294674809543</v>
      </c>
      <c r="Q94">
        <v>0.18083680821979098</v>
      </c>
      <c r="R94">
        <v>0.18083532667624752</v>
      </c>
      <c r="S94">
        <v>0.18084146502584203</v>
      </c>
      <c r="T94">
        <v>0.1808347836959083</v>
      </c>
      <c r="U94">
        <v>0</v>
      </c>
      <c r="V94">
        <v>0</v>
      </c>
      <c r="W94">
        <v>0</v>
      </c>
      <c r="X94">
        <v>0.14342556221030625</v>
      </c>
      <c r="Y94">
        <v>3.5484694880183514E-2</v>
      </c>
      <c r="Z94">
        <v>4.6188451258990904E-2</v>
      </c>
      <c r="AA94">
        <v>6.436665614720273E-2</v>
      </c>
      <c r="AB94">
        <v>7.2997880384497754E-2</v>
      </c>
      <c r="AC94">
        <v>5.6001406228371506E-2</v>
      </c>
      <c r="AD94">
        <v>1.0654508188851983E-2</v>
      </c>
      <c r="AE94">
        <v>2.7972148117476718E-3</v>
      </c>
      <c r="AF94">
        <v>2.9972285261442829E-3</v>
      </c>
      <c r="AG94">
        <v>2.5362192775043261E-3</v>
      </c>
      <c r="AH94">
        <v>2.3724171063668575E-3</v>
      </c>
      <c r="AI94">
        <v>0.18113018027029182</v>
      </c>
      <c r="AJ94">
        <v>0.18110828535729756</v>
      </c>
      <c r="AK94">
        <v>0.18112713648816908</v>
      </c>
      <c r="AL94">
        <v>0.18109219307563046</v>
      </c>
      <c r="AM94">
        <v>0.18112646008312758</v>
      </c>
      <c r="AN94">
        <v>0.18109848872216244</v>
      </c>
      <c r="AO94">
        <v>0</v>
      </c>
      <c r="AP94">
        <v>0</v>
      </c>
      <c r="AQ94">
        <v>0</v>
      </c>
      <c r="AR94">
        <v>0</v>
      </c>
      <c r="AS94">
        <v>0.10603304909310672</v>
      </c>
      <c r="AT94">
        <v>3.5716074295931578E-2</v>
      </c>
      <c r="AU94">
        <v>4.5250606235325522E-2</v>
      </c>
      <c r="AV94">
        <v>4.5983697547334813E-2</v>
      </c>
      <c r="AW94">
        <v>5.6339806041380891E-2</v>
      </c>
      <c r="AX94">
        <v>6.6624080376882944E-2</v>
      </c>
      <c r="AY94">
        <v>6.8509474926178857E-2</v>
      </c>
      <c r="AZ94">
        <v>2.9860630331202918E-2</v>
      </c>
      <c r="BA94">
        <v>2.8647797516755122E-3</v>
      </c>
      <c r="BB94">
        <v>2.5166312560174629E-3</v>
      </c>
      <c r="BC94">
        <v>0.18135317923089059</v>
      </c>
      <c r="BD94">
        <v>0.18128602522249815</v>
      </c>
      <c r="BE94">
        <v>0.18126770871821074</v>
      </c>
      <c r="BF94">
        <v>0.18131117054762375</v>
      </c>
      <c r="BG94">
        <v>0.18124815137022307</v>
      </c>
      <c r="BH94">
        <v>0.18134121290960237</v>
      </c>
      <c r="BI94">
        <v>0</v>
      </c>
      <c r="BJ94">
        <v>0</v>
      </c>
      <c r="BK94">
        <v>0</v>
      </c>
      <c r="BL94">
        <v>0</v>
      </c>
      <c r="BM94">
        <v>4.9268863222691188E-2</v>
      </c>
      <c r="BN94">
        <v>9.4754880588831733E-2</v>
      </c>
      <c r="BO94">
        <v>2.8920443466521485E-2</v>
      </c>
      <c r="BP94">
        <v>4.3467749767851366E-2</v>
      </c>
      <c r="BQ94">
        <v>4.7015947900316574E-2</v>
      </c>
      <c r="BR94">
        <v>5.0193288170904155E-2</v>
      </c>
      <c r="BS94">
        <v>6.4363342169711832E-2</v>
      </c>
      <c r="BT94">
        <v>6.7259217203511898E-2</v>
      </c>
      <c r="BU94">
        <v>7.1354579488749237E-2</v>
      </c>
      <c r="BV94">
        <v>4.786818663418077E-2</v>
      </c>
      <c r="BW94">
        <v>0.17994765062945037</v>
      </c>
      <c r="BX94">
        <v>0.18141496370469221</v>
      </c>
      <c r="BY94">
        <v>0.18145181537980978</v>
      </c>
      <c r="BZ94">
        <v>0.18137019888418285</v>
      </c>
      <c r="CA94">
        <v>0.1813891017441322</v>
      </c>
      <c r="CB94">
        <v>0.18141183222754401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0.11175955784228539</v>
      </c>
      <c r="CI94">
        <v>7.2406384490071349E-2</v>
      </c>
      <c r="CJ94">
        <v>2.9728426049012633E-2</v>
      </c>
      <c r="CK94">
        <v>3.5244236559988026E-2</v>
      </c>
      <c r="CL94">
        <v>4.2388549008294155E-2</v>
      </c>
      <c r="CM94">
        <v>4.8152561271367543E-2</v>
      </c>
      <c r="CN94">
        <v>6.0264276971290526E-2</v>
      </c>
      <c r="CO94">
        <v>5.5957556330965962E-2</v>
      </c>
      <c r="CP94">
        <v>6.7972720039289516E-2</v>
      </c>
      <c r="CQ94">
        <v>0.17419341061826327</v>
      </c>
      <c r="CR94">
        <v>0.17899242473541596</v>
      </c>
      <c r="CS94">
        <v>0.18011446749066121</v>
      </c>
      <c r="CT94">
        <v>0.18058897046087174</v>
      </c>
      <c r="CU94">
        <v>0.18150644321378939</v>
      </c>
      <c r="CV94">
        <v>0.18145873938178192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0.14800221406729192</v>
      </c>
      <c r="DD94">
        <v>2.775989579875781E-2</v>
      </c>
      <c r="DE94">
        <v>3.4034247047368252E-2</v>
      </c>
      <c r="DF94">
        <v>3.4547281684638269E-2</v>
      </c>
      <c r="DG94">
        <v>4.4152462142010226E-2</v>
      </c>
      <c r="DH94">
        <v>4.7500152150000516E-2</v>
      </c>
      <c r="DI94">
        <v>5.4227246561930405E-2</v>
      </c>
      <c r="DJ94">
        <v>5.5362054615101977E-2</v>
      </c>
      <c r="DK94">
        <v>0.15960376736992543</v>
      </c>
      <c r="DL94">
        <v>0.17095647611169676</v>
      </c>
      <c r="DM94">
        <v>0.17662968564203196</v>
      </c>
      <c r="DN94">
        <v>0.17876506755774099</v>
      </c>
      <c r="DO94">
        <v>0.17958784130228625</v>
      </c>
      <c r="DP94">
        <v>0.18057725590560308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0.13172093435407609</v>
      </c>
      <c r="DX94">
        <v>9.8411887453538516E-2</v>
      </c>
      <c r="DY94">
        <v>3.0115890428858611E-2</v>
      </c>
      <c r="DZ94">
        <v>3.2039756123996246E-2</v>
      </c>
      <c r="EA94">
        <v>3.7641503749465496E-2</v>
      </c>
      <c r="EB94">
        <v>4.4471003723964418E-2</v>
      </c>
      <c r="EC94">
        <v>4.8872522299919077E-2</v>
      </c>
      <c r="ED94">
        <v>5.204412927397372E-2</v>
      </c>
      <c r="EE94">
        <v>0.15382230985834303</v>
      </c>
      <c r="EF94">
        <v>0.16071340996659553</v>
      </c>
      <c r="EG94">
        <v>0.17115389034680081</v>
      </c>
      <c r="EH94">
        <v>0.17634283687756455</v>
      </c>
      <c r="EI94">
        <v>0.17894857703817277</v>
      </c>
      <c r="EJ94">
        <v>0.18034872562704293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5.6218203888868681E-2</v>
      </c>
      <c r="ER94">
        <v>0.16133569558165467</v>
      </c>
      <c r="ES94">
        <v>3.0497135019274882E-2</v>
      </c>
      <c r="ET94">
        <v>2.9708621620775501E-2</v>
      </c>
      <c r="EU94">
        <v>3.456626688050355E-2</v>
      </c>
      <c r="EV94">
        <v>4.0670775035104245E-2</v>
      </c>
      <c r="EW94">
        <v>4.3430264464594588E-2</v>
      </c>
      <c r="EX94">
        <v>5.4797143038138138E-2</v>
      </c>
      <c r="EY94">
        <v>0.14520273402609102</v>
      </c>
      <c r="EZ94">
        <v>0.15145458741291895</v>
      </c>
      <c r="FA94">
        <v>0.16193415132682878</v>
      </c>
      <c r="FB94">
        <v>0.16646901495923599</v>
      </c>
      <c r="FC94">
        <v>0.17474524348011453</v>
      </c>
      <c r="FD94">
        <v>0.17930568278287534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0.16494619542303948</v>
      </c>
      <c r="FM94">
        <v>8.5893549008397366E-2</v>
      </c>
      <c r="FN94">
        <v>2.8217040926008401E-2</v>
      </c>
      <c r="FO94">
        <v>3.2717728338619766E-2</v>
      </c>
      <c r="FP94">
        <v>4.0716958338734878E-2</v>
      </c>
      <c r="FQ94">
        <v>4.4308393547933159E-2</v>
      </c>
      <c r="FR94">
        <v>4.797726923588911E-2</v>
      </c>
      <c r="FS94">
        <v>0.14159910667355097</v>
      </c>
      <c r="FT94">
        <v>0.14905516753103817</v>
      </c>
      <c r="FU94">
        <v>0.15330501025485521</v>
      </c>
      <c r="FV94">
        <v>0.16231632944458002</v>
      </c>
      <c r="FW94">
        <v>0.16605414156417425</v>
      </c>
      <c r="FX94">
        <v>0.17366838854248462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0.11092850381318836</v>
      </c>
      <c r="GG94">
        <v>0.16655170376430545</v>
      </c>
      <c r="GH94">
        <v>2.6757613660991574E-2</v>
      </c>
      <c r="GI94">
        <v>3.3617682996424932E-2</v>
      </c>
      <c r="GJ94">
        <v>3.7248237720068571E-2</v>
      </c>
      <c r="GK94">
        <v>4.3687087909089505E-2</v>
      </c>
      <c r="GL94">
        <v>4.4783447585966397E-2</v>
      </c>
      <c r="GM94">
        <v>0.13498639767928491</v>
      </c>
      <c r="GN94">
        <v>0.14140237430310365</v>
      </c>
      <c r="GO94">
        <v>0.14964622043385262</v>
      </c>
      <c r="GP94">
        <v>0.15305773830446709</v>
      </c>
      <c r="GQ94">
        <v>0.1633461688875251</v>
      </c>
      <c r="GR94">
        <v>0.16799117165917957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1.8002902212361414E-2</v>
      </c>
      <c r="HA94">
        <v>0.15764930111342562</v>
      </c>
      <c r="HB94">
        <v>8.181023064385011E-2</v>
      </c>
      <c r="HC94">
        <v>3.3428389590981343E-2</v>
      </c>
      <c r="HD94">
        <v>3.289381602781493E-2</v>
      </c>
      <c r="HE94">
        <v>4.008398967894778E-2</v>
      </c>
      <c r="HF94">
        <v>4.1006543210110283E-2</v>
      </c>
      <c r="HG94">
        <v>0.12882819419935926</v>
      </c>
      <c r="HH94">
        <v>0.13624464674232278</v>
      </c>
      <c r="HI94">
        <v>0.1425002658735201</v>
      </c>
      <c r="HJ94">
        <v>0.14879430098971316</v>
      </c>
      <c r="HK94">
        <v>0.15362837278713365</v>
      </c>
      <c r="HL94">
        <v>0.16281555269682138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0.15024666328675226</v>
      </c>
      <c r="HV94">
        <v>0.18576341534560409</v>
      </c>
      <c r="HW94">
        <v>3.3373345803033791E-2</v>
      </c>
      <c r="HX94">
        <v>3.3758564368800523E-2</v>
      </c>
      <c r="HY94">
        <v>3.5678988481116045E-2</v>
      </c>
      <c r="HZ94">
        <v>3.8191562564355054E-2</v>
      </c>
      <c r="IA94">
        <v>0.1259939181308726</v>
      </c>
      <c r="IB94">
        <v>0.13090458731479457</v>
      </c>
      <c r="IC94">
        <v>0.13605471264380023</v>
      </c>
      <c r="ID94">
        <v>0.1427797959876369</v>
      </c>
      <c r="IE94">
        <v>0.14668309133299981</v>
      </c>
      <c r="IF94">
        <v>0.15144946360018741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8.2099921205695106E-2</v>
      </c>
      <c r="IP94">
        <v>0.1638120690655149</v>
      </c>
      <c r="IQ94">
        <v>8.6600929597039675E-2</v>
      </c>
      <c r="IR94">
        <v>2.9094948033454356E-2</v>
      </c>
      <c r="IS94">
        <v>3.674614764036159E-2</v>
      </c>
      <c r="IT94">
        <v>3.6352139949219417E-2</v>
      </c>
      <c r="IU94">
        <v>0.12218021083920376</v>
      </c>
      <c r="IV94">
        <v>0.12773566815495452</v>
      </c>
      <c r="IW94">
        <v>0.13229863448594634</v>
      </c>
      <c r="IX94">
        <v>0.13668188178974991</v>
      </c>
      <c r="IY94">
        <v>0.14508431875037617</v>
      </c>
      <c r="IZ94">
        <v>0.14721943142653848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0.18043234915701412</v>
      </c>
      <c r="JK94">
        <v>0.18310120816046985</v>
      </c>
      <c r="JL94">
        <v>2.8993451818904867E-2</v>
      </c>
      <c r="JM94">
        <v>2.6571630508915006E-2</v>
      </c>
      <c r="JN94">
        <v>3.4940381076337054E-2</v>
      </c>
      <c r="JO94">
        <v>0.11699363427151821</v>
      </c>
      <c r="JP94">
        <v>0.12202275424417268</v>
      </c>
      <c r="JQ94">
        <v>0.12796986990928538</v>
      </c>
      <c r="JR94">
        <v>0.13342166138788691</v>
      </c>
      <c r="JS94">
        <v>0.13831006461601031</v>
      </c>
      <c r="JT94">
        <v>0.14290733367236824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0.11214889628991222</v>
      </c>
      <c r="KE94">
        <v>0.16121406696839841</v>
      </c>
      <c r="KF94">
        <v>0.1116032684958599</v>
      </c>
      <c r="KG94">
        <v>2.8152065717452178E-2</v>
      </c>
      <c r="KH94">
        <v>3.433043938516981E-2</v>
      </c>
      <c r="KI94">
        <v>0.11385506825707534</v>
      </c>
      <c r="KJ94">
        <v>0.11881262104539035</v>
      </c>
      <c r="KK94">
        <v>0.12257683013369275</v>
      </c>
      <c r="KL94">
        <v>0.12853803577940276</v>
      </c>
      <c r="KM94">
        <v>0.13280438192513688</v>
      </c>
      <c r="KN94">
        <v>0.1363956242229534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2.857216903330894E-2</v>
      </c>
      <c r="KY94">
        <v>0.18482615624855167</v>
      </c>
      <c r="KZ94">
        <v>0.16726928531254628</v>
      </c>
      <c r="LA94">
        <v>5.1031298637949966E-2</v>
      </c>
      <c r="LB94">
        <v>2.8810529921674804E-2</v>
      </c>
      <c r="LC94">
        <v>0.11115181257059668</v>
      </c>
      <c r="LD94">
        <v>0.11550548819900858</v>
      </c>
      <c r="LE94">
        <v>0.12010043733155903</v>
      </c>
      <c r="LF94">
        <v>0.12368987742631705</v>
      </c>
      <c r="LG94">
        <v>0.12848257904109237</v>
      </c>
      <c r="LH94">
        <v>0.13224393830572836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6.079276976871343E-2</v>
      </c>
      <c r="LT94">
        <v>0.17846891070184517</v>
      </c>
      <c r="LU94">
        <v>0.16695455934475226</v>
      </c>
      <c r="LV94">
        <v>2.9428154814438584E-2</v>
      </c>
      <c r="LW94">
        <v>0.10677897403323712</v>
      </c>
      <c r="LX94">
        <v>0.10973497884344119</v>
      </c>
      <c r="LY94">
        <v>0.11546445460398944</v>
      </c>
      <c r="LZ94">
        <v>0.11920874555798563</v>
      </c>
      <c r="MA94">
        <v>0.12288424915414609</v>
      </c>
      <c r="MB94">
        <v>0.1261820169462429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0.15026827226422759</v>
      </c>
      <c r="MO94">
        <v>0.16193921442424225</v>
      </c>
      <c r="MP94">
        <v>0.16821758097381537</v>
      </c>
      <c r="MQ94">
        <v>0.10291764254993818</v>
      </c>
      <c r="MR94">
        <v>0.10577699472334952</v>
      </c>
      <c r="MS94">
        <v>0.11046895466307102</v>
      </c>
      <c r="MT94">
        <v>0.11529930210413475</v>
      </c>
      <c r="MU94">
        <v>0.11860221061771543</v>
      </c>
      <c r="MV94">
        <v>0.1209845805075267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2.6566650095724877E-2</v>
      </c>
      <c r="NI94">
        <v>0.18294242008986097</v>
      </c>
      <c r="NJ94">
        <v>0.14990755368076264</v>
      </c>
      <c r="NK94">
        <v>0.16543011943085054</v>
      </c>
      <c r="NL94">
        <v>0.10537169516983561</v>
      </c>
      <c r="NM94">
        <v>0.10599155816220174</v>
      </c>
      <c r="NN94">
        <v>0.10971549699299731</v>
      </c>
      <c r="NO94">
        <v>0.11415760775639361</v>
      </c>
      <c r="NP94">
        <v>0.11851654562069432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7.0884225751420768E-2</v>
      </c>
      <c r="OD94">
        <v>0.19962401471042798</v>
      </c>
      <c r="OE94">
        <v>0.17163288149680478</v>
      </c>
      <c r="OF94">
        <v>0.15652214885410404</v>
      </c>
      <c r="OG94">
        <v>0.10485297774417635</v>
      </c>
      <c r="OH94">
        <v>0.10527781901599609</v>
      </c>
      <c r="OI94">
        <v>0.10989601315815226</v>
      </c>
      <c r="OJ94">
        <v>0.11520004367090647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7.934616740473778E-2</v>
      </c>
      <c r="OY94">
        <v>0.19757358353673624</v>
      </c>
      <c r="OZ94">
        <v>0.17383424344562937</v>
      </c>
      <c r="PA94">
        <v>0.15457161803065961</v>
      </c>
      <c r="PB94">
        <v>0.1064640282904948</v>
      </c>
      <c r="PC94">
        <v>0.10528735916464667</v>
      </c>
      <c r="PD94">
        <v>0.10801141085843428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0.15450886341312892</v>
      </c>
      <c r="PT94">
        <v>0.20486256173497641</v>
      </c>
      <c r="PU94">
        <v>0.15882411267685254</v>
      </c>
      <c r="PV94">
        <v>0.13038764747644802</v>
      </c>
      <c r="PW94">
        <v>0.10557053291330802</v>
      </c>
      <c r="PX94">
        <v>0.10467916251685547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0.20603859545316192</v>
      </c>
      <c r="QN94">
        <v>0.1671824036245029</v>
      </c>
      <c r="QO94">
        <v>0.20743897792565141</v>
      </c>
      <c r="QP94">
        <v>0.17300585405165378</v>
      </c>
      <c r="QQ94">
        <v>0.16623268826325024</v>
      </c>
      <c r="QR94">
        <v>0.11361497569748319</v>
      </c>
      <c r="QS94" s="102" t="s">
        <v>1005</v>
      </c>
      <c r="QU94">
        <v>16</v>
      </c>
      <c r="QV94" s="35">
        <v>0.66600000000000004</v>
      </c>
      <c r="QW94">
        <f>KO$68</f>
        <v>0</v>
      </c>
      <c r="QX94">
        <f t="shared" ref="QX94:RP94" si="91">KP$68</f>
        <v>0</v>
      </c>
      <c r="QY94">
        <f t="shared" si="91"/>
        <v>0</v>
      </c>
      <c r="QZ94">
        <f t="shared" si="91"/>
        <v>0</v>
      </c>
      <c r="RA94">
        <f t="shared" si="91"/>
        <v>0</v>
      </c>
      <c r="RB94">
        <f t="shared" si="91"/>
        <v>0</v>
      </c>
      <c r="RC94">
        <f t="shared" si="91"/>
        <v>0</v>
      </c>
      <c r="RD94">
        <f t="shared" si="91"/>
        <v>0</v>
      </c>
      <c r="RE94">
        <f t="shared" si="91"/>
        <v>0</v>
      </c>
      <c r="RF94">
        <f t="shared" si="91"/>
        <v>6.250586748416212E-2</v>
      </c>
      <c r="RG94">
        <f t="shared" si="91"/>
        <v>0.10139490562683071</v>
      </c>
      <c r="RH94">
        <f t="shared" si="91"/>
        <v>8.6873292912095681E-2</v>
      </c>
      <c r="RI94">
        <f t="shared" si="91"/>
        <v>0.10010660279045672</v>
      </c>
      <c r="RJ94">
        <f t="shared" si="91"/>
        <v>0.10192267976439688</v>
      </c>
      <c r="RK94">
        <f t="shared" si="91"/>
        <v>0.31042919129618379</v>
      </c>
      <c r="RL94">
        <f t="shared" si="91"/>
        <v>0.3123904222375764</v>
      </c>
      <c r="RM94">
        <f t="shared" si="91"/>
        <v>0.31242067108409238</v>
      </c>
      <c r="RN94">
        <f t="shared" si="91"/>
        <v>0.31528623357986024</v>
      </c>
      <c r="RO94">
        <f t="shared" si="91"/>
        <v>0.31298005226447079</v>
      </c>
      <c r="RP94">
        <f t="shared" si="91"/>
        <v>0.31089694324686945</v>
      </c>
      <c r="RR94">
        <f t="shared" si="77"/>
        <v>13.576835399999998</v>
      </c>
      <c r="RS94" s="35">
        <v>0.66600000000000004</v>
      </c>
      <c r="RT94">
        <f>0.42*RI94+0.58*RJ94</f>
        <v>0.101159927435342</v>
      </c>
    </row>
    <row r="95" spans="1:488" x14ac:dyDescent="0.3">
      <c r="A95">
        <v>0</v>
      </c>
      <c r="B95">
        <v>0</v>
      </c>
      <c r="C95">
        <v>26.981653953425983</v>
      </c>
      <c r="D95">
        <v>16.555696587703657</v>
      </c>
      <c r="E95">
        <v>15.558217414193818</v>
      </c>
      <c r="F95">
        <v>15.729485004241655</v>
      </c>
      <c r="G95">
        <v>32.452879224455025</v>
      </c>
      <c r="H95">
        <v>42.720715138529663</v>
      </c>
      <c r="I95">
        <v>33.96378698604039</v>
      </c>
      <c r="J95">
        <v>36.395406776703929</v>
      </c>
      <c r="K95">
        <v>34.201014360270158</v>
      </c>
      <c r="L95">
        <v>33.295053896212075</v>
      </c>
      <c r="M95">
        <v>39.320889802748646</v>
      </c>
      <c r="N95">
        <v>41.564206327441276</v>
      </c>
      <c r="O95">
        <v>66.365660218136455</v>
      </c>
      <c r="P95">
        <v>66.077881093164351</v>
      </c>
      <c r="Q95">
        <v>65.50668831210335</v>
      </c>
      <c r="R95">
        <v>66.559175014065531</v>
      </c>
      <c r="S95">
        <v>63.109222527507825</v>
      </c>
      <c r="T95">
        <v>64.36457423642338</v>
      </c>
      <c r="U95">
        <v>0</v>
      </c>
      <c r="V95">
        <v>0</v>
      </c>
      <c r="W95">
        <v>0</v>
      </c>
      <c r="X95">
        <v>39.669370948347719</v>
      </c>
      <c r="Y95">
        <v>17.328696564737285</v>
      </c>
      <c r="Z95">
        <v>18.818944312034176</v>
      </c>
      <c r="AA95">
        <v>21.259533795178498</v>
      </c>
      <c r="AB95">
        <v>20.084182085991721</v>
      </c>
      <c r="AC95">
        <v>30.394149915133429</v>
      </c>
      <c r="AD95">
        <v>47.49076341600869</v>
      </c>
      <c r="AE95">
        <v>50.355206898218867</v>
      </c>
      <c r="AF95">
        <v>55.82557638161466</v>
      </c>
      <c r="AG95">
        <v>48.67876154400733</v>
      </c>
      <c r="AH95">
        <v>45.57462819676843</v>
      </c>
      <c r="AI95">
        <v>87.423945990618236</v>
      </c>
      <c r="AJ95">
        <v>85.067294654057477</v>
      </c>
      <c r="AK95">
        <v>84.08891388455956</v>
      </c>
      <c r="AL95">
        <v>88.100060738280192</v>
      </c>
      <c r="AM95">
        <v>84.408382591523434</v>
      </c>
      <c r="AN95">
        <v>87.228911910231346</v>
      </c>
      <c r="AO95">
        <v>0</v>
      </c>
      <c r="AP95">
        <v>0</v>
      </c>
      <c r="AQ95">
        <v>0</v>
      </c>
      <c r="AR95">
        <v>0</v>
      </c>
      <c r="AS95">
        <v>33.837266668654436</v>
      </c>
      <c r="AT95">
        <v>22.586437790620668</v>
      </c>
      <c r="AU95">
        <v>23.334581793477348</v>
      </c>
      <c r="AV95">
        <v>20.580152160805618</v>
      </c>
      <c r="AW95">
        <v>21.39612784595759</v>
      </c>
      <c r="AX95">
        <v>25.230451031947137</v>
      </c>
      <c r="AY95">
        <v>27.863486110119229</v>
      </c>
      <c r="AZ95">
        <v>50.061866087486827</v>
      </c>
      <c r="BA95">
        <v>59.687492169955874</v>
      </c>
      <c r="BB95">
        <v>55.990964966012854</v>
      </c>
      <c r="BC95">
        <v>101.34115935313132</v>
      </c>
      <c r="BD95">
        <v>101.92481715592434</v>
      </c>
      <c r="BE95">
        <v>104.08827403010012</v>
      </c>
      <c r="BF95">
        <v>102.24634239694299</v>
      </c>
      <c r="BG95">
        <v>101.82267491775255</v>
      </c>
      <c r="BH95">
        <v>100.82048336084294</v>
      </c>
      <c r="BI95">
        <v>0</v>
      </c>
      <c r="BJ95">
        <v>0</v>
      </c>
      <c r="BK95">
        <v>0</v>
      </c>
      <c r="BL95">
        <v>0</v>
      </c>
      <c r="BM95">
        <v>16.303839887918343</v>
      </c>
      <c r="BN95">
        <v>35.1423774662128</v>
      </c>
      <c r="BO95">
        <v>24.830628719290093</v>
      </c>
      <c r="BP95">
        <v>27.890478075226557</v>
      </c>
      <c r="BQ95">
        <v>26.552647067646419</v>
      </c>
      <c r="BR95">
        <v>25.470633431559531</v>
      </c>
      <c r="BS95">
        <v>28.145740890626591</v>
      </c>
      <c r="BT95">
        <v>26.476760051964632</v>
      </c>
      <c r="BU95">
        <v>28.659707645213786</v>
      </c>
      <c r="BV95">
        <v>45.46916272326947</v>
      </c>
      <c r="BW95">
        <v>116.35879039464868</v>
      </c>
      <c r="BX95">
        <v>122.49526677300175</v>
      </c>
      <c r="BY95">
        <v>115.66438805504885</v>
      </c>
      <c r="BZ95">
        <v>120.52784175773118</v>
      </c>
      <c r="CA95">
        <v>117.42673900656034</v>
      </c>
      <c r="CB95">
        <v>118.40456900690072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52.768719788370056</v>
      </c>
      <c r="CI95">
        <v>33.942164698790407</v>
      </c>
      <c r="CJ95">
        <v>34.653264015789709</v>
      </c>
      <c r="CK95">
        <v>33.965967475916599</v>
      </c>
      <c r="CL95">
        <v>33.653523802242816</v>
      </c>
      <c r="CM95">
        <v>39.844325046113973</v>
      </c>
      <c r="CN95">
        <v>44.030022287465464</v>
      </c>
      <c r="CO95">
        <v>39.066839185336882</v>
      </c>
      <c r="CP95">
        <v>35.930544764378951</v>
      </c>
      <c r="CQ95">
        <v>110.18761760475905</v>
      </c>
      <c r="CR95">
        <v>117.07968447125678</v>
      </c>
      <c r="CS95">
        <v>128.73771015879407</v>
      </c>
      <c r="CT95">
        <v>138.31786327929404</v>
      </c>
      <c r="CU95">
        <v>133.70865164573337</v>
      </c>
      <c r="CV95">
        <v>139.89873091104724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9.0938977163055963</v>
      </c>
      <c r="DC95">
        <v>73.455449083429642</v>
      </c>
      <c r="DD95">
        <v>36.349258038435316</v>
      </c>
      <c r="DE95">
        <v>40.30552722903446</v>
      </c>
      <c r="DF95">
        <v>33.756682521094547</v>
      </c>
      <c r="DG95">
        <v>42.508345809078321</v>
      </c>
      <c r="DH95">
        <v>41.254841545484737</v>
      </c>
      <c r="DI95">
        <v>39.811744418934829</v>
      </c>
      <c r="DJ95">
        <v>42.376070960479005</v>
      </c>
      <c r="DK95">
        <v>110.1488862395066</v>
      </c>
      <c r="DL95">
        <v>116.10378965821411</v>
      </c>
      <c r="DM95">
        <v>120.27876769880176</v>
      </c>
      <c r="DN95">
        <v>128.45532360434737</v>
      </c>
      <c r="DO95">
        <v>138.17022025241874</v>
      </c>
      <c r="DP95">
        <v>146.58023690955841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66.186010029850394</v>
      </c>
      <c r="DX95">
        <v>44.854368569934941</v>
      </c>
      <c r="DY95">
        <v>39.278963871418995</v>
      </c>
      <c r="DZ95">
        <v>37.231456961338452</v>
      </c>
      <c r="EA95">
        <v>37.757448108586374</v>
      </c>
      <c r="EB95">
        <v>42.255134428800716</v>
      </c>
      <c r="EC95">
        <v>44.927647792134124</v>
      </c>
      <c r="ED95">
        <v>45.615071932821131</v>
      </c>
      <c r="EE95">
        <v>106.97563734097085</v>
      </c>
      <c r="EF95">
        <v>111.56811705840413</v>
      </c>
      <c r="EG95">
        <v>117.6263820171778</v>
      </c>
      <c r="EH95">
        <v>121.37377162889274</v>
      </c>
      <c r="EI95">
        <v>129.12059670189393</v>
      </c>
      <c r="EJ95">
        <v>133.49129511906926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32.059356655472165</v>
      </c>
      <c r="ER95">
        <v>81.934259287480955</v>
      </c>
      <c r="ES95">
        <v>40.880966314226221</v>
      </c>
      <c r="ET95">
        <v>40.273664007226088</v>
      </c>
      <c r="EU95">
        <v>45.946951067500173</v>
      </c>
      <c r="EV95">
        <v>46.675408404605278</v>
      </c>
      <c r="EW95">
        <v>42.360773452297536</v>
      </c>
      <c r="EX95">
        <v>48.31956455444157</v>
      </c>
      <c r="EY95">
        <v>104.42882607805608</v>
      </c>
      <c r="EZ95">
        <v>109.22535135906743</v>
      </c>
      <c r="FA95">
        <v>117.14626001995566</v>
      </c>
      <c r="FB95">
        <v>117.52950317944594</v>
      </c>
      <c r="FC95">
        <v>123.87437918189772</v>
      </c>
      <c r="FD95">
        <v>129.03764989953618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91.398418593645957</v>
      </c>
      <c r="FM95">
        <v>51.064197213725706</v>
      </c>
      <c r="FN95">
        <v>40.879480480858632</v>
      </c>
      <c r="FO95">
        <v>45.962202279679175</v>
      </c>
      <c r="FP95">
        <v>47.548547898613123</v>
      </c>
      <c r="FQ95">
        <v>44.736561968078639</v>
      </c>
      <c r="FR95">
        <v>46.361586359453355</v>
      </c>
      <c r="FS95">
        <v>107.35222870253261</v>
      </c>
      <c r="FT95">
        <v>108.90797802451038</v>
      </c>
      <c r="FU95">
        <v>112.16210254442581</v>
      </c>
      <c r="FV95">
        <v>116.12841493258212</v>
      </c>
      <c r="FW95">
        <v>119.24669011737581</v>
      </c>
      <c r="FX95">
        <v>125.89590918352839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63.545287470854902</v>
      </c>
      <c r="GG95">
        <v>91.518392720493935</v>
      </c>
      <c r="GH95">
        <v>42.355965719397645</v>
      </c>
      <c r="GI95">
        <v>49.929267403275198</v>
      </c>
      <c r="GJ95">
        <v>43.351700705943003</v>
      </c>
      <c r="GK95">
        <v>50.24175696320939</v>
      </c>
      <c r="GL95">
        <v>44.939640971110293</v>
      </c>
      <c r="GM95">
        <v>98.301006000721841</v>
      </c>
      <c r="GN95">
        <v>102.20681640744104</v>
      </c>
      <c r="GO95">
        <v>109.57792519386298</v>
      </c>
      <c r="GP95">
        <v>113.64397302031053</v>
      </c>
      <c r="GQ95">
        <v>116.0097146732025</v>
      </c>
      <c r="GR95">
        <v>119.97471258776375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8.3707513862599701</v>
      </c>
      <c r="HA95">
        <v>85.48277875771258</v>
      </c>
      <c r="HB95">
        <v>46.440574639901278</v>
      </c>
      <c r="HC95">
        <v>53.194665992888787</v>
      </c>
      <c r="HD95">
        <v>44.397894445234513</v>
      </c>
      <c r="HE95">
        <v>52.590780063428511</v>
      </c>
      <c r="HF95">
        <v>45.963137402938806</v>
      </c>
      <c r="HG95">
        <v>100.43444232212646</v>
      </c>
      <c r="HH95">
        <v>101.68444794890385</v>
      </c>
      <c r="HI95">
        <v>107.55221989829803</v>
      </c>
      <c r="HJ95">
        <v>110.2020862906912</v>
      </c>
      <c r="HK95">
        <v>114.75686619742675</v>
      </c>
      <c r="HL95">
        <v>117.97743254787842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85.698188068206335</v>
      </c>
      <c r="HV95">
        <v>111.85844802083298</v>
      </c>
      <c r="HW95">
        <v>53.65525819215091</v>
      </c>
      <c r="HX95">
        <v>49.652519135426694</v>
      </c>
      <c r="HY95">
        <v>50.654590178701298</v>
      </c>
      <c r="HZ95">
        <v>44.640012430213211</v>
      </c>
      <c r="IA95">
        <v>99.863618710184468</v>
      </c>
      <c r="IB95">
        <v>101.83615597241095</v>
      </c>
      <c r="IC95">
        <v>104.09163846000338</v>
      </c>
      <c r="ID95">
        <v>110.99784418177046</v>
      </c>
      <c r="IE95">
        <v>112.54702292217372</v>
      </c>
      <c r="IF95">
        <v>115.09757481998653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37.985311518233566</v>
      </c>
      <c r="IP95">
        <v>90.951828945890028</v>
      </c>
      <c r="IQ95">
        <v>56.324100977016116</v>
      </c>
      <c r="IR95">
        <v>51.618106340029676</v>
      </c>
      <c r="IS95">
        <v>50.496849280326572</v>
      </c>
      <c r="IT95">
        <v>50.685891232986691</v>
      </c>
      <c r="IU95">
        <v>96.574915863757269</v>
      </c>
      <c r="IV95">
        <v>99.141613823970488</v>
      </c>
      <c r="IW95">
        <v>101.91775106258297</v>
      </c>
      <c r="IX95">
        <v>104.05913847645746</v>
      </c>
      <c r="IY95">
        <v>108.38473733633039</v>
      </c>
      <c r="IZ95">
        <v>112.33770685310853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105.94626697754403</v>
      </c>
      <c r="JK95">
        <v>110.96287584030802</v>
      </c>
      <c r="JL95">
        <v>43.27599067964028</v>
      </c>
      <c r="JM95">
        <v>46.813684968580027</v>
      </c>
      <c r="JN95">
        <v>55.925238747179378</v>
      </c>
      <c r="JO95">
        <v>93.244185807096656</v>
      </c>
      <c r="JP95">
        <v>97.929209862914931</v>
      </c>
      <c r="JQ95">
        <v>100.20749865177913</v>
      </c>
      <c r="JR95">
        <v>104.29657537771725</v>
      </c>
      <c r="JS95">
        <v>105.82196123454246</v>
      </c>
      <c r="JT95">
        <v>108.61964238537213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63.830146659641763</v>
      </c>
      <c r="KE95">
        <v>81.727760237105855</v>
      </c>
      <c r="KF95">
        <v>59.998770655075305</v>
      </c>
      <c r="KG95">
        <v>61.171928041802353</v>
      </c>
      <c r="KH95">
        <v>55.597500543338242</v>
      </c>
      <c r="KI95">
        <v>93.06021805981284</v>
      </c>
      <c r="KJ95">
        <v>99.049315150469681</v>
      </c>
      <c r="KK95">
        <v>100.02392660206114</v>
      </c>
      <c r="KL95">
        <v>102.80279241020696</v>
      </c>
      <c r="KM95">
        <v>108.06180419962068</v>
      </c>
      <c r="KN95">
        <v>110.03911611960503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13.374943272262401</v>
      </c>
      <c r="KY95">
        <v>106.17961758581171</v>
      </c>
      <c r="KZ95">
        <v>98.170392330318037</v>
      </c>
      <c r="LA95">
        <v>50.485303735844482</v>
      </c>
      <c r="LB95">
        <v>55.62415243874451</v>
      </c>
      <c r="LC95">
        <v>93.255626884220732</v>
      </c>
      <c r="LD95">
        <v>97.431148429939157</v>
      </c>
      <c r="LE95">
        <v>97.797216236231449</v>
      </c>
      <c r="LF95">
        <v>100.20099643964062</v>
      </c>
      <c r="LG95">
        <v>103.9992691899235</v>
      </c>
      <c r="LH95">
        <v>102.85887804003606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39.894392744095803</v>
      </c>
      <c r="LT95">
        <v>100.55937581101827</v>
      </c>
      <c r="LU95">
        <v>100.42964000352326</v>
      </c>
      <c r="LV95">
        <v>50.469415640860873</v>
      </c>
      <c r="LW95">
        <v>90.636283379679099</v>
      </c>
      <c r="LX95">
        <v>91.622595630812668</v>
      </c>
      <c r="LY95">
        <v>95.317237905789867</v>
      </c>
      <c r="LZ95">
        <v>101.65966893543046</v>
      </c>
      <c r="MA95">
        <v>100.41557518844735</v>
      </c>
      <c r="MB95">
        <v>102.29816306482132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92.068711701233312</v>
      </c>
      <c r="MO95">
        <v>82.796393741834947</v>
      </c>
      <c r="MP95">
        <v>99.697052563916827</v>
      </c>
      <c r="MQ95">
        <v>91.965166674513057</v>
      </c>
      <c r="MR95">
        <v>87.32271704260684</v>
      </c>
      <c r="MS95">
        <v>91.659722661925812</v>
      </c>
      <c r="MT95">
        <v>97.448972086156559</v>
      </c>
      <c r="MU95">
        <v>98.002197654714735</v>
      </c>
      <c r="MV95">
        <v>99.854600420079763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14.506067195355664</v>
      </c>
      <c r="NI95">
        <v>104.40571349138447</v>
      </c>
      <c r="NJ95">
        <v>70.854520019983937</v>
      </c>
      <c r="NK95">
        <v>101.51940179028749</v>
      </c>
      <c r="NL95">
        <v>89.82985038139168</v>
      </c>
      <c r="NM95">
        <v>89.440931778048949</v>
      </c>
      <c r="NN95">
        <v>89.902108985641789</v>
      </c>
      <c r="NO95">
        <v>96.67890470548349</v>
      </c>
      <c r="NP95">
        <v>98.148748508286076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39.972806245176137</v>
      </c>
      <c r="OD95">
        <v>113.94425866738062</v>
      </c>
      <c r="OE95">
        <v>101.96648133342985</v>
      </c>
      <c r="OF95">
        <v>97.684742645078558</v>
      </c>
      <c r="OG95">
        <v>92.625675906075983</v>
      </c>
      <c r="OH95">
        <v>91.978802874767311</v>
      </c>
      <c r="OI95">
        <v>93.012412289540194</v>
      </c>
      <c r="OJ95">
        <v>98.267656769337961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46.499957994738814</v>
      </c>
      <c r="OY95">
        <v>115.76727581803077</v>
      </c>
      <c r="OZ95">
        <v>104.55237674608696</v>
      </c>
      <c r="PA95">
        <v>100.50724774376653</v>
      </c>
      <c r="PB95">
        <v>92.532753566200157</v>
      </c>
      <c r="PC95">
        <v>95.204879576296591</v>
      </c>
      <c r="PD95">
        <v>90.413284048808492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96.67668175920096</v>
      </c>
      <c r="PT95">
        <v>111.9434469779048</v>
      </c>
      <c r="PU95">
        <v>91.337577286451577</v>
      </c>
      <c r="PV95">
        <v>86.284722498255306</v>
      </c>
      <c r="PW95">
        <v>90.412647491447188</v>
      </c>
      <c r="PX95">
        <v>91.229372088353074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121.05454328216572</v>
      </c>
      <c r="QN95">
        <v>103.87968678887997</v>
      </c>
      <c r="QO95">
        <v>116.28328173825072</v>
      </c>
      <c r="QP95">
        <v>101.69018241084562</v>
      </c>
      <c r="QQ95">
        <v>106.19357491233409</v>
      </c>
      <c r="QR95">
        <v>85.924961613658525</v>
      </c>
      <c r="QS95" s="102" t="s">
        <v>1004</v>
      </c>
      <c r="QU95">
        <v>17</v>
      </c>
      <c r="QV95" s="35">
        <v>0.7</v>
      </c>
      <c r="QW95">
        <f>LI$68</f>
        <v>0</v>
      </c>
      <c r="QX95">
        <f t="shared" ref="QX95:RP95" si="92">LJ$68</f>
        <v>0</v>
      </c>
      <c r="QY95">
        <f t="shared" si="92"/>
        <v>0</v>
      </c>
      <c r="QZ95">
        <f t="shared" si="92"/>
        <v>0</v>
      </c>
      <c r="RA95">
        <f t="shared" si="92"/>
        <v>0</v>
      </c>
      <c r="RB95">
        <f t="shared" si="92"/>
        <v>0</v>
      </c>
      <c r="RC95">
        <f t="shared" si="92"/>
        <v>0</v>
      </c>
      <c r="RD95">
        <f t="shared" si="92"/>
        <v>0</v>
      </c>
      <c r="RE95">
        <f t="shared" si="92"/>
        <v>0</v>
      </c>
      <c r="RF95">
        <f t="shared" si="92"/>
        <v>0</v>
      </c>
      <c r="RG95">
        <f t="shared" si="92"/>
        <v>0.15313589053730819</v>
      </c>
      <c r="RH95">
        <f t="shared" si="92"/>
        <v>0.11749553853709048</v>
      </c>
      <c r="RI95">
        <f t="shared" si="92"/>
        <v>0.12202929144746939</v>
      </c>
      <c r="RJ95">
        <f t="shared" si="92"/>
        <v>0.11913157929729093</v>
      </c>
      <c r="RK95">
        <f t="shared" si="92"/>
        <v>0.34326895318967471</v>
      </c>
      <c r="RL95">
        <f t="shared" si="92"/>
        <v>0.34491833798792365</v>
      </c>
      <c r="RM95">
        <f t="shared" si="92"/>
        <v>0.34706337975360924</v>
      </c>
      <c r="RN95">
        <f t="shared" si="92"/>
        <v>0.34339834332922875</v>
      </c>
      <c r="RO95">
        <f t="shared" si="92"/>
        <v>0.34425091154281212</v>
      </c>
      <c r="RP95">
        <f t="shared" si="92"/>
        <v>0.34136597281204051</v>
      </c>
      <c r="RR95">
        <f t="shared" si="77"/>
        <v>13.983029999999999</v>
      </c>
      <c r="RS95" s="35">
        <v>0.7</v>
      </c>
      <c r="RT95">
        <f>0.02*RI95+0.98*RJ95</f>
        <v>0.1191895335402945</v>
      </c>
    </row>
    <row r="96" spans="1:488" x14ac:dyDescent="0.3">
      <c r="A96">
        <v>0</v>
      </c>
      <c r="B96">
        <v>0</v>
      </c>
      <c r="C96">
        <v>0.14390187843605518</v>
      </c>
      <c r="D96">
        <v>0</v>
      </c>
      <c r="E96">
        <v>0</v>
      </c>
      <c r="F96">
        <v>0</v>
      </c>
      <c r="G96">
        <v>8.1721746401874004E-2</v>
      </c>
      <c r="H96">
        <v>7.1147354172906449E-2</v>
      </c>
      <c r="I96">
        <v>6.3080713089390436E-2</v>
      </c>
      <c r="J96">
        <v>6.7993798167950592E-2</v>
      </c>
      <c r="K96">
        <v>5.5886035747094963E-2</v>
      </c>
      <c r="L96">
        <v>6.2232977972483769E-2</v>
      </c>
      <c r="M96">
        <v>6.8434450289858104E-2</v>
      </c>
      <c r="N96">
        <v>7.1304529825566898E-2</v>
      </c>
      <c r="O96">
        <v>0.10986227626086463</v>
      </c>
      <c r="P96">
        <v>0.10488084990506237</v>
      </c>
      <c r="Q96">
        <v>0.10713057116432398</v>
      </c>
      <c r="R96">
        <v>0.10832919854937388</v>
      </c>
      <c r="S96">
        <v>0.10282845167161798</v>
      </c>
      <c r="T96">
        <v>0.10340275326331595</v>
      </c>
      <c r="U96">
        <v>0</v>
      </c>
      <c r="V96">
        <v>0</v>
      </c>
      <c r="W96">
        <v>0</v>
      </c>
      <c r="X96">
        <v>7.7169921476600831E-2</v>
      </c>
      <c r="Y96">
        <v>0</v>
      </c>
      <c r="Z96">
        <v>0</v>
      </c>
      <c r="AA96">
        <v>0</v>
      </c>
      <c r="AB96">
        <v>0</v>
      </c>
      <c r="AC96">
        <v>0.11613749920781855</v>
      </c>
      <c r="AD96">
        <v>7.774937978255618E-2</v>
      </c>
      <c r="AE96">
        <v>6.6546793854678904E-2</v>
      </c>
      <c r="AF96">
        <v>7.0490724991996212E-2</v>
      </c>
      <c r="AG96">
        <v>6.1806918772461951E-2</v>
      </c>
      <c r="AH96">
        <v>5.637069737542779E-2</v>
      </c>
      <c r="AI96">
        <v>0.10208316492959256</v>
      </c>
      <c r="AJ96">
        <v>9.7971140272433324E-2</v>
      </c>
      <c r="AK96">
        <v>9.7095189372645746E-2</v>
      </c>
      <c r="AL96">
        <v>0.10414066278479511</v>
      </c>
      <c r="AM96">
        <v>9.7803501751829655E-2</v>
      </c>
      <c r="AN96">
        <v>0.10347257144563266</v>
      </c>
      <c r="AO96">
        <v>0</v>
      </c>
      <c r="AP96">
        <v>0</v>
      </c>
      <c r="AQ96">
        <v>0</v>
      </c>
      <c r="AR96">
        <v>0</v>
      </c>
      <c r="AS96">
        <v>8.2892648596126328E-2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0.10083684865362642</v>
      </c>
      <c r="AZ96">
        <v>0.10485522932996622</v>
      </c>
      <c r="BA96">
        <v>5.9791727726228365E-2</v>
      </c>
      <c r="BB96">
        <v>5.7283633239563335E-2</v>
      </c>
      <c r="BC96">
        <v>9.1564914462087518E-2</v>
      </c>
      <c r="BD96">
        <v>9.1773619279557683E-2</v>
      </c>
      <c r="BE96">
        <v>9.5586782570431128E-2</v>
      </c>
      <c r="BF96">
        <v>9.2445463727850813E-2</v>
      </c>
      <c r="BG96">
        <v>9.2166386251913132E-2</v>
      </c>
      <c r="BH96">
        <v>9.0934942361452664E-2</v>
      </c>
      <c r="BI96">
        <v>0</v>
      </c>
      <c r="BJ96">
        <v>0</v>
      </c>
      <c r="BK96">
        <v>0</v>
      </c>
      <c r="BL96">
        <v>0</v>
      </c>
      <c r="BM96">
        <v>0.79133783764794086</v>
      </c>
      <c r="BN96">
        <v>0.10461076885594414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9.8157640870329577E-2</v>
      </c>
      <c r="BV96">
        <v>0.14484285037638031</v>
      </c>
      <c r="BW96">
        <v>0.12362581657783353</v>
      </c>
      <c r="BX96">
        <v>9.1780399660335049E-2</v>
      </c>
      <c r="BY96">
        <v>8.6124423180338749E-2</v>
      </c>
      <c r="BZ96">
        <v>8.9578232216621645E-2</v>
      </c>
      <c r="CA96">
        <v>8.7601876838024922E-2</v>
      </c>
      <c r="CB96">
        <v>8.9065393630744519E-2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1.022356260492699</v>
      </c>
      <c r="CI96">
        <v>8.6947800627784996E-2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0.11274629450773793</v>
      </c>
      <c r="CR96">
        <v>0.16029777303198647</v>
      </c>
      <c r="CS96">
        <v>0.15247128869153442</v>
      </c>
      <c r="CT96">
        <v>0.1270411870826415</v>
      </c>
      <c r="CU96">
        <v>9.0055700320395685E-2</v>
      </c>
      <c r="CV96">
        <v>9.6936846091764964E-2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0.67432317301019207</v>
      </c>
      <c r="DC96">
        <v>0.48121334098464552</v>
      </c>
      <c r="DD96">
        <v>4.3405628520698722E-2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9.9014754297667429E-2</v>
      </c>
      <c r="DL96">
        <v>9.9014754297667429E-2</v>
      </c>
      <c r="DM96">
        <v>0.14059749245858388</v>
      </c>
      <c r="DN96">
        <v>0.15851347241459007</v>
      </c>
      <c r="DO96">
        <v>0.14571956035883224</v>
      </c>
      <c r="DP96">
        <v>0.11841402553034476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0.9472894479507622</v>
      </c>
      <c r="DX96">
        <v>0.10238842621562594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9.9014754297667429E-2</v>
      </c>
      <c r="EF96">
        <v>9.9014754297667429E-2</v>
      </c>
      <c r="EG96">
        <v>9.9014754297667429E-2</v>
      </c>
      <c r="EH96">
        <v>0.11919192086082697</v>
      </c>
      <c r="EI96">
        <v>0.17169820573620989</v>
      </c>
      <c r="EJ96">
        <v>0.17011609879112441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0.23251925646054178</v>
      </c>
      <c r="ER96">
        <v>0.54572053789278585</v>
      </c>
      <c r="ES96">
        <v>5.735469273091668E-2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9.9014754297667429E-2</v>
      </c>
      <c r="EZ96">
        <v>9.9014754297667429E-2</v>
      </c>
      <c r="FA96">
        <v>9.9014754297667429E-2</v>
      </c>
      <c r="FB96">
        <v>9.9014754297667429E-2</v>
      </c>
      <c r="FC96">
        <v>0.10307738555683928</v>
      </c>
      <c r="FD96">
        <v>0.16925362187681048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0.24816072898438288</v>
      </c>
      <c r="FM96">
        <v>0.11946344911068617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9.9014754297667429E-2</v>
      </c>
      <c r="FT96">
        <v>9.9014754297667429E-2</v>
      </c>
      <c r="FU96">
        <v>9.9014754297667429E-2</v>
      </c>
      <c r="FV96">
        <v>9.9014754297667429E-2</v>
      </c>
      <c r="FW96">
        <v>9.9014754297667429E-2</v>
      </c>
      <c r="FX96">
        <v>0.10361986372919321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0.40676719802898625</v>
      </c>
      <c r="GG96">
        <v>0.51144500989874364</v>
      </c>
      <c r="GH96">
        <v>8.4298128773085679E-2</v>
      </c>
      <c r="GI96">
        <v>0</v>
      </c>
      <c r="GJ96">
        <v>0</v>
      </c>
      <c r="GK96">
        <v>0</v>
      </c>
      <c r="GL96">
        <v>0</v>
      </c>
      <c r="GM96">
        <v>9.9014754297667429E-2</v>
      </c>
      <c r="GN96">
        <v>9.9014754297667429E-2</v>
      </c>
      <c r="GO96">
        <v>9.9014754297667429E-2</v>
      </c>
      <c r="GP96">
        <v>9.9014754297667429E-2</v>
      </c>
      <c r="GQ96">
        <v>9.9014754297667429E-2</v>
      </c>
      <c r="GR96">
        <v>9.9014754297667429E-2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1.5775500185435377E-2</v>
      </c>
      <c r="HA96">
        <v>0.32570861629990872</v>
      </c>
      <c r="HB96">
        <v>0.13960471755719733</v>
      </c>
      <c r="HC96">
        <v>0</v>
      </c>
      <c r="HD96">
        <v>0</v>
      </c>
      <c r="HE96">
        <v>0</v>
      </c>
      <c r="HF96">
        <v>0</v>
      </c>
      <c r="HG96">
        <v>9.9014754297667429E-2</v>
      </c>
      <c r="HH96">
        <v>9.9014754297667429E-2</v>
      </c>
      <c r="HI96">
        <v>9.9014754297667429E-2</v>
      </c>
      <c r="HJ96">
        <v>9.9014754297667429E-2</v>
      </c>
      <c r="HK96">
        <v>9.9014754297667429E-2</v>
      </c>
      <c r="HL96">
        <v>9.9014754297667429E-2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0.65831946064345781</v>
      </c>
      <c r="HV96">
        <v>0.48990287303782298</v>
      </c>
      <c r="HW96">
        <v>8.2347899005634551E-2</v>
      </c>
      <c r="HX96">
        <v>0</v>
      </c>
      <c r="HY96">
        <v>0</v>
      </c>
      <c r="HZ96">
        <v>0</v>
      </c>
      <c r="IA96">
        <v>9.9014754297667429E-2</v>
      </c>
      <c r="IB96">
        <v>9.9014754297667429E-2</v>
      </c>
      <c r="IC96">
        <v>9.9014754297667429E-2</v>
      </c>
      <c r="ID96">
        <v>9.9014754297667429E-2</v>
      </c>
      <c r="IE96">
        <v>9.9014754297667429E-2</v>
      </c>
      <c r="IF96">
        <v>9.9014754297667429E-2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0.39096174874167555</v>
      </c>
      <c r="IP96">
        <v>0.13057333530057391</v>
      </c>
      <c r="IQ96">
        <v>0.15542562287814893</v>
      </c>
      <c r="IR96">
        <v>0</v>
      </c>
      <c r="IS96">
        <v>0</v>
      </c>
      <c r="IT96">
        <v>0</v>
      </c>
      <c r="IU96">
        <v>9.9014754297667429E-2</v>
      </c>
      <c r="IV96">
        <v>9.9014754297667429E-2</v>
      </c>
      <c r="IW96">
        <v>9.9014754297667429E-2</v>
      </c>
      <c r="IX96">
        <v>9.9014754297667429E-2</v>
      </c>
      <c r="IY96">
        <v>9.9014754297667429E-2</v>
      </c>
      <c r="IZ96">
        <v>9.9014754297667429E-2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0.74955821399990474</v>
      </c>
      <c r="JK96">
        <v>0.57808664846281088</v>
      </c>
      <c r="JL96">
        <v>8.8773513065604701E-2</v>
      </c>
      <c r="JM96">
        <v>0</v>
      </c>
      <c r="JN96">
        <v>0</v>
      </c>
      <c r="JO96">
        <v>9.9014754297667429E-2</v>
      </c>
      <c r="JP96">
        <v>9.9014754297667429E-2</v>
      </c>
      <c r="JQ96">
        <v>9.9014754297667429E-2</v>
      </c>
      <c r="JR96">
        <v>9.9014754297667429E-2</v>
      </c>
      <c r="JS96">
        <v>9.9014754297667429E-2</v>
      </c>
      <c r="JT96">
        <v>9.9014754297667429E-2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0.16957499292873532</v>
      </c>
      <c r="KE96">
        <v>0.28994355601859634</v>
      </c>
      <c r="KF96">
        <v>0.17520376354575992</v>
      </c>
      <c r="KG96">
        <v>4.1459086614371317E-2</v>
      </c>
      <c r="KH96">
        <v>0</v>
      </c>
      <c r="KI96">
        <v>9.9014754297667429E-2</v>
      </c>
      <c r="KJ96">
        <v>9.9014754297667429E-2</v>
      </c>
      <c r="KK96">
        <v>9.9014754297667429E-2</v>
      </c>
      <c r="KL96">
        <v>9.9014754297667429E-2</v>
      </c>
      <c r="KM96">
        <v>9.9014754297667429E-2</v>
      </c>
      <c r="KN96">
        <v>9.9014754297667429E-2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0.36510833461498682</v>
      </c>
      <c r="KY96">
        <v>0.64509893465401325</v>
      </c>
      <c r="KZ96">
        <v>0.38647082276314432</v>
      </c>
      <c r="LA96">
        <v>0.12167644602998104</v>
      </c>
      <c r="LB96">
        <v>0</v>
      </c>
      <c r="LC96">
        <v>9.9014754297667429E-2</v>
      </c>
      <c r="LD96">
        <v>9.9014754297667429E-2</v>
      </c>
      <c r="LE96">
        <v>9.9014754297667429E-2</v>
      </c>
      <c r="LF96">
        <v>9.9014754297667429E-2</v>
      </c>
      <c r="LG96">
        <v>9.9014754297667429E-2</v>
      </c>
      <c r="LH96">
        <v>9.9014754297667429E-2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1.4202048707235437E-2</v>
      </c>
      <c r="LT96">
        <v>0.11508309794480258</v>
      </c>
      <c r="LU96">
        <v>0.33472554747247191</v>
      </c>
      <c r="LV96">
        <v>0.11826695313628761</v>
      </c>
      <c r="LW96">
        <v>9.9014754297667429E-2</v>
      </c>
      <c r="LX96">
        <v>9.9014754297667429E-2</v>
      </c>
      <c r="LY96">
        <v>9.9014754297667429E-2</v>
      </c>
      <c r="LZ96">
        <v>9.9014754297667429E-2</v>
      </c>
      <c r="MA96">
        <v>9.9014754297667429E-2</v>
      </c>
      <c r="MB96">
        <v>9.9014754297667429E-2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5.806250908431157E-2</v>
      </c>
      <c r="MO96">
        <v>0.25019205616396556</v>
      </c>
      <c r="MP96">
        <v>0.25714179529882486</v>
      </c>
      <c r="MQ96">
        <v>0.12698330986972572</v>
      </c>
      <c r="MR96">
        <v>9.9014754297667429E-2</v>
      </c>
      <c r="MS96">
        <v>9.9014754297667429E-2</v>
      </c>
      <c r="MT96">
        <v>9.9014754297667429E-2</v>
      </c>
      <c r="MU96">
        <v>9.9014754297667429E-2</v>
      </c>
      <c r="MV96">
        <v>9.9014754297667429E-2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5.2131692063793885E-3</v>
      </c>
      <c r="NI96">
        <v>0.32459480085555337</v>
      </c>
      <c r="NJ96">
        <v>0.30298842626654393</v>
      </c>
      <c r="NK96">
        <v>0.19074487826666137</v>
      </c>
      <c r="NL96">
        <v>0.13633804419420009</v>
      </c>
      <c r="NM96">
        <v>9.9014754297667429E-2</v>
      </c>
      <c r="NN96">
        <v>9.9014754297667429E-2</v>
      </c>
      <c r="NO96">
        <v>9.9014754297667429E-2</v>
      </c>
      <c r="NP96">
        <v>9.9014754297667429E-2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0.24679036183877734</v>
      </c>
      <c r="OD96">
        <v>0.42413886817463403</v>
      </c>
      <c r="OE96">
        <v>0.30560310938208674</v>
      </c>
      <c r="OF96">
        <v>0.18700656899298015</v>
      </c>
      <c r="OG96">
        <v>0.16124612397712584</v>
      </c>
      <c r="OH96">
        <v>9.88447429710968E-2</v>
      </c>
      <c r="OI96">
        <v>9.9014754297667429E-2</v>
      </c>
      <c r="OJ96">
        <v>9.9014754297667429E-2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0.18632608716303112</v>
      </c>
      <c r="OY96">
        <v>0.57219249446672593</v>
      </c>
      <c r="OZ96">
        <v>0.34001893124692523</v>
      </c>
      <c r="PA96">
        <v>0.19581611358443021</v>
      </c>
      <c r="PB96">
        <v>0.1543967499341275</v>
      </c>
      <c r="PC96">
        <v>0.10006163684333692</v>
      </c>
      <c r="PD96">
        <v>9.9014754297667429E-2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0.14796627745838403</v>
      </c>
      <c r="PT96">
        <v>0.34624183826427107</v>
      </c>
      <c r="PU96">
        <v>0.2325631714495795</v>
      </c>
      <c r="PV96">
        <v>0.20943429373030931</v>
      </c>
      <c r="PW96">
        <v>0.18078683444368862</v>
      </c>
      <c r="PX96">
        <v>0.10028832497334185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9.4498476137665016E-2</v>
      </c>
      <c r="QN96">
        <v>0.34649111900954399</v>
      </c>
      <c r="QO96">
        <v>0.32251345508286955</v>
      </c>
      <c r="QP96">
        <v>0.25590939230050391</v>
      </c>
      <c r="QQ96">
        <v>0.19621397343655461</v>
      </c>
      <c r="QR96">
        <v>0.18846778627061128</v>
      </c>
      <c r="QS96" s="102" t="s">
        <v>1003</v>
      </c>
      <c r="QU96">
        <v>18</v>
      </c>
      <c r="QV96" s="35">
        <v>0.73299999999999998</v>
      </c>
      <c r="QW96">
        <f>MC$68</f>
        <v>0</v>
      </c>
      <c r="QX96">
        <f t="shared" ref="QX96:RP96" si="93">MD$68</f>
        <v>0</v>
      </c>
      <c r="QY96">
        <f t="shared" si="93"/>
        <v>0</v>
      </c>
      <c r="QZ96">
        <f t="shared" si="93"/>
        <v>0</v>
      </c>
      <c r="RA96">
        <f t="shared" si="93"/>
        <v>0</v>
      </c>
      <c r="RB96">
        <f t="shared" si="93"/>
        <v>0</v>
      </c>
      <c r="RC96">
        <f t="shared" si="93"/>
        <v>0</v>
      </c>
      <c r="RD96">
        <f t="shared" si="93"/>
        <v>0</v>
      </c>
      <c r="RE96">
        <f t="shared" si="93"/>
        <v>0</v>
      </c>
      <c r="RF96">
        <f t="shared" si="93"/>
        <v>0</v>
      </c>
      <c r="RG96">
        <f t="shared" si="93"/>
        <v>0</v>
      </c>
      <c r="RH96">
        <f t="shared" si="93"/>
        <v>0.12138813429380557</v>
      </c>
      <c r="RI96">
        <f t="shared" si="93"/>
        <v>0.12292867755214465</v>
      </c>
      <c r="RJ96">
        <f t="shared" si="93"/>
        <v>0.12801353254891296</v>
      </c>
      <c r="RK96">
        <f t="shared" si="93"/>
        <v>0.37964245411468861</v>
      </c>
      <c r="RL96">
        <f t="shared" si="93"/>
        <v>0.37159486021503119</v>
      </c>
      <c r="RM96">
        <f t="shared" si="93"/>
        <v>0.37621367625097318</v>
      </c>
      <c r="RN96">
        <f t="shared" si="93"/>
        <v>0.37823884135421343</v>
      </c>
      <c r="RO96">
        <f t="shared" si="93"/>
        <v>0.37700761946417977</v>
      </c>
      <c r="RP96">
        <f t="shared" si="93"/>
        <v>0.37899899671947562</v>
      </c>
      <c r="RR96">
        <f t="shared" si="77"/>
        <v>14.3772777</v>
      </c>
      <c r="RS96" s="35">
        <v>0.73299999999999998</v>
      </c>
      <c r="RT96">
        <f>0.62*RJ96+0.38*RK96</f>
        <v>0.22363252274390771</v>
      </c>
    </row>
    <row r="97" spans="1:488" x14ac:dyDescent="0.3">
      <c r="A97">
        <v>0</v>
      </c>
      <c r="B97">
        <v>0</v>
      </c>
      <c r="C97">
        <v>7.9053908079405516E-2</v>
      </c>
      <c r="D97">
        <v>9.722363357514048E-29</v>
      </c>
      <c r="E97">
        <v>1.0086079253681386E-28</v>
      </c>
      <c r="F97">
        <v>8.7401921257510976E-29</v>
      </c>
      <c r="G97">
        <v>5.9249242122891621E-2</v>
      </c>
      <c r="H97">
        <v>5.159226928817854E-2</v>
      </c>
      <c r="I97">
        <v>4.5736543560548938E-2</v>
      </c>
      <c r="J97">
        <v>4.9171682228225544E-2</v>
      </c>
      <c r="K97">
        <v>4.0647373541430325E-2</v>
      </c>
      <c r="L97">
        <v>4.5120241140024588E-2</v>
      </c>
      <c r="M97">
        <v>4.9635253509717071E-2</v>
      </c>
      <c r="N97">
        <v>5.1680878544740717E-2</v>
      </c>
      <c r="O97">
        <v>5.2278469332197514E-2</v>
      </c>
      <c r="P97">
        <v>4.4824196598479332E-2</v>
      </c>
      <c r="Q97">
        <v>4.8852523674807934E-2</v>
      </c>
      <c r="R97">
        <v>5.0562868963055237E-2</v>
      </c>
      <c r="S97">
        <v>4.228013634551487E-2</v>
      </c>
      <c r="T97">
        <v>4.2745516211006557E-2</v>
      </c>
      <c r="U97">
        <v>0</v>
      </c>
      <c r="V97">
        <v>0</v>
      </c>
      <c r="W97">
        <v>0</v>
      </c>
      <c r="X97">
        <v>5.5872544888693927E-2</v>
      </c>
      <c r="Y97">
        <v>1.2626663026601175E-28</v>
      </c>
      <c r="Z97">
        <v>1.5518264851916974E-28</v>
      </c>
      <c r="AA97">
        <v>1.191977151607852E-28</v>
      </c>
      <c r="AB97">
        <v>2.1981677405218847E-28</v>
      </c>
      <c r="AC97">
        <v>8.3844405771529323E-2</v>
      </c>
      <c r="AD97">
        <v>5.6124630867598987E-2</v>
      </c>
      <c r="AE97">
        <v>4.7672834585152458E-2</v>
      </c>
      <c r="AF97">
        <v>5.0394307705159826E-2</v>
      </c>
      <c r="AG97">
        <v>4.4453055628561507E-2</v>
      </c>
      <c r="AH97">
        <v>4.0357875836369489E-2</v>
      </c>
      <c r="AI97">
        <v>5.0179296282369723E-2</v>
      </c>
      <c r="AJ97">
        <v>4.3916244669668862E-2</v>
      </c>
      <c r="AK97">
        <v>4.3202399448742781E-2</v>
      </c>
      <c r="AL97">
        <v>5.1890620015874279E-2</v>
      </c>
      <c r="AM97">
        <v>4.4236802944336275E-2</v>
      </c>
      <c r="AN97">
        <v>5.12047067698417E-2</v>
      </c>
      <c r="AO97">
        <v>0</v>
      </c>
      <c r="AP97">
        <v>0</v>
      </c>
      <c r="AQ97">
        <v>0</v>
      </c>
      <c r="AR97">
        <v>0</v>
      </c>
      <c r="AS97">
        <v>6.0031308534535165E-2</v>
      </c>
      <c r="AT97">
        <v>1.9737847585991139E-28</v>
      </c>
      <c r="AU97">
        <v>1.6955056867552505E-28</v>
      </c>
      <c r="AV97">
        <v>2.1852462018065939E-28</v>
      </c>
      <c r="AW97">
        <v>2.2845695657912339E-28</v>
      </c>
      <c r="AX97">
        <v>1.3430690765131064E-28</v>
      </c>
      <c r="AY97">
        <v>7.260659047105536E-2</v>
      </c>
      <c r="AZ97">
        <v>7.5593566402436571E-2</v>
      </c>
      <c r="BA97">
        <v>4.2613466850840769E-2</v>
      </c>
      <c r="BB97">
        <v>4.0749589469735704E-2</v>
      </c>
      <c r="BC97">
        <v>4.2078569076820477E-2</v>
      </c>
      <c r="BD97">
        <v>4.0274936411351415E-2</v>
      </c>
      <c r="BE97">
        <v>4.5192107811915426E-2</v>
      </c>
      <c r="BF97">
        <v>4.2070947488568634E-2</v>
      </c>
      <c r="BG97">
        <v>3.9621348730499634E-2</v>
      </c>
      <c r="BH97">
        <v>4.0815131712879898E-2</v>
      </c>
      <c r="BI97">
        <v>0</v>
      </c>
      <c r="BJ97">
        <v>0</v>
      </c>
      <c r="BK97">
        <v>0</v>
      </c>
      <c r="BL97">
        <v>0</v>
      </c>
      <c r="BM97">
        <v>0.21112291917389514</v>
      </c>
      <c r="BN97">
        <v>7.5628540970667735E-2</v>
      </c>
      <c r="BO97">
        <v>2.1900695601654862E-28</v>
      </c>
      <c r="BP97">
        <v>1.7963901263646896E-28</v>
      </c>
      <c r="BQ97">
        <v>2.4662260250429854E-28</v>
      </c>
      <c r="BR97">
        <v>2.0426992826752558E-28</v>
      </c>
      <c r="BS97">
        <v>2.4325901581297468E-28</v>
      </c>
      <c r="BT97">
        <v>4.8829870221188765E-28</v>
      </c>
      <c r="BU97">
        <v>7.02283231956006E-2</v>
      </c>
      <c r="BV97">
        <v>0.10411512701112009</v>
      </c>
      <c r="BW97">
        <v>7.4180005644376226E-2</v>
      </c>
      <c r="BX97">
        <v>4.4099394296722549E-2</v>
      </c>
      <c r="BY97">
        <v>3.716161699280425E-2</v>
      </c>
      <c r="BZ97">
        <v>3.9732215863804647E-2</v>
      </c>
      <c r="CA97">
        <v>3.7311456843545761E-2</v>
      </c>
      <c r="CB97">
        <v>4.0284373096972546E-2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0.29979778849648009</v>
      </c>
      <c r="CI97">
        <v>6.3027803373096852E-2</v>
      </c>
      <c r="CJ97">
        <v>1.7934805027187994E-28</v>
      </c>
      <c r="CK97">
        <v>1.7790315026074379E-28</v>
      </c>
      <c r="CL97">
        <v>2.234071863415377E-28</v>
      </c>
      <c r="CM97">
        <v>2.7676062528253444E-28</v>
      </c>
      <c r="CN97">
        <v>2.0381869092869105E-28</v>
      </c>
      <c r="CO97">
        <v>2.7518366429352502E-28</v>
      </c>
      <c r="CP97">
        <v>2.7681816820778712E-28</v>
      </c>
      <c r="CQ97">
        <v>4.7341391040555229E-2</v>
      </c>
      <c r="CR97">
        <v>0.10086026332519001</v>
      </c>
      <c r="CS97">
        <v>9.886129156781033E-2</v>
      </c>
      <c r="CT97">
        <v>7.8508034365202498E-2</v>
      </c>
      <c r="CU97">
        <v>4.4262737180628564E-2</v>
      </c>
      <c r="CV97">
        <v>5.1312274671385494E-2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0.18446476790590549</v>
      </c>
      <c r="DC97">
        <v>0.15703883521031722</v>
      </c>
      <c r="DD97">
        <v>3.1338745625651879E-2</v>
      </c>
      <c r="DE97">
        <v>2.1535558654141555E-28</v>
      </c>
      <c r="DF97">
        <v>1.8966912146203959E-28</v>
      </c>
      <c r="DG97">
        <v>2.1746854705046988E-28</v>
      </c>
      <c r="DH97">
        <v>2.3583621635865116E-28</v>
      </c>
      <c r="DI97">
        <v>1.8718142320887026E-28</v>
      </c>
      <c r="DJ97">
        <v>2.7452314300202053E-28</v>
      </c>
      <c r="DK97">
        <v>2.8939214297331186E-28</v>
      </c>
      <c r="DL97">
        <v>3.4887416300871953E-28</v>
      </c>
      <c r="DM97">
        <v>8.1117068513314183E-2</v>
      </c>
      <c r="DN97">
        <v>9.9531914738957603E-2</v>
      </c>
      <c r="DO97">
        <v>9.2254737863309497E-2</v>
      </c>
      <c r="DP97">
        <v>7.0196586161092533E-2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0.27822118224976106</v>
      </c>
      <c r="DX97">
        <v>7.5034058619325078E-2</v>
      </c>
      <c r="DY97">
        <v>3.1326398768189545E-32</v>
      </c>
      <c r="DZ97">
        <v>2.5427174765247926E-30</v>
      </c>
      <c r="EA97">
        <v>2.9271661198891782E-32</v>
      </c>
      <c r="EB97">
        <v>2.4952896076974954E-32</v>
      </c>
      <c r="EC97">
        <v>2.9273513305199483E-32</v>
      </c>
      <c r="ED97">
        <v>2.6498494388783557E-32</v>
      </c>
      <c r="EE97">
        <v>3.2689310121542431E-32</v>
      </c>
      <c r="EF97">
        <v>2.127785491504523E-32</v>
      </c>
      <c r="EG97">
        <v>3.0050067953025528E-32</v>
      </c>
      <c r="EH97">
        <v>5.7292184925276081E-2</v>
      </c>
      <c r="EI97">
        <v>0.11198034174692829</v>
      </c>
      <c r="EJ97">
        <v>0.11559825010564845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0.10589785681431145</v>
      </c>
      <c r="ER97">
        <v>0.18469321572114525</v>
      </c>
      <c r="ES97">
        <v>4.348525041196085E-2</v>
      </c>
      <c r="ET97">
        <v>2.3524356104559424E-32</v>
      </c>
      <c r="EU97">
        <v>2.811816387211449E-32</v>
      </c>
      <c r="EV97">
        <v>2.5310882803918673E-32</v>
      </c>
      <c r="EW97">
        <v>2.5509799213455532E-32</v>
      </c>
      <c r="EX97">
        <v>2.6665885139247945E-32</v>
      </c>
      <c r="EY97">
        <v>2.561893712023803E-32</v>
      </c>
      <c r="EZ97">
        <v>1.8524653242131977E-32</v>
      </c>
      <c r="FA97">
        <v>3.0114090343248605E-32</v>
      </c>
      <c r="FB97">
        <v>3.2919431324349155E-32</v>
      </c>
      <c r="FC97">
        <v>3.0973192252505066E-2</v>
      </c>
      <c r="FD97">
        <v>0.1126952368491229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9.5676092865663226E-2</v>
      </c>
      <c r="FM97">
        <v>9.1665822154399723E-2</v>
      </c>
      <c r="FN97">
        <v>1.0408824203701412E-28</v>
      </c>
      <c r="FO97">
        <v>2.8212112967791744E-32</v>
      </c>
      <c r="FP97">
        <v>2.3743839206698833E-32</v>
      </c>
      <c r="FQ97">
        <v>2.6710114559566502E-32</v>
      </c>
      <c r="FR97">
        <v>2.3195574671044242E-32</v>
      </c>
      <c r="FS97">
        <v>3.5571074088666406E-32</v>
      </c>
      <c r="FT97">
        <v>3.2528304846429432E-32</v>
      </c>
      <c r="FU97">
        <v>2.5493929345895809E-32</v>
      </c>
      <c r="FV97">
        <v>2.7369430027015678E-32</v>
      </c>
      <c r="FW97">
        <v>2.9019083030981865E-32</v>
      </c>
      <c r="FX97">
        <v>3.0497054036487035E-2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0.13117279878075561</v>
      </c>
      <c r="GG97">
        <v>0.20488903574383682</v>
      </c>
      <c r="GH97">
        <v>6.5514009299423193E-2</v>
      </c>
      <c r="GI97">
        <v>2.3950892956674951E-31</v>
      </c>
      <c r="GJ97">
        <v>1.3196552995128857E-30</v>
      </c>
      <c r="GK97">
        <v>1.4669532838215822E-30</v>
      </c>
      <c r="GL97">
        <v>2.3836840293261079E-31</v>
      </c>
      <c r="GM97">
        <v>2.2969782433529322E-31</v>
      </c>
      <c r="GN97">
        <v>4.6488768441866322E-31</v>
      </c>
      <c r="GO97">
        <v>1.0454109729263817E-30</v>
      </c>
      <c r="GP97">
        <v>1.2603173026604341E-30</v>
      </c>
      <c r="GQ97">
        <v>1.2943740205748649E-31</v>
      </c>
      <c r="GR97">
        <v>5.1377434098789179E-31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1.2275797208195846E-2</v>
      </c>
      <c r="HA97">
        <v>0.15154261049660869</v>
      </c>
      <c r="HB97">
        <v>0.11039536597241829</v>
      </c>
      <c r="HC97">
        <v>5.3619048807616089E-31</v>
      </c>
      <c r="HD97">
        <v>9.7353649088259678E-31</v>
      </c>
      <c r="HE97">
        <v>1.1682612436943418E-30</v>
      </c>
      <c r="HF97">
        <v>1.1356503137115116E-30</v>
      </c>
      <c r="HG97">
        <v>1.0686263147403247E-30</v>
      </c>
      <c r="HH97">
        <v>1.7283947826977251E-30</v>
      </c>
      <c r="HI97">
        <v>8.2948518609107478E-31</v>
      </c>
      <c r="HJ97">
        <v>6.8693112404140907E-31</v>
      </c>
      <c r="HK97">
        <v>3.7295789243390668E-31</v>
      </c>
      <c r="HL97">
        <v>9.6667110540217236E-31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0.21761883785124717</v>
      </c>
      <c r="HV97">
        <v>0.20328380651090094</v>
      </c>
      <c r="HW97">
        <v>6.4953365300871049E-2</v>
      </c>
      <c r="HX97">
        <v>2.8007707978121174E-32</v>
      </c>
      <c r="HY97">
        <v>1.9342146369866135E-32</v>
      </c>
      <c r="HZ97">
        <v>2.8504897183837961E-32</v>
      </c>
      <c r="IA97">
        <v>2.7007674743590266E-32</v>
      </c>
      <c r="IB97">
        <v>3.9207840277123376E-32</v>
      </c>
      <c r="IC97">
        <v>2.6450546189070772E-32</v>
      </c>
      <c r="ID97">
        <v>2.8906033251233191E-32</v>
      </c>
      <c r="IE97">
        <v>2.8170552521765055E-32</v>
      </c>
      <c r="IF97">
        <v>2.726814800136321E-32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0.18477630435627226</v>
      </c>
      <c r="IP97">
        <v>0.11446579082579841</v>
      </c>
      <c r="IQ97">
        <v>0.12649229511899748</v>
      </c>
      <c r="IR97">
        <v>2.1079263908737278E-32</v>
      </c>
      <c r="IS97">
        <v>1.9678484517081731E-32</v>
      </c>
      <c r="IT97">
        <v>1.9249252495728021E-32</v>
      </c>
      <c r="IU97">
        <v>1.8487915007212423E-32</v>
      </c>
      <c r="IV97">
        <v>2.2482192136326447E-32</v>
      </c>
      <c r="IW97">
        <v>1.8093866636932058E-32</v>
      </c>
      <c r="IX97">
        <v>2.3029396013307791E-32</v>
      </c>
      <c r="IY97">
        <v>1.7112195720805968E-32</v>
      </c>
      <c r="IZ97">
        <v>1.8735740354530146E-32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0.2422978662819327</v>
      </c>
      <c r="JK97">
        <v>0.25734327542348151</v>
      </c>
      <c r="JL97">
        <v>7.0934314454158168E-2</v>
      </c>
      <c r="JM97">
        <v>2.0120639234747234E-32</v>
      </c>
      <c r="JN97">
        <v>1.9778453083555872E-32</v>
      </c>
      <c r="JO97">
        <v>1.4068452476520074E-32</v>
      </c>
      <c r="JP97">
        <v>1.4354444859198282E-32</v>
      </c>
      <c r="JQ97">
        <v>1.6510387238492313E-32</v>
      </c>
      <c r="JR97">
        <v>1.3736206803419689E-32</v>
      </c>
      <c r="JS97">
        <v>1.6668177209225552E-32</v>
      </c>
      <c r="JT97">
        <v>1.139894271873424E-32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6.8320191120465376E-2</v>
      </c>
      <c r="KE97">
        <v>0.18687136843632204</v>
      </c>
      <c r="KF97">
        <v>0.14567154209254563</v>
      </c>
      <c r="KG97">
        <v>3.0862412545049692E-2</v>
      </c>
      <c r="KH97">
        <v>2.6419172204904462E-32</v>
      </c>
      <c r="KI97">
        <v>1.1579059919978877E-32</v>
      </c>
      <c r="KJ97">
        <v>1.1185414451883087E-32</v>
      </c>
      <c r="KK97">
        <v>1.1318838384714656E-32</v>
      </c>
      <c r="KL97">
        <v>1.0531519028640974E-32</v>
      </c>
      <c r="KM97">
        <v>1.8248931659223798E-32</v>
      </c>
      <c r="KN97">
        <v>1.9617345315277065E-32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0.1898685815800383</v>
      </c>
      <c r="KY97">
        <v>0.22845781801911216</v>
      </c>
      <c r="KZ97">
        <v>0.22924006447801748</v>
      </c>
      <c r="LA97">
        <v>0.10080592069756275</v>
      </c>
      <c r="LB97">
        <v>1.1074710258579035E-34</v>
      </c>
      <c r="LC97">
        <v>5.2735643459681614E-33</v>
      </c>
      <c r="LD97">
        <v>6.0376715242187196E-33</v>
      </c>
      <c r="LE97">
        <v>2.8175375970190262E-33</v>
      </c>
      <c r="LF97">
        <v>7.2938958490664343E-33</v>
      </c>
      <c r="LG97">
        <v>2.6296265779416844E-33</v>
      </c>
      <c r="LH97">
        <v>4.5705108200199988E-33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1.1225215895315359E-2</v>
      </c>
      <c r="LT97">
        <v>0.10615775967563754</v>
      </c>
      <c r="LU97">
        <v>0.20571602729704871</v>
      </c>
      <c r="LV97">
        <v>9.8746338869897837E-2</v>
      </c>
      <c r="LW97">
        <v>2.3795638265192911E-33</v>
      </c>
      <c r="LX97">
        <v>1.2112491503776204E-33</v>
      </c>
      <c r="LY97">
        <v>0</v>
      </c>
      <c r="LZ97">
        <v>2.3963128742628604E-33</v>
      </c>
      <c r="MA97">
        <v>2.162372856317176E-33</v>
      </c>
      <c r="MB97">
        <v>4.9171381806362819E-33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3.2501315325006962E-2</v>
      </c>
      <c r="MO97">
        <v>0.1683932325714165</v>
      </c>
      <c r="MP97">
        <v>0.18352668027521743</v>
      </c>
      <c r="MQ97">
        <v>7.422533548770914E-2</v>
      </c>
      <c r="MR97">
        <v>2.1576431180069069E-33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4.5384156837806741E-3</v>
      </c>
      <c r="NI97">
        <v>0.10526871139204488</v>
      </c>
      <c r="NJ97">
        <v>0.19774724315160436</v>
      </c>
      <c r="NK97">
        <v>0.15610039493982422</v>
      </c>
      <c r="NL97">
        <v>8.8775922227460058E-2</v>
      </c>
      <c r="NM97">
        <v>0</v>
      </c>
      <c r="NN97">
        <v>0</v>
      </c>
      <c r="NO97">
        <v>1.3552598175396822E-33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8.7399455500753717E-2</v>
      </c>
      <c r="OD97">
        <v>0.1512632759025343</v>
      </c>
      <c r="OE97">
        <v>0.19897149552173568</v>
      </c>
      <c r="OF97">
        <v>0.15521202358692746</v>
      </c>
      <c r="OG97">
        <v>0.11965418349109323</v>
      </c>
      <c r="OH97">
        <v>1.0593866964839021E-3</v>
      </c>
      <c r="OI97">
        <v>9.7745590441708304E-33</v>
      </c>
      <c r="OJ97">
        <v>7.5368038547441158E-31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7.816688579780702E-2</v>
      </c>
      <c r="OY97">
        <v>0.2046211501419643</v>
      </c>
      <c r="OZ97">
        <v>0.19710449094757654</v>
      </c>
      <c r="PA97">
        <v>0.16604442203868131</v>
      </c>
      <c r="PB97">
        <v>0.11059401861528328</v>
      </c>
      <c r="PC97">
        <v>2.1619395742844227E-2</v>
      </c>
      <c r="PD97">
        <v>3.3008734078642159E-30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0.13318473062793507</v>
      </c>
      <c r="PT97">
        <v>0.16827410209936761</v>
      </c>
      <c r="PU97">
        <v>0.20710036689735897</v>
      </c>
      <c r="PV97">
        <v>0.17552013828819621</v>
      </c>
      <c r="PW97">
        <v>0.14186252372780656</v>
      </c>
      <c r="PX97">
        <v>2.188916604465737E-2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0.25337167320521825</v>
      </c>
      <c r="QN97">
        <v>0.15840289650418848</v>
      </c>
      <c r="QO97">
        <v>0.1658401406758771</v>
      </c>
      <c r="QP97">
        <v>0.18961975592693059</v>
      </c>
      <c r="QQ97">
        <v>0.16969808236844525</v>
      </c>
      <c r="QR97">
        <v>0.15090903225337496</v>
      </c>
      <c r="QS97" s="102" t="s">
        <v>990</v>
      </c>
      <c r="QU97">
        <v>19</v>
      </c>
      <c r="QV97" s="35">
        <v>0.76600000000000001</v>
      </c>
      <c r="QW97">
        <f>MW$68</f>
        <v>0</v>
      </c>
      <c r="QX97">
        <f t="shared" ref="QX97:RP97" si="94">MX$68</f>
        <v>0</v>
      </c>
      <c r="QY97">
        <f t="shared" si="94"/>
        <v>0</v>
      </c>
      <c r="QZ97">
        <f t="shared" si="94"/>
        <v>0</v>
      </c>
      <c r="RA97">
        <f t="shared" si="94"/>
        <v>0</v>
      </c>
      <c r="RB97">
        <f t="shared" si="94"/>
        <v>0</v>
      </c>
      <c r="RC97">
        <f t="shared" si="94"/>
        <v>0</v>
      </c>
      <c r="RD97">
        <f t="shared" si="94"/>
        <v>0</v>
      </c>
      <c r="RE97">
        <f t="shared" si="94"/>
        <v>0</v>
      </c>
      <c r="RF97">
        <f t="shared" si="94"/>
        <v>0</v>
      </c>
      <c r="RG97">
        <f t="shared" si="94"/>
        <v>0</v>
      </c>
      <c r="RH97">
        <f t="shared" si="94"/>
        <v>0</v>
      </c>
      <c r="RI97">
        <f t="shared" si="94"/>
        <v>0.15901466361962163</v>
      </c>
      <c r="RJ97">
        <f t="shared" si="94"/>
        <v>0.12702967884443672</v>
      </c>
      <c r="RK97">
        <f t="shared" si="94"/>
        <v>0.40264877017224854</v>
      </c>
      <c r="RL97">
        <f t="shared" si="94"/>
        <v>0.40806833904582435</v>
      </c>
      <c r="RM97">
        <f t="shared" si="94"/>
        <v>0.40411761495011844</v>
      </c>
      <c r="RN97">
        <f t="shared" si="94"/>
        <v>0.40562063402864967</v>
      </c>
      <c r="RO97">
        <f t="shared" si="94"/>
        <v>0.40664798675663016</v>
      </c>
      <c r="RP97">
        <f t="shared" si="94"/>
        <v>0.40778109848575134</v>
      </c>
      <c r="RR97">
        <f t="shared" si="77"/>
        <v>14.771525400000002</v>
      </c>
      <c r="RS97" s="35">
        <v>0.76600000000000001</v>
      </c>
      <c r="RT97">
        <f>0.23*RJ97+0.77*RK97</f>
        <v>0.33925637916685181</v>
      </c>
    </row>
    <row r="98" spans="1:488" x14ac:dyDescent="0.3">
      <c r="A98">
        <v>0</v>
      </c>
      <c r="B98">
        <v>0</v>
      </c>
      <c r="C98">
        <v>3.0781800692023801E-2</v>
      </c>
      <c r="D98">
        <v>7.6134527261614557E-2</v>
      </c>
      <c r="E98">
        <v>6.8824934871582144E-2</v>
      </c>
      <c r="F98">
        <v>6.8771160116610733E-2</v>
      </c>
      <c r="G98">
        <v>2.7129264338937781E-2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0.10107558115638662</v>
      </c>
      <c r="Y98">
        <v>5.5169080635861477E-2</v>
      </c>
      <c r="Z98">
        <v>5.7783047277167869E-2</v>
      </c>
      <c r="AA98">
        <v>6.6258981271237319E-2</v>
      </c>
      <c r="AB98">
        <v>6.0594100846124328E-2</v>
      </c>
      <c r="AC98">
        <v>8.3333329244609344E-2</v>
      </c>
      <c r="AD98">
        <v>3.086674124325281E-2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0.11143912220568777</v>
      </c>
      <c r="AT98">
        <v>5.276567443355596E-2</v>
      </c>
      <c r="AU98">
        <v>5.3750377219158631E-2</v>
      </c>
      <c r="AV98">
        <v>4.6863630975298137E-2</v>
      </c>
      <c r="AW98">
        <v>4.8781671005558337E-2</v>
      </c>
      <c r="AX98">
        <v>5.5087478655298998E-2</v>
      </c>
      <c r="AY98">
        <v>8.0975931743616072E-2</v>
      </c>
      <c r="AZ98">
        <v>6.6088553867461153E-2</v>
      </c>
      <c r="BA98">
        <v>7.3445538825325576E-3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0.14226300219887977</v>
      </c>
      <c r="BO98">
        <v>4.6120650042182416E-2</v>
      </c>
      <c r="BP98">
        <v>5.1308387478832526E-2</v>
      </c>
      <c r="BQ98">
        <v>4.8748710306152479E-2</v>
      </c>
      <c r="BR98">
        <v>4.5946315397086157E-2</v>
      </c>
      <c r="BS98">
        <v>5.101385923635135E-2</v>
      </c>
      <c r="BT98">
        <v>4.7755784801126279E-2</v>
      </c>
      <c r="BU98">
        <v>7.6380011839901202E-2</v>
      </c>
      <c r="BV98">
        <v>0.10607955313459075</v>
      </c>
      <c r="BW98">
        <v>6.3511191923162666E-2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0.12663722548285461</v>
      </c>
      <c r="CJ98">
        <v>5.2523756216815591E-2</v>
      </c>
      <c r="CK98">
        <v>5.1449005444460919E-2</v>
      </c>
      <c r="CL98">
        <v>5.0477578315911813E-2</v>
      </c>
      <c r="CM98">
        <v>5.8128013676456251E-2</v>
      </c>
      <c r="CN98">
        <v>6.2642007019732063E-2</v>
      </c>
      <c r="CO98">
        <v>5.4714616808787898E-2</v>
      </c>
      <c r="CP98">
        <v>5.1180955302492892E-2</v>
      </c>
      <c r="CQ98">
        <v>6.7974836730925303E-2</v>
      </c>
      <c r="CR98">
        <v>0.10970418002588289</v>
      </c>
      <c r="CS98">
        <v>8.5115167605819789E-2</v>
      </c>
      <c r="CT98">
        <v>5.6231591460656281E-2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0.11207068929057024</v>
      </c>
      <c r="DD98">
        <v>8.1268320745592079E-2</v>
      </c>
      <c r="DE98">
        <v>5.545889580267558E-2</v>
      </c>
      <c r="DF98">
        <v>4.6138844908521347E-2</v>
      </c>
      <c r="DG98">
        <v>5.728963166575566E-2</v>
      </c>
      <c r="DH98">
        <v>5.5161726502931774E-2</v>
      </c>
      <c r="DI98">
        <v>5.3346058861531861E-2</v>
      </c>
      <c r="DJ98">
        <v>5.5320337234732689E-2</v>
      </c>
      <c r="DK98">
        <v>5.1933355833077323E-2</v>
      </c>
      <c r="DL98">
        <v>5.8774271826982888E-2</v>
      </c>
      <c r="DM98">
        <v>8.6008419516113072E-2</v>
      </c>
      <c r="DN98">
        <v>0.10753954805443268</v>
      </c>
      <c r="DO98">
        <v>9.4082675261014909E-2</v>
      </c>
      <c r="DP98">
        <v>5.6015598032184789E-2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0.13953007688848199</v>
      </c>
      <c r="DY98">
        <v>4.824610727825937E-2</v>
      </c>
      <c r="DZ98">
        <v>4.5807232755882048E-2</v>
      </c>
      <c r="EA98">
        <v>4.5895976107953415E-2</v>
      </c>
      <c r="EB98">
        <v>5.0269994505791858E-2</v>
      </c>
      <c r="EC98">
        <v>5.2137960178685584E-2</v>
      </c>
      <c r="ED98">
        <v>5.2569617747270675E-2</v>
      </c>
      <c r="EE98">
        <v>5.5346403732273612E-2</v>
      </c>
      <c r="EF98">
        <v>5.34312019408981E-2</v>
      </c>
      <c r="EG98">
        <v>5.8150490433429909E-2</v>
      </c>
      <c r="EH98">
        <v>7.3875215819859133E-2</v>
      </c>
      <c r="EI98">
        <v>0.11518206165735959</v>
      </c>
      <c r="EJ98">
        <v>0.12191455941403731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0.14582666462130606</v>
      </c>
      <c r="ES98">
        <v>9.6110050299469688E-2</v>
      </c>
      <c r="ET98">
        <v>4.6270685195257531E-2</v>
      </c>
      <c r="EU98">
        <v>5.1667047710201128E-2</v>
      </c>
      <c r="EV98">
        <v>5.1988657264325548E-2</v>
      </c>
      <c r="EW98">
        <v>4.6594862405868062E-2</v>
      </c>
      <c r="EX98">
        <v>5.3288389770349553E-2</v>
      </c>
      <c r="EY98">
        <v>5.1945511374514329E-2</v>
      </c>
      <c r="EZ98">
        <v>5.112237757415538E-2</v>
      </c>
      <c r="FA98">
        <v>5.9542723902585672E-2</v>
      </c>
      <c r="FB98">
        <v>4.9175109940720919E-2</v>
      </c>
      <c r="FC98">
        <v>6.1391744110131166E-2</v>
      </c>
      <c r="FD98">
        <v>0.11872681532389021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8.0443792982526963E-2</v>
      </c>
      <c r="FM98">
        <v>0.15445459080685209</v>
      </c>
      <c r="FN98">
        <v>4.4084386908812973E-2</v>
      </c>
      <c r="FO98">
        <v>4.8571803759819697E-2</v>
      </c>
      <c r="FP98">
        <v>5.0311920971910382E-2</v>
      </c>
      <c r="FQ98">
        <v>4.7448186558643371E-2</v>
      </c>
      <c r="FR98">
        <v>4.7543953554421363E-2</v>
      </c>
      <c r="FS98">
        <v>6.0653434842381268E-2</v>
      </c>
      <c r="FT98">
        <v>5.716475974895522E-2</v>
      </c>
      <c r="FU98">
        <v>5.3092888025618602E-2</v>
      </c>
      <c r="FV98">
        <v>5.4050299502680879E-2</v>
      </c>
      <c r="FW98">
        <v>4.9997783312330811E-2</v>
      </c>
      <c r="FX98">
        <v>5.9408367920978401E-2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0.19409853304244995</v>
      </c>
      <c r="GH98">
        <v>0.11475248003812946</v>
      </c>
      <c r="GI98">
        <v>4.9110840510466255E-2</v>
      </c>
      <c r="GJ98">
        <v>4.2831928226183383E-2</v>
      </c>
      <c r="GK98">
        <v>4.9108093271804897E-2</v>
      </c>
      <c r="GL98">
        <v>4.3548783076433228E-2</v>
      </c>
      <c r="GM98">
        <v>5.3847854325868902E-2</v>
      </c>
      <c r="GN98">
        <v>5.4518832260256944E-2</v>
      </c>
      <c r="GO98">
        <v>5.8051687872354783E-2</v>
      </c>
      <c r="GP98">
        <v>5.6891934956659403E-2</v>
      </c>
      <c r="GQ98">
        <v>5.6943603033228408E-2</v>
      </c>
      <c r="GR98">
        <v>5.5541431702556883E-2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0.15131508038706223</v>
      </c>
      <c r="HB98">
        <v>0.17709914110295125</v>
      </c>
      <c r="HC98">
        <v>5.0443061421774738E-2</v>
      </c>
      <c r="HD98">
        <v>4.185271275670735E-2</v>
      </c>
      <c r="HE98">
        <v>4.8464570826903794E-2</v>
      </c>
      <c r="HF98">
        <v>4.2214307221450739E-2</v>
      </c>
      <c r="HG98">
        <v>5.613288720213197E-2</v>
      </c>
      <c r="HH98">
        <v>5.5676699063634316E-2</v>
      </c>
      <c r="HI98">
        <v>5.7623809635782459E-2</v>
      </c>
      <c r="HJ98">
        <v>5.6816119271506357E-2</v>
      </c>
      <c r="HK98">
        <v>5.6822379548059992E-2</v>
      </c>
      <c r="HL98">
        <v>5.7314015546107627E-2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0.18453953558921218</v>
      </c>
      <c r="HW98">
        <v>0.11588738587779053</v>
      </c>
      <c r="HX98">
        <v>4.50800285414951E-2</v>
      </c>
      <c r="HY98">
        <v>4.496489856486121E-2</v>
      </c>
      <c r="HZ98">
        <v>4.0609833759264621E-2</v>
      </c>
      <c r="IA98">
        <v>6.0088333021527891E-2</v>
      </c>
      <c r="IB98">
        <v>5.7249906668761529E-2</v>
      </c>
      <c r="IC98">
        <v>5.5353785106051663E-2</v>
      </c>
      <c r="ID98">
        <v>5.9732375975226924E-2</v>
      </c>
      <c r="IE98">
        <v>5.6131005771388597E-2</v>
      </c>
      <c r="IF98">
        <v>5.4543844129260631E-2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0.14425631880288864</v>
      </c>
      <c r="IQ98">
        <v>0.19059210670249621</v>
      </c>
      <c r="IR98">
        <v>4.460168534294251E-2</v>
      </c>
      <c r="IS98">
        <v>4.4070550536790723E-2</v>
      </c>
      <c r="IT98">
        <v>4.306647751525923E-2</v>
      </c>
      <c r="IU98">
        <v>6.0976135822261766E-2</v>
      </c>
      <c r="IV98">
        <v>6.070458368311734E-2</v>
      </c>
      <c r="IW98">
        <v>5.9834941339295955E-2</v>
      </c>
      <c r="IX98">
        <v>5.7997825551386606E-2</v>
      </c>
      <c r="IY98">
        <v>6.0809452254290797E-2</v>
      </c>
      <c r="IZ98">
        <v>5.8635681316400005E-2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1.0750132107129969E-2</v>
      </c>
      <c r="JK98">
        <v>0.22203897023714111</v>
      </c>
      <c r="JL98">
        <v>0.10966640111500962</v>
      </c>
      <c r="JM98">
        <v>3.837607441430782E-2</v>
      </c>
      <c r="JN98">
        <v>4.6045288493113054E-2</v>
      </c>
      <c r="JO98">
        <v>5.7507846753431506E-2</v>
      </c>
      <c r="JP98">
        <v>5.9659409441986638E-2</v>
      </c>
      <c r="JQ98">
        <v>5.8993616691643429E-2</v>
      </c>
      <c r="JR98">
        <v>6.0964490942911752E-2</v>
      </c>
      <c r="JS98">
        <v>5.9383072265360562E-2</v>
      </c>
      <c r="JT98">
        <v>5.8675307045313485E-2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0.19547079745553214</v>
      </c>
      <c r="KF98">
        <v>0.21364903057097659</v>
      </c>
      <c r="KG98">
        <v>7.3931591498333421E-2</v>
      </c>
      <c r="KH98">
        <v>4.4569950274340957E-2</v>
      </c>
      <c r="KI98">
        <v>5.9850715161138913E-2</v>
      </c>
      <c r="KJ98">
        <v>6.2487785509969689E-2</v>
      </c>
      <c r="KK98">
        <v>6.0130766120105858E-2</v>
      </c>
      <c r="KL98">
        <v>6.1000648587676821E-2</v>
      </c>
      <c r="KM98">
        <v>6.2143479041558473E-2</v>
      </c>
      <c r="KN98">
        <v>6.0270143981531403E-2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4.8727994468994985E-2</v>
      </c>
      <c r="KZ98">
        <v>0.2368890051985556</v>
      </c>
      <c r="LA98">
        <v>0.15407632469096358</v>
      </c>
      <c r="LB98">
        <v>4.3081635932198645E-2</v>
      </c>
      <c r="LC98">
        <v>6.3171102695612089E-2</v>
      </c>
      <c r="LD98">
        <v>6.4495976998261748E-2</v>
      </c>
      <c r="LE98">
        <v>6.3102732386107335E-2</v>
      </c>
      <c r="LF98">
        <v>6.2172386798853181E-2</v>
      </c>
      <c r="LG98">
        <v>6.3132898771479332E-2</v>
      </c>
      <c r="LH98">
        <v>6.0223065794092881E-2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0.1409423251331528</v>
      </c>
      <c r="LU98">
        <v>0.22511112738515451</v>
      </c>
      <c r="LV98">
        <v>0.14505443532159409</v>
      </c>
      <c r="LW98">
        <v>6.3228868558376353E-2</v>
      </c>
      <c r="LX98">
        <v>6.0832526172748404E-2</v>
      </c>
      <c r="LY98">
        <v>6.3361748697713716E-2</v>
      </c>
      <c r="LZ98">
        <v>6.4707174439190815E-2</v>
      </c>
      <c r="MA98">
        <v>6.2515772407500184E-2</v>
      </c>
      <c r="MB98">
        <v>6.069092184094179E-2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0.19382635811871729</v>
      </c>
      <c r="MP98">
        <v>0.22589399924505585</v>
      </c>
      <c r="MQ98">
        <v>0.1242382348441296</v>
      </c>
      <c r="MR98">
        <v>5.9736083264245968E-2</v>
      </c>
      <c r="MS98">
        <v>6.0968777413967397E-2</v>
      </c>
      <c r="MT98">
        <v>6.4295447517751805E-2</v>
      </c>
      <c r="MU98">
        <v>6.2507755534936232E-2</v>
      </c>
      <c r="MV98">
        <v>6.1277828324769003E-2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5.0329848535317842E-2</v>
      </c>
      <c r="NJ98">
        <v>0.23339975188390436</v>
      </c>
      <c r="NK98">
        <v>0.21929457769078059</v>
      </c>
      <c r="NL98">
        <v>0.14009577831491063</v>
      </c>
      <c r="NM98">
        <v>6.2762647347811951E-2</v>
      </c>
      <c r="NN98">
        <v>6.197778803752322E-2</v>
      </c>
      <c r="NO98">
        <v>6.4941984281363385E-2</v>
      </c>
      <c r="NP98">
        <v>6.551358948781856E-2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7.7181822079720602E-2</v>
      </c>
      <c r="OE98">
        <v>0.22418225330572547</v>
      </c>
      <c r="OF98">
        <v>0.2215785608006596</v>
      </c>
      <c r="OG98">
        <v>0.17792993214124175</v>
      </c>
      <c r="OH98">
        <v>6.3730661752658097E-2</v>
      </c>
      <c r="OI98">
        <v>6.487513083810216E-2</v>
      </c>
      <c r="OJ98">
        <v>6.7849615238770727E-2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7.8075303031327273E-2</v>
      </c>
      <c r="OZ98">
        <v>0.21126088151909939</v>
      </c>
      <c r="PA98">
        <v>0.22590048954150879</v>
      </c>
      <c r="PB98">
        <v>0.16528988722179655</v>
      </c>
      <c r="PC98">
        <v>7.5808702057788072E-2</v>
      </c>
      <c r="PD98">
        <v>6.1794039564589627E-2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0.12510417532098592</v>
      </c>
      <c r="PU98">
        <v>0.25192154361580105</v>
      </c>
      <c r="PV98">
        <v>0.23299704547392125</v>
      </c>
      <c r="PW98">
        <v>0.19868270642850741</v>
      </c>
      <c r="PX98">
        <v>7.2722084667926443E-2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0.13981055003753298</v>
      </c>
      <c r="QP98">
        <v>0.21850861995956172</v>
      </c>
      <c r="QQ98">
        <v>0.22686887016428048</v>
      </c>
      <c r="QR98">
        <v>0.20904772741860886</v>
      </c>
      <c r="QS98" s="102" t="s">
        <v>1002</v>
      </c>
      <c r="QU98">
        <v>20</v>
      </c>
      <c r="QV98" s="35">
        <v>0.8</v>
      </c>
      <c r="QW98">
        <f>NQ$68</f>
        <v>0</v>
      </c>
      <c r="QX98">
        <f t="shared" ref="QX98:RP98" si="95">NR$68</f>
        <v>0</v>
      </c>
      <c r="QY98">
        <f t="shared" si="95"/>
        <v>0</v>
      </c>
      <c r="QZ98">
        <f t="shared" si="95"/>
        <v>0</v>
      </c>
      <c r="RA98">
        <f t="shared" si="95"/>
        <v>0</v>
      </c>
      <c r="RB98">
        <f t="shared" si="95"/>
        <v>0</v>
      </c>
      <c r="RC98">
        <f t="shared" si="95"/>
        <v>0</v>
      </c>
      <c r="RD98">
        <f t="shared" si="95"/>
        <v>0</v>
      </c>
      <c r="RE98">
        <f t="shared" si="95"/>
        <v>0</v>
      </c>
      <c r="RF98">
        <f t="shared" si="95"/>
        <v>0</v>
      </c>
      <c r="RG98">
        <f t="shared" si="95"/>
        <v>0</v>
      </c>
      <c r="RH98">
        <f t="shared" si="95"/>
        <v>0</v>
      </c>
      <c r="RI98">
        <f t="shared" si="95"/>
        <v>0.10568816554738716</v>
      </c>
      <c r="RJ98">
        <f t="shared" si="95"/>
        <v>0.12884989449376225</v>
      </c>
      <c r="RK98">
        <f t="shared" si="95"/>
        <v>0.49139178128445249</v>
      </c>
      <c r="RL98">
        <f t="shared" si="95"/>
        <v>0.43822120936530146</v>
      </c>
      <c r="RM98">
        <f t="shared" si="95"/>
        <v>0.44129155016272725</v>
      </c>
      <c r="RN98">
        <f t="shared" si="95"/>
        <v>0.43930988175402536</v>
      </c>
      <c r="RO98">
        <f t="shared" si="95"/>
        <v>0.44047400711889451</v>
      </c>
      <c r="RP98">
        <f t="shared" si="95"/>
        <v>0.43837529508652939</v>
      </c>
      <c r="RR98">
        <f t="shared" si="77"/>
        <v>15.177720000000001</v>
      </c>
      <c r="RS98" s="35">
        <v>0.8</v>
      </c>
      <c r="RT98">
        <f>0.82*RK98+0.18*RL98</f>
        <v>0.48182107833900528</v>
      </c>
    </row>
    <row r="99" spans="1:488" x14ac:dyDescent="0.3">
      <c r="A99">
        <v>0</v>
      </c>
      <c r="B99">
        <v>0</v>
      </c>
      <c r="C99">
        <v>8.0990046257735163E-2</v>
      </c>
      <c r="D99">
        <v>7.6134527261614557E-2</v>
      </c>
      <c r="E99">
        <v>6.8824934871582116E-2</v>
      </c>
      <c r="F99">
        <v>6.8771160116610719E-2</v>
      </c>
      <c r="G99">
        <v>5.2476825627818094E-2</v>
      </c>
      <c r="H99">
        <v>5.159226928817854E-2</v>
      </c>
      <c r="I99">
        <v>4.5736543560548924E-2</v>
      </c>
      <c r="J99">
        <v>4.9171682228225558E-2</v>
      </c>
      <c r="K99">
        <v>4.0647373541430311E-2</v>
      </c>
      <c r="L99">
        <v>4.5120241140024567E-2</v>
      </c>
      <c r="M99">
        <v>4.9635253509717071E-2</v>
      </c>
      <c r="N99">
        <v>5.1680878544740731E-2</v>
      </c>
      <c r="O99">
        <v>0.10172356674480075</v>
      </c>
      <c r="P99">
        <v>9.9344067347126988E-2</v>
      </c>
      <c r="Q99">
        <v>0.10029013062582234</v>
      </c>
      <c r="R99">
        <v>0.10086162901664204</v>
      </c>
      <c r="S99">
        <v>9.8175830710401812E-2</v>
      </c>
      <c r="T99">
        <v>9.85896053038086E-2</v>
      </c>
      <c r="U99">
        <v>0</v>
      </c>
      <c r="V99">
        <v>0</v>
      </c>
      <c r="W99">
        <v>0</v>
      </c>
      <c r="X99">
        <v>6.9451014320983065E-2</v>
      </c>
      <c r="Y99">
        <v>5.5169080635861484E-2</v>
      </c>
      <c r="Z99">
        <v>5.7783047277167876E-2</v>
      </c>
      <c r="AA99">
        <v>6.6258981271237305E-2</v>
      </c>
      <c r="AB99">
        <v>6.0594100846124321E-2</v>
      </c>
      <c r="AC99">
        <v>4.6228480871195146E-2</v>
      </c>
      <c r="AD99">
        <v>4.1412495070874224E-2</v>
      </c>
      <c r="AE99">
        <v>4.7672834585152472E-2</v>
      </c>
      <c r="AF99">
        <v>5.0394307705159812E-2</v>
      </c>
      <c r="AG99">
        <v>4.4453055628561507E-2</v>
      </c>
      <c r="AH99">
        <v>4.0357875836369475E-2</v>
      </c>
      <c r="AI99">
        <v>9.5508161895129493E-2</v>
      </c>
      <c r="AJ99">
        <v>9.3788563552443402E-2</v>
      </c>
      <c r="AK99">
        <v>9.328319825927274E-2</v>
      </c>
      <c r="AL99">
        <v>9.6808314839271173E-2</v>
      </c>
      <c r="AM99">
        <v>9.3562737238189683E-2</v>
      </c>
      <c r="AN99">
        <v>9.647761160425386E-2</v>
      </c>
      <c r="AO99">
        <v>0</v>
      </c>
      <c r="AP99">
        <v>0</v>
      </c>
      <c r="AQ99">
        <v>0</v>
      </c>
      <c r="AR99">
        <v>0</v>
      </c>
      <c r="AS99">
        <v>6.6309167275340739E-2</v>
      </c>
      <c r="AT99">
        <v>5.276567443355594E-2</v>
      </c>
      <c r="AU99">
        <v>5.3750377219158617E-2</v>
      </c>
      <c r="AV99">
        <v>4.6863630975298144E-2</v>
      </c>
      <c r="AW99">
        <v>4.8781671005558337E-2</v>
      </c>
      <c r="AX99">
        <v>5.5087478655298998E-2</v>
      </c>
      <c r="AY99">
        <v>4.6606791876952006E-2</v>
      </c>
      <c r="AZ99">
        <v>3.6256999274938174E-2</v>
      </c>
      <c r="BA99">
        <v>4.0664725002102199E-2</v>
      </c>
      <c r="BB99">
        <v>4.0749589469735704E-2</v>
      </c>
      <c r="BC99">
        <v>8.9033719630155606E-2</v>
      </c>
      <c r="BD99">
        <v>8.9680988654332494E-2</v>
      </c>
      <c r="BE99">
        <v>9.1396082695354985E-2</v>
      </c>
      <c r="BF99">
        <v>8.9740358732377304E-2</v>
      </c>
      <c r="BG99">
        <v>9.0108995533420055E-2</v>
      </c>
      <c r="BH99">
        <v>8.8843769069726353E-2</v>
      </c>
      <c r="BI99">
        <v>0</v>
      </c>
      <c r="BJ99">
        <v>0</v>
      </c>
      <c r="BK99">
        <v>0</v>
      </c>
      <c r="BL99">
        <v>0</v>
      </c>
      <c r="BM99">
        <v>0.21112291917389514</v>
      </c>
      <c r="BN99">
        <v>7.446411010874307E-2</v>
      </c>
      <c r="BO99">
        <v>4.612065004218243E-2</v>
      </c>
      <c r="BP99">
        <v>5.1308387478832547E-2</v>
      </c>
      <c r="BQ99">
        <v>4.8748710306152465E-2</v>
      </c>
      <c r="BR99">
        <v>4.5946315397086157E-2</v>
      </c>
      <c r="BS99">
        <v>5.1013859236351336E-2</v>
      </c>
      <c r="BT99">
        <v>4.7755784801126272E-2</v>
      </c>
      <c r="BU99">
        <v>4.1099744385878628E-2</v>
      </c>
      <c r="BV99">
        <v>2.9434798502961629E-2</v>
      </c>
      <c r="BW99">
        <v>8.4881113056391816E-2</v>
      </c>
      <c r="BX99">
        <v>8.8647472566305799E-2</v>
      </c>
      <c r="BY99">
        <v>8.601633973747308E-2</v>
      </c>
      <c r="BZ99">
        <v>8.8025113506737904E-2</v>
      </c>
      <c r="CA99">
        <v>8.707168289281246E-2</v>
      </c>
      <c r="CB99">
        <v>8.7523922770275153E-2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0.29979778849648003</v>
      </c>
      <c r="CI99">
        <v>7.4758614814953814E-2</v>
      </c>
      <c r="CJ99">
        <v>5.2523756216815591E-2</v>
      </c>
      <c r="CK99">
        <v>5.1449005444460919E-2</v>
      </c>
      <c r="CL99">
        <v>5.047757831591182E-2</v>
      </c>
      <c r="CM99">
        <v>5.8128013676456251E-2</v>
      </c>
      <c r="CN99">
        <v>6.2642007019732049E-2</v>
      </c>
      <c r="CO99">
        <v>5.4714616808787898E-2</v>
      </c>
      <c r="CP99">
        <v>5.1180955302492899E-2</v>
      </c>
      <c r="CQ99">
        <v>8.63168651387064E-2</v>
      </c>
      <c r="CR99">
        <v>8.4374749274656977E-2</v>
      </c>
      <c r="CS99">
        <v>8.4085067470656014E-2</v>
      </c>
      <c r="CT99">
        <v>8.7626640468142808E-2</v>
      </c>
      <c r="CU99">
        <v>8.7190085040656659E-2</v>
      </c>
      <c r="CV99">
        <v>9.059559071679997E-2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0.18446476790590549</v>
      </c>
      <c r="DC99">
        <v>0.14382373972411969</v>
      </c>
      <c r="DD99">
        <v>5.8619338681189473E-2</v>
      </c>
      <c r="DE99">
        <v>5.5458895802675594E-2</v>
      </c>
      <c r="DF99">
        <v>4.6138844908521354E-2</v>
      </c>
      <c r="DG99">
        <v>5.728963166575566E-2</v>
      </c>
      <c r="DH99">
        <v>5.5161726502931774E-2</v>
      </c>
      <c r="DI99">
        <v>5.3346058861531861E-2</v>
      </c>
      <c r="DJ99">
        <v>5.5320337234732717E-2</v>
      </c>
      <c r="DK99">
        <v>8.5047654423504024E-2</v>
      </c>
      <c r="DL99">
        <v>8.7618188910358857E-2</v>
      </c>
      <c r="DM99">
        <v>8.1014166306063257E-2</v>
      </c>
      <c r="DN99">
        <v>8.2950969754380682E-2</v>
      </c>
      <c r="DO99">
        <v>8.5365876581551189E-2</v>
      </c>
      <c r="DP99">
        <v>8.6921123119141172E-2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0.27822118224976106</v>
      </c>
      <c r="DX99">
        <v>7.2702657862284317E-2</v>
      </c>
      <c r="DY99">
        <v>4.8246107278259384E-2</v>
      </c>
      <c r="DZ99">
        <v>4.5807232755882055E-2</v>
      </c>
      <c r="EA99">
        <v>4.5895976107953436E-2</v>
      </c>
      <c r="EB99">
        <v>5.0269994505791858E-2</v>
      </c>
      <c r="EC99">
        <v>5.2137960178685598E-2</v>
      </c>
      <c r="ED99">
        <v>5.2569617747270689E-2</v>
      </c>
      <c r="EE99">
        <v>8.0705585058058874E-2</v>
      </c>
      <c r="EF99">
        <v>8.0001791799400743E-2</v>
      </c>
      <c r="EG99">
        <v>8.2863002508632155E-2</v>
      </c>
      <c r="EH99">
        <v>7.9325625246502857E-2</v>
      </c>
      <c r="EI99">
        <v>7.7816959358040519E-2</v>
      </c>
      <c r="EJ99">
        <v>7.7694318988401914E-2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0.10589785681431144</v>
      </c>
      <c r="ER99">
        <v>0.15556713041507744</v>
      </c>
      <c r="ES99">
        <v>5.9819100766432987E-2</v>
      </c>
      <c r="ET99">
        <v>4.6270685195257559E-2</v>
      </c>
      <c r="EU99">
        <v>5.1667047710201128E-2</v>
      </c>
      <c r="EV99">
        <v>5.1988657264325548E-2</v>
      </c>
      <c r="EW99">
        <v>4.6594862405868062E-2</v>
      </c>
      <c r="EX99">
        <v>5.3288389770349553E-2</v>
      </c>
      <c r="EY99">
        <v>7.5603749529874587E-2</v>
      </c>
      <c r="EZ99">
        <v>7.5845388223817076E-2</v>
      </c>
      <c r="FA99">
        <v>8.1955717227076605E-2</v>
      </c>
      <c r="FB99">
        <v>7.4390929433466382E-2</v>
      </c>
      <c r="FC99">
        <v>7.7336732732707067E-2</v>
      </c>
      <c r="FD99">
        <v>7.440575738680294E-2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8.7944311778668419E-2</v>
      </c>
      <c r="FM99">
        <v>6.9319448464147809E-2</v>
      </c>
      <c r="FN99">
        <v>4.4084386908812959E-2</v>
      </c>
      <c r="FO99">
        <v>4.8571803759819697E-2</v>
      </c>
      <c r="FP99">
        <v>5.0311920971910375E-2</v>
      </c>
      <c r="FQ99">
        <v>4.7448186558643364E-2</v>
      </c>
      <c r="FR99">
        <v>4.7543953554421377E-2</v>
      </c>
      <c r="FS99">
        <v>7.9748411316266102E-2</v>
      </c>
      <c r="FT99">
        <v>7.6201415212919468E-2</v>
      </c>
      <c r="FU99">
        <v>7.4072078172136513E-2</v>
      </c>
      <c r="FV99">
        <v>7.4217008647166696E-2</v>
      </c>
      <c r="FW99">
        <v>7.1452195658065362E-2</v>
      </c>
      <c r="FX99">
        <v>7.4807401574996824E-2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0.13117279878075563</v>
      </c>
      <c r="GG99">
        <v>0.14518921456702658</v>
      </c>
      <c r="GH99">
        <v>5.5587982638256123E-2</v>
      </c>
      <c r="GI99">
        <v>4.9110840510466255E-2</v>
      </c>
      <c r="GJ99">
        <v>4.283192822618339E-2</v>
      </c>
      <c r="GK99">
        <v>4.9108093271804897E-2</v>
      </c>
      <c r="GL99">
        <v>4.3548783076433221E-2</v>
      </c>
      <c r="GM99">
        <v>6.8474419727952235E-2</v>
      </c>
      <c r="GN99">
        <v>6.8331796513593876E-2</v>
      </c>
      <c r="GO99">
        <v>7.2442156687508599E-2</v>
      </c>
      <c r="GP99">
        <v>7.2355443457144938E-2</v>
      </c>
      <c r="GQ99">
        <v>7.076846396059229E-2</v>
      </c>
      <c r="GR99">
        <v>7.0124376055548637E-2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1.227579720819583E-2</v>
      </c>
      <c r="HA99">
        <v>0.10911438544034935</v>
      </c>
      <c r="HB99">
        <v>7.1924338569342369E-2</v>
      </c>
      <c r="HC99">
        <v>5.0443061421774738E-2</v>
      </c>
      <c r="HD99">
        <v>4.1852712756707364E-2</v>
      </c>
      <c r="HE99">
        <v>4.8464570826903794E-2</v>
      </c>
      <c r="HF99">
        <v>4.2214307221450746E-2</v>
      </c>
      <c r="HG99">
        <v>7.0265204570812562E-2</v>
      </c>
      <c r="HH99">
        <v>6.785291013313513E-2</v>
      </c>
      <c r="HI99">
        <v>7.0019961501771338E-2</v>
      </c>
      <c r="HJ99">
        <v>6.8921871972702803E-2</v>
      </c>
      <c r="HK99">
        <v>6.9128784627865814E-2</v>
      </c>
      <c r="HL99">
        <v>6.9483736199449531E-2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0.21761883785124717</v>
      </c>
      <c r="HV99">
        <v>0.15041911828380955</v>
      </c>
      <c r="HW99">
        <v>5.999988274706073E-2</v>
      </c>
      <c r="HX99">
        <v>4.5080028541495093E-2</v>
      </c>
      <c r="HY99">
        <v>4.496489856486121E-2</v>
      </c>
      <c r="HZ99">
        <v>4.0609833759264628E-2</v>
      </c>
      <c r="IA99">
        <v>6.9883231447544783E-2</v>
      </c>
      <c r="IB99">
        <v>6.7836224504713202E-2</v>
      </c>
      <c r="IC99">
        <v>6.5996460565800136E-2</v>
      </c>
      <c r="ID99">
        <v>7.0143908494880794E-2</v>
      </c>
      <c r="IE99">
        <v>6.7523949785051454E-2</v>
      </c>
      <c r="IF99">
        <v>6.5915411233676932E-2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0.18477630435627229</v>
      </c>
      <c r="IP99">
        <v>5.9460993184539311E-2</v>
      </c>
      <c r="IQ99">
        <v>6.9986800139505312E-2</v>
      </c>
      <c r="IR99">
        <v>4.4601685342942496E-2</v>
      </c>
      <c r="IS99">
        <v>4.4070550536790716E-2</v>
      </c>
      <c r="IT99">
        <v>4.3066477515259237E-2</v>
      </c>
      <c r="IU99">
        <v>6.6718948900402114E-2</v>
      </c>
      <c r="IV99">
        <v>6.6259307366322823E-2</v>
      </c>
      <c r="IW99">
        <v>6.5683894834920264E-2</v>
      </c>
      <c r="IX99">
        <v>6.4037165213910355E-2</v>
      </c>
      <c r="IY99">
        <v>6.5872847747194568E-2</v>
      </c>
      <c r="IZ99">
        <v>6.5523769112990571E-2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0.24091703884513188</v>
      </c>
      <c r="JK99">
        <v>0.16657602542215524</v>
      </c>
      <c r="JL99">
        <v>4.5998861973939195E-2</v>
      </c>
      <c r="JM99">
        <v>3.8376074414307813E-2</v>
      </c>
      <c r="JN99">
        <v>4.6045288493113054E-2</v>
      </c>
      <c r="JO99">
        <v>6.2643235863750008E-2</v>
      </c>
      <c r="JP99">
        <v>6.430505415433227E-2</v>
      </c>
      <c r="JQ99">
        <v>6.3698359889325179E-2</v>
      </c>
      <c r="JR99">
        <v>6.5062812943453674E-2</v>
      </c>
      <c r="JS99">
        <v>6.3375239956993554E-2</v>
      </c>
      <c r="JT99">
        <v>6.2806874878838959E-2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6.832019112046539E-2</v>
      </c>
      <c r="KE99">
        <v>0.11418431860743158</v>
      </c>
      <c r="KF99">
        <v>7.3308091264710898E-2</v>
      </c>
      <c r="KG99">
        <v>5.1760482214208564E-2</v>
      </c>
      <c r="KH99">
        <v>4.4569950274340957E-2</v>
      </c>
      <c r="KI99">
        <v>6.308283541406895E-2</v>
      </c>
      <c r="KJ99">
        <v>6.5746699235528255E-2</v>
      </c>
      <c r="KK99">
        <v>6.3974285932722072E-2</v>
      </c>
      <c r="KL99">
        <v>6.423476738609829E-2</v>
      </c>
      <c r="KM99">
        <v>6.5705157152513294E-2</v>
      </c>
      <c r="KN99">
        <v>6.454555255749074E-2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0.1898685815800383</v>
      </c>
      <c r="KY99">
        <v>0.21560314960699975</v>
      </c>
      <c r="KZ99">
        <v>0.12135704453877079</v>
      </c>
      <c r="LA99">
        <v>5.9679827632884069E-2</v>
      </c>
      <c r="LB99">
        <v>4.3081635932198645E-2</v>
      </c>
      <c r="LC99">
        <v>6.3109114001237865E-2</v>
      </c>
      <c r="LD99">
        <v>6.4384383245251878E-2</v>
      </c>
      <c r="LE99">
        <v>6.240394862259404E-2</v>
      </c>
      <c r="LF99">
        <v>6.1948616230648609E-2</v>
      </c>
      <c r="LG99">
        <v>6.3347216807803072E-2</v>
      </c>
      <c r="LH99">
        <v>5.9684554230013252E-2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1.1225215895315303E-2</v>
      </c>
      <c r="LT99">
        <v>4.5895689260970533E-2</v>
      </c>
      <c r="LU99">
        <v>0.10971972865874997</v>
      </c>
      <c r="LV99">
        <v>5.1710316423675455E-2</v>
      </c>
      <c r="LW99">
        <v>6.0955781900825998E-2</v>
      </c>
      <c r="LX99">
        <v>6.0078210535042538E-2</v>
      </c>
      <c r="LY99">
        <v>6.1762971512909083E-2</v>
      </c>
      <c r="LZ99">
        <v>6.3941479588380978E-2</v>
      </c>
      <c r="MA99">
        <v>6.0945585734672701E-2</v>
      </c>
      <c r="MB99">
        <v>5.981478077571091E-2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3.2501315325006969E-2</v>
      </c>
      <c r="MO99">
        <v>8.9171913759927418E-2</v>
      </c>
      <c r="MP99">
        <v>9.3264910241306898E-2</v>
      </c>
      <c r="MQ99">
        <v>6.7177989699310797E-2</v>
      </c>
      <c r="MR99">
        <v>5.690205703826786E-2</v>
      </c>
      <c r="MS99">
        <v>5.8559218165198872E-2</v>
      </c>
      <c r="MT99">
        <v>6.1837496233949935E-2</v>
      </c>
      <c r="MU99">
        <v>6.014234399272278E-2</v>
      </c>
      <c r="MV99">
        <v>5.9384782812513456E-2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4.538415683780753E-3</v>
      </c>
      <c r="NI99">
        <v>9.7827985314545354E-2</v>
      </c>
      <c r="NJ99">
        <v>8.0837644555706842E-2</v>
      </c>
      <c r="NK99">
        <v>7.9598034007460947E-2</v>
      </c>
      <c r="NL99">
        <v>6.8294031574483535E-2</v>
      </c>
      <c r="NM99">
        <v>5.7627808458933102E-2</v>
      </c>
      <c r="NN99">
        <v>5.6565816146462104E-2</v>
      </c>
      <c r="NO99">
        <v>6.043778969505878E-2</v>
      </c>
      <c r="NP99">
        <v>6.0079740160771153E-2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8.7399455500753773E-2</v>
      </c>
      <c r="OD99">
        <v>0.12846087411646404</v>
      </c>
      <c r="OE99">
        <v>9.6232600457956494E-2</v>
      </c>
      <c r="OF99">
        <v>8.1667005467894668E-2</v>
      </c>
      <c r="OG99">
        <v>7.3428128171218729E-2</v>
      </c>
      <c r="OH99">
        <v>5.8684751280855478E-2</v>
      </c>
      <c r="OI99">
        <v>5.8726155431317685E-2</v>
      </c>
      <c r="OJ99">
        <v>6.1738263317533786E-2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7.8166885797807034E-2</v>
      </c>
      <c r="OY99">
        <v>0.17216693043808673</v>
      </c>
      <c r="OZ99">
        <v>0.1048096772912607</v>
      </c>
      <c r="PA99">
        <v>7.6249651703691426E-2</v>
      </c>
      <c r="PB99">
        <v>7.075373461585488E-2</v>
      </c>
      <c r="PC99">
        <v>6.1347639019644781E-2</v>
      </c>
      <c r="PD99">
        <v>5.5287364389535298E-2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9.2614923708296756E-2</v>
      </c>
      <c r="PT99">
        <v>0.11317676489044709</v>
      </c>
      <c r="PU99">
        <v>6.7931042249340337E-2</v>
      </c>
      <c r="PV99">
        <v>7.2124203248423155E-2</v>
      </c>
      <c r="PW99">
        <v>7.1073318586151277E-2</v>
      </c>
      <c r="PX99">
        <v>5.7774909420151427E-2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0.12794925660219006</v>
      </c>
      <c r="QN99">
        <v>0.12653209205285507</v>
      </c>
      <c r="QO99">
        <v>0.11079690694784992</v>
      </c>
      <c r="QP99">
        <v>8.4312150843955005E-2</v>
      </c>
      <c r="QQ99">
        <v>7.4361748470443828E-2</v>
      </c>
      <c r="QR99">
        <v>7.3180669214567451E-2</v>
      </c>
      <c r="QS99" s="102" t="s">
        <v>1001</v>
      </c>
      <c r="QU99">
        <v>21</v>
      </c>
      <c r="QV99" s="35">
        <v>0.83300000000000007</v>
      </c>
      <c r="QW99">
        <f>OK$68</f>
        <v>0</v>
      </c>
      <c r="QX99">
        <f t="shared" ref="QX99:RP99" si="96">OL$68</f>
        <v>0</v>
      </c>
      <c r="QY99">
        <f t="shared" si="96"/>
        <v>0</v>
      </c>
      <c r="QZ99">
        <f t="shared" si="96"/>
        <v>0</v>
      </c>
      <c r="RA99">
        <f t="shared" si="96"/>
        <v>0</v>
      </c>
      <c r="RB99">
        <f t="shared" si="96"/>
        <v>0</v>
      </c>
      <c r="RC99">
        <f t="shared" si="96"/>
        <v>0</v>
      </c>
      <c r="RD99">
        <f t="shared" si="96"/>
        <v>0</v>
      </c>
      <c r="RE99">
        <f t="shared" si="96"/>
        <v>0</v>
      </c>
      <c r="RF99">
        <f t="shared" si="96"/>
        <v>0</v>
      </c>
      <c r="RG99">
        <f t="shared" si="96"/>
        <v>0</v>
      </c>
      <c r="RH99">
        <f t="shared" si="96"/>
        <v>0</v>
      </c>
      <c r="RI99">
        <f t="shared" si="96"/>
        <v>0</v>
      </c>
      <c r="RJ99">
        <f t="shared" si="96"/>
        <v>0.14468743332445971</v>
      </c>
      <c r="RK99">
        <f t="shared" si="96"/>
        <v>0.58760393806224454</v>
      </c>
      <c r="RL99">
        <f t="shared" si="96"/>
        <v>0.50246978867163916</v>
      </c>
      <c r="RM99">
        <f t="shared" si="96"/>
        <v>0.47182449030779333</v>
      </c>
      <c r="RN99">
        <f t="shared" si="96"/>
        <v>0.4758863885372559</v>
      </c>
      <c r="RO99">
        <f t="shared" si="96"/>
        <v>0.47282023106131305</v>
      </c>
      <c r="RP99">
        <f t="shared" si="96"/>
        <v>0.47076681480893695</v>
      </c>
      <c r="RR99">
        <f t="shared" si="77"/>
        <v>15.571967700000002</v>
      </c>
      <c r="RS99" s="35">
        <v>0.83300000000000007</v>
      </c>
      <c r="RT99">
        <f>0.43*RK99+0.57*RL99</f>
        <v>0.53907747290959951</v>
      </c>
    </row>
    <row r="100" spans="1:488" x14ac:dyDescent="0.3">
      <c r="QU100">
        <v>22</v>
      </c>
      <c r="QV100" s="35">
        <v>0.8660000000000001</v>
      </c>
      <c r="QW100">
        <f>PE$68</f>
        <v>0</v>
      </c>
      <c r="QX100">
        <f t="shared" ref="QX100:RP100" si="97">PF$68</f>
        <v>0</v>
      </c>
      <c r="QY100">
        <f t="shared" si="97"/>
        <v>0</v>
      </c>
      <c r="QZ100">
        <f t="shared" si="97"/>
        <v>0</v>
      </c>
      <c r="RA100">
        <f t="shared" si="97"/>
        <v>0</v>
      </c>
      <c r="RB100">
        <f t="shared" si="97"/>
        <v>0</v>
      </c>
      <c r="RC100">
        <f t="shared" si="97"/>
        <v>0</v>
      </c>
      <c r="RD100">
        <f t="shared" si="97"/>
        <v>0</v>
      </c>
      <c r="RE100">
        <f t="shared" si="97"/>
        <v>0</v>
      </c>
      <c r="RF100">
        <f t="shared" si="97"/>
        <v>0</v>
      </c>
      <c r="RG100">
        <f t="shared" si="97"/>
        <v>0</v>
      </c>
      <c r="RH100">
        <f t="shared" si="97"/>
        <v>0</v>
      </c>
      <c r="RI100">
        <f t="shared" si="97"/>
        <v>0</v>
      </c>
      <c r="RJ100">
        <f t="shared" si="97"/>
        <v>0</v>
      </c>
      <c r="RK100">
        <f t="shared" si="97"/>
        <v>1.0637095762728312</v>
      </c>
      <c r="RL100">
        <f t="shared" si="97"/>
        <v>0.5968747007385492</v>
      </c>
      <c r="RM100">
        <f t="shared" si="97"/>
        <v>0.53575538225092223</v>
      </c>
      <c r="RN100">
        <f t="shared" si="97"/>
        <v>0.51074194280527374</v>
      </c>
      <c r="RO100">
        <f t="shared" si="97"/>
        <v>0.50478027031238959</v>
      </c>
      <c r="RP100">
        <f t="shared" si="97"/>
        <v>0.50621557353141011</v>
      </c>
      <c r="RR100">
        <f t="shared" si="77"/>
        <v>15.966215400000001</v>
      </c>
      <c r="RS100" s="35">
        <v>0.8660000000000001</v>
      </c>
      <c r="RT100">
        <f>0.03*RK100+0.97*RL100</f>
        <v>0.61087974700457759</v>
      </c>
    </row>
    <row r="101" spans="1:488" x14ac:dyDescent="0.3">
      <c r="QU101">
        <v>23</v>
      </c>
      <c r="QV101" s="35">
        <v>0.9</v>
      </c>
      <c r="QW101">
        <f>PY$68</f>
        <v>0</v>
      </c>
      <c r="QX101">
        <f t="shared" ref="QX101:RP101" si="98">PZ$68</f>
        <v>0</v>
      </c>
      <c r="QY101">
        <f t="shared" si="98"/>
        <v>0</v>
      </c>
      <c r="QZ101">
        <f t="shared" si="98"/>
        <v>0</v>
      </c>
      <c r="RA101">
        <f t="shared" si="98"/>
        <v>0</v>
      </c>
      <c r="RB101">
        <f t="shared" si="98"/>
        <v>0</v>
      </c>
      <c r="RC101">
        <f t="shared" si="98"/>
        <v>0</v>
      </c>
      <c r="RD101">
        <f t="shared" si="98"/>
        <v>0</v>
      </c>
      <c r="RE101">
        <f t="shared" si="98"/>
        <v>0</v>
      </c>
      <c r="RF101">
        <f t="shared" si="98"/>
        <v>0</v>
      </c>
      <c r="RG101">
        <f t="shared" si="98"/>
        <v>0</v>
      </c>
      <c r="RH101">
        <f t="shared" si="98"/>
        <v>0</v>
      </c>
      <c r="RI101">
        <f t="shared" si="98"/>
        <v>0</v>
      </c>
      <c r="RJ101">
        <f t="shared" si="98"/>
        <v>0</v>
      </c>
      <c r="RK101">
        <f t="shared" si="98"/>
        <v>2.1117176759636851</v>
      </c>
      <c r="RL101">
        <f t="shared" si="98"/>
        <v>1.1065542806968611</v>
      </c>
      <c r="RM101">
        <f t="shared" si="98"/>
        <v>0.61187401739491976</v>
      </c>
      <c r="RN101">
        <f t="shared" si="98"/>
        <v>0.58024478128161527</v>
      </c>
      <c r="RO101">
        <f t="shared" si="98"/>
        <v>0.5318851757030314</v>
      </c>
      <c r="RP101">
        <f t="shared" si="98"/>
        <v>0.53820666858532806</v>
      </c>
      <c r="RR101">
        <f t="shared" si="77"/>
        <v>16.372410000000002</v>
      </c>
      <c r="RS101" s="35">
        <v>0.9</v>
      </c>
      <c r="RT101">
        <f>0.63*RK101+0.37*RL101</f>
        <v>1.7398072197149603</v>
      </c>
    </row>
    <row r="103" spans="1:488" x14ac:dyDescent="0.3">
      <c r="QS103" s="102" t="s">
        <v>1000</v>
      </c>
      <c r="QT103" s="102" t="s">
        <v>933</v>
      </c>
      <c r="QU103" t="s">
        <v>991</v>
      </c>
      <c r="QV103" t="s">
        <v>432</v>
      </c>
      <c r="QW103">
        <v>1</v>
      </c>
      <c r="QX103">
        <v>2</v>
      </c>
      <c r="QY103">
        <v>3</v>
      </c>
      <c r="QZ103">
        <v>4</v>
      </c>
      <c r="RA103">
        <v>5</v>
      </c>
      <c r="RB103">
        <v>6</v>
      </c>
      <c r="RC103">
        <v>7</v>
      </c>
      <c r="RD103">
        <v>8</v>
      </c>
      <c r="RE103">
        <v>9</v>
      </c>
      <c r="RF103">
        <v>10</v>
      </c>
      <c r="RG103">
        <v>11</v>
      </c>
      <c r="RH103">
        <v>12</v>
      </c>
      <c r="RI103">
        <v>13</v>
      </c>
      <c r="RJ103">
        <v>14</v>
      </c>
      <c r="RK103">
        <v>15</v>
      </c>
      <c r="RL103">
        <v>16</v>
      </c>
      <c r="RM103">
        <v>17</v>
      </c>
      <c r="RN103">
        <v>18</v>
      </c>
      <c r="RO103">
        <v>19</v>
      </c>
      <c r="RP103">
        <v>20</v>
      </c>
      <c r="RR103" t="s">
        <v>886</v>
      </c>
    </row>
    <row r="104" spans="1:488" x14ac:dyDescent="0.3">
      <c r="QO104" t="s">
        <v>432</v>
      </c>
      <c r="QP104" s="35"/>
      <c r="QR104" s="103" t="s">
        <v>432</v>
      </c>
      <c r="QS104" s="104">
        <f>0.3749*QV104^2 + 0.7179*QV104 + 1.0344</f>
        <v>1.109939</v>
      </c>
      <c r="QU104">
        <v>1</v>
      </c>
      <c r="QV104" s="35">
        <v>0.1</v>
      </c>
      <c r="QW104">
        <f>(A$47*0.378 + A$48*0.01 + A$49*0.077+ A$51*0.049+ A$31*0.028 + A$55*0.057)*$QS104/(QW$156-QW$157*$QV104)</f>
        <v>0</v>
      </c>
      <c r="QX104">
        <f>(B$47*0.378 + B$48*0.01 + B$49*0.077+ B$51*0.049+ B$31*0.028 + B$55*0.057)*$QS104/(QX$156-QX$157*$QV104)</f>
        <v>0</v>
      </c>
      <c r="QY104">
        <f>(C$47*0.378 + C$48*0.01 + C$49*0.077+ C$51*0.049+ C$31*0.028 + C$55*0.057)*$QS104/(QY$156-QY$157*$QV104)</f>
        <v>4.9005025064741227E-2</v>
      </c>
      <c r="QZ104">
        <f t="shared" ref="QZ104:RO104" si="99">(D$47*0.378 + D$48*0.01 + D$49*0.077+ D$51*0.049+ D$31*0.028+D$55*0.057)*$QS104/(QZ$156-QZ$157*$QV104)</f>
        <v>3.8471213910743589E-2</v>
      </c>
      <c r="RA104">
        <f t="shared" si="99"/>
        <v>2.6638790527569456E-2</v>
      </c>
      <c r="RB104">
        <f t="shared" si="99"/>
        <v>2.1335720428678089E-2</v>
      </c>
      <c r="RC104">
        <f t="shared" si="99"/>
        <v>2.0446179534668617E-2</v>
      </c>
      <c r="RD104">
        <f t="shared" si="99"/>
        <v>2.6355157303578028E-2</v>
      </c>
      <c r="RE104">
        <f t="shared" si="99"/>
        <v>1.8672249455597725E-2</v>
      </c>
      <c r="RF104">
        <f t="shared" si="99"/>
        <v>1.8007612884149038E-2</v>
      </c>
      <c r="RG104">
        <f t="shared" si="99"/>
        <v>1.5629680827659354E-2</v>
      </c>
      <c r="RH104">
        <f t="shared" si="99"/>
        <v>1.3689225586723797E-2</v>
      </c>
      <c r="RI104">
        <f t="shared" si="99"/>
        <v>1.4928376170370135E-2</v>
      </c>
      <c r="RJ104">
        <f t="shared" si="99"/>
        <v>1.4640494780044732E-2</v>
      </c>
      <c r="RK104">
        <f>(O$47*0.378 + O$48*0.01 + O$49*0.077+ O$51*0.049+ O$31*0.028+O$55*0.057)*$QS104/(RK$156-RK$157*$QV104)</f>
        <v>2.288031386512453E-2</v>
      </c>
      <c r="RL104">
        <f t="shared" si="99"/>
        <v>2.1453920190054581E-2</v>
      </c>
      <c r="RM104">
        <f t="shared" si="99"/>
        <v>1.9957536958161215E-2</v>
      </c>
      <c r="RN104">
        <f t="shared" si="99"/>
        <v>1.9153195555582665E-2</v>
      </c>
      <c r="RO104">
        <f t="shared" si="99"/>
        <v>1.7340652721039705E-2</v>
      </c>
      <c r="RP104">
        <f>(T$47*0.378 + T$48*0.01 + T$49*0.077+ T$51*0.049+ T$31*0.028+T$55*0.057)*$QS104/(RP$156-RP$157*$QV104)</f>
        <v>1.672486137924856E-2</v>
      </c>
      <c r="RR104">
        <f>(119469*RS104+56202)/10^4</f>
        <v>6.8148899999999992</v>
      </c>
      <c r="RS104" s="35">
        <v>0.1</v>
      </c>
      <c r="RT104">
        <f>(0.19*RB104*RB103+0.81*RC104*RC103)</f>
        <v>0.14025255925026409</v>
      </c>
    </row>
    <row r="105" spans="1:488" x14ac:dyDescent="0.3">
      <c r="QP105" s="35"/>
      <c r="QS105" s="104">
        <f t="shared" ref="QS105:QS126" si="100">0.3749*QV105^2 + 0.7179*QV105 + 1.0344</f>
        <v>1.15052025</v>
      </c>
      <c r="QU105">
        <v>2</v>
      </c>
      <c r="QV105" s="35">
        <v>0.15</v>
      </c>
      <c r="QW105">
        <f>(U$47*0.378 + U$48*0.01 + U$49*0.077+ U$51*0.049+ U$31*0.028+U$55*0.057)*$QS105/(QW$156-QW$157*$QV105)</f>
        <v>0</v>
      </c>
      <c r="QX105">
        <f t="shared" ref="QX105:RP105" si="101">(V$47*0.378 + V$48*0.01 + V$49*0.077+ V$51*0.049+ V$31*0.028+V$55*0.057)*$QS105/(QX$156-QX$157*$QV105)</f>
        <v>0</v>
      </c>
      <c r="QY105">
        <f t="shared" si="101"/>
        <v>0</v>
      </c>
      <c r="QZ105">
        <f t="shared" si="101"/>
        <v>6.92135660396309E-2</v>
      </c>
      <c r="RA105">
        <f t="shared" si="101"/>
        <v>3.4915075667774631E-2</v>
      </c>
      <c r="RB105">
        <f t="shared" si="101"/>
        <v>2.9971807154780782E-2</v>
      </c>
      <c r="RC105">
        <f t="shared" si="101"/>
        <v>2.9265393851107473E-2</v>
      </c>
      <c r="RD105">
        <f t="shared" si="101"/>
        <v>2.3920036850195395E-2</v>
      </c>
      <c r="RE105">
        <f t="shared" si="101"/>
        <v>1.6868132983766382E-2</v>
      </c>
      <c r="RF105">
        <f t="shared" si="101"/>
        <v>2.5585907733607607E-2</v>
      </c>
      <c r="RG105">
        <f t="shared" si="101"/>
        <v>2.4726060673791128E-2</v>
      </c>
      <c r="RH105">
        <f t="shared" si="101"/>
        <v>2.5400762552701475E-2</v>
      </c>
      <c r="RI105">
        <f t="shared" si="101"/>
        <v>2.0306948185069909E-2</v>
      </c>
      <c r="RJ105">
        <f t="shared" si="101"/>
        <v>1.7898561501667361E-2</v>
      </c>
      <c r="RK105">
        <f t="shared" si="101"/>
        <v>3.3022456688279474E-2</v>
      </c>
      <c r="RL105">
        <f t="shared" si="101"/>
        <v>3.0247072192614719E-2</v>
      </c>
      <c r="RM105">
        <f t="shared" si="101"/>
        <v>2.8145287511979176E-2</v>
      </c>
      <c r="RN105">
        <f t="shared" si="101"/>
        <v>2.7626126377249281E-2</v>
      </c>
      <c r="RO105">
        <f t="shared" si="101"/>
        <v>2.5246587460947569E-2</v>
      </c>
      <c r="RP105">
        <f t="shared" si="101"/>
        <v>2.4626648071099311E-2</v>
      </c>
      <c r="RR105">
        <f t="shared" ref="RR105:RR126" si="102">(119469*RS105+56202)/10^4</f>
        <v>7.4122350000000008</v>
      </c>
      <c r="RS105" s="35">
        <v>0.15</v>
      </c>
      <c r="RT105">
        <f>0.59*RC105*7+0.41*RD105*8</f>
        <v>0.19932379747371476</v>
      </c>
    </row>
    <row r="106" spans="1:488" x14ac:dyDescent="0.3">
      <c r="QP106" s="35"/>
      <c r="QS106" s="104">
        <f t="shared" si="100"/>
        <v>1.192976</v>
      </c>
      <c r="QU106">
        <v>3</v>
      </c>
      <c r="QV106" s="35">
        <v>0.2</v>
      </c>
      <c r="QW106">
        <f>(AO$47*0.378 + AO$48*0.01 + AO$49*0.077+ AO$51*0.049+ AO$31*0.028+AO$55*0.057)*$QS106/(QW$156-QW$157*$QV106)</f>
        <v>0</v>
      </c>
      <c r="QX106">
        <f t="shared" ref="QX106:RP106" si="103">(AP$47*0.378 + AP$48*0.01 + AP$49*0.077+ AP$51*0.049+ AP$31*0.028+AP$55*0.057)*$QS106/(QX$156-QX$157*$QV106)</f>
        <v>0</v>
      </c>
      <c r="QY106">
        <f t="shared" si="103"/>
        <v>0</v>
      </c>
      <c r="QZ106">
        <f t="shared" si="103"/>
        <v>0</v>
      </c>
      <c r="RA106">
        <f t="shared" si="103"/>
        <v>6.4689287233254747E-2</v>
      </c>
      <c r="RB106">
        <f t="shared" si="103"/>
        <v>3.9601432057482885E-2</v>
      </c>
      <c r="RC106">
        <f t="shared" si="103"/>
        <v>3.4423951058256477E-2</v>
      </c>
      <c r="RD106">
        <f t="shared" si="103"/>
        <v>2.6547161902695852E-2</v>
      </c>
      <c r="RE106">
        <f t="shared" si="103"/>
        <v>2.5094127515024676E-2</v>
      </c>
      <c r="RF106">
        <f t="shared" si="103"/>
        <v>2.2440221586862708E-2</v>
      </c>
      <c r="RG106">
        <f t="shared" si="103"/>
        <v>1.9427482488306377E-2</v>
      </c>
      <c r="RH106">
        <f t="shared" si="103"/>
        <v>2.4175392802335671E-2</v>
      </c>
      <c r="RI106">
        <f t="shared" si="103"/>
        <v>2.7535550055096187E-2</v>
      </c>
      <c r="RJ106">
        <f t="shared" si="103"/>
        <v>2.3496859501682253E-2</v>
      </c>
      <c r="RK106">
        <f t="shared" si="103"/>
        <v>4.2038702059161451E-2</v>
      </c>
      <c r="RL106">
        <f t="shared" si="103"/>
        <v>3.962663646457594E-2</v>
      </c>
      <c r="RM106">
        <f t="shared" si="103"/>
        <v>3.7914912420993728E-2</v>
      </c>
      <c r="RN106">
        <f t="shared" si="103"/>
        <v>3.5297672498664133E-2</v>
      </c>
      <c r="RO106">
        <f t="shared" si="103"/>
        <v>3.3286394534632884E-2</v>
      </c>
      <c r="RP106">
        <f t="shared" si="103"/>
        <v>3.1383147103209219E-2</v>
      </c>
      <c r="RR106">
        <f t="shared" si="102"/>
        <v>8.0095799999999997</v>
      </c>
      <c r="RS106" s="35">
        <v>0.2</v>
      </c>
      <c r="RT106">
        <f>0.99*RD106*8+0.01*RE106*9</f>
        <v>0.21251199374570337</v>
      </c>
    </row>
    <row r="107" spans="1:488" x14ac:dyDescent="0.3">
      <c r="QP107" s="35"/>
      <c r="QS107" s="104">
        <f t="shared" si="100"/>
        <v>1.2373062500000001</v>
      </c>
      <c r="QU107">
        <v>4</v>
      </c>
      <c r="QV107" s="35">
        <v>0.25</v>
      </c>
      <c r="QW107">
        <f>(BI$47*0.378 + BI$48*0.01 + BI$49*0.077+ BI$51*0.049+ BI$31*0.028+BI$55*0.057)*$QS107/(QW$156-QW$157*$QV107)</f>
        <v>0</v>
      </c>
      <c r="QX107">
        <f t="shared" ref="QX107:RP107" si="104">(BJ$47*0.378 + BJ$48*0.01 + BJ$49*0.077+ BJ$51*0.049+ BJ$31*0.028+BJ$55*0.057)*$QS107/(QX$156-QX$157*$QV107)</f>
        <v>0</v>
      </c>
      <c r="QY107">
        <f t="shared" si="104"/>
        <v>0</v>
      </c>
      <c r="QZ107">
        <f t="shared" si="104"/>
        <v>0</v>
      </c>
      <c r="RA107">
        <f t="shared" si="104"/>
        <v>3.486979591096178E-2</v>
      </c>
      <c r="RB107">
        <f t="shared" si="104"/>
        <v>6.9323127359499484E-2</v>
      </c>
      <c r="RC107">
        <f t="shared" si="104"/>
        <v>3.6374014229323376E-2</v>
      </c>
      <c r="RD107">
        <f t="shared" si="104"/>
        <v>3.9065122862986107E-2</v>
      </c>
      <c r="RE107">
        <f t="shared" si="104"/>
        <v>3.2589877410897944E-2</v>
      </c>
      <c r="RF107">
        <f t="shared" si="104"/>
        <v>2.7557733404431212E-2</v>
      </c>
      <c r="RG107">
        <f t="shared" si="104"/>
        <v>2.812646813809273E-2</v>
      </c>
      <c r="RH107">
        <f t="shared" si="104"/>
        <v>2.4831897268059826E-2</v>
      </c>
      <c r="RI107">
        <f t="shared" si="104"/>
        <v>2.1677973813763456E-2</v>
      </c>
      <c r="RJ107">
        <f t="shared" si="104"/>
        <v>2.1107863827907622E-2</v>
      </c>
      <c r="RK107">
        <f t="shared" si="104"/>
        <v>5.3314009763804224E-2</v>
      </c>
      <c r="RL107">
        <f t="shared" si="104"/>
        <v>5.1920526056679454E-2</v>
      </c>
      <c r="RM107">
        <f t="shared" si="104"/>
        <v>4.6358436380322846E-2</v>
      </c>
      <c r="RN107">
        <f t="shared" si="104"/>
        <v>4.5554978791371034E-2</v>
      </c>
      <c r="RO107">
        <f t="shared" si="104"/>
        <v>4.2082147778248702E-2</v>
      </c>
      <c r="RP107">
        <f t="shared" si="104"/>
        <v>4.0182138987539084E-2</v>
      </c>
      <c r="RR107">
        <f t="shared" si="102"/>
        <v>8.6069250000000004</v>
      </c>
      <c r="RS107" s="35">
        <v>0.25</v>
      </c>
      <c r="RT107">
        <f>0.39*RD107*RD103+0.61*RE107*RE103</f>
        <v>0.3008016103183464</v>
      </c>
    </row>
    <row r="108" spans="1:488" x14ac:dyDescent="0.3">
      <c r="QP108" s="35"/>
      <c r="QS108" s="104">
        <f t="shared" si="100"/>
        <v>1.2835109999999998</v>
      </c>
      <c r="QU108">
        <v>5</v>
      </c>
      <c r="QV108" s="35">
        <v>0.3</v>
      </c>
      <c r="QW108">
        <f>(CC$47*0.378 + CC$48*0.01 + CC$49*0.077+ CC$51*0.049+ CC$31*0.028+CC$55*0.057)*$QS108/(QW$156-QW$157*$QV108)</f>
        <v>0</v>
      </c>
      <c r="QX108">
        <f t="shared" ref="QX108:RP108" si="105">(CD$47*0.378 + CD$48*0.01 + CD$49*0.077+ CD$51*0.049+ CD$31*0.028+CD$55*0.057)*$QS108/(QX$156-QX$157*$QV108)</f>
        <v>0</v>
      </c>
      <c r="QY108">
        <f t="shared" si="105"/>
        <v>0</v>
      </c>
      <c r="QZ108">
        <f t="shared" si="105"/>
        <v>0</v>
      </c>
      <c r="RA108">
        <f t="shared" si="105"/>
        <v>0</v>
      </c>
      <c r="RB108">
        <f t="shared" si="105"/>
        <v>7.1964504112879246E-2</v>
      </c>
      <c r="RC108">
        <f t="shared" si="105"/>
        <v>6.4957362396890456E-2</v>
      </c>
      <c r="RD108">
        <f t="shared" si="105"/>
        <v>4.1051240271455354E-2</v>
      </c>
      <c r="RE108">
        <f t="shared" si="105"/>
        <v>3.7179138296312114E-2</v>
      </c>
      <c r="RF108">
        <f t="shared" si="105"/>
        <v>3.4553433763416165E-2</v>
      </c>
      <c r="RG108">
        <f t="shared" si="105"/>
        <v>3.1696621211162797E-2</v>
      </c>
      <c r="RH108">
        <f t="shared" si="105"/>
        <v>3.0138992900706096E-2</v>
      </c>
      <c r="RI108">
        <f t="shared" si="105"/>
        <v>2.5011572472224488E-2</v>
      </c>
      <c r="RJ108">
        <f t="shared" si="105"/>
        <v>2.5526177595377175E-2</v>
      </c>
      <c r="RK108">
        <f t="shared" si="105"/>
        <v>5.4714226995602973E-2</v>
      </c>
      <c r="RL108">
        <f t="shared" si="105"/>
        <v>5.558457987253531E-2</v>
      </c>
      <c r="RM108">
        <f t="shared" si="105"/>
        <v>5.6544651329975749E-2</v>
      </c>
      <c r="RN108">
        <f t="shared" si="105"/>
        <v>5.6868400132057885E-2</v>
      </c>
      <c r="RO108">
        <f t="shared" si="105"/>
        <v>5.186685939917747E-2</v>
      </c>
      <c r="RP108">
        <f t="shared" si="105"/>
        <v>5.1044122450521805E-2</v>
      </c>
      <c r="RR108">
        <f t="shared" si="102"/>
        <v>9.2042699999999993</v>
      </c>
      <c r="RS108" s="35">
        <v>0.3</v>
      </c>
      <c r="RT108">
        <f>0.8*RE108*9+0.2*RF108*10</f>
        <v>0.33679666326027957</v>
      </c>
    </row>
    <row r="109" spans="1:488" x14ac:dyDescent="0.3">
      <c r="QP109" s="35"/>
      <c r="QS109" s="104">
        <f t="shared" si="100"/>
        <v>1.3150329860999999</v>
      </c>
      <c r="QU109">
        <v>6</v>
      </c>
      <c r="QV109" s="35">
        <v>0.33299999999999996</v>
      </c>
      <c r="QW109">
        <f>(CW$47*0.378 + CW$48*0.01 + CW$49*0.077+ CW$51*0.049+ CW$31*0.028+CW$55*0.057)*$QS109/(QW$156-QW$157*$QV109)</f>
        <v>0</v>
      </c>
      <c r="QX109">
        <f t="shared" ref="QX109:RP109" si="106">(CX$47*0.378 + CX$48*0.01 + CX$49*0.077+ CX$51*0.049+ CX$31*0.028+CX$55*0.057)*$QS109/(QX$156-QX$157*$QV109)</f>
        <v>0</v>
      </c>
      <c r="QY109">
        <f t="shared" si="106"/>
        <v>0</v>
      </c>
      <c r="QZ109">
        <f t="shared" si="106"/>
        <v>0</v>
      </c>
      <c r="RA109">
        <f t="shared" si="106"/>
        <v>0</v>
      </c>
      <c r="RB109">
        <f t="shared" si="106"/>
        <v>1.0384293773428048E-2</v>
      </c>
      <c r="RC109">
        <f t="shared" si="106"/>
        <v>9.4557214563372322E-2</v>
      </c>
      <c r="RD109">
        <f t="shared" si="106"/>
        <v>4.7832287699138144E-2</v>
      </c>
      <c r="RE109">
        <f t="shared" si="106"/>
        <v>4.4309353501104376E-2</v>
      </c>
      <c r="RF109">
        <f t="shared" si="106"/>
        <v>3.655802505399617E-2</v>
      </c>
      <c r="RG109">
        <f t="shared" si="106"/>
        <v>3.5964721721679256E-2</v>
      </c>
      <c r="RH109">
        <f t="shared" si="106"/>
        <v>3.2537337198660157E-2</v>
      </c>
      <c r="RI109">
        <f t="shared" si="106"/>
        <v>3.1793296800171775E-2</v>
      </c>
      <c r="RJ109">
        <f t="shared" si="106"/>
        <v>2.6301321524435036E-2</v>
      </c>
      <c r="RK109">
        <f t="shared" si="106"/>
        <v>5.3276351761270296E-2</v>
      </c>
      <c r="RL109">
        <f t="shared" si="106"/>
        <v>5.522338971826745E-2</v>
      </c>
      <c r="RM109">
        <f t="shared" si="106"/>
        <v>5.6861250296775141E-2</v>
      </c>
      <c r="RN109">
        <f t="shared" si="106"/>
        <v>5.7439071412440992E-2</v>
      </c>
      <c r="RO109">
        <f t="shared" si="106"/>
        <v>5.8041091362840476E-2</v>
      </c>
      <c r="RP109">
        <f t="shared" si="106"/>
        <v>5.783243251350597E-2</v>
      </c>
      <c r="RR109">
        <f t="shared" si="102"/>
        <v>9.5985177000000004</v>
      </c>
      <c r="RS109" s="35">
        <v>0.33299999999999996</v>
      </c>
      <c r="RT109">
        <f>0.4*RE109*9+0.6*RF109*10</f>
        <v>0.37886182292795278</v>
      </c>
    </row>
    <row r="110" spans="1:488" x14ac:dyDescent="0.3">
      <c r="QP110" s="35"/>
      <c r="QS110" s="104">
        <f t="shared" si="100"/>
        <v>1.3473715043999999</v>
      </c>
      <c r="QU110">
        <v>7</v>
      </c>
      <c r="QV110" s="35">
        <v>0.36599999999999999</v>
      </c>
      <c r="QW110">
        <f>(DQ$47*0.378 + DQ$48*0.01 + DQ$49*0.077+ DQ$51*0.049+ DQ$31*0.028+DQ$55*0.057)*$QS110/(QW$156-QW$157*$QV110)</f>
        <v>0</v>
      </c>
      <c r="QX110">
        <f t="shared" ref="QX110:RP110" si="107">(DR$47*0.378 + DR$48*0.01 + DR$49*0.077+ DR$51*0.049+ DR$31*0.028+DR$55*0.057)*$QS110/(QX$156-QX$157*$QV110)</f>
        <v>0</v>
      </c>
      <c r="QY110">
        <f t="shared" si="107"/>
        <v>0</v>
      </c>
      <c r="QZ110">
        <f t="shared" si="107"/>
        <v>0</v>
      </c>
      <c r="RA110">
        <f t="shared" si="107"/>
        <v>0</v>
      </c>
      <c r="RB110">
        <f t="shared" si="107"/>
        <v>0</v>
      </c>
      <c r="RC110">
        <f t="shared" si="107"/>
        <v>8.5235796758218504E-2</v>
      </c>
      <c r="RD110">
        <f t="shared" si="107"/>
        <v>8.3390537106783499E-2</v>
      </c>
      <c r="RE110">
        <f t="shared" si="107"/>
        <v>4.5811535659573244E-2</v>
      </c>
      <c r="RF110">
        <f t="shared" si="107"/>
        <v>3.9167216930977751E-2</v>
      </c>
      <c r="RG110">
        <f t="shared" si="107"/>
        <v>3.6449882102340327E-2</v>
      </c>
      <c r="RH110">
        <f t="shared" si="107"/>
        <v>3.5007709485325895E-2</v>
      </c>
      <c r="RI110">
        <f t="shared" si="107"/>
        <v>3.1246466777775303E-2</v>
      </c>
      <c r="RJ110">
        <f t="shared" si="107"/>
        <v>2.8709492418913879E-2</v>
      </c>
      <c r="RK110">
        <f t="shared" si="107"/>
        <v>5.2644885238120186E-2</v>
      </c>
      <c r="RL110">
        <f t="shared" si="107"/>
        <v>5.4108092318280794E-2</v>
      </c>
      <c r="RM110">
        <f t="shared" si="107"/>
        <v>5.6674015255727947E-2</v>
      </c>
      <c r="RN110">
        <f t="shared" si="107"/>
        <v>5.7785963374390487E-2</v>
      </c>
      <c r="RO110">
        <f t="shared" si="107"/>
        <v>5.8279190850658136E-2</v>
      </c>
      <c r="RP110">
        <f t="shared" si="107"/>
        <v>5.8687687573007158E-2</v>
      </c>
      <c r="RR110">
        <f t="shared" si="102"/>
        <v>9.9927654000000015</v>
      </c>
      <c r="RS110" s="35">
        <v>0.36599999999999999</v>
      </c>
      <c r="RT110">
        <f>0.01*RE110*9+0.99*RF110*10</f>
        <v>0.39187848582604135</v>
      </c>
    </row>
    <row r="111" spans="1:488" x14ac:dyDescent="0.3">
      <c r="QP111" s="35"/>
      <c r="QS111" s="104">
        <f t="shared" si="100"/>
        <v>1.3815440000000001</v>
      </c>
      <c r="QU111">
        <v>8</v>
      </c>
      <c r="QV111" s="35">
        <v>0.4</v>
      </c>
      <c r="QW111">
        <f>(EK$47*0.378 + EK$48*0.01 + EK$49*0.077+ EK$51*0.049+ EK$31*0.028+EK$55*0.057)*$QS111/(QW$156-QW$157*$QV111)</f>
        <v>0</v>
      </c>
      <c r="QX111">
        <f t="shared" ref="QX111:RP111" si="108">(EL$47*0.378 + EL$48*0.01 + EL$49*0.077+ EL$51*0.049+ EL$31*0.028+EL$55*0.057)*$QS111/(QX$156-QX$157*$QV111)</f>
        <v>0</v>
      </c>
      <c r="QY111">
        <f t="shared" si="108"/>
        <v>0</v>
      </c>
      <c r="QZ111">
        <f t="shared" si="108"/>
        <v>0</v>
      </c>
      <c r="RA111">
        <f t="shared" si="108"/>
        <v>0</v>
      </c>
      <c r="RB111">
        <f t="shared" si="108"/>
        <v>0</v>
      </c>
      <c r="RC111">
        <f t="shared" si="108"/>
        <v>3.7038353685847437E-2</v>
      </c>
      <c r="RD111">
        <f t="shared" si="108"/>
        <v>0.11451080602250478</v>
      </c>
      <c r="RE111">
        <f t="shared" si="108"/>
        <v>5.183321061247595E-2</v>
      </c>
      <c r="RF111">
        <f t="shared" si="108"/>
        <v>4.3476191030818512E-2</v>
      </c>
      <c r="RG111">
        <f t="shared" si="108"/>
        <v>3.9931123884093866E-2</v>
      </c>
      <c r="RH111">
        <f t="shared" si="108"/>
        <v>3.7765860000399998E-2</v>
      </c>
      <c r="RI111">
        <f t="shared" si="108"/>
        <v>3.3027325999084679E-2</v>
      </c>
      <c r="RJ111">
        <f t="shared" si="108"/>
        <v>3.412448485410241E-2</v>
      </c>
      <c r="RK111">
        <f t="shared" si="108"/>
        <v>5.1419584474244162E-2</v>
      </c>
      <c r="RL111">
        <f t="shared" si="108"/>
        <v>5.2876253260810732E-2</v>
      </c>
      <c r="RM111">
        <f t="shared" si="108"/>
        <v>5.6612987886476715E-2</v>
      </c>
      <c r="RN111">
        <f t="shared" si="108"/>
        <v>5.5928767940980312E-2</v>
      </c>
      <c r="RO111">
        <f t="shared" si="108"/>
        <v>5.7975146131550491E-2</v>
      </c>
      <c r="RP111">
        <f t="shared" si="108"/>
        <v>5.9575358860395007E-2</v>
      </c>
      <c r="RR111">
        <f t="shared" si="102"/>
        <v>10.398960000000001</v>
      </c>
      <c r="RS111" s="35">
        <v>0.4</v>
      </c>
      <c r="RT111">
        <f>0.6*RF111*10+0.4*RG111*11</f>
        <v>0.43655409127492412</v>
      </c>
    </row>
    <row r="112" spans="1:488" x14ac:dyDescent="0.3">
      <c r="QP112" s="35"/>
      <c r="QS112" s="104">
        <f t="shared" si="100"/>
        <v>1.4155403260999999</v>
      </c>
      <c r="QU112">
        <v>9</v>
      </c>
      <c r="QV112" s="35">
        <v>0.43300000000000005</v>
      </c>
      <c r="QW112">
        <f>(FE$47*0.378 + FE$48*0.01 + FE$49*0.077+ FE$51*0.049+ FE$31*0.028+FE$55*0.057)*$QS112/(QW$156-QW$157*$QV112)</f>
        <v>0</v>
      </c>
      <c r="QX112">
        <f t="shared" ref="QX112:RP112" si="109">(FF$47*0.378 + FF$48*0.01 + FF$49*0.077+ FF$51*0.049+ FF$31*0.028+FF$55*0.057)*$QS112/(QX$156-QX$157*$QV112)</f>
        <v>0</v>
      </c>
      <c r="QY112">
        <f t="shared" si="109"/>
        <v>0</v>
      </c>
      <c r="QZ112">
        <f t="shared" si="109"/>
        <v>0</v>
      </c>
      <c r="RA112">
        <f t="shared" si="109"/>
        <v>0</v>
      </c>
      <c r="RB112">
        <f t="shared" si="109"/>
        <v>0</v>
      </c>
      <c r="RC112">
        <f t="shared" si="109"/>
        <v>0</v>
      </c>
      <c r="RD112">
        <f t="shared" si="109"/>
        <v>0.10413027853566705</v>
      </c>
      <c r="RE112">
        <f t="shared" si="109"/>
        <v>8.0914498874897808E-2</v>
      </c>
      <c r="RF112">
        <f t="shared" si="109"/>
        <v>4.6455017383708865E-2</v>
      </c>
      <c r="RG112">
        <f t="shared" si="109"/>
        <v>4.3128375552646391E-2</v>
      </c>
      <c r="RH112">
        <f t="shared" si="109"/>
        <v>4.3443529848377828E-2</v>
      </c>
      <c r="RI112">
        <f t="shared" si="109"/>
        <v>3.8476898984075997E-2</v>
      </c>
      <c r="RJ112">
        <f t="shared" si="109"/>
        <v>3.5137848965849081E-2</v>
      </c>
      <c r="RK112">
        <f t="shared" si="109"/>
        <v>5.4460143902593697E-2</v>
      </c>
      <c r="RL112">
        <f t="shared" si="109"/>
        <v>5.5031835091307234E-2</v>
      </c>
      <c r="RM112">
        <f t="shared" si="109"/>
        <v>5.4851356192139697E-2</v>
      </c>
      <c r="RN112">
        <f t="shared" si="109"/>
        <v>5.6890579575675004E-2</v>
      </c>
      <c r="RO112">
        <f t="shared" si="109"/>
        <v>5.6874214129649867E-2</v>
      </c>
      <c r="RP112">
        <f t="shared" si="109"/>
        <v>5.9007776091545588E-2</v>
      </c>
      <c r="RR112">
        <f t="shared" si="102"/>
        <v>10.7932077</v>
      </c>
      <c r="RS112" s="35">
        <v>0.43300000000000005</v>
      </c>
      <c r="RT112">
        <f>0.21*RF112*10+0.79*RG112*11</f>
        <v>0.47234112005828582</v>
      </c>
    </row>
    <row r="113" spans="458:488" x14ac:dyDescent="0.3">
      <c r="QP113" s="35"/>
      <c r="QS113" s="104">
        <f t="shared" si="100"/>
        <v>1.4503531843999999</v>
      </c>
      <c r="QU113">
        <v>10</v>
      </c>
      <c r="QV113" s="35">
        <v>0.46600000000000008</v>
      </c>
      <c r="QW113">
        <f>(FY$47*0.378 + FY$48*0.01 + FY$49*0.077+ FY$51*0.049+ FY$31*0.028+FY$55*0.057)*$QS113/(QW$156-QW$157*$QV113)</f>
        <v>0</v>
      </c>
      <c r="QX113">
        <f t="shared" ref="QX113:RP113" si="110">(FZ$47*0.378 + FZ$48*0.01 + FZ$49*0.077+ FZ$51*0.049+ FZ$31*0.028+FZ$55*0.057)*$QS113/(QX$156-QX$157*$QV113)</f>
        <v>0</v>
      </c>
      <c r="QY113">
        <f t="shared" si="110"/>
        <v>0</v>
      </c>
      <c r="QZ113">
        <f t="shared" si="110"/>
        <v>0</v>
      </c>
      <c r="RA113">
        <f t="shared" si="110"/>
        <v>0</v>
      </c>
      <c r="RB113">
        <f t="shared" si="110"/>
        <v>0</v>
      </c>
      <c r="RC113">
        <f t="shared" si="110"/>
        <v>0</v>
      </c>
      <c r="RD113">
        <f t="shared" si="110"/>
        <v>7.1720712862027858E-2</v>
      </c>
      <c r="RE113">
        <f t="shared" si="110"/>
        <v>0.13147888464581339</v>
      </c>
      <c r="RF113">
        <f t="shared" si="110"/>
        <v>5.2491653989332886E-2</v>
      </c>
      <c r="RG113">
        <f t="shared" si="110"/>
        <v>5.0950598109049637E-2</v>
      </c>
      <c r="RH113">
        <f t="shared" si="110"/>
        <v>4.4702567788562457E-2</v>
      </c>
      <c r="RI113">
        <f t="shared" si="110"/>
        <v>4.3350752468233632E-2</v>
      </c>
      <c r="RJ113">
        <f t="shared" si="110"/>
        <v>3.7647854069615856E-2</v>
      </c>
      <c r="RK113">
        <f t="shared" si="110"/>
        <v>5.1291728201001294E-2</v>
      </c>
      <c r="RL113">
        <f t="shared" si="110"/>
        <v>5.2530004502799509E-2</v>
      </c>
      <c r="RM113">
        <f t="shared" si="110"/>
        <v>5.5654890839998125E-2</v>
      </c>
      <c r="RN113">
        <f t="shared" si="110"/>
        <v>5.5365759144134843E-2</v>
      </c>
      <c r="RO113">
        <f t="shared" si="110"/>
        <v>5.7551904541701962E-2</v>
      </c>
      <c r="RP113">
        <f t="shared" si="110"/>
        <v>5.7828500843032059E-2</v>
      </c>
      <c r="RR113">
        <f t="shared" si="102"/>
        <v>11.187455400000001</v>
      </c>
      <c r="RS113" s="35">
        <v>0.46600000000000008</v>
      </c>
      <c r="RT113">
        <f>0.81*RG113*11+0.19*RH113*12</f>
        <v>0.55589168370955466</v>
      </c>
    </row>
    <row r="114" spans="458:488" x14ac:dyDescent="0.3">
      <c r="QP114" s="35"/>
      <c r="QS114" s="104">
        <f t="shared" si="100"/>
        <v>1.4870749999999999</v>
      </c>
      <c r="QU114">
        <v>11</v>
      </c>
      <c r="QV114" s="35">
        <v>0.5</v>
      </c>
      <c r="QW114">
        <f>(GS$47*0.378 + GS$48*0.01 + GS$49*0.077+ GS$51*0.049+ GS$31*0.028+GS$55*0.057)*$QS114/(QW$156-QW$157*$QV114)</f>
        <v>0</v>
      </c>
      <c r="QX114">
        <f t="shared" ref="QX114:RP114" si="111">(GT$47*0.378 + GT$48*0.01 + GT$49*0.077+ GT$51*0.049+ GT$31*0.028+GT$55*0.057)*$QS114/(QX$156-QX$157*$QV114)</f>
        <v>0</v>
      </c>
      <c r="QY114">
        <f t="shared" si="111"/>
        <v>0</v>
      </c>
      <c r="QZ114">
        <f t="shared" si="111"/>
        <v>0</v>
      </c>
      <c r="RA114">
        <f t="shared" si="111"/>
        <v>0</v>
      </c>
      <c r="RB114">
        <f t="shared" si="111"/>
        <v>0</v>
      </c>
      <c r="RC114">
        <f t="shared" si="111"/>
        <v>0</v>
      </c>
      <c r="RD114">
        <f t="shared" si="111"/>
        <v>1.3418088327695005E-2</v>
      </c>
      <c r="RE114">
        <f t="shared" si="111"/>
        <v>0.10983716972201334</v>
      </c>
      <c r="RF114">
        <f t="shared" si="111"/>
        <v>8.6524720521790124E-2</v>
      </c>
      <c r="RG114">
        <f t="shared" si="111"/>
        <v>5.8106755498141684E-2</v>
      </c>
      <c r="RH114">
        <f t="shared" si="111"/>
        <v>4.596572069002372E-2</v>
      </c>
      <c r="RI114">
        <f t="shared" si="111"/>
        <v>4.5474480191015069E-2</v>
      </c>
      <c r="RJ114">
        <f t="shared" si="111"/>
        <v>3.8990860078115093E-2</v>
      </c>
      <c r="RK114">
        <f t="shared" si="111"/>
        <v>5.2653261412090202E-2</v>
      </c>
      <c r="RL114">
        <f t="shared" si="111"/>
        <v>5.3490262548191232E-2</v>
      </c>
      <c r="RM114">
        <f t="shared" si="111"/>
        <v>5.5401838810407993E-2</v>
      </c>
      <c r="RN114">
        <f t="shared" si="111"/>
        <v>5.6018449858494496E-2</v>
      </c>
      <c r="RO114">
        <f t="shared" si="111"/>
        <v>5.5877014547917152E-2</v>
      </c>
      <c r="RP114">
        <f t="shared" si="111"/>
        <v>5.9014493734506693E-2</v>
      </c>
      <c r="RR114">
        <f t="shared" si="102"/>
        <v>11.59365</v>
      </c>
      <c r="RS114" s="35">
        <v>0.5</v>
      </c>
      <c r="RT114">
        <f>0.41*RG114*11+0.59*RH114*12</f>
        <v>0.5874987697819869</v>
      </c>
    </row>
    <row r="115" spans="458:488" x14ac:dyDescent="0.3">
      <c r="QP115" s="35"/>
      <c r="QS115" s="104">
        <f t="shared" si="100"/>
        <v>1.5235456661</v>
      </c>
      <c r="QU115">
        <v>12</v>
      </c>
      <c r="QV115" s="35">
        <v>0.53300000000000003</v>
      </c>
      <c r="QW115">
        <f>(HM$47*0.378 + HM$48*0.01 + HM$49*0.077+ HM$51*0.049+ HM$31*0.028+HM$55*0.057)*$QS115/(QW$156-QW$157*$QV115)</f>
        <v>0</v>
      </c>
      <c r="QX115">
        <f t="shared" ref="QX115:RP115" si="112">(HN$47*0.378 + HN$48*0.01 + HN$49*0.077+ HN$51*0.049+ HN$31*0.028+HN$55*0.057)*$QS115/(QX$156-QX$157*$QV115)</f>
        <v>0</v>
      </c>
      <c r="QY115">
        <f t="shared" si="112"/>
        <v>0</v>
      </c>
      <c r="QZ115">
        <f t="shared" si="112"/>
        <v>0</v>
      </c>
      <c r="RA115">
        <f t="shared" si="112"/>
        <v>0</v>
      </c>
      <c r="RB115">
        <f t="shared" si="112"/>
        <v>0</v>
      </c>
      <c r="RC115">
        <f t="shared" si="112"/>
        <v>0</v>
      </c>
      <c r="RD115">
        <f t="shared" si="112"/>
        <v>0</v>
      </c>
      <c r="RE115">
        <f t="shared" si="112"/>
        <v>0.10152944722071373</v>
      </c>
      <c r="RF115">
        <f t="shared" si="112"/>
        <v>0.14753627193909058</v>
      </c>
      <c r="RG115">
        <f t="shared" si="112"/>
        <v>6.3753736763976637E-2</v>
      </c>
      <c r="RH115">
        <f t="shared" si="112"/>
        <v>5.4737110902707782E-2</v>
      </c>
      <c r="RI115">
        <f t="shared" si="112"/>
        <v>4.8443932552362567E-2</v>
      </c>
      <c r="RJ115">
        <f t="shared" si="112"/>
        <v>4.3179734470181051E-2</v>
      </c>
      <c r="RK115">
        <f t="shared" si="112"/>
        <v>5.523783175616797E-2</v>
      </c>
      <c r="RL115">
        <f t="shared" si="112"/>
        <v>5.4443755060417647E-2</v>
      </c>
      <c r="RM115">
        <f t="shared" si="112"/>
        <v>5.4020182858837348E-2</v>
      </c>
      <c r="RN115">
        <f t="shared" si="112"/>
        <v>5.6822890762490232E-2</v>
      </c>
      <c r="RO115">
        <f t="shared" si="112"/>
        <v>5.6330491959628776E-2</v>
      </c>
      <c r="RP115">
        <f t="shared" si="112"/>
        <v>5.6520490535814309E-2</v>
      </c>
      <c r="RR115">
        <f t="shared" si="102"/>
        <v>11.987897700000001</v>
      </c>
      <c r="RS115" s="35">
        <v>0.53300000000000003</v>
      </c>
      <c r="RT115">
        <f>0.01*RG115*11+0.99*RH115*12</f>
        <v>0.65728978856820597</v>
      </c>
    </row>
    <row r="116" spans="458:488" x14ac:dyDescent="0.3">
      <c r="QP116" s="35"/>
      <c r="QS116" s="104">
        <f t="shared" si="100"/>
        <v>1.5608328644</v>
      </c>
      <c r="QU116">
        <v>13</v>
      </c>
      <c r="QV116" s="35">
        <v>0.56600000000000006</v>
      </c>
      <c r="QW116">
        <f>(IG$47*0.378 + IG$48*0.01 + IG$49*0.077+ IG$51*0.049+ IG$31*0.028+IG$55*0.057)*$QS116/(QW$156-QW$157*$QV116)</f>
        <v>0</v>
      </c>
      <c r="QX116">
        <f t="shared" ref="QX116:RP116" si="113">(IH$47*0.378 + IH$48*0.01 + IH$49*0.077+ IH$51*0.049+ IH$31*0.028+IH$55*0.057)*$QS116/(QX$156-QX$157*$QV116)</f>
        <v>0</v>
      </c>
      <c r="QY116">
        <f t="shared" si="113"/>
        <v>0</v>
      </c>
      <c r="QZ116">
        <f t="shared" si="113"/>
        <v>0</v>
      </c>
      <c r="RA116">
        <f t="shared" si="113"/>
        <v>0</v>
      </c>
      <c r="RB116">
        <f t="shared" si="113"/>
        <v>0</v>
      </c>
      <c r="RC116">
        <f t="shared" si="113"/>
        <v>0</v>
      </c>
      <c r="RD116">
        <f t="shared" si="113"/>
        <v>0</v>
      </c>
      <c r="RE116">
        <f t="shared" si="113"/>
        <v>5.8221011687740895E-2</v>
      </c>
      <c r="RF116">
        <f t="shared" si="113"/>
        <v>0.11559401678588778</v>
      </c>
      <c r="RG116">
        <f t="shared" si="113"/>
        <v>9.5330229980079395E-2</v>
      </c>
      <c r="RH116">
        <f t="shared" si="113"/>
        <v>5.557206793136988E-2</v>
      </c>
      <c r="RI116">
        <f t="shared" si="113"/>
        <v>5.4998589879520922E-2</v>
      </c>
      <c r="RJ116">
        <f t="shared" si="113"/>
        <v>4.652197436999523E-2</v>
      </c>
      <c r="RK116">
        <f t="shared" si="113"/>
        <v>5.6547798316369816E-2</v>
      </c>
      <c r="RL116">
        <f t="shared" si="113"/>
        <v>5.7138852877525174E-2</v>
      </c>
      <c r="RM116">
        <f t="shared" si="113"/>
        <v>5.5467579248974566E-2</v>
      </c>
      <c r="RN116">
        <f t="shared" si="113"/>
        <v>5.4673157108106017E-2</v>
      </c>
      <c r="RO116">
        <f t="shared" si="113"/>
        <v>5.833763662803311E-2</v>
      </c>
      <c r="RP116">
        <f t="shared" si="113"/>
        <v>5.7182461391166048E-2</v>
      </c>
      <c r="RR116">
        <f t="shared" si="102"/>
        <v>12.382145400000001</v>
      </c>
      <c r="RS116" s="35">
        <v>0.56600000000000006</v>
      </c>
      <c r="RT116">
        <f>0.62*RH116*12+0.38*RI116*13</f>
        <v>0.68514921941422524</v>
      </c>
    </row>
    <row r="117" spans="458:488" x14ac:dyDescent="0.3">
      <c r="QP117" s="35"/>
      <c r="QS117" s="104">
        <f t="shared" si="100"/>
        <v>1.600104</v>
      </c>
      <c r="QU117">
        <v>14</v>
      </c>
      <c r="QV117" s="35">
        <v>0.6</v>
      </c>
      <c r="QW117">
        <f>(JA$47*0.378 + JA$48*0.01 + JA$49*0.077+ JA$51*0.049+ JA$31*0.028+JA$55*0.057)*$QS117/(QW$156-QW$157*$QV117)</f>
        <v>0</v>
      </c>
      <c r="QX117">
        <f t="shared" ref="QX117:RP117" si="114">(JB$47*0.378 + JB$48*0.01 + JB$49*0.077+ JB$51*0.049+ JB$31*0.028+JB$55*0.057)*$QS117/(QX$156-QX$157*$QV117)</f>
        <v>0</v>
      </c>
      <c r="QY117">
        <f t="shared" si="114"/>
        <v>0</v>
      </c>
      <c r="QZ117">
        <f t="shared" si="114"/>
        <v>0</v>
      </c>
      <c r="RA117">
        <f t="shared" si="114"/>
        <v>0</v>
      </c>
      <c r="RB117">
        <f t="shared" si="114"/>
        <v>0</v>
      </c>
      <c r="RC117">
        <f t="shared" si="114"/>
        <v>0</v>
      </c>
      <c r="RD117">
        <f t="shared" si="114"/>
        <v>0</v>
      </c>
      <c r="RE117">
        <f t="shared" si="114"/>
        <v>0</v>
      </c>
      <c r="RF117">
        <f t="shared" si="114"/>
        <v>0.12768848623082327</v>
      </c>
      <c r="RG117">
        <f t="shared" si="114"/>
        <v>0.16094787085170698</v>
      </c>
      <c r="RH117">
        <f t="shared" si="114"/>
        <v>5.9537262679286246E-2</v>
      </c>
      <c r="RI117">
        <f t="shared" si="114"/>
        <v>4.7448079218054037E-2</v>
      </c>
      <c r="RJ117">
        <f t="shared" si="114"/>
        <v>5.2319316734358814E-2</v>
      </c>
      <c r="RK117">
        <f t="shared" si="114"/>
        <v>5.5643457005361649E-2</v>
      </c>
      <c r="RL117">
        <f t="shared" si="114"/>
        <v>5.5981507048690364E-2</v>
      </c>
      <c r="RM117">
        <f t="shared" si="114"/>
        <v>5.7294520941914895E-2</v>
      </c>
      <c r="RN117">
        <f t="shared" si="114"/>
        <v>5.7394505396415593E-2</v>
      </c>
      <c r="RO117">
        <f t="shared" si="114"/>
        <v>5.7265941617402276E-2</v>
      </c>
      <c r="RP117">
        <f t="shared" si="114"/>
        <v>5.7902086909466091E-2</v>
      </c>
      <c r="RR117">
        <f t="shared" si="102"/>
        <v>12.78834</v>
      </c>
      <c r="RS117" s="35">
        <v>0.6</v>
      </c>
      <c r="RT117">
        <f>0.21*RH117*12+0.79*RI117*13</f>
        <v>0.63732567552121622</v>
      </c>
    </row>
    <row r="118" spans="458:488" x14ac:dyDescent="0.3">
      <c r="QP118" s="35"/>
      <c r="QS118" s="104">
        <f t="shared" si="100"/>
        <v>1.6390490061</v>
      </c>
      <c r="QU118">
        <v>15</v>
      </c>
      <c r="QV118" s="35">
        <v>0.63300000000000001</v>
      </c>
      <c r="QW118">
        <f>(JU$47*0.378 + JU$48*0.01 + JU$49*0.077+ JU$51*0.049+ JU$31*0.028+JU$55*0.057)*$QS118/(QW$156-QW$157*$QV118)</f>
        <v>0</v>
      </c>
      <c r="QX118">
        <f t="shared" ref="QX118:RP118" si="115">(JV$47*0.378 + JV$48*0.01 + JV$49*0.077+ JV$51*0.049+ JV$31*0.028+JV$55*0.057)*$QS118/(QX$156-QX$157*$QV118)</f>
        <v>0</v>
      </c>
      <c r="QY118">
        <f t="shared" si="115"/>
        <v>0</v>
      </c>
      <c r="QZ118">
        <f t="shared" si="115"/>
        <v>0</v>
      </c>
      <c r="RA118">
        <f t="shared" si="115"/>
        <v>0</v>
      </c>
      <c r="RB118">
        <f t="shared" si="115"/>
        <v>0</v>
      </c>
      <c r="RC118">
        <f t="shared" si="115"/>
        <v>0</v>
      </c>
      <c r="RD118">
        <f t="shared" si="115"/>
        <v>0</v>
      </c>
      <c r="RE118">
        <f t="shared" si="115"/>
        <v>0</v>
      </c>
      <c r="RF118">
        <f t="shared" si="115"/>
        <v>7.59424403431605E-2</v>
      </c>
      <c r="RG118">
        <f t="shared" si="115"/>
        <v>0.12817719312476983</v>
      </c>
      <c r="RH118">
        <f t="shared" si="115"/>
        <v>0.11698247750597593</v>
      </c>
      <c r="RI118">
        <f t="shared" si="115"/>
        <v>6.1352163937944099E-2</v>
      </c>
      <c r="RJ118">
        <f t="shared" si="115"/>
        <v>5.7287373516576229E-2</v>
      </c>
      <c r="RK118">
        <f t="shared" si="115"/>
        <v>6.0207459225732209E-2</v>
      </c>
      <c r="RL118">
        <f t="shared" si="115"/>
        <v>6.0072860088069814E-2</v>
      </c>
      <c r="RM118">
        <f t="shared" si="115"/>
        <v>5.7792747390428896E-2</v>
      </c>
      <c r="RN118">
        <f t="shared" si="115"/>
        <v>5.8982317198099439E-2</v>
      </c>
      <c r="RO118">
        <f t="shared" si="115"/>
        <v>5.8302277629924647E-2</v>
      </c>
      <c r="RP118">
        <f t="shared" si="115"/>
        <v>5.824557880313002E-2</v>
      </c>
      <c r="RR118">
        <f t="shared" si="102"/>
        <v>13.182587700000001</v>
      </c>
      <c r="RS118" s="35">
        <v>0.63300000000000001</v>
      </c>
      <c r="RT118">
        <f>0.82*RI118*13+0.18*RJ118*14</f>
        <v>0.7983782488402561</v>
      </c>
    </row>
    <row r="119" spans="458:488" x14ac:dyDescent="0.3">
      <c r="QP119" s="35"/>
      <c r="QS119" s="104">
        <f t="shared" si="100"/>
        <v>1.6788105444000001</v>
      </c>
      <c r="QU119">
        <v>16</v>
      </c>
      <c r="QV119" s="35">
        <v>0.66600000000000004</v>
      </c>
      <c r="QW119">
        <f>(KO$47*0.378 + KO$48*0.01 + KO$49*0.077+ KO$51*0.049+ KO$31*0.028+KO$55*0.057)*$QS119/(QW$156-QW$157*$QV119)</f>
        <v>0</v>
      </c>
      <c r="QX119">
        <f t="shared" ref="QX119:RP119" si="116">(KP$47*0.378 + KP$48*0.01 + KP$49*0.077+ KP$51*0.049+ KP$31*0.028+KP$55*0.057)*$QS119/(QX$156-QX$157*$QV119)</f>
        <v>0</v>
      </c>
      <c r="QY119">
        <f t="shared" si="116"/>
        <v>0</v>
      </c>
      <c r="QZ119">
        <f t="shared" si="116"/>
        <v>0</v>
      </c>
      <c r="RA119">
        <f t="shared" si="116"/>
        <v>0</v>
      </c>
      <c r="RB119">
        <f t="shared" si="116"/>
        <v>0</v>
      </c>
      <c r="RC119">
        <f t="shared" si="116"/>
        <v>0</v>
      </c>
      <c r="RD119">
        <f t="shared" si="116"/>
        <v>0</v>
      </c>
      <c r="RE119">
        <f t="shared" si="116"/>
        <v>0</v>
      </c>
      <c r="RF119">
        <f t="shared" si="116"/>
        <v>2.8002402501556563E-2</v>
      </c>
      <c r="RG119">
        <f t="shared" si="116"/>
        <v>0.13418832339422218</v>
      </c>
      <c r="RH119">
        <f t="shared" si="116"/>
        <v>0.1506783566470824</v>
      </c>
      <c r="RI119">
        <f t="shared" si="116"/>
        <v>7.7997230740126933E-2</v>
      </c>
      <c r="RJ119">
        <f t="shared" si="116"/>
        <v>5.7096568364413937E-2</v>
      </c>
      <c r="RK119">
        <f t="shared" si="116"/>
        <v>6.4937029331103152E-2</v>
      </c>
      <c r="RL119">
        <f t="shared" si="116"/>
        <v>6.19137685538012E-2</v>
      </c>
      <c r="RM119">
        <f t="shared" si="116"/>
        <v>5.9430477628502669E-2</v>
      </c>
      <c r="RN119">
        <f t="shared" si="116"/>
        <v>5.7281808810754377E-2</v>
      </c>
      <c r="RO119">
        <f t="shared" si="116"/>
        <v>5.8988487875708435E-2</v>
      </c>
      <c r="RP119">
        <f t="shared" si="116"/>
        <v>5.6299911529560299E-2</v>
      </c>
      <c r="RR119">
        <f t="shared" si="102"/>
        <v>13.576835399999998</v>
      </c>
      <c r="RS119" s="35">
        <v>0.66600000000000004</v>
      </c>
      <c r="RT119">
        <f>0.42*RI119*13+0.58*RJ119*14</f>
        <v>0.88948901496013411</v>
      </c>
    </row>
    <row r="120" spans="458:488" x14ac:dyDescent="0.3">
      <c r="QP120" s="35"/>
      <c r="QS120" s="104">
        <f t="shared" si="100"/>
        <v>1.720631</v>
      </c>
      <c r="QU120">
        <v>17</v>
      </c>
      <c r="QV120" s="35">
        <v>0.7</v>
      </c>
      <c r="QW120">
        <f>(LI$47*0.378 + LI$48*0.01 + LI$49*0.077+ LI$51*0.049+ LI$31*0.028+LI$55*0.057)*$QS120/(QW$156-QW$157*$QV120)</f>
        <v>0</v>
      </c>
      <c r="QX120">
        <f t="shared" ref="QX120:RP120" si="117">(LJ$47*0.378 + LJ$48*0.01 + LJ$49*0.077+ LJ$51*0.049+ LJ$31*0.028+LJ$55*0.057)*$QS120/(QX$156-QX$157*$QV120)</f>
        <v>0</v>
      </c>
      <c r="QY120">
        <f t="shared" si="117"/>
        <v>0</v>
      </c>
      <c r="QZ120">
        <f t="shared" si="117"/>
        <v>0</v>
      </c>
      <c r="RA120">
        <f t="shared" si="117"/>
        <v>0</v>
      </c>
      <c r="RB120">
        <f t="shared" si="117"/>
        <v>0</v>
      </c>
      <c r="RC120">
        <f t="shared" si="117"/>
        <v>0</v>
      </c>
      <c r="RD120">
        <f t="shared" si="117"/>
        <v>0</v>
      </c>
      <c r="RE120">
        <f t="shared" si="117"/>
        <v>0</v>
      </c>
      <c r="RF120">
        <f t="shared" si="117"/>
        <v>0</v>
      </c>
      <c r="RG120">
        <f t="shared" si="117"/>
        <v>4.158504280455861E-2</v>
      </c>
      <c r="RH120">
        <f t="shared" si="117"/>
        <v>0.1332153109150645</v>
      </c>
      <c r="RI120">
        <f t="shared" si="117"/>
        <v>0.15576356645224537</v>
      </c>
      <c r="RJ120">
        <f t="shared" si="117"/>
        <v>6.2928662762323812E-2</v>
      </c>
      <c r="RK120">
        <f t="shared" si="117"/>
        <v>6.5420263988911112E-2</v>
      </c>
      <c r="RL120">
        <f t="shared" si="117"/>
        <v>6.0993097083488677E-2</v>
      </c>
      <c r="RM120">
        <f t="shared" si="117"/>
        <v>6.3485466606183469E-2</v>
      </c>
      <c r="RN120">
        <f t="shared" si="117"/>
        <v>6.1441749664185211E-2</v>
      </c>
      <c r="RO120">
        <f t="shared" si="117"/>
        <v>5.8021080500686509E-2</v>
      </c>
      <c r="RP120">
        <f t="shared" si="117"/>
        <v>5.6640827723832263E-2</v>
      </c>
      <c r="RR120">
        <f t="shared" si="102"/>
        <v>13.983029999999999</v>
      </c>
      <c r="RS120" s="35">
        <v>0.7</v>
      </c>
      <c r="RT120">
        <f>0.02*RI120*13+0.98*RJ120*14</f>
        <v>0.9038797803766665</v>
      </c>
    </row>
    <row r="121" spans="458:488" x14ac:dyDescent="0.3">
      <c r="QP121" s="35"/>
      <c r="QS121" s="104">
        <f t="shared" si="100"/>
        <v>1.7620503461000001</v>
      </c>
      <c r="QU121">
        <v>18</v>
      </c>
      <c r="QV121" s="35">
        <v>0.73299999999999998</v>
      </c>
      <c r="QW121">
        <f>(MC$47*0.378 + MC$48*0.01 + MC$49*0.077+ MC$51*0.049+ MC$31*0.028+MC$55*0.057)*$QS121/(QW$156-QW$157*$QV121)</f>
        <v>0</v>
      </c>
      <c r="QX121">
        <f t="shared" ref="QX121:RP121" si="118">(MD$47*0.378 + MD$48*0.01 + MD$49*0.077+ MD$51*0.049+ MD$31*0.028+MD$55*0.057)*$QS121/(QX$156-QX$157*$QV121)</f>
        <v>0</v>
      </c>
      <c r="QY121">
        <f t="shared" si="118"/>
        <v>0</v>
      </c>
      <c r="QZ121">
        <f t="shared" si="118"/>
        <v>0</v>
      </c>
      <c r="RA121">
        <f t="shared" si="118"/>
        <v>0</v>
      </c>
      <c r="RB121">
        <f t="shared" si="118"/>
        <v>0</v>
      </c>
      <c r="RC121">
        <f t="shared" si="118"/>
        <v>0</v>
      </c>
      <c r="RD121">
        <f t="shared" si="118"/>
        <v>0</v>
      </c>
      <c r="RE121">
        <f t="shared" si="118"/>
        <v>0</v>
      </c>
      <c r="RF121">
        <f t="shared" si="118"/>
        <v>0</v>
      </c>
      <c r="RG121">
        <f t="shared" si="118"/>
        <v>0</v>
      </c>
      <c r="RH121">
        <f t="shared" si="118"/>
        <v>9.8699179073190757E-2</v>
      </c>
      <c r="RI121">
        <f t="shared" si="118"/>
        <v>0.1306224277676146</v>
      </c>
      <c r="RJ121">
        <f t="shared" si="118"/>
        <v>0.15835630750510002</v>
      </c>
      <c r="RK121">
        <f t="shared" si="118"/>
        <v>7.0782360403709901E-2</v>
      </c>
      <c r="RL121">
        <f t="shared" si="118"/>
        <v>5.9074533408882655E-2</v>
      </c>
      <c r="RM121">
        <f t="shared" si="118"/>
        <v>6.1969172186725867E-2</v>
      </c>
      <c r="RN121">
        <f t="shared" si="118"/>
        <v>6.4595405437444575E-2</v>
      </c>
      <c r="RO121">
        <f t="shared" si="118"/>
        <v>5.9917608611287421E-2</v>
      </c>
      <c r="RP121">
        <f t="shared" si="118"/>
        <v>5.6618113195887804E-2</v>
      </c>
      <c r="RR121">
        <f t="shared" si="102"/>
        <v>14.3772777</v>
      </c>
      <c r="RS121" s="35">
        <v>0.73299999999999998</v>
      </c>
      <c r="RT121">
        <f>0.62*RJ121*14+0.38*RK121*15</f>
        <v>1.7779922034454145</v>
      </c>
    </row>
    <row r="122" spans="458:488" x14ac:dyDescent="0.3">
      <c r="QP122" s="35"/>
      <c r="QS122" s="104">
        <f t="shared" si="100"/>
        <v>1.8042862244000002</v>
      </c>
      <c r="QU122">
        <v>19</v>
      </c>
      <c r="QV122" s="35">
        <v>0.76600000000000001</v>
      </c>
      <c r="QW122">
        <f>(MW$47*0.378 + MW$48*0.01 + MW$49*0.077+ MW$51*0.049+ MW$31*0.028+MW$55*0.057)*$QS122/(QW$156-QW$157*$QV122)</f>
        <v>0</v>
      </c>
      <c r="QX122">
        <f t="shared" ref="QX122:RP122" si="119">(MX$47*0.378 + MX$48*0.01 + MX$49*0.077+ MX$51*0.049+ MX$31*0.028+MX$55*0.057)*$QS122/(QX$156-QX$157*$QV122)</f>
        <v>0</v>
      </c>
      <c r="QY122">
        <f t="shared" si="119"/>
        <v>0</v>
      </c>
      <c r="QZ122">
        <f t="shared" si="119"/>
        <v>0</v>
      </c>
      <c r="RA122">
        <f t="shared" si="119"/>
        <v>0</v>
      </c>
      <c r="RB122">
        <f t="shared" si="119"/>
        <v>0</v>
      </c>
      <c r="RC122">
        <f t="shared" si="119"/>
        <v>0</v>
      </c>
      <c r="RD122">
        <f t="shared" si="119"/>
        <v>0</v>
      </c>
      <c r="RE122">
        <f t="shared" si="119"/>
        <v>0</v>
      </c>
      <c r="RF122">
        <f t="shared" si="119"/>
        <v>0</v>
      </c>
      <c r="RG122">
        <f t="shared" si="119"/>
        <v>0</v>
      </c>
      <c r="RH122">
        <f t="shared" si="119"/>
        <v>1.8173612702220912E-2</v>
      </c>
      <c r="RI122">
        <f t="shared" si="119"/>
        <v>0.1240853097560336</v>
      </c>
      <c r="RJ122">
        <f t="shared" si="119"/>
        <v>0.12863102018243169</v>
      </c>
      <c r="RK122">
        <f t="shared" si="119"/>
        <v>0.14440407456288196</v>
      </c>
      <c r="RL122">
        <f t="shared" si="119"/>
        <v>8.2504113257856226E-2</v>
      </c>
      <c r="RM122">
        <f t="shared" si="119"/>
        <v>6.3355467278900748E-2</v>
      </c>
      <c r="RN122">
        <f t="shared" si="119"/>
        <v>6.0223847463419737E-2</v>
      </c>
      <c r="RO122">
        <f t="shared" si="119"/>
        <v>6.3179236588647505E-2</v>
      </c>
      <c r="RP122">
        <f t="shared" si="119"/>
        <v>6.3040611468157967E-2</v>
      </c>
      <c r="RR122">
        <f t="shared" si="102"/>
        <v>14.771525400000002</v>
      </c>
      <c r="RS122" s="35">
        <v>0.76600000000000001</v>
      </c>
      <c r="RT122">
        <f>0.23*RJ122*14+0.77*RK122*15</f>
        <v>2.0820589461887167</v>
      </c>
    </row>
    <row r="123" spans="458:488" x14ac:dyDescent="0.3">
      <c r="QP123" s="35"/>
      <c r="QS123" s="104">
        <f t="shared" si="100"/>
        <v>1.8486560000000001</v>
      </c>
      <c r="QU123">
        <v>20</v>
      </c>
      <c r="QV123" s="35">
        <v>0.8</v>
      </c>
      <c r="QW123">
        <f>(NQ$47*0.378 + NQ$48*0.01 + NQ$49*0.077+ NQ$51*0.049+ NQ$31*0.028+NQ$55*0.057)*$QS123/(QW$156-QW$157*$QV123)</f>
        <v>0</v>
      </c>
      <c r="QX123">
        <f t="shared" ref="QX123:RP123" si="120">(NR$47*0.378 + NR$48*0.01 + NR$49*0.077+ NR$51*0.049+ NR$31*0.028+NR$55*0.057)*$QS123/(QX$156-QX$157*$QV123)</f>
        <v>0</v>
      </c>
      <c r="QY123">
        <f t="shared" si="120"/>
        <v>0</v>
      </c>
      <c r="QZ123">
        <f t="shared" si="120"/>
        <v>0</v>
      </c>
      <c r="RA123">
        <f t="shared" si="120"/>
        <v>0</v>
      </c>
      <c r="RB123">
        <f t="shared" si="120"/>
        <v>0</v>
      </c>
      <c r="RC123">
        <f t="shared" si="120"/>
        <v>0</v>
      </c>
      <c r="RD123">
        <f t="shared" si="120"/>
        <v>0</v>
      </c>
      <c r="RE123">
        <f t="shared" si="120"/>
        <v>0</v>
      </c>
      <c r="RF123">
        <f t="shared" si="120"/>
        <v>0</v>
      </c>
      <c r="RG123">
        <f t="shared" si="120"/>
        <v>0</v>
      </c>
      <c r="RH123">
        <f t="shared" si="120"/>
        <v>0</v>
      </c>
      <c r="RI123">
        <f t="shared" si="120"/>
        <v>5.1171438118430453E-2</v>
      </c>
      <c r="RJ123">
        <f t="shared" si="120"/>
        <v>0.141191162440785</v>
      </c>
      <c r="RK123">
        <f t="shared" si="120"/>
        <v>0.13786167815668551</v>
      </c>
      <c r="RL123">
        <f t="shared" si="120"/>
        <v>0.13822134650619547</v>
      </c>
      <c r="RM123">
        <f t="shared" si="120"/>
        <v>8.4949253546033179E-2</v>
      </c>
      <c r="RN123">
        <f t="shared" si="120"/>
        <v>6.6231191668985098E-2</v>
      </c>
      <c r="RO123">
        <f t="shared" si="120"/>
        <v>6.6962943201686123E-2</v>
      </c>
      <c r="RP123">
        <f t="shared" si="120"/>
        <v>6.9849752545392024E-2</v>
      </c>
      <c r="RR123">
        <f t="shared" si="102"/>
        <v>15.177720000000001</v>
      </c>
      <c r="RS123" s="35">
        <v>0.8</v>
      </c>
      <c r="RT123">
        <f>0.82*RK123*15+0.18*RL123*16</f>
        <v>2.0937761192650748</v>
      </c>
    </row>
    <row r="124" spans="458:488" x14ac:dyDescent="0.3">
      <c r="QP124" s="35"/>
      <c r="QS124" s="104">
        <f t="shared" si="100"/>
        <v>1.8925496861</v>
      </c>
      <c r="QU124">
        <v>21</v>
      </c>
      <c r="QV124" s="35">
        <v>0.83300000000000007</v>
      </c>
      <c r="QW124">
        <f>(OK$47*0.378 + OK$48*0.01 + OK$49*0.077+ OK$51*0.049+ OK$31*0.028+OK$55*0.057)*$QS124/(QW$156-QW$157*$QV124)</f>
        <v>0</v>
      </c>
      <c r="QX124">
        <f t="shared" ref="QX124:RP124" si="121">(OL$47*0.378 + OL$48*0.01 + OL$49*0.077+ OL$51*0.049+ OL$31*0.028+OL$55*0.057)*$QS124/(QX$156-QX$157*$QV124)</f>
        <v>0</v>
      </c>
      <c r="QY124">
        <f t="shared" si="121"/>
        <v>0</v>
      </c>
      <c r="QZ124">
        <f t="shared" si="121"/>
        <v>0</v>
      </c>
      <c r="RA124">
        <f t="shared" si="121"/>
        <v>0</v>
      </c>
      <c r="RB124">
        <f t="shared" si="121"/>
        <v>0</v>
      </c>
      <c r="RC124">
        <f t="shared" si="121"/>
        <v>0</v>
      </c>
      <c r="RD124">
        <f t="shared" si="121"/>
        <v>0</v>
      </c>
      <c r="RE124">
        <f t="shared" si="121"/>
        <v>0</v>
      </c>
      <c r="RF124">
        <f t="shared" si="121"/>
        <v>0</v>
      </c>
      <c r="RG124">
        <f t="shared" si="121"/>
        <v>0</v>
      </c>
      <c r="RH124">
        <f t="shared" si="121"/>
        <v>0</v>
      </c>
      <c r="RI124">
        <f t="shared" si="121"/>
        <v>0</v>
      </c>
      <c r="RJ124">
        <f t="shared" si="121"/>
        <v>5.5772692638046739E-2</v>
      </c>
      <c r="RK124">
        <f t="shared" si="121"/>
        <v>0.14366861254666055</v>
      </c>
      <c r="RL124">
        <f t="shared" si="121"/>
        <v>0.1413844586326064</v>
      </c>
      <c r="RM124">
        <f t="shared" si="121"/>
        <v>0.1317915419587754</v>
      </c>
      <c r="RN124">
        <f t="shared" si="121"/>
        <v>8.8763482108635133E-2</v>
      </c>
      <c r="RO124">
        <f t="shared" si="121"/>
        <v>7.0794144272454521E-2</v>
      </c>
      <c r="RP124">
        <f t="shared" si="121"/>
        <v>6.1748017949473759E-2</v>
      </c>
      <c r="RR124">
        <f t="shared" si="102"/>
        <v>15.571967700000002</v>
      </c>
      <c r="RS124" s="35">
        <v>0.83300000000000007</v>
      </c>
      <c r="RT124">
        <f>0.43*RK124*15+0.57*RL124*16</f>
        <v>2.2160888136553307</v>
      </c>
    </row>
    <row r="125" spans="458:488" x14ac:dyDescent="0.3">
      <c r="QP125" s="35"/>
      <c r="QS125" s="104">
        <f t="shared" si="100"/>
        <v>1.9372599044000001</v>
      </c>
      <c r="QU125">
        <v>22</v>
      </c>
      <c r="QV125" s="35">
        <v>0.8660000000000001</v>
      </c>
      <c r="QW125">
        <f>(PE$47*0.378 + PE$48*0.01 + PE$49*0.077+ PE$51*0.049+ PE$31*0.028+PE$55*0.057)*$QS125/(QW$156-QW$157*$QV125)</f>
        <v>0</v>
      </c>
      <c r="QX125">
        <f t="shared" ref="QX125:RP125" si="122">(PF$47*0.378 + PF$48*0.01 + PF$49*0.077+ PF$51*0.049+ PF$31*0.028+PF$55*0.057)*$QS125/(QX$156-QX$157*$QV125)</f>
        <v>0</v>
      </c>
      <c r="QY125">
        <f t="shared" si="122"/>
        <v>0</v>
      </c>
      <c r="QZ125">
        <f t="shared" si="122"/>
        <v>0</v>
      </c>
      <c r="RA125">
        <f t="shared" si="122"/>
        <v>0</v>
      </c>
      <c r="RB125">
        <f t="shared" si="122"/>
        <v>0</v>
      </c>
      <c r="RC125">
        <f t="shared" si="122"/>
        <v>0</v>
      </c>
      <c r="RD125">
        <f t="shared" si="122"/>
        <v>0</v>
      </c>
      <c r="RE125">
        <f t="shared" si="122"/>
        <v>0</v>
      </c>
      <c r="RF125">
        <f t="shared" si="122"/>
        <v>0</v>
      </c>
      <c r="RG125">
        <f t="shared" si="122"/>
        <v>0</v>
      </c>
      <c r="RH125">
        <f t="shared" si="122"/>
        <v>0</v>
      </c>
      <c r="RI125">
        <f t="shared" si="122"/>
        <v>0</v>
      </c>
      <c r="RJ125">
        <f t="shared" si="122"/>
        <v>0</v>
      </c>
      <c r="RK125">
        <f t="shared" si="122"/>
        <v>8.2575711488945075E-2</v>
      </c>
      <c r="RL125">
        <f t="shared" si="122"/>
        <v>0.14879337464458586</v>
      </c>
      <c r="RM125">
        <f t="shared" si="122"/>
        <v>0.12762563885725212</v>
      </c>
      <c r="RN125">
        <f t="shared" si="122"/>
        <v>0.11471583224720912</v>
      </c>
      <c r="RO125">
        <f t="shared" si="122"/>
        <v>8.8471671499263854E-2</v>
      </c>
      <c r="RP125">
        <f t="shared" si="122"/>
        <v>6.9127877622573636E-2</v>
      </c>
      <c r="RR125">
        <f t="shared" si="102"/>
        <v>15.966215400000001</v>
      </c>
      <c r="RS125" s="35">
        <v>0.8660000000000001</v>
      </c>
      <c r="RT125">
        <f>0.03*RK125*15+0.97*RL125*16</f>
        <v>2.346432244653998</v>
      </c>
    </row>
    <row r="126" spans="458:488" x14ac:dyDescent="0.3">
      <c r="QP126" s="35"/>
      <c r="QS126" s="104">
        <f t="shared" si="100"/>
        <v>1.9841789999999999</v>
      </c>
      <c r="QU126">
        <v>23</v>
      </c>
      <c r="QV126" s="35">
        <v>0.9</v>
      </c>
      <c r="QW126">
        <f>(PY$47*0.378 + PY$48*0.01 + PY$49*0.077+ PY$51*0.049+ PY$31*0.028+PY$55*0.057)*$QS126/(QW$156-QW$157*$QV126)</f>
        <v>0</v>
      </c>
      <c r="QX126">
        <f t="shared" ref="QX126:RO126" si="123">(PZ$47*0.378 + PZ$48*0.01 + PZ$49*0.077+ PZ$51*0.049+ PZ$31*0.028+PZ$55*0.057)*$QS126/(QX$156-QX$157*$QV126)</f>
        <v>0</v>
      </c>
      <c r="QY126">
        <f t="shared" si="123"/>
        <v>0</v>
      </c>
      <c r="QZ126">
        <f t="shared" si="123"/>
        <v>0</v>
      </c>
      <c r="RA126">
        <f t="shared" si="123"/>
        <v>0</v>
      </c>
      <c r="RB126">
        <f t="shared" si="123"/>
        <v>0</v>
      </c>
      <c r="RC126">
        <f t="shared" si="123"/>
        <v>0</v>
      </c>
      <c r="RD126">
        <f t="shared" si="123"/>
        <v>0</v>
      </c>
      <c r="RE126">
        <f t="shared" si="123"/>
        <v>0</v>
      </c>
      <c r="RF126">
        <f t="shared" si="123"/>
        <v>0</v>
      </c>
      <c r="RG126">
        <f t="shared" si="123"/>
        <v>0</v>
      </c>
      <c r="RH126">
        <f t="shared" si="123"/>
        <v>0</v>
      </c>
      <c r="RI126">
        <f t="shared" si="123"/>
        <v>0</v>
      </c>
      <c r="RJ126">
        <f t="shared" si="123"/>
        <v>0</v>
      </c>
      <c r="RK126">
        <f t="shared" si="123"/>
        <v>9.5840602704094585E-2</v>
      </c>
      <c r="RL126">
        <f t="shared" si="123"/>
        <v>9.9422958019199356E-2</v>
      </c>
      <c r="RM126">
        <f t="shared" si="123"/>
        <v>0.15215479085699588</v>
      </c>
      <c r="RN126">
        <f t="shared" si="123"/>
        <v>0.14069811411845703</v>
      </c>
      <c r="RO126">
        <f t="shared" si="123"/>
        <v>0.1419346661531504</v>
      </c>
      <c r="RP126">
        <f>(QR$47*0.378 + QR$48*0.01 + QR$49*0.077+ QR$51*0.049+ QR$31*0.028+QR$55*0.057)*$QS126/(RP$156-RP$157*$QV126)</f>
        <v>0.10165650751805114</v>
      </c>
      <c r="RR126">
        <f t="shared" si="102"/>
        <v>16.372410000000002</v>
      </c>
      <c r="RS126" s="35">
        <v>0.9</v>
      </c>
      <c r="RT126">
        <f>0.63*RL126*16+0.37*RM126*17</f>
        <v>1.9592370513240336</v>
      </c>
    </row>
    <row r="127" spans="458:488" x14ac:dyDescent="0.3">
      <c r="QU127" s="35"/>
    </row>
    <row r="128" spans="458:488" x14ac:dyDescent="0.3">
      <c r="QU128" s="35"/>
      <c r="QV128" t="s">
        <v>794</v>
      </c>
      <c r="QW128">
        <v>1.4089583333333333</v>
      </c>
      <c r="QX128">
        <v>2.8179166666666666</v>
      </c>
      <c r="QY128">
        <v>4.2268749999999997</v>
      </c>
      <c r="QZ128">
        <v>5.6358333333333333</v>
      </c>
      <c r="RA128">
        <v>7.0447916666666668</v>
      </c>
      <c r="RB128">
        <v>8.4537500000000012</v>
      </c>
      <c r="RC128">
        <v>9.8627083333333339</v>
      </c>
      <c r="RD128">
        <v>11.271666666666667</v>
      </c>
      <c r="RE128">
        <v>12.680624999999999</v>
      </c>
      <c r="RF128">
        <v>14.089583333333332</v>
      </c>
      <c r="RG128">
        <v>15.4985</v>
      </c>
      <c r="RH128">
        <v>16.907499999999999</v>
      </c>
      <c r="RI128">
        <v>18.316400000000002</v>
      </c>
      <c r="RJ128">
        <v>19.7254</v>
      </c>
      <c r="RK128">
        <v>21.1343</v>
      </c>
      <c r="RL128">
        <v>22.543299999999999</v>
      </c>
      <c r="RM128">
        <v>23.952200000000001</v>
      </c>
      <c r="RN128">
        <v>25.3612</v>
      </c>
      <c r="RO128">
        <v>26.770199999999999</v>
      </c>
      <c r="RP128">
        <v>28.179099999999998</v>
      </c>
    </row>
    <row r="129" spans="458:488" x14ac:dyDescent="0.3">
      <c r="QU129" s="35"/>
      <c r="QV129" t="s">
        <v>795</v>
      </c>
      <c r="QW129">
        <v>0.288333333333333</v>
      </c>
      <c r="QX129">
        <v>0.57666666666666699</v>
      </c>
      <c r="QY129">
        <v>0.86499999999999999</v>
      </c>
      <c r="QZ129">
        <v>1.15333333333333</v>
      </c>
      <c r="RA129">
        <v>1.44166666666667</v>
      </c>
      <c r="RB129">
        <v>1.73</v>
      </c>
      <c r="RC129">
        <v>2.01833333333333</v>
      </c>
      <c r="RD129">
        <v>2.3066666666666702</v>
      </c>
      <c r="RE129">
        <v>2.5950000000000002</v>
      </c>
      <c r="RF129">
        <v>2.8833333333333302</v>
      </c>
      <c r="RG129">
        <v>3.1716000000000002</v>
      </c>
      <c r="RH129">
        <v>3.46</v>
      </c>
      <c r="RI129">
        <v>3.7483</v>
      </c>
      <c r="RJ129">
        <v>4.0366</v>
      </c>
      <c r="RK129">
        <v>4.3250000000000002</v>
      </c>
      <c r="RL129">
        <v>4.6132999999999997</v>
      </c>
      <c r="RM129">
        <v>4.9016000000000002</v>
      </c>
      <c r="RN129">
        <v>5.19</v>
      </c>
      <c r="RO129">
        <v>5.4782999999999999</v>
      </c>
      <c r="RP129">
        <v>5.7666000000000004</v>
      </c>
    </row>
    <row r="130" spans="458:488" x14ac:dyDescent="0.3">
      <c r="QU130" s="35"/>
      <c r="QV130" s="68" t="s">
        <v>999</v>
      </c>
      <c r="QW130" s="68"/>
      <c r="QX130" s="68"/>
      <c r="RT130" t="s">
        <v>998</v>
      </c>
    </row>
    <row r="131" spans="458:488" x14ac:dyDescent="0.3">
      <c r="QS131" s="102" t="s">
        <v>997</v>
      </c>
      <c r="QT131" s="102" t="s">
        <v>933</v>
      </c>
      <c r="QU131" t="s">
        <v>991</v>
      </c>
      <c r="QV131" t="s">
        <v>752</v>
      </c>
      <c r="QW131">
        <v>1</v>
      </c>
      <c r="QX131">
        <v>2</v>
      </c>
      <c r="QY131">
        <v>3</v>
      </c>
      <c r="QZ131">
        <v>4</v>
      </c>
      <c r="RA131">
        <v>5</v>
      </c>
      <c r="RB131">
        <v>6</v>
      </c>
      <c r="RC131">
        <v>7</v>
      </c>
      <c r="RD131">
        <v>8</v>
      </c>
      <c r="RE131">
        <v>9</v>
      </c>
      <c r="RF131">
        <v>10</v>
      </c>
      <c r="RG131">
        <v>11</v>
      </c>
      <c r="RH131">
        <v>12</v>
      </c>
      <c r="RI131">
        <v>13</v>
      </c>
      <c r="RJ131">
        <v>14</v>
      </c>
      <c r="RK131">
        <v>15</v>
      </c>
      <c r="RL131">
        <v>16</v>
      </c>
      <c r="RM131">
        <v>17</v>
      </c>
      <c r="RN131">
        <v>18</v>
      </c>
      <c r="RO131">
        <v>19</v>
      </c>
      <c r="RP131">
        <v>20</v>
      </c>
      <c r="RR131" t="s">
        <v>886</v>
      </c>
      <c r="RT131" t="s">
        <v>432</v>
      </c>
    </row>
    <row r="132" spans="458:488" x14ac:dyDescent="0.3">
      <c r="QP132" s="35"/>
      <c r="QR132" s="103" t="s">
        <v>432</v>
      </c>
      <c r="QS132" s="102">
        <f>-8.579*QV132^2 + 15.745*QV132 +0.7434</f>
        <v>2.23211</v>
      </c>
      <c r="QT132" s="102">
        <v>0.14925373134328357</v>
      </c>
      <c r="QU132">
        <v>1</v>
      </c>
      <c r="QV132" s="35">
        <v>0.1</v>
      </c>
      <c r="QW132">
        <f>((7.26*(A$3*(6.02*10^23)/1000))/(493*3600))*(1.1/(3.57*(-1.384*$QV132+6.763)))/10^12</f>
        <v>0</v>
      </c>
      <c r="QX132">
        <f>((7.26*(B$3*(6.02*10^23)/1000))/(493*3600))*(1.1/(3.57*(-1.384*$QV132+6.763)))/10^12</f>
        <v>0</v>
      </c>
      <c r="QY132">
        <f>($QS132*C$3*0.097)/((QY$156-QY$157*$QV132)*$QT132)</f>
        <v>1.5931828336976719E-2</v>
      </c>
      <c r="QZ132">
        <f t="shared" ref="QZ132:RP132" si="124">($QS132*D$3*0.097)/((QZ$156-QZ$157*$QV132)*$QT132)</f>
        <v>1.5547324579956268E-2</v>
      </c>
      <c r="RA132">
        <f t="shared" si="124"/>
        <v>1.0707074502479992E-2</v>
      </c>
      <c r="RB132">
        <f>($QS132*F$3*0.097)/((RB$156-RB$157*$QV132)*$QT132)</f>
        <v>8.5238760687902319E-3</v>
      </c>
      <c r="RC132">
        <f>($QS132*G$3*0.097)/((RC$156-RC$157*$QV132)*$QT132)</f>
        <v>7.911120945381947E-3</v>
      </c>
      <c r="RD132">
        <f t="shared" si="124"/>
        <v>7.0514631117545423E-3</v>
      </c>
      <c r="RE132">
        <f t="shared" si="124"/>
        <v>5.4483475944925577E-3</v>
      </c>
      <c r="RF132">
        <f t="shared" si="124"/>
        <v>5.2196132790858774E-3</v>
      </c>
      <c r="RG132">
        <f t="shared" si="124"/>
        <v>5.018175273971308E-3</v>
      </c>
      <c r="RH132">
        <f t="shared" si="124"/>
        <v>4.0526206056274794E-3</v>
      </c>
      <c r="RI132">
        <f t="shared" si="124"/>
        <v>4.1826749503276238E-3</v>
      </c>
      <c r="RJ132">
        <f t="shared" si="124"/>
        <v>3.8644213271016299E-3</v>
      </c>
      <c r="RK132">
        <f t="shared" si="124"/>
        <v>1.1158521237398864E-2</v>
      </c>
      <c r="RL132">
        <f t="shared" si="124"/>
        <v>1.0527121262335385E-2</v>
      </c>
      <c r="RM132">
        <f t="shared" si="124"/>
        <v>9.7991305635085416E-3</v>
      </c>
      <c r="RN132">
        <f t="shared" si="124"/>
        <v>9.3379654125742752E-3</v>
      </c>
      <c r="RO132">
        <f t="shared" si="124"/>
        <v>8.8090485277491064E-3</v>
      </c>
      <c r="RP132">
        <f t="shared" si="124"/>
        <v>8.3346759011794554E-3</v>
      </c>
      <c r="RR132">
        <f>(119469*RS132+56202)/10^4</f>
        <v>6.8148899999999992</v>
      </c>
      <c r="RS132" s="35">
        <v>0.1</v>
      </c>
      <c r="RT132">
        <f>0.19*RB132*RB131+0.81*RC132*RC131</f>
        <v>5.4573274478736507E-2</v>
      </c>
    </row>
    <row r="133" spans="458:488" x14ac:dyDescent="0.3">
      <c r="QP133" s="35"/>
      <c r="QS133" s="102">
        <f t="shared" ref="QS133:QS154" si="125">-8.579*QV133^2 + 15.745*QV133 +0.7434</f>
        <v>2.9121224999999997</v>
      </c>
      <c r="QT133" s="102">
        <v>0.22388059701492541</v>
      </c>
      <c r="QU133">
        <v>2</v>
      </c>
      <c r="QV133" s="35">
        <v>0.15</v>
      </c>
      <c r="QW133">
        <f>((7.26*(U$3*(6.02*10^23)/1000))/(493*3600))*(1.1/(3.57*(-1.384*$QV133+6.763)))/10^12</f>
        <v>0</v>
      </c>
      <c r="QX133">
        <f>((7.26*(V$3*(6.02*10^23)/1000))/(493*3600))*(1.1/(3.57*(-1.384*$QV133+6.763)))/10^12</f>
        <v>0</v>
      </c>
      <c r="QY133">
        <f>((7.26*(W$3*(6.02*10^23)/1000))/(493*3600))*(1.1/(3.57*(-1.384*$QV133+6.763)))/10^12</f>
        <v>0</v>
      </c>
      <c r="QZ133">
        <f>($QS133*(X$3*0.097))/((QZ$156-QZ$157*$QV133)*$QT133)</f>
        <v>1.8138740924052866E-2</v>
      </c>
      <c r="RA133">
        <f t="shared" ref="RA133:RP133" si="126">($QS133*(Y$3*0.097))/((RA$156-RA$157*$QV133)*$QT133)</f>
        <v>1.2823311978167135E-2</v>
      </c>
      <c r="RB133">
        <f t="shared" si="126"/>
        <v>1.0957847685722459E-2</v>
      </c>
      <c r="RC133">
        <f t="shared" si="126"/>
        <v>1.07127910933796E-2</v>
      </c>
      <c r="RD133">
        <f t="shared" si="126"/>
        <v>8.7530338038834636E-3</v>
      </c>
      <c r="RE133">
        <f t="shared" si="126"/>
        <v>7.8617412520544383E-3</v>
      </c>
      <c r="RF133">
        <f t="shared" si="126"/>
        <v>6.9993800709848937E-3</v>
      </c>
      <c r="RG133">
        <f t="shared" si="126"/>
        <v>6.117857936283352E-3</v>
      </c>
      <c r="RH133">
        <f t="shared" si="126"/>
        <v>6.4847592296128969E-3</v>
      </c>
      <c r="RI133">
        <f t="shared" si="126"/>
        <v>5.1821455438970628E-3</v>
      </c>
      <c r="RJ133">
        <f t="shared" si="126"/>
        <v>4.8539833743519974E-3</v>
      </c>
      <c r="RK133">
        <f t="shared" si="126"/>
        <v>1.3967284614273167E-2</v>
      </c>
      <c r="RL133">
        <f t="shared" si="126"/>
        <v>1.3076867082699598E-2</v>
      </c>
      <c r="RM133">
        <f t="shared" si="126"/>
        <v>1.225162464308349E-2</v>
      </c>
      <c r="RN133">
        <f t="shared" si="126"/>
        <v>1.1606597225337885E-2</v>
      </c>
      <c r="RO133">
        <f t="shared" si="126"/>
        <v>1.0918613351781306E-2</v>
      </c>
      <c r="RP133">
        <f t="shared" si="126"/>
        <v>1.0428220321040769E-2</v>
      </c>
      <c r="RR133">
        <f t="shared" ref="RR133:RR154" si="127">(119469*RS133+56202)/10^4</f>
        <v>7.4122350000000008</v>
      </c>
      <c r="RS133" s="35">
        <v>0.15</v>
      </c>
      <c r="RT133">
        <f>0.59*RC133*7+0.41*RD133*8</f>
        <v>7.2953778092395505E-2</v>
      </c>
    </row>
    <row r="134" spans="458:488" x14ac:dyDescent="0.3">
      <c r="QP134" s="35"/>
      <c r="QS134" s="102">
        <f t="shared" si="125"/>
        <v>3.5492399999999997</v>
      </c>
      <c r="QT134" s="102">
        <v>0.29850746268656714</v>
      </c>
      <c r="QU134">
        <v>3</v>
      </c>
      <c r="QV134" s="35">
        <v>0.2</v>
      </c>
      <c r="QW134">
        <f>((7.26*(AO$3*(6.02*10^23)/1000))/(493*3600))*(1.1/(3.57*(-1.384*$QV134+6.763)))/10^12</f>
        <v>0</v>
      </c>
      <c r="QX134">
        <f>((7.26*(AP$3*(6.02*10^23)/1000))/(493*3600))*(1.1/(3.57*(-1.384*$QV134+6.763)))/10^12</f>
        <v>0</v>
      </c>
      <c r="QY134">
        <f>((7.26*(AQ$3*(6.02*10^23)/1000))/(493*3600))*(1.1/(3.57*(-1.384*$QV134+6.763)))/10^12</f>
        <v>0</v>
      </c>
      <c r="QZ134">
        <f>((7.26*(AR$3*(6.02*10^23)/1000))/(493*3600))*(1.1/(3.57*(-1.384*$QV134+6.763)))/10^12</f>
        <v>0</v>
      </c>
      <c r="RA134">
        <f>($QS134*(AS$3*0.097))/((RA$156-RA$157*$QV134)*$QT134)</f>
        <v>1.5212705691206748E-2</v>
      </c>
      <c r="RB134">
        <f t="shared" ref="RB134:RP134" si="128">($QS134*(AT$3*0.097))/((RB$156-RB$157*$QV134)*$QT134)</f>
        <v>1.3824639085091205E-2</v>
      </c>
      <c r="RC134">
        <f t="shared" si="128"/>
        <v>1.1973075076779121E-2</v>
      </c>
      <c r="RD134">
        <f t="shared" si="128"/>
        <v>9.2775370028902824E-3</v>
      </c>
      <c r="RE134">
        <f t="shared" si="128"/>
        <v>8.7808333547405616E-3</v>
      </c>
      <c r="RF134">
        <f t="shared" si="128"/>
        <v>7.7116318581583014E-3</v>
      </c>
      <c r="RG134">
        <f t="shared" si="128"/>
        <v>7.7168460862238625E-3</v>
      </c>
      <c r="RH134">
        <f t="shared" si="128"/>
        <v>7.0316564481182698E-3</v>
      </c>
      <c r="RI134">
        <f t="shared" si="128"/>
        <v>6.3889659803260494E-3</v>
      </c>
      <c r="RJ134">
        <f t="shared" si="128"/>
        <v>5.0295844689028837E-3</v>
      </c>
      <c r="RK134">
        <f t="shared" si="128"/>
        <v>1.6487061015310313E-2</v>
      </c>
      <c r="RL134">
        <f t="shared" si="128"/>
        <v>1.559373474116043E-2</v>
      </c>
      <c r="RM134">
        <f t="shared" si="128"/>
        <v>1.466819616306109E-2</v>
      </c>
      <c r="RN134">
        <f t="shared" si="128"/>
        <v>1.3789317650373521E-2</v>
      </c>
      <c r="RO134">
        <f t="shared" si="128"/>
        <v>1.3109669561096252E-2</v>
      </c>
      <c r="RP134">
        <f t="shared" si="128"/>
        <v>1.2377820331244275E-2</v>
      </c>
      <c r="RR134">
        <f t="shared" si="127"/>
        <v>8.0095799999999997</v>
      </c>
      <c r="RS134" s="35">
        <v>0.2</v>
      </c>
      <c r="RT134">
        <f>0.99*RD134*8+0.01*RE134*9</f>
        <v>7.426836806481768E-2</v>
      </c>
    </row>
    <row r="135" spans="458:488" x14ac:dyDescent="0.3">
      <c r="QP135" s="35"/>
      <c r="QS135" s="102">
        <f t="shared" si="125"/>
        <v>4.1434625</v>
      </c>
      <c r="QT135" s="102">
        <v>0.37313432835820892</v>
      </c>
      <c r="QU135">
        <v>4</v>
      </c>
      <c r="QV135" s="35">
        <v>0.25</v>
      </c>
      <c r="QW135">
        <f>((7.26*(BI$3*(6.02*10^23)/1000))/(493*3600))*(1.1/(3.57*(-1.384*$QV135+6.763)))/10^12</f>
        <v>0</v>
      </c>
      <c r="QX135">
        <f>((7.26*(BJ$3*(6.02*10^23)/1000))/(493*3600))*(1.1/(3.57*(-1.384*$QV135+6.763)))/10^12</f>
        <v>0</v>
      </c>
      <c r="QY135">
        <f>((7.26*(BK$3*(6.02*10^23)/1000))/(493*3600))*(1.1/(3.57*(-1.384*$QV135+6.763)))/10^12</f>
        <v>0</v>
      </c>
      <c r="QZ135">
        <f>((7.26*(BL$3*(6.02*10^23)/1000))/(493*3600))*(1.1/(3.57*(-1.384*$QV135+6.763)))/10^12</f>
        <v>0</v>
      </c>
      <c r="RA135">
        <f>($QS135*(BM$3*0.097))/((RA$156-RA$157*$QV135)*$QT135)</f>
        <v>6.4895887300848087E-3</v>
      </c>
      <c r="RB135">
        <f t="shared" ref="RB135:RP135" si="129">($QS135*(BN$3*0.097))/((RB$156-RB$157*$QV135)*$QT135)</f>
        <v>1.5421157628546118E-2</v>
      </c>
      <c r="RC135">
        <f t="shared" si="129"/>
        <v>1.1927068487669409E-2</v>
      </c>
      <c r="RD135">
        <f t="shared" si="129"/>
        <v>1.2978062303998133E-2</v>
      </c>
      <c r="RE135">
        <f t="shared" si="129"/>
        <v>1.0819096330306007E-2</v>
      </c>
      <c r="RF135">
        <f t="shared" si="129"/>
        <v>9.1325288020832462E-3</v>
      </c>
      <c r="RG135">
        <f t="shared" si="129"/>
        <v>9.3443991008836762E-3</v>
      </c>
      <c r="RH135">
        <f t="shared" si="129"/>
        <v>8.2576427576235428E-3</v>
      </c>
      <c r="RI135">
        <f t="shared" si="129"/>
        <v>7.614148644489234E-3</v>
      </c>
      <c r="RJ135">
        <f t="shared" si="129"/>
        <v>7.2335227720037899E-3</v>
      </c>
      <c r="RK135">
        <f t="shared" si="129"/>
        <v>1.9344653773107571E-2</v>
      </c>
      <c r="RL135">
        <f t="shared" si="129"/>
        <v>1.8150836159458117E-2</v>
      </c>
      <c r="RM135">
        <f t="shared" si="129"/>
        <v>1.685898979621302E-2</v>
      </c>
      <c r="RN135">
        <f t="shared" si="129"/>
        <v>1.6192382276278255E-2</v>
      </c>
      <c r="RO135">
        <f t="shared" si="129"/>
        <v>1.5194550283175588E-2</v>
      </c>
      <c r="RP135">
        <f t="shared" si="129"/>
        <v>1.4397388592101639E-2</v>
      </c>
      <c r="RR135">
        <f t="shared" si="127"/>
        <v>8.6069250000000004</v>
      </c>
      <c r="RS135" s="35">
        <v>0.25</v>
      </c>
      <c r="RT135">
        <f>0.39*RD135*RD131+0.61*RE135*RE131</f>
        <v>9.9888393241854154E-2</v>
      </c>
    </row>
    <row r="136" spans="458:488" x14ac:dyDescent="0.3">
      <c r="QP136" s="35"/>
      <c r="QS136" s="102">
        <f t="shared" si="125"/>
        <v>4.6947899999999994</v>
      </c>
      <c r="QT136" s="102">
        <v>0.44776119402985071</v>
      </c>
      <c r="QU136">
        <v>5</v>
      </c>
      <c r="QV136" s="35">
        <v>0.3</v>
      </c>
      <c r="QW136">
        <f>((7.26*(CC$3*(6.02*10^23)/1000))/(493*3600))*(1.1/(3.57*(-1.384*$QV136+6.763)))/10^12</f>
        <v>0</v>
      </c>
      <c r="QX136">
        <f>((7.26*(CD$3*(6.02*10^23)/1000))/(493*3600))*(1.1/(3.57*(-1.384*$QV136+6.763)))/10^12</f>
        <v>0</v>
      </c>
      <c r="QY136">
        <f>((7.26*(CE$3*(6.02*10^23)/1000))/(493*3600))*(1.1/(3.57*(-1.384*$QV136+6.763)))/10^12</f>
        <v>0</v>
      </c>
      <c r="QZ136">
        <f>((7.26*(CF$3*(6.02*10^23)/1000))/(493*3600))*(1.1/(3.57*(-1.384*$QV136+6.763)))/10^12</f>
        <v>0</v>
      </c>
      <c r="RA136">
        <f>((7.26*(CG$3*(6.02*10^23)/1000))/(493*3600))*(1.1/(3.57*(-1.384*$QV136+6.763)))/10^12</f>
        <v>0</v>
      </c>
      <c r="RB136">
        <f>($QS136*(CH$3*0.097))/((RB$156-RB$157*$QV136)*$QT136)</f>
        <v>1.2069872693526437E-2</v>
      </c>
      <c r="RC136">
        <f t="shared" ref="RC136:RP136" si="130">($QS136*(CI$3*0.097))/((RC$156-RC$157*$QV136)*$QT136)</f>
        <v>1.4510241970642468E-2</v>
      </c>
      <c r="RD136">
        <f t="shared" si="130"/>
        <v>1.2840124113132798E-2</v>
      </c>
      <c r="RE136">
        <f t="shared" si="130"/>
        <v>1.1674502680936954E-2</v>
      </c>
      <c r="RF136">
        <f t="shared" si="130"/>
        <v>1.0900534800963167E-2</v>
      </c>
      <c r="RG136">
        <f t="shared" si="130"/>
        <v>9.7896960881585105E-3</v>
      </c>
      <c r="RH136">
        <f t="shared" si="130"/>
        <v>9.2932744179489088E-3</v>
      </c>
      <c r="RI136">
        <f t="shared" si="130"/>
        <v>7.6847182691765006E-3</v>
      </c>
      <c r="RJ136">
        <f t="shared" si="130"/>
        <v>7.9865127073881926E-3</v>
      </c>
      <c r="RK136">
        <f t="shared" si="130"/>
        <v>2.1778134844001838E-2</v>
      </c>
      <c r="RL136">
        <f t="shared" si="130"/>
        <v>2.0390564104653602E-2</v>
      </c>
      <c r="RM136">
        <f t="shared" si="130"/>
        <v>1.913034835190219E-2</v>
      </c>
      <c r="RN136">
        <f t="shared" si="130"/>
        <v>1.8179694009344834E-2</v>
      </c>
      <c r="RO136">
        <f t="shared" si="130"/>
        <v>1.7052102180812788E-2</v>
      </c>
      <c r="RP136">
        <f t="shared" si="130"/>
        <v>1.6310177144148952E-2</v>
      </c>
      <c r="RR136">
        <f t="shared" si="127"/>
        <v>9.2042699999999993</v>
      </c>
      <c r="RS136" s="35">
        <v>0.3</v>
      </c>
      <c r="RT136">
        <f>0.8*RE136*9+0.2*RF136*10</f>
        <v>0.10585748890467241</v>
      </c>
    </row>
    <row r="137" spans="458:488" x14ac:dyDescent="0.3">
      <c r="QP137" s="35"/>
      <c r="QS137" s="102">
        <f t="shared" si="125"/>
        <v>5.0351682689999997</v>
      </c>
      <c r="QT137" s="102">
        <v>0.52238805970149249</v>
      </c>
      <c r="QU137">
        <v>6</v>
      </c>
      <c r="QV137" s="35">
        <v>0.33299999999999996</v>
      </c>
      <c r="QW137">
        <f>((7.26*(CW$3*(6.02*10^23)/1000))/(493*3600))*(1.1/(3.57*(-1.384*$QV137+6.763)))/10^12</f>
        <v>0</v>
      </c>
      <c r="QX137">
        <f>((7.26*(CX$3*(6.02*10^23)/1000))/(493*3600))*(1.1/(3.57*(-1.384*$QV137+6.763)))/10^12</f>
        <v>0</v>
      </c>
      <c r="QY137">
        <f>((7.26*(CY$3*(6.02*10^23)/1000))/(493*3600))*(1.1/(3.57*(-1.384*$QV137+6.763)))/10^12</f>
        <v>0</v>
      </c>
      <c r="QZ137">
        <f>((7.26*(CZ$3*(6.02*10^23)/1000))/(493*3600))*(1.1/(3.57*(-1.384*$QV137+6.763)))/10^12</f>
        <v>0</v>
      </c>
      <c r="RA137">
        <f>((7.26*(DA$3*(6.02*10^23)/1000))/(493*3600))*(1.1/(3.57*(-1.384*$QV137+6.763)))/10^12</f>
        <v>0</v>
      </c>
      <c r="RB137">
        <f>($QS137*(DB$3*0.097))/((RB$156-RB$157*$QV137)*$QT137)</f>
        <v>1.5220245097252946E-3</v>
      </c>
      <c r="RC137">
        <f t="shared" ref="RC137:RP137" si="131">($QS137*(DC$3*0.097))/((RC$156-RC$157*$QV137)*$QT137)</f>
        <v>1.432317242628404E-2</v>
      </c>
      <c r="RD137">
        <f t="shared" si="131"/>
        <v>1.322340543046713E-2</v>
      </c>
      <c r="RE137">
        <f t="shared" si="131"/>
        <v>1.2820211108273329E-2</v>
      </c>
      <c r="RF137">
        <f t="shared" si="131"/>
        <v>1.0725265304002696E-2</v>
      </c>
      <c r="RG137">
        <f t="shared" si="131"/>
        <v>1.0343459830983148E-2</v>
      </c>
      <c r="RH137">
        <f t="shared" si="131"/>
        <v>9.3766648520316777E-3</v>
      </c>
      <c r="RI137">
        <f t="shared" si="131"/>
        <v>9.2434043172315416E-3</v>
      </c>
      <c r="RJ137">
        <f t="shared" si="131"/>
        <v>7.5361467740725366E-3</v>
      </c>
      <c r="RK137">
        <f t="shared" si="131"/>
        <v>2.223912715820069E-2</v>
      </c>
      <c r="RL137">
        <f t="shared" si="131"/>
        <v>2.0629180245849164E-2</v>
      </c>
      <c r="RM137">
        <f t="shared" si="131"/>
        <v>1.9473049794598036E-2</v>
      </c>
      <c r="RN137">
        <f t="shared" si="131"/>
        <v>1.8433967890363522E-2</v>
      </c>
      <c r="RO137">
        <f t="shared" si="131"/>
        <v>1.7657705908271544E-2</v>
      </c>
      <c r="RP137">
        <f t="shared" si="131"/>
        <v>1.6760364358567693E-2</v>
      </c>
      <c r="RR137">
        <f t="shared" si="127"/>
        <v>9.5985177000000004</v>
      </c>
      <c r="RS137" s="35">
        <v>0.33299999999999996</v>
      </c>
      <c r="RT137">
        <f>0.4*RE137*9+0.6*RF137*10</f>
        <v>0.11050435181380017</v>
      </c>
    </row>
    <row r="138" spans="458:488" x14ac:dyDescent="0.3">
      <c r="QP138" s="35"/>
      <c r="QS138" s="102">
        <f t="shared" si="125"/>
        <v>5.3568614759999997</v>
      </c>
      <c r="QT138" s="102">
        <v>0.59701492537313428</v>
      </c>
      <c r="QU138">
        <v>7</v>
      </c>
      <c r="QV138" s="35">
        <v>0.36599999999999999</v>
      </c>
      <c r="QW138">
        <f t="shared" ref="QW138:RB138" si="132">((7.26*(DQ$3*(6.02*10^23)/1000))/(493*3600))*(1.1/(3.57*(-1.384*$QV138+6.763)))/10^12</f>
        <v>0</v>
      </c>
      <c r="QX138">
        <f t="shared" si="132"/>
        <v>0</v>
      </c>
      <c r="QY138">
        <f t="shared" si="132"/>
        <v>0</v>
      </c>
      <c r="QZ138">
        <f t="shared" si="132"/>
        <v>0</v>
      </c>
      <c r="RA138">
        <f t="shared" si="132"/>
        <v>0</v>
      </c>
      <c r="RB138">
        <f t="shared" si="132"/>
        <v>0</v>
      </c>
      <c r="RC138">
        <f>($QS138*(DW$3*0.097))/((RC$156-RC$157*$QV138)*$QT138)</f>
        <v>1.0769485347129685E-2</v>
      </c>
      <c r="RD138">
        <f t="shared" ref="RD138:RP138" si="133">($QS138*(DX$3*0.097))/((RD$156-RD$157*$QV138)*$QT138)</f>
        <v>1.3905695780049751E-2</v>
      </c>
      <c r="RE138">
        <f t="shared" si="133"/>
        <v>1.2476745023164388E-2</v>
      </c>
      <c r="RF138">
        <f t="shared" si="133"/>
        <v>1.0662624729007787E-2</v>
      </c>
      <c r="RG138">
        <f t="shared" si="133"/>
        <v>9.9371132086250383E-3</v>
      </c>
      <c r="RH138">
        <f t="shared" si="133"/>
        <v>9.4487802517121966E-3</v>
      </c>
      <c r="RI138">
        <f t="shared" si="133"/>
        <v>8.352943293328887E-3</v>
      </c>
      <c r="RJ138">
        <f t="shared" si="133"/>
        <v>7.6656596115759444E-3</v>
      </c>
      <c r="RK138">
        <f t="shared" si="133"/>
        <v>2.2700411048918845E-2</v>
      </c>
      <c r="RL138">
        <f t="shared" si="133"/>
        <v>2.1284499705200067E-2</v>
      </c>
      <c r="RM138">
        <f t="shared" si="133"/>
        <v>2.0318488692486543E-2</v>
      </c>
      <c r="RN138">
        <f t="shared" si="133"/>
        <v>1.9076505393701645E-2</v>
      </c>
      <c r="RO138">
        <f t="shared" si="133"/>
        <v>1.8069981842699423E-2</v>
      </c>
      <c r="RP138">
        <f t="shared" si="133"/>
        <v>1.6978721732124277E-2</v>
      </c>
      <c r="RR138">
        <f t="shared" si="127"/>
        <v>9.9927654000000015</v>
      </c>
      <c r="RS138" s="35">
        <v>0.36599999999999999</v>
      </c>
      <c r="RT138">
        <f>0.01*RE138*9+0.99*RF138*10</f>
        <v>0.1066828918692619</v>
      </c>
    </row>
    <row r="139" spans="458:488" x14ac:dyDescent="0.3">
      <c r="QP139" s="35"/>
      <c r="QS139" s="102">
        <f t="shared" si="125"/>
        <v>5.6687599999999998</v>
      </c>
      <c r="QT139" s="102">
        <v>0.63432835820895517</v>
      </c>
      <c r="QU139">
        <v>8</v>
      </c>
      <c r="QV139" s="35">
        <v>0.4</v>
      </c>
      <c r="QW139">
        <f t="shared" ref="QW139:RB139" si="134">((7.26*(EK$3*(6.02*10^23)/1000))/(493*3600))*(1.1/(3.57*(-1.384*$QV139+6.763)))/10^12</f>
        <v>0</v>
      </c>
      <c r="QX139">
        <f t="shared" si="134"/>
        <v>0</v>
      </c>
      <c r="QY139">
        <f t="shared" si="134"/>
        <v>0</v>
      </c>
      <c r="QZ139">
        <f t="shared" si="134"/>
        <v>0</v>
      </c>
      <c r="RA139">
        <f t="shared" si="134"/>
        <v>0</v>
      </c>
      <c r="RB139">
        <f t="shared" si="134"/>
        <v>0</v>
      </c>
      <c r="RC139">
        <f>($QS139*(EQ$3*0.097))/((RC$156-RC$157*$QV139)*$QT139)</f>
        <v>4.2195496681012405E-3</v>
      </c>
      <c r="RD139">
        <f t="shared" ref="RD139:RP139" si="135">($QS139*(ER$3*0.097))/((RD$156-RD$157*$QV139)*$QT139)</f>
        <v>1.4763868801971964E-2</v>
      </c>
      <c r="RE139">
        <f t="shared" si="135"/>
        <v>1.3191236826457627E-2</v>
      </c>
      <c r="RF139">
        <f t="shared" si="135"/>
        <v>1.1808887750276918E-2</v>
      </c>
      <c r="RG139">
        <f t="shared" si="135"/>
        <v>1.0675923895614229E-2</v>
      </c>
      <c r="RH139">
        <f t="shared" si="135"/>
        <v>1.0149078044185479E-2</v>
      </c>
      <c r="RI139">
        <f t="shared" si="135"/>
        <v>8.8890493197982881E-3</v>
      </c>
      <c r="RJ139">
        <f t="shared" si="135"/>
        <v>9.2773413594221584E-3</v>
      </c>
      <c r="RK139">
        <f t="shared" si="135"/>
        <v>2.4664574678720779E-2</v>
      </c>
      <c r="RL139">
        <f>($QS139*(EZ$3*0.097))/((RL$156-RL$157*$QV139)*$QT139)</f>
        <v>2.3273132777223558E-2</v>
      </c>
      <c r="RM139">
        <f t="shared" si="135"/>
        <v>2.2263304543726832E-2</v>
      </c>
      <c r="RN139">
        <f t="shared" si="135"/>
        <v>2.0678556418280772E-2</v>
      </c>
      <c r="RO139">
        <f t="shared" si="135"/>
        <v>1.9601312642622472E-2</v>
      </c>
      <c r="RP139">
        <f t="shared" si="135"/>
        <v>1.8791319710546012E-2</v>
      </c>
      <c r="RR139">
        <f t="shared" si="127"/>
        <v>10.398960000000001</v>
      </c>
      <c r="RS139" s="35">
        <v>0.4</v>
      </c>
      <c r="RT139">
        <f>0.6*RF139*10+0.4*RG139*11</f>
        <v>0.11782739164236411</v>
      </c>
    </row>
    <row r="140" spans="458:488" x14ac:dyDescent="0.3">
      <c r="QP140" s="35"/>
      <c r="QS140" s="102">
        <f t="shared" si="125"/>
        <v>5.9525168690000001</v>
      </c>
      <c r="QT140" s="102">
        <v>0.67164179104477606</v>
      </c>
      <c r="QU140">
        <v>9</v>
      </c>
      <c r="QV140" s="35">
        <v>0.43300000000000005</v>
      </c>
      <c r="QW140">
        <f t="shared" ref="QW140:RB140" si="136">((7.26*(FE$3*(6.02*10^23)/1000))/(493*3600))*(1.1/(3.57*(-1.384*$QV140+6.763)))/10^12</f>
        <v>0</v>
      </c>
      <c r="QX140">
        <f t="shared" si="136"/>
        <v>0</v>
      </c>
      <c r="QY140">
        <f t="shared" si="136"/>
        <v>0</v>
      </c>
      <c r="QZ140">
        <f t="shared" si="136"/>
        <v>0</v>
      </c>
      <c r="RA140">
        <f t="shared" si="136"/>
        <v>0</v>
      </c>
      <c r="RB140">
        <f t="shared" si="136"/>
        <v>0</v>
      </c>
      <c r="RC140">
        <f>($QS140*(FK$3*0.097))/((RC$156-RC$157*$QV140)*$QT140)</f>
        <v>0</v>
      </c>
      <c r="RD140">
        <f t="shared" ref="RD140:RP140" si="137">($QS140*(FL$3*0.097))/((RD$156-RD$157*$QV140)*$QT140)</f>
        <v>1.151176944344919E-2</v>
      </c>
      <c r="RE140">
        <f t="shared" si="137"/>
        <v>1.2847797287057181E-2</v>
      </c>
      <c r="RF140">
        <f t="shared" si="137"/>
        <v>1.251209809717964E-2</v>
      </c>
      <c r="RG140">
        <f t="shared" si="137"/>
        <v>1.1524392011975641E-2</v>
      </c>
      <c r="RH140">
        <f t="shared" si="137"/>
        <v>1.1676519163229633E-2</v>
      </c>
      <c r="RI140">
        <f t="shared" si="137"/>
        <v>1.0409509590938516E-2</v>
      </c>
      <c r="RJ140">
        <f t="shared" si="137"/>
        <v>9.4480173709478189E-3</v>
      </c>
      <c r="RK140">
        <f t="shared" si="137"/>
        <v>2.7090535553198791E-2</v>
      </c>
      <c r="RL140">
        <f t="shared" si="137"/>
        <v>2.5141937322794041E-2</v>
      </c>
      <c r="RM140">
        <f t="shared" si="137"/>
        <v>2.3621514511939546E-2</v>
      </c>
      <c r="RN140">
        <f t="shared" si="137"/>
        <v>2.2293093009441909E-2</v>
      </c>
      <c r="RO140">
        <f t="shared" si="137"/>
        <v>2.0987720923902959E-2</v>
      </c>
      <c r="RP140">
        <f t="shared" si="137"/>
        <v>2.0162906437931442E-2</v>
      </c>
      <c r="RR140">
        <f t="shared" si="127"/>
        <v>10.7932077</v>
      </c>
      <c r="RS140" s="35">
        <v>0.43300000000000005</v>
      </c>
      <c r="RT140">
        <f>0.21*RF140*10+0.79*RG140*11</f>
        <v>0.12642237258814557</v>
      </c>
    </row>
    <row r="141" spans="458:488" x14ac:dyDescent="0.3">
      <c r="QP141" s="35"/>
      <c r="QS141" s="102">
        <f t="shared" si="125"/>
        <v>6.217588676000001</v>
      </c>
      <c r="QT141" s="102">
        <v>0.70895522388059695</v>
      </c>
      <c r="QU141">
        <v>10</v>
      </c>
      <c r="QV141" s="35">
        <v>0.46600000000000008</v>
      </c>
      <c r="QW141">
        <f t="shared" ref="QW141:RB141" si="138">((7.26*(FY$3*(6.02*10^23)/1000))/(493*3600))*(1.1/(3.57*(-1.384*$QV141+6.763)))/10^12</f>
        <v>0</v>
      </c>
      <c r="QX141">
        <f t="shared" si="138"/>
        <v>0</v>
      </c>
      <c r="QY141">
        <f t="shared" si="138"/>
        <v>0</v>
      </c>
      <c r="QZ141">
        <f t="shared" si="138"/>
        <v>0</v>
      </c>
      <c r="RA141">
        <f t="shared" si="138"/>
        <v>0</v>
      </c>
      <c r="RB141">
        <f t="shared" si="138"/>
        <v>0</v>
      </c>
      <c r="RC141">
        <f>(7.26*RC$131*(GE$3*0.097))/((RC$156-RC$157*$QV141)*$QT141)</f>
        <v>0</v>
      </c>
      <c r="RD141">
        <f>($QS141*(GF$3*0.097))/((RD$156-RD$157*$QV141)*$QT141)</f>
        <v>7.4864741648258785E-3</v>
      </c>
      <c r="RE141">
        <f t="shared" ref="RE141:RP141" si="139">($QS141*(GG$3*0.097))/((RE$156-RE$157*$QV141)*$QT141)</f>
        <v>1.6008820559301831E-2</v>
      </c>
      <c r="RF141">
        <f t="shared" si="139"/>
        <v>1.3183791299351154E-2</v>
      </c>
      <c r="RG141">
        <f t="shared" si="139"/>
        <v>1.3645895051001529E-2</v>
      </c>
      <c r="RH141">
        <f t="shared" si="139"/>
        <v>1.2048201602577576E-2</v>
      </c>
      <c r="RI141">
        <f t="shared" si="139"/>
        <v>1.1528145347811661E-2</v>
      </c>
      <c r="RJ141">
        <f t="shared" si="139"/>
        <v>1.0097660567232611E-2</v>
      </c>
      <c r="RK141">
        <f t="shared" si="139"/>
        <v>2.8471495010163109E-2</v>
      </c>
      <c r="RL141">
        <f t="shared" si="139"/>
        <v>2.6716679994084478E-2</v>
      </c>
      <c r="RM141">
        <f t="shared" si="139"/>
        <v>2.5395536343561786E-2</v>
      </c>
      <c r="RN141">
        <f t="shared" si="139"/>
        <v>2.4030389459076679E-2</v>
      </c>
      <c r="RO141">
        <f t="shared" si="139"/>
        <v>2.2641103650258568E-2</v>
      </c>
      <c r="RP141">
        <f t="shared" si="139"/>
        <v>2.14716971945863E-2</v>
      </c>
      <c r="RR141">
        <f t="shared" si="127"/>
        <v>11.187455400000001</v>
      </c>
      <c r="RS141" s="35">
        <v>0.46600000000000008</v>
      </c>
      <c r="RT141">
        <f>0.81*RG141*11+0.19*RH141*12</f>
        <v>0.14905482455830049</v>
      </c>
    </row>
    <row r="142" spans="458:488" x14ac:dyDescent="0.3">
      <c r="QP142" s="35"/>
      <c r="QS142" s="102">
        <f t="shared" si="125"/>
        <v>6.4711499999999997</v>
      </c>
      <c r="QT142" s="102">
        <v>0.74626865671641784</v>
      </c>
      <c r="QU142">
        <v>11</v>
      </c>
      <c r="QV142" s="35">
        <v>0.5</v>
      </c>
      <c r="QW142">
        <f t="shared" ref="QW142:RB142" si="140">((7.26*(GS$3*(6.02*10^23)/1000))/(493*3600))*(1.1/(3.57*(-1.384*$QV142+6.763)))/10^12</f>
        <v>0</v>
      </c>
      <c r="QX142">
        <f t="shared" si="140"/>
        <v>0</v>
      </c>
      <c r="QY142">
        <f t="shared" si="140"/>
        <v>0</v>
      </c>
      <c r="QZ142">
        <f t="shared" si="140"/>
        <v>0</v>
      </c>
      <c r="RA142">
        <f t="shared" si="140"/>
        <v>0</v>
      </c>
      <c r="RB142">
        <f t="shared" si="140"/>
        <v>0</v>
      </c>
      <c r="RC142">
        <f>(7.26*RC$131*(GY$3*0.097))/((RC$156-RC$157*$QV142)*$QT142)</f>
        <v>0</v>
      </c>
      <c r="RD142">
        <f>($QS142*(GZ$3*0.097))/((RD$156-RD$157*$QV142)*$QT142)</f>
        <v>1.144144436466402E-3</v>
      </c>
      <c r="RE142">
        <f t="shared" ref="RE142:RP142" si="141">($QS142*(HA$3*0.097))/((RE$156-RE$157*$QV142)*$QT142)</f>
        <v>1.1733366548902531E-2</v>
      </c>
      <c r="RF142">
        <f t="shared" si="141"/>
        <v>1.410184408862155E-2</v>
      </c>
      <c r="RG142">
        <f t="shared" si="141"/>
        <v>1.541518657890336E-2</v>
      </c>
      <c r="RH142">
        <f t="shared" si="141"/>
        <v>1.2259587619932968E-2</v>
      </c>
      <c r="RI142">
        <f t="shared" si="141"/>
        <v>1.1970019177865934E-2</v>
      </c>
      <c r="RJ142">
        <f t="shared" si="141"/>
        <v>1.0248046817145806E-2</v>
      </c>
      <c r="RK142">
        <f t="shared" si="141"/>
        <v>3.0671932852861059E-2</v>
      </c>
      <c r="RL142">
        <f t="shared" si="141"/>
        <v>2.8526839106096907E-2</v>
      </c>
      <c r="RM142">
        <f t="shared" si="141"/>
        <v>2.7013683017926983E-2</v>
      </c>
      <c r="RN142">
        <f t="shared" si="141"/>
        <v>2.5460339702759589E-2</v>
      </c>
      <c r="RO142">
        <f t="shared" si="141"/>
        <v>2.3947559949498484E-2</v>
      </c>
      <c r="RP142">
        <f t="shared" si="141"/>
        <v>2.3042573062321908E-2</v>
      </c>
      <c r="RR142">
        <f t="shared" si="127"/>
        <v>11.59365</v>
      </c>
      <c r="RS142" s="35">
        <v>0.5</v>
      </c>
      <c r="RT142">
        <f>0.41*RG142*11+0.59*RH142*12</f>
        <v>0.15632037181997957</v>
      </c>
    </row>
    <row r="143" spans="458:488" x14ac:dyDescent="0.3">
      <c r="QP143" s="35"/>
      <c r="QS143" s="102">
        <f t="shared" si="125"/>
        <v>6.6982854689999991</v>
      </c>
      <c r="QT143" s="102">
        <v>0.78358208955223874</v>
      </c>
      <c r="QU143">
        <v>12</v>
      </c>
      <c r="QV143" s="35">
        <v>0.53300000000000003</v>
      </c>
      <c r="QW143">
        <f t="shared" ref="QW143:RB143" si="142">((7.26*(HM$3*(6.02*10^23)/1000))/(493*3600))*(1.1/(3.57*(-1.384*$QV143+6.763)))/10^12</f>
        <v>0</v>
      </c>
      <c r="QX143">
        <f t="shared" si="142"/>
        <v>0</v>
      </c>
      <c r="QY143">
        <f t="shared" si="142"/>
        <v>0</v>
      </c>
      <c r="QZ143">
        <f t="shared" si="142"/>
        <v>0</v>
      </c>
      <c r="RA143">
        <f t="shared" si="142"/>
        <v>0</v>
      </c>
      <c r="RB143">
        <f t="shared" si="142"/>
        <v>0</v>
      </c>
      <c r="RC143">
        <f>(7.26*RC$131*(HS$3*0.097))/((RC$156-RC$157*$QV143)*$QT143)</f>
        <v>0</v>
      </c>
      <c r="RD143">
        <f>($QS143*(HT$3*0.097))/((RD$156-RD$157*$QV143)*$QT143)</f>
        <v>0</v>
      </c>
      <c r="RE143">
        <f t="shared" ref="RE143:RP143" si="143">($QS143*(HU$3*0.097))/((RE$156-RE$157*$QV143)*$QT143)</f>
        <v>9.5915161341458052E-3</v>
      </c>
      <c r="RF143">
        <f t="shared" si="143"/>
        <v>1.5117970606457524E-2</v>
      </c>
      <c r="RG143">
        <f t="shared" si="143"/>
        <v>1.480159474157124E-2</v>
      </c>
      <c r="RH143">
        <f t="shared" si="143"/>
        <v>1.4272193881774007E-2</v>
      </c>
      <c r="RI143">
        <f t="shared" si="143"/>
        <v>1.2667106913013624E-2</v>
      </c>
      <c r="RJ143">
        <f t="shared" si="143"/>
        <v>1.1260664644007609E-2</v>
      </c>
      <c r="RK143">
        <f t="shared" si="143"/>
        <v>3.240461871829961E-2</v>
      </c>
      <c r="RL143">
        <f t="shared" si="143"/>
        <v>3.0280467488145724E-2</v>
      </c>
      <c r="RM143">
        <f t="shared" si="143"/>
        <v>2.833934065726745E-2</v>
      </c>
      <c r="RN143">
        <f t="shared" si="143"/>
        <v>2.705501743900374E-2</v>
      </c>
      <c r="RO143">
        <f t="shared" si="143"/>
        <v>2.5539155922303262E-2</v>
      </c>
      <c r="RP143">
        <f t="shared" si="143"/>
        <v>2.4143321344401815E-2</v>
      </c>
      <c r="RR143">
        <f t="shared" si="127"/>
        <v>11.987897700000001</v>
      </c>
      <c r="RS143" s="35">
        <v>0.53300000000000003</v>
      </c>
      <c r="RT143">
        <f>0.01*RG143*11+0.99*RH143*12</f>
        <v>0.17118183873704804</v>
      </c>
    </row>
    <row r="144" spans="458:488" x14ac:dyDescent="0.3">
      <c r="QP144" s="35"/>
      <c r="QS144" s="102">
        <f t="shared" si="125"/>
        <v>6.9067358759999999</v>
      </c>
      <c r="QT144" s="102">
        <v>0.82089552238805974</v>
      </c>
      <c r="QU144">
        <v>13</v>
      </c>
      <c r="QV144" s="35">
        <v>0.56600000000000006</v>
      </c>
      <c r="QW144">
        <f t="shared" ref="QW144:RB144" si="144">((7.26*(IG$3*(6.02*10^23)/1000))/(493*3600))*(1.1/(3.57*(-1.384*$QV144+6.763)))/10^12</f>
        <v>0</v>
      </c>
      <c r="QX144">
        <f t="shared" si="144"/>
        <v>0</v>
      </c>
      <c r="QY144">
        <f t="shared" si="144"/>
        <v>0</v>
      </c>
      <c r="QZ144">
        <f t="shared" si="144"/>
        <v>0</v>
      </c>
      <c r="RA144">
        <f t="shared" si="144"/>
        <v>0</v>
      </c>
      <c r="RB144">
        <f t="shared" si="144"/>
        <v>0</v>
      </c>
      <c r="RC144">
        <f>(7.26*RC$131*(IM$3*0.097))/((RC$156-RC$157*$QV144)*$QT144)</f>
        <v>0</v>
      </c>
      <c r="RD144">
        <f>(7.26*RD$131*(IN$3*0.097))/((RD$156-RD$157*$QV144)*$QT144)</f>
        <v>0</v>
      </c>
      <c r="RE144">
        <f>($QS144*(IO$3*0.097))/((RE$156-RE$157*$QV144)*$QT144)</f>
        <v>4.2839052842640682E-3</v>
      </c>
      <c r="RF144">
        <f t="shared" ref="RF144:RP144" si="145">($QS144*(IP$3*0.097))/((RF$156-RF$157*$QV144)*$QT144)</f>
        <v>1.1547685457650666E-2</v>
      </c>
      <c r="RG144">
        <f t="shared" si="145"/>
        <v>1.406872148210995E-2</v>
      </c>
      <c r="RH144">
        <f t="shared" si="145"/>
        <v>1.3852157741728649E-2</v>
      </c>
      <c r="RI144">
        <f t="shared" si="145"/>
        <v>1.3980770842793127E-2</v>
      </c>
      <c r="RJ144">
        <f t="shared" si="145"/>
        <v>1.1691897557467251E-2</v>
      </c>
      <c r="RK144">
        <f t="shared" si="145"/>
        <v>3.3991994449996787E-2</v>
      </c>
      <c r="RL144">
        <f t="shared" si="145"/>
        <v>3.198481971151719E-2</v>
      </c>
      <c r="RM144">
        <f t="shared" si="145"/>
        <v>2.9971498448001576E-2</v>
      </c>
      <c r="RN144">
        <f t="shared" si="145"/>
        <v>2.8202208026507549E-2</v>
      </c>
      <c r="RO144">
        <f t="shared" si="145"/>
        <v>2.6875246006214139E-2</v>
      </c>
      <c r="RP144">
        <f t="shared" si="145"/>
        <v>2.5566357037469036E-2</v>
      </c>
      <c r="RR144">
        <f t="shared" si="127"/>
        <v>12.382145400000001</v>
      </c>
      <c r="RS144" s="35">
        <v>0.56600000000000006</v>
      </c>
      <c r="RT144">
        <f>0.62*RH144*12+0.38*RI144*13</f>
        <v>0.17212506156185919</v>
      </c>
    </row>
    <row r="145" spans="458:488" x14ac:dyDescent="0.3">
      <c r="QP145" s="35"/>
      <c r="QS145" s="102">
        <f t="shared" si="125"/>
        <v>7.1019599999999992</v>
      </c>
      <c r="QT145" s="102">
        <v>0.85820895522388074</v>
      </c>
      <c r="QU145">
        <v>14</v>
      </c>
      <c r="QV145" s="35">
        <v>0.6</v>
      </c>
      <c r="QW145">
        <f t="shared" ref="QW145:RB145" si="146">((7.26*(JA$3*(6.02*10^23)/1000))/(493*3600))*(1.1/(3.57*(-1.384*$QV145+6.763)))/10^12</f>
        <v>0</v>
      </c>
      <c r="QX145">
        <f t="shared" si="146"/>
        <v>0</v>
      </c>
      <c r="QY145">
        <f t="shared" si="146"/>
        <v>0</v>
      </c>
      <c r="QZ145">
        <f t="shared" si="146"/>
        <v>0</v>
      </c>
      <c r="RA145">
        <f t="shared" si="146"/>
        <v>0</v>
      </c>
      <c r="RB145">
        <f t="shared" si="146"/>
        <v>0</v>
      </c>
      <c r="RC145">
        <f>(7.26*RC$131*(JG$3*0.097))/((RC$156-RC$157*$QV145)*$QT145)</f>
        <v>0</v>
      </c>
      <c r="RD145">
        <f>(7.26*RD$131*(JH$3*0.097))/((RD$156-RD$157*$QV145)*$QT145)</f>
        <v>0</v>
      </c>
      <c r="RE145">
        <f>($QS$145*(JI$3*0.097))/((RE$156-RE$157*$QV145)*$QT145)</f>
        <v>0</v>
      </c>
      <c r="RF145">
        <f t="shared" ref="RF145:RP145" si="147">($QS$145*(JJ$3*0.097))/((RF$156-RF$157*$QV145)*$QT145)</f>
        <v>1.1171281690757123E-2</v>
      </c>
      <c r="RG145">
        <f t="shared" si="147"/>
        <v>1.6965603813404527E-2</v>
      </c>
      <c r="RH145">
        <f t="shared" si="147"/>
        <v>1.3242661219057776E-2</v>
      </c>
      <c r="RI145">
        <f t="shared" si="147"/>
        <v>1.1641219966148746E-2</v>
      </c>
      <c r="RJ145">
        <f t="shared" si="147"/>
        <v>1.2714622620524642E-2</v>
      </c>
      <c r="RK145">
        <f t="shared" si="147"/>
        <v>3.5569690848039466E-2</v>
      </c>
      <c r="RL145">
        <f t="shared" si="147"/>
        <v>3.3415862859787843E-2</v>
      </c>
      <c r="RM145">
        <f t="shared" si="147"/>
        <v>3.1541645213725336E-2</v>
      </c>
      <c r="RN145">
        <f t="shared" si="147"/>
        <v>2.9731570642933268E-2</v>
      </c>
      <c r="RO145">
        <f t="shared" si="147"/>
        <v>2.8100347104640995E-2</v>
      </c>
      <c r="RP145">
        <f t="shared" si="147"/>
        <v>2.6757881182278686E-2</v>
      </c>
      <c r="RR145">
        <f t="shared" si="127"/>
        <v>12.78834</v>
      </c>
      <c r="RS145" s="35">
        <v>0.6</v>
      </c>
      <c r="RT145">
        <f>0.21*RH145*12+0.79*RI145*13</f>
        <v>0.15292683532437323</v>
      </c>
    </row>
    <row r="146" spans="458:488" x14ac:dyDescent="0.3">
      <c r="QP146" s="35"/>
      <c r="QS146" s="102">
        <f t="shared" si="125"/>
        <v>7.2724740690000003</v>
      </c>
      <c r="QT146" s="102">
        <v>0.89552238805970164</v>
      </c>
      <c r="QU146">
        <v>15</v>
      </c>
      <c r="QV146" s="35">
        <v>0.63300000000000001</v>
      </c>
      <c r="QW146">
        <f t="shared" ref="QW146:RB146" si="148">((7.26*(JU$3*(6.02*10^23)/1000))/(493*3600))*(1.1/(3.57*(-1.384*$QV146+6.763)))/10^12</f>
        <v>0</v>
      </c>
      <c r="QX146">
        <f t="shared" si="148"/>
        <v>0</v>
      </c>
      <c r="QY146">
        <f t="shared" si="148"/>
        <v>0</v>
      </c>
      <c r="QZ146">
        <f t="shared" si="148"/>
        <v>0</v>
      </c>
      <c r="RA146">
        <f t="shared" si="148"/>
        <v>0</v>
      </c>
      <c r="RB146">
        <f t="shared" si="148"/>
        <v>0</v>
      </c>
      <c r="RC146">
        <f>(7.26*RC$131*(KA$3*0.097))/((RC$156-RC$157*$QV146)*$QT146)</f>
        <v>0</v>
      </c>
      <c r="RD146">
        <f>(7.26*RD$131*(KB$3*0.097))/((RD$156-RD$157*$QV146)*$QT146)</f>
        <v>0</v>
      </c>
      <c r="RE146">
        <f>($QS$146*(KC$3*0.097))/((RE$156-RE$157*$QV146)*$QT146)</f>
        <v>0</v>
      </c>
      <c r="RF146">
        <f t="shared" ref="RF146:RP146" si="149">($QS$146*(KD$3*0.097))/((RF$156-RF$157*$QV146)*$QT146)</f>
        <v>5.5847470993287424E-3</v>
      </c>
      <c r="RG146">
        <f t="shared" si="149"/>
        <v>1.2359263793113378E-2</v>
      </c>
      <c r="RH146">
        <f t="shared" si="149"/>
        <v>1.5493255216121016E-2</v>
      </c>
      <c r="RI146">
        <f t="shared" si="149"/>
        <v>1.4218169652711761E-2</v>
      </c>
      <c r="RJ146">
        <f t="shared" si="149"/>
        <v>1.3841599999963173E-2</v>
      </c>
      <c r="RK146">
        <f t="shared" si="149"/>
        <v>3.7164847133006287E-2</v>
      </c>
      <c r="RL146">
        <f t="shared" si="149"/>
        <v>3.4989847378352611E-2</v>
      </c>
      <c r="RM146">
        <f t="shared" si="149"/>
        <v>3.2925090881589882E-2</v>
      </c>
      <c r="RN146">
        <f t="shared" si="149"/>
        <v>3.1056858480060543E-2</v>
      </c>
      <c r="RO146">
        <f t="shared" si="149"/>
        <v>2.9428070096801637E-2</v>
      </c>
      <c r="RP146">
        <f t="shared" si="149"/>
        <v>2.8114446528020635E-2</v>
      </c>
      <c r="RR146">
        <f t="shared" si="127"/>
        <v>13.182587700000001</v>
      </c>
      <c r="RS146" s="35">
        <v>0.63300000000000001</v>
      </c>
      <c r="RT146">
        <f>0.82*RI146*13+0.18*RJ146*14</f>
        <v>0.18644652049781454</v>
      </c>
    </row>
    <row r="147" spans="458:488" x14ac:dyDescent="0.3">
      <c r="QP147" s="35"/>
      <c r="QS147" s="102">
        <f t="shared" si="125"/>
        <v>7.4243030759999984</v>
      </c>
      <c r="QT147" s="102">
        <v>0.93283582089552242</v>
      </c>
      <c r="QU147">
        <v>16</v>
      </c>
      <c r="QV147" s="35">
        <v>0.66600000000000004</v>
      </c>
      <c r="QW147">
        <f t="shared" ref="QW147:RB147" si="150">((7.26*(KO$3*(6.02*10^23)/1000))/(493*3600))*(1.1/(3.57*(-1.384*$QV147+6.763)))/10^12</f>
        <v>0</v>
      </c>
      <c r="QX147">
        <f t="shared" si="150"/>
        <v>0</v>
      </c>
      <c r="QY147">
        <f t="shared" si="150"/>
        <v>0</v>
      </c>
      <c r="QZ147">
        <f t="shared" si="150"/>
        <v>0</v>
      </c>
      <c r="RA147">
        <f t="shared" si="150"/>
        <v>0</v>
      </c>
      <c r="RB147">
        <f t="shared" si="150"/>
        <v>0</v>
      </c>
      <c r="RC147">
        <f>(7.26*RC$131*(KU$3*0.097))/((RC$156-RC$157*$QV147)*$QT147)</f>
        <v>0</v>
      </c>
      <c r="RD147">
        <f>(7.26*RD$131*(KV$3*0.097))/((RD$156-RD$157*$QV147)*$QT147)</f>
        <v>0</v>
      </c>
      <c r="RE147">
        <f>(7.26*RE$131*(KW$3*0.097))/((RE$156-RE$157*$QV147)*$QT147)</f>
        <v>0</v>
      </c>
      <c r="RF147">
        <f>($QS147*(KX$3*0.097))/((RF$156-RF$157*$QV147)*$QT147)</f>
        <v>2.4172217287782697E-3</v>
      </c>
      <c r="RG147">
        <f t="shared" ref="RG147:RP147" si="151">($QS147*(KY$3*0.097))/((RG$156-RG$157*$QV147)*$QT147)</f>
        <v>1.0985735971780094E-2</v>
      </c>
      <c r="RH147">
        <f t="shared" si="151"/>
        <v>1.4347103420821584E-2</v>
      </c>
      <c r="RI147">
        <f t="shared" si="151"/>
        <v>1.3767951728870275E-2</v>
      </c>
      <c r="RJ147">
        <f t="shared" si="151"/>
        <v>1.3066077589424834E-2</v>
      </c>
      <c r="RK147">
        <f t="shared" si="151"/>
        <v>3.8703872355773092E-2</v>
      </c>
      <c r="RL147">
        <f t="shared" si="151"/>
        <v>3.6237646515967656E-2</v>
      </c>
      <c r="RM147">
        <f t="shared" si="151"/>
        <v>3.3949942115503527E-2</v>
      </c>
      <c r="RN147">
        <f t="shared" si="151"/>
        <v>3.1952380980280248E-2</v>
      </c>
      <c r="RO147">
        <f t="shared" si="151"/>
        <v>3.0628726235927915E-2</v>
      </c>
      <c r="RP147">
        <f t="shared" si="151"/>
        <v>2.869946377662112E-2</v>
      </c>
      <c r="RR147">
        <f t="shared" si="127"/>
        <v>13.576835399999998</v>
      </c>
      <c r="RS147" s="35">
        <v>0.66600000000000004</v>
      </c>
      <c r="RT147">
        <f>0.42*RI147*13+0.58*RJ147*14</f>
        <v>0.18126956646576134</v>
      </c>
    </row>
    <row r="148" spans="458:488" x14ac:dyDescent="0.3">
      <c r="QP148" s="35"/>
      <c r="QS148" s="102">
        <f t="shared" si="125"/>
        <v>7.5611899999999999</v>
      </c>
      <c r="QT148" s="102">
        <v>0.97014925373134342</v>
      </c>
      <c r="QU148">
        <v>17</v>
      </c>
      <c r="QV148" s="35">
        <v>0.7</v>
      </c>
      <c r="QW148">
        <f t="shared" ref="QW148:RB148" si="152">((7.26*(LI$3*(6.02*10^23)/1000))/(493*3600))*(1.1/(3.57*(-1.384*$QV148+6.763)))/10^12</f>
        <v>0</v>
      </c>
      <c r="QX148">
        <f t="shared" si="152"/>
        <v>0</v>
      </c>
      <c r="QY148">
        <f t="shared" si="152"/>
        <v>0</v>
      </c>
      <c r="QZ148">
        <f t="shared" si="152"/>
        <v>0</v>
      </c>
      <c r="RA148">
        <f t="shared" si="152"/>
        <v>0</v>
      </c>
      <c r="RB148">
        <f t="shared" si="152"/>
        <v>0</v>
      </c>
      <c r="RC148">
        <f>(7.26*RC$131*(LO$3*0.097))/((RC$156-RC$157*$QV148)*$QT148)</f>
        <v>0</v>
      </c>
      <c r="RD148">
        <f>(7.26*RD$131*(LP$3*0.097))/((RD$156-RD$157*$QV148)*$QT148)</f>
        <v>0</v>
      </c>
      <c r="RE148">
        <f>(7.26*RE$131*(LQ$3*0.097))/((RE$156-RE$157*$QV148)*$QT148)</f>
        <v>0</v>
      </c>
      <c r="RF148">
        <f>($QS148*(LR$3*0.097))/((RF$156-RF$157*$QV148)*$QT148)</f>
        <v>0</v>
      </c>
      <c r="RG148">
        <f t="shared" ref="RG148:RP148" si="153">($QS148*(LS$3*0.097))/((RG$156-RG$157*$QV148)*$QT148)</f>
        <v>3.7252809399874742E-3</v>
      </c>
      <c r="RH148">
        <f t="shared" si="153"/>
        <v>1.0148856235671678E-2</v>
      </c>
      <c r="RI148">
        <f t="shared" si="153"/>
        <v>1.5224873526558257E-2</v>
      </c>
      <c r="RJ148">
        <f t="shared" si="153"/>
        <v>1.1644879849768261E-2</v>
      </c>
      <c r="RK148">
        <f t="shared" si="153"/>
        <v>3.9779654016913434E-2</v>
      </c>
      <c r="RL148">
        <f t="shared" si="153"/>
        <v>3.7503679691378175E-2</v>
      </c>
      <c r="RM148">
        <f t="shared" si="153"/>
        <v>3.5310349203190497E-2</v>
      </c>
      <c r="RN148">
        <f t="shared" si="153"/>
        <v>3.350239852490524E-2</v>
      </c>
      <c r="RO148">
        <f t="shared" si="153"/>
        <v>3.1467360858367696E-2</v>
      </c>
      <c r="RP148">
        <f t="shared" si="153"/>
        <v>2.9873484992169453E-2</v>
      </c>
      <c r="RR148">
        <f t="shared" si="127"/>
        <v>13.983029999999999</v>
      </c>
      <c r="RS148" s="35">
        <v>0.7</v>
      </c>
      <c r="RT148">
        <f>0.02*RI148*13+0.98*RJ148*14</f>
        <v>0.16372621865572567</v>
      </c>
    </row>
    <row r="149" spans="458:488" x14ac:dyDescent="0.3">
      <c r="QP149" s="35"/>
      <c r="QS149" s="102">
        <f t="shared" si="125"/>
        <v>7.6750826689999991</v>
      </c>
      <c r="QT149" s="102">
        <v>1</v>
      </c>
      <c r="QU149">
        <v>18</v>
      </c>
      <c r="QV149" s="35">
        <v>0.73299999999999998</v>
      </c>
      <c r="QW149">
        <f t="shared" ref="QW149:RB149" si="154">((7.26*(MC$3*(6.02*10^23)/1000))/(493*3600))*(1.1/(3.57*(-1.384*$QV149+6.763)))/10^12</f>
        <v>0</v>
      </c>
      <c r="QX149">
        <f t="shared" si="154"/>
        <v>0</v>
      </c>
      <c r="QY149">
        <f t="shared" si="154"/>
        <v>0</v>
      </c>
      <c r="QZ149">
        <f t="shared" si="154"/>
        <v>0</v>
      </c>
      <c r="RA149">
        <f t="shared" si="154"/>
        <v>0</v>
      </c>
      <c r="RB149">
        <f t="shared" si="154"/>
        <v>0</v>
      </c>
      <c r="RC149">
        <f>(7.26*RC$131*(MI$3*0.097))/((RC$156-RC$157*$QV149)*$QT149)</f>
        <v>0</v>
      </c>
      <c r="RD149">
        <f>(7.26*RD$131*(MJ$3*0.097))/((RD$156-RD$157*$QV149)*$QT149)</f>
        <v>0</v>
      </c>
      <c r="RE149">
        <f>(7.26*RE$131*(MK$3*0.097))/((RE$156-RE$157*$QV149)*$QT149)</f>
        <v>0</v>
      </c>
      <c r="RF149">
        <f>(7.26*RF$131*(ML$3*0.097))/((RF$156-RF$157*$QV149)*$QT149)</f>
        <v>0</v>
      </c>
      <c r="RG149">
        <f>($QS149*(MM$3*0.097))/((RG$156-RG$157*$QV149)*$QT149)</f>
        <v>0</v>
      </c>
      <c r="RH149">
        <f t="shared" ref="RH149:RP149" si="155">($QS149*(MN$3*0.097))/((RH$156-RH$157*$QV149)*$QT149)</f>
        <v>6.4805603358865978E-3</v>
      </c>
      <c r="RI149">
        <f t="shared" si="155"/>
        <v>1.0968912035647278E-2</v>
      </c>
      <c r="RJ149">
        <f t="shared" si="155"/>
        <v>1.571163612875022E-2</v>
      </c>
      <c r="RK149">
        <f t="shared" si="155"/>
        <v>4.1136361684120167E-2</v>
      </c>
      <c r="RL149">
        <f t="shared" si="155"/>
        <v>3.8405500606673915E-2</v>
      </c>
      <c r="RM149">
        <f t="shared" si="155"/>
        <v>3.6459890620324231E-2</v>
      </c>
      <c r="RN149">
        <f t="shared" si="155"/>
        <v>3.4705831033845065E-2</v>
      </c>
      <c r="RO149">
        <f t="shared" si="155"/>
        <v>3.2638676127508225E-2</v>
      </c>
      <c r="RP149">
        <f t="shared" si="155"/>
        <v>3.0983882229806761E-2</v>
      </c>
      <c r="RR149">
        <f t="shared" si="127"/>
        <v>14.3772777</v>
      </c>
      <c r="RS149" s="35">
        <v>0.73299999999999998</v>
      </c>
      <c r="RT149">
        <f>0.62*RJ149*14+0.38*RK149*15</f>
        <v>0.37085426319703685</v>
      </c>
    </row>
    <row r="150" spans="458:488" x14ac:dyDescent="0.3">
      <c r="QP150" s="35"/>
      <c r="QS150" s="102">
        <f t="shared" si="125"/>
        <v>7.7702902759999999</v>
      </c>
      <c r="QT150" s="102">
        <v>1</v>
      </c>
      <c r="QU150">
        <v>19</v>
      </c>
      <c r="QV150" s="35">
        <v>0.76600000000000001</v>
      </c>
      <c r="QW150">
        <f t="shared" ref="QW150:RB150" si="156">((7.26*(MW$3*(6.02*10^23)/1000))/(493*3600))*(1.1/(3.57*(-1.384*$QV150+6.763)))/10^12</f>
        <v>0</v>
      </c>
      <c r="QX150">
        <f t="shared" si="156"/>
        <v>0</v>
      </c>
      <c r="QY150">
        <f t="shared" si="156"/>
        <v>0</v>
      </c>
      <c r="QZ150">
        <f t="shared" si="156"/>
        <v>0</v>
      </c>
      <c r="RA150">
        <f t="shared" si="156"/>
        <v>0</v>
      </c>
      <c r="RB150">
        <f t="shared" si="156"/>
        <v>0</v>
      </c>
      <c r="RC150">
        <f>(7.26*RC$131*(NC$3*0.097))/((RC$156-RC$157*$QV150)*$QT150)</f>
        <v>0</v>
      </c>
      <c r="RD150">
        <f>(7.26*RD$131*(ND$3*0.097))/((RD$156-RD$157*$QV150)*$QT150)</f>
        <v>0</v>
      </c>
      <c r="RE150">
        <f>(7.26*RE$131*(NE$3*0.097))/((RE$156-RE$157*$QV150)*$QT150)</f>
        <v>0</v>
      </c>
      <c r="RF150">
        <f>(7.26*RF$131*(NF$3*0.097))/((RF$156-RF$157*$QV150)*$QT150)</f>
        <v>0</v>
      </c>
      <c r="RG150">
        <f>(7.26*RG$131*(NG$3*0.097))/((RG$156-RG$157*$QV150)*$QT150)</f>
        <v>0</v>
      </c>
      <c r="RH150">
        <f>($QS150*(NH$3*0.097))/((RH$156-RH$157*$QV150)*$QT150)</f>
        <v>1.2388314962528016E-3</v>
      </c>
      <c r="RI150">
        <f t="shared" ref="RI150:RP150" si="157">($QS150*(NI$3*0.097))/((RI$156-RI$157*$QV150)*$QT150)</f>
        <v>8.9573434233410597E-3</v>
      </c>
      <c r="RJ150">
        <f t="shared" si="157"/>
        <v>1.1698117785342908E-2</v>
      </c>
      <c r="RK150">
        <f t="shared" si="157"/>
        <v>4.4156709629701273E-2</v>
      </c>
      <c r="RL150">
        <f t="shared" si="157"/>
        <v>4.1227360852131772E-2</v>
      </c>
      <c r="RM150">
        <f t="shared" si="157"/>
        <v>3.8735050224373117E-2</v>
      </c>
      <c r="RN150">
        <f t="shared" si="157"/>
        <v>3.6546457940035984E-2</v>
      </c>
      <c r="RO150">
        <f t="shared" si="157"/>
        <v>3.4927077578928413E-2</v>
      </c>
      <c r="RP150">
        <f t="shared" si="157"/>
        <v>3.3210102810756155E-2</v>
      </c>
      <c r="RR150">
        <f t="shared" si="127"/>
        <v>14.771525400000002</v>
      </c>
      <c r="RS150" s="35">
        <v>0.76600000000000001</v>
      </c>
      <c r="RT150">
        <f>0.23*RJ150*14+0.77*RK150*15</f>
        <v>0.54767793549185384</v>
      </c>
    </row>
    <row r="151" spans="458:488" x14ac:dyDescent="0.3">
      <c r="QP151" s="35"/>
      <c r="QS151" s="102">
        <f t="shared" si="125"/>
        <v>7.8488399999999992</v>
      </c>
      <c r="QT151" s="102">
        <v>1</v>
      </c>
      <c r="QU151">
        <v>20</v>
      </c>
      <c r="QV151" s="35">
        <v>0.8</v>
      </c>
      <c r="QW151">
        <f t="shared" ref="QW151:RB151" si="158">((7.26*(NQ$3*(6.02*10^23)/1000))/(493*3600))*(1.1/(3.57*(-1.384*$QV151+6.763)))/10^12</f>
        <v>0</v>
      </c>
      <c r="QX151">
        <f t="shared" si="158"/>
        <v>0</v>
      </c>
      <c r="QY151">
        <f t="shared" si="158"/>
        <v>0</v>
      </c>
      <c r="QZ151">
        <f t="shared" si="158"/>
        <v>0</v>
      </c>
      <c r="RA151">
        <f t="shared" si="158"/>
        <v>0</v>
      </c>
      <c r="RB151">
        <f t="shared" si="158"/>
        <v>0</v>
      </c>
      <c r="RC151">
        <f>(7.26*RC$131*(NW$3*0.097))/((RC$156-RC$157*$QV151)*$QT151)</f>
        <v>0</v>
      </c>
      <c r="RD151">
        <f>(7.26*RD$131*(NX$3*0.097))/((RD$156-RD$157*$QV151)*$QT151)</f>
        <v>0</v>
      </c>
      <c r="RE151">
        <f>(7.26*RE$131*(NY$3*0.097))/((RE$156-RE$157*$QV151)*$QT151)</f>
        <v>0</v>
      </c>
      <c r="RF151">
        <f>(7.26*RF$131*(NZ$3*0.097))/((RF$156-RF$157*$QV151)*$QT151)</f>
        <v>0</v>
      </c>
      <c r="RG151">
        <f>(7.26*RG$131*(OA$3*0.097))/((RG$156-RG$157*$QV151)*$QT151)</f>
        <v>0</v>
      </c>
      <c r="RH151">
        <f>($QS151*(OB$3*0.097))/((RH$156-RH$157*$QV151)*$QT151)</f>
        <v>0</v>
      </c>
      <c r="RI151">
        <f t="shared" ref="RI151:RP151" si="159">($QS151*(OC$3*0.097))/((RI$156-RI$157*$QV151)*$QT151)</f>
        <v>2.5786892592667915E-3</v>
      </c>
      <c r="RJ151">
        <f t="shared" si="159"/>
        <v>1.0803779312560982E-2</v>
      </c>
      <c r="RK151">
        <f t="shared" si="159"/>
        <v>5.118854208628415E-2</v>
      </c>
      <c r="RL151">
        <f t="shared" si="159"/>
        <v>4.4035377995513991E-2</v>
      </c>
      <c r="RM151">
        <f t="shared" si="159"/>
        <v>4.1377215296284145E-2</v>
      </c>
      <c r="RN151">
        <f t="shared" si="159"/>
        <v>3.9203347797134365E-2</v>
      </c>
      <c r="RO151">
        <f t="shared" si="159"/>
        <v>3.7111547940481909E-2</v>
      </c>
      <c r="RP151">
        <f t="shared" si="159"/>
        <v>3.5406784196457257E-2</v>
      </c>
      <c r="RR151">
        <f t="shared" si="127"/>
        <v>15.177720000000001</v>
      </c>
      <c r="RS151" s="35">
        <v>0.8</v>
      </c>
      <c r="RT151">
        <f>0.82*RK151*15+0.18*RL151*16</f>
        <v>0.75644095628837538</v>
      </c>
    </row>
    <row r="152" spans="458:488" x14ac:dyDescent="0.3">
      <c r="QP152" s="35"/>
      <c r="QS152" s="102">
        <f t="shared" si="125"/>
        <v>7.9061112690000002</v>
      </c>
      <c r="QT152" s="102">
        <v>1</v>
      </c>
      <c r="QU152">
        <v>21</v>
      </c>
      <c r="QV152" s="35">
        <v>0.83300000000000007</v>
      </c>
      <c r="QW152">
        <f t="shared" ref="QW152:RB152" si="160">((7.26*(OK$3*(6.02*10^23)/1000))/(493*3600))*(1.1/(3.57*(-1.384*$QV152+6.763)))/10^12</f>
        <v>0</v>
      </c>
      <c r="QX152">
        <f t="shared" si="160"/>
        <v>0</v>
      </c>
      <c r="QY152">
        <f t="shared" si="160"/>
        <v>0</v>
      </c>
      <c r="QZ152">
        <f t="shared" si="160"/>
        <v>0</v>
      </c>
      <c r="RA152">
        <f t="shared" si="160"/>
        <v>0</v>
      </c>
      <c r="RB152">
        <f t="shared" si="160"/>
        <v>0</v>
      </c>
      <c r="RC152">
        <f t="shared" ref="RC152:RH152" si="161">(7.26*RC$131*(OQ$3*0.097))/((RC$156-RC$157*$QV152)*$QT152)</f>
        <v>0</v>
      </c>
      <c r="RD152">
        <f t="shared" si="161"/>
        <v>0</v>
      </c>
      <c r="RE152">
        <f t="shared" si="161"/>
        <v>0</v>
      </c>
      <c r="RF152">
        <f t="shared" si="161"/>
        <v>0</v>
      </c>
      <c r="RG152">
        <f t="shared" si="161"/>
        <v>0</v>
      </c>
      <c r="RH152">
        <f t="shared" si="161"/>
        <v>0</v>
      </c>
      <c r="RI152">
        <f>($QS152*(OW$3*0.097))/((RI$156-RI$157*$QV152)*$QT152)</f>
        <v>0</v>
      </c>
      <c r="RJ152">
        <f t="shared" ref="RJ152:RP152" si="162">($QS152*(OX$3*0.097))/((RJ$156-RJ$157*$QV152)*$QT152)</f>
        <v>4.6113828537392588E-3</v>
      </c>
      <c r="RK152">
        <f t="shared" si="162"/>
        <v>5.9327054280872767E-2</v>
      </c>
      <c r="RL152">
        <f t="shared" si="162"/>
        <v>4.8407244892486538E-2</v>
      </c>
      <c r="RM152">
        <f t="shared" si="162"/>
        <v>4.3555127299510485E-2</v>
      </c>
      <c r="RN152">
        <f t="shared" si="162"/>
        <v>4.1262312578311748E-2</v>
      </c>
      <c r="RO152">
        <f t="shared" si="162"/>
        <v>3.9377055768740246E-2</v>
      </c>
      <c r="RP152">
        <f t="shared" si="162"/>
        <v>3.7032833844499964E-2</v>
      </c>
      <c r="RR152">
        <f t="shared" si="127"/>
        <v>15.571967700000002</v>
      </c>
      <c r="RS152" s="35">
        <v>0.83300000000000007</v>
      </c>
      <c r="RT152">
        <f>0.43*RK152*15+0.57*RL152*16</f>
        <v>0.8241335735311065</v>
      </c>
    </row>
    <row r="153" spans="458:488" x14ac:dyDescent="0.3">
      <c r="QP153" s="35"/>
      <c r="QS153" s="102">
        <f t="shared" si="125"/>
        <v>7.9446974759999991</v>
      </c>
      <c r="QT153" s="102">
        <v>1</v>
      </c>
      <c r="QU153">
        <v>22</v>
      </c>
      <c r="QV153" s="35">
        <v>0.8660000000000001</v>
      </c>
      <c r="QW153">
        <f t="shared" ref="QW153:RB153" si="163">((7.26*(PE$3*(6.02*10^23)/1000))/(493*3600))*(1.1/(3.57*(-1.384*$QV153+6.763)))/10^12</f>
        <v>0</v>
      </c>
      <c r="QX153">
        <f t="shared" si="163"/>
        <v>0</v>
      </c>
      <c r="QY153">
        <f t="shared" si="163"/>
        <v>0</v>
      </c>
      <c r="QZ153">
        <f t="shared" si="163"/>
        <v>0</v>
      </c>
      <c r="RA153">
        <f t="shared" si="163"/>
        <v>0</v>
      </c>
      <c r="RB153">
        <f t="shared" si="163"/>
        <v>0</v>
      </c>
      <c r="RC153">
        <f>(7.26*RC$131*(PK$3*0.097))/((RC$156-RC$157*$QV153)*$QT153)</f>
        <v>0</v>
      </c>
      <c r="RD153">
        <f t="shared" ref="RD153:RI153" si="164">(7.26*RD$131*(PL$3*0.097))/((RD$156-RD$157*$QV153)*$QT153)</f>
        <v>0</v>
      </c>
      <c r="RE153">
        <f t="shared" si="164"/>
        <v>0</v>
      </c>
      <c r="RF153">
        <f t="shared" si="164"/>
        <v>0</v>
      </c>
      <c r="RG153">
        <f t="shared" si="164"/>
        <v>0</v>
      </c>
      <c r="RH153">
        <f t="shared" si="164"/>
        <v>0</v>
      </c>
      <c r="RI153">
        <f t="shared" si="164"/>
        <v>0</v>
      </c>
      <c r="RJ153">
        <f>($QS153*(PR$3*0.097))/((RJ$156-RJ$157*$QV153)*$QT153)</f>
        <v>0</v>
      </c>
      <c r="RK153">
        <f t="shared" ref="RK153:RP153" si="165">($QS153*(PS$3*0.097))/((RK$156-RK$157*$QV153)*$QT153)</f>
        <v>0.10577005467893703</v>
      </c>
      <c r="RL153">
        <f t="shared" si="165"/>
        <v>5.6586861249003556E-2</v>
      </c>
      <c r="RM153">
        <f t="shared" si="165"/>
        <v>4.7148610268096809E-2</v>
      </c>
      <c r="RN153">
        <f t="shared" si="165"/>
        <v>4.3016975671407602E-2</v>
      </c>
      <c r="RO153">
        <f t="shared" si="165"/>
        <v>4.1114208719541127E-2</v>
      </c>
      <c r="RP153">
        <f t="shared" si="165"/>
        <v>3.9153556189834161E-2</v>
      </c>
      <c r="RR153">
        <f t="shared" si="127"/>
        <v>15.966215400000001</v>
      </c>
      <c r="RS153" s="35">
        <v>0.8660000000000001</v>
      </c>
      <c r="RT153">
        <f>0.03*RK153*15+0.97*RL153*16</f>
        <v>0.92582461119005688</v>
      </c>
    </row>
    <row r="154" spans="458:488" x14ac:dyDescent="0.3">
      <c r="QP154" s="35"/>
      <c r="QS154" s="102">
        <f t="shared" si="125"/>
        <v>7.9649099999999979</v>
      </c>
      <c r="QT154" s="102">
        <v>1</v>
      </c>
      <c r="QU154">
        <v>23</v>
      </c>
      <c r="QV154" s="35">
        <v>0.9</v>
      </c>
      <c r="QW154">
        <f t="shared" ref="QW154:RB154" si="166">((7.26*(PY$3*(6.02*10^23)/1000))/(493*3600))*(1.1/(3.57*(-1.384*$QV154+6.763)))/10^12</f>
        <v>0</v>
      </c>
      <c r="QX154">
        <f t="shared" si="166"/>
        <v>0</v>
      </c>
      <c r="QY154">
        <f t="shared" si="166"/>
        <v>0</v>
      </c>
      <c r="QZ154">
        <f t="shared" si="166"/>
        <v>0</v>
      </c>
      <c r="RA154">
        <f t="shared" si="166"/>
        <v>0</v>
      </c>
      <c r="RB154">
        <f t="shared" si="166"/>
        <v>0</v>
      </c>
      <c r="RC154">
        <f>(7.26*RC$131*(QE$3*0.097))/((RC$156-RC$157*$QV154)*$QT154)</f>
        <v>0</v>
      </c>
      <c r="RD154">
        <f t="shared" ref="RD154:RJ154" si="167">(7.26*RD$131*(QF$3*0.097))/((RD$156-RD$157*$QV154)*$QT154)</f>
        <v>0</v>
      </c>
      <c r="RE154">
        <f t="shared" si="167"/>
        <v>0</v>
      </c>
      <c r="RF154">
        <f t="shared" si="167"/>
        <v>0</v>
      </c>
      <c r="RG154">
        <f t="shared" si="167"/>
        <v>0</v>
      </c>
      <c r="RH154">
        <f t="shared" si="167"/>
        <v>0</v>
      </c>
      <c r="RI154">
        <f t="shared" si="167"/>
        <v>0</v>
      </c>
      <c r="RJ154">
        <f t="shared" si="167"/>
        <v>0</v>
      </c>
      <c r="RK154">
        <f t="shared" ref="RK154:RP154" si="168">($QS154*(QM$3*0.097))/((RK$156-RK$157*$QV154)*$QT154)</f>
        <v>0.20558383609878694</v>
      </c>
      <c r="RL154">
        <f t="shared" si="168"/>
        <v>0.10205122841173214</v>
      </c>
      <c r="RM154">
        <f t="shared" si="168"/>
        <v>5.3639875074684713E-2</v>
      </c>
      <c r="RN154">
        <f t="shared" si="168"/>
        <v>4.8470846870771057E-2</v>
      </c>
      <c r="RO154">
        <f t="shared" si="168"/>
        <v>4.3201724977088886E-2</v>
      </c>
      <c r="RP154">
        <f t="shared" si="168"/>
        <v>4.1046995656522735E-2</v>
      </c>
      <c r="RR154">
        <f t="shared" si="127"/>
        <v>16.372410000000002</v>
      </c>
      <c r="RS154" s="35">
        <v>0.9</v>
      </c>
      <c r="RT154">
        <f>0.63*RL154*16+0.37*RM154*17</f>
        <v>1.366071196610027</v>
      </c>
    </row>
    <row r="155" spans="458:488" x14ac:dyDescent="0.3">
      <c r="QU155" s="35"/>
    </row>
    <row r="156" spans="458:488" x14ac:dyDescent="0.3">
      <c r="QU156" s="35"/>
      <c r="QV156" t="s">
        <v>794</v>
      </c>
      <c r="QW156">
        <v>1.4089583333333333</v>
      </c>
      <c r="QX156">
        <v>2.8179166666666666</v>
      </c>
      <c r="QY156">
        <v>4.2268749999999997</v>
      </c>
      <c r="QZ156">
        <v>5.6358333333333333</v>
      </c>
      <c r="RA156">
        <v>7.0447916666666668</v>
      </c>
      <c r="RB156">
        <v>8.4537500000000012</v>
      </c>
      <c r="RC156">
        <v>9.8627083333333339</v>
      </c>
      <c r="RD156">
        <v>11.271666666666667</v>
      </c>
      <c r="RE156">
        <v>12.680624999999999</v>
      </c>
      <c r="RF156">
        <v>14.089583333333332</v>
      </c>
      <c r="RG156">
        <v>15.4985</v>
      </c>
      <c r="RH156">
        <v>16.907499999999999</v>
      </c>
      <c r="RI156">
        <v>18.316400000000002</v>
      </c>
      <c r="RJ156">
        <v>19.7254</v>
      </c>
      <c r="RK156">
        <v>21.1343</v>
      </c>
      <c r="RL156">
        <v>22.543299999999999</v>
      </c>
      <c r="RM156">
        <v>23.952200000000001</v>
      </c>
      <c r="RN156">
        <v>25.3612</v>
      </c>
      <c r="RO156">
        <v>26.770199999999999</v>
      </c>
      <c r="RP156">
        <v>28.179099999999998</v>
      </c>
    </row>
    <row r="157" spans="458:488" x14ac:dyDescent="0.3">
      <c r="QU157" s="35"/>
      <c r="QV157" t="s">
        <v>795</v>
      </c>
      <c r="QW157">
        <v>0.288333333333333</v>
      </c>
      <c r="QX157">
        <v>0.57666666666666699</v>
      </c>
      <c r="QY157">
        <v>0.86499999999999999</v>
      </c>
      <c r="QZ157">
        <v>1.15333333333333</v>
      </c>
      <c r="RA157">
        <v>1.44166666666667</v>
      </c>
      <c r="RB157">
        <v>1.73</v>
      </c>
      <c r="RC157">
        <v>2.01833333333333</v>
      </c>
      <c r="RD157">
        <v>2.3066666666666702</v>
      </c>
      <c r="RE157">
        <v>2.5950000000000002</v>
      </c>
      <c r="RF157">
        <v>2.8833333333333302</v>
      </c>
      <c r="RG157">
        <v>3.1716000000000002</v>
      </c>
      <c r="RH157">
        <v>3.46</v>
      </c>
      <c r="RI157">
        <v>3.7483</v>
      </c>
      <c r="RJ157">
        <v>4.0366</v>
      </c>
      <c r="RK157">
        <v>4.3250000000000002</v>
      </c>
      <c r="RL157">
        <v>4.6132999999999997</v>
      </c>
      <c r="RM157">
        <v>4.9016000000000002</v>
      </c>
      <c r="RN157">
        <v>5.19</v>
      </c>
      <c r="RO157">
        <v>5.4782999999999999</v>
      </c>
      <c r="RP157">
        <v>5.7666000000000004</v>
      </c>
    </row>
    <row r="159" spans="458:488" x14ac:dyDescent="0.3">
      <c r="QS159" s="102" t="s">
        <v>995</v>
      </c>
      <c r="QV159" t="s">
        <v>937</v>
      </c>
      <c r="QW159">
        <v>1</v>
      </c>
      <c r="QX159">
        <v>2</v>
      </c>
      <c r="QY159">
        <v>3</v>
      </c>
      <c r="QZ159">
        <v>4</v>
      </c>
      <c r="RA159">
        <v>5</v>
      </c>
      <c r="RB159">
        <v>6</v>
      </c>
      <c r="RC159">
        <v>7</v>
      </c>
      <c r="RD159">
        <v>8</v>
      </c>
      <c r="RE159">
        <v>9</v>
      </c>
      <c r="RF159">
        <v>10</v>
      </c>
      <c r="RG159">
        <v>11</v>
      </c>
      <c r="RH159">
        <v>12</v>
      </c>
      <c r="RI159">
        <v>13</v>
      </c>
      <c r="RJ159">
        <v>14</v>
      </c>
      <c r="RK159">
        <v>15</v>
      </c>
      <c r="RL159">
        <v>16</v>
      </c>
      <c r="RM159">
        <v>17</v>
      </c>
      <c r="RN159">
        <v>18</v>
      </c>
      <c r="RO159">
        <v>19</v>
      </c>
      <c r="RP159">
        <v>20</v>
      </c>
      <c r="RR159" t="s">
        <v>886</v>
      </c>
      <c r="RT159" t="s">
        <v>432</v>
      </c>
    </row>
    <row r="160" spans="458:488" x14ac:dyDescent="0.3">
      <c r="QP160" s="35"/>
      <c r="QR160" s="103" t="s">
        <v>432</v>
      </c>
      <c r="QS160" s="102">
        <f>2.9103*QV160^2 - 3.2*QV160 + 1.994</f>
        <v>1.703103</v>
      </c>
      <c r="QU160">
        <v>1</v>
      </c>
      <c r="QV160" s="35">
        <v>0.1</v>
      </c>
      <c r="QW160">
        <f>A$52*$QS160*0.087/(QW$156-QW$157*$QV160)</f>
        <v>0</v>
      </c>
      <c r="QX160">
        <f t="shared" ref="QX160:RP160" si="169">B$52*$QS160*0.087/(QX$156-QX$157*$QV160)</f>
        <v>0</v>
      </c>
      <c r="QY160">
        <f>C$52*$QS160*0.087/(QY$156-QY$157*$QV160)</f>
        <v>3.3034673586710993E-2</v>
      </c>
      <c r="QZ160">
        <f t="shared" si="169"/>
        <v>1.4441717330335224E-2</v>
      </c>
      <c r="RA160">
        <f t="shared" si="169"/>
        <v>1.0628012952480684E-2</v>
      </c>
      <c r="RB160">
        <f t="shared" si="169"/>
        <v>8.7417519636256939E-3</v>
      </c>
      <c r="RC160">
        <f t="shared" si="169"/>
        <v>1.6524656049626454E-2</v>
      </c>
      <c r="RD160">
        <f t="shared" si="169"/>
        <v>1.9189111203117056E-2</v>
      </c>
      <c r="RE160">
        <f t="shared" si="169"/>
        <v>1.3604862604206966E-2</v>
      </c>
      <c r="RF160">
        <f t="shared" si="169"/>
        <v>1.3126092297667341E-2</v>
      </c>
      <c r="RG160">
        <f t="shared" si="169"/>
        <v>1.1334669052713261E-2</v>
      </c>
      <c r="RH160">
        <f t="shared" si="169"/>
        <v>9.9715581271578903E-3</v>
      </c>
      <c r="RI160">
        <f t="shared" si="169"/>
        <v>1.0869536320667129E-2</v>
      </c>
      <c r="RJ160">
        <f t="shared" si="169"/>
        <v>1.0668548486499969E-2</v>
      </c>
      <c r="RK160">
        <f t="shared" si="169"/>
        <v>1.6252778117075716E-2</v>
      </c>
      <c r="RL160">
        <f t="shared" si="169"/>
        <v>1.5217901148606322E-2</v>
      </c>
      <c r="RM160">
        <f t="shared" si="169"/>
        <v>1.4164203809844414E-2</v>
      </c>
      <c r="RN160">
        <f t="shared" si="169"/>
        <v>1.3601690990454969E-2</v>
      </c>
      <c r="RO160">
        <f t="shared" si="169"/>
        <v>1.2274786437184458E-2</v>
      </c>
      <c r="RP160">
        <f t="shared" si="169"/>
        <v>1.1851954736381785E-2</v>
      </c>
      <c r="RR160">
        <f>(119469*RS160+56202)/10^4</f>
        <v>6.8148899999999992</v>
      </c>
      <c r="RS160" s="35">
        <v>0.1</v>
      </c>
      <c r="RT160">
        <f>(0.1851*RB160*RB159+0.8149*RC160*RC159)</f>
        <v>0.10397018523468687</v>
      </c>
    </row>
    <row r="161" spans="458:488" x14ac:dyDescent="0.3">
      <c r="QP161" s="35"/>
      <c r="QS161" s="102">
        <f t="shared" ref="QS161:QS182" si="170">2.9103*QV161^2 - 3.2*QV161 + 1.994</f>
        <v>1.57948175</v>
      </c>
      <c r="QU161">
        <v>2</v>
      </c>
      <c r="QV161" s="35">
        <v>0.15</v>
      </c>
      <c r="QW161">
        <f>U$52*$QS161*0.087/(QW$156-QW$157*$QV161)</f>
        <v>0</v>
      </c>
      <c r="QX161">
        <f t="shared" ref="QX161:RP161" si="171">V$52*$QS161*0.087/(QX$156-QX$157*$QV161)</f>
        <v>0</v>
      </c>
      <c r="QY161">
        <f t="shared" si="171"/>
        <v>0</v>
      </c>
      <c r="QZ161">
        <f t="shared" si="171"/>
        <v>3.5559356300709631E-2</v>
      </c>
      <c r="RA161">
        <f t="shared" si="171"/>
        <v>1.1806963643553306E-2</v>
      </c>
      <c r="RB161">
        <f t="shared" si="171"/>
        <v>1.0516575233985151E-2</v>
      </c>
      <c r="RC161">
        <f t="shared" si="171"/>
        <v>1.0206263190567093E-2</v>
      </c>
      <c r="RD161">
        <f t="shared" si="171"/>
        <v>8.3255294597871371E-3</v>
      </c>
      <c r="RE161">
        <f t="shared" si="171"/>
        <v>1.1620180988769057E-2</v>
      </c>
      <c r="RF161">
        <f t="shared" si="171"/>
        <v>1.679185609174973E-2</v>
      </c>
      <c r="RG161">
        <f t="shared" si="171"/>
        <v>1.6101123549689879E-2</v>
      </c>
      <c r="RH161">
        <f t="shared" si="171"/>
        <v>1.6507784025657935E-2</v>
      </c>
      <c r="RI161">
        <f t="shared" si="171"/>
        <v>1.3208242019333261E-2</v>
      </c>
      <c r="RJ161">
        <f t="shared" si="171"/>
        <v>1.1611058726212526E-2</v>
      </c>
      <c r="RK161">
        <f t="shared" si="171"/>
        <v>2.094525216896849E-2</v>
      </c>
      <c r="RL161">
        <f t="shared" si="171"/>
        <v>1.9145395218264492E-2</v>
      </c>
      <c r="RM161">
        <f t="shared" si="171"/>
        <v>1.7807107773825524E-2</v>
      </c>
      <c r="RN161">
        <f t="shared" si="171"/>
        <v>1.7534750597829486E-2</v>
      </c>
      <c r="RO161">
        <f t="shared" si="171"/>
        <v>1.5981455959820735E-2</v>
      </c>
      <c r="RP161">
        <f t="shared" si="171"/>
        <v>1.5623024319332787E-2</v>
      </c>
      <c r="RR161">
        <f t="shared" ref="RR161:RR182" si="172">(119469*RS161+56202)/10^4</f>
        <v>7.4122350000000008</v>
      </c>
      <c r="RS161" s="35">
        <v>0.15</v>
      </c>
      <c r="RT161">
        <f>0.5888*RC161*7+0.4122*RD161*8</f>
        <v>6.9520400312835406E-2</v>
      </c>
    </row>
    <row r="162" spans="458:488" x14ac:dyDescent="0.3">
      <c r="QP162" s="35"/>
      <c r="QS162" s="102">
        <f t="shared" si="170"/>
        <v>1.4704119999999998</v>
      </c>
      <c r="QU162">
        <v>3</v>
      </c>
      <c r="QV162" s="35">
        <v>0.2</v>
      </c>
      <c r="QW162">
        <f>AO$52*$QS162*0.087/(QW$156-QW$157*$QV162)</f>
        <v>0</v>
      </c>
      <c r="QX162">
        <f t="shared" ref="QX162:RP162" si="173">AP$52*$QS162*0.087/(QX$156-QX$157*$QV162)</f>
        <v>0</v>
      </c>
      <c r="QY162">
        <f t="shared" si="173"/>
        <v>0</v>
      </c>
      <c r="QZ162">
        <f t="shared" si="173"/>
        <v>0</v>
      </c>
      <c r="RA162">
        <f t="shared" si="173"/>
        <v>2.3616624294165497E-2</v>
      </c>
      <c r="RB162">
        <f t="shared" si="173"/>
        <v>1.2595943204726614E-2</v>
      </c>
      <c r="RC162">
        <f t="shared" si="173"/>
        <v>1.1136039125970701E-2</v>
      </c>
      <c r="RD162">
        <f t="shared" si="173"/>
        <v>8.4294332908615884E-3</v>
      </c>
      <c r="RE162">
        <f t="shared" si="173"/>
        <v>7.8478445187335766E-3</v>
      </c>
      <c r="RF162">
        <f t="shared" si="173"/>
        <v>8.0816972998408003E-3</v>
      </c>
      <c r="RG162">
        <f t="shared" si="173"/>
        <v>8.2986820721267767E-3</v>
      </c>
      <c r="RH162">
        <f t="shared" si="173"/>
        <v>1.4378532883650224E-2</v>
      </c>
      <c r="RI162">
        <f t="shared" si="173"/>
        <v>1.5979035071900596E-2</v>
      </c>
      <c r="RJ162">
        <f t="shared" si="173"/>
        <v>1.3727743621798435E-2</v>
      </c>
      <c r="RK162">
        <f t="shared" si="173"/>
        <v>2.384305739331E-2</v>
      </c>
      <c r="RL162">
        <f t="shared" si="173"/>
        <v>2.246638547914755E-2</v>
      </c>
      <c r="RM162">
        <f t="shared" si="173"/>
        <v>2.1531598151662411E-2</v>
      </c>
      <c r="RN162">
        <f t="shared" si="173"/>
        <v>2.0025250137818581E-2</v>
      </c>
      <c r="RO162">
        <f t="shared" si="173"/>
        <v>1.8869768174379326E-2</v>
      </c>
      <c r="RP162">
        <f t="shared" si="173"/>
        <v>1.7790966446403801E-2</v>
      </c>
      <c r="RR162">
        <f t="shared" si="172"/>
        <v>8.0095799999999997</v>
      </c>
      <c r="RS162" s="35">
        <v>0.2</v>
      </c>
      <c r="RT162">
        <f>0.999*RD162*8+0.001*RE162*9</f>
        <v>6.7438661461234409E-2</v>
      </c>
    </row>
    <row r="163" spans="458:488" x14ac:dyDescent="0.3">
      <c r="QP163" s="35"/>
      <c r="QS163" s="102">
        <f t="shared" si="170"/>
        <v>1.3758937499999999</v>
      </c>
      <c r="QU163">
        <v>4</v>
      </c>
      <c r="QV163" s="35">
        <v>0.25</v>
      </c>
      <c r="QW163">
        <f>BI$52*$QS163*0.087/(QW$156-QW$157*$QV163)</f>
        <v>0</v>
      </c>
      <c r="QX163">
        <f t="shared" ref="QX163:RP163" si="174">BJ$52*$QS163*0.087/(QX$156-QX$157*$QV163)</f>
        <v>0</v>
      </c>
      <c r="QY163">
        <f t="shared" si="174"/>
        <v>0</v>
      </c>
      <c r="QZ163">
        <f t="shared" si="174"/>
        <v>0</v>
      </c>
      <c r="RA163">
        <f t="shared" si="174"/>
        <v>1.1594194357286263E-2</v>
      </c>
      <c r="RB163">
        <f t="shared" si="174"/>
        <v>2.0115997002380467E-2</v>
      </c>
      <c r="RC163">
        <f t="shared" si="174"/>
        <v>1.1655936834726514E-2</v>
      </c>
      <c r="RD163">
        <f t="shared" si="174"/>
        <v>1.161397209106459E-2</v>
      </c>
      <c r="RE163">
        <f t="shared" si="174"/>
        <v>9.784725744553413E-3</v>
      </c>
      <c r="RF163">
        <f t="shared" si="174"/>
        <v>8.3516832944069835E-3</v>
      </c>
      <c r="RG163">
        <f t="shared" si="174"/>
        <v>8.4559818219090803E-3</v>
      </c>
      <c r="RH163">
        <f t="shared" si="174"/>
        <v>7.2663207567458922E-3</v>
      </c>
      <c r="RI163">
        <f t="shared" si="174"/>
        <v>7.1890979984243347E-3</v>
      </c>
      <c r="RJ163">
        <f t="shared" si="174"/>
        <v>1.1085055908497536E-2</v>
      </c>
      <c r="RK163">
        <f t="shared" si="174"/>
        <v>2.6933089434274655E-2</v>
      </c>
      <c r="RL163">
        <f t="shared" si="174"/>
        <v>2.6589252898460737E-2</v>
      </c>
      <c r="RM163">
        <f t="shared" si="174"/>
        <v>2.3662924538557409E-2</v>
      </c>
      <c r="RN163">
        <f t="shared" si="174"/>
        <v>2.3292416082688717E-2</v>
      </c>
      <c r="RO163">
        <f t="shared" si="174"/>
        <v>2.1489767776893345E-2</v>
      </c>
      <c r="RP163">
        <f t="shared" si="174"/>
        <v>2.0538436260016505E-2</v>
      </c>
      <c r="RR163">
        <f t="shared" si="172"/>
        <v>8.6069250000000004</v>
      </c>
      <c r="RS163" s="35">
        <v>0.25</v>
      </c>
      <c r="RT163">
        <f>0.39*RD163*RD159+0.61*RE163*RE159</f>
        <v>8.9953737261719763E-2</v>
      </c>
    </row>
    <row r="164" spans="458:488" x14ac:dyDescent="0.3">
      <c r="QP164" s="35"/>
      <c r="QS164" s="102">
        <f t="shared" si="170"/>
        <v>1.2959270000000001</v>
      </c>
      <c r="QU164">
        <v>5</v>
      </c>
      <c r="QV164" s="35">
        <v>0.3</v>
      </c>
      <c r="QW164">
        <f>CC$52*$QS164*0.087/(QW$156-QW$157*$QV164)</f>
        <v>0</v>
      </c>
      <c r="QX164">
        <f t="shared" ref="QX164:RP164" si="175">CD$52*$QS164*0.087/(QX$156-QX$157*$QV164)</f>
        <v>0</v>
      </c>
      <c r="QY164">
        <f t="shared" si="175"/>
        <v>0</v>
      </c>
      <c r="QZ164">
        <f t="shared" si="175"/>
        <v>0</v>
      </c>
      <c r="RA164">
        <f t="shared" si="175"/>
        <v>0</v>
      </c>
      <c r="RB164">
        <f t="shared" si="175"/>
        <v>3.0208319824324349E-2</v>
      </c>
      <c r="RC164">
        <f t="shared" si="175"/>
        <v>1.5526100155622096E-2</v>
      </c>
      <c r="RD164">
        <f t="shared" si="175"/>
        <v>1.3435613136174989E-2</v>
      </c>
      <c r="RE164">
        <f t="shared" si="175"/>
        <v>1.1810971764296687E-2</v>
      </c>
      <c r="RF164">
        <f t="shared" si="175"/>
        <v>1.0656259339476918E-2</v>
      </c>
      <c r="RG164">
        <f t="shared" si="175"/>
        <v>1.0985893836462729E-2</v>
      </c>
      <c r="RH164">
        <f t="shared" si="175"/>
        <v>1.1204100435871358E-2</v>
      </c>
      <c r="RI164">
        <f t="shared" si="175"/>
        <v>8.9655868917673295E-3</v>
      </c>
      <c r="RJ164">
        <f t="shared" si="175"/>
        <v>7.8911814453258792E-3</v>
      </c>
      <c r="RK164">
        <f t="shared" si="175"/>
        <v>2.5094028456039277E-2</v>
      </c>
      <c r="RL164">
        <f t="shared" si="175"/>
        <v>2.49578094946779E-2</v>
      </c>
      <c r="RM164">
        <f t="shared" si="175"/>
        <v>2.5643254330792387E-2</v>
      </c>
      <c r="RN164">
        <f t="shared" si="175"/>
        <v>2.6052749205921821E-2</v>
      </c>
      <c r="RO164">
        <f t="shared" si="175"/>
        <v>2.4072316630847763E-2</v>
      </c>
      <c r="RP164">
        <f t="shared" si="175"/>
        <v>2.3757399373559529E-2</v>
      </c>
      <c r="RR164">
        <f t="shared" si="172"/>
        <v>9.2042699999999993</v>
      </c>
      <c r="RS164" s="35">
        <v>0.3</v>
      </c>
      <c r="RT164">
        <f>0.8*RE164*9+0.2*RF164*10</f>
        <v>0.10635151538188999</v>
      </c>
    </row>
    <row r="165" spans="458:488" x14ac:dyDescent="0.3">
      <c r="QP165" s="35"/>
      <c r="QS165" s="102">
        <f t="shared" si="170"/>
        <v>1.2511202567000002</v>
      </c>
      <c r="QU165">
        <v>6</v>
      </c>
      <c r="QV165" s="35">
        <v>0.33299999999999996</v>
      </c>
      <c r="QW165">
        <f>CW$52*$QS165*0.087/(QW$156-QW$157*$QV165)</f>
        <v>0</v>
      </c>
      <c r="QX165">
        <f t="shared" ref="QX165:RP165" si="176">CX$52*$QS165*0.087/(QX$156-QX$157*$QV165)</f>
        <v>0</v>
      </c>
      <c r="QY165">
        <f t="shared" si="176"/>
        <v>0</v>
      </c>
      <c r="QZ165">
        <f t="shared" si="176"/>
        <v>0</v>
      </c>
      <c r="RA165">
        <f t="shared" si="176"/>
        <v>0</v>
      </c>
      <c r="RB165">
        <f t="shared" si="176"/>
        <v>4.3660125232116908E-3</v>
      </c>
      <c r="RC165">
        <f t="shared" si="176"/>
        <v>3.5526656151617424E-2</v>
      </c>
      <c r="RD165">
        <f t="shared" si="176"/>
        <v>1.4513941134785718E-2</v>
      </c>
      <c r="RE165">
        <f t="shared" si="176"/>
        <v>1.4108675258871911E-2</v>
      </c>
      <c r="RF165">
        <f t="shared" si="176"/>
        <v>1.063753735033183E-2</v>
      </c>
      <c r="RG165">
        <f t="shared" si="176"/>
        <v>1.1932249190796308E-2</v>
      </c>
      <c r="RH165">
        <f t="shared" si="176"/>
        <v>1.0518189169930178E-2</v>
      </c>
      <c r="RI165">
        <f t="shared" si="176"/>
        <v>9.5014060028744442E-3</v>
      </c>
      <c r="RJ165">
        <f t="shared" si="176"/>
        <v>9.0932786798626711E-3</v>
      </c>
      <c r="RK165">
        <f t="shared" si="176"/>
        <v>2.502817726794376E-2</v>
      </c>
      <c r="RL165">
        <f t="shared" si="176"/>
        <v>2.4597947791865991E-2</v>
      </c>
      <c r="RM165">
        <f t="shared" si="176"/>
        <v>2.4099930277932707E-2</v>
      </c>
      <c r="RN165">
        <f t="shared" si="176"/>
        <v>2.422484352613E-2</v>
      </c>
      <c r="RO165">
        <f t="shared" si="176"/>
        <v>2.4708093890965267E-2</v>
      </c>
      <c r="RP165">
        <f t="shared" si="176"/>
        <v>2.4903756136881745E-2</v>
      </c>
      <c r="RR165">
        <f t="shared" si="172"/>
        <v>9.5985177000000004</v>
      </c>
      <c r="RS165" s="35">
        <v>0.33299999999999996</v>
      </c>
      <c r="RT165">
        <f>0.4*RE165*9+0.6*RF165*10</f>
        <v>0.11461645503392985</v>
      </c>
    </row>
    <row r="166" spans="458:488" x14ac:dyDescent="0.3">
      <c r="QP166" s="35"/>
      <c r="QS166" s="102">
        <f t="shared" si="170"/>
        <v>1.2126521468</v>
      </c>
      <c r="QU166">
        <v>7</v>
      </c>
      <c r="QV166" s="35">
        <v>0.36599999999999999</v>
      </c>
      <c r="QW166">
        <f>DQ$52*$QS166*0.087/(QW$156-QW$157*$QV166)</f>
        <v>0</v>
      </c>
      <c r="QX166">
        <f t="shared" ref="QX166:RP166" si="177">DR$52*$QS166*0.087/(QX$156-QX$157*$QV166)</f>
        <v>0</v>
      </c>
      <c r="QY166">
        <f t="shared" si="177"/>
        <v>0</v>
      </c>
      <c r="QZ166">
        <f t="shared" si="177"/>
        <v>0</v>
      </c>
      <c r="RA166">
        <f t="shared" si="177"/>
        <v>0</v>
      </c>
      <c r="RB166">
        <f t="shared" si="177"/>
        <v>0</v>
      </c>
      <c r="RC166">
        <f t="shared" si="177"/>
        <v>3.2909452443621229E-2</v>
      </c>
      <c r="RD166">
        <f t="shared" si="177"/>
        <v>1.8722769253311379E-2</v>
      </c>
      <c r="RE166">
        <f t="shared" si="177"/>
        <v>1.388972062319215E-2</v>
      </c>
      <c r="RF166">
        <f t="shared" si="177"/>
        <v>1.1928442014847959E-2</v>
      </c>
      <c r="RG166">
        <f t="shared" si="177"/>
        <v>1.098494208388545E-2</v>
      </c>
      <c r="RH166">
        <f t="shared" si="177"/>
        <v>1.0977357243769654E-2</v>
      </c>
      <c r="RI166">
        <f t="shared" si="177"/>
        <v>1.0579657832921783E-2</v>
      </c>
      <c r="RJ166">
        <f t="shared" si="177"/>
        <v>9.891625736206739E-3</v>
      </c>
      <c r="RK166">
        <f t="shared" si="177"/>
        <v>2.4415267560650111E-2</v>
      </c>
      <c r="RL166">
        <f t="shared" si="177"/>
        <v>2.3885571409118799E-2</v>
      </c>
      <c r="RM166">
        <f t="shared" si="177"/>
        <v>2.3657796955557062E-2</v>
      </c>
      <c r="RN166">
        <f t="shared" si="177"/>
        <v>2.3141611116271468E-2</v>
      </c>
      <c r="RO166">
        <f t="shared" si="177"/>
        <v>2.3257306365376106E-2</v>
      </c>
      <c r="RP166">
        <f t="shared" si="177"/>
        <v>2.2860411442220906E-2</v>
      </c>
      <c r="RR166">
        <f t="shared" si="172"/>
        <v>9.9927654000000015</v>
      </c>
      <c r="RS166" s="35">
        <v>0.36599999999999999</v>
      </c>
      <c r="RT166">
        <f>0.01*RE166*9+0.99*RF166*10</f>
        <v>0.11934165080308208</v>
      </c>
    </row>
    <row r="167" spans="458:488" x14ac:dyDescent="0.3">
      <c r="QP167" s="35"/>
      <c r="QS167" s="102">
        <f t="shared" si="170"/>
        <v>1.1796479999999998</v>
      </c>
      <c r="QU167">
        <v>8</v>
      </c>
      <c r="QV167" s="35">
        <v>0.4</v>
      </c>
      <c r="QW167">
        <f>EK$52*$QS167*0.087/(QW$156-QW$157*$QV167)</f>
        <v>0</v>
      </c>
      <c r="QX167">
        <f t="shared" ref="QX167:RP167" si="178">EL$52*$QS167*0.087/(QX$156-QX$157*$QV167)</f>
        <v>0</v>
      </c>
      <c r="QY167">
        <f t="shared" si="178"/>
        <v>0</v>
      </c>
      <c r="QZ167">
        <f t="shared" si="178"/>
        <v>0</v>
      </c>
      <c r="RA167">
        <f t="shared" si="178"/>
        <v>0</v>
      </c>
      <c r="RB167">
        <f t="shared" si="178"/>
        <v>0</v>
      </c>
      <c r="RC167">
        <f t="shared" si="178"/>
        <v>1.5531002238737412E-2</v>
      </c>
      <c r="RD167">
        <f t="shared" si="178"/>
        <v>3.5495222073478112E-2</v>
      </c>
      <c r="RE167">
        <f t="shared" si="178"/>
        <v>1.457402360724939E-2</v>
      </c>
      <c r="RF167">
        <f t="shared" si="178"/>
        <v>1.2989037392682033E-2</v>
      </c>
      <c r="RG167">
        <f t="shared" si="178"/>
        <v>1.3143354793462734E-2</v>
      </c>
      <c r="RH167">
        <f t="shared" si="178"/>
        <v>1.2263183892956907E-2</v>
      </c>
      <c r="RI167">
        <f t="shared" si="178"/>
        <v>1.0211621613516512E-2</v>
      </c>
      <c r="RJ167">
        <f t="shared" si="178"/>
        <v>1.1007662291530263E-2</v>
      </c>
      <c r="RK167">
        <f t="shared" si="178"/>
        <v>2.3968206767132565E-2</v>
      </c>
      <c r="RL167">
        <f t="shared" si="178"/>
        <v>2.3529723258453473E-2</v>
      </c>
      <c r="RM167">
        <f t="shared" si="178"/>
        <v>2.3610866001648627E-2</v>
      </c>
      <c r="RN167">
        <f t="shared" si="178"/>
        <v>2.2570056040179878E-2</v>
      </c>
      <c r="RO167">
        <f t="shared" si="178"/>
        <v>2.2409070351037137E-2</v>
      </c>
      <c r="RP167">
        <f t="shared" si="178"/>
        <v>2.2257597885222649E-2</v>
      </c>
      <c r="RR167">
        <f t="shared" si="172"/>
        <v>10.398960000000001</v>
      </c>
      <c r="RS167" s="35">
        <v>0.4</v>
      </c>
      <c r="RT167">
        <f>0.6*RF167*10+0.4*RG167*11</f>
        <v>0.13576498544732823</v>
      </c>
    </row>
    <row r="168" spans="458:488" x14ac:dyDescent="0.3">
      <c r="QP168" s="35"/>
      <c r="QS168" s="102">
        <f t="shared" si="170"/>
        <v>1.1540492366999999</v>
      </c>
      <c r="QU168">
        <v>9</v>
      </c>
      <c r="QV168" s="35">
        <v>0.43300000000000005</v>
      </c>
      <c r="QW168">
        <f>FE$52*$QS168*0.087/(QW$156-QW$157*$QV168)</f>
        <v>0</v>
      </c>
      <c r="QX168">
        <f t="shared" ref="QX168:RP168" si="179">FF$52*$QS168*0.087/(QX$156-QX$157*$QV168)</f>
        <v>0</v>
      </c>
      <c r="QY168">
        <f t="shared" si="179"/>
        <v>0</v>
      </c>
      <c r="QZ168">
        <f t="shared" si="179"/>
        <v>0</v>
      </c>
      <c r="RA168">
        <f t="shared" si="179"/>
        <v>0</v>
      </c>
      <c r="RB168">
        <f t="shared" si="179"/>
        <v>0</v>
      </c>
      <c r="RC168">
        <f t="shared" si="179"/>
        <v>0</v>
      </c>
      <c r="RD168">
        <f t="shared" si="179"/>
        <v>3.985216283635265E-2</v>
      </c>
      <c r="RE168">
        <f t="shared" si="179"/>
        <v>1.8754429137733532E-2</v>
      </c>
      <c r="RF168">
        <f t="shared" si="179"/>
        <v>1.3465312179926569E-2</v>
      </c>
      <c r="RG168">
        <f t="shared" si="179"/>
        <v>1.3525064265701233E-2</v>
      </c>
      <c r="RH168">
        <f t="shared" si="179"/>
        <v>1.2911012051143464E-2</v>
      </c>
      <c r="RI168">
        <f t="shared" si="179"/>
        <v>1.1271912835589877E-2</v>
      </c>
      <c r="RJ168">
        <f t="shared" si="179"/>
        <v>1.0593890813700248E-2</v>
      </c>
      <c r="RK168">
        <f t="shared" si="179"/>
        <v>2.4711224562569682E-2</v>
      </c>
      <c r="RL168">
        <f t="shared" si="179"/>
        <v>2.3601468150749788E-2</v>
      </c>
      <c r="RM168">
        <f t="shared" si="179"/>
        <v>2.2954408425431685E-2</v>
      </c>
      <c r="RN168">
        <f t="shared" si="179"/>
        <v>2.2477552565045352E-2</v>
      </c>
      <c r="RO168">
        <f t="shared" si="179"/>
        <v>2.1882817227083871E-2</v>
      </c>
      <c r="RP168">
        <f t="shared" si="179"/>
        <v>2.1859582883863474E-2</v>
      </c>
      <c r="RR168">
        <f t="shared" si="172"/>
        <v>10.7932077</v>
      </c>
      <c r="RS168" s="35">
        <v>0.43300000000000005</v>
      </c>
      <c r="RT168">
        <f>0.21*RF168*10+0.79*RG168*11</f>
        <v>0.14580996404678953</v>
      </c>
    </row>
    <row r="169" spans="458:488" x14ac:dyDescent="0.3">
      <c r="QP169" s="35"/>
      <c r="QS169" s="102">
        <f t="shared" si="170"/>
        <v>1.1347891068</v>
      </c>
      <c r="QU169">
        <v>10</v>
      </c>
      <c r="QV169" s="35">
        <v>0.46600000000000008</v>
      </c>
      <c r="QW169">
        <f>FY$52*$QS169*0.087/(QW$156-QW$157*$QV169)</f>
        <v>0</v>
      </c>
      <c r="QX169">
        <f t="shared" ref="QX169:RP169" si="180">FZ$52*$QS169*0.087/(QX$156-QX$157*$QV169)</f>
        <v>0</v>
      </c>
      <c r="QY169">
        <f t="shared" si="180"/>
        <v>0</v>
      </c>
      <c r="QZ169">
        <f t="shared" si="180"/>
        <v>0</v>
      </c>
      <c r="RA169">
        <f t="shared" si="180"/>
        <v>0</v>
      </c>
      <c r="RB169">
        <f t="shared" si="180"/>
        <v>0</v>
      </c>
      <c r="RC169">
        <f t="shared" si="180"/>
        <v>0</v>
      </c>
      <c r="RD169">
        <f t="shared" si="180"/>
        <v>2.8184473771603453E-2</v>
      </c>
      <c r="RE169">
        <f t="shared" si="180"/>
        <v>3.6256949382664015E-2</v>
      </c>
      <c r="RF169">
        <f t="shared" si="180"/>
        <v>1.4484388931288094E-2</v>
      </c>
      <c r="RG169">
        <f t="shared" si="180"/>
        <v>1.52152837702965E-2</v>
      </c>
      <c r="RH169">
        <f t="shared" si="180"/>
        <v>1.2300961731955943E-2</v>
      </c>
      <c r="RI169">
        <f t="shared" si="180"/>
        <v>1.2928915097231508E-2</v>
      </c>
      <c r="RJ169">
        <f t="shared" si="180"/>
        <v>1.0785738845749921E-2</v>
      </c>
      <c r="RK169">
        <f t="shared" si="180"/>
        <v>2.3350749378981881E-2</v>
      </c>
      <c r="RL169">
        <f t="shared" si="180"/>
        <v>2.2727764952406658E-2</v>
      </c>
      <c r="RM169">
        <f t="shared" si="180"/>
        <v>2.2813430105059932E-2</v>
      </c>
      <c r="RN169">
        <f t="shared" si="180"/>
        <v>2.2365117895692836E-2</v>
      </c>
      <c r="RO169">
        <f t="shared" si="180"/>
        <v>2.1703763477661644E-2</v>
      </c>
      <c r="RP169">
        <f t="shared" si="180"/>
        <v>2.1315091942907951E-2</v>
      </c>
      <c r="RR169">
        <f t="shared" si="172"/>
        <v>11.187455400000001</v>
      </c>
      <c r="RS169" s="35">
        <v>0.46600000000000008</v>
      </c>
      <c r="RT169">
        <f>0.81*RG169*11+0.19*RH169*12</f>
        <v>0.16361437114220137</v>
      </c>
    </row>
    <row r="170" spans="458:488" x14ac:dyDescent="0.3">
      <c r="QP170" s="35"/>
      <c r="QS170" s="102">
        <f t="shared" si="170"/>
        <v>1.121575</v>
      </c>
      <c r="QU170">
        <v>11</v>
      </c>
      <c r="QV170" s="35">
        <v>0.5</v>
      </c>
      <c r="QW170">
        <f>GS$52*$QS170*0.087/(QW$156-QW$157*$QV170)</f>
        <v>0</v>
      </c>
      <c r="QX170">
        <f t="shared" ref="QX170:RP170" si="181">GT$52*$QS170*0.087/(QX$156-QX$157*$QV170)</f>
        <v>0</v>
      </c>
      <c r="QY170">
        <f t="shared" si="181"/>
        <v>0</v>
      </c>
      <c r="QZ170">
        <f t="shared" si="181"/>
        <v>0</v>
      </c>
      <c r="RA170">
        <f t="shared" si="181"/>
        <v>0</v>
      </c>
      <c r="RB170">
        <f t="shared" si="181"/>
        <v>0</v>
      </c>
      <c r="RC170">
        <f t="shared" si="181"/>
        <v>0</v>
      </c>
      <c r="RD170">
        <f t="shared" si="181"/>
        <v>3.8899691664702955E-3</v>
      </c>
      <c r="RE170">
        <f t="shared" si="181"/>
        <v>3.4088156194281648E-2</v>
      </c>
      <c r="RF170">
        <f t="shared" si="181"/>
        <v>1.6324493175242375E-2</v>
      </c>
      <c r="RG170">
        <f t="shared" si="181"/>
        <v>1.6819311328204432E-2</v>
      </c>
      <c r="RH170">
        <f t="shared" si="181"/>
        <v>1.2918696230867938E-2</v>
      </c>
      <c r="RI170">
        <f t="shared" si="181"/>
        <v>1.3802511006324254E-2</v>
      </c>
      <c r="RJ170">
        <f t="shared" si="181"/>
        <v>1.125191799723476E-2</v>
      </c>
      <c r="RK170">
        <f t="shared" si="181"/>
        <v>2.4189181368318827E-2</v>
      </c>
      <c r="RL170">
        <f t="shared" si="181"/>
        <v>2.3069134152010992E-2</v>
      </c>
      <c r="RM170">
        <f t="shared" si="181"/>
        <v>2.2864141573115841E-2</v>
      </c>
      <c r="RN170">
        <f t="shared" si="181"/>
        <v>2.2202689629488438E-2</v>
      </c>
      <c r="RO170">
        <f t="shared" si="181"/>
        <v>2.1797995107839419E-2</v>
      </c>
      <c r="RP170">
        <f t="shared" si="181"/>
        <v>2.1417722777376913E-2</v>
      </c>
      <c r="RR170">
        <f t="shared" si="172"/>
        <v>11.59365</v>
      </c>
      <c r="RS170" s="35">
        <v>0.5</v>
      </c>
      <c r="RT170">
        <f>0.41*RG170*11+0.59*RH170*12</f>
        <v>0.16731946340474696</v>
      </c>
    </row>
    <row r="171" spans="458:488" x14ac:dyDescent="0.3">
      <c r="QP171" s="35"/>
      <c r="QS171" s="102">
        <f t="shared" si="170"/>
        <v>1.1151842166999999</v>
      </c>
      <c r="QU171">
        <v>12</v>
      </c>
      <c r="QV171" s="35">
        <v>0.53300000000000003</v>
      </c>
      <c r="QW171">
        <f>HM$52*$QS171*0.087/(QW$156-QW$157*$QV171)</f>
        <v>0</v>
      </c>
      <c r="QX171">
        <f t="shared" ref="QX171:RP171" si="182">HN$52*$QS171*0.087/(QX$156-QX$157*$QV171)</f>
        <v>0</v>
      </c>
      <c r="QY171">
        <f t="shared" si="182"/>
        <v>0</v>
      </c>
      <c r="QZ171">
        <f t="shared" si="182"/>
        <v>0</v>
      </c>
      <c r="RA171">
        <f t="shared" si="182"/>
        <v>0</v>
      </c>
      <c r="RB171">
        <f t="shared" si="182"/>
        <v>0</v>
      </c>
      <c r="RC171">
        <f t="shared" si="182"/>
        <v>0</v>
      </c>
      <c r="RD171">
        <f t="shared" si="182"/>
        <v>0</v>
      </c>
      <c r="RE171">
        <f t="shared" si="182"/>
        <v>3.5859888726892469E-2</v>
      </c>
      <c r="RF171">
        <f t="shared" si="182"/>
        <v>4.1902595949882604E-2</v>
      </c>
      <c r="RG171">
        <f t="shared" si="182"/>
        <v>1.7342965409945663E-2</v>
      </c>
      <c r="RH171">
        <f t="shared" si="182"/>
        <v>1.4919503670607808E-2</v>
      </c>
      <c r="RI171">
        <f t="shared" si="182"/>
        <v>1.3711361907833843E-2</v>
      </c>
      <c r="RJ171">
        <f t="shared" si="182"/>
        <v>1.1560754602937984E-2</v>
      </c>
      <c r="RK171">
        <f t="shared" si="182"/>
        <v>2.4691398027399412E-2</v>
      </c>
      <c r="RL171">
        <f t="shared" si="182"/>
        <v>2.3634185267539593E-2</v>
      </c>
      <c r="RM171">
        <f t="shared" si="182"/>
        <v>2.2742069009122425E-2</v>
      </c>
      <c r="RN171">
        <f t="shared" si="182"/>
        <v>2.2831342204623763E-2</v>
      </c>
      <c r="RO171">
        <f t="shared" si="182"/>
        <v>2.2032611549340997E-2</v>
      </c>
      <c r="RP171">
        <f t="shared" si="182"/>
        <v>2.1418777357465429E-2</v>
      </c>
      <c r="RR171">
        <f t="shared" si="172"/>
        <v>11.987897700000001</v>
      </c>
      <c r="RS171" s="35">
        <v>0.53300000000000003</v>
      </c>
      <c r="RT171">
        <f>0.01*RG171*11+0.99*RH171*12</f>
        <v>0.17915142980191476</v>
      </c>
    </row>
    <row r="172" spans="458:488" x14ac:dyDescent="0.3">
      <c r="QP172" s="35"/>
      <c r="QS172" s="102">
        <f t="shared" si="170"/>
        <v>1.1151320667999998</v>
      </c>
      <c r="QU172">
        <v>13</v>
      </c>
      <c r="QV172" s="35">
        <v>0.56600000000000006</v>
      </c>
      <c r="QW172">
        <f>IG$52*$QS172*0.087/(QW$156-QW$157*$QV172)</f>
        <v>0</v>
      </c>
      <c r="QX172">
        <f t="shared" ref="QX172:RP172" si="183">IH$52*$QS172*0.087/(QX$156-QX$157*$QV172)</f>
        <v>0</v>
      </c>
      <c r="QY172">
        <f t="shared" si="183"/>
        <v>0</v>
      </c>
      <c r="QZ172">
        <f t="shared" si="183"/>
        <v>0</v>
      </c>
      <c r="RA172">
        <f t="shared" si="183"/>
        <v>0</v>
      </c>
      <c r="RB172">
        <f t="shared" si="183"/>
        <v>0</v>
      </c>
      <c r="RC172">
        <f t="shared" si="183"/>
        <v>0</v>
      </c>
      <c r="RD172">
        <f t="shared" si="183"/>
        <v>0</v>
      </c>
      <c r="RE172">
        <f t="shared" si="183"/>
        <v>1.7079826750566796E-2</v>
      </c>
      <c r="RF172">
        <f t="shared" si="183"/>
        <v>3.5057126656768134E-2</v>
      </c>
      <c r="RG172">
        <f t="shared" si="183"/>
        <v>1.8917191329147827E-2</v>
      </c>
      <c r="RH172">
        <f t="shared" si="183"/>
        <v>1.6001074054642444E-2</v>
      </c>
      <c r="RI172">
        <f t="shared" si="183"/>
        <v>1.4843199793385661E-2</v>
      </c>
      <c r="RJ172">
        <f t="shared" si="183"/>
        <v>1.3372921493962591E-2</v>
      </c>
      <c r="RK172">
        <f t="shared" si="183"/>
        <v>2.4789939293012087E-2</v>
      </c>
      <c r="RL172">
        <f t="shared" si="183"/>
        <v>2.3939126591990299E-2</v>
      </c>
      <c r="RM172">
        <f t="shared" si="183"/>
        <v>2.315511557047328E-2</v>
      </c>
      <c r="RN172">
        <f t="shared" si="183"/>
        <v>2.2336352204485752E-2</v>
      </c>
      <c r="RO172">
        <f t="shared" si="183"/>
        <v>2.2049525392975475E-2</v>
      </c>
      <c r="RP172">
        <f t="shared" si="183"/>
        <v>2.1670540022576939E-2</v>
      </c>
      <c r="RR172">
        <f t="shared" si="172"/>
        <v>12.382145400000001</v>
      </c>
      <c r="RS172" s="35">
        <v>0.56600000000000006</v>
      </c>
      <c r="RT172">
        <f>0.62*RH172*12+0.38*RI172*13</f>
        <v>0.19237339794586494</v>
      </c>
    </row>
    <row r="173" spans="458:488" x14ac:dyDescent="0.3">
      <c r="QP173" s="35"/>
      <c r="QS173" s="102">
        <f t="shared" si="170"/>
        <v>1.1217079999999999</v>
      </c>
      <c r="QU173">
        <v>14</v>
      </c>
      <c r="QV173" s="35">
        <v>0.6</v>
      </c>
      <c r="QW173">
        <f>JA$52*$QS173*0.087/(QW$156-QW$157*$QV173)</f>
        <v>0</v>
      </c>
      <c r="QX173">
        <f t="shared" ref="QX173:RP173" si="184">JB$52*$QS173*0.087/(QX$156-QX$157*$QV173)</f>
        <v>0</v>
      </c>
      <c r="QY173">
        <f t="shared" si="184"/>
        <v>0</v>
      </c>
      <c r="QZ173">
        <f t="shared" si="184"/>
        <v>0</v>
      </c>
      <c r="RA173">
        <f t="shared" si="184"/>
        <v>0</v>
      </c>
      <c r="RB173">
        <f t="shared" si="184"/>
        <v>0</v>
      </c>
      <c r="RC173">
        <f t="shared" si="184"/>
        <v>0</v>
      </c>
      <c r="RD173">
        <f t="shared" si="184"/>
        <v>0</v>
      </c>
      <c r="RE173">
        <f t="shared" si="184"/>
        <v>0</v>
      </c>
      <c r="RF173">
        <f t="shared" si="184"/>
        <v>4.287547686359007E-2</v>
      </c>
      <c r="RG173">
        <f t="shared" si="184"/>
        <v>4.0690348166369857E-2</v>
      </c>
      <c r="RH173">
        <f t="shared" si="184"/>
        <v>1.4336831788035256E-2</v>
      </c>
      <c r="RI173">
        <f t="shared" si="184"/>
        <v>1.3873086077949759E-2</v>
      </c>
      <c r="RJ173">
        <f t="shared" si="184"/>
        <v>1.5314037650763846E-2</v>
      </c>
      <c r="RK173">
        <f t="shared" si="184"/>
        <v>2.4961889316883479E-2</v>
      </c>
      <c r="RL173">
        <f t="shared" si="184"/>
        <v>2.4510626181442903E-2</v>
      </c>
      <c r="RM173">
        <f t="shared" si="184"/>
        <v>2.3720585517503549E-2</v>
      </c>
      <c r="RN173">
        <f t="shared" si="184"/>
        <v>2.3278356496247248E-2</v>
      </c>
      <c r="RO173">
        <f t="shared" si="184"/>
        <v>2.2432223984703528E-2</v>
      </c>
      <c r="RP173">
        <f t="shared" si="184"/>
        <v>2.1885733285185897E-2</v>
      </c>
      <c r="RR173">
        <f t="shared" si="172"/>
        <v>12.78834</v>
      </c>
      <c r="RS173" s="35">
        <v>0.6</v>
      </c>
      <c r="RT173">
        <f>0.21*RH173*12+0.79*RI173*13</f>
        <v>0.17860541012639289</v>
      </c>
    </row>
    <row r="174" spans="458:488" x14ac:dyDescent="0.3">
      <c r="QP174" s="35"/>
      <c r="QS174" s="102">
        <f t="shared" si="170"/>
        <v>1.1345251966999996</v>
      </c>
      <c r="QU174">
        <v>15</v>
      </c>
      <c r="QV174" s="35">
        <v>0.63300000000000001</v>
      </c>
      <c r="QW174">
        <f>JU$52*$QS174*0.087/(QW$156-QW$157*$QV174)</f>
        <v>0</v>
      </c>
      <c r="QX174">
        <f t="shared" ref="QX174:RP174" si="185">JV$52*$QS174*0.087/(QX$156-QX$157*$QV174)</f>
        <v>0</v>
      </c>
      <c r="QY174">
        <f t="shared" si="185"/>
        <v>0</v>
      </c>
      <c r="QZ174">
        <f t="shared" si="185"/>
        <v>0</v>
      </c>
      <c r="RA174">
        <f t="shared" si="185"/>
        <v>0</v>
      </c>
      <c r="RB174">
        <f t="shared" si="185"/>
        <v>0</v>
      </c>
      <c r="RC174">
        <f t="shared" si="185"/>
        <v>0</v>
      </c>
      <c r="RD174">
        <f t="shared" si="185"/>
        <v>0</v>
      </c>
      <c r="RE174">
        <f t="shared" si="185"/>
        <v>0</v>
      </c>
      <c r="RF174">
        <f t="shared" si="185"/>
        <v>2.6914171949288041E-2</v>
      </c>
      <c r="RG174">
        <f t="shared" si="185"/>
        <v>3.1329299694514146E-2</v>
      </c>
      <c r="RH174">
        <f t="shared" si="185"/>
        <v>2.0658945542145642E-2</v>
      </c>
      <c r="RI174">
        <f t="shared" si="185"/>
        <v>1.8954804489746131E-2</v>
      </c>
      <c r="RJ174">
        <f t="shared" si="185"/>
        <v>1.6202427906909636E-2</v>
      </c>
      <c r="RK174">
        <f t="shared" si="185"/>
        <v>2.6091844195932707E-2</v>
      </c>
      <c r="RL174">
        <f t="shared" si="185"/>
        <v>2.5879834758630912E-2</v>
      </c>
      <c r="RM174">
        <f t="shared" si="185"/>
        <v>2.4684663499127964E-2</v>
      </c>
      <c r="RN174">
        <f t="shared" si="185"/>
        <v>2.3996636651604782E-2</v>
      </c>
      <c r="RO174">
        <f t="shared" si="185"/>
        <v>2.3718484749916707E-2</v>
      </c>
      <c r="RP174">
        <f t="shared" si="185"/>
        <v>2.3007378467657106E-2</v>
      </c>
      <c r="RR174">
        <f t="shared" si="172"/>
        <v>13.182587700000001</v>
      </c>
      <c r="RS174" s="35">
        <v>0.63300000000000001</v>
      </c>
      <c r="RT174">
        <f>0.82*RI174*13+0.18*RJ174*14</f>
        <v>0.24288833418610603</v>
      </c>
    </row>
    <row r="175" spans="458:488" x14ac:dyDescent="0.3">
      <c r="QP175" s="35"/>
      <c r="QS175" s="102">
        <f t="shared" si="170"/>
        <v>1.1536810268</v>
      </c>
      <c r="QU175">
        <v>16</v>
      </c>
      <c r="QV175" s="35">
        <v>0.66600000000000004</v>
      </c>
      <c r="QW175">
        <f>KO$52*$QS175*0.087/(QW$156-QW$157*$QV175)</f>
        <v>0</v>
      </c>
      <c r="QX175">
        <f t="shared" ref="QX175:RP175" si="186">KP$52*$QS175*0.087/(QX$156-QX$157*$QV175)</f>
        <v>0</v>
      </c>
      <c r="QY175">
        <f t="shared" si="186"/>
        <v>0</v>
      </c>
      <c r="QZ175">
        <f t="shared" si="186"/>
        <v>0</v>
      </c>
      <c r="RA175">
        <f t="shared" si="186"/>
        <v>0</v>
      </c>
      <c r="RB175">
        <f t="shared" si="186"/>
        <v>0</v>
      </c>
      <c r="RC175">
        <f t="shared" si="186"/>
        <v>0</v>
      </c>
      <c r="RD175">
        <f t="shared" si="186"/>
        <v>0</v>
      </c>
      <c r="RE175">
        <f t="shared" si="186"/>
        <v>0</v>
      </c>
      <c r="RF175">
        <f t="shared" si="186"/>
        <v>5.892312727172706E-3</v>
      </c>
      <c r="RG175">
        <f t="shared" si="186"/>
        <v>4.3264531345958659E-2</v>
      </c>
      <c r="RH175">
        <f t="shared" si="186"/>
        <v>3.6622444944319911E-2</v>
      </c>
      <c r="RI175">
        <f t="shared" si="186"/>
        <v>1.6626257209671032E-2</v>
      </c>
      <c r="RJ175">
        <f t="shared" si="186"/>
        <v>1.7002398109447401E-2</v>
      </c>
      <c r="RK175">
        <f t="shared" si="186"/>
        <v>2.7493254949798009E-2</v>
      </c>
      <c r="RL175">
        <f t="shared" si="186"/>
        <v>2.6816386780238163E-2</v>
      </c>
      <c r="RM175">
        <f t="shared" si="186"/>
        <v>2.5389693648122054E-2</v>
      </c>
      <c r="RN175">
        <f t="shared" si="186"/>
        <v>2.4513190282652329E-2</v>
      </c>
      <c r="RO175">
        <f t="shared" si="186"/>
        <v>2.4232058096522274E-2</v>
      </c>
      <c r="RP175">
        <f t="shared" si="186"/>
        <v>2.281917560991022E-2</v>
      </c>
      <c r="RR175">
        <f t="shared" si="172"/>
        <v>13.576835399999998</v>
      </c>
      <c r="RS175" s="35">
        <v>0.66600000000000004</v>
      </c>
      <c r="RT175">
        <f>0.42*RI175*13+0.58*RJ175*14</f>
        <v>0.2288388370135167</v>
      </c>
    </row>
    <row r="176" spans="458:488" x14ac:dyDescent="0.3">
      <c r="QP176" s="35"/>
      <c r="QS176" s="102">
        <f t="shared" si="170"/>
        <v>1.1800470000000001</v>
      </c>
      <c r="QU176">
        <v>17</v>
      </c>
      <c r="QV176" s="35">
        <v>0.7</v>
      </c>
      <c r="QW176">
        <f>LI$52*$QS176*0.087/(QW$156-QW$157*$QV176)</f>
        <v>0</v>
      </c>
      <c r="QX176">
        <f t="shared" ref="QX176:RP176" si="187">LJ$52*$QS176*0.087/(QX$156-QX$157*$QV176)</f>
        <v>0</v>
      </c>
      <c r="QY176">
        <f t="shared" si="187"/>
        <v>0</v>
      </c>
      <c r="QZ176">
        <f t="shared" si="187"/>
        <v>0</v>
      </c>
      <c r="RA176">
        <f t="shared" si="187"/>
        <v>0</v>
      </c>
      <c r="RB176">
        <f t="shared" si="187"/>
        <v>0</v>
      </c>
      <c r="RC176">
        <f t="shared" si="187"/>
        <v>0</v>
      </c>
      <c r="RD176">
        <f t="shared" si="187"/>
        <v>0</v>
      </c>
      <c r="RE176">
        <f t="shared" si="187"/>
        <v>0</v>
      </c>
      <c r="RF176">
        <f t="shared" si="187"/>
        <v>0</v>
      </c>
      <c r="RG176">
        <f t="shared" si="187"/>
        <v>1.6692705148089231E-2</v>
      </c>
      <c r="RH176">
        <f t="shared" si="187"/>
        <v>3.9457999911416124E-2</v>
      </c>
      <c r="RI176">
        <f t="shared" si="187"/>
        <v>3.6447912418596094E-2</v>
      </c>
      <c r="RJ176">
        <f t="shared" si="187"/>
        <v>1.6370745900522402E-2</v>
      </c>
      <c r="RK176">
        <f t="shared" si="187"/>
        <v>2.8186168085053913E-2</v>
      </c>
      <c r="RL176">
        <f t="shared" si="187"/>
        <v>2.6918612543047567E-2</v>
      </c>
      <c r="RM176">
        <f t="shared" si="187"/>
        <v>2.6384819552003582E-2</v>
      </c>
      <c r="RN176">
        <f t="shared" si="187"/>
        <v>2.6271368159103997E-2</v>
      </c>
      <c r="RO176">
        <f t="shared" si="187"/>
        <v>2.4687531097524331E-2</v>
      </c>
      <c r="RP176">
        <f t="shared" si="187"/>
        <v>2.3872013052768822E-2</v>
      </c>
      <c r="RR176">
        <f t="shared" si="172"/>
        <v>13.983029999999999</v>
      </c>
      <c r="RS176" s="35">
        <v>0.7</v>
      </c>
      <c r="RT176">
        <f>0.02*RI176*13+0.98*RJ176*14</f>
        <v>0.23408309098400235</v>
      </c>
    </row>
    <row r="177" spans="458:488" x14ac:dyDescent="0.3">
      <c r="QP177" s="35"/>
      <c r="QS177" s="102">
        <f t="shared" si="170"/>
        <v>1.2120721766999998</v>
      </c>
      <c r="QU177">
        <v>18</v>
      </c>
      <c r="QV177" s="35">
        <v>0.73299999999999998</v>
      </c>
      <c r="QW177">
        <f>MC$52*$QS177*0.087/(QW$156-QW$157*$QV177)</f>
        <v>0</v>
      </c>
      <c r="QX177">
        <f t="shared" ref="QX177:RP177" si="188">MD$52*$QS177*0.087/(QX$156-QX$157*$QV177)</f>
        <v>0</v>
      </c>
      <c r="QY177">
        <f t="shared" si="188"/>
        <v>0</v>
      </c>
      <c r="QZ177">
        <f t="shared" si="188"/>
        <v>0</v>
      </c>
      <c r="RA177">
        <f t="shared" si="188"/>
        <v>0</v>
      </c>
      <c r="RB177">
        <f t="shared" si="188"/>
        <v>0</v>
      </c>
      <c r="RC177">
        <f t="shared" si="188"/>
        <v>0</v>
      </c>
      <c r="RD177">
        <f t="shared" si="188"/>
        <v>0</v>
      </c>
      <c r="RE177">
        <f t="shared" si="188"/>
        <v>0</v>
      </c>
      <c r="RF177">
        <f t="shared" si="188"/>
        <v>0</v>
      </c>
      <c r="RG177">
        <f t="shared" si="188"/>
        <v>0</v>
      </c>
      <c r="RH177">
        <f t="shared" si="188"/>
        <v>3.7903781958707118E-2</v>
      </c>
      <c r="RI177">
        <f t="shared" si="188"/>
        <v>3.1652523499767909E-2</v>
      </c>
      <c r="RJ177">
        <f t="shared" si="188"/>
        <v>3.54103031427071E-2</v>
      </c>
      <c r="RK177">
        <f t="shared" si="188"/>
        <v>3.0363471957327613E-2</v>
      </c>
      <c r="RL177">
        <f t="shared" si="188"/>
        <v>2.7141396833401006E-2</v>
      </c>
      <c r="RM177">
        <f t="shared" si="188"/>
        <v>2.6824037789361647E-2</v>
      </c>
      <c r="RN177">
        <f t="shared" si="188"/>
        <v>2.6906103389834905E-2</v>
      </c>
      <c r="RO177">
        <f t="shared" si="188"/>
        <v>2.56223189529164E-2</v>
      </c>
      <c r="RP177">
        <f t="shared" si="188"/>
        <v>2.4795127786031324E-2</v>
      </c>
      <c r="RR177">
        <f t="shared" si="172"/>
        <v>14.3772777</v>
      </c>
      <c r="RS177" s="35">
        <v>0.73299999999999998</v>
      </c>
      <c r="RT177">
        <f>0.62*RJ177*14+0.38*RK177*15</f>
        <v>0.48043322143546507</v>
      </c>
    </row>
    <row r="178" spans="458:488" x14ac:dyDescent="0.3">
      <c r="QP178" s="35"/>
      <c r="QS178" s="102">
        <f t="shared" si="170"/>
        <v>1.2504359868000001</v>
      </c>
      <c r="QU178">
        <v>19</v>
      </c>
      <c r="QV178" s="35">
        <v>0.76600000000000001</v>
      </c>
      <c r="QW178">
        <f>MW$52*$QS178*0.087/(QW$156-QW$157*$QV178)</f>
        <v>0</v>
      </c>
      <c r="QX178">
        <f t="shared" ref="QX178:RP178" si="189">MX$52*$QS178*0.087/(QX$156-QX$157*$QV178)</f>
        <v>0</v>
      </c>
      <c r="QY178">
        <f t="shared" si="189"/>
        <v>0</v>
      </c>
      <c r="QZ178">
        <f t="shared" si="189"/>
        <v>0</v>
      </c>
      <c r="RA178">
        <f t="shared" si="189"/>
        <v>0</v>
      </c>
      <c r="RB178">
        <f t="shared" si="189"/>
        <v>0</v>
      </c>
      <c r="RC178">
        <f t="shared" si="189"/>
        <v>0</v>
      </c>
      <c r="RD178">
        <f t="shared" si="189"/>
        <v>0</v>
      </c>
      <c r="RE178">
        <f t="shared" si="189"/>
        <v>0</v>
      </c>
      <c r="RF178">
        <f t="shared" si="189"/>
        <v>0</v>
      </c>
      <c r="RG178">
        <f t="shared" si="189"/>
        <v>0</v>
      </c>
      <c r="RH178">
        <f t="shared" si="189"/>
        <v>6.5702169293062624E-3</v>
      </c>
      <c r="RI178">
        <f t="shared" si="189"/>
        <v>4.2924764924578251E-2</v>
      </c>
      <c r="RJ178">
        <f t="shared" si="189"/>
        <v>2.7023341239377725E-2</v>
      </c>
      <c r="RK178">
        <f t="shared" si="189"/>
        <v>3.6421432618820547E-2</v>
      </c>
      <c r="RL178">
        <f t="shared" si="189"/>
        <v>2.9815564955476218E-2</v>
      </c>
      <c r="RM178">
        <f t="shared" si="189"/>
        <v>2.7923828368531748E-2</v>
      </c>
      <c r="RN178">
        <f t="shared" si="189"/>
        <v>2.6637533165045305E-2</v>
      </c>
      <c r="RO178">
        <f t="shared" si="189"/>
        <v>2.7053302611936531E-2</v>
      </c>
      <c r="RP178">
        <f t="shared" si="189"/>
        <v>2.6148779071134956E-2</v>
      </c>
      <c r="RR178">
        <f t="shared" si="172"/>
        <v>14.771525400000002</v>
      </c>
      <c r="RS178" s="35">
        <v>0.76600000000000001</v>
      </c>
      <c r="RT178">
        <f>0.23*RJ178*14+0.77*RK178*15</f>
        <v>0.50768270553817363</v>
      </c>
    </row>
    <row r="179" spans="458:488" x14ac:dyDescent="0.3">
      <c r="QP179" s="35"/>
      <c r="QS179" s="102">
        <f t="shared" si="170"/>
        <v>1.2965919999999997</v>
      </c>
      <c r="QU179">
        <v>20</v>
      </c>
      <c r="QV179" s="35">
        <v>0.8</v>
      </c>
      <c r="QW179">
        <f>NQ$52*$QS179*0.087/(QW$156-QW$157*$QV179)</f>
        <v>0</v>
      </c>
      <c r="QX179">
        <f t="shared" ref="QX179:RP179" si="190">NR$52*$QS179*0.087/(QX$156-QX$157*$QV179)</f>
        <v>0</v>
      </c>
      <c r="QY179">
        <f t="shared" si="190"/>
        <v>0</v>
      </c>
      <c r="QZ179">
        <f t="shared" si="190"/>
        <v>0</v>
      </c>
      <c r="RA179">
        <f t="shared" si="190"/>
        <v>0</v>
      </c>
      <c r="RB179">
        <f t="shared" si="190"/>
        <v>0</v>
      </c>
      <c r="RC179">
        <f t="shared" si="190"/>
        <v>0</v>
      </c>
      <c r="RD179">
        <f t="shared" si="190"/>
        <v>0</v>
      </c>
      <c r="RE179">
        <f t="shared" si="190"/>
        <v>0</v>
      </c>
      <c r="RF179">
        <f t="shared" si="190"/>
        <v>0</v>
      </c>
      <c r="RG179">
        <f t="shared" si="190"/>
        <v>0</v>
      </c>
      <c r="RH179">
        <f t="shared" si="190"/>
        <v>0</v>
      </c>
      <c r="RI179">
        <f t="shared" si="190"/>
        <v>1.7265764920471913E-2</v>
      </c>
      <c r="RJ179">
        <f t="shared" si="190"/>
        <v>4.6623891799795696E-2</v>
      </c>
      <c r="RK179">
        <f t="shared" si="190"/>
        <v>3.8554989214626204E-2</v>
      </c>
      <c r="RL179">
        <f t="shared" si="190"/>
        <v>3.508135416016727E-2</v>
      </c>
      <c r="RM179">
        <f t="shared" si="190"/>
        <v>3.1139943419348847E-2</v>
      </c>
      <c r="RN179">
        <f t="shared" si="190"/>
        <v>2.9096382710219609E-2</v>
      </c>
      <c r="RO179">
        <f t="shared" si="190"/>
        <v>2.8061496833039344E-2</v>
      </c>
      <c r="RP179">
        <f t="shared" si="190"/>
        <v>2.81260908579446E-2</v>
      </c>
      <c r="RR179">
        <f t="shared" si="172"/>
        <v>15.177720000000001</v>
      </c>
      <c r="RS179" s="35">
        <v>0.8</v>
      </c>
      <c r="RT179">
        <f>0.82*RK179*15+0.18*RL179*16</f>
        <v>0.57526066732118408</v>
      </c>
    </row>
    <row r="180" spans="458:488" x14ac:dyDescent="0.3">
      <c r="QP180" s="35"/>
      <c r="QS180" s="102">
        <f t="shared" si="170"/>
        <v>1.3478251566999997</v>
      </c>
      <c r="QU180">
        <v>21</v>
      </c>
      <c r="QV180" s="35">
        <v>0.83300000000000007</v>
      </c>
      <c r="QW180">
        <f>OK$52*$QS180*0.087/(QW$156-QW$157*$QV180)</f>
        <v>0</v>
      </c>
      <c r="QX180">
        <f t="shared" ref="QX180:RP180" si="191">OL$52*$QS180*0.087/(QX$156-QX$157*$QV180)</f>
        <v>0</v>
      </c>
      <c r="QY180">
        <f t="shared" si="191"/>
        <v>0</v>
      </c>
      <c r="QZ180">
        <f t="shared" si="191"/>
        <v>0</v>
      </c>
      <c r="RA180">
        <f t="shared" si="191"/>
        <v>0</v>
      </c>
      <c r="RB180">
        <f t="shared" si="191"/>
        <v>0</v>
      </c>
      <c r="RC180">
        <f t="shared" si="191"/>
        <v>0</v>
      </c>
      <c r="RD180">
        <f t="shared" si="191"/>
        <v>0</v>
      </c>
      <c r="RE180">
        <f t="shared" si="191"/>
        <v>0</v>
      </c>
      <c r="RF180">
        <f t="shared" si="191"/>
        <v>0</v>
      </c>
      <c r="RG180">
        <f t="shared" si="191"/>
        <v>0</v>
      </c>
      <c r="RH180">
        <f t="shared" si="191"/>
        <v>0</v>
      </c>
      <c r="RI180">
        <f t="shared" si="191"/>
        <v>0</v>
      </c>
      <c r="RJ180">
        <f t="shared" si="191"/>
        <v>2.0450881393034106E-2</v>
      </c>
      <c r="RK180">
        <f t="shared" si="191"/>
        <v>4.7855879828398548E-2</v>
      </c>
      <c r="RL180">
        <f t="shared" si="191"/>
        <v>4.0264652058106587E-2</v>
      </c>
      <c r="RM180">
        <f t="shared" si="191"/>
        <v>3.6334140036785562E-2</v>
      </c>
      <c r="RN180">
        <f t="shared" si="191"/>
        <v>3.1540888471796785E-2</v>
      </c>
      <c r="RO180">
        <f t="shared" si="191"/>
        <v>3.061493565840475E-2</v>
      </c>
      <c r="RP180">
        <f t="shared" si="191"/>
        <v>2.7776541894388544E-2</v>
      </c>
      <c r="RR180">
        <f t="shared" si="172"/>
        <v>15.571967700000002</v>
      </c>
      <c r="RS180" s="35">
        <v>0.83300000000000007</v>
      </c>
      <c r="RT180">
        <f>0.43*RK180*15+0.57*RL180*16</f>
        <v>0.67588405166310261</v>
      </c>
    </row>
    <row r="181" spans="458:488" x14ac:dyDescent="0.3">
      <c r="QP181" s="35"/>
      <c r="QS181" s="102">
        <f t="shared" si="170"/>
        <v>1.4053969468</v>
      </c>
      <c r="QU181">
        <v>22</v>
      </c>
      <c r="QV181" s="35">
        <v>0.8660000000000001</v>
      </c>
      <c r="QW181">
        <f>PE$52*$QS181*0.087/(QW$156-QW$157*$QV181)</f>
        <v>0</v>
      </c>
      <c r="QX181">
        <f t="shared" ref="QX181:RP181" si="192">PF$52*$QS181*0.087/(QX$156-QX$157*$QV181)</f>
        <v>0</v>
      </c>
      <c r="QY181">
        <f t="shared" si="192"/>
        <v>0</v>
      </c>
      <c r="QZ181">
        <f t="shared" si="192"/>
        <v>0</v>
      </c>
      <c r="RA181">
        <f t="shared" si="192"/>
        <v>0</v>
      </c>
      <c r="RB181">
        <f t="shared" si="192"/>
        <v>0</v>
      </c>
      <c r="RC181">
        <f t="shared" si="192"/>
        <v>0</v>
      </c>
      <c r="RD181">
        <f t="shared" si="192"/>
        <v>0</v>
      </c>
      <c r="RE181">
        <f t="shared" si="192"/>
        <v>0</v>
      </c>
      <c r="RF181">
        <f t="shared" si="192"/>
        <v>0</v>
      </c>
      <c r="RG181">
        <f t="shared" si="192"/>
        <v>0</v>
      </c>
      <c r="RH181">
        <f t="shared" si="192"/>
        <v>0</v>
      </c>
      <c r="RI181">
        <f t="shared" si="192"/>
        <v>0</v>
      </c>
      <c r="RJ181">
        <f t="shared" si="192"/>
        <v>0</v>
      </c>
      <c r="RK181">
        <f t="shared" si="192"/>
        <v>4.2984148987451079E-2</v>
      </c>
      <c r="RL181">
        <f t="shared" si="192"/>
        <v>4.701793434693468E-2</v>
      </c>
      <c r="RM181">
        <f t="shared" si="192"/>
        <v>3.5936554101083797E-2</v>
      </c>
      <c r="RN181">
        <f t="shared" si="192"/>
        <v>3.1889662846520783E-2</v>
      </c>
      <c r="RO181">
        <f t="shared" si="192"/>
        <v>3.1732367298762179E-2</v>
      </c>
      <c r="RP181">
        <f t="shared" si="192"/>
        <v>3.0292906411100825E-2</v>
      </c>
      <c r="RR181">
        <f t="shared" si="172"/>
        <v>15.966215400000001</v>
      </c>
      <c r="RS181" s="35">
        <v>0.8660000000000001</v>
      </c>
      <c r="RT181">
        <f>0.03*RK181*15+0.97*RL181*16</f>
        <v>0.74906120810877919</v>
      </c>
    </row>
    <row r="182" spans="458:488" x14ac:dyDescent="0.3">
      <c r="QP182" s="35"/>
      <c r="QS182" s="102">
        <f t="shared" si="170"/>
        <v>1.4713429999999998</v>
      </c>
      <c r="QU182">
        <v>23</v>
      </c>
      <c r="QV182" s="35">
        <v>0.9</v>
      </c>
      <c r="QW182">
        <f>PY52*$QS182*0.087/(QW$156-QW$157*$QV182)</f>
        <v>0</v>
      </c>
      <c r="QX182">
        <f t="shared" ref="QX182:RP182" si="193">PZ52*$QS182*0.087/(QX$156-QX$157*$QV182)</f>
        <v>0</v>
      </c>
      <c r="QY182">
        <f t="shared" si="193"/>
        <v>0</v>
      </c>
      <c r="QZ182">
        <f t="shared" si="193"/>
        <v>0</v>
      </c>
      <c r="RA182">
        <f t="shared" si="193"/>
        <v>0</v>
      </c>
      <c r="RB182">
        <f t="shared" si="193"/>
        <v>0</v>
      </c>
      <c r="RC182">
        <f t="shared" si="193"/>
        <v>0</v>
      </c>
      <c r="RD182">
        <f t="shared" si="193"/>
        <v>0</v>
      </c>
      <c r="RE182">
        <f t="shared" si="193"/>
        <v>0</v>
      </c>
      <c r="RF182">
        <f t="shared" si="193"/>
        <v>0</v>
      </c>
      <c r="RG182">
        <f t="shared" si="193"/>
        <v>0</v>
      </c>
      <c r="RH182">
        <f t="shared" si="193"/>
        <v>0</v>
      </c>
      <c r="RI182">
        <f t="shared" si="193"/>
        <v>0</v>
      </c>
      <c r="RJ182">
        <f t="shared" si="193"/>
        <v>0</v>
      </c>
      <c r="RK182">
        <f t="shared" si="193"/>
        <v>5.8953660541651576E-2</v>
      </c>
      <c r="RL182">
        <f t="shared" si="193"/>
        <v>4.6737557666740148E-2</v>
      </c>
      <c r="RM182">
        <f t="shared" si="193"/>
        <v>4.9379100020958265E-2</v>
      </c>
      <c r="RN182">
        <f t="shared" si="193"/>
        <v>4.0922682259189699E-2</v>
      </c>
      <c r="RO182">
        <f t="shared" si="193"/>
        <v>4.0136427308485295E-2</v>
      </c>
      <c r="RP182">
        <f t="shared" si="193"/>
        <v>3.102170062041645E-2</v>
      </c>
      <c r="RR182">
        <f t="shared" si="172"/>
        <v>16.372410000000002</v>
      </c>
      <c r="RS182" s="35">
        <v>0.9</v>
      </c>
      <c r="RT182">
        <f>0.628*RL182*16+0.372*RM182*17</f>
        <v>0.78189240796794512</v>
      </c>
    </row>
    <row r="186" spans="458:488" x14ac:dyDescent="0.3">
      <c r="QU186" t="s">
        <v>994</v>
      </c>
      <c r="RR186" t="s">
        <v>432</v>
      </c>
      <c r="RT186" t="s">
        <v>432</v>
      </c>
    </row>
    <row r="187" spans="458:488" x14ac:dyDescent="0.3">
      <c r="QU187" t="s">
        <v>991</v>
      </c>
      <c r="QV187" t="s">
        <v>432</v>
      </c>
      <c r="QW187">
        <v>1</v>
      </c>
      <c r="QX187">
        <v>2</v>
      </c>
      <c r="QY187">
        <v>3</v>
      </c>
      <c r="QZ187">
        <v>4</v>
      </c>
      <c r="RA187">
        <v>5</v>
      </c>
      <c r="RB187">
        <v>6</v>
      </c>
      <c r="RC187">
        <v>7</v>
      </c>
      <c r="RD187">
        <v>8</v>
      </c>
      <c r="RE187">
        <v>9</v>
      </c>
      <c r="RF187">
        <v>10</v>
      </c>
      <c r="RG187">
        <v>11</v>
      </c>
      <c r="RH187">
        <v>12</v>
      </c>
      <c r="RI187">
        <v>13</v>
      </c>
      <c r="RJ187">
        <v>14</v>
      </c>
      <c r="RK187">
        <v>15</v>
      </c>
      <c r="RL187">
        <v>16</v>
      </c>
      <c r="RM187">
        <v>17</v>
      </c>
      <c r="RN187">
        <v>18</v>
      </c>
      <c r="RO187">
        <v>19</v>
      </c>
      <c r="RP187">
        <v>20</v>
      </c>
      <c r="RR187" t="s">
        <v>886</v>
      </c>
      <c r="RT187" t="s">
        <v>432</v>
      </c>
    </row>
    <row r="188" spans="458:488" x14ac:dyDescent="0.3">
      <c r="QU188">
        <v>1</v>
      </c>
      <c r="QV188" s="35">
        <v>0.1</v>
      </c>
      <c r="QW188">
        <f>(A$71*0.172 + A$80*0.151 + A$83*0.151)/(QW$156-QW$157*$QV188)</f>
        <v>0</v>
      </c>
      <c r="QX188">
        <f t="shared" ref="QX188:RP188" si="194">(B$71*0.172 + B$80*0.151 + B$83*0.151)/(QX$156-QX$157*$QV188)</f>
        <v>0</v>
      </c>
      <c r="QY188">
        <f t="shared" si="194"/>
        <v>2.3800268956817657E-3</v>
      </c>
      <c r="QZ188">
        <f t="shared" si="194"/>
        <v>1.6195068457117493E-3</v>
      </c>
      <c r="RA188">
        <f t="shared" si="194"/>
        <v>1.2747756088020913E-3</v>
      </c>
      <c r="RB188">
        <f t="shared" si="194"/>
        <v>1.1541212036618963E-3</v>
      </c>
      <c r="RC188">
        <f t="shared" si="194"/>
        <v>9.6705965110533559E-4</v>
      </c>
      <c r="RD188">
        <f t="shared" si="194"/>
        <v>8.6118539622311442E-4</v>
      </c>
      <c r="RE188">
        <f t="shared" si="194"/>
        <v>6.9548193871126721E-4</v>
      </c>
      <c r="RF188">
        <f t="shared" si="194"/>
        <v>6.745382588802262E-4</v>
      </c>
      <c r="RG188">
        <f t="shared" si="194"/>
        <v>5.2867115734975517E-4</v>
      </c>
      <c r="RH188">
        <f t="shared" si="194"/>
        <v>5.6645258469905735E-4</v>
      </c>
      <c r="RI188">
        <f t="shared" si="194"/>
        <v>5.4605950423000963E-4</v>
      </c>
      <c r="RJ188">
        <f t="shared" si="194"/>
        <v>4.6831870421046832E-4</v>
      </c>
      <c r="RK188">
        <f t="shared" si="194"/>
        <v>1.013915636110812E-3</v>
      </c>
      <c r="RL188">
        <f t="shared" si="194"/>
        <v>9.2472794653961023E-4</v>
      </c>
      <c r="RM188">
        <f t="shared" si="194"/>
        <v>8.8110554279735511E-4</v>
      </c>
      <c r="RN188">
        <f t="shared" si="194"/>
        <v>8.3738324211610324E-4</v>
      </c>
      <c r="RO188">
        <f t="shared" si="194"/>
        <v>7.812439201337816E-4</v>
      </c>
      <c r="RP188">
        <f t="shared" si="194"/>
        <v>7.4041239914680401E-4</v>
      </c>
      <c r="RR188">
        <f>(119469*RS188+56202)/10^4</f>
        <v>6.8148899999999992</v>
      </c>
      <c r="RS188" s="35">
        <v>0.1</v>
      </c>
      <c r="RT188">
        <f>(0.1851*RB188*RB187+0.8149*RC188*RC187)</f>
        <v>6.7981653765870672E-3</v>
      </c>
    </row>
    <row r="189" spans="458:488" x14ac:dyDescent="0.3">
      <c r="QU189">
        <v>2</v>
      </c>
      <c r="QV189" s="35">
        <v>0.15</v>
      </c>
      <c r="QW189">
        <f>(U$71*0.172 + U$80*0.151 + U$83*0.151)/(QW$156-QW$157*$QV189)</f>
        <v>0</v>
      </c>
      <c r="QX189">
        <f t="shared" ref="QX189:RP189" si="195">(V$71*0.172 + V$80*0.151 + V$83*0.151)/(QX$156-QX$157*$QV189)</f>
        <v>0</v>
      </c>
      <c r="QY189">
        <f t="shared" si="195"/>
        <v>0</v>
      </c>
      <c r="QZ189">
        <f t="shared" si="195"/>
        <v>1.7903699485065704E-3</v>
      </c>
      <c r="RA189">
        <f t="shared" si="195"/>
        <v>1.2097981538860933E-3</v>
      </c>
      <c r="RB189">
        <f t="shared" si="195"/>
        <v>1.1643758397008994E-3</v>
      </c>
      <c r="RC189">
        <f t="shared" si="195"/>
        <v>9.4116158302367907E-4</v>
      </c>
      <c r="RD189">
        <f t="shared" si="195"/>
        <v>8.3563512919744792E-4</v>
      </c>
      <c r="RE189">
        <f t="shared" si="195"/>
        <v>7.5484650630446069E-4</v>
      </c>
      <c r="RF189">
        <f t="shared" si="195"/>
        <v>6.3456813658709695E-4</v>
      </c>
      <c r="RG189">
        <f t="shared" si="195"/>
        <v>6.6380641004110618E-4</v>
      </c>
      <c r="RH189">
        <f t="shared" si="195"/>
        <v>5.7707437749220526E-4</v>
      </c>
      <c r="RI189">
        <f t="shared" si="195"/>
        <v>5.3690641472020303E-4</v>
      </c>
      <c r="RJ189">
        <f t="shared" si="195"/>
        <v>4.4551127558966838E-4</v>
      </c>
      <c r="RK189">
        <f t="shared" si="195"/>
        <v>1.4589065530628265E-3</v>
      </c>
      <c r="RL189">
        <f t="shared" si="195"/>
        <v>1.3569833122298418E-3</v>
      </c>
      <c r="RM189">
        <f t="shared" si="195"/>
        <v>1.2808640858088726E-3</v>
      </c>
      <c r="RN189">
        <f t="shared" si="195"/>
        <v>1.2156604795233671E-3</v>
      </c>
      <c r="RO189">
        <f t="shared" si="195"/>
        <v>1.1370135221886238E-3</v>
      </c>
      <c r="RP189">
        <f t="shared" si="195"/>
        <v>1.1006167855523532E-3</v>
      </c>
      <c r="RR189">
        <f t="shared" ref="RR189:RR210" si="196">(119469*RS189+56202)/10^4</f>
        <v>7.4122350000000008</v>
      </c>
      <c r="RS189" s="35">
        <v>0.15</v>
      </c>
      <c r="RT189">
        <f>0.5888*RC189*7+0.4122*RD189*8</f>
        <v>6.6346819826319002E-3</v>
      </c>
    </row>
    <row r="190" spans="458:488" x14ac:dyDescent="0.3">
      <c r="QU190">
        <v>3</v>
      </c>
      <c r="QV190" s="35">
        <v>0.2</v>
      </c>
      <c r="QW190">
        <f>(AO$71*0.172 + AO$80*0.151 + AO$83*0.151)/(QW$156-QW$157*$QV190)</f>
        <v>0</v>
      </c>
      <c r="QX190">
        <f t="shared" ref="QX190:RP190" si="197">(AP$71*0.172 + AP$80*0.151 + AP$83*0.151)/(QX$156-QX$157*$QV190)</f>
        <v>0</v>
      </c>
      <c r="QY190">
        <f t="shared" si="197"/>
        <v>0</v>
      </c>
      <c r="QZ190">
        <f t="shared" si="197"/>
        <v>0</v>
      </c>
      <c r="RA190">
        <f t="shared" si="197"/>
        <v>1.4981146211441446E-3</v>
      </c>
      <c r="RB190">
        <f t="shared" si="197"/>
        <v>1.2372359585893342E-3</v>
      </c>
      <c r="RC190">
        <f t="shared" si="197"/>
        <v>9.8378248050382889E-4</v>
      </c>
      <c r="RD190">
        <f t="shared" si="197"/>
        <v>9.0315653645300247E-4</v>
      </c>
      <c r="RE190">
        <f t="shared" si="197"/>
        <v>7.2422020267490044E-4</v>
      </c>
      <c r="RF190">
        <f t="shared" si="197"/>
        <v>7.9037847002007072E-4</v>
      </c>
      <c r="RG190">
        <f t="shared" si="197"/>
        <v>6.563792006575249E-4</v>
      </c>
      <c r="RH190">
        <f t="shared" si="197"/>
        <v>6.3583109436274538E-4</v>
      </c>
      <c r="RI190">
        <f t="shared" si="197"/>
        <v>5.2270400917987922E-4</v>
      </c>
      <c r="RJ190">
        <f t="shared" si="197"/>
        <v>4.6810815595402894E-4</v>
      </c>
      <c r="RK190">
        <f t="shared" si="197"/>
        <v>1.9302322370689593E-3</v>
      </c>
      <c r="RL190">
        <f t="shared" si="197"/>
        <v>1.8169324370139056E-3</v>
      </c>
      <c r="RM190">
        <f t="shared" si="197"/>
        <v>1.7114713077228409E-3</v>
      </c>
      <c r="RN190">
        <f t="shared" si="197"/>
        <v>1.6066680056627631E-3</v>
      </c>
      <c r="RO190">
        <f t="shared" si="197"/>
        <v>1.5221251614397681E-3</v>
      </c>
      <c r="RP190">
        <f t="shared" si="197"/>
        <v>1.450288661543745E-3</v>
      </c>
      <c r="RR190">
        <f t="shared" si="196"/>
        <v>8.0095799999999997</v>
      </c>
      <c r="RS190" s="35">
        <v>0.2</v>
      </c>
      <c r="RT190">
        <f>0.999*RD190*8+0.001*RE190*9</f>
        <v>7.2245450211564704E-3</v>
      </c>
    </row>
    <row r="191" spans="458:488" x14ac:dyDescent="0.3">
      <c r="QU191">
        <v>4</v>
      </c>
      <c r="QV191" s="35">
        <v>0.25</v>
      </c>
      <c r="QW191">
        <f>(BI$71*0.172 + BI$80*0.151 + BI$83*0.151)/(QW$156-QW$157*$QV191)</f>
        <v>0</v>
      </c>
      <c r="QX191">
        <f t="shared" ref="QX191:RP191" si="198">(BJ$71*0.172 + BJ$80*0.151 + BJ$83*0.151)/(QX$156-QX$157*$QV191)</f>
        <v>0</v>
      </c>
      <c r="QY191">
        <f t="shared" si="198"/>
        <v>0</v>
      </c>
      <c r="QZ191">
        <f t="shared" si="198"/>
        <v>0</v>
      </c>
      <c r="RA191">
        <f t="shared" si="198"/>
        <v>1.4281464538747853E-3</v>
      </c>
      <c r="RB191">
        <f t="shared" si="198"/>
        <v>1.1990877881140536E-3</v>
      </c>
      <c r="RC191">
        <f t="shared" si="198"/>
        <v>1.0089299900248015E-3</v>
      </c>
      <c r="RD191">
        <f t="shared" si="198"/>
        <v>9.3177639553304852E-4</v>
      </c>
      <c r="RE191">
        <f t="shared" si="198"/>
        <v>7.4520981678191927E-4</v>
      </c>
      <c r="RF191">
        <f t="shared" si="198"/>
        <v>7.0439562554915579E-4</v>
      </c>
      <c r="RG191">
        <f t="shared" si="198"/>
        <v>5.9406721231526811E-4</v>
      </c>
      <c r="RH191">
        <f t="shared" si="198"/>
        <v>5.542141434854602E-4</v>
      </c>
      <c r="RI191">
        <f t="shared" si="198"/>
        <v>5.0284073092236186E-4</v>
      </c>
      <c r="RJ191">
        <f t="shared" si="198"/>
        <v>4.7892950772654311E-4</v>
      </c>
      <c r="RK191">
        <f t="shared" si="198"/>
        <v>2.4196072992001194E-3</v>
      </c>
      <c r="RL191">
        <f t="shared" si="198"/>
        <v>2.2726675882643399E-3</v>
      </c>
      <c r="RM191">
        <f t="shared" si="198"/>
        <v>2.1447567931826166E-3</v>
      </c>
      <c r="RN191">
        <f t="shared" si="198"/>
        <v>2.0217041518765491E-3</v>
      </c>
      <c r="RO191">
        <f t="shared" si="198"/>
        <v>1.9134841913537404E-3</v>
      </c>
      <c r="RP191">
        <f t="shared" si="198"/>
        <v>1.8235919724819514E-3</v>
      </c>
      <c r="RR191">
        <f t="shared" si="196"/>
        <v>8.6069250000000004</v>
      </c>
      <c r="RS191" s="35">
        <v>0.25</v>
      </c>
      <c r="RT191">
        <f>0.39*RD191*RD187+0.61*RE191*RE187</f>
        <v>6.9983442481958476E-3</v>
      </c>
    </row>
    <row r="192" spans="458:488" x14ac:dyDescent="0.3">
      <c r="QU192">
        <v>5</v>
      </c>
      <c r="QV192" s="35">
        <v>0.3</v>
      </c>
      <c r="QW192">
        <f>(CC$71*0.172 + CC$80*0.151 + CC$83*0.151)/(QW$156-QW$157*$QV192)</f>
        <v>0</v>
      </c>
      <c r="QX192">
        <f t="shared" ref="QX192:RP192" si="199">(CD$71*0.172 + CD$80*0.151 + CD$83*0.151)/(QX$156-QX$157*$QV192)</f>
        <v>0</v>
      </c>
      <c r="QY192">
        <f t="shared" si="199"/>
        <v>0</v>
      </c>
      <c r="QZ192">
        <f t="shared" si="199"/>
        <v>0</v>
      </c>
      <c r="RA192">
        <f t="shared" si="199"/>
        <v>0</v>
      </c>
      <c r="RB192">
        <f t="shared" si="199"/>
        <v>2.0002045897241378E-3</v>
      </c>
      <c r="RC192">
        <f t="shared" si="199"/>
        <v>1.9403842019858437E-3</v>
      </c>
      <c r="RD192">
        <f t="shared" si="199"/>
        <v>1.8443443559926194E-3</v>
      </c>
      <c r="RE192">
        <f t="shared" si="199"/>
        <v>1.4326640208153967E-3</v>
      </c>
      <c r="RF192">
        <f t="shared" si="199"/>
        <v>1.1570892428048652E-3</v>
      </c>
      <c r="RG192">
        <f t="shared" si="199"/>
        <v>1.353393153076211E-3</v>
      </c>
      <c r="RH192">
        <f t="shared" si="199"/>
        <v>1.1787771912864656E-3</v>
      </c>
      <c r="RI192">
        <f t="shared" si="199"/>
        <v>1.0848840963697884E-3</v>
      </c>
      <c r="RJ192">
        <f t="shared" si="199"/>
        <v>8.7304049432531164E-4</v>
      </c>
      <c r="RK192">
        <f t="shared" si="199"/>
        <v>2.9866754162148051E-3</v>
      </c>
      <c r="RL192">
        <f t="shared" si="199"/>
        <v>2.8159262090637115E-3</v>
      </c>
      <c r="RM192">
        <f t="shared" si="199"/>
        <v>2.671507543624409E-3</v>
      </c>
      <c r="RN192">
        <f t="shared" si="199"/>
        <v>2.5209989198258396E-3</v>
      </c>
      <c r="RO192">
        <f t="shared" si="199"/>
        <v>2.3532715172151571E-3</v>
      </c>
      <c r="RP192">
        <f t="shared" si="199"/>
        <v>2.2608130882568887E-3</v>
      </c>
      <c r="RR192">
        <f t="shared" si="196"/>
        <v>9.2042699999999993</v>
      </c>
      <c r="RS192" s="35">
        <v>0.3</v>
      </c>
      <c r="RT192">
        <f>0.8*RE192*9+0.2*RF192*10</f>
        <v>1.2629359435480585E-2</v>
      </c>
    </row>
    <row r="193" spans="463:488" x14ac:dyDescent="0.3">
      <c r="QU193">
        <v>6</v>
      </c>
      <c r="QV193" s="35">
        <v>0.33299999999999996</v>
      </c>
      <c r="QW193">
        <f>(CW$71*0.172 + CW$80*0.151 + CW$83*0.151)/(QW$156-QW$157*$QV193)</f>
        <v>0</v>
      </c>
      <c r="QX193">
        <f t="shared" ref="QX193:RP193" si="200">(CX$71*0.172 + CX$80*0.151 + CX$83*0.151)/(QX$156-QX$157*$QV193)</f>
        <v>0</v>
      </c>
      <c r="QY193">
        <f t="shared" si="200"/>
        <v>0</v>
      </c>
      <c r="QZ193">
        <f t="shared" si="200"/>
        <v>0</v>
      </c>
      <c r="RA193">
        <f t="shared" si="200"/>
        <v>0</v>
      </c>
      <c r="RB193">
        <f t="shared" si="200"/>
        <v>1.5128620465963037E-3</v>
      </c>
      <c r="RC193">
        <f t="shared" si="200"/>
        <v>2.1099278700636268E-3</v>
      </c>
      <c r="RD193">
        <f t="shared" si="200"/>
        <v>1.5312051437465746E-3</v>
      </c>
      <c r="RE193">
        <f t="shared" si="200"/>
        <v>1.5635902790041081E-3</v>
      </c>
      <c r="RF193">
        <f t="shared" si="200"/>
        <v>1.3014324059521915E-3</v>
      </c>
      <c r="RG193">
        <f t="shared" si="200"/>
        <v>1.2992721966795604E-3</v>
      </c>
      <c r="RH193">
        <f t="shared" si="200"/>
        <v>1.199567764388962E-3</v>
      </c>
      <c r="RI193">
        <f t="shared" si="200"/>
        <v>1.0413849443023002E-3</v>
      </c>
      <c r="RJ193">
        <f t="shared" si="200"/>
        <v>9.7441487369258784E-4</v>
      </c>
      <c r="RK193">
        <f t="shared" si="200"/>
        <v>3.2921267007542075E-3</v>
      </c>
      <c r="RL193">
        <f t="shared" si="200"/>
        <v>3.1142817143868396E-3</v>
      </c>
      <c r="RM193">
        <f t="shared" si="200"/>
        <v>2.88998510684849E-3</v>
      </c>
      <c r="RN193">
        <f t="shared" si="200"/>
        <v>2.7601662081629089E-3</v>
      </c>
      <c r="RO193">
        <f t="shared" si="200"/>
        <v>2.5954986224748281E-3</v>
      </c>
      <c r="RP193">
        <f t="shared" si="200"/>
        <v>2.4735071713711133E-3</v>
      </c>
      <c r="RR193">
        <f t="shared" si="196"/>
        <v>9.5985177000000004</v>
      </c>
      <c r="RS193" s="35">
        <v>0.33299999999999996</v>
      </c>
      <c r="RT193">
        <f>0.4*RE193*9+0.6*RF193*10</f>
        <v>1.3437519440127938E-2</v>
      </c>
    </row>
    <row r="194" spans="463:488" x14ac:dyDescent="0.3">
      <c r="QU194">
        <v>7</v>
      </c>
      <c r="QV194" s="35">
        <v>0.36599999999999999</v>
      </c>
      <c r="QW194">
        <f>(DQ$71*0.172 + DQ$80*0.151 + DQ$83*0.151)/(QW$156-QW$157*$QV194)</f>
        <v>0</v>
      </c>
      <c r="QX194">
        <f t="shared" ref="QX194:RP194" si="201">(DR$71*0.172 + DR$80*0.151 + DR$83*0.151)/(QX$156-QX$157*$QV194)</f>
        <v>0</v>
      </c>
      <c r="QY194">
        <f t="shared" si="201"/>
        <v>0</v>
      </c>
      <c r="QZ194">
        <f t="shared" si="201"/>
        <v>0</v>
      </c>
      <c r="RA194">
        <f t="shared" si="201"/>
        <v>0</v>
      </c>
      <c r="RB194">
        <f t="shared" si="201"/>
        <v>0</v>
      </c>
      <c r="RC194">
        <f t="shared" si="201"/>
        <v>1.8933253947788374E-3</v>
      </c>
      <c r="RD194">
        <f t="shared" si="201"/>
        <v>1.6929911888751261E-3</v>
      </c>
      <c r="RE194">
        <f t="shared" si="201"/>
        <v>1.7001912491513204E-3</v>
      </c>
      <c r="RF194">
        <f t="shared" si="201"/>
        <v>1.2384467324423308E-3</v>
      </c>
      <c r="RG194">
        <f t="shared" si="201"/>
        <v>1.1341711731345527E-3</v>
      </c>
      <c r="RH194">
        <f t="shared" si="201"/>
        <v>1.261570870517292E-3</v>
      </c>
      <c r="RI194">
        <f t="shared" si="201"/>
        <v>1.2097616361743714E-3</v>
      </c>
      <c r="RJ194">
        <f t="shared" si="201"/>
        <v>1.1045058847359867E-3</v>
      </c>
      <c r="RK194">
        <f t="shared" si="201"/>
        <v>3.7116168709065115E-3</v>
      </c>
      <c r="RL194">
        <f t="shared" si="201"/>
        <v>3.4689144358655919E-3</v>
      </c>
      <c r="RM194">
        <f t="shared" si="201"/>
        <v>3.3033879849179893E-3</v>
      </c>
      <c r="RN194">
        <f t="shared" si="201"/>
        <v>3.0661542575355655E-3</v>
      </c>
      <c r="RO194">
        <f t="shared" si="201"/>
        <v>2.9348599309179015E-3</v>
      </c>
      <c r="RP194">
        <f t="shared" si="201"/>
        <v>2.7828469600337299E-3</v>
      </c>
      <c r="RR194">
        <f t="shared" si="196"/>
        <v>9.9927654000000015</v>
      </c>
      <c r="RS194" s="35">
        <v>0.36599999999999999</v>
      </c>
      <c r="RT194">
        <f>0.01*RE194*9+0.99*RF194*10</f>
        <v>1.2413639863602693E-2</v>
      </c>
    </row>
    <row r="195" spans="463:488" x14ac:dyDescent="0.3">
      <c r="QU195">
        <v>8</v>
      </c>
      <c r="QV195" s="35">
        <v>0.4</v>
      </c>
      <c r="QW195">
        <f>(EK$71*0.172 + EK$80*0.151 + EK$83*0.151)/(QW$156-QW$157*$QV195)</f>
        <v>0</v>
      </c>
      <c r="QX195">
        <f t="shared" ref="QX195:RP195" si="202">(EL$71*0.172 + EL$80*0.151 + EL$83*0.151)/(QX$156-QX$157*$QV195)</f>
        <v>0</v>
      </c>
      <c r="QY195">
        <f t="shared" si="202"/>
        <v>0</v>
      </c>
      <c r="QZ195">
        <f t="shared" si="202"/>
        <v>0</v>
      </c>
      <c r="RA195">
        <f t="shared" si="202"/>
        <v>0</v>
      </c>
      <c r="RB195">
        <f t="shared" si="202"/>
        <v>0</v>
      </c>
      <c r="RC195">
        <f t="shared" si="202"/>
        <v>2.155562140500316E-3</v>
      </c>
      <c r="RD195">
        <f t="shared" si="202"/>
        <v>1.802345059134629E-3</v>
      </c>
      <c r="RE195">
        <f t="shared" si="202"/>
        <v>1.6078831861520129E-3</v>
      </c>
      <c r="RF195">
        <f t="shared" si="202"/>
        <v>1.3329603151993493E-3</v>
      </c>
      <c r="RG195">
        <f t="shared" si="202"/>
        <v>1.3652584124481651E-3</v>
      </c>
      <c r="RH195">
        <f t="shared" si="202"/>
        <v>1.2248894326164429E-3</v>
      </c>
      <c r="RI195">
        <f t="shared" si="202"/>
        <v>1.1260646096582338E-3</v>
      </c>
      <c r="RJ195">
        <f t="shared" si="202"/>
        <v>8.9544539713864969E-4</v>
      </c>
      <c r="RK195">
        <f t="shared" si="202"/>
        <v>4.0294845999201594E-3</v>
      </c>
      <c r="RL195">
        <f t="shared" si="202"/>
        <v>3.7789931546309582E-3</v>
      </c>
      <c r="RM195">
        <f t="shared" si="202"/>
        <v>3.5628708501269511E-3</v>
      </c>
      <c r="RN195">
        <f t="shared" si="202"/>
        <v>3.3542239255226381E-3</v>
      </c>
      <c r="RO195">
        <f t="shared" si="202"/>
        <v>3.180519769581302E-3</v>
      </c>
      <c r="RP195">
        <f t="shared" si="202"/>
        <v>3.0276235906546282E-3</v>
      </c>
      <c r="RR195">
        <f t="shared" si="196"/>
        <v>10.398960000000001</v>
      </c>
      <c r="RS195" s="35">
        <v>0.4</v>
      </c>
      <c r="RT195">
        <f>0.6*RF195*10+0.4*RG195*11</f>
        <v>1.4004898905968021E-2</v>
      </c>
    </row>
    <row r="196" spans="463:488" x14ac:dyDescent="0.3">
      <c r="QU196">
        <v>9</v>
      </c>
      <c r="QV196" s="35">
        <v>0.43300000000000005</v>
      </c>
      <c r="QW196">
        <f>(FE$71*0.172 + FE$80*0.151 + FE$83*0.151)/(QW$156-QW$157*$QV196)</f>
        <v>0</v>
      </c>
      <c r="QX196">
        <f t="shared" ref="QX196:RP196" si="203">(FF$71*0.172 + FF$80*0.151 + FF$83*0.151)/(QX$156-QX$157*$QV196)</f>
        <v>0</v>
      </c>
      <c r="QY196">
        <f t="shared" si="203"/>
        <v>0</v>
      </c>
      <c r="QZ196">
        <f t="shared" si="203"/>
        <v>0</v>
      </c>
      <c r="RA196">
        <f t="shared" si="203"/>
        <v>0</v>
      </c>
      <c r="RB196">
        <f t="shared" si="203"/>
        <v>0</v>
      </c>
      <c r="RC196">
        <f t="shared" si="203"/>
        <v>0</v>
      </c>
      <c r="RD196">
        <f t="shared" si="203"/>
        <v>1.6134943148377668E-3</v>
      </c>
      <c r="RE196">
        <f t="shared" si="203"/>
        <v>1.6806477576484847E-3</v>
      </c>
      <c r="RF196">
        <f t="shared" si="203"/>
        <v>1.3383941395446659E-3</v>
      </c>
      <c r="RG196">
        <f t="shared" si="203"/>
        <v>1.2749543475634346E-3</v>
      </c>
      <c r="RH196">
        <f t="shared" si="203"/>
        <v>1.2246942440071115E-3</v>
      </c>
      <c r="RI196">
        <f t="shared" si="203"/>
        <v>9.7181293978911552E-4</v>
      </c>
      <c r="RJ196">
        <f t="shared" si="203"/>
        <v>1.0786933648010341E-3</v>
      </c>
      <c r="RK196">
        <f t="shared" si="203"/>
        <v>4.364157045810068E-3</v>
      </c>
      <c r="RL196">
        <f t="shared" si="203"/>
        <v>4.0848846795517816E-3</v>
      </c>
      <c r="RM196">
        <f t="shared" si="203"/>
        <v>3.8373682787042271E-3</v>
      </c>
      <c r="RN196">
        <f t="shared" si="203"/>
        <v>3.6112908487009859E-3</v>
      </c>
      <c r="RO196">
        <f t="shared" si="203"/>
        <v>3.4396400358251669E-3</v>
      </c>
      <c r="RP196">
        <f t="shared" si="203"/>
        <v>3.2755786273473992E-3</v>
      </c>
      <c r="RR196">
        <f t="shared" si="196"/>
        <v>10.7932077</v>
      </c>
      <c r="RS196" s="35">
        <v>0.43300000000000005</v>
      </c>
      <c r="RT196">
        <f>0.21*RF196*10+0.79*RG196*11</f>
        <v>1.3889980973370044E-2</v>
      </c>
    </row>
    <row r="197" spans="463:488" x14ac:dyDescent="0.3">
      <c r="QU197">
        <v>10</v>
      </c>
      <c r="QV197" s="35">
        <v>0.46600000000000008</v>
      </c>
      <c r="QW197">
        <f>(FY$71*0.172 + FY$80*0.151 + FY$83*0.1517)/(QW$156-QW$157*$QV197)</f>
        <v>0</v>
      </c>
      <c r="QX197">
        <f t="shared" ref="QX197:RP197" si="204">(FZ$71*0.172 + FZ$80*0.151 + FZ$83*0.1517)/(QX$156-QX$157*$QV197)</f>
        <v>0</v>
      </c>
      <c r="QY197">
        <f t="shared" si="204"/>
        <v>0</v>
      </c>
      <c r="QZ197">
        <f t="shared" si="204"/>
        <v>0</v>
      </c>
      <c r="RA197">
        <f t="shared" si="204"/>
        <v>0</v>
      </c>
      <c r="RB197">
        <f t="shared" si="204"/>
        <v>0</v>
      </c>
      <c r="RC197">
        <f t="shared" si="204"/>
        <v>0</v>
      </c>
      <c r="RD197">
        <f t="shared" si="204"/>
        <v>1.5512440965556637E-3</v>
      </c>
      <c r="RE197">
        <f t="shared" si="204"/>
        <v>1.5792403669776126E-3</v>
      </c>
      <c r="RF197">
        <f t="shared" si="204"/>
        <v>1.4192325283617388E-3</v>
      </c>
      <c r="RG197">
        <f t="shared" si="204"/>
        <v>1.4132561414245575E-3</v>
      </c>
      <c r="RH197">
        <f t="shared" si="204"/>
        <v>1.1899889875542225E-3</v>
      </c>
      <c r="RI197">
        <f t="shared" si="204"/>
        <v>1.1330618281246876E-3</v>
      </c>
      <c r="RJ197">
        <f t="shared" si="204"/>
        <v>9.8306837882857368E-4</v>
      </c>
      <c r="RK197">
        <f t="shared" si="204"/>
        <v>4.7822582614114127E-3</v>
      </c>
      <c r="RL197">
        <f t="shared" si="204"/>
        <v>4.5191291123599662E-3</v>
      </c>
      <c r="RM197">
        <f t="shared" si="204"/>
        <v>4.2272284699812505E-3</v>
      </c>
      <c r="RN197">
        <f t="shared" si="204"/>
        <v>3.9934904235138418E-3</v>
      </c>
      <c r="RO197">
        <f t="shared" si="204"/>
        <v>3.7748309102645732E-3</v>
      </c>
      <c r="RP197">
        <f t="shared" si="204"/>
        <v>3.5891629647521492E-3</v>
      </c>
      <c r="RR197">
        <f t="shared" si="196"/>
        <v>11.187455400000001</v>
      </c>
      <c r="RS197" s="35">
        <v>0.46600000000000008</v>
      </c>
      <c r="RT197">
        <f>0.81*RG197*11+0.19*RH197*12</f>
        <v>1.5305287111716435E-2</v>
      </c>
    </row>
    <row r="198" spans="463:488" x14ac:dyDescent="0.3">
      <c r="QU198">
        <v>11</v>
      </c>
      <c r="QV198" s="35">
        <v>0.5</v>
      </c>
      <c r="QW198">
        <f>(GS$71*0.172 + GS$80*0.151 + GS$83*0.151)/(QW$156-QW$157*$QV198)</f>
        <v>0</v>
      </c>
      <c r="QX198">
        <f t="shared" ref="QX198:RP198" si="205">(GT$71*0.172 + GT$80*0.151 + GT$83*0.151)/(QX$156-QX$157*$QV198)</f>
        <v>0</v>
      </c>
      <c r="QY198">
        <f t="shared" si="205"/>
        <v>0</v>
      </c>
      <c r="QZ198">
        <f t="shared" si="205"/>
        <v>0</v>
      </c>
      <c r="RA198">
        <f t="shared" si="205"/>
        <v>0</v>
      </c>
      <c r="RB198">
        <f t="shared" si="205"/>
        <v>0</v>
      </c>
      <c r="RC198">
        <f t="shared" si="205"/>
        <v>0</v>
      </c>
      <c r="RD198">
        <f t="shared" si="205"/>
        <v>7.6985817803554182E-4</v>
      </c>
      <c r="RE198">
        <f t="shared" si="205"/>
        <v>1.8809822828310353E-3</v>
      </c>
      <c r="RF198">
        <f t="shared" si="205"/>
        <v>1.3729003761801875E-3</v>
      </c>
      <c r="RG198">
        <f t="shared" si="205"/>
        <v>1.2832141189907862E-3</v>
      </c>
      <c r="RH198">
        <f t="shared" si="205"/>
        <v>1.0486079218418572E-3</v>
      </c>
      <c r="RI198">
        <f t="shared" si="205"/>
        <v>1.152810322137342E-3</v>
      </c>
      <c r="RJ198">
        <f t="shared" si="205"/>
        <v>1.0253820140636281E-3</v>
      </c>
      <c r="RK198">
        <f t="shared" si="205"/>
        <v>5.1154799816532761E-3</v>
      </c>
      <c r="RL198">
        <f t="shared" si="205"/>
        <v>4.811051643568951E-3</v>
      </c>
      <c r="RM198">
        <f t="shared" si="205"/>
        <v>4.5311836613152407E-3</v>
      </c>
      <c r="RN198">
        <f t="shared" si="205"/>
        <v>4.2770947171645295E-3</v>
      </c>
      <c r="RO198">
        <f t="shared" si="205"/>
        <v>4.0498046863301027E-3</v>
      </c>
      <c r="RP198">
        <f t="shared" si="205"/>
        <v>3.8481208020524861E-3</v>
      </c>
      <c r="RR198">
        <f t="shared" si="196"/>
        <v>11.59365</v>
      </c>
      <c r="RS198" s="35">
        <v>0.5</v>
      </c>
      <c r="RT198">
        <f>0.41*RG198*11+0.59*RH198*12</f>
        <v>1.3211439763288793E-2</v>
      </c>
    </row>
    <row r="199" spans="463:488" x14ac:dyDescent="0.3">
      <c r="QU199">
        <v>12</v>
      </c>
      <c r="QV199" s="35">
        <v>0.53300000000000003</v>
      </c>
      <c r="QW199">
        <f>(HM$71*0.172 + HM$80*0.151 + HM$83*0.151 )/(QW$156-QW$157*$QV199)</f>
        <v>0</v>
      </c>
      <c r="QX199">
        <f t="shared" ref="QX199:RP199" si="206">(HN$71*0.172 + HN$80*0.151 + HN$83*0.151 )/(QX$156-QX$157*$QV199)</f>
        <v>0</v>
      </c>
      <c r="QY199">
        <f t="shared" si="206"/>
        <v>0</v>
      </c>
      <c r="QZ199">
        <f t="shared" si="206"/>
        <v>0</v>
      </c>
      <c r="RA199">
        <f t="shared" si="206"/>
        <v>0</v>
      </c>
      <c r="RB199">
        <f t="shared" si="206"/>
        <v>0</v>
      </c>
      <c r="RC199">
        <f t="shared" si="206"/>
        <v>0</v>
      </c>
      <c r="RD199">
        <f t="shared" si="206"/>
        <v>0</v>
      </c>
      <c r="RE199">
        <f t="shared" si="206"/>
        <v>1.6338857548694606E-3</v>
      </c>
      <c r="RF199">
        <f t="shared" si="206"/>
        <v>1.353272178557813E-3</v>
      </c>
      <c r="RG199">
        <f t="shared" si="206"/>
        <v>1.4252765385563723E-3</v>
      </c>
      <c r="RH199">
        <f t="shared" si="206"/>
        <v>1.2819132751824057E-3</v>
      </c>
      <c r="RI199">
        <f t="shared" si="206"/>
        <v>1.2811553729669297E-3</v>
      </c>
      <c r="RJ199">
        <f t="shared" si="206"/>
        <v>9.0025413947789307E-4</v>
      </c>
      <c r="RK199">
        <f t="shared" si="206"/>
        <v>5.4792162253579279E-3</v>
      </c>
      <c r="RL199">
        <f t="shared" si="206"/>
        <v>5.1299443851701761E-3</v>
      </c>
      <c r="RM199">
        <f t="shared" si="206"/>
        <v>4.8360688357532268E-3</v>
      </c>
      <c r="RN199">
        <f t="shared" si="206"/>
        <v>4.5591856247406666E-3</v>
      </c>
      <c r="RO199">
        <f t="shared" si="206"/>
        <v>4.3207612512967614E-3</v>
      </c>
      <c r="RP199">
        <f t="shared" si="206"/>
        <v>4.1071234678192944E-3</v>
      </c>
      <c r="RR199">
        <f t="shared" si="196"/>
        <v>11.987897700000001</v>
      </c>
      <c r="RS199" s="35">
        <v>0.53300000000000003</v>
      </c>
      <c r="RT199">
        <f>0.01*RG199*11+0.99*RH199*12</f>
        <v>1.5385910128408181E-2</v>
      </c>
    </row>
    <row r="200" spans="463:488" x14ac:dyDescent="0.3">
      <c r="QU200">
        <v>13</v>
      </c>
      <c r="QV200" s="35">
        <v>0.56600000000000006</v>
      </c>
      <c r="QW200">
        <f>(IG$71*0.172 + IG$80*0.151 + IG$83*0.151 )/(QW$156-QW$157*$QV200)</f>
        <v>0</v>
      </c>
      <c r="QX200">
        <f t="shared" ref="QX200:RP200" si="207">(IH$71*0.172 + IH$80*0.151 + IH$83*0.151 )/(QX$156-QX$157*$QV200)</f>
        <v>0</v>
      </c>
      <c r="QY200">
        <f t="shared" si="207"/>
        <v>0</v>
      </c>
      <c r="QZ200">
        <f t="shared" si="207"/>
        <v>0</v>
      </c>
      <c r="RA200">
        <f t="shared" si="207"/>
        <v>0</v>
      </c>
      <c r="RB200">
        <f t="shared" si="207"/>
        <v>0</v>
      </c>
      <c r="RC200">
        <f t="shared" si="207"/>
        <v>0</v>
      </c>
      <c r="RD200">
        <f t="shared" si="207"/>
        <v>0</v>
      </c>
      <c r="RE200">
        <f t="shared" si="207"/>
        <v>1.4957145341186334E-3</v>
      </c>
      <c r="RF200">
        <f t="shared" si="207"/>
        <v>1.4546846874186074E-3</v>
      </c>
      <c r="RG200">
        <f t="shared" si="207"/>
        <v>1.5224629093973283E-3</v>
      </c>
      <c r="RH200">
        <f t="shared" si="207"/>
        <v>1.2245868399460276E-3</v>
      </c>
      <c r="RI200">
        <f t="shared" si="207"/>
        <v>1.0021024613884274E-3</v>
      </c>
      <c r="RJ200">
        <f t="shared" si="207"/>
        <v>1.0720832195577547E-3</v>
      </c>
      <c r="RK200">
        <f t="shared" si="207"/>
        <v>5.919310735114848E-3</v>
      </c>
      <c r="RL200">
        <f t="shared" si="207"/>
        <v>5.5714453921969264E-3</v>
      </c>
      <c r="RM200">
        <f t="shared" si="207"/>
        <v>5.2335232697052923E-3</v>
      </c>
      <c r="RN200">
        <f t="shared" si="207"/>
        <v>4.9447913594274232E-3</v>
      </c>
      <c r="RO200">
        <f t="shared" si="207"/>
        <v>4.6866592996777957E-3</v>
      </c>
      <c r="RP200">
        <f t="shared" si="207"/>
        <v>4.4481741840412545E-3</v>
      </c>
      <c r="RR200">
        <f t="shared" si="196"/>
        <v>12.382145400000001</v>
      </c>
      <c r="RS200" s="35">
        <v>0.56600000000000006</v>
      </c>
      <c r="RT200">
        <f>0.62*RH200*12+0.38*RI200*13</f>
        <v>1.4061312248457278E-2</v>
      </c>
    </row>
    <row r="201" spans="463:488" x14ac:dyDescent="0.3">
      <c r="QU201">
        <v>14</v>
      </c>
      <c r="QV201" s="35">
        <v>0.6</v>
      </c>
      <c r="QW201">
        <f>(JA$71*0.172 + JA$80*0.151 + JA$83*0.151 )/(QW$156-QW$157*$QV201)</f>
        <v>0</v>
      </c>
      <c r="QX201">
        <f t="shared" ref="QX201:RP201" si="208">(JB$71*0.172 + JB$80*0.151 + JB$83*0.151 )/(QX$156-QX$157*$QV201)</f>
        <v>0</v>
      </c>
      <c r="QY201">
        <f t="shared" si="208"/>
        <v>0</v>
      </c>
      <c r="QZ201">
        <f t="shared" si="208"/>
        <v>0</v>
      </c>
      <c r="RA201">
        <f t="shared" si="208"/>
        <v>0</v>
      </c>
      <c r="RB201">
        <f t="shared" si="208"/>
        <v>0</v>
      </c>
      <c r="RC201">
        <f t="shared" si="208"/>
        <v>0</v>
      </c>
      <c r="RD201">
        <f t="shared" si="208"/>
        <v>0</v>
      </c>
      <c r="RE201">
        <f t="shared" si="208"/>
        <v>0</v>
      </c>
      <c r="RF201">
        <f t="shared" si="208"/>
        <v>1.5766082908870108E-3</v>
      </c>
      <c r="RG201">
        <f t="shared" si="208"/>
        <v>1.4322015446998693E-3</v>
      </c>
      <c r="RH201">
        <f t="shared" si="208"/>
        <v>1.1499977028632245E-3</v>
      </c>
      <c r="RI201">
        <f t="shared" si="208"/>
        <v>1.0878432723499063E-3</v>
      </c>
      <c r="RJ201">
        <f t="shared" si="208"/>
        <v>1.1717029721893799E-3</v>
      </c>
      <c r="RK201">
        <f t="shared" si="208"/>
        <v>6.288573611291183E-3</v>
      </c>
      <c r="RL201">
        <f t="shared" si="208"/>
        <v>5.9182023921116591E-3</v>
      </c>
      <c r="RM201">
        <f t="shared" si="208"/>
        <v>5.5489950990633306E-3</v>
      </c>
      <c r="RN201">
        <f t="shared" si="208"/>
        <v>5.2468820434784348E-3</v>
      </c>
      <c r="RO201">
        <f t="shared" si="208"/>
        <v>4.9734553512211189E-3</v>
      </c>
      <c r="RP201">
        <f t="shared" si="208"/>
        <v>4.7353919428674545E-3</v>
      </c>
      <c r="RR201">
        <f t="shared" si="196"/>
        <v>12.78834</v>
      </c>
      <c r="RS201" s="35">
        <v>0.6</v>
      </c>
      <c r="RT201">
        <f>0.21*RH201*12+0.79*RI201*13</f>
        <v>1.4070144618248863E-2</v>
      </c>
    </row>
    <row r="202" spans="463:488" x14ac:dyDescent="0.3">
      <c r="QU202">
        <v>15</v>
      </c>
      <c r="QV202" s="35">
        <v>0.63300000000000001</v>
      </c>
      <c r="QW202">
        <f>(JU$71*0.172 + JU$80*0.151 + JU$83*0.151 )/(QW$156-QW$157*$QV202)</f>
        <v>0</v>
      </c>
      <c r="QX202">
        <f t="shared" ref="QX202:RP202" si="209">(JV$71*0.172 + JV$80*0.151 + JV$83*0.151 )/(QX$156-QX$157*$QV202)</f>
        <v>0</v>
      </c>
      <c r="QY202">
        <f t="shared" si="209"/>
        <v>0</v>
      </c>
      <c r="QZ202">
        <f t="shared" si="209"/>
        <v>0</v>
      </c>
      <c r="RA202">
        <f t="shared" si="209"/>
        <v>0</v>
      </c>
      <c r="RB202">
        <f t="shared" si="209"/>
        <v>0</v>
      </c>
      <c r="RC202">
        <f t="shared" si="209"/>
        <v>0</v>
      </c>
      <c r="RD202">
        <f t="shared" si="209"/>
        <v>0</v>
      </c>
      <c r="RE202">
        <f t="shared" si="209"/>
        <v>0</v>
      </c>
      <c r="RF202">
        <f t="shared" si="209"/>
        <v>1.7514990786719068E-3</v>
      </c>
      <c r="RG202">
        <f t="shared" si="209"/>
        <v>1.4810515394674455E-3</v>
      </c>
      <c r="RH202">
        <f t="shared" si="209"/>
        <v>1.2249828512544156E-3</v>
      </c>
      <c r="RI202">
        <f t="shared" si="209"/>
        <v>1.0904249853531155E-3</v>
      </c>
      <c r="RJ202">
        <f t="shared" si="209"/>
        <v>1.0831749050506051E-3</v>
      </c>
      <c r="RK202">
        <f t="shared" si="209"/>
        <v>6.6522692449079721E-3</v>
      </c>
      <c r="RL202">
        <f t="shared" si="209"/>
        <v>6.2404843887369516E-3</v>
      </c>
      <c r="RM202">
        <f t="shared" si="209"/>
        <v>5.8783745299927073E-3</v>
      </c>
      <c r="RN202">
        <f t="shared" si="209"/>
        <v>5.534358959492813E-3</v>
      </c>
      <c r="RO202">
        <f t="shared" si="209"/>
        <v>5.2431598497363913E-3</v>
      </c>
      <c r="RP202">
        <f t="shared" si="209"/>
        <v>4.9921017340851413E-3</v>
      </c>
      <c r="RR202">
        <f t="shared" si="196"/>
        <v>13.182587700000001</v>
      </c>
      <c r="RS202" s="35">
        <v>0.63300000000000001</v>
      </c>
      <c r="RT202">
        <f>0.82*RI202*13+0.18*RJ202*14</f>
        <v>1.4353531104591736E-2</v>
      </c>
    </row>
    <row r="203" spans="463:488" x14ac:dyDescent="0.3">
      <c r="QU203">
        <v>16</v>
      </c>
      <c r="QV203" s="35">
        <v>0.66600000000000004</v>
      </c>
      <c r="QW203">
        <f>(KO$71*0.172 + KO$80*0.151 + KO$83*0.151 )/(QW$156-QW$157*$QV203)</f>
        <v>0</v>
      </c>
      <c r="QX203">
        <f t="shared" ref="QX203:RP203" si="210">(KP$71*0.172 + KP$80*0.151 + KP$83*0.151 )/(QX$156-QX$157*$QV203)</f>
        <v>0</v>
      </c>
      <c r="QY203">
        <f t="shared" si="210"/>
        <v>0</v>
      </c>
      <c r="QZ203">
        <f t="shared" si="210"/>
        <v>0</v>
      </c>
      <c r="RA203">
        <f t="shared" si="210"/>
        <v>0</v>
      </c>
      <c r="RB203">
        <f t="shared" si="210"/>
        <v>0</v>
      </c>
      <c r="RC203">
        <f t="shared" si="210"/>
        <v>0</v>
      </c>
      <c r="RD203">
        <f t="shared" si="210"/>
        <v>0</v>
      </c>
      <c r="RE203">
        <f t="shared" si="210"/>
        <v>0</v>
      </c>
      <c r="RF203">
        <f t="shared" si="210"/>
        <v>1.5547829732252476E-3</v>
      </c>
      <c r="RG203">
        <f t="shared" si="210"/>
        <v>1.1757636501505925E-3</v>
      </c>
      <c r="RH203">
        <f t="shared" si="210"/>
        <v>1.2512890842566063E-3</v>
      </c>
      <c r="RI203">
        <f t="shared" si="210"/>
        <v>1.1255878981739657E-3</v>
      </c>
      <c r="RJ203">
        <f t="shared" si="210"/>
        <v>1.0822142342016478E-3</v>
      </c>
      <c r="RK203">
        <f t="shared" si="210"/>
        <v>7.1019255339961306E-3</v>
      </c>
      <c r="RL203">
        <f t="shared" si="210"/>
        <v>6.6801126119732188E-3</v>
      </c>
      <c r="RM203">
        <f t="shared" si="210"/>
        <v>6.2907659109951979E-3</v>
      </c>
      <c r="RN203">
        <f t="shared" si="210"/>
        <v>5.9302986169530508E-3</v>
      </c>
      <c r="RO203">
        <f t="shared" si="210"/>
        <v>5.6316188914185246E-3</v>
      </c>
      <c r="RP203">
        <f t="shared" si="210"/>
        <v>5.3553926101693261E-3</v>
      </c>
      <c r="RR203">
        <f t="shared" si="196"/>
        <v>13.576835399999998</v>
      </c>
      <c r="RS203" s="35">
        <v>0.66600000000000004</v>
      </c>
      <c r="RT203">
        <f>0.42*RI203*13+0.58*RJ203*14</f>
        <v>1.4933289505747231E-2</v>
      </c>
    </row>
    <row r="204" spans="463:488" x14ac:dyDescent="0.3">
      <c r="QU204">
        <v>17</v>
      </c>
      <c r="QV204" s="35">
        <v>0.7</v>
      </c>
      <c r="QW204">
        <f>(LI$71*0.172 + LI$80*0.151 + LI$83*0.151 )/(QW$156-QW$157*$QV204)</f>
        <v>0</v>
      </c>
      <c r="QX204">
        <f t="shared" ref="QX204:RP204" si="211">(LJ$71*0.172 + LJ$80*0.151 + LJ$83*0.151 )/(QX$156-QX$157*$QV204)</f>
        <v>0</v>
      </c>
      <c r="QY204">
        <f t="shared" si="211"/>
        <v>0</v>
      </c>
      <c r="QZ204">
        <f t="shared" si="211"/>
        <v>0</v>
      </c>
      <c r="RA204">
        <f t="shared" si="211"/>
        <v>0</v>
      </c>
      <c r="RB204">
        <f t="shared" si="211"/>
        <v>0</v>
      </c>
      <c r="RC204">
        <f t="shared" si="211"/>
        <v>0</v>
      </c>
      <c r="RD204">
        <f t="shared" si="211"/>
        <v>0</v>
      </c>
      <c r="RE204">
        <f t="shared" si="211"/>
        <v>0</v>
      </c>
      <c r="RF204">
        <f t="shared" si="211"/>
        <v>0</v>
      </c>
      <c r="RG204">
        <f t="shared" si="211"/>
        <v>9.9359956809760602E-4</v>
      </c>
      <c r="RH204">
        <f t="shared" si="211"/>
        <v>1.0786277103413909E-3</v>
      </c>
      <c r="RI204">
        <f t="shared" si="211"/>
        <v>1.0772474716419691E-3</v>
      </c>
      <c r="RJ204">
        <f t="shared" si="211"/>
        <v>1.1122317956887549E-3</v>
      </c>
      <c r="RK204">
        <f t="shared" si="211"/>
        <v>7.5397228937490223E-3</v>
      </c>
      <c r="RL204">
        <f t="shared" si="211"/>
        <v>7.0528191799994113E-3</v>
      </c>
      <c r="RM204">
        <f t="shared" si="211"/>
        <v>6.621493364855637E-3</v>
      </c>
      <c r="RN204">
        <f t="shared" si="211"/>
        <v>6.2489753407646608E-3</v>
      </c>
      <c r="RO204">
        <f t="shared" si="211"/>
        <v>5.9405588884975354E-3</v>
      </c>
      <c r="RP204">
        <f t="shared" si="211"/>
        <v>5.6299994934001819E-3</v>
      </c>
      <c r="RR204">
        <f t="shared" si="196"/>
        <v>13.983029999999999</v>
      </c>
      <c r="RS204" s="35">
        <v>0.7</v>
      </c>
      <c r="RT204">
        <f>0.02*RI204*13+0.98*RJ204*14</f>
        <v>1.553990457947663E-2</v>
      </c>
    </row>
    <row r="205" spans="463:488" x14ac:dyDescent="0.3">
      <c r="QU205">
        <v>18</v>
      </c>
      <c r="QV205" s="35">
        <v>0.73299999999999998</v>
      </c>
      <c r="QW205">
        <f>(MC$71*0.172 + MC$80*0.151 + MC$83*0.151 )/(QW$156-QW$157*$QV205)</f>
        <v>0</v>
      </c>
      <c r="QX205">
        <f t="shared" ref="QX205:RP205" si="212">(MD$71*0.172 + MD$80*0.151 + MD$83*0.151 )/(QX$156-QX$157*$QV205)</f>
        <v>0</v>
      </c>
      <c r="QY205">
        <f t="shared" si="212"/>
        <v>0</v>
      </c>
      <c r="QZ205">
        <f t="shared" si="212"/>
        <v>0</v>
      </c>
      <c r="RA205">
        <f t="shared" si="212"/>
        <v>0</v>
      </c>
      <c r="RB205">
        <f t="shared" si="212"/>
        <v>0</v>
      </c>
      <c r="RC205">
        <f t="shared" si="212"/>
        <v>0</v>
      </c>
      <c r="RD205">
        <f t="shared" si="212"/>
        <v>0</v>
      </c>
      <c r="RE205">
        <f t="shared" si="212"/>
        <v>0</v>
      </c>
      <c r="RF205">
        <f t="shared" si="212"/>
        <v>0</v>
      </c>
      <c r="RG205">
        <f t="shared" si="212"/>
        <v>0</v>
      </c>
      <c r="RH205">
        <f t="shared" si="212"/>
        <v>1.2112408691879201E-3</v>
      </c>
      <c r="RI205">
        <f t="shared" si="212"/>
        <v>1.1835744790853432E-3</v>
      </c>
      <c r="RJ205">
        <f t="shared" si="212"/>
        <v>1.0378395475263856E-3</v>
      </c>
      <c r="RK205">
        <f t="shared" si="212"/>
        <v>7.8911818878836318E-3</v>
      </c>
      <c r="RL205">
        <f t="shared" si="212"/>
        <v>7.4131497473739058E-3</v>
      </c>
      <c r="RM205">
        <f t="shared" si="212"/>
        <v>6.9492445484278884E-3</v>
      </c>
      <c r="RN205">
        <f t="shared" si="212"/>
        <v>6.5675141542829354E-3</v>
      </c>
      <c r="RO205">
        <f t="shared" si="212"/>
        <v>6.2144178562818118E-3</v>
      </c>
      <c r="RP205">
        <f t="shared" si="212"/>
        <v>5.9134763060071103E-3</v>
      </c>
      <c r="RR205">
        <f t="shared" si="196"/>
        <v>14.3772777</v>
      </c>
      <c r="RS205" s="35">
        <v>0.73299999999999998</v>
      </c>
      <c r="RT205">
        <f>0.62*RJ205*14+0.38*RK205*15</f>
        <v>5.3988184033465725E-2</v>
      </c>
    </row>
    <row r="206" spans="463:488" x14ac:dyDescent="0.3">
      <c r="QU206">
        <v>19</v>
      </c>
      <c r="QV206" s="35">
        <v>0.76600000000000001</v>
      </c>
      <c r="QW206">
        <f t="shared" ref="QW206:RO206" si="213">(MW$71*0.172 + MW$80*0.151 + MW$83*0.151 )/(QW$156-QW$157*$QV206)</f>
        <v>0</v>
      </c>
      <c r="QX206">
        <f t="shared" si="213"/>
        <v>0</v>
      </c>
      <c r="QY206">
        <f t="shared" si="213"/>
        <v>0</v>
      </c>
      <c r="QZ206">
        <f t="shared" si="213"/>
        <v>0</v>
      </c>
      <c r="RA206">
        <f t="shared" si="213"/>
        <v>0</v>
      </c>
      <c r="RB206">
        <f t="shared" si="213"/>
        <v>0</v>
      </c>
      <c r="RC206">
        <f t="shared" si="213"/>
        <v>0</v>
      </c>
      <c r="RD206">
        <f t="shared" si="213"/>
        <v>0</v>
      </c>
      <c r="RE206">
        <f t="shared" si="213"/>
        <v>0</v>
      </c>
      <c r="RF206">
        <f t="shared" si="213"/>
        <v>0</v>
      </c>
      <c r="RG206">
        <f t="shared" si="213"/>
        <v>0</v>
      </c>
      <c r="RH206">
        <f t="shared" si="213"/>
        <v>4.0103493143673553E-5</v>
      </c>
      <c r="RI206">
        <f t="shared" si="213"/>
        <v>1.2403148289774736E-3</v>
      </c>
      <c r="RJ206">
        <f t="shared" si="213"/>
        <v>1.1553983936714953E-3</v>
      </c>
      <c r="RK206">
        <f t="shared" si="213"/>
        <v>8.3848706863504322E-3</v>
      </c>
      <c r="RL206">
        <f t="shared" si="213"/>
        <v>7.8477477386830231E-3</v>
      </c>
      <c r="RM206">
        <f t="shared" si="213"/>
        <v>7.3952526682898225E-3</v>
      </c>
      <c r="RN206">
        <f t="shared" si="213"/>
        <v>6.9835265493578234E-3</v>
      </c>
      <c r="RO206">
        <f t="shared" si="213"/>
        <v>6.6101805003464303E-3</v>
      </c>
      <c r="RP206">
        <f>(NP$71*0.172 + NP$80*0.151 + NP$83*0.151 )/(RP$156-RP$157*$QV206)</f>
        <v>6.3022241059414981E-3</v>
      </c>
      <c r="RR206">
        <f t="shared" si="196"/>
        <v>14.771525400000002</v>
      </c>
      <c r="RS206" s="35">
        <v>0.76600000000000001</v>
      </c>
      <c r="RT206">
        <f>0.23*RJ206*14+0.77*RK206*15</f>
        <v>0.10056563925496971</v>
      </c>
    </row>
    <row r="207" spans="463:488" x14ac:dyDescent="0.3">
      <c r="QU207">
        <v>20</v>
      </c>
      <c r="QV207" s="35">
        <v>0.8</v>
      </c>
      <c r="QW207">
        <f>(NQ$71*0.172 + NQ$80*0.151 + NQ$83*0.151 )/(QW$156-QW$157*$QV207)</f>
        <v>0</v>
      </c>
      <c r="QX207">
        <f t="shared" ref="QX207:RP207" si="214">(NR$71*0.172 + NR$80*0.151 + NR$83*0.151 )/(QX$156-QX$157*$QV207)</f>
        <v>0</v>
      </c>
      <c r="QY207">
        <f t="shared" si="214"/>
        <v>0</v>
      </c>
      <c r="QZ207">
        <f t="shared" si="214"/>
        <v>0</v>
      </c>
      <c r="RA207">
        <f t="shared" si="214"/>
        <v>0</v>
      </c>
      <c r="RB207">
        <f t="shared" si="214"/>
        <v>0</v>
      </c>
      <c r="RC207">
        <f t="shared" si="214"/>
        <v>0</v>
      </c>
      <c r="RD207">
        <f t="shared" si="214"/>
        <v>0</v>
      </c>
      <c r="RE207">
        <f t="shared" si="214"/>
        <v>0</v>
      </c>
      <c r="RF207">
        <f t="shared" si="214"/>
        <v>0</v>
      </c>
      <c r="RG207">
        <f t="shared" si="214"/>
        <v>0</v>
      </c>
      <c r="RH207">
        <f t="shared" si="214"/>
        <v>0</v>
      </c>
      <c r="RI207">
        <f t="shared" si="214"/>
        <v>1.5324395311573282E-3</v>
      </c>
      <c r="RJ207">
        <f t="shared" si="214"/>
        <v>1.102732430152259E-3</v>
      </c>
      <c r="RK207">
        <f t="shared" si="214"/>
        <v>9.7907105892823289E-3</v>
      </c>
      <c r="RL207">
        <f t="shared" si="214"/>
        <v>8.22411663163106E-3</v>
      </c>
      <c r="RM207">
        <f t="shared" si="214"/>
        <v>7.7455001591095847E-3</v>
      </c>
      <c r="RN207">
        <f t="shared" si="214"/>
        <v>7.3309436958102405E-3</v>
      </c>
      <c r="RO207">
        <f t="shared" si="214"/>
        <v>6.950592309359226E-3</v>
      </c>
      <c r="RP207">
        <f t="shared" si="214"/>
        <v>6.5991328679073221E-3</v>
      </c>
      <c r="RR207">
        <f t="shared" si="196"/>
        <v>15.177720000000001</v>
      </c>
      <c r="RS207" s="35">
        <v>0.8</v>
      </c>
      <c r="RT207">
        <f>0.82*RK207*15+0.18*RL207*16</f>
        <v>0.14411119614727008</v>
      </c>
    </row>
    <row r="208" spans="463:488" x14ac:dyDescent="0.3">
      <c r="QU208">
        <v>21</v>
      </c>
      <c r="QV208" s="35">
        <v>0.83300000000000007</v>
      </c>
      <c r="QW208">
        <f>(OK$71*0.172 + OK$80*0.151 + OK$83*0.151 )/(QW$156-QW$157*$QV208)</f>
        <v>0</v>
      </c>
      <c r="QX208">
        <f t="shared" ref="QX208:RP208" si="215">(OL$71*0.172 + OL$80*0.151 + OL$83*0.151 )/(QX$156-QX$157*$QV208)</f>
        <v>0</v>
      </c>
      <c r="QY208">
        <f t="shared" si="215"/>
        <v>0</v>
      </c>
      <c r="QZ208">
        <f t="shared" si="215"/>
        <v>0</v>
      </c>
      <c r="RA208">
        <f t="shared" si="215"/>
        <v>0</v>
      </c>
      <c r="RB208">
        <f t="shared" si="215"/>
        <v>0</v>
      </c>
      <c r="RC208">
        <f t="shared" si="215"/>
        <v>0</v>
      </c>
      <c r="RD208">
        <f t="shared" si="215"/>
        <v>0</v>
      </c>
      <c r="RE208">
        <f t="shared" si="215"/>
        <v>0</v>
      </c>
      <c r="RF208">
        <f t="shared" si="215"/>
        <v>0</v>
      </c>
      <c r="RG208">
        <f t="shared" si="215"/>
        <v>0</v>
      </c>
      <c r="RH208">
        <f t="shared" si="215"/>
        <v>0</v>
      </c>
      <c r="RI208">
        <f t="shared" si="215"/>
        <v>0</v>
      </c>
      <c r="RJ208">
        <f t="shared" si="215"/>
        <v>1.0333620298031291E-3</v>
      </c>
      <c r="RK208">
        <f t="shared" si="215"/>
        <v>1.1478903694176127E-2</v>
      </c>
      <c r="RL208">
        <f t="shared" si="215"/>
        <v>9.1747649580257943E-3</v>
      </c>
      <c r="RM208">
        <f t="shared" si="215"/>
        <v>8.1055248367708516E-3</v>
      </c>
      <c r="RN208">
        <f t="shared" si="215"/>
        <v>7.6524997459402966E-3</v>
      </c>
      <c r="RO208">
        <f t="shared" si="215"/>
        <v>7.2582650203597476E-3</v>
      </c>
      <c r="RP208">
        <f t="shared" si="215"/>
        <v>6.900619070146689E-3</v>
      </c>
      <c r="RR208">
        <f t="shared" si="196"/>
        <v>15.571967700000002</v>
      </c>
      <c r="RS208" s="35">
        <v>0.83300000000000007</v>
      </c>
      <c r="RT208">
        <f>0.43*RK208*15+0.57*RL208*16</f>
        <v>0.15771278524463128</v>
      </c>
    </row>
    <row r="209" spans="463:488" x14ac:dyDescent="0.3">
      <c r="QU209">
        <v>22</v>
      </c>
      <c r="QV209" s="35">
        <v>0.8660000000000001</v>
      </c>
      <c r="QW209">
        <f>(PE$71*0.172 + PE$80*0.151 + PE$83*0.151 )/(QW$156-QW$157*$QV209)</f>
        <v>0</v>
      </c>
      <c r="QX209">
        <f t="shared" ref="QX209:RP209" si="216">(PF$71*0.172 + PF$80*0.151 + PF$83*0.151 )/(QX$156-QX$157*$QV209)</f>
        <v>0</v>
      </c>
      <c r="QY209">
        <f t="shared" si="216"/>
        <v>0</v>
      </c>
      <c r="QZ209">
        <f t="shared" si="216"/>
        <v>0</v>
      </c>
      <c r="RA209">
        <f t="shared" si="216"/>
        <v>0</v>
      </c>
      <c r="RB209">
        <f t="shared" si="216"/>
        <v>0</v>
      </c>
      <c r="RC209">
        <f t="shared" si="216"/>
        <v>0</v>
      </c>
      <c r="RD209">
        <f t="shared" si="216"/>
        <v>0</v>
      </c>
      <c r="RE209">
        <f t="shared" si="216"/>
        <v>0</v>
      </c>
      <c r="RF209">
        <f t="shared" si="216"/>
        <v>0</v>
      </c>
      <c r="RG209">
        <f t="shared" si="216"/>
        <v>0</v>
      </c>
      <c r="RH209">
        <f t="shared" si="216"/>
        <v>0</v>
      </c>
      <c r="RI209">
        <f t="shared" si="216"/>
        <v>0</v>
      </c>
      <c r="RJ209">
        <f t="shared" si="216"/>
        <v>0</v>
      </c>
      <c r="RK209">
        <f t="shared" si="216"/>
        <v>2.1299691556924044E-2</v>
      </c>
      <c r="RL209">
        <f t="shared" si="216"/>
        <v>1.0967551772734428E-2</v>
      </c>
      <c r="RM209">
        <f t="shared" si="216"/>
        <v>9.0340027652578841E-3</v>
      </c>
      <c r="RN209">
        <f t="shared" si="216"/>
        <v>8.0900824404616777E-3</v>
      </c>
      <c r="RO209">
        <f t="shared" si="216"/>
        <v>7.6771343690603252E-3</v>
      </c>
      <c r="RP209">
        <f t="shared" si="216"/>
        <v>7.2803180375222033E-3</v>
      </c>
      <c r="RR209">
        <f t="shared" si="196"/>
        <v>15.966215400000001</v>
      </c>
      <c r="RS209" s="35">
        <v>0.8660000000000001</v>
      </c>
      <c r="RT209">
        <f>0.03*RK209*15+0.97*RL209*16</f>
        <v>0.17980126471345415</v>
      </c>
    </row>
    <row r="210" spans="463:488" x14ac:dyDescent="0.3">
      <c r="QU210">
        <v>23</v>
      </c>
      <c r="QV210" s="35">
        <v>0.9</v>
      </c>
      <c r="QW210">
        <f>(PY$71*0.172 + PY$80*0.151 + PY$83*0.151)/(QW$156-QW$157*$QV210)</f>
        <v>0</v>
      </c>
      <c r="QX210">
        <f t="shared" ref="QX210:RP210" si="217">(PZ$71*0.172 + PZ$80*0.151 + PZ$83*0.151)/(QX$156-QX$157*$QV210)</f>
        <v>0</v>
      </c>
      <c r="QY210">
        <f t="shared" si="217"/>
        <v>0</v>
      </c>
      <c r="QZ210">
        <f t="shared" si="217"/>
        <v>0</v>
      </c>
      <c r="RA210">
        <f t="shared" si="217"/>
        <v>0</v>
      </c>
      <c r="RB210">
        <f t="shared" si="217"/>
        <v>0</v>
      </c>
      <c r="RC210">
        <f t="shared" si="217"/>
        <v>0</v>
      </c>
      <c r="RD210">
        <f t="shared" si="217"/>
        <v>0</v>
      </c>
      <c r="RE210">
        <f t="shared" si="217"/>
        <v>0</v>
      </c>
      <c r="RF210">
        <f t="shared" si="217"/>
        <v>0</v>
      </c>
      <c r="RG210">
        <f t="shared" si="217"/>
        <v>0</v>
      </c>
      <c r="RH210">
        <f t="shared" si="217"/>
        <v>0</v>
      </c>
      <c r="RI210">
        <f t="shared" si="217"/>
        <v>0</v>
      </c>
      <c r="RJ210">
        <f t="shared" si="217"/>
        <v>0</v>
      </c>
      <c r="RK210">
        <f t="shared" si="217"/>
        <v>4.1755053562156301E-2</v>
      </c>
      <c r="RL210">
        <f t="shared" si="217"/>
        <v>2.0211170622065153E-2</v>
      </c>
      <c r="RM210">
        <f t="shared" si="217"/>
        <v>1.0328255587702513E-2</v>
      </c>
      <c r="RN210">
        <f t="shared" si="217"/>
        <v>9.1987272688658969E-3</v>
      </c>
      <c r="RO210">
        <f t="shared" si="217"/>
        <v>7.9950622926663346E-3</v>
      </c>
      <c r="RP210">
        <f t="shared" si="217"/>
        <v>7.6049000486362213E-3</v>
      </c>
      <c r="RR210">
        <f t="shared" si="196"/>
        <v>16.372410000000002</v>
      </c>
      <c r="RS210" s="35">
        <v>0.9</v>
      </c>
      <c r="RT210">
        <f>0.628*RL210*16+0.372*RM210*17</f>
        <v>0.26839773074714135</v>
      </c>
    </row>
    <row r="216" spans="463:488" x14ac:dyDescent="0.3">
      <c r="RS216" s="35"/>
    </row>
    <row r="217" spans="463:488" x14ac:dyDescent="0.3">
      <c r="RS217" s="35"/>
    </row>
    <row r="218" spans="463:488" x14ac:dyDescent="0.3">
      <c r="RS218" s="35"/>
    </row>
    <row r="219" spans="463:488" x14ac:dyDescent="0.3">
      <c r="RS219" s="35"/>
    </row>
    <row r="220" spans="463:488" x14ac:dyDescent="0.3">
      <c r="RS220" s="35"/>
    </row>
    <row r="221" spans="463:488" x14ac:dyDescent="0.3">
      <c r="RS221" s="35"/>
    </row>
    <row r="222" spans="463:488" x14ac:dyDescent="0.3">
      <c r="RS222" s="35"/>
    </row>
    <row r="223" spans="463:488" x14ac:dyDescent="0.3">
      <c r="RS223" s="35"/>
    </row>
    <row r="224" spans="463:488" x14ac:dyDescent="0.3">
      <c r="RS224" s="35"/>
    </row>
    <row r="225" spans="487:487" x14ac:dyDescent="0.3">
      <c r="RS225" s="35"/>
    </row>
    <row r="226" spans="487:487" x14ac:dyDescent="0.3">
      <c r="RS226" s="35"/>
    </row>
    <row r="227" spans="487:487" x14ac:dyDescent="0.3">
      <c r="RS227" s="35"/>
    </row>
    <row r="228" spans="487:487" x14ac:dyDescent="0.3">
      <c r="RS228" s="35"/>
    </row>
    <row r="229" spans="487:487" x14ac:dyDescent="0.3">
      <c r="RS229" s="35"/>
    </row>
    <row r="230" spans="487:487" x14ac:dyDescent="0.3">
      <c r="RS230" s="35"/>
    </row>
    <row r="231" spans="487:487" x14ac:dyDescent="0.3">
      <c r="RS231" s="35"/>
    </row>
    <row r="232" spans="487:487" x14ac:dyDescent="0.3">
      <c r="RS232" s="35"/>
    </row>
    <row r="233" spans="487:487" x14ac:dyDescent="0.3">
      <c r="RS233" s="35"/>
    </row>
    <row r="234" spans="487:487" x14ac:dyDescent="0.3">
      <c r="RS234" s="35"/>
    </row>
    <row r="235" spans="487:487" x14ac:dyDescent="0.3">
      <c r="RS235" s="35"/>
    </row>
    <row r="236" spans="487:487" x14ac:dyDescent="0.3">
      <c r="RS236" s="35"/>
    </row>
    <row r="237" spans="487:487" x14ac:dyDescent="0.3">
      <c r="RS237" s="35"/>
    </row>
    <row r="238" spans="487:487" x14ac:dyDescent="0.3">
      <c r="RS238" s="35"/>
    </row>
    <row r="291" spans="486:488" x14ac:dyDescent="0.3">
      <c r="RR291" t="s">
        <v>886</v>
      </c>
      <c r="RS291" t="s">
        <v>627</v>
      </c>
      <c r="RT291" t="s">
        <v>989</v>
      </c>
    </row>
    <row r="292" spans="486:488" x14ac:dyDescent="0.3">
      <c r="RR292">
        <f>(119469*RS292+56202)/10^4</f>
        <v>6.8148899999999992</v>
      </c>
      <c r="RS292" s="35">
        <v>0.1</v>
      </c>
      <c r="RT292">
        <f>RT104+RT132+RT160+RT188</f>
        <v>0.30559418434027452</v>
      </c>
    </row>
    <row r="293" spans="486:488" x14ac:dyDescent="0.3">
      <c r="RR293">
        <f t="shared" ref="RR293:RR314" si="218">(119469*RS293+56202)/10^4</f>
        <v>7.4122350000000008</v>
      </c>
      <c r="RS293" s="35">
        <v>0.15</v>
      </c>
      <c r="RT293">
        <f t="shared" ref="RT293:RT314" si="219">RT105+RT133+RT161+RT189</f>
        <v>0.34843265786157757</v>
      </c>
    </row>
    <row r="294" spans="486:488" x14ac:dyDescent="0.3">
      <c r="RR294">
        <f t="shared" si="218"/>
        <v>8.0095799999999997</v>
      </c>
      <c r="RS294" s="35">
        <v>0.2</v>
      </c>
      <c r="RT294">
        <f t="shared" si="219"/>
        <v>0.36144356829291191</v>
      </c>
    </row>
    <row r="295" spans="486:488" x14ac:dyDescent="0.3">
      <c r="RR295">
        <f t="shared" si="218"/>
        <v>8.6069250000000004</v>
      </c>
      <c r="RS295" s="35">
        <v>0.25</v>
      </c>
      <c r="RT295">
        <f t="shared" si="219"/>
        <v>0.49764208507011615</v>
      </c>
    </row>
    <row r="296" spans="486:488" x14ac:dyDescent="0.3">
      <c r="RR296">
        <f t="shared" si="218"/>
        <v>9.2042699999999993</v>
      </c>
      <c r="RS296" s="35">
        <v>0.3</v>
      </c>
      <c r="RT296">
        <f t="shared" si="219"/>
        <v>0.56163502698232259</v>
      </c>
    </row>
    <row r="297" spans="486:488" x14ac:dyDescent="0.3">
      <c r="RR297">
        <f t="shared" si="218"/>
        <v>9.5985177000000004</v>
      </c>
      <c r="RS297" s="35">
        <v>0.33299999999999996</v>
      </c>
      <c r="RT297">
        <f t="shared" si="219"/>
        <v>0.61742014921581068</v>
      </c>
    </row>
    <row r="298" spans="486:488" x14ac:dyDescent="0.3">
      <c r="RR298">
        <f t="shared" si="218"/>
        <v>9.9927654000000015</v>
      </c>
      <c r="RS298" s="35">
        <v>0.36599999999999999</v>
      </c>
      <c r="RT298">
        <f t="shared" si="219"/>
        <v>0.63031666836198796</v>
      </c>
    </row>
    <row r="299" spans="486:488" x14ac:dyDescent="0.3">
      <c r="RR299">
        <f t="shared" si="218"/>
        <v>10.398960000000001</v>
      </c>
      <c r="RS299" s="35">
        <v>0.4</v>
      </c>
      <c r="RT299">
        <f t="shared" si="219"/>
        <v>0.70415136727058436</v>
      </c>
    </row>
    <row r="300" spans="486:488" x14ac:dyDescent="0.3">
      <c r="RR300">
        <f t="shared" si="218"/>
        <v>10.7932077</v>
      </c>
      <c r="RS300" s="35">
        <v>0.43300000000000005</v>
      </c>
      <c r="RT300">
        <f t="shared" si="219"/>
        <v>0.75846343766659097</v>
      </c>
    </row>
    <row r="301" spans="486:488" x14ac:dyDescent="0.3">
      <c r="RR301">
        <f t="shared" si="218"/>
        <v>11.187455400000001</v>
      </c>
      <c r="RS301" s="35">
        <v>0.46600000000000008</v>
      </c>
      <c r="RT301">
        <f t="shared" si="219"/>
        <v>0.88386616652177297</v>
      </c>
    </row>
    <row r="302" spans="486:488" x14ac:dyDescent="0.3">
      <c r="RR302">
        <f t="shared" si="218"/>
        <v>11.59365</v>
      </c>
      <c r="RS302" s="35">
        <v>0.5</v>
      </c>
      <c r="RT302">
        <f t="shared" si="219"/>
        <v>0.92435004477000215</v>
      </c>
    </row>
    <row r="303" spans="486:488" x14ac:dyDescent="0.3">
      <c r="RR303">
        <f t="shared" si="218"/>
        <v>11.987897700000001</v>
      </c>
      <c r="RS303" s="35">
        <v>0.53300000000000003</v>
      </c>
      <c r="RT303">
        <f t="shared" si="219"/>
        <v>1.0230089672355769</v>
      </c>
    </row>
    <row r="304" spans="486:488" x14ac:dyDescent="0.3">
      <c r="RR304">
        <f t="shared" si="218"/>
        <v>12.382145400000001</v>
      </c>
      <c r="RS304" s="35">
        <v>0.56600000000000006</v>
      </c>
      <c r="RT304">
        <f t="shared" si="219"/>
        <v>1.0637089911704067</v>
      </c>
    </row>
    <row r="305" spans="486:488" x14ac:dyDescent="0.3">
      <c r="RR305">
        <f t="shared" si="218"/>
        <v>12.78834</v>
      </c>
      <c r="RS305" s="35">
        <v>0.6</v>
      </c>
      <c r="RT305">
        <f t="shared" si="219"/>
        <v>0.98292806559023116</v>
      </c>
    </row>
    <row r="306" spans="486:488" x14ac:dyDescent="0.3">
      <c r="RR306">
        <f t="shared" si="218"/>
        <v>13.182587700000001</v>
      </c>
      <c r="RS306" s="35">
        <v>0.63300000000000001</v>
      </c>
      <c r="RT306">
        <f t="shared" si="219"/>
        <v>1.2420666346287683</v>
      </c>
    </row>
    <row r="307" spans="486:488" x14ac:dyDescent="0.3">
      <c r="RR307">
        <f t="shared" si="218"/>
        <v>13.576835399999998</v>
      </c>
      <c r="RS307" s="35">
        <v>0.66600000000000004</v>
      </c>
      <c r="RT307">
        <f t="shared" si="219"/>
        <v>1.3145307079451596</v>
      </c>
    </row>
    <row r="308" spans="486:488" x14ac:dyDescent="0.3">
      <c r="RR308">
        <f t="shared" si="218"/>
        <v>13.983029999999999</v>
      </c>
      <c r="RS308" s="35">
        <v>0.7</v>
      </c>
      <c r="RT308">
        <f t="shared" si="219"/>
        <v>1.3172289945958713</v>
      </c>
    </row>
    <row r="309" spans="486:488" x14ac:dyDescent="0.3">
      <c r="RR309">
        <f t="shared" si="218"/>
        <v>14.3772777</v>
      </c>
      <c r="RS309" s="35">
        <v>0.73299999999999998</v>
      </c>
      <c r="RT309">
        <f t="shared" si="219"/>
        <v>2.6832678721113825</v>
      </c>
    </row>
    <row r="310" spans="486:488" x14ac:dyDescent="0.3">
      <c r="RR310">
        <f t="shared" si="218"/>
        <v>14.771525400000002</v>
      </c>
      <c r="RS310" s="35">
        <v>0.76600000000000001</v>
      </c>
      <c r="RT310">
        <f t="shared" si="219"/>
        <v>3.2379852264737141</v>
      </c>
    </row>
    <row r="311" spans="486:488" x14ac:dyDescent="0.3">
      <c r="RR311">
        <f t="shared" si="218"/>
        <v>15.177720000000001</v>
      </c>
      <c r="RS311" s="35">
        <v>0.8</v>
      </c>
      <c r="RT311">
        <f t="shared" si="219"/>
        <v>3.5695889390219047</v>
      </c>
    </row>
    <row r="312" spans="486:488" x14ac:dyDescent="0.3">
      <c r="RR312">
        <f t="shared" si="218"/>
        <v>15.571967700000002</v>
      </c>
      <c r="RS312" s="35">
        <v>0.83300000000000007</v>
      </c>
      <c r="RT312">
        <f t="shared" si="219"/>
        <v>3.8738192240941709</v>
      </c>
    </row>
    <row r="313" spans="486:488" x14ac:dyDescent="0.3">
      <c r="RR313">
        <f t="shared" si="218"/>
        <v>15.966215400000001</v>
      </c>
      <c r="RS313" s="35">
        <v>0.8660000000000001</v>
      </c>
      <c r="RT313">
        <f t="shared" si="219"/>
        <v>4.2011193286662882</v>
      </c>
    </row>
    <row r="314" spans="486:488" x14ac:dyDescent="0.3">
      <c r="RR314">
        <f t="shared" si="218"/>
        <v>16.372410000000002</v>
      </c>
      <c r="RS314" s="35">
        <v>0.9</v>
      </c>
      <c r="RT314">
        <f t="shared" si="219"/>
        <v>4.3755983866491466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1029-81CC-4AD6-A6AE-19F7BD20DD48}">
  <dimension ref="A1:AS145"/>
  <sheetViews>
    <sheetView zoomScaleNormal="100" workbookViewId="0"/>
  </sheetViews>
  <sheetFormatPr defaultRowHeight="14.4" x14ac:dyDescent="0.3"/>
  <sheetData>
    <row r="1" spans="1:33" x14ac:dyDescent="0.3">
      <c r="D1" t="s">
        <v>432</v>
      </c>
      <c r="E1" t="s">
        <v>432</v>
      </c>
    </row>
    <row r="2" spans="1:33" x14ac:dyDescent="0.3">
      <c r="A2" s="27" t="s">
        <v>987</v>
      </c>
    </row>
    <row r="3" spans="1:33" x14ac:dyDescent="0.3">
      <c r="B3" t="s">
        <v>432</v>
      </c>
    </row>
    <row r="4" spans="1:33" x14ac:dyDescent="0.3">
      <c r="D4" s="17"/>
      <c r="E4" s="45" t="s">
        <v>1037</v>
      </c>
      <c r="F4" s="17"/>
      <c r="G4" s="45" t="s">
        <v>625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 t="s">
        <v>432</v>
      </c>
      <c r="U4" s="29"/>
      <c r="V4" s="29"/>
      <c r="W4" s="29" t="s">
        <v>626</v>
      </c>
      <c r="X4" s="29"/>
      <c r="Y4" s="29"/>
      <c r="Z4" s="17"/>
      <c r="AA4" s="17"/>
      <c r="AB4" s="17"/>
    </row>
    <row r="5" spans="1:33" x14ac:dyDescent="0.3">
      <c r="A5" s="29" t="s">
        <v>1034</v>
      </c>
      <c r="B5" s="29" t="s">
        <v>1035</v>
      </c>
      <c r="C5" s="29" t="s">
        <v>873</v>
      </c>
      <c r="D5" s="29" t="s">
        <v>1014</v>
      </c>
      <c r="E5" s="29" t="s">
        <v>628</v>
      </c>
      <c r="F5" s="29" t="s">
        <v>629</v>
      </c>
      <c r="G5" s="29" t="s">
        <v>630</v>
      </c>
      <c r="H5" s="29" t="s">
        <v>631</v>
      </c>
      <c r="I5" s="29" t="s">
        <v>632</v>
      </c>
      <c r="J5" s="29" t="s">
        <v>956</v>
      </c>
      <c r="K5" s="29" t="s">
        <v>634</v>
      </c>
      <c r="L5" s="29" t="s">
        <v>635</v>
      </c>
      <c r="M5" s="29" t="s">
        <v>643</v>
      </c>
      <c r="N5" s="29" t="s">
        <v>657</v>
      </c>
      <c r="O5" s="29" t="s">
        <v>658</v>
      </c>
      <c r="P5" s="29" t="s">
        <v>659</v>
      </c>
      <c r="Q5" s="29" t="s">
        <v>810</v>
      </c>
      <c r="R5" s="29" t="s">
        <v>659</v>
      </c>
      <c r="S5" s="29"/>
      <c r="T5" s="29" t="s">
        <v>627</v>
      </c>
      <c r="U5" s="29" t="s">
        <v>628</v>
      </c>
      <c r="V5" s="29" t="s">
        <v>629</v>
      </c>
      <c r="W5" s="29" t="s">
        <v>630</v>
      </c>
      <c r="X5" s="29" t="s">
        <v>631</v>
      </c>
      <c r="Y5" s="29" t="s">
        <v>632</v>
      </c>
      <c r="Z5" s="29" t="s">
        <v>633</v>
      </c>
      <c r="AA5" s="29" t="s">
        <v>634</v>
      </c>
      <c r="AB5" s="29" t="s">
        <v>635</v>
      </c>
      <c r="AC5" s="29" t="s">
        <v>643</v>
      </c>
      <c r="AD5" s="29"/>
      <c r="AE5" s="29"/>
      <c r="AF5" s="29" t="s">
        <v>988</v>
      </c>
    </row>
    <row r="6" spans="1:33" x14ac:dyDescent="0.3">
      <c r="A6" t="s">
        <v>642</v>
      </c>
      <c r="B6" t="s">
        <v>639</v>
      </c>
      <c r="C6">
        <f t="shared" ref="C6:C25" si="0">D6/(0.18*E6)</f>
        <v>0.15302727877578179</v>
      </c>
      <c r="D6">
        <v>0.46</v>
      </c>
      <c r="E6">
        <v>16.7</v>
      </c>
      <c r="F6">
        <v>0</v>
      </c>
      <c r="G6">
        <v>1.9</v>
      </c>
      <c r="H6">
        <v>0</v>
      </c>
      <c r="I6">
        <v>0</v>
      </c>
      <c r="J6">
        <v>22.17</v>
      </c>
      <c r="K6">
        <v>11.7</v>
      </c>
      <c r="L6">
        <v>0</v>
      </c>
      <c r="M6">
        <v>11.2</v>
      </c>
      <c r="N6">
        <f>K6+M6</f>
        <v>22.9</v>
      </c>
      <c r="O6">
        <f>E6*6 -(G6*4 +J6 +K6*2 +M6*2 +D6*1000*0.45/12)</f>
        <v>7.3799999999999955</v>
      </c>
      <c r="P6">
        <f>E6*24 - (G6*14 + J6*2 +K6*8 +M6*12 +D6*1000*0.45*4.2/12)</f>
        <v>29.410000000000025</v>
      </c>
      <c r="Q6">
        <f>1 - O6/(6*E6)</f>
        <v>0.92634730538922161</v>
      </c>
      <c r="R6">
        <f>1 -P6/(24*E6)</f>
        <v>0.92662175648702583</v>
      </c>
      <c r="T6">
        <v>0.02</v>
      </c>
      <c r="U6">
        <v>0.24</v>
      </c>
      <c r="V6">
        <v>0</v>
      </c>
      <c r="W6">
        <v>0.4</v>
      </c>
      <c r="X6">
        <v>0</v>
      </c>
      <c r="Y6">
        <v>0</v>
      </c>
      <c r="Z6">
        <v>1.7</v>
      </c>
      <c r="AA6">
        <v>1.1399999999999999</v>
      </c>
      <c r="AB6">
        <v>0</v>
      </c>
      <c r="AC6">
        <v>0.6</v>
      </c>
      <c r="AF6" t="s">
        <v>644</v>
      </c>
    </row>
    <row r="7" spans="1:33" x14ac:dyDescent="0.3">
      <c r="B7" t="s">
        <v>640</v>
      </c>
      <c r="C7">
        <f t="shared" si="0"/>
        <v>0.1650793650793651</v>
      </c>
      <c r="D7">
        <v>0.52</v>
      </c>
      <c r="E7">
        <v>17.5</v>
      </c>
      <c r="F7">
        <v>0</v>
      </c>
      <c r="G7">
        <v>1.6</v>
      </c>
      <c r="H7">
        <v>0</v>
      </c>
      <c r="I7">
        <v>0</v>
      </c>
      <c r="J7">
        <v>19.86</v>
      </c>
      <c r="K7">
        <v>10.59</v>
      </c>
      <c r="L7">
        <v>0</v>
      </c>
      <c r="M7">
        <v>7.85</v>
      </c>
      <c r="N7">
        <f>K7+M7</f>
        <v>18.439999999999998</v>
      </c>
      <c r="O7">
        <f t="shared" ref="O7:O15" si="1">E7*6 -(G7*4 +J7 +K7*2 +M7*2 +D7*1000*0.45/12)</f>
        <v>22.36</v>
      </c>
      <c r="P7">
        <f t="shared" ref="P7:P15" si="2">E7*24 - (G7*14 + J7*2 +K7*8 +M7*12 +D7*1000*0.45*4.2/12)</f>
        <v>97.06</v>
      </c>
      <c r="Q7">
        <f t="shared" ref="Q7:Q15" si="3">1 - O7/(6*E7)</f>
        <v>0.787047619047619</v>
      </c>
      <c r="R7">
        <f t="shared" ref="R7:R15" si="4">1 -P7/(24*E7)</f>
        <v>0.76890476190476187</v>
      </c>
      <c r="U7">
        <v>0.45</v>
      </c>
      <c r="V7">
        <v>0</v>
      </c>
      <c r="W7">
        <v>0.1</v>
      </c>
      <c r="X7">
        <v>0</v>
      </c>
      <c r="Y7">
        <v>0</v>
      </c>
      <c r="Z7">
        <v>0.18</v>
      </c>
      <c r="AA7">
        <v>0.12</v>
      </c>
      <c r="AB7">
        <v>0</v>
      </c>
      <c r="AC7">
        <v>0.87</v>
      </c>
    </row>
    <row r="8" spans="1:33" x14ac:dyDescent="0.3">
      <c r="A8" t="s">
        <v>1361</v>
      </c>
      <c r="B8" t="s">
        <v>639</v>
      </c>
      <c r="C8">
        <f t="shared" si="0"/>
        <v>0.19753086419753088</v>
      </c>
      <c r="D8">
        <v>0.48</v>
      </c>
      <c r="E8">
        <v>13.5</v>
      </c>
      <c r="F8">
        <v>0</v>
      </c>
      <c r="G8">
        <v>1.77</v>
      </c>
      <c r="H8">
        <v>0.8</v>
      </c>
      <c r="I8">
        <v>0</v>
      </c>
      <c r="J8">
        <v>21.88</v>
      </c>
      <c r="K8">
        <v>11.9</v>
      </c>
      <c r="L8">
        <v>0</v>
      </c>
      <c r="M8">
        <v>10.8</v>
      </c>
      <c r="N8">
        <f t="shared" ref="N8:N14" si="5">K8+M8</f>
        <v>22.700000000000003</v>
      </c>
      <c r="O8">
        <f t="shared" si="1"/>
        <v>-11.360000000000014</v>
      </c>
      <c r="P8">
        <f t="shared" si="2"/>
        <v>-44.940000000000055</v>
      </c>
      <c r="Q8">
        <f t="shared" si="3"/>
        <v>1.1402469135802471</v>
      </c>
      <c r="R8">
        <f t="shared" si="4"/>
        <v>1.1387037037037038</v>
      </c>
      <c r="T8">
        <v>0.01</v>
      </c>
      <c r="U8">
        <v>0.04</v>
      </c>
      <c r="V8">
        <v>0</v>
      </c>
      <c r="W8">
        <v>0.02</v>
      </c>
      <c r="X8">
        <v>0</v>
      </c>
      <c r="Y8">
        <v>0</v>
      </c>
      <c r="Z8">
        <v>0.4</v>
      </c>
      <c r="AA8">
        <v>0.2</v>
      </c>
      <c r="AB8">
        <v>0</v>
      </c>
      <c r="AC8">
        <v>0.14000000000000001</v>
      </c>
      <c r="AF8" s="36" t="s">
        <v>645</v>
      </c>
    </row>
    <row r="9" spans="1:33" x14ac:dyDescent="0.3">
      <c r="A9" t="s">
        <v>647</v>
      </c>
      <c r="B9" t="s">
        <v>646</v>
      </c>
      <c r="C9">
        <f t="shared" si="0"/>
        <v>0.11574074074074073</v>
      </c>
      <c r="D9">
        <v>0.15</v>
      </c>
      <c r="E9">
        <v>7.2</v>
      </c>
      <c r="F9">
        <v>0</v>
      </c>
      <c r="G9">
        <v>1.3</v>
      </c>
      <c r="H9">
        <v>7.0000000000000007E-2</v>
      </c>
      <c r="I9">
        <v>0</v>
      </c>
      <c r="J9">
        <v>4.68</v>
      </c>
      <c r="K9">
        <v>5.22</v>
      </c>
      <c r="L9">
        <v>0</v>
      </c>
      <c r="M9">
        <v>5.0999999999999996</v>
      </c>
      <c r="N9">
        <f t="shared" si="5"/>
        <v>10.32</v>
      </c>
      <c r="O9">
        <f t="shared" si="1"/>
        <v>7.0550000000000068</v>
      </c>
      <c r="P9">
        <f t="shared" si="2"/>
        <v>18.65500000000003</v>
      </c>
      <c r="Q9">
        <f t="shared" si="3"/>
        <v>0.83668981481481464</v>
      </c>
      <c r="R9">
        <f t="shared" si="4"/>
        <v>0.89204282407407387</v>
      </c>
      <c r="T9">
        <v>0.01</v>
      </c>
      <c r="AF9" t="s">
        <v>648</v>
      </c>
    </row>
    <row r="10" spans="1:33" x14ac:dyDescent="0.3">
      <c r="A10" t="s">
        <v>649</v>
      </c>
      <c r="B10" t="s">
        <v>646</v>
      </c>
      <c r="C10">
        <f t="shared" si="0"/>
        <v>5.4466230936819182E-2</v>
      </c>
      <c r="D10">
        <v>0.05</v>
      </c>
      <c r="E10">
        <v>5.0999999999999996</v>
      </c>
      <c r="F10">
        <v>0</v>
      </c>
      <c r="G10">
        <v>0.5</v>
      </c>
      <c r="H10">
        <v>7.0000000000000007E-2</v>
      </c>
      <c r="I10">
        <v>0</v>
      </c>
      <c r="J10">
        <v>8</v>
      </c>
      <c r="K10">
        <v>4</v>
      </c>
      <c r="L10">
        <v>0</v>
      </c>
      <c r="M10">
        <v>4</v>
      </c>
      <c r="N10">
        <f t="shared" si="5"/>
        <v>8</v>
      </c>
      <c r="O10">
        <f t="shared" si="1"/>
        <v>2.7249999999999979</v>
      </c>
      <c r="P10">
        <f t="shared" si="2"/>
        <v>11.524999999999991</v>
      </c>
      <c r="Q10">
        <f t="shared" si="3"/>
        <v>0.91094771241830075</v>
      </c>
      <c r="R10">
        <f t="shared" si="4"/>
        <v>0.90584150326797386</v>
      </c>
      <c r="AF10" t="s">
        <v>650</v>
      </c>
    </row>
    <row r="11" spans="1:33" x14ac:dyDescent="0.3">
      <c r="A11" t="s">
        <v>654</v>
      </c>
      <c r="B11" t="s">
        <v>651</v>
      </c>
      <c r="C11">
        <f t="shared" si="0"/>
        <v>2.7777777777777783E-2</v>
      </c>
      <c r="D11">
        <v>2.5000000000000001E-2</v>
      </c>
      <c r="E11">
        <v>5</v>
      </c>
      <c r="F11">
        <v>0</v>
      </c>
      <c r="G11">
        <v>0.4</v>
      </c>
      <c r="H11">
        <v>1</v>
      </c>
      <c r="I11">
        <v>0</v>
      </c>
      <c r="J11">
        <v>10.1</v>
      </c>
      <c r="K11">
        <v>3.2</v>
      </c>
      <c r="L11">
        <v>0</v>
      </c>
      <c r="M11">
        <v>3.4</v>
      </c>
      <c r="N11">
        <f t="shared" si="5"/>
        <v>6.6</v>
      </c>
      <c r="O11">
        <f t="shared" si="1"/>
        <v>4.1624999999999979</v>
      </c>
      <c r="P11">
        <f t="shared" si="2"/>
        <v>23.862499999999997</v>
      </c>
      <c r="Q11">
        <f t="shared" si="3"/>
        <v>0.86125000000000007</v>
      </c>
      <c r="R11">
        <f t="shared" si="4"/>
        <v>0.80114583333333333</v>
      </c>
      <c r="T11">
        <f t="shared" ref="T11:AC14" si="6">0.1*D11</f>
        <v>2.5000000000000005E-3</v>
      </c>
      <c r="U11">
        <f t="shared" si="6"/>
        <v>0.5</v>
      </c>
      <c r="V11">
        <f t="shared" si="6"/>
        <v>0</v>
      </c>
      <c r="W11">
        <f t="shared" si="6"/>
        <v>4.0000000000000008E-2</v>
      </c>
      <c r="X11">
        <f t="shared" si="6"/>
        <v>0.1</v>
      </c>
      <c r="Y11">
        <f t="shared" si="6"/>
        <v>0</v>
      </c>
      <c r="Z11">
        <f t="shared" si="6"/>
        <v>1.01</v>
      </c>
      <c r="AA11">
        <f t="shared" si="6"/>
        <v>0.32000000000000006</v>
      </c>
      <c r="AB11">
        <f t="shared" si="6"/>
        <v>0</v>
      </c>
      <c r="AC11">
        <f t="shared" si="6"/>
        <v>0.34</v>
      </c>
      <c r="AF11" t="s">
        <v>652</v>
      </c>
    </row>
    <row r="12" spans="1:33" x14ac:dyDescent="0.3">
      <c r="C12">
        <f t="shared" si="0"/>
        <v>3.7537537537537538E-2</v>
      </c>
      <c r="D12">
        <v>0.05</v>
      </c>
      <c r="E12">
        <v>7.4</v>
      </c>
      <c r="F12">
        <v>0</v>
      </c>
      <c r="G12">
        <v>0.7</v>
      </c>
      <c r="H12">
        <v>1.8</v>
      </c>
      <c r="I12">
        <v>0</v>
      </c>
      <c r="J12">
        <v>13.6</v>
      </c>
      <c r="K12">
        <v>4.3</v>
      </c>
      <c r="L12">
        <v>0</v>
      </c>
      <c r="M12">
        <v>4.9000000000000004</v>
      </c>
      <c r="N12">
        <f t="shared" si="5"/>
        <v>9.1999999999999993</v>
      </c>
      <c r="O12">
        <f t="shared" si="1"/>
        <v>7.7250000000000085</v>
      </c>
      <c r="P12">
        <f t="shared" si="2"/>
        <v>39.525000000000006</v>
      </c>
      <c r="Q12">
        <f t="shared" si="3"/>
        <v>0.82601351351351338</v>
      </c>
      <c r="R12">
        <f t="shared" si="4"/>
        <v>0.77744932432432434</v>
      </c>
      <c r="T12">
        <f t="shared" si="6"/>
        <v>5.000000000000001E-3</v>
      </c>
      <c r="U12">
        <f t="shared" si="6"/>
        <v>0.7400000000000001</v>
      </c>
      <c r="V12">
        <f t="shared" si="6"/>
        <v>0</v>
      </c>
      <c r="W12">
        <f t="shared" si="6"/>
        <v>6.9999999999999993E-2</v>
      </c>
      <c r="X12">
        <f t="shared" si="6"/>
        <v>0.18000000000000002</v>
      </c>
      <c r="Y12">
        <f t="shared" si="6"/>
        <v>0</v>
      </c>
      <c r="Z12">
        <f t="shared" si="6"/>
        <v>1.36</v>
      </c>
      <c r="AA12">
        <f t="shared" si="6"/>
        <v>0.43</v>
      </c>
      <c r="AB12">
        <f t="shared" si="6"/>
        <v>0</v>
      </c>
      <c r="AC12">
        <f t="shared" si="6"/>
        <v>0.49000000000000005</v>
      </c>
      <c r="AG12" t="s">
        <v>653</v>
      </c>
    </row>
    <row r="13" spans="1:33" x14ac:dyDescent="0.3">
      <c r="C13">
        <f t="shared" si="0"/>
        <v>5.0505050505050511E-2</v>
      </c>
      <c r="D13">
        <v>0.1</v>
      </c>
      <c r="E13">
        <v>11</v>
      </c>
      <c r="F13">
        <v>0</v>
      </c>
      <c r="G13">
        <v>1</v>
      </c>
      <c r="H13">
        <v>2.8</v>
      </c>
      <c r="I13">
        <v>0</v>
      </c>
      <c r="J13">
        <v>20.2</v>
      </c>
      <c r="K13">
        <v>6.3</v>
      </c>
      <c r="L13">
        <v>0</v>
      </c>
      <c r="M13">
        <v>7.3</v>
      </c>
      <c r="N13">
        <f t="shared" si="5"/>
        <v>13.6</v>
      </c>
      <c r="O13">
        <f t="shared" si="1"/>
        <v>10.850000000000001</v>
      </c>
      <c r="P13">
        <f t="shared" si="2"/>
        <v>55.850000000000023</v>
      </c>
      <c r="Q13">
        <f t="shared" si="3"/>
        <v>0.83560606060606057</v>
      </c>
      <c r="R13">
        <f t="shared" si="4"/>
        <v>0.78844696969696959</v>
      </c>
      <c r="T13">
        <f t="shared" si="6"/>
        <v>1.0000000000000002E-2</v>
      </c>
      <c r="U13">
        <f t="shared" si="6"/>
        <v>1.1000000000000001</v>
      </c>
      <c r="V13">
        <f t="shared" si="6"/>
        <v>0</v>
      </c>
      <c r="W13">
        <f t="shared" si="6"/>
        <v>0.1</v>
      </c>
      <c r="X13">
        <f t="shared" si="6"/>
        <v>0.27999999999999997</v>
      </c>
      <c r="Y13">
        <f t="shared" si="6"/>
        <v>0</v>
      </c>
      <c r="Z13">
        <f t="shared" si="6"/>
        <v>2.02</v>
      </c>
      <c r="AA13">
        <f t="shared" si="6"/>
        <v>0.63</v>
      </c>
      <c r="AB13">
        <f t="shared" si="6"/>
        <v>0</v>
      </c>
      <c r="AC13">
        <f t="shared" si="6"/>
        <v>0.73</v>
      </c>
    </row>
    <row r="14" spans="1:33" x14ac:dyDescent="0.3">
      <c r="C14">
        <f t="shared" si="0"/>
        <v>7.3099415204678372E-2</v>
      </c>
      <c r="D14">
        <v>0.2</v>
      </c>
      <c r="E14">
        <v>15.2</v>
      </c>
      <c r="F14">
        <v>0</v>
      </c>
      <c r="G14">
        <v>1.2</v>
      </c>
      <c r="H14">
        <v>3</v>
      </c>
      <c r="I14">
        <v>0</v>
      </c>
      <c r="J14">
        <v>28</v>
      </c>
      <c r="K14">
        <v>8.8000000000000007</v>
      </c>
      <c r="L14">
        <v>0</v>
      </c>
      <c r="M14">
        <v>10</v>
      </c>
      <c r="N14">
        <f t="shared" si="5"/>
        <v>18.8</v>
      </c>
      <c r="O14">
        <f t="shared" si="1"/>
        <v>13.299999999999983</v>
      </c>
      <c r="P14">
        <f t="shared" si="2"/>
        <v>70.099999999999966</v>
      </c>
      <c r="Q14">
        <f t="shared" si="3"/>
        <v>0.85416666666666685</v>
      </c>
      <c r="R14">
        <f t="shared" si="4"/>
        <v>0.80783991228070184</v>
      </c>
      <c r="T14">
        <f t="shared" si="6"/>
        <v>2.0000000000000004E-2</v>
      </c>
      <c r="U14">
        <f t="shared" si="6"/>
        <v>1.52</v>
      </c>
      <c r="V14">
        <f t="shared" si="6"/>
        <v>0</v>
      </c>
      <c r="W14">
        <f t="shared" si="6"/>
        <v>0.12</v>
      </c>
      <c r="X14">
        <f t="shared" si="6"/>
        <v>0.30000000000000004</v>
      </c>
      <c r="Y14">
        <f t="shared" si="6"/>
        <v>0</v>
      </c>
      <c r="Z14">
        <f t="shared" si="6"/>
        <v>2.8000000000000003</v>
      </c>
      <c r="AA14">
        <f t="shared" si="6"/>
        <v>0.88000000000000012</v>
      </c>
      <c r="AB14">
        <f t="shared" si="6"/>
        <v>0</v>
      </c>
      <c r="AC14">
        <f t="shared" si="6"/>
        <v>1</v>
      </c>
    </row>
    <row r="15" spans="1:33" x14ac:dyDescent="0.3">
      <c r="A15" t="s">
        <v>928</v>
      </c>
      <c r="B15" t="s">
        <v>806</v>
      </c>
      <c r="C15">
        <f t="shared" si="0"/>
        <v>0.10498687664041996</v>
      </c>
      <c r="D15">
        <v>0.48</v>
      </c>
      <c r="E15">
        <v>25.4</v>
      </c>
      <c r="G15">
        <v>2.19</v>
      </c>
      <c r="H15">
        <v>0.91</v>
      </c>
      <c r="J15">
        <v>37.340000000000003</v>
      </c>
      <c r="K15">
        <v>19.149999999999999</v>
      </c>
      <c r="M15">
        <v>17.13</v>
      </c>
      <c r="N15">
        <f>K15+M15</f>
        <v>36.28</v>
      </c>
      <c r="O15">
        <f t="shared" si="1"/>
        <v>15.739999999999981</v>
      </c>
      <c r="P15">
        <f t="shared" si="2"/>
        <v>69.899999999999977</v>
      </c>
      <c r="Q15">
        <f t="shared" si="3"/>
        <v>0.89671916010498698</v>
      </c>
      <c r="R15">
        <f t="shared" si="4"/>
        <v>0.88533464566929132</v>
      </c>
      <c r="T15">
        <v>0.03</v>
      </c>
      <c r="U15">
        <v>0.96</v>
      </c>
      <c r="W15">
        <v>0.46</v>
      </c>
      <c r="X15">
        <v>0.05</v>
      </c>
      <c r="Z15">
        <v>3.14</v>
      </c>
      <c r="AA15">
        <v>1.65</v>
      </c>
      <c r="AC15">
        <v>3.14</v>
      </c>
      <c r="AF15" t="s">
        <v>957</v>
      </c>
    </row>
    <row r="16" spans="1:33" x14ac:dyDescent="0.3">
      <c r="A16" t="s">
        <v>655</v>
      </c>
      <c r="B16">
        <v>1100</v>
      </c>
      <c r="C16">
        <f t="shared" si="0"/>
        <v>8.5470085470085486E-2</v>
      </c>
      <c r="D16">
        <v>0.1</v>
      </c>
      <c r="E16">
        <v>6.5</v>
      </c>
      <c r="K16">
        <v>6</v>
      </c>
      <c r="AF16" t="s">
        <v>656</v>
      </c>
    </row>
    <row r="17" spans="1:32" x14ac:dyDescent="0.3">
      <c r="C17">
        <f t="shared" si="0"/>
        <v>8.9605734767025075E-2</v>
      </c>
      <c r="D17">
        <v>0.15</v>
      </c>
      <c r="E17">
        <v>9.3000000000000007</v>
      </c>
      <c r="K17">
        <v>7.5</v>
      </c>
    </row>
    <row r="18" spans="1:32" x14ac:dyDescent="0.3">
      <c r="C18">
        <f t="shared" si="0"/>
        <v>9.2592592592592587E-2</v>
      </c>
      <c r="D18">
        <v>0.2</v>
      </c>
      <c r="E18">
        <v>12</v>
      </c>
      <c r="K18">
        <v>10</v>
      </c>
    </row>
    <row r="19" spans="1:32" x14ac:dyDescent="0.3">
      <c r="C19">
        <f t="shared" si="0"/>
        <v>0.10416666666666667</v>
      </c>
      <c r="D19">
        <v>0.3</v>
      </c>
      <c r="E19">
        <v>16</v>
      </c>
      <c r="K19">
        <v>13</v>
      </c>
    </row>
    <row r="20" spans="1:32" x14ac:dyDescent="0.3">
      <c r="A20" t="s">
        <v>796</v>
      </c>
      <c r="B20" t="s">
        <v>646</v>
      </c>
      <c r="C20">
        <f t="shared" si="0"/>
        <v>5.6689342403628121E-2</v>
      </c>
      <c r="D20">
        <v>0.1</v>
      </c>
      <c r="E20">
        <v>9.8000000000000007</v>
      </c>
      <c r="K20">
        <v>3</v>
      </c>
      <c r="M20">
        <v>3</v>
      </c>
      <c r="N20">
        <f>K20+M20</f>
        <v>6</v>
      </c>
      <c r="T20">
        <v>0.01</v>
      </c>
      <c r="U20">
        <v>0.14000000000000001</v>
      </c>
      <c r="AA20">
        <v>0.3</v>
      </c>
      <c r="AC20">
        <v>0.3</v>
      </c>
      <c r="AF20" t="s">
        <v>797</v>
      </c>
    </row>
    <row r="21" spans="1:32" x14ac:dyDescent="0.3">
      <c r="A21" t="s">
        <v>647</v>
      </c>
      <c r="B21" t="s">
        <v>646</v>
      </c>
      <c r="C21">
        <f t="shared" si="0"/>
        <v>9.9206349206349201E-2</v>
      </c>
      <c r="D21">
        <v>0.15</v>
      </c>
      <c r="E21">
        <v>8.4</v>
      </c>
      <c r="K21">
        <v>5.6</v>
      </c>
      <c r="M21">
        <v>5.3</v>
      </c>
      <c r="N21">
        <f>K21+M21</f>
        <v>10.899999999999999</v>
      </c>
      <c r="AF21" t="s">
        <v>798</v>
      </c>
    </row>
    <row r="22" spans="1:32" x14ac:dyDescent="0.3">
      <c r="A22" t="s">
        <v>800</v>
      </c>
      <c r="B22" t="s">
        <v>801</v>
      </c>
      <c r="C22">
        <f t="shared" si="0"/>
        <v>0.14418999151823583</v>
      </c>
      <c r="D22">
        <v>0.34</v>
      </c>
      <c r="E22">
        <v>13.1</v>
      </c>
      <c r="K22">
        <f>0.56*E22</f>
        <v>7.3360000000000003</v>
      </c>
      <c r="M22">
        <f>0.61*E22</f>
        <v>7.9909999999999997</v>
      </c>
      <c r="N22">
        <f>K22+M22</f>
        <v>15.327</v>
      </c>
      <c r="AF22" t="s">
        <v>799</v>
      </c>
    </row>
    <row r="23" spans="1:32" x14ac:dyDescent="0.3">
      <c r="A23" t="s">
        <v>803</v>
      </c>
      <c r="B23" t="s">
        <v>802</v>
      </c>
      <c r="C23">
        <f t="shared" si="0"/>
        <v>0.10101010101010102</v>
      </c>
      <c r="D23">
        <v>0.2</v>
      </c>
      <c r="E23">
        <v>11</v>
      </c>
      <c r="AF23" t="s">
        <v>804</v>
      </c>
    </row>
    <row r="24" spans="1:32" x14ac:dyDescent="0.3">
      <c r="A24" t="s">
        <v>805</v>
      </c>
      <c r="B24" t="s">
        <v>806</v>
      </c>
      <c r="C24">
        <f t="shared" si="0"/>
        <v>0.14052287581699346</v>
      </c>
      <c r="D24">
        <v>0.43</v>
      </c>
      <c r="E24">
        <v>17</v>
      </c>
      <c r="K24">
        <f>0.23*E24*(0.18/0.06)</f>
        <v>11.73</v>
      </c>
      <c r="M24">
        <f>0.2*E24*(0.18/0.046)</f>
        <v>13.304347826086959</v>
      </c>
      <c r="N24">
        <f>K24+M24</f>
        <v>25.034347826086957</v>
      </c>
      <c r="AF24" t="s">
        <v>807</v>
      </c>
    </row>
    <row r="25" spans="1:32" x14ac:dyDescent="0.3">
      <c r="A25" t="s">
        <v>808</v>
      </c>
      <c r="B25" t="s">
        <v>640</v>
      </c>
      <c r="C25">
        <f t="shared" si="0"/>
        <v>0.12573099415204678</v>
      </c>
      <c r="D25">
        <v>0.43</v>
      </c>
      <c r="E25">
        <v>19</v>
      </c>
      <c r="K25">
        <f>0.63*E25</f>
        <v>11.97</v>
      </c>
      <c r="M25">
        <f>0.63*E25</f>
        <v>11.97</v>
      </c>
      <c r="N25">
        <f>K25+M25</f>
        <v>23.94</v>
      </c>
      <c r="AF25" t="s">
        <v>809</v>
      </c>
    </row>
    <row r="26" spans="1:32" x14ac:dyDescent="0.3">
      <c r="B26" s="67" t="s">
        <v>813</v>
      </c>
      <c r="C26" s="111">
        <f>AVERAGE(C6,C7,C15,C8,C24,C25)</f>
        <v>0.14781304244368965</v>
      </c>
      <c r="D26" s="111">
        <f>AVERAGE(D6,D7,D15,D8,D24,D25)</f>
        <v>0.46666666666666673</v>
      </c>
      <c r="E26" s="41" t="s">
        <v>432</v>
      </c>
    </row>
    <row r="27" spans="1:32" x14ac:dyDescent="0.3">
      <c r="B27" t="s">
        <v>1356</v>
      </c>
      <c r="C27" s="111">
        <f>STDEV(C6,C7,C15,C8,C24,C25)</f>
        <v>3.2162151114132578E-2</v>
      </c>
      <c r="D27" s="111">
        <f>STDEV(D6,D7,D15,D8,D24,D25)</f>
        <v>3.4448028487370171E-2</v>
      </c>
    </row>
    <row r="57" spans="2:45" x14ac:dyDescent="0.3">
      <c r="C57" s="22" t="s">
        <v>792</v>
      </c>
      <c r="D57" s="25" t="s">
        <v>791</v>
      </c>
      <c r="AM57" t="s">
        <v>888</v>
      </c>
    </row>
    <row r="58" spans="2:45" x14ac:dyDescent="0.3">
      <c r="C58" s="22" t="s">
        <v>790</v>
      </c>
      <c r="D58" s="25" t="s">
        <v>789</v>
      </c>
      <c r="V58" t="s">
        <v>811</v>
      </c>
      <c r="AG58" t="s">
        <v>793</v>
      </c>
      <c r="AM58" t="s">
        <v>881</v>
      </c>
      <c r="AO58" t="s">
        <v>882</v>
      </c>
    </row>
    <row r="59" spans="2:45" x14ac:dyDescent="0.3">
      <c r="D59" s="17"/>
      <c r="E59" s="29" t="s">
        <v>624</v>
      </c>
      <c r="F59" s="17"/>
      <c r="G59" s="29" t="s">
        <v>625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 t="s">
        <v>432</v>
      </c>
      <c r="W59" s="29"/>
      <c r="X59" s="29"/>
      <c r="Y59" s="29" t="s">
        <v>626</v>
      </c>
      <c r="Z59" s="29"/>
      <c r="AA59" s="29"/>
      <c r="AB59" s="17"/>
      <c r="AC59" s="17"/>
      <c r="AD59" s="17"/>
      <c r="AO59" t="s">
        <v>637</v>
      </c>
      <c r="AP59" t="s">
        <v>638</v>
      </c>
    </row>
    <row r="60" spans="2:45" x14ac:dyDescent="0.3">
      <c r="D60" s="29" t="s">
        <v>1014</v>
      </c>
      <c r="E60" s="29" t="s">
        <v>628</v>
      </c>
      <c r="F60" s="29" t="s">
        <v>629</v>
      </c>
      <c r="G60" s="29" t="s">
        <v>630</v>
      </c>
      <c r="H60" s="29" t="s">
        <v>631</v>
      </c>
      <c r="I60" s="29" t="s">
        <v>632</v>
      </c>
      <c r="J60" s="29" t="s">
        <v>657</v>
      </c>
      <c r="K60" s="29" t="s">
        <v>634</v>
      </c>
      <c r="L60" s="29" t="s">
        <v>635</v>
      </c>
      <c r="M60" s="29" t="s">
        <v>643</v>
      </c>
      <c r="N60" s="29" t="s">
        <v>658</v>
      </c>
      <c r="O60" s="29" t="s">
        <v>659</v>
      </c>
      <c r="P60" s="29" t="s">
        <v>810</v>
      </c>
      <c r="Q60" s="29" t="s">
        <v>659</v>
      </c>
      <c r="R60" s="29" t="s">
        <v>660</v>
      </c>
      <c r="S60" s="29" t="s">
        <v>636</v>
      </c>
      <c r="T60" s="29"/>
      <c r="U60" s="17"/>
      <c r="V60" s="29" t="s">
        <v>627</v>
      </c>
      <c r="W60" s="29" t="s">
        <v>628</v>
      </c>
      <c r="X60" s="29" t="s">
        <v>629</v>
      </c>
      <c r="Y60" s="29" t="s">
        <v>630</v>
      </c>
      <c r="Z60" s="29" t="s">
        <v>631</v>
      </c>
      <c r="AA60" s="29" t="s">
        <v>632</v>
      </c>
      <c r="AB60" s="29" t="s">
        <v>633</v>
      </c>
      <c r="AC60" s="29" t="s">
        <v>634</v>
      </c>
      <c r="AD60" s="29" t="s">
        <v>635</v>
      </c>
      <c r="AE60" s="29" t="s">
        <v>643</v>
      </c>
      <c r="AI60" t="s">
        <v>637</v>
      </c>
      <c r="AJ60" t="s">
        <v>638</v>
      </c>
      <c r="AM60" s="44">
        <v>0.1</v>
      </c>
      <c r="AO60">
        <f>(AM60*0.005)/(0.67-AM60)</f>
        <v>8.7719298245614026E-4</v>
      </c>
      <c r="AP60">
        <f>AO60/(AO60+0.005)</f>
        <v>0.14925373134328357</v>
      </c>
      <c r="AS60" s="44"/>
    </row>
    <row r="61" spans="2:45" x14ac:dyDescent="0.3">
      <c r="B61">
        <v>1</v>
      </c>
      <c r="D61">
        <v>0.05</v>
      </c>
      <c r="E61">
        <f>27.48*D61+5.58</f>
        <v>6.9540000000000006</v>
      </c>
      <c r="F61">
        <v>0</v>
      </c>
      <c r="G61">
        <f>2.7*D61+0.57</f>
        <v>0.70499999999999996</v>
      </c>
      <c r="H61">
        <v>0</v>
      </c>
      <c r="I61">
        <v>0</v>
      </c>
      <c r="J61">
        <f>(39*D61+6.28)</f>
        <v>8.23</v>
      </c>
      <c r="K61">
        <f>20.63*D61+3.39</f>
        <v>4.4215</v>
      </c>
      <c r="L61">
        <v>0</v>
      </c>
      <c r="M61">
        <f>(17.89*D61+3.51)</f>
        <v>4.4044999999999996</v>
      </c>
      <c r="N61">
        <f>E61*6 -(G61*4 +J61 +K61*2 +M61*2 +D61*1000*0.45/12)</f>
        <v>11.147000000000006</v>
      </c>
      <c r="O61">
        <f>E61*24 - (G61*14 + J61*2 +K61*8 +M61*12 +D61*1000*0.45*4.2/12)</f>
        <v>44.465000000000018</v>
      </c>
      <c r="P61">
        <f t="shared" ref="P61:P71" si="7">1 - N61/(6*E61)</f>
        <v>0.73283961269293441</v>
      </c>
      <c r="Q61">
        <f>1 -O61/(24*E61)</f>
        <v>0.73357659860032587</v>
      </c>
      <c r="R61">
        <f t="shared" ref="R61:R71" si="8">O61/N61</f>
        <v>3.9889656409796355</v>
      </c>
      <c r="S61">
        <f>D61/(0.18*E61)</f>
        <v>3.9945035630971779E-2</v>
      </c>
      <c r="V61">
        <f>D61*0.1</f>
        <v>5.000000000000001E-3</v>
      </c>
      <c r="W61">
        <f>E61*0.1</f>
        <v>0.69540000000000013</v>
      </c>
      <c r="X61">
        <v>0</v>
      </c>
      <c r="Y61">
        <f>G61*0.1</f>
        <v>7.0499999999999993E-2</v>
      </c>
      <c r="Z61">
        <v>0</v>
      </c>
      <c r="AA61">
        <v>0</v>
      </c>
      <c r="AB61">
        <f>J61*0.1</f>
        <v>0.82300000000000006</v>
      </c>
      <c r="AC61">
        <f>K61*0.1</f>
        <v>0.44215000000000004</v>
      </c>
      <c r="AD61">
        <v>0</v>
      </c>
      <c r="AE61">
        <f>M61*0.1</f>
        <v>0.44045000000000001</v>
      </c>
      <c r="AG61" s="44">
        <f t="shared" ref="AG61:AG71" si="9">D61</f>
        <v>0.05</v>
      </c>
      <c r="AI61">
        <f>(AG61*0.005)/(0.5-AG61)</f>
        <v>5.5555555555555556E-4</v>
      </c>
      <c r="AJ61">
        <f t="shared" ref="AJ61:AJ69" si="10">AI61/(AI61+0.005)</f>
        <v>9.9999999999999992E-2</v>
      </c>
      <c r="AK61">
        <v>9.9999999999999992E-2</v>
      </c>
      <c r="AM61" s="44">
        <v>0.2</v>
      </c>
      <c r="AO61">
        <f t="shared" ref="AO61:AO77" si="11">(AM61*0.005)/(0.67-AM61)</f>
        <v>2.1276595744680851E-3</v>
      </c>
      <c r="AP61">
        <f t="shared" ref="AP61:AP77" si="12">AO61/(AO61+0.005)</f>
        <v>0.29850746268656714</v>
      </c>
      <c r="AS61" s="44"/>
    </row>
    <row r="62" spans="2:45" x14ac:dyDescent="0.3">
      <c r="B62">
        <v>2</v>
      </c>
      <c r="D62">
        <v>0.1</v>
      </c>
      <c r="E62">
        <f t="shared" ref="E62:E76" si="13">27.48*D62+5.58</f>
        <v>8.3279999999999994</v>
      </c>
      <c r="F62">
        <v>0</v>
      </c>
      <c r="G62">
        <f t="shared" ref="G62:G76" si="14">2.7*D62+0.57</f>
        <v>0.84</v>
      </c>
      <c r="H62">
        <v>0</v>
      </c>
      <c r="I62">
        <v>0</v>
      </c>
      <c r="J62">
        <f t="shared" ref="J62:J76" si="15">(39*D62+6.28)</f>
        <v>10.18</v>
      </c>
      <c r="K62">
        <f t="shared" ref="K62:K76" si="16">20.63*D62+3.39</f>
        <v>5.4530000000000003</v>
      </c>
      <c r="L62">
        <v>0</v>
      </c>
      <c r="M62">
        <f t="shared" ref="M62:M76" si="17">(17.89*D62+3.51)</f>
        <v>5.2989999999999995</v>
      </c>
      <c r="N62">
        <f t="shared" ref="N62:N71" si="18">E62*6 -(G62*4 +J62 +K62*2 +M62*2 +D62*1000*0.45/12)</f>
        <v>11.173999999999999</v>
      </c>
      <c r="O62">
        <f t="shared" ref="O62:O71" si="19">E62*24 - (G62*14 + J62*2 +K62*8 +M62*12 +D62*1000*0.45*4.2/12)</f>
        <v>44.789999999999992</v>
      </c>
      <c r="P62">
        <f t="shared" si="7"/>
        <v>0.77637688120397053</v>
      </c>
      <c r="Q62">
        <f t="shared" ref="Q62:Q71" si="20">1 -O62/(24*E62)</f>
        <v>0.77590658021133529</v>
      </c>
      <c r="R62">
        <f t="shared" si="8"/>
        <v>4.0084123858958289</v>
      </c>
      <c r="S62">
        <f t="shared" ref="S62:S71" si="21">D62/(0.18*E62)</f>
        <v>6.6709360657487463E-2</v>
      </c>
      <c r="V62">
        <f t="shared" ref="V62:V71" si="22">D62*0.1</f>
        <v>1.0000000000000002E-2</v>
      </c>
      <c r="W62">
        <f t="shared" ref="W62:W71" si="23">E62*0.1</f>
        <v>0.83279999999999998</v>
      </c>
      <c r="X62">
        <v>0</v>
      </c>
      <c r="Y62">
        <f t="shared" ref="Y62:Y71" si="24">G62*0.1</f>
        <v>8.4000000000000005E-2</v>
      </c>
      <c r="Z62">
        <v>0</v>
      </c>
      <c r="AA62">
        <v>0</v>
      </c>
      <c r="AB62">
        <f t="shared" ref="AB62:AB71" si="25">J62*0.1</f>
        <v>1.018</v>
      </c>
      <c r="AC62">
        <f t="shared" ref="AC62:AC71" si="26">K62*0.1</f>
        <v>0.54530000000000001</v>
      </c>
      <c r="AD62">
        <v>0</v>
      </c>
      <c r="AE62">
        <f t="shared" ref="AE62:AE71" si="27">M62*0.1</f>
        <v>0.52989999999999993</v>
      </c>
      <c r="AG62" s="44">
        <f t="shared" si="9"/>
        <v>0.1</v>
      </c>
      <c r="AI62">
        <f t="shared" ref="AI62:AI69" si="28">(AG62*0.005)/(0.5-AG62)</f>
        <v>1.25E-3</v>
      </c>
      <c r="AJ62">
        <f t="shared" si="10"/>
        <v>0.19999999999999998</v>
      </c>
      <c r="AK62">
        <v>0.19999999999999998</v>
      </c>
      <c r="AM62" s="44">
        <v>0.23300000000000001</v>
      </c>
      <c r="AO62">
        <f t="shared" si="11"/>
        <v>2.6659038901601828E-3</v>
      </c>
      <c r="AP62">
        <f t="shared" si="12"/>
        <v>0.34776119402985073</v>
      </c>
      <c r="AS62" s="44"/>
    </row>
    <row r="63" spans="2:45" x14ac:dyDescent="0.3">
      <c r="B63">
        <v>3</v>
      </c>
      <c r="D63">
        <v>0.15</v>
      </c>
      <c r="E63">
        <f t="shared" si="13"/>
        <v>9.702</v>
      </c>
      <c r="F63">
        <v>0</v>
      </c>
      <c r="G63">
        <f t="shared" si="14"/>
        <v>0.97499999999999998</v>
      </c>
      <c r="H63">
        <v>0</v>
      </c>
      <c r="I63">
        <v>0</v>
      </c>
      <c r="J63">
        <f t="shared" si="15"/>
        <v>12.129999999999999</v>
      </c>
      <c r="K63">
        <f t="shared" si="16"/>
        <v>6.4844999999999997</v>
      </c>
      <c r="L63">
        <v>0</v>
      </c>
      <c r="M63">
        <f t="shared" si="17"/>
        <v>6.1935000000000002</v>
      </c>
      <c r="N63">
        <f t="shared" si="18"/>
        <v>11.201000000000008</v>
      </c>
      <c r="O63">
        <f t="shared" si="19"/>
        <v>45.115000000000009</v>
      </c>
      <c r="P63">
        <f t="shared" si="7"/>
        <v>0.80758262901120026</v>
      </c>
      <c r="Q63">
        <f t="shared" si="20"/>
        <v>0.80624699374699371</v>
      </c>
      <c r="R63">
        <f t="shared" si="8"/>
        <v>4.0277653780912397</v>
      </c>
      <c r="S63">
        <f t="shared" si="21"/>
        <v>8.5892943035800182E-2</v>
      </c>
      <c r="V63">
        <f t="shared" si="22"/>
        <v>1.4999999999999999E-2</v>
      </c>
      <c r="W63">
        <f t="shared" si="23"/>
        <v>0.97020000000000006</v>
      </c>
      <c r="X63">
        <v>0</v>
      </c>
      <c r="Y63">
        <f t="shared" si="24"/>
        <v>9.7500000000000003E-2</v>
      </c>
      <c r="Z63">
        <v>0</v>
      </c>
      <c r="AA63">
        <v>0</v>
      </c>
      <c r="AB63">
        <f t="shared" si="25"/>
        <v>1.2130000000000001</v>
      </c>
      <c r="AC63">
        <f t="shared" si="26"/>
        <v>0.64844999999999997</v>
      </c>
      <c r="AD63">
        <v>0</v>
      </c>
      <c r="AE63">
        <f t="shared" si="27"/>
        <v>0.61935000000000007</v>
      </c>
      <c r="AG63" s="44">
        <f t="shared" si="9"/>
        <v>0.15</v>
      </c>
      <c r="AI63">
        <f t="shared" si="28"/>
        <v>2.142857142857143E-3</v>
      </c>
      <c r="AJ63">
        <f t="shared" si="10"/>
        <v>0.3</v>
      </c>
      <c r="AK63">
        <v>0.3</v>
      </c>
      <c r="AM63" s="44">
        <v>0.26600000000000001</v>
      </c>
      <c r="AO63">
        <f t="shared" si="11"/>
        <v>3.292079207920792E-3</v>
      </c>
      <c r="AP63">
        <f t="shared" si="12"/>
        <v>0.39701492537313432</v>
      </c>
      <c r="AS63" s="44"/>
    </row>
    <row r="64" spans="2:45" x14ac:dyDescent="0.3">
      <c r="B64">
        <v>4</v>
      </c>
      <c r="D64">
        <v>0.2</v>
      </c>
      <c r="E64">
        <f t="shared" si="13"/>
        <v>11.076000000000001</v>
      </c>
      <c r="F64">
        <v>0</v>
      </c>
      <c r="G64">
        <f t="shared" si="14"/>
        <v>1.1099999999999999</v>
      </c>
      <c r="H64">
        <v>0</v>
      </c>
      <c r="I64">
        <v>0</v>
      </c>
      <c r="J64">
        <f t="shared" si="15"/>
        <v>14.080000000000002</v>
      </c>
      <c r="K64">
        <f t="shared" si="16"/>
        <v>7.516</v>
      </c>
      <c r="L64">
        <v>0</v>
      </c>
      <c r="M64">
        <f t="shared" si="17"/>
        <v>7.0880000000000001</v>
      </c>
      <c r="N64">
        <f t="shared" si="18"/>
        <v>11.227999999999994</v>
      </c>
      <c r="O64">
        <f t="shared" si="19"/>
        <v>45.44</v>
      </c>
      <c r="P64">
        <f t="shared" si="7"/>
        <v>0.83104610569399306</v>
      </c>
      <c r="Q64">
        <f t="shared" si="20"/>
        <v>0.82905982905982911</v>
      </c>
      <c r="R64">
        <f t="shared" si="8"/>
        <v>4.0470252939080886</v>
      </c>
      <c r="S64">
        <f t="shared" si="21"/>
        <v>0.10031700172545242</v>
      </c>
      <c r="V64">
        <f t="shared" si="22"/>
        <v>2.0000000000000004E-2</v>
      </c>
      <c r="W64">
        <f t="shared" si="23"/>
        <v>1.1076000000000001</v>
      </c>
      <c r="X64">
        <v>0</v>
      </c>
      <c r="Y64">
        <f t="shared" si="24"/>
        <v>0.11099999999999999</v>
      </c>
      <c r="Z64">
        <v>0</v>
      </c>
      <c r="AA64">
        <v>0</v>
      </c>
      <c r="AB64">
        <f t="shared" si="25"/>
        <v>1.4080000000000004</v>
      </c>
      <c r="AC64">
        <f t="shared" si="26"/>
        <v>0.75160000000000005</v>
      </c>
      <c r="AD64">
        <v>0</v>
      </c>
      <c r="AE64">
        <f t="shared" si="27"/>
        <v>0.7088000000000001</v>
      </c>
      <c r="AG64" s="44">
        <f t="shared" si="9"/>
        <v>0.2</v>
      </c>
      <c r="AI64">
        <f t="shared" si="28"/>
        <v>3.3333333333333335E-3</v>
      </c>
      <c r="AJ64">
        <f t="shared" si="10"/>
        <v>0.4</v>
      </c>
      <c r="AK64">
        <v>0.4</v>
      </c>
      <c r="AM64" s="17">
        <v>0.3</v>
      </c>
      <c r="AO64">
        <f t="shared" si="11"/>
        <v>4.0540540540540534E-3</v>
      </c>
      <c r="AP64">
        <f t="shared" si="12"/>
        <v>0.44776119402985071</v>
      </c>
      <c r="AS64" s="17"/>
    </row>
    <row r="65" spans="1:45" x14ac:dyDescent="0.3">
      <c r="A65" t="s">
        <v>812</v>
      </c>
      <c r="B65">
        <v>5</v>
      </c>
      <c r="D65">
        <v>0.25</v>
      </c>
      <c r="E65">
        <f t="shared" si="13"/>
        <v>12.45</v>
      </c>
      <c r="F65">
        <v>0</v>
      </c>
      <c r="G65">
        <f t="shared" si="14"/>
        <v>1.2450000000000001</v>
      </c>
      <c r="H65">
        <v>0</v>
      </c>
      <c r="I65">
        <v>0</v>
      </c>
      <c r="J65">
        <f t="shared" si="15"/>
        <v>16.03</v>
      </c>
      <c r="K65">
        <f t="shared" si="16"/>
        <v>8.5474999999999994</v>
      </c>
      <c r="L65">
        <v>0</v>
      </c>
      <c r="M65">
        <f t="shared" si="17"/>
        <v>7.9824999999999999</v>
      </c>
      <c r="N65">
        <f t="shared" si="18"/>
        <v>11.254999999999981</v>
      </c>
      <c r="O65">
        <f t="shared" si="19"/>
        <v>45.764999999999958</v>
      </c>
      <c r="P65">
        <f t="shared" si="7"/>
        <v>0.84933065595716217</v>
      </c>
      <c r="Q65">
        <f t="shared" si="20"/>
        <v>0.84683734939759048</v>
      </c>
      <c r="R65">
        <f t="shared" si="8"/>
        <v>4.0661928031985815</v>
      </c>
      <c r="S65">
        <f t="shared" si="21"/>
        <v>0.11155734047300314</v>
      </c>
      <c r="V65">
        <f t="shared" si="22"/>
        <v>2.5000000000000001E-2</v>
      </c>
      <c r="W65">
        <f t="shared" si="23"/>
        <v>1.2450000000000001</v>
      </c>
      <c r="X65">
        <v>0</v>
      </c>
      <c r="Y65">
        <f t="shared" si="24"/>
        <v>0.12450000000000001</v>
      </c>
      <c r="Z65">
        <v>0</v>
      </c>
      <c r="AA65">
        <v>0</v>
      </c>
      <c r="AB65">
        <f t="shared" si="25"/>
        <v>1.6030000000000002</v>
      </c>
      <c r="AC65">
        <f t="shared" si="26"/>
        <v>0.85475000000000001</v>
      </c>
      <c r="AD65">
        <v>0</v>
      </c>
      <c r="AE65">
        <f t="shared" si="27"/>
        <v>0.79825000000000002</v>
      </c>
      <c r="AG65" s="44">
        <f t="shared" si="9"/>
        <v>0.25</v>
      </c>
      <c r="AI65">
        <f t="shared" si="28"/>
        <v>5.0000000000000001E-3</v>
      </c>
      <c r="AJ65">
        <f t="shared" si="10"/>
        <v>0.5</v>
      </c>
      <c r="AK65">
        <v>0.5</v>
      </c>
      <c r="AM65" s="17">
        <v>0.32500000000000001</v>
      </c>
      <c r="AO65">
        <f t="shared" si="11"/>
        <v>4.7101449275362322E-3</v>
      </c>
      <c r="AP65">
        <f t="shared" si="12"/>
        <v>0.48507462686567165</v>
      </c>
      <c r="AS65" s="17"/>
    </row>
    <row r="66" spans="1:45" x14ac:dyDescent="0.3">
      <c r="A66" t="s">
        <v>812</v>
      </c>
      <c r="B66">
        <v>6</v>
      </c>
      <c r="D66">
        <v>0.3</v>
      </c>
      <c r="E66">
        <f t="shared" si="13"/>
        <v>13.824</v>
      </c>
      <c r="F66">
        <v>0</v>
      </c>
      <c r="G66">
        <f t="shared" si="14"/>
        <v>1.38</v>
      </c>
      <c r="H66">
        <v>0</v>
      </c>
      <c r="I66">
        <v>0</v>
      </c>
      <c r="J66">
        <f t="shared" si="15"/>
        <v>17.98</v>
      </c>
      <c r="K66">
        <f t="shared" si="16"/>
        <v>9.5789999999999988</v>
      </c>
      <c r="L66">
        <v>0</v>
      </c>
      <c r="M66">
        <f t="shared" si="17"/>
        <v>8.8769999999999989</v>
      </c>
      <c r="N66">
        <f t="shared" si="18"/>
        <v>11.281999999999996</v>
      </c>
      <c r="O66">
        <f t="shared" si="19"/>
        <v>46.090000000000032</v>
      </c>
      <c r="P66">
        <f t="shared" si="7"/>
        <v>0.86398051697530875</v>
      </c>
      <c r="Q66">
        <f t="shared" si="20"/>
        <v>0.86108097029320985</v>
      </c>
      <c r="R66">
        <f t="shared" si="8"/>
        <v>4.0852685694025919</v>
      </c>
      <c r="S66">
        <f t="shared" si="21"/>
        <v>0.12056327160493828</v>
      </c>
      <c r="V66">
        <f t="shared" si="22"/>
        <v>0.03</v>
      </c>
      <c r="W66">
        <f t="shared" si="23"/>
        <v>1.3824000000000001</v>
      </c>
      <c r="X66">
        <v>0</v>
      </c>
      <c r="Y66">
        <f t="shared" si="24"/>
        <v>0.13799999999999998</v>
      </c>
      <c r="Z66">
        <v>0</v>
      </c>
      <c r="AA66">
        <v>0</v>
      </c>
      <c r="AB66">
        <f t="shared" si="25"/>
        <v>1.798</v>
      </c>
      <c r="AC66">
        <f t="shared" si="26"/>
        <v>0.95789999999999997</v>
      </c>
      <c r="AD66">
        <v>0</v>
      </c>
      <c r="AE66">
        <f t="shared" si="27"/>
        <v>0.88769999999999993</v>
      </c>
      <c r="AG66" s="44">
        <f t="shared" si="9"/>
        <v>0.3</v>
      </c>
      <c r="AI66">
        <f t="shared" si="28"/>
        <v>7.4999999999999997E-3</v>
      </c>
      <c r="AJ66">
        <f t="shared" si="10"/>
        <v>0.6</v>
      </c>
      <c r="AK66">
        <v>0.6</v>
      </c>
      <c r="AM66" s="17">
        <v>0.35</v>
      </c>
      <c r="AO66">
        <f t="shared" si="11"/>
        <v>5.4687499999999988E-3</v>
      </c>
      <c r="AP66">
        <f t="shared" si="12"/>
        <v>0.52238805970149249</v>
      </c>
      <c r="AS66" s="17"/>
    </row>
    <row r="67" spans="1:45" x14ac:dyDescent="0.3">
      <c r="B67">
        <v>7</v>
      </c>
      <c r="D67">
        <v>0.35</v>
      </c>
      <c r="E67">
        <f t="shared" si="13"/>
        <v>15.198</v>
      </c>
      <c r="F67">
        <v>0</v>
      </c>
      <c r="G67">
        <f t="shared" si="14"/>
        <v>1.5149999999999999</v>
      </c>
      <c r="H67">
        <v>0</v>
      </c>
      <c r="I67">
        <v>0</v>
      </c>
      <c r="J67">
        <f t="shared" si="15"/>
        <v>19.93</v>
      </c>
      <c r="K67">
        <f t="shared" si="16"/>
        <v>10.6105</v>
      </c>
      <c r="L67">
        <v>0</v>
      </c>
      <c r="M67">
        <f t="shared" si="17"/>
        <v>9.7714999999999996</v>
      </c>
      <c r="N67">
        <f t="shared" si="18"/>
        <v>11.309000000000012</v>
      </c>
      <c r="O67">
        <f t="shared" si="19"/>
        <v>46.41500000000002</v>
      </c>
      <c r="P67">
        <f t="shared" si="7"/>
        <v>0.8759814887923848</v>
      </c>
      <c r="Q67">
        <f t="shared" si="20"/>
        <v>0.87274915559064781</v>
      </c>
      <c r="R67">
        <f t="shared" si="8"/>
        <v>4.1042532496241906</v>
      </c>
      <c r="S67">
        <f t="shared" si="21"/>
        <v>0.12794081092541415</v>
      </c>
      <c r="V67">
        <f t="shared" si="22"/>
        <v>3.4999999999999996E-2</v>
      </c>
      <c r="W67">
        <f t="shared" si="23"/>
        <v>1.5198</v>
      </c>
      <c r="X67">
        <v>0</v>
      </c>
      <c r="Y67">
        <f t="shared" si="24"/>
        <v>0.1515</v>
      </c>
      <c r="Z67">
        <v>0</v>
      </c>
      <c r="AA67">
        <v>0</v>
      </c>
      <c r="AB67">
        <f t="shared" si="25"/>
        <v>1.9930000000000001</v>
      </c>
      <c r="AC67">
        <f t="shared" si="26"/>
        <v>1.06105</v>
      </c>
      <c r="AD67">
        <v>0</v>
      </c>
      <c r="AE67">
        <f t="shared" si="27"/>
        <v>0.97714999999999996</v>
      </c>
      <c r="AG67" s="44">
        <f t="shared" si="9"/>
        <v>0.35</v>
      </c>
      <c r="AI67">
        <f t="shared" si="28"/>
        <v>1.1666666666666664E-2</v>
      </c>
      <c r="AJ67">
        <f t="shared" si="10"/>
        <v>0.7</v>
      </c>
      <c r="AK67">
        <v>0.7</v>
      </c>
      <c r="AM67" s="17">
        <v>0.375</v>
      </c>
      <c r="AO67">
        <f t="shared" si="11"/>
        <v>6.3559322033898292E-3</v>
      </c>
      <c r="AP67">
        <f t="shared" si="12"/>
        <v>0.55970149253731338</v>
      </c>
      <c r="AS67" s="17"/>
    </row>
    <row r="68" spans="1:45" x14ac:dyDescent="0.3">
      <c r="B68">
        <v>8</v>
      </c>
      <c r="D68">
        <v>0.4</v>
      </c>
      <c r="E68">
        <f t="shared" si="13"/>
        <v>16.572000000000003</v>
      </c>
      <c r="F68">
        <v>0</v>
      </c>
      <c r="G68">
        <f t="shared" si="14"/>
        <v>1.65</v>
      </c>
      <c r="H68">
        <v>0</v>
      </c>
      <c r="I68">
        <v>0</v>
      </c>
      <c r="J68">
        <f t="shared" si="15"/>
        <v>21.880000000000003</v>
      </c>
      <c r="K68">
        <f t="shared" si="16"/>
        <v>11.642000000000001</v>
      </c>
      <c r="L68">
        <v>0</v>
      </c>
      <c r="M68">
        <f t="shared" si="17"/>
        <v>10.666</v>
      </c>
      <c r="N68">
        <f t="shared" si="18"/>
        <v>11.336000000000013</v>
      </c>
      <c r="O68">
        <f t="shared" si="19"/>
        <v>46.740000000000066</v>
      </c>
      <c r="P68">
        <f t="shared" si="7"/>
        <v>0.88599243704240072</v>
      </c>
      <c r="Q68">
        <f t="shared" si="20"/>
        <v>0.88248250060342737</v>
      </c>
      <c r="R68">
        <f t="shared" si="8"/>
        <v>4.1231474947071289</v>
      </c>
      <c r="S68">
        <f t="shared" si="21"/>
        <v>0.13409499289296536</v>
      </c>
      <c r="V68">
        <f t="shared" si="22"/>
        <v>4.0000000000000008E-2</v>
      </c>
      <c r="W68">
        <f t="shared" si="23"/>
        <v>1.6572000000000005</v>
      </c>
      <c r="X68">
        <v>0</v>
      </c>
      <c r="Y68">
        <f t="shared" si="24"/>
        <v>0.16500000000000001</v>
      </c>
      <c r="Z68">
        <v>0</v>
      </c>
      <c r="AA68">
        <v>0</v>
      </c>
      <c r="AB68">
        <f t="shared" si="25"/>
        <v>2.1880000000000002</v>
      </c>
      <c r="AC68">
        <f t="shared" si="26"/>
        <v>1.1642000000000001</v>
      </c>
      <c r="AD68">
        <v>0</v>
      </c>
      <c r="AE68">
        <f t="shared" si="27"/>
        <v>1.0666</v>
      </c>
      <c r="AG68" s="44">
        <f t="shared" si="9"/>
        <v>0.4</v>
      </c>
      <c r="AI68">
        <f t="shared" si="28"/>
        <v>2.0000000000000004E-2</v>
      </c>
      <c r="AJ68">
        <f t="shared" si="10"/>
        <v>0.8</v>
      </c>
      <c r="AK68">
        <v>0.8</v>
      </c>
      <c r="AM68" s="17">
        <v>0.4</v>
      </c>
      <c r="AO68">
        <f t="shared" si="11"/>
        <v>7.4074074074074068E-3</v>
      </c>
      <c r="AP68">
        <f t="shared" si="12"/>
        <v>0.59701492537313428</v>
      </c>
      <c r="AS68" s="17"/>
    </row>
    <row r="69" spans="1:45" x14ac:dyDescent="0.3">
      <c r="B69">
        <v>9</v>
      </c>
      <c r="D69">
        <v>0.45</v>
      </c>
      <c r="E69">
        <f t="shared" si="13"/>
        <v>17.945999999999998</v>
      </c>
      <c r="F69">
        <v>0</v>
      </c>
      <c r="G69">
        <f t="shared" si="14"/>
        <v>1.7850000000000001</v>
      </c>
      <c r="H69">
        <v>0</v>
      </c>
      <c r="I69">
        <v>0</v>
      </c>
      <c r="J69">
        <f t="shared" si="15"/>
        <v>23.830000000000002</v>
      </c>
      <c r="K69">
        <f t="shared" si="16"/>
        <v>12.673500000000001</v>
      </c>
      <c r="L69">
        <v>0</v>
      </c>
      <c r="M69">
        <f t="shared" si="17"/>
        <v>11.560500000000001</v>
      </c>
      <c r="N69">
        <f t="shared" si="18"/>
        <v>11.362999999999971</v>
      </c>
      <c r="O69">
        <f t="shared" si="19"/>
        <v>47.064999999999941</v>
      </c>
      <c r="P69">
        <f t="shared" si="7"/>
        <v>0.89447044838218381</v>
      </c>
      <c r="Q69">
        <f t="shared" si="20"/>
        <v>0.89072541699171603</v>
      </c>
      <c r="R69">
        <f t="shared" si="8"/>
        <v>4.141951949309167</v>
      </c>
      <c r="S69">
        <f t="shared" si="21"/>
        <v>0.13930680931683942</v>
      </c>
      <c r="V69">
        <f t="shared" si="22"/>
        <v>4.5000000000000005E-2</v>
      </c>
      <c r="W69">
        <f t="shared" si="23"/>
        <v>1.7946</v>
      </c>
      <c r="X69">
        <v>0</v>
      </c>
      <c r="Y69">
        <f t="shared" si="24"/>
        <v>0.17850000000000002</v>
      </c>
      <c r="Z69">
        <v>0</v>
      </c>
      <c r="AA69">
        <v>0</v>
      </c>
      <c r="AB69">
        <f t="shared" si="25"/>
        <v>2.3830000000000005</v>
      </c>
      <c r="AC69">
        <f t="shared" si="26"/>
        <v>1.2673500000000002</v>
      </c>
      <c r="AD69">
        <v>0</v>
      </c>
      <c r="AE69">
        <f t="shared" si="27"/>
        <v>1.1560500000000002</v>
      </c>
      <c r="AG69" s="44">
        <f t="shared" si="9"/>
        <v>0.45</v>
      </c>
      <c r="AI69">
        <f t="shared" si="28"/>
        <v>4.5000000000000012E-2</v>
      </c>
      <c r="AJ69">
        <f t="shared" si="10"/>
        <v>0.9</v>
      </c>
      <c r="AK69">
        <v>0.9</v>
      </c>
      <c r="AM69" s="17">
        <v>0.42499999999999999</v>
      </c>
      <c r="AO69">
        <f t="shared" si="11"/>
        <v>8.6734693877551002E-3</v>
      </c>
      <c r="AP69">
        <f t="shared" si="12"/>
        <v>0.63432835820895517</v>
      </c>
      <c r="AS69" s="17"/>
    </row>
    <row r="70" spans="1:45" x14ac:dyDescent="0.3">
      <c r="B70">
        <v>10</v>
      </c>
      <c r="D70">
        <v>0.5</v>
      </c>
      <c r="E70">
        <f t="shared" si="13"/>
        <v>19.32</v>
      </c>
      <c r="F70">
        <v>0</v>
      </c>
      <c r="G70">
        <f t="shared" si="14"/>
        <v>1.92</v>
      </c>
      <c r="H70">
        <v>0</v>
      </c>
      <c r="I70">
        <v>0</v>
      </c>
      <c r="J70">
        <f t="shared" si="15"/>
        <v>25.78</v>
      </c>
      <c r="K70">
        <f t="shared" si="16"/>
        <v>13.705</v>
      </c>
      <c r="L70">
        <v>0</v>
      </c>
      <c r="M70">
        <f t="shared" si="17"/>
        <v>12.455</v>
      </c>
      <c r="N70">
        <f t="shared" si="18"/>
        <v>11.39</v>
      </c>
      <c r="O70">
        <f t="shared" si="19"/>
        <v>47.390000000000043</v>
      </c>
      <c r="P70">
        <f t="shared" si="7"/>
        <v>0.90174258109040717</v>
      </c>
      <c r="Q70">
        <f t="shared" si="20"/>
        <v>0.89779589371980673</v>
      </c>
      <c r="R70">
        <f t="shared" si="8"/>
        <v>4.1606672519754202</v>
      </c>
      <c r="S70">
        <f t="shared" si="21"/>
        <v>0.14377731769036117</v>
      </c>
      <c r="V70">
        <f t="shared" si="22"/>
        <v>0.05</v>
      </c>
      <c r="W70">
        <f t="shared" si="23"/>
        <v>1.9320000000000002</v>
      </c>
      <c r="X70">
        <v>0</v>
      </c>
      <c r="Y70">
        <f t="shared" si="24"/>
        <v>0.192</v>
      </c>
      <c r="Z70">
        <v>0</v>
      </c>
      <c r="AA70">
        <v>0</v>
      </c>
      <c r="AB70">
        <f t="shared" si="25"/>
        <v>2.5780000000000003</v>
      </c>
      <c r="AC70">
        <f t="shared" si="26"/>
        <v>1.3705000000000001</v>
      </c>
      <c r="AD70">
        <v>0</v>
      </c>
      <c r="AE70">
        <f t="shared" si="27"/>
        <v>1.2455000000000001</v>
      </c>
      <c r="AG70" s="44">
        <f t="shared" si="9"/>
        <v>0.5</v>
      </c>
      <c r="AI70" t="s">
        <v>432</v>
      </c>
      <c r="AJ70">
        <v>1</v>
      </c>
      <c r="AK70">
        <v>1</v>
      </c>
      <c r="AM70" s="17">
        <v>0.45</v>
      </c>
      <c r="AO70">
        <f t="shared" si="11"/>
        <v>1.0227272727272727E-2</v>
      </c>
      <c r="AP70">
        <f t="shared" si="12"/>
        <v>0.67164179104477606</v>
      </c>
      <c r="AS70" s="17"/>
    </row>
    <row r="71" spans="1:45" x14ac:dyDescent="0.3">
      <c r="B71">
        <v>11</v>
      </c>
      <c r="D71">
        <v>0.55000000000000004</v>
      </c>
      <c r="E71">
        <f t="shared" si="13"/>
        <v>20.694000000000003</v>
      </c>
      <c r="F71">
        <v>0</v>
      </c>
      <c r="G71">
        <f t="shared" si="14"/>
        <v>2.0550000000000002</v>
      </c>
      <c r="H71">
        <v>0</v>
      </c>
      <c r="I71">
        <v>0</v>
      </c>
      <c r="J71">
        <f t="shared" si="15"/>
        <v>27.730000000000004</v>
      </c>
      <c r="K71">
        <f t="shared" si="16"/>
        <v>14.736500000000001</v>
      </c>
      <c r="L71">
        <v>0</v>
      </c>
      <c r="M71">
        <f t="shared" si="17"/>
        <v>13.349500000000001</v>
      </c>
      <c r="N71">
        <f t="shared" si="18"/>
        <v>11.417000000000016</v>
      </c>
      <c r="O71">
        <f t="shared" si="19"/>
        <v>47.715000000000032</v>
      </c>
      <c r="P71">
        <f t="shared" si="7"/>
        <v>0.90804903192551778</v>
      </c>
      <c r="Q71">
        <f t="shared" si="20"/>
        <v>0.90392746689861792</v>
      </c>
      <c r="R71">
        <f t="shared" si="8"/>
        <v>4.1792940352106474</v>
      </c>
      <c r="S71">
        <f t="shared" si="21"/>
        <v>0.14765417780784554</v>
      </c>
      <c r="V71">
        <f t="shared" si="22"/>
        <v>5.5000000000000007E-2</v>
      </c>
      <c r="W71">
        <f t="shared" si="23"/>
        <v>2.0694000000000004</v>
      </c>
      <c r="X71">
        <v>0</v>
      </c>
      <c r="Y71">
        <f t="shared" si="24"/>
        <v>0.20550000000000002</v>
      </c>
      <c r="Z71">
        <v>0</v>
      </c>
      <c r="AA71">
        <v>0</v>
      </c>
      <c r="AB71">
        <f t="shared" si="25"/>
        <v>2.7730000000000006</v>
      </c>
      <c r="AC71">
        <f t="shared" si="26"/>
        <v>1.4736500000000001</v>
      </c>
      <c r="AD71">
        <v>0</v>
      </c>
      <c r="AE71">
        <f t="shared" si="27"/>
        <v>1.3349500000000001</v>
      </c>
      <c r="AG71" s="44">
        <f t="shared" si="9"/>
        <v>0.55000000000000004</v>
      </c>
      <c r="AI71" t="s">
        <v>432</v>
      </c>
      <c r="AJ71">
        <v>1</v>
      </c>
      <c r="AK71">
        <v>1</v>
      </c>
      <c r="AM71" s="17">
        <v>0.47499999999999998</v>
      </c>
      <c r="AO71">
        <f t="shared" si="11"/>
        <v>1.2179487179487176E-2</v>
      </c>
      <c r="AP71">
        <f t="shared" si="12"/>
        <v>0.70895522388059695</v>
      </c>
      <c r="AS71" s="17"/>
    </row>
    <row r="72" spans="1:45" x14ac:dyDescent="0.3">
      <c r="B72">
        <v>12</v>
      </c>
      <c r="D72">
        <v>0.6</v>
      </c>
      <c r="E72">
        <f t="shared" si="13"/>
        <v>22.067999999999998</v>
      </c>
      <c r="F72">
        <v>0</v>
      </c>
      <c r="G72">
        <f t="shared" si="14"/>
        <v>2.19</v>
      </c>
      <c r="H72">
        <v>0</v>
      </c>
      <c r="I72">
        <v>0</v>
      </c>
      <c r="J72">
        <f t="shared" si="15"/>
        <v>29.68</v>
      </c>
      <c r="K72">
        <f t="shared" si="16"/>
        <v>15.767999999999999</v>
      </c>
      <c r="L72">
        <v>0</v>
      </c>
      <c r="M72">
        <f t="shared" si="17"/>
        <v>14.244</v>
      </c>
      <c r="N72">
        <f>E72*6 -(G72*4 +J72 +K72*2 +M72*2 +D72*1000*0.45/12)</f>
        <v>11.443999999999988</v>
      </c>
      <c r="O72">
        <f>E72*24 - (G72*14 + J72*2 +K72*8 +M72*12 +D72*1000*0.45*4.2/12)</f>
        <v>48.039999999999964</v>
      </c>
      <c r="P72">
        <f>1 - N72/(6*E72)</f>
        <v>0.91357017702857846</v>
      </c>
      <c r="Q72">
        <f>1 -O72/(24*E72)</f>
        <v>0.90929551084526616</v>
      </c>
      <c r="R72">
        <f>O72/N72</f>
        <v>4.1978329255505082</v>
      </c>
      <c r="S72">
        <f>D72/(0.18*E72)</f>
        <v>0.15104827502869919</v>
      </c>
      <c r="V72">
        <f t="shared" ref="V72:W74" si="29">D72*0.1</f>
        <v>0.06</v>
      </c>
      <c r="W72">
        <f t="shared" si="29"/>
        <v>2.2067999999999999</v>
      </c>
      <c r="X72">
        <v>0</v>
      </c>
      <c r="Y72">
        <f>G72*0.1</f>
        <v>0.219</v>
      </c>
      <c r="Z72">
        <v>0</v>
      </c>
      <c r="AA72">
        <v>0</v>
      </c>
      <c r="AB72">
        <f t="shared" ref="AB72:AC74" si="30">J72*0.1</f>
        <v>2.968</v>
      </c>
      <c r="AC72">
        <f t="shared" si="30"/>
        <v>1.5768</v>
      </c>
      <c r="AD72">
        <v>0</v>
      </c>
      <c r="AE72">
        <f>M72*0.1</f>
        <v>1.4244000000000001</v>
      </c>
      <c r="AG72" s="44"/>
      <c r="AM72" s="17">
        <v>0.5</v>
      </c>
      <c r="AO72">
        <f t="shared" si="11"/>
        <v>1.4705882352941173E-2</v>
      </c>
      <c r="AP72">
        <f t="shared" si="12"/>
        <v>0.74626865671641784</v>
      </c>
      <c r="AS72" s="17"/>
    </row>
    <row r="73" spans="1:45" x14ac:dyDescent="0.3">
      <c r="B73">
        <v>13</v>
      </c>
      <c r="D73">
        <v>0.65</v>
      </c>
      <c r="E73">
        <f t="shared" si="13"/>
        <v>23.442</v>
      </c>
      <c r="F73">
        <v>0</v>
      </c>
      <c r="G73">
        <f t="shared" si="14"/>
        <v>2.3250000000000002</v>
      </c>
      <c r="H73">
        <v>0</v>
      </c>
      <c r="I73">
        <v>0</v>
      </c>
      <c r="J73">
        <f t="shared" si="15"/>
        <v>31.630000000000003</v>
      </c>
      <c r="K73">
        <f t="shared" si="16"/>
        <v>16.799499999999998</v>
      </c>
      <c r="L73">
        <v>0</v>
      </c>
      <c r="M73">
        <f t="shared" si="17"/>
        <v>15.138500000000001</v>
      </c>
      <c r="N73">
        <f>E73*6 -(G73*4 +J73 +K73*2 +M73*2 +D73*1000*0.45/12)</f>
        <v>11.471000000000004</v>
      </c>
      <c r="O73">
        <f>E73*24 - (G73*14 + J73*2 +K73*8 +M73*12 +D73*1000*0.45*4.2/12)</f>
        <v>48.365000000000009</v>
      </c>
      <c r="P73">
        <f>1 - N73/(6*E73)</f>
        <v>0.9184441031766345</v>
      </c>
      <c r="Q73">
        <f>1 -O73/(24*E73)</f>
        <v>0.91403428319540425</v>
      </c>
      <c r="R73">
        <f>O73/N73</f>
        <v>4.2162845436317662</v>
      </c>
      <c r="S73">
        <f>D73/(0.18*E73)</f>
        <v>0.15404449753054822</v>
      </c>
      <c r="V73">
        <f t="shared" si="29"/>
        <v>6.5000000000000002E-2</v>
      </c>
      <c r="W73">
        <f t="shared" si="29"/>
        <v>2.3442000000000003</v>
      </c>
      <c r="X73">
        <v>0</v>
      </c>
      <c r="Y73">
        <f>G73*0.1</f>
        <v>0.23250000000000004</v>
      </c>
      <c r="Z73">
        <v>0</v>
      </c>
      <c r="AA73">
        <v>0</v>
      </c>
      <c r="AB73">
        <f t="shared" si="30"/>
        <v>3.1630000000000003</v>
      </c>
      <c r="AC73">
        <f t="shared" si="30"/>
        <v>1.6799499999999998</v>
      </c>
      <c r="AD73">
        <v>0</v>
      </c>
      <c r="AE73">
        <f>M73*0.1</f>
        <v>1.5138500000000001</v>
      </c>
      <c r="AG73" s="44"/>
      <c r="AM73" s="17">
        <v>0.53300000000000003</v>
      </c>
      <c r="AO73">
        <f t="shared" si="11"/>
        <v>1.9452554744525549E-2</v>
      </c>
      <c r="AP73">
        <f t="shared" si="12"/>
        <v>0.79552238805970144</v>
      </c>
      <c r="AS73" s="17"/>
    </row>
    <row r="74" spans="1:45" x14ac:dyDescent="0.3">
      <c r="B74">
        <v>14</v>
      </c>
      <c r="D74">
        <v>0.7</v>
      </c>
      <c r="E74">
        <f t="shared" si="13"/>
        <v>24.816000000000003</v>
      </c>
      <c r="F74">
        <v>0</v>
      </c>
      <c r="G74">
        <f t="shared" si="14"/>
        <v>2.46</v>
      </c>
      <c r="H74">
        <v>0</v>
      </c>
      <c r="I74">
        <v>0</v>
      </c>
      <c r="J74">
        <f t="shared" si="15"/>
        <v>33.58</v>
      </c>
      <c r="K74">
        <f t="shared" si="16"/>
        <v>17.831</v>
      </c>
      <c r="L74">
        <v>0</v>
      </c>
      <c r="M74">
        <f t="shared" si="17"/>
        <v>16.033000000000001</v>
      </c>
      <c r="N74">
        <f>E74*6 -(G74*4 +J74 +K74*2 +M74*2 +D74*1000*0.45/12)</f>
        <v>11.498000000000019</v>
      </c>
      <c r="O74">
        <f>E74*24 - (G74*14 + J74*2 +K74*8 +M74*12 +D74*1000*0.45*4.2/12)</f>
        <v>48.690000000000055</v>
      </c>
      <c r="P74">
        <f>1 - N74/(6*E74)</f>
        <v>0.92277831506554897</v>
      </c>
      <c r="Q74">
        <f>1 -O74/(24*E74)</f>
        <v>0.91824830754352027</v>
      </c>
      <c r="R74">
        <f>O74/N74</f>
        <v>4.2346495042616086</v>
      </c>
      <c r="S74">
        <f>D74/(0.18*E74)</f>
        <v>0.15670893330467794</v>
      </c>
      <c r="V74">
        <f t="shared" si="29"/>
        <v>6.9999999999999993E-2</v>
      </c>
      <c r="W74">
        <f t="shared" si="29"/>
        <v>2.4816000000000003</v>
      </c>
      <c r="X74">
        <v>0</v>
      </c>
      <c r="Y74">
        <f>G74*0.1</f>
        <v>0.246</v>
      </c>
      <c r="Z74">
        <v>0</v>
      </c>
      <c r="AA74">
        <v>0</v>
      </c>
      <c r="AB74">
        <f t="shared" si="30"/>
        <v>3.3580000000000001</v>
      </c>
      <c r="AC74">
        <f t="shared" si="30"/>
        <v>1.7831000000000001</v>
      </c>
      <c r="AD74">
        <v>0</v>
      </c>
      <c r="AE74">
        <f>M74*0.1</f>
        <v>1.6033000000000002</v>
      </c>
      <c r="AG74" s="44"/>
      <c r="AM74" s="17">
        <v>0.56699999999999995</v>
      </c>
      <c r="AO74">
        <f t="shared" si="11"/>
        <v>2.7524271844660168E-2</v>
      </c>
      <c r="AP74">
        <f t="shared" si="12"/>
        <v>0.84626865671641771</v>
      </c>
      <c r="AS74" s="17"/>
    </row>
    <row r="75" spans="1:45" x14ac:dyDescent="0.3">
      <c r="B75">
        <v>15</v>
      </c>
      <c r="D75">
        <v>0.75</v>
      </c>
      <c r="E75">
        <f t="shared" si="13"/>
        <v>26.189999999999998</v>
      </c>
      <c r="F75">
        <v>0</v>
      </c>
      <c r="G75">
        <f t="shared" si="14"/>
        <v>2.5950000000000002</v>
      </c>
      <c r="H75">
        <v>0</v>
      </c>
      <c r="I75">
        <v>0</v>
      </c>
      <c r="J75">
        <f t="shared" si="15"/>
        <v>35.53</v>
      </c>
      <c r="K75">
        <f t="shared" si="16"/>
        <v>18.862500000000001</v>
      </c>
      <c r="L75">
        <v>0</v>
      </c>
      <c r="M75">
        <f t="shared" si="17"/>
        <v>16.927500000000002</v>
      </c>
      <c r="N75">
        <f>E75*6 -(G75*4 +J75 +K75*2 +M75*2 +D75*1000*0.45/12)</f>
        <v>11.524999999999977</v>
      </c>
      <c r="O75">
        <f>E75*24 - (G75*14 + J75*2 +K75*8 +M75*12 +D75*1000*0.45*4.2/12)</f>
        <v>49.014999999999873</v>
      </c>
      <c r="P75">
        <f>1 - N75/(6*E75)</f>
        <v>0.92665775741377132</v>
      </c>
      <c r="Q75">
        <f>1 -O75/(24*E75)</f>
        <v>0.92202017309405648</v>
      </c>
      <c r="R75">
        <f>O75/N75</f>
        <v>4.2529284164858971</v>
      </c>
      <c r="S75">
        <f>D75/(0.18*E75)</f>
        <v>0.15909380170548559</v>
      </c>
      <c r="V75">
        <f>D75*0.1</f>
        <v>7.5000000000000011E-2</v>
      </c>
      <c r="W75">
        <f>E75*0.1</f>
        <v>2.6189999999999998</v>
      </c>
      <c r="X75">
        <v>0</v>
      </c>
      <c r="Y75">
        <f>G75*0.1</f>
        <v>0.25950000000000001</v>
      </c>
      <c r="Z75">
        <v>0</v>
      </c>
      <c r="AA75">
        <v>0</v>
      </c>
      <c r="AB75">
        <f>J75*0.1</f>
        <v>3.5530000000000004</v>
      </c>
      <c r="AC75">
        <f>K75*0.1</f>
        <v>1.8862500000000002</v>
      </c>
      <c r="AD75">
        <v>0</v>
      </c>
      <c r="AE75">
        <f>M75*0.1</f>
        <v>1.6927500000000002</v>
      </c>
      <c r="AM75" s="17">
        <v>0.6</v>
      </c>
      <c r="AO75">
        <f t="shared" si="11"/>
        <v>4.2857142857142823E-2</v>
      </c>
      <c r="AP75">
        <f t="shared" si="12"/>
        <v>0.89552238805970141</v>
      </c>
      <c r="AS75" s="17"/>
    </row>
    <row r="76" spans="1:45" x14ac:dyDescent="0.3">
      <c r="B76">
        <v>16</v>
      </c>
      <c r="D76">
        <v>0.8</v>
      </c>
      <c r="E76">
        <f t="shared" si="13"/>
        <v>27.564</v>
      </c>
      <c r="F76">
        <v>0</v>
      </c>
      <c r="G76">
        <f t="shared" si="14"/>
        <v>2.73</v>
      </c>
      <c r="H76">
        <v>0</v>
      </c>
      <c r="I76">
        <v>0</v>
      </c>
      <c r="J76">
        <f t="shared" si="15"/>
        <v>37.480000000000004</v>
      </c>
      <c r="K76">
        <f t="shared" si="16"/>
        <v>19.894000000000002</v>
      </c>
      <c r="L76">
        <v>0</v>
      </c>
      <c r="M76">
        <f t="shared" si="17"/>
        <v>17.822000000000003</v>
      </c>
      <c r="N76">
        <f>E76*6 -(G76*4 +J76 +K76*2 +M76*2 +D76*1000*0.45/12)</f>
        <v>11.551999999999992</v>
      </c>
      <c r="O76">
        <f>E76*24 - (G76*14 + J76*2 +K76*8 +M76*12 +D76*1000*0.45*4.2/12)</f>
        <v>49.340000000000032</v>
      </c>
      <c r="P76">
        <f>1 - N76/(6*E76)</f>
        <v>0.9301504377690708</v>
      </c>
      <c r="Q76">
        <f>1 -O76/(24*E76)</f>
        <v>0.9254160015479127</v>
      </c>
      <c r="R76">
        <f>O76/N76</f>
        <v>4.271121883656515</v>
      </c>
      <c r="S76">
        <f>D76/(0.18*E76)</f>
        <v>0.16124091004369628</v>
      </c>
      <c r="V76">
        <f>D76*0.1</f>
        <v>8.0000000000000016E-2</v>
      </c>
      <c r="W76">
        <f>E76*0.1</f>
        <v>2.7564000000000002</v>
      </c>
      <c r="X76">
        <v>0</v>
      </c>
      <c r="Y76">
        <f>G76*0.1</f>
        <v>0.27300000000000002</v>
      </c>
      <c r="Z76">
        <v>0</v>
      </c>
      <c r="AA76">
        <v>0</v>
      </c>
      <c r="AB76">
        <f>J76*0.1</f>
        <v>3.7480000000000007</v>
      </c>
      <c r="AC76">
        <f>K76*0.1</f>
        <v>1.9894000000000003</v>
      </c>
      <c r="AD76">
        <v>0</v>
      </c>
      <c r="AE76">
        <f>M76*0.1</f>
        <v>1.7822000000000005</v>
      </c>
      <c r="AM76" s="17">
        <v>0.625</v>
      </c>
      <c r="AO76">
        <f t="shared" si="11"/>
        <v>6.9444444444444392E-2</v>
      </c>
      <c r="AP76">
        <f t="shared" si="12"/>
        <v>0.93283582089552231</v>
      </c>
      <c r="AS76" s="17"/>
    </row>
    <row r="77" spans="1:45" x14ac:dyDescent="0.3">
      <c r="AM77" s="17">
        <v>0.65</v>
      </c>
      <c r="AO77">
        <f t="shared" si="11"/>
        <v>0.16249999999999987</v>
      </c>
      <c r="AP77">
        <f t="shared" si="12"/>
        <v>0.9701492537313432</v>
      </c>
      <c r="AS77" s="17"/>
    </row>
    <row r="78" spans="1:45" x14ac:dyDescent="0.3">
      <c r="AM78" s="17">
        <v>0.67500000000000004</v>
      </c>
      <c r="AO78">
        <v>0</v>
      </c>
      <c r="AP78">
        <v>1</v>
      </c>
      <c r="AS78" s="17"/>
    </row>
    <row r="79" spans="1:45" x14ac:dyDescent="0.3">
      <c r="D79" s="17"/>
      <c r="E79" s="29"/>
      <c r="F79" s="17"/>
      <c r="G79" s="29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29"/>
      <c r="X79" s="29"/>
      <c r="Y79" s="29"/>
      <c r="Z79" s="29"/>
      <c r="AA79" s="29"/>
      <c r="AB79" s="17"/>
      <c r="AC79" s="17"/>
      <c r="AD79" s="17"/>
      <c r="AM79" s="17">
        <v>0.7</v>
      </c>
      <c r="AO79">
        <v>0</v>
      </c>
      <c r="AP79">
        <v>1</v>
      </c>
      <c r="AS79" s="17"/>
    </row>
    <row r="80" spans="1:45" x14ac:dyDescent="0.3"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17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M80" s="17"/>
      <c r="AS80" s="17"/>
    </row>
    <row r="81" spans="39:45" x14ac:dyDescent="0.3">
      <c r="AM81" s="17"/>
      <c r="AS81" s="17"/>
    </row>
    <row r="82" spans="39:45" x14ac:dyDescent="0.3">
      <c r="AM82" s="17"/>
      <c r="AS82" s="17"/>
    </row>
    <row r="83" spans="39:45" x14ac:dyDescent="0.3">
      <c r="AM83" s="17"/>
      <c r="AS83" s="17"/>
    </row>
    <row r="84" spans="39:45" x14ac:dyDescent="0.3">
      <c r="AM84" s="17"/>
      <c r="AS84" s="17"/>
    </row>
    <row r="85" spans="39:45" x14ac:dyDescent="0.3">
      <c r="AM85" s="17"/>
      <c r="AS85" s="17"/>
    </row>
    <row r="86" spans="39:45" x14ac:dyDescent="0.3">
      <c r="AM86" s="17"/>
      <c r="AS86" s="17"/>
    </row>
    <row r="87" spans="39:45" x14ac:dyDescent="0.3">
      <c r="AM87" s="17"/>
      <c r="AS87" s="17"/>
    </row>
    <row r="88" spans="39:45" x14ac:dyDescent="0.3">
      <c r="AM88" s="17"/>
      <c r="AS88" s="17"/>
    </row>
    <row r="89" spans="39:45" x14ac:dyDescent="0.3">
      <c r="AM89" s="17"/>
      <c r="AS89" s="17"/>
    </row>
    <row r="90" spans="39:45" x14ac:dyDescent="0.3">
      <c r="AM90" s="17"/>
      <c r="AS90" s="17"/>
    </row>
    <row r="91" spans="39:45" x14ac:dyDescent="0.3">
      <c r="AM91" s="17"/>
      <c r="AS91" s="17"/>
    </row>
    <row r="92" spans="39:45" x14ac:dyDescent="0.3">
      <c r="AM92" s="17"/>
      <c r="AS92" s="17"/>
    </row>
    <row r="93" spans="39:45" x14ac:dyDescent="0.3">
      <c r="AM93" s="17"/>
      <c r="AS93" s="17"/>
    </row>
    <row r="94" spans="39:45" x14ac:dyDescent="0.3">
      <c r="AM94" s="17"/>
      <c r="AS94" s="17"/>
    </row>
    <row r="95" spans="39:45" x14ac:dyDescent="0.3">
      <c r="AM95" s="17"/>
      <c r="AS95" s="17"/>
    </row>
    <row r="96" spans="39:45" x14ac:dyDescent="0.3">
      <c r="AM96" s="17"/>
      <c r="AS96" s="17"/>
    </row>
    <row r="97" spans="39:45" x14ac:dyDescent="0.3">
      <c r="AM97" s="17"/>
      <c r="AS97" s="17"/>
    </row>
    <row r="98" spans="39:45" x14ac:dyDescent="0.3">
      <c r="AM98" s="17"/>
      <c r="AS98" s="17"/>
    </row>
    <row r="99" spans="39:45" x14ac:dyDescent="0.3">
      <c r="AM99" s="17"/>
      <c r="AS99" s="17"/>
    </row>
    <row r="100" spans="39:45" x14ac:dyDescent="0.3">
      <c r="AM100" s="17"/>
      <c r="AS100" s="17"/>
    </row>
    <row r="101" spans="39:45" x14ac:dyDescent="0.3">
      <c r="AM101" s="17"/>
      <c r="AS101" s="17"/>
    </row>
    <row r="102" spans="39:45" x14ac:dyDescent="0.3">
      <c r="AM102" s="17"/>
      <c r="AS102" s="17"/>
    </row>
    <row r="103" spans="39:45" x14ac:dyDescent="0.3">
      <c r="AM103" s="17"/>
      <c r="AS103" s="17"/>
    </row>
    <row r="104" spans="39:45" x14ac:dyDescent="0.3">
      <c r="AM104" s="17"/>
      <c r="AS104" s="17"/>
    </row>
    <row r="105" spans="39:45" x14ac:dyDescent="0.3">
      <c r="AM105" s="17"/>
      <c r="AS105" s="17"/>
    </row>
    <row r="106" spans="39:45" x14ac:dyDescent="0.3">
      <c r="AM106" s="17"/>
      <c r="AS106" s="17"/>
    </row>
    <row r="107" spans="39:45" x14ac:dyDescent="0.3">
      <c r="AM107" s="17"/>
      <c r="AS107" s="17"/>
    </row>
    <row r="108" spans="39:45" x14ac:dyDescent="0.3">
      <c r="AM108" s="17"/>
      <c r="AS108" s="17"/>
    </row>
    <row r="109" spans="39:45" x14ac:dyDescent="0.3">
      <c r="AM109" s="17"/>
      <c r="AS109" s="17"/>
    </row>
    <row r="110" spans="39:45" x14ac:dyDescent="0.3">
      <c r="AM110" s="17"/>
      <c r="AS110" s="17"/>
    </row>
    <row r="111" spans="39:45" x14ac:dyDescent="0.3">
      <c r="AM111" s="17"/>
      <c r="AS111" s="17"/>
    </row>
    <row r="112" spans="39:45" x14ac:dyDescent="0.3">
      <c r="AM112" s="17"/>
      <c r="AS112" s="17"/>
    </row>
    <row r="113" spans="3:45" x14ac:dyDescent="0.3">
      <c r="AM113" s="17"/>
      <c r="AS113" s="17"/>
    </row>
    <row r="114" spans="3:45" x14ac:dyDescent="0.3">
      <c r="AM114" s="17"/>
      <c r="AS114" s="17"/>
    </row>
    <row r="115" spans="3:45" x14ac:dyDescent="0.3">
      <c r="AM115" s="17"/>
      <c r="AS115" s="17"/>
    </row>
    <row r="116" spans="3:45" x14ac:dyDescent="0.3">
      <c r="AS116" s="17"/>
    </row>
    <row r="117" spans="3:45" x14ac:dyDescent="0.3">
      <c r="AS117" s="17"/>
    </row>
    <row r="118" spans="3:45" x14ac:dyDescent="0.3">
      <c r="AS118" s="17"/>
    </row>
    <row r="119" spans="3:45" x14ac:dyDescent="0.3">
      <c r="AS119" s="17"/>
    </row>
    <row r="120" spans="3:45" x14ac:dyDescent="0.3">
      <c r="D120" t="s">
        <v>432</v>
      </c>
      <c r="E120" t="s">
        <v>432</v>
      </c>
      <c r="AS120" s="17"/>
    </row>
    <row r="121" spans="3:45" x14ac:dyDescent="0.3">
      <c r="AS121" s="17"/>
    </row>
    <row r="122" spans="3:45" x14ac:dyDescent="0.3">
      <c r="AS122" s="17"/>
    </row>
    <row r="123" spans="3:45" x14ac:dyDescent="0.3">
      <c r="D123" s="17"/>
      <c r="E123" s="29"/>
      <c r="F123" s="17"/>
      <c r="G123" s="29"/>
      <c r="H123" s="17"/>
      <c r="I123" s="17"/>
      <c r="J123" s="17"/>
      <c r="K123" s="17"/>
      <c r="L123" s="17"/>
      <c r="M123" s="17"/>
      <c r="N123" s="17"/>
      <c r="O123" s="17"/>
      <c r="P123" s="17"/>
      <c r="Q123" s="29"/>
      <c r="R123" s="29"/>
      <c r="S123" s="29"/>
      <c r="T123" s="29"/>
      <c r="U123" s="29"/>
      <c r="V123" s="17"/>
      <c r="W123" s="17"/>
      <c r="X123" s="17"/>
      <c r="AS123" s="17"/>
    </row>
    <row r="124" spans="3:45" x14ac:dyDescent="0.3">
      <c r="C124" s="17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17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44" spans="4:19" x14ac:dyDescent="0.3">
      <c r="D144" s="17"/>
      <c r="E144" s="29"/>
      <c r="F144" s="17"/>
      <c r="G144" s="29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 spans="4:19" x14ac:dyDescent="0.3"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</row>
  </sheetData>
  <hyperlinks>
    <hyperlink ref="AF8" r:id="rId1" xr:uid="{83068EF4-4534-4477-B84D-AA7AB78C85DC}"/>
  </hyperlinks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AB97-4AFD-4150-ADDA-A5ED73B27380}">
  <dimension ref="A1:D126"/>
  <sheetViews>
    <sheetView workbookViewId="0"/>
  </sheetViews>
  <sheetFormatPr defaultRowHeight="14.4" x14ac:dyDescent="0.3"/>
  <cols>
    <col min="1" max="1" width="19.33203125" customWidth="1"/>
    <col min="3" max="3" width="94.109375" customWidth="1"/>
  </cols>
  <sheetData>
    <row r="1" spans="1:4" x14ac:dyDescent="0.3">
      <c r="A1" s="27" t="s">
        <v>1038</v>
      </c>
    </row>
    <row r="2" spans="1:4" x14ac:dyDescent="0.3">
      <c r="A2" t="s">
        <v>1</v>
      </c>
      <c r="B2" t="s">
        <v>689</v>
      </c>
      <c r="D2" t="s">
        <v>265</v>
      </c>
    </row>
    <row r="3" spans="1:4" x14ac:dyDescent="0.3">
      <c r="A3" t="s">
        <v>2</v>
      </c>
      <c r="B3" t="s">
        <v>690</v>
      </c>
      <c r="D3" t="s">
        <v>265</v>
      </c>
    </row>
    <row r="4" spans="1:4" x14ac:dyDescent="0.3">
      <c r="A4" t="s">
        <v>3</v>
      </c>
      <c r="B4" t="s">
        <v>4</v>
      </c>
      <c r="D4" t="s">
        <v>270</v>
      </c>
    </row>
    <row r="5" spans="1:4" x14ac:dyDescent="0.3">
      <c r="A5" t="s">
        <v>5</v>
      </c>
      <c r="B5" t="s">
        <v>6</v>
      </c>
      <c r="D5" t="s">
        <v>273</v>
      </c>
    </row>
    <row r="6" spans="1:4" x14ac:dyDescent="0.3">
      <c r="A6" t="s">
        <v>7</v>
      </c>
      <c r="B6" t="s">
        <v>8</v>
      </c>
      <c r="D6" t="s">
        <v>265</v>
      </c>
    </row>
    <row r="7" spans="1:4" x14ac:dyDescent="0.3">
      <c r="A7" t="s">
        <v>9</v>
      </c>
      <c r="B7" t="s">
        <v>10</v>
      </c>
      <c r="D7" t="s">
        <v>265</v>
      </c>
    </row>
    <row r="8" spans="1:4" x14ac:dyDescent="0.3">
      <c r="A8" t="s">
        <v>11</v>
      </c>
      <c r="B8" t="s">
        <v>12</v>
      </c>
      <c r="D8" t="s">
        <v>273</v>
      </c>
    </row>
    <row r="9" spans="1:4" x14ac:dyDescent="0.3">
      <c r="A9" t="s">
        <v>13</v>
      </c>
      <c r="B9" t="s">
        <v>14</v>
      </c>
      <c r="D9" t="s">
        <v>273</v>
      </c>
    </row>
    <row r="10" spans="1:4" x14ac:dyDescent="0.3">
      <c r="A10" t="s">
        <v>15</v>
      </c>
      <c r="B10" t="s">
        <v>16</v>
      </c>
      <c r="D10" t="s">
        <v>273</v>
      </c>
    </row>
    <row r="11" spans="1:4" x14ac:dyDescent="0.3">
      <c r="A11" t="s">
        <v>17</v>
      </c>
      <c r="B11" t="s">
        <v>18</v>
      </c>
      <c r="D11" t="s">
        <v>273</v>
      </c>
    </row>
    <row r="12" spans="1:4" x14ac:dyDescent="0.3">
      <c r="A12" t="s">
        <v>19</v>
      </c>
      <c r="B12" t="s">
        <v>20</v>
      </c>
      <c r="D12" t="s">
        <v>273</v>
      </c>
    </row>
    <row r="13" spans="1:4" x14ac:dyDescent="0.3">
      <c r="A13" t="s">
        <v>21</v>
      </c>
      <c r="B13" t="s">
        <v>22</v>
      </c>
      <c r="D13" t="s">
        <v>273</v>
      </c>
    </row>
    <row r="14" spans="1:4" x14ac:dyDescent="0.3">
      <c r="A14" t="s">
        <v>23</v>
      </c>
      <c r="B14" t="s">
        <v>24</v>
      </c>
      <c r="D14" t="s">
        <v>273</v>
      </c>
    </row>
    <row r="15" spans="1:4" x14ac:dyDescent="0.3">
      <c r="A15" t="s">
        <v>25</v>
      </c>
      <c r="B15" t="s">
        <v>26</v>
      </c>
      <c r="D15" t="s">
        <v>273</v>
      </c>
    </row>
    <row r="16" spans="1:4" x14ac:dyDescent="0.3">
      <c r="A16" t="s">
        <v>27</v>
      </c>
      <c r="B16" t="s">
        <v>28</v>
      </c>
      <c r="D16" t="s">
        <v>273</v>
      </c>
    </row>
    <row r="17" spans="1:4" x14ac:dyDescent="0.3">
      <c r="A17" t="s">
        <v>29</v>
      </c>
      <c r="B17" t="s">
        <v>30</v>
      </c>
      <c r="D17" t="s">
        <v>265</v>
      </c>
    </row>
    <row r="18" spans="1:4" x14ac:dyDescent="0.3">
      <c r="A18" t="s">
        <v>31</v>
      </c>
      <c r="B18" t="s">
        <v>32</v>
      </c>
      <c r="D18" t="s">
        <v>265</v>
      </c>
    </row>
    <row r="19" spans="1:4" x14ac:dyDescent="0.3">
      <c r="A19" t="s">
        <v>33</v>
      </c>
      <c r="B19" t="s">
        <v>34</v>
      </c>
      <c r="D19" t="s">
        <v>265</v>
      </c>
    </row>
    <row r="20" spans="1:4" x14ac:dyDescent="0.3">
      <c r="A20" t="s">
        <v>35</v>
      </c>
      <c r="B20" t="s">
        <v>36</v>
      </c>
      <c r="D20" t="s">
        <v>273</v>
      </c>
    </row>
    <row r="21" spans="1:4" x14ac:dyDescent="0.3">
      <c r="A21" t="s">
        <v>37</v>
      </c>
      <c r="B21" t="s">
        <v>38</v>
      </c>
      <c r="D21" t="s">
        <v>273</v>
      </c>
    </row>
    <row r="22" spans="1:4" x14ac:dyDescent="0.3">
      <c r="A22" t="s">
        <v>39</v>
      </c>
      <c r="B22" t="s">
        <v>40</v>
      </c>
      <c r="D22" t="s">
        <v>273</v>
      </c>
    </row>
    <row r="23" spans="1:4" x14ac:dyDescent="0.3">
      <c r="A23" t="s">
        <v>41</v>
      </c>
      <c r="B23" t="s">
        <v>42</v>
      </c>
      <c r="D23" t="s">
        <v>273</v>
      </c>
    </row>
    <row r="24" spans="1:4" x14ac:dyDescent="0.3">
      <c r="A24" t="s">
        <v>43</v>
      </c>
      <c r="B24" t="s">
        <v>44</v>
      </c>
      <c r="D24" t="s">
        <v>273</v>
      </c>
    </row>
    <row r="25" spans="1:4" x14ac:dyDescent="0.3">
      <c r="A25" t="s">
        <v>45</v>
      </c>
      <c r="B25" t="s">
        <v>46</v>
      </c>
      <c r="D25" t="s">
        <v>265</v>
      </c>
    </row>
    <row r="26" spans="1:4" x14ac:dyDescent="0.3">
      <c r="A26" t="s">
        <v>47</v>
      </c>
      <c r="B26" t="s">
        <v>48</v>
      </c>
      <c r="D26" t="s">
        <v>273</v>
      </c>
    </row>
    <row r="27" spans="1:4" x14ac:dyDescent="0.3">
      <c r="A27" t="s">
        <v>49</v>
      </c>
      <c r="B27" t="s">
        <v>50</v>
      </c>
      <c r="D27" t="s">
        <v>265</v>
      </c>
    </row>
    <row r="28" spans="1:4" x14ac:dyDescent="0.3">
      <c r="A28" t="s">
        <v>51</v>
      </c>
      <c r="B28" t="s">
        <v>52</v>
      </c>
      <c r="D28" t="s">
        <v>265</v>
      </c>
    </row>
    <row r="29" spans="1:4" x14ac:dyDescent="0.3">
      <c r="A29" t="s">
        <v>53</v>
      </c>
      <c r="B29" t="s">
        <v>54</v>
      </c>
      <c r="D29" t="s">
        <v>273</v>
      </c>
    </row>
    <row r="30" spans="1:4" x14ac:dyDescent="0.3">
      <c r="A30" t="s">
        <v>55</v>
      </c>
      <c r="B30" t="s">
        <v>691</v>
      </c>
      <c r="D30" t="s">
        <v>265</v>
      </c>
    </row>
    <row r="31" spans="1:4" x14ac:dyDescent="0.3">
      <c r="A31" t="s">
        <v>56</v>
      </c>
      <c r="B31" t="s">
        <v>692</v>
      </c>
      <c r="D31" t="s">
        <v>265</v>
      </c>
    </row>
    <row r="32" spans="1:4" x14ac:dyDescent="0.3">
      <c r="A32" t="s">
        <v>57</v>
      </c>
      <c r="B32" t="s">
        <v>58</v>
      </c>
      <c r="D32" t="s">
        <v>273</v>
      </c>
    </row>
    <row r="33" spans="1:4" x14ac:dyDescent="0.3">
      <c r="A33" t="s">
        <v>59</v>
      </c>
      <c r="B33" t="s">
        <v>60</v>
      </c>
      <c r="D33" t="s">
        <v>273</v>
      </c>
    </row>
    <row r="34" spans="1:4" x14ac:dyDescent="0.3">
      <c r="A34" t="s">
        <v>61</v>
      </c>
      <c r="B34" t="s">
        <v>62</v>
      </c>
      <c r="D34" t="s">
        <v>265</v>
      </c>
    </row>
    <row r="35" spans="1:4" x14ac:dyDescent="0.3">
      <c r="A35" t="s">
        <v>63</v>
      </c>
      <c r="B35" t="s">
        <v>64</v>
      </c>
      <c r="D35" t="s">
        <v>265</v>
      </c>
    </row>
    <row r="36" spans="1:4" x14ac:dyDescent="0.3">
      <c r="A36" t="s">
        <v>65</v>
      </c>
      <c r="B36" t="s">
        <v>66</v>
      </c>
      <c r="D36" t="s">
        <v>265</v>
      </c>
    </row>
    <row r="37" spans="1:4" x14ac:dyDescent="0.3">
      <c r="A37" t="s">
        <v>67</v>
      </c>
      <c r="B37" t="s">
        <v>68</v>
      </c>
      <c r="D37" t="s">
        <v>265</v>
      </c>
    </row>
    <row r="38" spans="1:4" x14ac:dyDescent="0.3">
      <c r="A38" t="s">
        <v>69</v>
      </c>
      <c r="B38" t="s">
        <v>70</v>
      </c>
      <c r="D38" t="s">
        <v>265</v>
      </c>
    </row>
    <row r="39" spans="1:4" x14ac:dyDescent="0.3">
      <c r="A39" t="s">
        <v>71</v>
      </c>
      <c r="B39" t="s">
        <v>72</v>
      </c>
      <c r="D39" t="s">
        <v>265</v>
      </c>
    </row>
    <row r="40" spans="1:4" x14ac:dyDescent="0.3">
      <c r="A40" t="s">
        <v>73</v>
      </c>
      <c r="B40" t="s">
        <v>693</v>
      </c>
      <c r="D40" t="s">
        <v>265</v>
      </c>
    </row>
    <row r="41" spans="1:4" x14ac:dyDescent="0.3">
      <c r="A41" t="s">
        <v>74</v>
      </c>
      <c r="B41" t="s">
        <v>75</v>
      </c>
      <c r="D41" t="s">
        <v>265</v>
      </c>
    </row>
    <row r="42" spans="1:4" x14ac:dyDescent="0.3">
      <c r="A42" t="s">
        <v>76</v>
      </c>
      <c r="B42" t="s">
        <v>77</v>
      </c>
      <c r="D42" t="s">
        <v>273</v>
      </c>
    </row>
    <row r="43" spans="1:4" x14ac:dyDescent="0.3">
      <c r="A43" t="s">
        <v>78</v>
      </c>
      <c r="B43" t="s">
        <v>694</v>
      </c>
      <c r="D43" t="s">
        <v>265</v>
      </c>
    </row>
    <row r="44" spans="1:4" x14ac:dyDescent="0.3">
      <c r="A44" t="s">
        <v>79</v>
      </c>
      <c r="B44" t="s">
        <v>1039</v>
      </c>
      <c r="D44" t="s">
        <v>265</v>
      </c>
    </row>
    <row r="45" spans="1:4" x14ac:dyDescent="0.3">
      <c r="A45" t="s">
        <v>80</v>
      </c>
      <c r="B45" t="s">
        <v>81</v>
      </c>
      <c r="D45" t="s">
        <v>265</v>
      </c>
    </row>
    <row r="46" spans="1:4" x14ac:dyDescent="0.3">
      <c r="A46" t="s">
        <v>82</v>
      </c>
      <c r="B46" t="s">
        <v>695</v>
      </c>
      <c r="D46" t="s">
        <v>265</v>
      </c>
    </row>
    <row r="47" spans="1:4" x14ac:dyDescent="0.3">
      <c r="A47" t="s">
        <v>83</v>
      </c>
      <c r="B47" t="s">
        <v>696</v>
      </c>
      <c r="D47" t="s">
        <v>265</v>
      </c>
    </row>
    <row r="48" spans="1:4" x14ac:dyDescent="0.3">
      <c r="A48" t="s">
        <v>84</v>
      </c>
      <c r="B48" t="s">
        <v>697</v>
      </c>
      <c r="D48" t="s">
        <v>265</v>
      </c>
    </row>
    <row r="49" spans="1:4" x14ac:dyDescent="0.3">
      <c r="A49" t="s">
        <v>85</v>
      </c>
      <c r="B49" t="s">
        <v>86</v>
      </c>
      <c r="D49" t="s">
        <v>265</v>
      </c>
    </row>
    <row r="50" spans="1:4" x14ac:dyDescent="0.3">
      <c r="A50" t="s">
        <v>87</v>
      </c>
      <c r="B50" t="s">
        <v>698</v>
      </c>
      <c r="D50" t="s">
        <v>265</v>
      </c>
    </row>
    <row r="51" spans="1:4" x14ac:dyDescent="0.3">
      <c r="A51" t="s">
        <v>814</v>
      </c>
      <c r="B51" t="s">
        <v>884</v>
      </c>
      <c r="D51" t="s">
        <v>265</v>
      </c>
    </row>
    <row r="52" spans="1:4" x14ac:dyDescent="0.3">
      <c r="A52" t="s">
        <v>815</v>
      </c>
      <c r="B52" t="s">
        <v>885</v>
      </c>
      <c r="D52" t="s">
        <v>265</v>
      </c>
    </row>
    <row r="53" spans="1:4" x14ac:dyDescent="0.3">
      <c r="A53" t="s">
        <v>816</v>
      </c>
      <c r="B53" t="s">
        <v>90</v>
      </c>
      <c r="D53" t="s">
        <v>265</v>
      </c>
    </row>
    <row r="54" spans="1:4" x14ac:dyDescent="0.3">
      <c r="A54" t="s">
        <v>817</v>
      </c>
      <c r="B54" t="s">
        <v>699</v>
      </c>
      <c r="D54" t="s">
        <v>265</v>
      </c>
    </row>
    <row r="55" spans="1:4" x14ac:dyDescent="0.3">
      <c r="A55" t="s">
        <v>818</v>
      </c>
      <c r="B55" t="s">
        <v>93</v>
      </c>
      <c r="D55" t="s">
        <v>273</v>
      </c>
    </row>
    <row r="56" spans="1:4" x14ac:dyDescent="0.3">
      <c r="A56" t="s">
        <v>819</v>
      </c>
      <c r="B56" t="s">
        <v>95</v>
      </c>
      <c r="D56" t="s">
        <v>265</v>
      </c>
    </row>
    <row r="57" spans="1:4" x14ac:dyDescent="0.3">
      <c r="A57" t="s">
        <v>820</v>
      </c>
      <c r="B57" t="s">
        <v>97</v>
      </c>
      <c r="D57" t="s">
        <v>265</v>
      </c>
    </row>
    <row r="58" spans="1:4" x14ac:dyDescent="0.3">
      <c r="A58" t="s">
        <v>821</v>
      </c>
      <c r="B58" t="s">
        <v>99</v>
      </c>
      <c r="D58" t="s">
        <v>265</v>
      </c>
    </row>
    <row r="59" spans="1:4" x14ac:dyDescent="0.3">
      <c r="A59" t="s">
        <v>822</v>
      </c>
      <c r="B59" t="s">
        <v>101</v>
      </c>
      <c r="D59" t="s">
        <v>273</v>
      </c>
    </row>
    <row r="60" spans="1:4" x14ac:dyDescent="0.3">
      <c r="A60" t="s">
        <v>823</v>
      </c>
      <c r="B60" t="s">
        <v>103</v>
      </c>
      <c r="D60" t="s">
        <v>265</v>
      </c>
    </row>
    <row r="61" spans="1:4" x14ac:dyDescent="0.3">
      <c r="A61" t="s">
        <v>824</v>
      </c>
      <c r="B61" t="s">
        <v>105</v>
      </c>
      <c r="D61" t="s">
        <v>265</v>
      </c>
    </row>
    <row r="62" spans="1:4" x14ac:dyDescent="0.3">
      <c r="A62" t="s">
        <v>825</v>
      </c>
      <c r="B62" t="s">
        <v>107</v>
      </c>
      <c r="D62" t="s">
        <v>265</v>
      </c>
    </row>
    <row r="63" spans="1:4" x14ac:dyDescent="0.3">
      <c r="A63" t="s">
        <v>826</v>
      </c>
      <c r="B63" t="s">
        <v>109</v>
      </c>
      <c r="D63" t="s">
        <v>265</v>
      </c>
    </row>
    <row r="64" spans="1:4" x14ac:dyDescent="0.3">
      <c r="A64" t="s">
        <v>827</v>
      </c>
      <c r="B64" t="s">
        <v>111</v>
      </c>
      <c r="D64" t="s">
        <v>265</v>
      </c>
    </row>
    <row r="65" spans="1:4" x14ac:dyDescent="0.3">
      <c r="A65" t="s">
        <v>828</v>
      </c>
      <c r="B65" t="s">
        <v>113</v>
      </c>
      <c r="D65" t="s">
        <v>265</v>
      </c>
    </row>
    <row r="66" spans="1:4" x14ac:dyDescent="0.3">
      <c r="A66" t="s">
        <v>829</v>
      </c>
      <c r="B66" t="s">
        <v>115</v>
      </c>
      <c r="D66" t="s">
        <v>265</v>
      </c>
    </row>
    <row r="67" spans="1:4" x14ac:dyDescent="0.3">
      <c r="A67" t="s">
        <v>830</v>
      </c>
      <c r="B67" t="s">
        <v>401</v>
      </c>
      <c r="D67" t="s">
        <v>265</v>
      </c>
    </row>
    <row r="68" spans="1:4" x14ac:dyDescent="0.3">
      <c r="A68" t="s">
        <v>831</v>
      </c>
      <c r="B68" t="s">
        <v>700</v>
      </c>
      <c r="D68" t="s">
        <v>265</v>
      </c>
    </row>
    <row r="69" spans="1:4" x14ac:dyDescent="0.3">
      <c r="A69" t="s">
        <v>832</v>
      </c>
      <c r="B69" t="s">
        <v>701</v>
      </c>
      <c r="D69" t="s">
        <v>265</v>
      </c>
    </row>
    <row r="70" spans="1:4" x14ac:dyDescent="0.3">
      <c r="A70" t="s">
        <v>833</v>
      </c>
      <c r="B70" t="s">
        <v>702</v>
      </c>
      <c r="D70" t="s">
        <v>265</v>
      </c>
    </row>
    <row r="71" spans="1:4" x14ac:dyDescent="0.3">
      <c r="A71" t="s">
        <v>834</v>
      </c>
      <c r="B71" t="s">
        <v>409</v>
      </c>
      <c r="D71" t="s">
        <v>265</v>
      </c>
    </row>
    <row r="72" spans="1:4" x14ac:dyDescent="0.3">
      <c r="A72" t="s">
        <v>835</v>
      </c>
      <c r="B72" t="s">
        <v>703</v>
      </c>
      <c r="D72" t="s">
        <v>265</v>
      </c>
    </row>
    <row r="73" spans="1:4" x14ac:dyDescent="0.3">
      <c r="A73" t="s">
        <v>836</v>
      </c>
      <c r="B73" t="s">
        <v>704</v>
      </c>
      <c r="D73" t="s">
        <v>265</v>
      </c>
    </row>
    <row r="74" spans="1:4" x14ac:dyDescent="0.3">
      <c r="A74" t="s">
        <v>837</v>
      </c>
      <c r="B74" t="s">
        <v>712</v>
      </c>
      <c r="D74" t="s">
        <v>265</v>
      </c>
    </row>
    <row r="75" spans="1:4" x14ac:dyDescent="0.3">
      <c r="A75" t="s">
        <v>838</v>
      </c>
      <c r="B75" t="s">
        <v>705</v>
      </c>
      <c r="D75" t="s">
        <v>265</v>
      </c>
    </row>
    <row r="76" spans="1:4" x14ac:dyDescent="0.3">
      <c r="A76" t="s">
        <v>839</v>
      </c>
      <c r="B76" t="s">
        <v>123</v>
      </c>
      <c r="D76" t="s">
        <v>265</v>
      </c>
    </row>
    <row r="77" spans="1:4" x14ac:dyDescent="0.3">
      <c r="A77" t="s">
        <v>840</v>
      </c>
      <c r="B77" t="s">
        <v>125</v>
      </c>
      <c r="D77" t="s">
        <v>265</v>
      </c>
    </row>
    <row r="78" spans="1:4" x14ac:dyDescent="0.3">
      <c r="A78" t="s">
        <v>841</v>
      </c>
      <c r="B78" t="s">
        <v>127</v>
      </c>
      <c r="D78" t="s">
        <v>265</v>
      </c>
    </row>
    <row r="79" spans="1:4" x14ac:dyDescent="0.3">
      <c r="A79" t="s">
        <v>842</v>
      </c>
      <c r="B79" t="s">
        <v>706</v>
      </c>
      <c r="D79" t="s">
        <v>265</v>
      </c>
    </row>
    <row r="80" spans="1:4" x14ac:dyDescent="0.3">
      <c r="A80" t="s">
        <v>843</v>
      </c>
      <c r="B80" t="s">
        <v>130</v>
      </c>
      <c r="D80" t="s">
        <v>265</v>
      </c>
    </row>
    <row r="81" spans="1:4" x14ac:dyDescent="0.3">
      <c r="A81" t="s">
        <v>844</v>
      </c>
      <c r="B81" t="s">
        <v>132</v>
      </c>
      <c r="D81" t="s">
        <v>265</v>
      </c>
    </row>
    <row r="82" spans="1:4" x14ac:dyDescent="0.3">
      <c r="A82" t="s">
        <v>845</v>
      </c>
      <c r="B82" t="s">
        <v>707</v>
      </c>
      <c r="D82" t="s">
        <v>265</v>
      </c>
    </row>
    <row r="83" spans="1:4" x14ac:dyDescent="0.3">
      <c r="A83" t="s">
        <v>846</v>
      </c>
      <c r="B83" t="s">
        <v>713</v>
      </c>
      <c r="D83" t="s">
        <v>265</v>
      </c>
    </row>
    <row r="84" spans="1:4" x14ac:dyDescent="0.3">
      <c r="A84" t="s">
        <v>847</v>
      </c>
      <c r="B84" t="s">
        <v>708</v>
      </c>
      <c r="D84" t="s">
        <v>265</v>
      </c>
    </row>
    <row r="85" spans="1:4" x14ac:dyDescent="0.3">
      <c r="A85" t="s">
        <v>848</v>
      </c>
      <c r="B85" t="s">
        <v>709</v>
      </c>
      <c r="D85" t="s">
        <v>265</v>
      </c>
    </row>
    <row r="86" spans="1:4" x14ac:dyDescent="0.3">
      <c r="A86" t="s">
        <v>849</v>
      </c>
      <c r="B86" t="s">
        <v>714</v>
      </c>
      <c r="D86" t="s">
        <v>265</v>
      </c>
    </row>
    <row r="87" spans="1:4" x14ac:dyDescent="0.3">
      <c r="A87" t="s">
        <v>850</v>
      </c>
      <c r="B87" t="s">
        <v>710</v>
      </c>
      <c r="D87" t="s">
        <v>265</v>
      </c>
    </row>
    <row r="88" spans="1:4" x14ac:dyDescent="0.3">
      <c r="A88" t="s">
        <v>851</v>
      </c>
      <c r="B88" t="s">
        <v>711</v>
      </c>
      <c r="D88" t="s">
        <v>265</v>
      </c>
    </row>
    <row r="89" spans="1:4" x14ac:dyDescent="0.3">
      <c r="A89" t="s">
        <v>852</v>
      </c>
      <c r="B89" t="s">
        <v>150</v>
      </c>
      <c r="D89" t="s">
        <v>265</v>
      </c>
    </row>
    <row r="90" spans="1:4" x14ac:dyDescent="0.3">
      <c r="A90" t="s">
        <v>853</v>
      </c>
      <c r="B90" t="s">
        <v>152</v>
      </c>
      <c r="D90" t="s">
        <v>265</v>
      </c>
    </row>
    <row r="91" spans="1:4" x14ac:dyDescent="0.3">
      <c r="A91" t="s">
        <v>854</v>
      </c>
      <c r="B91" t="s">
        <v>154</v>
      </c>
      <c r="D91" t="s">
        <v>265</v>
      </c>
    </row>
    <row r="92" spans="1:4" x14ac:dyDescent="0.3">
      <c r="A92" t="s">
        <v>855</v>
      </c>
      <c r="B92" t="s">
        <v>156</v>
      </c>
      <c r="D92" t="s">
        <v>265</v>
      </c>
    </row>
    <row r="94" spans="1:4" x14ac:dyDescent="0.3">
      <c r="B94" t="s">
        <v>174</v>
      </c>
    </row>
    <row r="95" spans="1:4" x14ac:dyDescent="0.3">
      <c r="B95" t="s">
        <v>715</v>
      </c>
    </row>
    <row r="96" spans="1:4" x14ac:dyDescent="0.3">
      <c r="B96" t="s">
        <v>716</v>
      </c>
    </row>
    <row r="97" spans="2:2" x14ac:dyDescent="0.3">
      <c r="B97" t="s">
        <v>717</v>
      </c>
    </row>
    <row r="98" spans="2:2" x14ac:dyDescent="0.3">
      <c r="B98" t="s">
        <v>718</v>
      </c>
    </row>
    <row r="99" spans="2:2" x14ac:dyDescent="0.3">
      <c r="B99" t="s">
        <v>719</v>
      </c>
    </row>
    <row r="100" spans="2:2" x14ac:dyDescent="0.3">
      <c r="B100" t="s">
        <v>720</v>
      </c>
    </row>
    <row r="101" spans="2:2" x14ac:dyDescent="0.3">
      <c r="B101" t="s">
        <v>721</v>
      </c>
    </row>
    <row r="102" spans="2:2" x14ac:dyDescent="0.3">
      <c r="B102" t="s">
        <v>722</v>
      </c>
    </row>
    <row r="103" spans="2:2" x14ac:dyDescent="0.3">
      <c r="B103" t="s">
        <v>723</v>
      </c>
    </row>
    <row r="104" spans="2:2" x14ac:dyDescent="0.3">
      <c r="B104" t="s">
        <v>724</v>
      </c>
    </row>
    <row r="105" spans="2:2" x14ac:dyDescent="0.3">
      <c r="B105" t="s">
        <v>725</v>
      </c>
    </row>
    <row r="106" spans="2:2" x14ac:dyDescent="0.3">
      <c r="B106" t="s">
        <v>726</v>
      </c>
    </row>
    <row r="107" spans="2:2" x14ac:dyDescent="0.3">
      <c r="B107" t="s">
        <v>727</v>
      </c>
    </row>
    <row r="108" spans="2:2" x14ac:dyDescent="0.3">
      <c r="B108" t="s">
        <v>728</v>
      </c>
    </row>
    <row r="109" spans="2:2" x14ac:dyDescent="0.3">
      <c r="B109" t="s">
        <v>729</v>
      </c>
    </row>
    <row r="110" spans="2:2" x14ac:dyDescent="0.3">
      <c r="B110" t="s">
        <v>730</v>
      </c>
    </row>
    <row r="111" spans="2:2" x14ac:dyDescent="0.3">
      <c r="B111" t="s">
        <v>731</v>
      </c>
    </row>
    <row r="112" spans="2:2" x14ac:dyDescent="0.3">
      <c r="B112" t="s">
        <v>732</v>
      </c>
    </row>
    <row r="113" spans="2:2" x14ac:dyDescent="0.3">
      <c r="B113" t="s">
        <v>733</v>
      </c>
    </row>
    <row r="114" spans="2:2" x14ac:dyDescent="0.3">
      <c r="B114" t="s">
        <v>734</v>
      </c>
    </row>
    <row r="115" spans="2:2" x14ac:dyDescent="0.3">
      <c r="B115" t="s">
        <v>735</v>
      </c>
    </row>
    <row r="116" spans="2:2" x14ac:dyDescent="0.3">
      <c r="B116" t="s">
        <v>736</v>
      </c>
    </row>
    <row r="117" spans="2:2" x14ac:dyDescent="0.3">
      <c r="B117" t="s">
        <v>737</v>
      </c>
    </row>
    <row r="118" spans="2:2" x14ac:dyDescent="0.3">
      <c r="B118" t="s">
        <v>738</v>
      </c>
    </row>
    <row r="119" spans="2:2" x14ac:dyDescent="0.3">
      <c r="B119" t="s">
        <v>739</v>
      </c>
    </row>
    <row r="120" spans="2:2" x14ac:dyDescent="0.3">
      <c r="B120" t="s">
        <v>740</v>
      </c>
    </row>
    <row r="121" spans="2:2" x14ac:dyDescent="0.3">
      <c r="B121" t="s">
        <v>741</v>
      </c>
    </row>
    <row r="122" spans="2:2" x14ac:dyDescent="0.3">
      <c r="B122" t="s">
        <v>742</v>
      </c>
    </row>
    <row r="123" spans="2:2" x14ac:dyDescent="0.3">
      <c r="B123" t="s">
        <v>743</v>
      </c>
    </row>
    <row r="124" spans="2:2" x14ac:dyDescent="0.3">
      <c r="B124" t="s">
        <v>744</v>
      </c>
    </row>
    <row r="125" spans="2:2" x14ac:dyDescent="0.3">
      <c r="B125" t="s">
        <v>745</v>
      </c>
    </row>
    <row r="126" spans="2:2" x14ac:dyDescent="0.3">
      <c r="B126" t="s">
        <v>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ECE9-9F2A-47CD-B15A-48EDB291E82B}">
  <dimension ref="A1:AA152"/>
  <sheetViews>
    <sheetView zoomScaleNormal="100" workbookViewId="0"/>
  </sheetViews>
  <sheetFormatPr defaultRowHeight="14.4" x14ac:dyDescent="0.3"/>
  <cols>
    <col min="1" max="1" width="22.44140625" customWidth="1"/>
    <col min="6" max="6" width="17.88671875" customWidth="1"/>
    <col min="18" max="18" width="9.109375" style="17"/>
  </cols>
  <sheetData>
    <row r="1" spans="1:27" s="27" customFormat="1" x14ac:dyDescent="0.3">
      <c r="A1" s="27" t="s">
        <v>686</v>
      </c>
      <c r="K1" s="30" t="s">
        <v>687</v>
      </c>
      <c r="L1" s="30"/>
      <c r="M1" s="30"/>
      <c r="N1" s="30"/>
      <c r="O1" s="30"/>
      <c r="P1" s="30"/>
      <c r="R1" s="31" t="s">
        <v>688</v>
      </c>
      <c r="S1" s="31"/>
      <c r="T1" s="31"/>
      <c r="U1" s="31"/>
      <c r="V1" s="31"/>
      <c r="W1" s="31"/>
      <c r="X1" s="31"/>
      <c r="Y1" s="31"/>
      <c r="Z1" s="31"/>
    </row>
    <row r="2" spans="1:27" x14ac:dyDescent="0.3">
      <c r="K2" s="22"/>
      <c r="L2" s="22" t="s">
        <v>432</v>
      </c>
      <c r="M2" s="22" t="s">
        <v>432</v>
      </c>
      <c r="N2" s="22"/>
      <c r="O2" s="22"/>
      <c r="P2" s="22"/>
      <c r="R2" s="24"/>
      <c r="S2" s="23" t="s">
        <v>473</v>
      </c>
      <c r="T2" s="23"/>
      <c r="U2" s="24" t="s">
        <v>160</v>
      </c>
      <c r="V2" s="24" t="s">
        <v>165</v>
      </c>
      <c r="W2" s="24" t="s">
        <v>163</v>
      </c>
      <c r="X2" s="24" t="s">
        <v>474</v>
      </c>
      <c r="Y2" s="24" t="s">
        <v>475</v>
      </c>
      <c r="Z2" s="24" t="s">
        <v>476</v>
      </c>
      <c r="AA2" s="17"/>
    </row>
    <row r="3" spans="1:27" x14ac:dyDescent="0.3">
      <c r="A3">
        <v>231204</v>
      </c>
      <c r="B3" t="s">
        <v>0</v>
      </c>
      <c r="K3" s="22"/>
      <c r="L3" s="22"/>
      <c r="M3" s="22"/>
      <c r="N3" s="22"/>
      <c r="O3" s="22"/>
      <c r="P3" s="22"/>
      <c r="R3" s="24"/>
      <c r="S3" s="23"/>
      <c r="T3" s="23"/>
      <c r="U3" s="24"/>
      <c r="V3" s="24"/>
      <c r="W3" s="24"/>
      <c r="X3" s="24"/>
      <c r="Y3" s="24"/>
      <c r="Z3" s="24"/>
      <c r="AA3" s="17"/>
    </row>
    <row r="4" spans="1:27" x14ac:dyDescent="0.3">
      <c r="A4" t="s">
        <v>1</v>
      </c>
      <c r="B4" t="s">
        <v>689</v>
      </c>
      <c r="J4" t="s">
        <v>432</v>
      </c>
      <c r="K4" s="22">
        <v>1</v>
      </c>
      <c r="L4" s="22" t="s">
        <v>262</v>
      </c>
      <c r="M4" s="25" t="s">
        <v>477</v>
      </c>
      <c r="N4" s="22"/>
      <c r="O4" s="22"/>
      <c r="P4" s="22"/>
      <c r="R4" s="24">
        <v>1</v>
      </c>
      <c r="S4" s="23" t="s">
        <v>262</v>
      </c>
      <c r="T4" s="26"/>
      <c r="U4" s="24">
        <v>11523</v>
      </c>
      <c r="V4" s="24">
        <v>85</v>
      </c>
      <c r="W4" s="24">
        <v>2999</v>
      </c>
      <c r="X4" s="24">
        <v>2358</v>
      </c>
      <c r="Y4" s="24">
        <v>3918</v>
      </c>
      <c r="Z4" s="24">
        <v>0</v>
      </c>
      <c r="AA4" s="35"/>
    </row>
    <row r="5" spans="1:27" x14ac:dyDescent="0.3">
      <c r="A5" t="s">
        <v>2</v>
      </c>
      <c r="B5" t="s">
        <v>690</v>
      </c>
      <c r="J5" t="s">
        <v>432</v>
      </c>
      <c r="K5" s="22"/>
      <c r="L5" s="22"/>
      <c r="M5" s="25" t="s">
        <v>478</v>
      </c>
      <c r="N5" s="22"/>
      <c r="O5" s="22"/>
      <c r="P5" s="22"/>
      <c r="R5" s="24">
        <v>2</v>
      </c>
      <c r="S5" s="23" t="s">
        <v>266</v>
      </c>
      <c r="T5" s="26"/>
      <c r="U5" s="24">
        <v>9903</v>
      </c>
      <c r="V5" s="24">
        <v>84</v>
      </c>
      <c r="W5" s="24">
        <v>2598</v>
      </c>
      <c r="X5" s="24">
        <v>2016</v>
      </c>
      <c r="Y5" s="24">
        <v>3522</v>
      </c>
      <c r="Z5" s="24">
        <v>0</v>
      </c>
      <c r="AA5" s="17"/>
    </row>
    <row r="6" spans="1:27" x14ac:dyDescent="0.3">
      <c r="A6" t="s">
        <v>3</v>
      </c>
      <c r="B6" t="s">
        <v>4</v>
      </c>
      <c r="J6" t="s">
        <v>432</v>
      </c>
      <c r="K6" s="22"/>
      <c r="L6" s="22"/>
      <c r="M6" s="25" t="s">
        <v>479</v>
      </c>
      <c r="N6" s="22"/>
      <c r="O6" s="22"/>
      <c r="P6" s="22"/>
      <c r="R6" s="24">
        <v>3</v>
      </c>
      <c r="S6" s="23" t="s">
        <v>269</v>
      </c>
      <c r="T6" s="26"/>
      <c r="U6" s="24">
        <v>1566</v>
      </c>
      <c r="V6" s="24">
        <v>12</v>
      </c>
      <c r="W6" s="24">
        <v>423</v>
      </c>
      <c r="X6" s="24">
        <v>321</v>
      </c>
      <c r="Y6" s="24">
        <v>963</v>
      </c>
      <c r="Z6" s="24">
        <v>0</v>
      </c>
      <c r="AA6" s="17"/>
    </row>
    <row r="7" spans="1:27" x14ac:dyDescent="0.3">
      <c r="A7" t="s">
        <v>5</v>
      </c>
      <c r="B7" t="s">
        <v>6</v>
      </c>
      <c r="J7" t="s">
        <v>432</v>
      </c>
      <c r="K7" s="22"/>
      <c r="L7" s="22"/>
      <c r="M7" s="25" t="s">
        <v>480</v>
      </c>
      <c r="N7" s="22"/>
      <c r="O7" s="22"/>
      <c r="P7" s="22"/>
      <c r="R7" s="24">
        <v>4</v>
      </c>
      <c r="S7" s="23" t="s">
        <v>271</v>
      </c>
      <c r="T7" s="26"/>
      <c r="U7" s="24">
        <v>5550</v>
      </c>
      <c r="V7" s="24">
        <v>32</v>
      </c>
      <c r="W7" s="24">
        <v>1476</v>
      </c>
      <c r="X7" s="24">
        <v>1098</v>
      </c>
      <c r="Y7" s="24">
        <v>1650</v>
      </c>
      <c r="Z7" s="24">
        <v>0</v>
      </c>
      <c r="AA7" s="17"/>
    </row>
    <row r="8" spans="1:27" x14ac:dyDescent="0.3">
      <c r="A8" t="s">
        <v>7</v>
      </c>
      <c r="B8" t="s">
        <v>8</v>
      </c>
      <c r="J8" t="s">
        <v>432</v>
      </c>
      <c r="K8" s="22">
        <v>2</v>
      </c>
      <c r="L8" s="22" t="s">
        <v>266</v>
      </c>
      <c r="M8" s="25" t="s">
        <v>481</v>
      </c>
      <c r="N8" s="22"/>
      <c r="O8" s="22"/>
      <c r="P8" s="22"/>
      <c r="R8" s="24">
        <v>5</v>
      </c>
      <c r="S8" s="23" t="s">
        <v>274</v>
      </c>
      <c r="T8" s="26"/>
      <c r="U8" s="24">
        <v>6128</v>
      </c>
      <c r="V8" s="24">
        <v>72</v>
      </c>
      <c r="W8" s="24">
        <v>1712</v>
      </c>
      <c r="X8" s="24">
        <v>1280</v>
      </c>
      <c r="Y8" s="24">
        <v>960</v>
      </c>
      <c r="Z8" s="24">
        <v>0</v>
      </c>
      <c r="AA8" s="17"/>
    </row>
    <row r="9" spans="1:27" x14ac:dyDescent="0.3">
      <c r="A9" t="s">
        <v>9</v>
      </c>
      <c r="B9" t="s">
        <v>10</v>
      </c>
      <c r="J9" t="s">
        <v>432</v>
      </c>
      <c r="K9" s="22"/>
      <c r="L9" s="22"/>
      <c r="M9" s="25" t="s">
        <v>482</v>
      </c>
      <c r="N9" s="22"/>
      <c r="O9" s="22"/>
      <c r="P9" s="22"/>
      <c r="R9" s="24">
        <v>6</v>
      </c>
      <c r="S9" s="23" t="s">
        <v>276</v>
      </c>
      <c r="T9" s="26"/>
      <c r="U9" s="24">
        <v>6584</v>
      </c>
      <c r="V9" s="24">
        <v>48</v>
      </c>
      <c r="W9" s="24">
        <v>1760</v>
      </c>
      <c r="X9" s="24">
        <v>1328</v>
      </c>
      <c r="Y9" s="24">
        <v>996</v>
      </c>
      <c r="Z9" s="24">
        <v>0</v>
      </c>
      <c r="AA9" s="17"/>
    </row>
    <row r="10" spans="1:27" x14ac:dyDescent="0.3">
      <c r="A10" t="s">
        <v>11</v>
      </c>
      <c r="B10" t="s">
        <v>12</v>
      </c>
      <c r="J10" t="s">
        <v>432</v>
      </c>
      <c r="K10" s="22"/>
      <c r="L10" s="22"/>
      <c r="M10" s="25" t="s">
        <v>483</v>
      </c>
      <c r="N10" s="22"/>
      <c r="O10" s="22"/>
      <c r="P10" s="22"/>
      <c r="R10" s="24">
        <v>7</v>
      </c>
      <c r="S10" s="23" t="s">
        <v>484</v>
      </c>
      <c r="T10" s="26"/>
      <c r="U10" s="24">
        <v>3492</v>
      </c>
      <c r="V10" s="24">
        <v>24</v>
      </c>
      <c r="W10" s="24">
        <v>930</v>
      </c>
      <c r="X10" s="24">
        <v>718</v>
      </c>
      <c r="Y10" s="24">
        <v>1077</v>
      </c>
      <c r="Z10" s="24">
        <v>0</v>
      </c>
      <c r="AA10" s="17"/>
    </row>
    <row r="11" spans="1:27" x14ac:dyDescent="0.3">
      <c r="A11" t="s">
        <v>13</v>
      </c>
      <c r="B11" t="s">
        <v>14</v>
      </c>
      <c r="J11" t="s">
        <v>432</v>
      </c>
      <c r="K11" s="22">
        <v>3</v>
      </c>
      <c r="L11" s="22" t="s">
        <v>269</v>
      </c>
      <c r="M11" s="25" t="s">
        <v>485</v>
      </c>
      <c r="N11" s="22"/>
      <c r="O11" s="22"/>
      <c r="P11" s="22"/>
      <c r="R11" s="24">
        <v>8</v>
      </c>
      <c r="S11" s="23" t="s">
        <v>280</v>
      </c>
      <c r="T11" s="26"/>
      <c r="U11" s="24">
        <v>2374</v>
      </c>
      <c r="V11" s="24">
        <v>20</v>
      </c>
      <c r="W11" s="24">
        <v>666</v>
      </c>
      <c r="X11" s="24">
        <v>510</v>
      </c>
      <c r="Y11" s="24">
        <v>765</v>
      </c>
      <c r="Z11" s="24">
        <v>0</v>
      </c>
      <c r="AA11" s="17"/>
    </row>
    <row r="12" spans="1:27" x14ac:dyDescent="0.3">
      <c r="A12" t="s">
        <v>15</v>
      </c>
      <c r="B12" t="s">
        <v>16</v>
      </c>
      <c r="J12" t="s">
        <v>432</v>
      </c>
      <c r="K12" s="22">
        <v>4</v>
      </c>
      <c r="L12" s="22" t="s">
        <v>271</v>
      </c>
      <c r="M12" s="25" t="s">
        <v>486</v>
      </c>
      <c r="N12" s="22"/>
      <c r="O12" s="22"/>
      <c r="P12" s="22"/>
      <c r="R12" s="24">
        <v>9</v>
      </c>
      <c r="S12" s="23" t="s">
        <v>282</v>
      </c>
      <c r="T12" s="26"/>
      <c r="U12" s="24">
        <v>6272</v>
      </c>
      <c r="V12" s="24">
        <v>44</v>
      </c>
      <c r="W12" s="24">
        <v>1728</v>
      </c>
      <c r="X12" s="24">
        <v>1324</v>
      </c>
      <c r="Y12" s="24">
        <v>996</v>
      </c>
      <c r="Z12" s="24">
        <v>0</v>
      </c>
      <c r="AA12" s="17"/>
    </row>
    <row r="13" spans="1:27" x14ac:dyDescent="0.3">
      <c r="A13" t="s">
        <v>17</v>
      </c>
      <c r="B13" t="s">
        <v>18</v>
      </c>
      <c r="J13" t="s">
        <v>432</v>
      </c>
      <c r="K13" s="22">
        <v>5</v>
      </c>
      <c r="L13" s="22" t="s">
        <v>274</v>
      </c>
      <c r="M13" s="25" t="s">
        <v>487</v>
      </c>
      <c r="N13" s="22"/>
      <c r="O13" s="22"/>
      <c r="P13" s="22"/>
      <c r="R13" s="24">
        <v>10</v>
      </c>
      <c r="S13" s="23" t="s">
        <v>284</v>
      </c>
      <c r="T13" s="26"/>
      <c r="U13" s="24">
        <v>1833</v>
      </c>
      <c r="V13" s="24">
        <v>9</v>
      </c>
      <c r="W13" s="24">
        <v>485</v>
      </c>
      <c r="X13" s="24">
        <v>387</v>
      </c>
      <c r="Y13" s="24">
        <v>1164</v>
      </c>
      <c r="Z13" s="24">
        <v>0</v>
      </c>
      <c r="AA13" s="17"/>
    </row>
    <row r="14" spans="1:27" x14ac:dyDescent="0.3">
      <c r="A14" t="s">
        <v>19</v>
      </c>
      <c r="B14" t="s">
        <v>20</v>
      </c>
      <c r="J14" t="s">
        <v>432</v>
      </c>
      <c r="K14" s="22">
        <v>6</v>
      </c>
      <c r="L14" s="22" t="s">
        <v>276</v>
      </c>
      <c r="M14" s="25" t="s">
        <v>488</v>
      </c>
      <c r="N14" s="22"/>
      <c r="O14" s="22"/>
      <c r="P14" s="22"/>
      <c r="R14" s="24">
        <v>11</v>
      </c>
      <c r="S14" s="23" t="s">
        <v>286</v>
      </c>
      <c r="T14" s="26"/>
      <c r="U14" s="24">
        <v>2580</v>
      </c>
      <c r="V14" s="24">
        <v>6</v>
      </c>
      <c r="W14" s="24">
        <v>692</v>
      </c>
      <c r="X14" s="24">
        <v>500</v>
      </c>
      <c r="Y14" s="24">
        <v>753</v>
      </c>
      <c r="Z14" s="24">
        <v>0</v>
      </c>
      <c r="AA14" s="17"/>
    </row>
    <row r="15" spans="1:27" x14ac:dyDescent="0.3">
      <c r="A15" t="s">
        <v>21</v>
      </c>
      <c r="B15" t="s">
        <v>22</v>
      </c>
      <c r="J15" t="s">
        <v>432</v>
      </c>
      <c r="K15" s="22">
        <v>7</v>
      </c>
      <c r="L15" s="22" t="s">
        <v>484</v>
      </c>
      <c r="M15" s="25" t="s">
        <v>489</v>
      </c>
      <c r="N15" s="22"/>
      <c r="O15" s="22"/>
      <c r="P15" s="22"/>
      <c r="R15" s="24">
        <v>12</v>
      </c>
      <c r="S15" s="23" t="s">
        <v>289</v>
      </c>
      <c r="T15" s="26"/>
      <c r="U15" s="24">
        <v>4016</v>
      </c>
      <c r="V15" s="24">
        <v>28</v>
      </c>
      <c r="W15" s="24">
        <v>1094</v>
      </c>
      <c r="X15" s="24">
        <v>864</v>
      </c>
      <c r="Y15" s="24">
        <v>1296</v>
      </c>
      <c r="Z15" s="24">
        <v>0</v>
      </c>
      <c r="AA15" s="17"/>
    </row>
    <row r="16" spans="1:27" x14ac:dyDescent="0.3">
      <c r="A16" t="s">
        <v>23</v>
      </c>
      <c r="B16" t="s">
        <v>24</v>
      </c>
      <c r="J16" t="s">
        <v>432</v>
      </c>
      <c r="K16" s="22">
        <v>8</v>
      </c>
      <c r="L16" s="22" t="s">
        <v>280</v>
      </c>
      <c r="M16" s="25" t="s">
        <v>490</v>
      </c>
      <c r="N16" s="22"/>
      <c r="O16" s="22"/>
      <c r="P16" s="22"/>
      <c r="R16" s="24">
        <v>13</v>
      </c>
      <c r="S16" s="23" t="s">
        <v>291</v>
      </c>
      <c r="T16" s="26"/>
      <c r="U16" s="24">
        <v>8828</v>
      </c>
      <c r="V16" s="24">
        <v>96</v>
      </c>
      <c r="W16" s="24">
        <v>2476</v>
      </c>
      <c r="X16" s="24">
        <v>1880</v>
      </c>
      <c r="Y16" s="24">
        <v>1410</v>
      </c>
      <c r="Z16" s="24">
        <v>0</v>
      </c>
      <c r="AA16" s="17"/>
    </row>
    <row r="17" spans="1:27" x14ac:dyDescent="0.3">
      <c r="A17" t="s">
        <v>25</v>
      </c>
      <c r="B17" t="s">
        <v>26</v>
      </c>
      <c r="J17" t="s">
        <v>432</v>
      </c>
      <c r="K17" s="22">
        <v>9</v>
      </c>
      <c r="L17" s="22" t="s">
        <v>282</v>
      </c>
      <c r="M17" s="25" t="s">
        <v>491</v>
      </c>
      <c r="N17" s="22"/>
      <c r="O17" s="22"/>
      <c r="P17" s="22"/>
      <c r="R17" s="24">
        <v>14</v>
      </c>
      <c r="S17" s="23" t="s">
        <v>294</v>
      </c>
      <c r="T17" s="26"/>
      <c r="U17" s="24">
        <v>2479</v>
      </c>
      <c r="V17" s="24">
        <v>18</v>
      </c>
      <c r="W17" s="24">
        <v>683</v>
      </c>
      <c r="X17" s="24">
        <v>491</v>
      </c>
      <c r="Y17" s="24">
        <v>1473</v>
      </c>
      <c r="Z17" s="24">
        <v>0</v>
      </c>
      <c r="AA17" s="17"/>
    </row>
    <row r="18" spans="1:27" x14ac:dyDescent="0.3">
      <c r="A18" t="s">
        <v>27</v>
      </c>
      <c r="B18" t="s">
        <v>28</v>
      </c>
      <c r="J18" t="s">
        <v>432</v>
      </c>
      <c r="K18" s="22">
        <v>10</v>
      </c>
      <c r="L18" s="22" t="s">
        <v>284</v>
      </c>
      <c r="M18" s="25" t="s">
        <v>492</v>
      </c>
      <c r="N18" s="22"/>
      <c r="O18" s="22"/>
      <c r="P18" s="22"/>
      <c r="R18" s="24">
        <v>15</v>
      </c>
      <c r="S18" s="23" t="s">
        <v>296</v>
      </c>
      <c r="T18" s="26"/>
      <c r="U18" s="24">
        <v>1608</v>
      </c>
      <c r="V18" s="24">
        <v>11</v>
      </c>
      <c r="W18" s="24">
        <v>445</v>
      </c>
      <c r="X18" s="24">
        <v>331</v>
      </c>
      <c r="Y18" s="24">
        <v>993</v>
      </c>
      <c r="Z18" s="24">
        <v>0</v>
      </c>
      <c r="AA18" s="17"/>
    </row>
    <row r="19" spans="1:27" x14ac:dyDescent="0.3">
      <c r="A19" t="s">
        <v>29</v>
      </c>
      <c r="B19" t="s">
        <v>30</v>
      </c>
      <c r="J19" t="s">
        <v>432</v>
      </c>
      <c r="K19" s="22">
        <v>11</v>
      </c>
      <c r="L19" s="22" t="s">
        <v>286</v>
      </c>
      <c r="M19" s="25" t="s">
        <v>493</v>
      </c>
      <c r="N19" s="22"/>
      <c r="O19" s="22"/>
      <c r="P19" s="22"/>
      <c r="R19" s="24">
        <v>16</v>
      </c>
      <c r="S19" s="23" t="s">
        <v>494</v>
      </c>
      <c r="T19" s="26"/>
      <c r="U19" s="24">
        <v>4622</v>
      </c>
      <c r="V19" s="24">
        <v>18</v>
      </c>
      <c r="W19" s="24">
        <v>1218</v>
      </c>
      <c r="X19" s="24">
        <v>936</v>
      </c>
      <c r="Y19" s="24">
        <v>1404</v>
      </c>
      <c r="Z19" s="24">
        <v>0</v>
      </c>
      <c r="AA19" s="17"/>
    </row>
    <row r="20" spans="1:27" x14ac:dyDescent="0.3">
      <c r="A20" t="s">
        <v>31</v>
      </c>
      <c r="B20" t="s">
        <v>32</v>
      </c>
      <c r="J20" t="s">
        <v>432</v>
      </c>
      <c r="K20" s="22">
        <v>12</v>
      </c>
      <c r="L20" s="22" t="s">
        <v>289</v>
      </c>
      <c r="M20" s="25" t="s">
        <v>495</v>
      </c>
      <c r="N20" s="22"/>
      <c r="O20" s="22"/>
      <c r="P20" s="22"/>
      <c r="R20" s="24">
        <v>17</v>
      </c>
      <c r="S20" s="23" t="s">
        <v>496</v>
      </c>
      <c r="T20" s="26"/>
      <c r="U20" s="24">
        <v>2837</v>
      </c>
      <c r="V20" s="24">
        <v>31</v>
      </c>
      <c r="W20" s="24">
        <v>809</v>
      </c>
      <c r="X20" s="24">
        <v>603</v>
      </c>
      <c r="Y20" s="24">
        <v>1809</v>
      </c>
      <c r="Z20" s="24">
        <v>4</v>
      </c>
      <c r="AA20" s="17"/>
    </row>
    <row r="21" spans="1:27" x14ac:dyDescent="0.3">
      <c r="A21" t="s">
        <v>33</v>
      </c>
      <c r="B21" t="s">
        <v>34</v>
      </c>
      <c r="J21" t="s">
        <v>432</v>
      </c>
      <c r="K21" s="22">
        <v>13</v>
      </c>
      <c r="L21" s="22" t="s">
        <v>291</v>
      </c>
      <c r="M21" s="25" t="s">
        <v>497</v>
      </c>
      <c r="N21" s="22"/>
      <c r="O21" s="22"/>
      <c r="P21" s="22"/>
      <c r="R21" s="24">
        <v>18</v>
      </c>
      <c r="S21" s="23" t="s">
        <v>301</v>
      </c>
      <c r="T21" s="26"/>
      <c r="U21" s="24">
        <v>3018</v>
      </c>
      <c r="V21" s="24">
        <v>21</v>
      </c>
      <c r="W21" s="24">
        <v>780</v>
      </c>
      <c r="X21" s="24">
        <v>639</v>
      </c>
      <c r="Y21" s="24">
        <v>639</v>
      </c>
      <c r="Z21" s="24">
        <v>0</v>
      </c>
      <c r="AA21" s="17"/>
    </row>
    <row r="22" spans="1:27" x14ac:dyDescent="0.3">
      <c r="A22" t="s">
        <v>35</v>
      </c>
      <c r="B22" t="s">
        <v>36</v>
      </c>
      <c r="J22" t="s">
        <v>432</v>
      </c>
      <c r="K22" s="22">
        <v>14</v>
      </c>
      <c r="L22" s="22" t="s">
        <v>294</v>
      </c>
      <c r="M22" s="25" t="s">
        <v>498</v>
      </c>
      <c r="N22" s="22"/>
      <c r="O22" s="22"/>
      <c r="P22" s="22"/>
      <c r="R22" s="24">
        <v>19</v>
      </c>
      <c r="S22" s="23" t="s">
        <v>303</v>
      </c>
      <c r="T22" s="26"/>
      <c r="U22" s="24">
        <v>1099</v>
      </c>
      <c r="V22" s="24">
        <v>9</v>
      </c>
      <c r="W22" s="24">
        <v>292</v>
      </c>
      <c r="X22" s="24">
        <v>225</v>
      </c>
      <c r="Y22" s="24">
        <v>337.5</v>
      </c>
      <c r="Z22" s="24">
        <v>1</v>
      </c>
      <c r="AA22" s="17"/>
    </row>
    <row r="23" spans="1:27" x14ac:dyDescent="0.3">
      <c r="A23" t="s">
        <v>37</v>
      </c>
      <c r="B23" t="s">
        <v>38</v>
      </c>
      <c r="J23" t="s">
        <v>432</v>
      </c>
      <c r="K23" s="22">
        <v>15</v>
      </c>
      <c r="L23" s="22" t="s">
        <v>296</v>
      </c>
      <c r="M23" s="25" t="s">
        <v>499</v>
      </c>
      <c r="N23" s="22"/>
      <c r="O23" s="22"/>
      <c r="P23" s="22"/>
      <c r="R23" s="24">
        <v>20</v>
      </c>
      <c r="S23" s="23" t="s">
        <v>304</v>
      </c>
      <c r="T23" s="26"/>
      <c r="U23" s="24">
        <v>2024</v>
      </c>
      <c r="V23" s="24">
        <v>16</v>
      </c>
      <c r="W23" s="24">
        <v>548</v>
      </c>
      <c r="X23" s="24">
        <v>438</v>
      </c>
      <c r="Y23" s="24">
        <v>657</v>
      </c>
      <c r="Z23" s="24">
        <v>0</v>
      </c>
      <c r="AA23" s="17"/>
    </row>
    <row r="24" spans="1:27" x14ac:dyDescent="0.3">
      <c r="A24" t="s">
        <v>39</v>
      </c>
      <c r="B24" t="s">
        <v>40</v>
      </c>
      <c r="J24" t="s">
        <v>432</v>
      </c>
      <c r="K24" s="22">
        <v>16</v>
      </c>
      <c r="L24" s="22" t="s">
        <v>494</v>
      </c>
      <c r="M24" s="25" t="s">
        <v>500</v>
      </c>
      <c r="N24" s="22"/>
      <c r="O24" s="22"/>
      <c r="P24" s="22"/>
      <c r="R24" s="24">
        <v>21</v>
      </c>
      <c r="S24" s="23" t="s">
        <v>306</v>
      </c>
      <c r="T24" s="26"/>
      <c r="U24" s="24">
        <v>6424</v>
      </c>
      <c r="V24" s="24">
        <v>54</v>
      </c>
      <c r="W24" s="24">
        <v>1748</v>
      </c>
      <c r="X24" s="24">
        <v>1326</v>
      </c>
      <c r="Y24" s="24">
        <v>1989</v>
      </c>
      <c r="Z24" s="24">
        <v>0</v>
      </c>
      <c r="AA24" s="17"/>
    </row>
    <row r="25" spans="1:27" x14ac:dyDescent="0.3">
      <c r="A25" t="s">
        <v>41</v>
      </c>
      <c r="B25" t="s">
        <v>42</v>
      </c>
      <c r="J25" t="s">
        <v>432</v>
      </c>
      <c r="K25" s="22">
        <v>17</v>
      </c>
      <c r="L25" s="22" t="s">
        <v>496</v>
      </c>
      <c r="M25" s="25" t="s">
        <v>501</v>
      </c>
      <c r="N25" s="22"/>
      <c r="O25" s="22"/>
      <c r="P25" s="22"/>
      <c r="R25" s="24">
        <v>22</v>
      </c>
      <c r="S25" s="23" t="s">
        <v>308</v>
      </c>
      <c r="T25" s="26"/>
      <c r="U25" s="24">
        <v>3136</v>
      </c>
      <c r="V25" s="24">
        <v>16</v>
      </c>
      <c r="W25" s="24">
        <v>842</v>
      </c>
      <c r="X25" s="24">
        <v>634</v>
      </c>
      <c r="Y25" s="24">
        <v>951</v>
      </c>
      <c r="Z25" s="24">
        <v>0</v>
      </c>
      <c r="AA25" s="17"/>
    </row>
    <row r="26" spans="1:27" x14ac:dyDescent="0.3">
      <c r="A26" t="s">
        <v>43</v>
      </c>
      <c r="B26" t="s">
        <v>44</v>
      </c>
      <c r="J26" t="s">
        <v>432</v>
      </c>
      <c r="K26" s="22">
        <v>18</v>
      </c>
      <c r="L26" s="22" t="s">
        <v>301</v>
      </c>
      <c r="M26" s="25" t="s">
        <v>502</v>
      </c>
      <c r="N26" s="22"/>
      <c r="O26" s="22"/>
      <c r="P26" s="22"/>
      <c r="R26" s="24">
        <v>23</v>
      </c>
      <c r="S26" s="23" t="s">
        <v>310</v>
      </c>
      <c r="T26" s="26"/>
      <c r="U26" s="24">
        <v>6424</v>
      </c>
      <c r="V26" s="24">
        <v>54</v>
      </c>
      <c r="W26" s="24">
        <v>1748</v>
      </c>
      <c r="X26" s="24">
        <v>1326</v>
      </c>
      <c r="Y26" s="24">
        <v>1989</v>
      </c>
      <c r="Z26" s="24">
        <v>0</v>
      </c>
      <c r="AA26" s="17"/>
    </row>
    <row r="27" spans="1:27" x14ac:dyDescent="0.3">
      <c r="A27" t="s">
        <v>45</v>
      </c>
      <c r="B27" t="s">
        <v>46</v>
      </c>
      <c r="J27" t="s">
        <v>432</v>
      </c>
      <c r="K27" s="22">
        <v>19</v>
      </c>
      <c r="L27" s="22" t="s">
        <v>303</v>
      </c>
      <c r="M27" s="25" t="s">
        <v>503</v>
      </c>
      <c r="N27" s="22"/>
      <c r="O27" s="22"/>
      <c r="P27" s="22"/>
      <c r="R27" s="24">
        <v>24</v>
      </c>
      <c r="S27" s="23" t="s">
        <v>311</v>
      </c>
      <c r="T27" s="26"/>
      <c r="U27" s="24">
        <v>12816</v>
      </c>
      <c r="V27" s="24">
        <v>156</v>
      </c>
      <c r="W27" s="24">
        <v>3480</v>
      </c>
      <c r="X27" s="24">
        <v>2562</v>
      </c>
      <c r="Y27" s="24">
        <v>1281</v>
      </c>
      <c r="Z27" s="24">
        <v>0</v>
      </c>
      <c r="AA27" s="17"/>
    </row>
    <row r="28" spans="1:27" x14ac:dyDescent="0.3">
      <c r="A28" t="s">
        <v>47</v>
      </c>
      <c r="B28" t="s">
        <v>48</v>
      </c>
      <c r="J28" t="s">
        <v>432</v>
      </c>
      <c r="K28" s="22">
        <v>20</v>
      </c>
      <c r="L28" s="22" t="s">
        <v>304</v>
      </c>
      <c r="M28" s="25" t="s">
        <v>504</v>
      </c>
      <c r="N28" s="22"/>
      <c r="O28" s="22"/>
      <c r="P28" s="22"/>
      <c r="R28" s="24">
        <v>25</v>
      </c>
      <c r="S28" s="23" t="s">
        <v>313</v>
      </c>
      <c r="T28" s="26"/>
      <c r="U28" s="24">
        <v>8328</v>
      </c>
      <c r="V28" s="24">
        <v>66</v>
      </c>
      <c r="W28" s="24">
        <v>2250</v>
      </c>
      <c r="X28" s="24">
        <v>1730</v>
      </c>
      <c r="Y28" s="24">
        <v>2598</v>
      </c>
      <c r="Z28" s="24">
        <v>4</v>
      </c>
      <c r="AA28" s="17"/>
    </row>
    <row r="29" spans="1:27" x14ac:dyDescent="0.3">
      <c r="A29" t="s">
        <v>49</v>
      </c>
      <c r="B29" t="s">
        <v>50</v>
      </c>
      <c r="J29" t="s">
        <v>432</v>
      </c>
      <c r="K29" s="22">
        <v>21</v>
      </c>
      <c r="L29" s="22" t="s">
        <v>306</v>
      </c>
      <c r="M29" s="25" t="s">
        <v>505</v>
      </c>
      <c r="N29" s="22"/>
      <c r="O29" s="22"/>
      <c r="P29" s="22"/>
      <c r="R29" s="24">
        <v>26</v>
      </c>
      <c r="S29" s="23" t="s">
        <v>314</v>
      </c>
      <c r="T29" s="26"/>
      <c r="U29" s="24">
        <v>4090</v>
      </c>
      <c r="V29" s="24">
        <v>38</v>
      </c>
      <c r="W29" s="24">
        <v>1080</v>
      </c>
      <c r="X29" s="24">
        <v>832</v>
      </c>
      <c r="Y29" s="24">
        <v>1248</v>
      </c>
      <c r="Z29" s="24">
        <v>0</v>
      </c>
      <c r="AA29" s="17"/>
    </row>
    <row r="30" spans="1:27" x14ac:dyDescent="0.3">
      <c r="A30" t="s">
        <v>51</v>
      </c>
      <c r="B30" t="s">
        <v>52</v>
      </c>
      <c r="J30" t="s">
        <v>432</v>
      </c>
      <c r="K30" s="22">
        <v>22</v>
      </c>
      <c r="L30" s="22" t="s">
        <v>308</v>
      </c>
      <c r="M30" s="25" t="s">
        <v>506</v>
      </c>
      <c r="N30" s="22"/>
      <c r="O30" s="22"/>
      <c r="P30" s="22"/>
      <c r="R30" s="24">
        <v>27</v>
      </c>
      <c r="S30" s="23" t="s">
        <v>315</v>
      </c>
      <c r="T30" s="26"/>
      <c r="U30" s="24">
        <v>106724</v>
      </c>
      <c r="V30" s="24">
        <v>762</v>
      </c>
      <c r="W30" s="24">
        <v>30104</v>
      </c>
      <c r="X30" s="24">
        <v>21864</v>
      </c>
      <c r="Y30" s="24">
        <v>5436</v>
      </c>
      <c r="Z30" s="24">
        <v>0</v>
      </c>
      <c r="AA30" s="17"/>
    </row>
    <row r="31" spans="1:27" x14ac:dyDescent="0.3">
      <c r="A31" t="s">
        <v>53</v>
      </c>
      <c r="B31" t="s">
        <v>54</v>
      </c>
      <c r="J31" t="s">
        <v>432</v>
      </c>
      <c r="K31" s="22">
        <v>23</v>
      </c>
      <c r="L31" s="22" t="s">
        <v>310</v>
      </c>
      <c r="M31" s="25" t="s">
        <v>505</v>
      </c>
      <c r="N31" s="22"/>
      <c r="O31" s="22"/>
      <c r="P31" s="22"/>
      <c r="R31" s="24">
        <v>28</v>
      </c>
      <c r="S31" s="23" t="s">
        <v>317</v>
      </c>
      <c r="T31" s="26"/>
      <c r="U31" s="24">
        <v>6214</v>
      </c>
      <c r="V31" s="24">
        <v>50</v>
      </c>
      <c r="W31" s="24">
        <v>1690</v>
      </c>
      <c r="X31" s="24">
        <v>1332</v>
      </c>
      <c r="Y31" s="24">
        <v>1998</v>
      </c>
      <c r="Z31" s="24">
        <v>0</v>
      </c>
      <c r="AA31" s="17"/>
    </row>
    <row r="32" spans="1:27" x14ac:dyDescent="0.3">
      <c r="A32" t="s">
        <v>55</v>
      </c>
      <c r="B32" t="s">
        <v>691</v>
      </c>
      <c r="J32" t="s">
        <v>432</v>
      </c>
      <c r="K32" s="22">
        <v>24</v>
      </c>
      <c r="L32" s="22" t="s">
        <v>311</v>
      </c>
      <c r="M32" s="25" t="s">
        <v>507</v>
      </c>
      <c r="N32" s="22"/>
      <c r="O32" s="22"/>
      <c r="P32" s="22"/>
      <c r="R32" s="24">
        <v>29</v>
      </c>
      <c r="S32" s="23" t="s">
        <v>319</v>
      </c>
      <c r="T32" s="26"/>
      <c r="U32" s="24">
        <v>15810</v>
      </c>
      <c r="V32" s="24">
        <v>174</v>
      </c>
      <c r="W32" s="24">
        <v>4356</v>
      </c>
      <c r="X32" s="24">
        <v>3204</v>
      </c>
      <c r="Y32" s="24">
        <v>3204</v>
      </c>
      <c r="Z32" s="24">
        <v>30</v>
      </c>
      <c r="AA32" s="35"/>
    </row>
    <row r="33" spans="1:27" x14ac:dyDescent="0.3">
      <c r="A33" t="s">
        <v>56</v>
      </c>
      <c r="B33" t="s">
        <v>692</v>
      </c>
      <c r="J33" t="s">
        <v>432</v>
      </c>
      <c r="K33" s="22">
        <v>25</v>
      </c>
      <c r="L33" s="22" t="s">
        <v>313</v>
      </c>
      <c r="M33" s="25" t="s">
        <v>508</v>
      </c>
      <c r="N33" s="22"/>
      <c r="O33" s="22"/>
      <c r="P33" s="22"/>
      <c r="R33" s="24">
        <v>30</v>
      </c>
      <c r="S33" s="23" t="s">
        <v>322</v>
      </c>
      <c r="T33" s="26"/>
      <c r="U33" s="24">
        <v>5428</v>
      </c>
      <c r="V33" s="24">
        <v>62</v>
      </c>
      <c r="W33" s="24">
        <v>1479</v>
      </c>
      <c r="X33" s="24">
        <v>1096</v>
      </c>
      <c r="Y33" s="24">
        <v>3288</v>
      </c>
      <c r="Z33" s="24">
        <v>9</v>
      </c>
      <c r="AA33" s="17"/>
    </row>
    <row r="34" spans="1:27" x14ac:dyDescent="0.3">
      <c r="A34" t="s">
        <v>57</v>
      </c>
      <c r="B34" t="s">
        <v>58</v>
      </c>
      <c r="J34" t="s">
        <v>432</v>
      </c>
      <c r="K34" s="22">
        <v>26</v>
      </c>
      <c r="L34" s="22" t="s">
        <v>314</v>
      </c>
      <c r="M34" s="25" t="s">
        <v>509</v>
      </c>
      <c r="N34" s="22"/>
      <c r="O34" s="22"/>
      <c r="P34" s="22"/>
      <c r="R34" s="24">
        <v>31</v>
      </c>
      <c r="S34" s="23" t="s">
        <v>324</v>
      </c>
      <c r="T34" s="26"/>
      <c r="U34" s="24">
        <v>8812</v>
      </c>
      <c r="V34" s="24">
        <v>100</v>
      </c>
      <c r="W34" s="24">
        <v>2532</v>
      </c>
      <c r="X34" s="24">
        <v>1868</v>
      </c>
      <c r="Y34" s="24">
        <v>1401</v>
      </c>
      <c r="Z34" s="24">
        <v>0</v>
      </c>
      <c r="AA34" s="17"/>
    </row>
    <row r="35" spans="1:27" x14ac:dyDescent="0.3">
      <c r="A35" t="s">
        <v>59</v>
      </c>
      <c r="B35" t="s">
        <v>60</v>
      </c>
      <c r="J35" t="s">
        <v>432</v>
      </c>
      <c r="K35" s="22">
        <v>27</v>
      </c>
      <c r="L35" s="22" t="s">
        <v>315</v>
      </c>
      <c r="M35" s="25" t="s">
        <v>510</v>
      </c>
      <c r="N35" s="22"/>
      <c r="O35" s="22"/>
      <c r="P35" s="22"/>
      <c r="R35" s="24">
        <v>32</v>
      </c>
      <c r="S35" s="23" t="s">
        <v>326</v>
      </c>
      <c r="T35" s="26"/>
      <c r="U35" s="24">
        <v>2876</v>
      </c>
      <c r="V35" s="24">
        <v>14</v>
      </c>
      <c r="W35" s="24">
        <v>772</v>
      </c>
      <c r="X35" s="24">
        <v>624</v>
      </c>
      <c r="Y35" s="24">
        <v>936</v>
      </c>
      <c r="Z35" s="24">
        <v>0</v>
      </c>
      <c r="AA35" s="17"/>
    </row>
    <row r="36" spans="1:27" x14ac:dyDescent="0.3">
      <c r="A36" t="s">
        <v>61</v>
      </c>
      <c r="B36" t="s">
        <v>62</v>
      </c>
      <c r="J36" t="s">
        <v>432</v>
      </c>
      <c r="K36" s="22"/>
      <c r="L36" s="22"/>
      <c r="M36" s="25" t="s">
        <v>511</v>
      </c>
      <c r="N36" s="22"/>
      <c r="O36" s="22"/>
      <c r="P36" s="22"/>
      <c r="R36" s="24">
        <v>33</v>
      </c>
      <c r="S36" s="23" t="s">
        <v>327</v>
      </c>
      <c r="T36" s="26"/>
      <c r="U36" s="24">
        <v>17612</v>
      </c>
      <c r="V36" s="24">
        <v>128</v>
      </c>
      <c r="W36" s="24">
        <v>4884</v>
      </c>
      <c r="X36" s="24">
        <v>3532</v>
      </c>
      <c r="Y36" s="24">
        <v>2649</v>
      </c>
      <c r="Z36" s="24">
        <v>0</v>
      </c>
      <c r="AA36" s="17"/>
    </row>
    <row r="37" spans="1:27" x14ac:dyDescent="0.3">
      <c r="A37" t="s">
        <v>63</v>
      </c>
      <c r="B37" t="s">
        <v>64</v>
      </c>
      <c r="J37" t="s">
        <v>432</v>
      </c>
      <c r="K37" s="22"/>
      <c r="L37" s="22"/>
      <c r="M37" s="25" t="s">
        <v>512</v>
      </c>
      <c r="N37" s="22"/>
      <c r="O37" s="22"/>
      <c r="P37" s="22"/>
      <c r="R37" s="24">
        <v>34</v>
      </c>
      <c r="S37" s="23" t="s">
        <v>328</v>
      </c>
      <c r="T37" s="26"/>
      <c r="U37" s="24">
        <v>21756</v>
      </c>
      <c r="V37" s="24">
        <v>210</v>
      </c>
      <c r="W37" s="24">
        <v>5886</v>
      </c>
      <c r="X37" s="24">
        <v>4500</v>
      </c>
      <c r="Y37" s="24">
        <v>2250</v>
      </c>
      <c r="Z37" s="24">
        <v>0</v>
      </c>
      <c r="AA37" s="17"/>
    </row>
    <row r="38" spans="1:27" x14ac:dyDescent="0.3">
      <c r="A38" t="s">
        <v>65</v>
      </c>
      <c r="B38" t="s">
        <v>66</v>
      </c>
      <c r="J38" t="s">
        <v>432</v>
      </c>
      <c r="K38" s="22">
        <v>28</v>
      </c>
      <c r="L38" s="22" t="s">
        <v>317</v>
      </c>
      <c r="M38" s="22" t="s">
        <v>513</v>
      </c>
      <c r="N38" s="22"/>
      <c r="O38" s="22"/>
      <c r="P38" s="22"/>
      <c r="R38" s="24">
        <v>35</v>
      </c>
      <c r="S38" s="23" t="s">
        <v>329</v>
      </c>
      <c r="T38" s="26"/>
      <c r="U38" s="24">
        <v>2672</v>
      </c>
      <c r="V38" s="24">
        <v>16</v>
      </c>
      <c r="W38" s="24">
        <v>712</v>
      </c>
      <c r="X38" s="24">
        <v>540</v>
      </c>
      <c r="Y38" s="24">
        <v>1620</v>
      </c>
      <c r="Z38" s="24">
        <v>0</v>
      </c>
      <c r="AA38" s="17"/>
    </row>
    <row r="39" spans="1:27" x14ac:dyDescent="0.3">
      <c r="A39" t="s">
        <v>67</v>
      </c>
      <c r="B39" t="s">
        <v>68</v>
      </c>
      <c r="J39" t="s">
        <v>432</v>
      </c>
      <c r="K39" s="22"/>
      <c r="L39" s="22"/>
      <c r="M39" s="22" t="s">
        <v>514</v>
      </c>
      <c r="N39" s="22"/>
      <c r="O39" s="22"/>
      <c r="P39" s="22"/>
      <c r="R39" s="24">
        <v>36</v>
      </c>
      <c r="S39" s="23" t="s">
        <v>331</v>
      </c>
      <c r="T39" s="26"/>
      <c r="U39" s="24">
        <v>7578</v>
      </c>
      <c r="V39" s="24">
        <v>74</v>
      </c>
      <c r="W39" s="24">
        <v>2048</v>
      </c>
      <c r="X39" s="24">
        <v>1520</v>
      </c>
      <c r="Y39" s="24">
        <v>2280</v>
      </c>
      <c r="Z39" s="24">
        <v>0</v>
      </c>
      <c r="AA39" s="17"/>
    </row>
    <row r="40" spans="1:27" x14ac:dyDescent="0.3">
      <c r="A40" t="s">
        <v>69</v>
      </c>
      <c r="B40" t="s">
        <v>70</v>
      </c>
      <c r="J40" t="s">
        <v>432</v>
      </c>
      <c r="K40" s="22">
        <v>29</v>
      </c>
      <c r="L40" s="22" t="s">
        <v>319</v>
      </c>
      <c r="M40" s="25" t="s">
        <v>515</v>
      </c>
      <c r="N40" s="22"/>
      <c r="O40" s="22"/>
      <c r="P40" s="22"/>
      <c r="R40" s="24">
        <v>37</v>
      </c>
      <c r="S40" s="23" t="s">
        <v>332</v>
      </c>
      <c r="T40" s="26"/>
      <c r="U40" s="24">
        <v>204096</v>
      </c>
      <c r="V40" s="24">
        <v>1284</v>
      </c>
      <c r="W40" s="24">
        <v>55464</v>
      </c>
      <c r="X40" s="24">
        <v>42096</v>
      </c>
      <c r="Y40" s="24">
        <v>5973</v>
      </c>
      <c r="Z40" s="24">
        <v>0</v>
      </c>
      <c r="AA40" s="17"/>
    </row>
    <row r="41" spans="1:27" x14ac:dyDescent="0.3">
      <c r="A41" t="s">
        <v>71</v>
      </c>
      <c r="B41" t="s">
        <v>72</v>
      </c>
      <c r="J41" t="s">
        <v>432</v>
      </c>
      <c r="K41" s="22"/>
      <c r="L41" s="22"/>
      <c r="M41" s="25" t="s">
        <v>516</v>
      </c>
      <c r="N41" s="22"/>
      <c r="O41" s="22"/>
      <c r="P41" s="22"/>
      <c r="R41" s="24">
        <v>38</v>
      </c>
      <c r="S41" s="23" t="s">
        <v>334</v>
      </c>
      <c r="T41" s="26"/>
      <c r="U41" s="24">
        <v>6500</v>
      </c>
      <c r="V41" s="24">
        <v>64</v>
      </c>
      <c r="W41" s="24">
        <v>1732</v>
      </c>
      <c r="X41" s="24">
        <v>1316</v>
      </c>
      <c r="Y41" s="24">
        <v>987</v>
      </c>
      <c r="Z41" s="24">
        <v>0</v>
      </c>
      <c r="AA41" s="17"/>
    </row>
    <row r="42" spans="1:27" x14ac:dyDescent="0.3">
      <c r="A42" t="s">
        <v>73</v>
      </c>
      <c r="B42" t="s">
        <v>693</v>
      </c>
      <c r="J42" t="s">
        <v>432</v>
      </c>
      <c r="K42" s="22"/>
      <c r="L42" s="22"/>
      <c r="M42" s="25" t="s">
        <v>517</v>
      </c>
      <c r="N42" s="22"/>
      <c r="O42" s="22"/>
      <c r="P42" s="22"/>
      <c r="R42" s="24">
        <v>39</v>
      </c>
      <c r="S42" s="23" t="s">
        <v>336</v>
      </c>
      <c r="T42" s="26"/>
      <c r="U42" s="24">
        <v>2884</v>
      </c>
      <c r="V42" s="24">
        <v>20</v>
      </c>
      <c r="W42" s="24">
        <v>801</v>
      </c>
      <c r="X42" s="24">
        <v>571</v>
      </c>
      <c r="Y42" s="24">
        <v>1713</v>
      </c>
      <c r="Z42" s="24">
        <v>0</v>
      </c>
      <c r="AA42" s="35"/>
    </row>
    <row r="43" spans="1:27" x14ac:dyDescent="0.3">
      <c r="A43" t="s">
        <v>74</v>
      </c>
      <c r="B43" t="s">
        <v>75</v>
      </c>
      <c r="J43" t="s">
        <v>432</v>
      </c>
      <c r="K43" s="22"/>
      <c r="L43" s="22"/>
      <c r="M43" s="25" t="s">
        <v>518</v>
      </c>
      <c r="N43" s="22"/>
      <c r="O43" s="22"/>
      <c r="P43" s="22"/>
      <c r="R43" s="24">
        <v>40</v>
      </c>
      <c r="S43" s="23" t="s">
        <v>339</v>
      </c>
      <c r="T43" s="26"/>
      <c r="U43" s="24">
        <v>8582</v>
      </c>
      <c r="V43" s="24">
        <v>60</v>
      </c>
      <c r="W43" s="24">
        <v>2310</v>
      </c>
      <c r="X43" s="24">
        <v>1782</v>
      </c>
      <c r="Y43" s="24">
        <v>2673</v>
      </c>
      <c r="Z43" s="24">
        <v>2</v>
      </c>
      <c r="AA43" s="17"/>
    </row>
    <row r="44" spans="1:27" x14ac:dyDescent="0.3">
      <c r="A44" t="s">
        <v>76</v>
      </c>
      <c r="B44" t="s">
        <v>77</v>
      </c>
      <c r="J44" t="s">
        <v>432</v>
      </c>
      <c r="K44" s="22">
        <v>30</v>
      </c>
      <c r="L44" s="22" t="s">
        <v>322</v>
      </c>
      <c r="M44" s="25" t="s">
        <v>519</v>
      </c>
      <c r="N44" s="22"/>
      <c r="O44" s="22"/>
      <c r="P44" s="22"/>
      <c r="R44" s="24">
        <v>41</v>
      </c>
      <c r="S44" s="23" t="s">
        <v>341</v>
      </c>
      <c r="T44" s="26"/>
      <c r="U44" s="24">
        <v>8676</v>
      </c>
      <c r="V44" s="24">
        <v>66</v>
      </c>
      <c r="W44" s="24">
        <v>2421</v>
      </c>
      <c r="X44" s="24">
        <v>1828</v>
      </c>
      <c r="Y44" s="24">
        <v>3342</v>
      </c>
      <c r="Z44" s="24">
        <v>0</v>
      </c>
      <c r="AA44" s="17"/>
    </row>
    <row r="45" spans="1:27" x14ac:dyDescent="0.3">
      <c r="A45" t="s">
        <v>78</v>
      </c>
      <c r="B45" t="s">
        <v>694</v>
      </c>
      <c r="J45" t="s">
        <v>432</v>
      </c>
      <c r="K45" s="22"/>
      <c r="L45" s="22"/>
      <c r="M45" s="25" t="s">
        <v>520</v>
      </c>
      <c r="N45" s="22"/>
      <c r="O45" s="22"/>
      <c r="P45" s="22"/>
      <c r="R45" s="24">
        <v>42</v>
      </c>
      <c r="S45" s="23" t="s">
        <v>343</v>
      </c>
      <c r="T45" s="26"/>
      <c r="U45" s="24">
        <v>11020</v>
      </c>
      <c r="V45" s="24">
        <v>120</v>
      </c>
      <c r="W45" s="24">
        <v>3016</v>
      </c>
      <c r="X45" s="24">
        <v>2288</v>
      </c>
      <c r="Y45" s="24">
        <v>1716</v>
      </c>
      <c r="Z45" s="24">
        <v>0</v>
      </c>
      <c r="AA45" s="113"/>
    </row>
    <row r="46" spans="1:27" x14ac:dyDescent="0.3">
      <c r="A46" t="s">
        <v>79</v>
      </c>
      <c r="B46" t="s">
        <v>1039</v>
      </c>
      <c r="J46" t="s">
        <v>432</v>
      </c>
      <c r="K46" s="22"/>
      <c r="L46" s="22"/>
      <c r="M46" s="25" t="s">
        <v>521</v>
      </c>
      <c r="N46" s="22"/>
      <c r="O46" s="22"/>
      <c r="P46" s="22"/>
      <c r="R46" s="24">
        <v>43</v>
      </c>
      <c r="S46" s="23" t="s">
        <v>347</v>
      </c>
      <c r="T46" s="26"/>
      <c r="U46" s="24">
        <v>22962</v>
      </c>
      <c r="V46" s="24">
        <v>213</v>
      </c>
      <c r="W46" s="24">
        <v>6225</v>
      </c>
      <c r="X46" s="24">
        <v>4581</v>
      </c>
      <c r="Y46" s="24">
        <v>13725</v>
      </c>
      <c r="Z46" s="24">
        <v>66</v>
      </c>
      <c r="AA46" s="5"/>
    </row>
    <row r="47" spans="1:27" x14ac:dyDescent="0.3">
      <c r="A47" t="s">
        <v>80</v>
      </c>
      <c r="B47" t="s">
        <v>81</v>
      </c>
      <c r="J47" t="s">
        <v>432</v>
      </c>
      <c r="K47" s="22"/>
      <c r="L47" s="22"/>
      <c r="M47" s="25" t="s">
        <v>522</v>
      </c>
      <c r="N47" s="22"/>
      <c r="O47" s="22"/>
      <c r="P47" s="22"/>
      <c r="R47" s="24">
        <v>44</v>
      </c>
      <c r="S47" s="23" t="s">
        <v>350</v>
      </c>
      <c r="T47" s="26"/>
      <c r="U47" s="24">
        <v>3229</v>
      </c>
      <c r="V47" s="24">
        <v>20</v>
      </c>
      <c r="W47" s="24">
        <v>876</v>
      </c>
      <c r="X47" s="24">
        <v>652</v>
      </c>
      <c r="Y47" s="24">
        <v>1956</v>
      </c>
      <c r="Z47" s="24">
        <v>0</v>
      </c>
      <c r="AA47" s="5"/>
    </row>
    <row r="48" spans="1:27" x14ac:dyDescent="0.3">
      <c r="A48" t="s">
        <v>82</v>
      </c>
      <c r="B48" t="s">
        <v>695</v>
      </c>
      <c r="J48" t="s">
        <v>432</v>
      </c>
      <c r="K48" s="22">
        <v>31</v>
      </c>
      <c r="L48" s="22" t="s">
        <v>324</v>
      </c>
      <c r="M48" s="25" t="s">
        <v>523</v>
      </c>
      <c r="N48" s="22"/>
      <c r="O48" s="22"/>
      <c r="P48" s="22"/>
      <c r="R48" s="24">
        <v>45</v>
      </c>
      <c r="S48" s="23" t="s">
        <v>353</v>
      </c>
      <c r="T48" s="26"/>
      <c r="U48" s="24">
        <v>24661</v>
      </c>
      <c r="V48" s="24">
        <v>244</v>
      </c>
      <c r="W48" s="24">
        <v>6417</v>
      </c>
      <c r="X48" s="24">
        <v>4878</v>
      </c>
      <c r="Y48" s="24">
        <v>14634</v>
      </c>
      <c r="Z48" s="24">
        <v>32</v>
      </c>
      <c r="AA48" s="35"/>
    </row>
    <row r="49" spans="1:27" x14ac:dyDescent="0.3">
      <c r="A49" t="s">
        <v>83</v>
      </c>
      <c r="B49" t="s">
        <v>696</v>
      </c>
      <c r="J49" t="s">
        <v>432</v>
      </c>
      <c r="K49" s="22">
        <v>32</v>
      </c>
      <c r="L49" s="22" t="s">
        <v>326</v>
      </c>
      <c r="M49" s="25" t="s">
        <v>524</v>
      </c>
      <c r="N49" s="22"/>
      <c r="O49" s="22"/>
      <c r="P49" s="22"/>
      <c r="R49" s="24">
        <v>46</v>
      </c>
      <c r="S49" s="23" t="s">
        <v>356</v>
      </c>
      <c r="T49" s="26"/>
      <c r="U49" s="24">
        <v>2096</v>
      </c>
      <c r="V49" s="24">
        <v>19</v>
      </c>
      <c r="W49" s="24">
        <v>598</v>
      </c>
      <c r="X49" s="24">
        <v>434</v>
      </c>
      <c r="Y49" s="24">
        <v>1302</v>
      </c>
      <c r="Z49" s="24">
        <v>0</v>
      </c>
      <c r="AA49" s="35"/>
    </row>
    <row r="50" spans="1:27" x14ac:dyDescent="0.3">
      <c r="A50" t="s">
        <v>84</v>
      </c>
      <c r="B50" t="s">
        <v>697</v>
      </c>
      <c r="J50" t="s">
        <v>432</v>
      </c>
      <c r="K50" s="22">
        <v>33</v>
      </c>
      <c r="L50" s="22" t="s">
        <v>327</v>
      </c>
      <c r="M50" s="25" t="s">
        <v>525</v>
      </c>
      <c r="N50" s="22"/>
      <c r="O50" s="22"/>
      <c r="P50" s="22"/>
      <c r="R50" s="24">
        <v>47</v>
      </c>
      <c r="S50" s="23" t="s">
        <v>359</v>
      </c>
      <c r="T50" s="26"/>
      <c r="U50" s="24">
        <v>5015</v>
      </c>
      <c r="V50" s="24">
        <v>50</v>
      </c>
      <c r="W50" s="24">
        <v>1219</v>
      </c>
      <c r="X50" s="24">
        <v>967</v>
      </c>
      <c r="Y50" s="24">
        <v>2907</v>
      </c>
      <c r="Z50" s="24">
        <v>3</v>
      </c>
      <c r="AA50" s="35"/>
    </row>
    <row r="51" spans="1:27" x14ac:dyDescent="0.3">
      <c r="A51" t="s">
        <v>85</v>
      </c>
      <c r="B51" t="s">
        <v>86</v>
      </c>
      <c r="F51" t="s">
        <v>623</v>
      </c>
      <c r="J51" t="s">
        <v>432</v>
      </c>
      <c r="K51" s="22">
        <v>34</v>
      </c>
      <c r="L51" s="22" t="s">
        <v>328</v>
      </c>
      <c r="M51" s="25" t="s">
        <v>526</v>
      </c>
      <c r="N51" s="22"/>
      <c r="O51" s="22"/>
      <c r="P51" s="22"/>
      <c r="R51" s="24">
        <v>48</v>
      </c>
      <c r="S51" s="23" t="s">
        <v>362</v>
      </c>
      <c r="T51" s="26"/>
      <c r="U51" s="24">
        <v>4713</v>
      </c>
      <c r="V51" s="24">
        <v>48</v>
      </c>
      <c r="W51" s="24">
        <v>1147</v>
      </c>
      <c r="X51" s="24">
        <v>892</v>
      </c>
      <c r="Y51" s="24">
        <v>2682</v>
      </c>
      <c r="Z51" s="24">
        <v>3</v>
      </c>
      <c r="AA51" s="17"/>
    </row>
    <row r="52" spans="1:27" x14ac:dyDescent="0.3">
      <c r="A52" t="s">
        <v>87</v>
      </c>
      <c r="B52" t="s">
        <v>698</v>
      </c>
      <c r="J52" t="s">
        <v>432</v>
      </c>
      <c r="K52" s="22">
        <v>35</v>
      </c>
      <c r="L52" s="22" t="s">
        <v>329</v>
      </c>
      <c r="M52" s="25" t="s">
        <v>527</v>
      </c>
      <c r="N52" s="22"/>
      <c r="O52" s="22"/>
      <c r="P52" s="22"/>
      <c r="R52" s="24">
        <v>49</v>
      </c>
      <c r="S52" s="23" t="s">
        <v>364</v>
      </c>
      <c r="T52" s="26"/>
      <c r="U52" s="24">
        <v>6723</v>
      </c>
      <c r="V52" s="24">
        <v>80</v>
      </c>
      <c r="W52" s="24">
        <v>1630</v>
      </c>
      <c r="X52" s="24">
        <v>1291</v>
      </c>
      <c r="Y52" s="24">
        <v>3873</v>
      </c>
      <c r="Z52" s="24">
        <v>2</v>
      </c>
      <c r="AA52" s="35"/>
    </row>
    <row r="53" spans="1:27" x14ac:dyDescent="0.3">
      <c r="A53" t="s">
        <v>814</v>
      </c>
      <c r="B53" t="s">
        <v>884</v>
      </c>
      <c r="J53" t="s">
        <v>432</v>
      </c>
      <c r="K53" s="22">
        <v>36</v>
      </c>
      <c r="L53" s="22" t="s">
        <v>331</v>
      </c>
      <c r="M53" s="25" t="s">
        <v>528</v>
      </c>
      <c r="N53" s="22"/>
      <c r="O53" s="22"/>
      <c r="P53" s="22"/>
      <c r="R53" s="24">
        <v>50</v>
      </c>
      <c r="S53" s="23" t="s">
        <v>1264</v>
      </c>
      <c r="T53" s="26"/>
      <c r="U53" s="24">
        <v>23634</v>
      </c>
      <c r="V53" s="24">
        <v>219</v>
      </c>
      <c r="W53" s="24">
        <v>6334</v>
      </c>
      <c r="X53" s="24">
        <v>4893</v>
      </c>
      <c r="Y53" s="24">
        <v>6240</v>
      </c>
      <c r="Z53" s="24">
        <v>0</v>
      </c>
      <c r="AA53" s="35"/>
    </row>
    <row r="54" spans="1:27" x14ac:dyDescent="0.3">
      <c r="A54" t="s">
        <v>815</v>
      </c>
      <c r="B54" t="s">
        <v>885</v>
      </c>
      <c r="J54" t="s">
        <v>432</v>
      </c>
      <c r="K54" s="22">
        <v>37</v>
      </c>
      <c r="L54" s="22" t="s">
        <v>332</v>
      </c>
      <c r="M54" s="25" t="s">
        <v>529</v>
      </c>
      <c r="N54" s="22"/>
      <c r="O54" s="22"/>
      <c r="P54" s="22"/>
      <c r="R54" s="24">
        <v>51</v>
      </c>
      <c r="S54" s="23" t="s">
        <v>368</v>
      </c>
      <c r="T54" s="26"/>
      <c r="U54" s="24">
        <v>23634</v>
      </c>
      <c r="V54" s="24">
        <v>219</v>
      </c>
      <c r="W54" s="24">
        <v>6334</v>
      </c>
      <c r="X54" s="24">
        <v>4893</v>
      </c>
      <c r="Y54" s="24">
        <v>6240</v>
      </c>
      <c r="Z54" s="24">
        <v>0</v>
      </c>
      <c r="AA54" s="35"/>
    </row>
    <row r="55" spans="1:27" x14ac:dyDescent="0.3">
      <c r="A55" t="s">
        <v>816</v>
      </c>
      <c r="B55" t="s">
        <v>90</v>
      </c>
      <c r="J55" t="s">
        <v>432</v>
      </c>
      <c r="K55" s="22"/>
      <c r="L55" s="22"/>
      <c r="M55" s="25" t="s">
        <v>530</v>
      </c>
      <c r="N55" s="22"/>
      <c r="O55" s="22"/>
      <c r="P55" s="22"/>
      <c r="R55" s="24">
        <v>52</v>
      </c>
      <c r="S55" s="23" t="s">
        <v>371</v>
      </c>
      <c r="T55" s="26"/>
      <c r="U55" s="24">
        <v>18200</v>
      </c>
      <c r="V55" s="24">
        <v>160</v>
      </c>
      <c r="W55" s="24">
        <v>5168</v>
      </c>
      <c r="X55" s="24">
        <v>3728</v>
      </c>
      <c r="Y55" s="24">
        <v>1398</v>
      </c>
      <c r="Z55" s="24">
        <v>0</v>
      </c>
      <c r="AA55" s="17"/>
    </row>
    <row r="56" spans="1:27" x14ac:dyDescent="0.3">
      <c r="A56" t="s">
        <v>817</v>
      </c>
      <c r="B56" t="s">
        <v>699</v>
      </c>
      <c r="J56" t="s">
        <v>432</v>
      </c>
      <c r="K56" s="22"/>
      <c r="L56" s="22"/>
      <c r="M56" s="25" t="s">
        <v>531</v>
      </c>
      <c r="N56" s="22"/>
      <c r="O56" s="22"/>
      <c r="P56" s="22"/>
      <c r="R56" s="24">
        <v>53</v>
      </c>
      <c r="S56" s="23" t="s">
        <v>373</v>
      </c>
      <c r="T56" s="26"/>
      <c r="U56" s="24">
        <v>9342</v>
      </c>
      <c r="V56" s="24">
        <v>86</v>
      </c>
      <c r="W56" s="24">
        <v>2424</v>
      </c>
      <c r="X56" s="24">
        <v>1944</v>
      </c>
      <c r="Y56" s="24">
        <v>2916</v>
      </c>
      <c r="Z56" s="24">
        <v>0</v>
      </c>
      <c r="AA56" s="35"/>
    </row>
    <row r="57" spans="1:27" x14ac:dyDescent="0.3">
      <c r="A57" t="s">
        <v>818</v>
      </c>
      <c r="B57" t="s">
        <v>93</v>
      </c>
      <c r="J57" t="s">
        <v>432</v>
      </c>
      <c r="K57" s="22">
        <v>38</v>
      </c>
      <c r="L57" s="22" t="s">
        <v>334</v>
      </c>
      <c r="M57" s="25" t="s">
        <v>532</v>
      </c>
      <c r="N57" s="22"/>
      <c r="O57" s="22"/>
      <c r="P57" s="22"/>
      <c r="R57" s="24">
        <v>54</v>
      </c>
      <c r="S57" s="23" t="s">
        <v>376</v>
      </c>
      <c r="T57" s="26"/>
      <c r="U57" s="24">
        <v>8484</v>
      </c>
      <c r="V57" s="24">
        <v>60</v>
      </c>
      <c r="W57" s="24">
        <v>2272</v>
      </c>
      <c r="X57" s="24">
        <v>1736</v>
      </c>
      <c r="Y57" s="24">
        <v>1302</v>
      </c>
      <c r="Z57" s="24">
        <v>0</v>
      </c>
      <c r="AA57" s="17"/>
    </row>
    <row r="58" spans="1:27" x14ac:dyDescent="0.3">
      <c r="A58" t="s">
        <v>819</v>
      </c>
      <c r="B58" t="s">
        <v>95</v>
      </c>
      <c r="J58" t="s">
        <v>432</v>
      </c>
      <c r="K58" s="22">
        <v>39</v>
      </c>
      <c r="L58" s="22" t="s">
        <v>336</v>
      </c>
      <c r="M58" s="25" t="s">
        <v>533</v>
      </c>
      <c r="N58" s="22"/>
      <c r="O58" s="22"/>
      <c r="P58" s="22"/>
      <c r="R58" s="24">
        <v>55</v>
      </c>
      <c r="S58" s="23" t="s">
        <v>378</v>
      </c>
      <c r="T58" s="26"/>
      <c r="U58" s="24">
        <v>2694</v>
      </c>
      <c r="V58" s="24">
        <v>19</v>
      </c>
      <c r="W58" s="24">
        <v>737</v>
      </c>
      <c r="X58" s="24">
        <v>533</v>
      </c>
      <c r="Y58" s="24">
        <v>1599</v>
      </c>
      <c r="Z58" s="24">
        <v>0</v>
      </c>
      <c r="AA58" s="17"/>
    </row>
    <row r="59" spans="1:27" x14ac:dyDescent="0.3">
      <c r="A59" t="s">
        <v>820</v>
      </c>
      <c r="B59" t="s">
        <v>97</v>
      </c>
      <c r="J59" t="s">
        <v>432</v>
      </c>
      <c r="K59" s="22">
        <v>40</v>
      </c>
      <c r="L59" s="22" t="s">
        <v>339</v>
      </c>
      <c r="M59" s="25" t="s">
        <v>534</v>
      </c>
      <c r="N59" s="22"/>
      <c r="O59" s="22"/>
      <c r="P59" s="22"/>
      <c r="R59" s="24">
        <v>56</v>
      </c>
      <c r="S59" s="23" t="s">
        <v>380</v>
      </c>
      <c r="T59" s="26"/>
      <c r="U59" s="24">
        <v>27684</v>
      </c>
      <c r="V59" s="24">
        <v>252</v>
      </c>
      <c r="W59" s="24">
        <v>7500</v>
      </c>
      <c r="X59" s="24">
        <v>5628</v>
      </c>
      <c r="Y59" s="24">
        <v>1410</v>
      </c>
      <c r="Z59" s="24">
        <v>0</v>
      </c>
      <c r="AA59" s="17"/>
    </row>
    <row r="60" spans="1:27" x14ac:dyDescent="0.3">
      <c r="A60" t="s">
        <v>821</v>
      </c>
      <c r="B60" t="s">
        <v>99</v>
      </c>
      <c r="J60" t="s">
        <v>432</v>
      </c>
      <c r="K60" s="22">
        <v>41</v>
      </c>
      <c r="L60" s="22" t="s">
        <v>341</v>
      </c>
      <c r="M60" s="25" t="s">
        <v>536</v>
      </c>
      <c r="N60" s="22"/>
      <c r="O60" s="22"/>
      <c r="P60" s="22"/>
      <c r="R60" s="24">
        <v>57</v>
      </c>
      <c r="S60" s="23" t="s">
        <v>535</v>
      </c>
      <c r="T60" s="26"/>
      <c r="U60" s="24">
        <v>38696</v>
      </c>
      <c r="V60" s="24">
        <v>316</v>
      </c>
      <c r="W60" s="24">
        <v>10928</v>
      </c>
      <c r="X60" s="24">
        <v>7956</v>
      </c>
      <c r="Y60" s="24">
        <v>5967</v>
      </c>
      <c r="Z60" s="24">
        <v>28</v>
      </c>
      <c r="AA60" s="17"/>
    </row>
    <row r="61" spans="1:27" x14ac:dyDescent="0.3">
      <c r="A61" t="s">
        <v>822</v>
      </c>
      <c r="B61" t="s">
        <v>101</v>
      </c>
      <c r="J61" t="s">
        <v>432</v>
      </c>
      <c r="K61" s="22"/>
      <c r="L61" s="22"/>
      <c r="M61" s="25" t="s">
        <v>537</v>
      </c>
      <c r="N61" s="22"/>
      <c r="O61" s="22"/>
      <c r="P61" s="22"/>
      <c r="R61" s="24">
        <v>58</v>
      </c>
      <c r="S61" s="23" t="s">
        <v>384</v>
      </c>
      <c r="T61" s="26"/>
      <c r="U61" s="24">
        <v>12888</v>
      </c>
      <c r="V61" s="24">
        <v>132</v>
      </c>
      <c r="W61" s="24">
        <v>3600</v>
      </c>
      <c r="X61" s="24">
        <v>2682</v>
      </c>
      <c r="Y61" s="24">
        <v>1341</v>
      </c>
      <c r="Z61" s="24">
        <v>0</v>
      </c>
      <c r="AA61" s="17"/>
    </row>
    <row r="62" spans="1:27" x14ac:dyDescent="0.3">
      <c r="A62" t="s">
        <v>823</v>
      </c>
      <c r="B62" t="s">
        <v>103</v>
      </c>
      <c r="J62" t="s">
        <v>432</v>
      </c>
      <c r="K62" s="22">
        <v>42</v>
      </c>
      <c r="L62" s="22" t="s">
        <v>343</v>
      </c>
      <c r="M62" s="25" t="s">
        <v>538</v>
      </c>
      <c r="N62" s="22"/>
      <c r="O62" s="22"/>
      <c r="P62" s="22"/>
      <c r="R62" s="24">
        <v>59</v>
      </c>
      <c r="S62" s="23" t="s">
        <v>385</v>
      </c>
      <c r="T62" s="26"/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17"/>
    </row>
    <row r="63" spans="1:27" x14ac:dyDescent="0.3">
      <c r="A63" t="s">
        <v>824</v>
      </c>
      <c r="B63" t="s">
        <v>105</v>
      </c>
      <c r="J63" t="s">
        <v>432</v>
      </c>
      <c r="K63" s="22">
        <v>43</v>
      </c>
      <c r="L63" s="22" t="s">
        <v>347</v>
      </c>
      <c r="M63" s="25" t="s">
        <v>539</v>
      </c>
      <c r="N63" s="22"/>
      <c r="O63" s="22"/>
      <c r="P63" s="22"/>
      <c r="R63" s="24">
        <v>60</v>
      </c>
      <c r="S63" s="23" t="s">
        <v>387</v>
      </c>
      <c r="T63" s="26"/>
      <c r="U63" s="24">
        <v>1040</v>
      </c>
      <c r="V63" s="24">
        <v>7</v>
      </c>
      <c r="W63" s="24">
        <v>289</v>
      </c>
      <c r="X63" s="24">
        <v>214</v>
      </c>
      <c r="Y63" s="24">
        <v>645</v>
      </c>
      <c r="Z63" s="24">
        <v>0</v>
      </c>
      <c r="AA63" s="17"/>
    </row>
    <row r="64" spans="1:27" x14ac:dyDescent="0.3">
      <c r="A64" t="s">
        <v>825</v>
      </c>
      <c r="B64" t="s">
        <v>107</v>
      </c>
      <c r="J64" t="s">
        <v>432</v>
      </c>
      <c r="K64" s="22"/>
      <c r="L64" s="22"/>
      <c r="M64" s="25" t="s">
        <v>540</v>
      </c>
      <c r="N64" s="22"/>
      <c r="O64" s="22"/>
      <c r="P64" s="22"/>
      <c r="R64" s="24">
        <v>61</v>
      </c>
      <c r="S64" s="23" t="s">
        <v>389</v>
      </c>
      <c r="T64" s="26"/>
      <c r="U64" s="24">
        <v>5364</v>
      </c>
      <c r="V64" s="24">
        <v>36</v>
      </c>
      <c r="W64" s="24">
        <v>1350</v>
      </c>
      <c r="X64" s="24">
        <v>176</v>
      </c>
      <c r="Y64" s="24">
        <v>531</v>
      </c>
      <c r="Z64" s="24">
        <v>0</v>
      </c>
      <c r="AA64" s="17"/>
    </row>
    <row r="65" spans="1:27" x14ac:dyDescent="0.3">
      <c r="A65" t="s">
        <v>826</v>
      </c>
      <c r="B65" t="s">
        <v>109</v>
      </c>
      <c r="J65" t="s">
        <v>432</v>
      </c>
      <c r="K65" s="22"/>
      <c r="L65" s="22"/>
      <c r="M65" s="25" t="s">
        <v>541</v>
      </c>
      <c r="N65" s="22"/>
      <c r="O65" s="22"/>
      <c r="P65" s="22"/>
      <c r="R65" s="24">
        <v>62</v>
      </c>
      <c r="S65" s="23" t="s">
        <v>392</v>
      </c>
      <c r="T65" s="26"/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17"/>
    </row>
    <row r="66" spans="1:27" x14ac:dyDescent="0.3">
      <c r="A66" t="s">
        <v>827</v>
      </c>
      <c r="B66" t="s">
        <v>111</v>
      </c>
      <c r="J66" t="s">
        <v>432</v>
      </c>
      <c r="K66" s="22">
        <v>44</v>
      </c>
      <c r="L66" s="22" t="s">
        <v>350</v>
      </c>
      <c r="M66" s="25" t="s">
        <v>542</v>
      </c>
      <c r="N66" s="22"/>
      <c r="O66" s="22"/>
      <c r="P66" s="22"/>
      <c r="R66" s="24">
        <v>63</v>
      </c>
      <c r="S66" s="23" t="s">
        <v>394</v>
      </c>
      <c r="T66" s="26"/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17"/>
    </row>
    <row r="67" spans="1:27" x14ac:dyDescent="0.3">
      <c r="A67" t="s">
        <v>828</v>
      </c>
      <c r="B67" t="s">
        <v>1285</v>
      </c>
      <c r="J67" t="s">
        <v>432</v>
      </c>
      <c r="K67" s="22">
        <v>45</v>
      </c>
      <c r="L67" s="22" t="s">
        <v>353</v>
      </c>
      <c r="M67" s="25" t="s">
        <v>543</v>
      </c>
      <c r="N67" s="22"/>
      <c r="O67" s="22"/>
      <c r="P67" s="22"/>
      <c r="R67" s="24">
        <v>64</v>
      </c>
      <c r="S67" s="23" t="s">
        <v>396</v>
      </c>
      <c r="T67" s="26"/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17"/>
    </row>
    <row r="68" spans="1:27" x14ac:dyDescent="0.3">
      <c r="A68" t="s">
        <v>829</v>
      </c>
      <c r="B68" t="s">
        <v>115</v>
      </c>
      <c r="J68" t="s">
        <v>432</v>
      </c>
      <c r="K68" s="22"/>
      <c r="L68" s="22"/>
      <c r="M68" s="25" t="s">
        <v>545</v>
      </c>
      <c r="N68" s="22"/>
      <c r="O68" s="22"/>
      <c r="P68" s="22"/>
      <c r="R68" s="24">
        <v>65</v>
      </c>
      <c r="S68" s="23" t="s">
        <v>544</v>
      </c>
      <c r="T68" s="26"/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17"/>
    </row>
    <row r="69" spans="1:27" x14ac:dyDescent="0.3">
      <c r="A69" t="s">
        <v>830</v>
      </c>
      <c r="B69" t="s">
        <v>401</v>
      </c>
      <c r="J69" t="s">
        <v>432</v>
      </c>
      <c r="K69" s="22"/>
      <c r="L69" s="22"/>
      <c r="M69" s="25" t="s">
        <v>547</v>
      </c>
      <c r="N69" s="22"/>
      <c r="O69" s="22"/>
      <c r="P69" s="22"/>
      <c r="R69" s="24">
        <v>66</v>
      </c>
      <c r="S69" s="23" t="s">
        <v>546</v>
      </c>
      <c r="T69" s="26"/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17"/>
    </row>
    <row r="70" spans="1:27" x14ac:dyDescent="0.3">
      <c r="A70" t="s">
        <v>831</v>
      </c>
      <c r="B70" t="s">
        <v>700</v>
      </c>
      <c r="J70" t="s">
        <v>432</v>
      </c>
      <c r="K70" s="22"/>
      <c r="L70" s="22"/>
      <c r="M70" s="25" t="s">
        <v>549</v>
      </c>
      <c r="N70" s="22"/>
      <c r="O70" s="22"/>
      <c r="P70" s="22"/>
      <c r="R70" s="24">
        <v>67</v>
      </c>
      <c r="S70" s="23" t="s">
        <v>1265</v>
      </c>
      <c r="T70" s="26"/>
      <c r="U70" s="24">
        <v>5524</v>
      </c>
      <c r="V70" s="24">
        <v>50</v>
      </c>
      <c r="W70" s="24">
        <v>1366</v>
      </c>
      <c r="X70" s="24">
        <v>1098</v>
      </c>
      <c r="Y70" s="24">
        <v>1650</v>
      </c>
      <c r="Z70" s="24">
        <v>0</v>
      </c>
      <c r="AA70" s="17"/>
    </row>
    <row r="71" spans="1:27" x14ac:dyDescent="0.3">
      <c r="A71" t="s">
        <v>832</v>
      </c>
      <c r="B71" t="s">
        <v>701</v>
      </c>
      <c r="J71" t="s">
        <v>432</v>
      </c>
      <c r="K71" s="22"/>
      <c r="L71" s="22"/>
      <c r="M71" s="25" t="s">
        <v>550</v>
      </c>
      <c r="N71" s="22"/>
      <c r="O71" s="22"/>
      <c r="P71" s="22"/>
      <c r="R71" s="24">
        <v>68</v>
      </c>
      <c r="S71" s="23" t="s">
        <v>548</v>
      </c>
      <c r="T71" s="26"/>
      <c r="U71" s="24">
        <v>5524</v>
      </c>
      <c r="V71" s="24">
        <v>50</v>
      </c>
      <c r="W71" s="24">
        <v>1366</v>
      </c>
      <c r="X71" s="24">
        <v>1098</v>
      </c>
      <c r="Y71" s="24">
        <v>1650</v>
      </c>
      <c r="Z71" s="24">
        <v>0</v>
      </c>
      <c r="AA71" s="35"/>
    </row>
    <row r="72" spans="1:27" x14ac:dyDescent="0.3">
      <c r="A72" t="s">
        <v>833</v>
      </c>
      <c r="B72" t="s">
        <v>702</v>
      </c>
      <c r="J72" t="s">
        <v>432</v>
      </c>
      <c r="K72" s="22"/>
      <c r="L72" s="22"/>
      <c r="M72" s="25" t="s">
        <v>552</v>
      </c>
      <c r="N72" s="22"/>
      <c r="O72" s="22"/>
      <c r="P72" s="22"/>
      <c r="R72" s="24">
        <v>69</v>
      </c>
      <c r="S72" s="23" t="s">
        <v>404</v>
      </c>
      <c r="T72" s="26"/>
      <c r="U72" s="24">
        <v>6177</v>
      </c>
      <c r="V72" s="24">
        <v>66</v>
      </c>
      <c r="W72" s="24">
        <v>1536</v>
      </c>
      <c r="X72" s="24">
        <v>1284</v>
      </c>
      <c r="Y72" s="24">
        <v>1284</v>
      </c>
      <c r="Z72" s="24">
        <v>0</v>
      </c>
      <c r="AA72" s="35"/>
    </row>
    <row r="73" spans="1:27" x14ac:dyDescent="0.3">
      <c r="A73" t="s">
        <v>834</v>
      </c>
      <c r="B73" t="s">
        <v>409</v>
      </c>
      <c r="J73" t="s">
        <v>432</v>
      </c>
      <c r="K73" s="22"/>
      <c r="L73" s="22"/>
      <c r="M73" s="25" t="s">
        <v>554</v>
      </c>
      <c r="N73" s="22"/>
      <c r="O73" s="22"/>
      <c r="P73" s="22"/>
      <c r="R73" s="24">
        <v>70</v>
      </c>
      <c r="S73" s="23" t="s">
        <v>551</v>
      </c>
      <c r="T73" s="26"/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17"/>
    </row>
    <row r="74" spans="1:27" x14ac:dyDescent="0.3">
      <c r="A74" t="s">
        <v>835</v>
      </c>
      <c r="B74" t="s">
        <v>703</v>
      </c>
      <c r="J74" t="s">
        <v>432</v>
      </c>
      <c r="K74" s="22"/>
      <c r="L74" s="22"/>
      <c r="M74" s="25" t="s">
        <v>556</v>
      </c>
      <c r="N74" s="22"/>
      <c r="O74" s="22"/>
      <c r="P74" s="22"/>
      <c r="R74" s="24">
        <v>71</v>
      </c>
      <c r="S74" s="23" t="s">
        <v>1266</v>
      </c>
      <c r="T74" s="26"/>
      <c r="U74" s="24">
        <v>2807</v>
      </c>
      <c r="V74" s="24">
        <v>19</v>
      </c>
      <c r="W74" s="24">
        <v>650</v>
      </c>
      <c r="X74" s="24">
        <v>551</v>
      </c>
      <c r="Y74" s="24">
        <v>1653</v>
      </c>
      <c r="Z74" s="24">
        <v>0</v>
      </c>
      <c r="AA74" s="35"/>
    </row>
    <row r="75" spans="1:27" x14ac:dyDescent="0.3">
      <c r="A75" t="s">
        <v>836</v>
      </c>
      <c r="B75" t="s">
        <v>704</v>
      </c>
      <c r="J75" t="s">
        <v>432</v>
      </c>
      <c r="K75" s="22"/>
      <c r="L75" s="22"/>
      <c r="M75" s="22" t="s">
        <v>558</v>
      </c>
      <c r="N75" s="22"/>
      <c r="O75" s="22"/>
      <c r="P75" s="22"/>
      <c r="R75" s="24">
        <v>72</v>
      </c>
      <c r="S75" s="23" t="s">
        <v>553</v>
      </c>
      <c r="T75" s="26"/>
      <c r="U75" s="24">
        <v>2807</v>
      </c>
      <c r="V75" s="24">
        <v>19</v>
      </c>
      <c r="W75" s="24">
        <v>650</v>
      </c>
      <c r="X75" s="24">
        <v>551</v>
      </c>
      <c r="Y75" s="24">
        <v>1653</v>
      </c>
      <c r="Z75" s="24">
        <v>0</v>
      </c>
      <c r="AA75" s="17"/>
    </row>
    <row r="76" spans="1:27" x14ac:dyDescent="0.3">
      <c r="A76" t="s">
        <v>837</v>
      </c>
      <c r="B76" t="s">
        <v>712</v>
      </c>
      <c r="J76" t="s">
        <v>432</v>
      </c>
      <c r="K76" s="22"/>
      <c r="L76" s="22"/>
      <c r="M76" s="22" t="s">
        <v>559</v>
      </c>
      <c r="N76" s="22"/>
      <c r="O76" s="22"/>
      <c r="P76" s="22"/>
      <c r="R76" s="24">
        <v>73</v>
      </c>
      <c r="S76" s="23" t="s">
        <v>555</v>
      </c>
      <c r="T76" s="26"/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17"/>
    </row>
    <row r="77" spans="1:27" x14ac:dyDescent="0.3">
      <c r="A77" t="s">
        <v>838</v>
      </c>
      <c r="B77" t="s">
        <v>705</v>
      </c>
      <c r="J77" t="s">
        <v>432</v>
      </c>
      <c r="K77" s="22"/>
      <c r="L77" s="22"/>
      <c r="M77" s="22" t="s">
        <v>561</v>
      </c>
      <c r="N77" s="22"/>
      <c r="O77" s="22"/>
      <c r="P77" s="22"/>
      <c r="R77" s="24">
        <v>74</v>
      </c>
      <c r="S77" s="23" t="s">
        <v>1267</v>
      </c>
      <c r="T77" s="26"/>
      <c r="U77" s="24">
        <v>7195</v>
      </c>
      <c r="V77" s="24">
        <v>100</v>
      </c>
      <c r="W77" s="24">
        <v>1730</v>
      </c>
      <c r="X77" s="24">
        <v>1425</v>
      </c>
      <c r="Y77" s="24">
        <v>858</v>
      </c>
      <c r="Z77" s="24">
        <v>0</v>
      </c>
      <c r="AA77" s="17"/>
    </row>
    <row r="78" spans="1:27" x14ac:dyDescent="0.3">
      <c r="A78" t="s">
        <v>839</v>
      </c>
      <c r="B78" t="s">
        <v>123</v>
      </c>
      <c r="J78" t="s">
        <v>432</v>
      </c>
      <c r="K78" s="22"/>
      <c r="L78" s="22"/>
      <c r="M78" s="22" t="s">
        <v>562</v>
      </c>
      <c r="N78" s="22"/>
      <c r="O78" s="22"/>
      <c r="P78" s="22"/>
      <c r="R78" s="24">
        <v>75</v>
      </c>
      <c r="S78" s="23" t="s">
        <v>557</v>
      </c>
      <c r="T78" s="26"/>
      <c r="U78" s="24">
        <v>4464</v>
      </c>
      <c r="V78" s="24">
        <v>20</v>
      </c>
      <c r="W78" s="24">
        <v>1092</v>
      </c>
      <c r="X78" s="24">
        <v>924</v>
      </c>
      <c r="Y78" s="24">
        <v>693</v>
      </c>
      <c r="Z78" s="24">
        <v>0</v>
      </c>
      <c r="AA78" s="17"/>
    </row>
    <row r="79" spans="1:27" x14ac:dyDescent="0.3">
      <c r="A79" t="s">
        <v>840</v>
      </c>
      <c r="B79" t="s">
        <v>125</v>
      </c>
      <c r="J79" t="s">
        <v>432</v>
      </c>
      <c r="K79" s="22"/>
      <c r="L79" s="22"/>
      <c r="M79" s="22" t="s">
        <v>563</v>
      </c>
      <c r="N79" s="22"/>
      <c r="O79" s="22"/>
      <c r="P79" s="22"/>
      <c r="R79" s="24">
        <v>76</v>
      </c>
      <c r="S79" s="23" t="s">
        <v>415</v>
      </c>
      <c r="T79" s="26"/>
      <c r="U79" s="24">
        <v>4464</v>
      </c>
      <c r="V79" s="24">
        <v>20</v>
      </c>
      <c r="W79" s="24">
        <v>1092</v>
      </c>
      <c r="X79" s="24">
        <v>924</v>
      </c>
      <c r="Y79" s="24">
        <v>693</v>
      </c>
      <c r="Z79" s="24">
        <v>0</v>
      </c>
      <c r="AA79" s="35"/>
    </row>
    <row r="80" spans="1:27" x14ac:dyDescent="0.3">
      <c r="A80" t="s">
        <v>841</v>
      </c>
      <c r="B80" t="s">
        <v>127</v>
      </c>
      <c r="J80" t="s">
        <v>432</v>
      </c>
      <c r="K80" s="22">
        <v>46</v>
      </c>
      <c r="L80" s="22" t="s">
        <v>356</v>
      </c>
      <c r="M80" s="22" t="s">
        <v>564</v>
      </c>
      <c r="N80" s="22"/>
      <c r="O80" s="22"/>
      <c r="P80" s="22"/>
      <c r="R80" s="24">
        <v>77</v>
      </c>
      <c r="S80" s="23" t="s">
        <v>560</v>
      </c>
      <c r="T80" s="26"/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17"/>
    </row>
    <row r="81" spans="1:27" x14ac:dyDescent="0.3">
      <c r="A81" t="s">
        <v>842</v>
      </c>
      <c r="B81" t="s">
        <v>706</v>
      </c>
      <c r="J81" t="s">
        <v>432</v>
      </c>
      <c r="K81" s="22">
        <v>47</v>
      </c>
      <c r="L81" s="22" t="s">
        <v>359</v>
      </c>
      <c r="M81" s="25" t="s">
        <v>565</v>
      </c>
      <c r="N81" s="22"/>
      <c r="O81" s="22"/>
      <c r="P81" s="22"/>
      <c r="R81" s="24">
        <v>78</v>
      </c>
      <c r="S81" s="23" t="s">
        <v>419</v>
      </c>
      <c r="T81" s="26"/>
      <c r="U81" s="24">
        <v>51683</v>
      </c>
      <c r="V81" s="24">
        <v>240</v>
      </c>
      <c r="W81" s="24">
        <v>14312</v>
      </c>
      <c r="X81" s="24">
        <v>10366</v>
      </c>
      <c r="Y81" s="24">
        <v>10959</v>
      </c>
      <c r="Z81" s="24">
        <v>5</v>
      </c>
      <c r="AA81" s="17"/>
    </row>
    <row r="82" spans="1:27" x14ac:dyDescent="0.3">
      <c r="A82" t="s">
        <v>843</v>
      </c>
      <c r="B82" t="s">
        <v>130</v>
      </c>
      <c r="J82" t="s">
        <v>432</v>
      </c>
      <c r="K82" s="22"/>
      <c r="L82" s="22"/>
      <c r="M82" s="22" t="s">
        <v>567</v>
      </c>
      <c r="N82" s="22"/>
      <c r="O82" s="22"/>
      <c r="P82" s="22"/>
      <c r="R82" s="24">
        <v>79</v>
      </c>
      <c r="S82" s="23" t="s">
        <v>422</v>
      </c>
      <c r="T82" s="26"/>
      <c r="U82" s="24">
        <v>4464</v>
      </c>
      <c r="V82" s="24">
        <v>20</v>
      </c>
      <c r="W82" s="24">
        <v>1092</v>
      </c>
      <c r="X82" s="24">
        <v>924</v>
      </c>
      <c r="Y82" s="24">
        <v>693</v>
      </c>
      <c r="Z82" s="24">
        <v>0</v>
      </c>
      <c r="AA82" s="35"/>
    </row>
    <row r="83" spans="1:27" x14ac:dyDescent="0.3">
      <c r="A83" t="s">
        <v>844</v>
      </c>
      <c r="B83" t="s">
        <v>132</v>
      </c>
      <c r="J83" t="s">
        <v>432</v>
      </c>
      <c r="K83" s="22"/>
      <c r="L83" s="22"/>
      <c r="M83" s="22" t="s">
        <v>568</v>
      </c>
      <c r="N83" s="22"/>
      <c r="O83" s="22"/>
      <c r="P83" s="22"/>
      <c r="R83" s="24">
        <v>80</v>
      </c>
      <c r="S83" s="23" t="s">
        <v>423</v>
      </c>
      <c r="T83" s="26"/>
      <c r="U83" s="24">
        <v>4464</v>
      </c>
      <c r="V83" s="24">
        <v>20</v>
      </c>
      <c r="W83" s="24">
        <v>1092</v>
      </c>
      <c r="X83" s="24">
        <v>924</v>
      </c>
      <c r="Y83" s="24">
        <v>693</v>
      </c>
      <c r="Z83" s="24">
        <v>0</v>
      </c>
      <c r="AA83" s="35"/>
    </row>
    <row r="84" spans="1:27" x14ac:dyDescent="0.3">
      <c r="A84" t="s">
        <v>845</v>
      </c>
      <c r="B84" t="s">
        <v>707</v>
      </c>
      <c r="J84" t="s">
        <v>432</v>
      </c>
      <c r="K84" s="22"/>
      <c r="L84" s="22"/>
      <c r="M84" s="22" t="s">
        <v>569</v>
      </c>
      <c r="N84" s="22"/>
      <c r="O84" s="22"/>
      <c r="P84" s="22"/>
      <c r="R84" s="24">
        <v>81</v>
      </c>
      <c r="S84" s="23" t="s">
        <v>424</v>
      </c>
      <c r="T84" s="26"/>
      <c r="U84" s="24">
        <v>2427</v>
      </c>
      <c r="V84" s="24">
        <v>25</v>
      </c>
      <c r="W84" s="24">
        <v>634</v>
      </c>
      <c r="X84" s="24">
        <v>499</v>
      </c>
      <c r="Y84" s="24">
        <v>1500</v>
      </c>
      <c r="Z84" s="24">
        <v>0</v>
      </c>
      <c r="AA84" s="35"/>
    </row>
    <row r="85" spans="1:27" x14ac:dyDescent="0.3">
      <c r="A85" t="s">
        <v>846</v>
      </c>
      <c r="B85" t="s">
        <v>713</v>
      </c>
      <c r="J85" t="s">
        <v>432</v>
      </c>
      <c r="K85" s="22">
        <v>48</v>
      </c>
      <c r="L85" s="22" t="s">
        <v>362</v>
      </c>
      <c r="M85" s="22" t="s">
        <v>570</v>
      </c>
      <c r="N85" s="22"/>
      <c r="O85" s="22"/>
      <c r="P85" s="22"/>
      <c r="R85" s="24">
        <v>82</v>
      </c>
      <c r="S85" s="23" t="s">
        <v>566</v>
      </c>
      <c r="T85" s="26"/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35"/>
    </row>
    <row r="86" spans="1:27" x14ac:dyDescent="0.3">
      <c r="A86" t="s">
        <v>847</v>
      </c>
      <c r="B86" t="s">
        <v>708</v>
      </c>
      <c r="J86" t="s">
        <v>432</v>
      </c>
      <c r="K86" s="22"/>
      <c r="L86" s="22"/>
      <c r="M86" s="22" t="s">
        <v>572</v>
      </c>
      <c r="N86" s="22"/>
      <c r="O86" s="22"/>
      <c r="P86" s="22"/>
      <c r="R86" s="24">
        <v>83</v>
      </c>
      <c r="S86" s="23" t="s">
        <v>1269</v>
      </c>
      <c r="T86" s="26"/>
      <c r="U86" s="24">
        <v>3621</v>
      </c>
      <c r="V86" s="24">
        <v>32</v>
      </c>
      <c r="W86" s="24">
        <v>876</v>
      </c>
      <c r="X86" s="24">
        <v>716</v>
      </c>
      <c r="Y86" s="24">
        <v>2151</v>
      </c>
      <c r="Z86" s="24">
        <v>0</v>
      </c>
      <c r="AA86" s="17"/>
    </row>
    <row r="87" spans="1:27" x14ac:dyDescent="0.3">
      <c r="A87" t="s">
        <v>848</v>
      </c>
      <c r="B87" t="s">
        <v>709</v>
      </c>
      <c r="J87" t="s">
        <v>432</v>
      </c>
      <c r="K87" s="22">
        <v>49</v>
      </c>
      <c r="L87" s="22" t="s">
        <v>364</v>
      </c>
      <c r="M87" s="22" t="s">
        <v>573</v>
      </c>
      <c r="N87" s="22"/>
      <c r="O87" s="22"/>
      <c r="P87" s="22"/>
      <c r="R87" s="24">
        <v>84</v>
      </c>
      <c r="S87" s="23" t="s">
        <v>1268</v>
      </c>
      <c r="T87" s="26"/>
      <c r="U87" s="24">
        <v>3621</v>
      </c>
      <c r="V87" s="24">
        <v>32</v>
      </c>
      <c r="W87" s="24">
        <v>876</v>
      </c>
      <c r="X87" s="24">
        <v>716</v>
      </c>
      <c r="Y87" s="24">
        <v>2151</v>
      </c>
      <c r="Z87" s="24">
        <v>0</v>
      </c>
      <c r="AA87" s="35"/>
    </row>
    <row r="88" spans="1:27" x14ac:dyDescent="0.3">
      <c r="A88" t="s">
        <v>849</v>
      </c>
      <c r="B88" t="s">
        <v>714</v>
      </c>
      <c r="J88" t="s">
        <v>432</v>
      </c>
      <c r="K88" s="22"/>
      <c r="L88" s="22"/>
      <c r="M88" s="22" t="s">
        <v>574</v>
      </c>
      <c r="N88" s="22"/>
      <c r="O88" s="22"/>
      <c r="P88" s="22"/>
      <c r="R88" s="24">
        <v>85</v>
      </c>
      <c r="S88" s="23" t="s">
        <v>571</v>
      </c>
      <c r="T88" s="26"/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v>0</v>
      </c>
      <c r="AA88" s="35"/>
    </row>
    <row r="89" spans="1:27" x14ac:dyDescent="0.3">
      <c r="A89" t="s">
        <v>850</v>
      </c>
      <c r="B89" t="s">
        <v>710</v>
      </c>
      <c r="J89" t="s">
        <v>432</v>
      </c>
      <c r="K89" s="22"/>
      <c r="L89" s="22"/>
      <c r="M89" s="22" t="s">
        <v>575</v>
      </c>
      <c r="N89" s="22"/>
      <c r="O89" s="22"/>
      <c r="P89" s="22"/>
      <c r="R89" s="24">
        <v>86</v>
      </c>
      <c r="S89" s="23" t="s">
        <v>571</v>
      </c>
      <c r="T89" s="26"/>
      <c r="U89" s="24">
        <v>4490</v>
      </c>
      <c r="V89" s="24">
        <v>31</v>
      </c>
      <c r="W89" s="24">
        <v>1182</v>
      </c>
      <c r="X89" s="24">
        <v>908</v>
      </c>
      <c r="Y89" s="24">
        <v>2724</v>
      </c>
      <c r="Z89" s="24">
        <v>0</v>
      </c>
      <c r="AA89" s="35"/>
    </row>
    <row r="90" spans="1:27" x14ac:dyDescent="0.3">
      <c r="A90" t="s">
        <v>851</v>
      </c>
      <c r="B90" t="s">
        <v>711</v>
      </c>
      <c r="J90" t="s">
        <v>432</v>
      </c>
      <c r="K90" s="22"/>
      <c r="L90" s="22"/>
      <c r="M90" s="22" t="s">
        <v>576</v>
      </c>
      <c r="N90" s="22"/>
      <c r="O90" s="22"/>
      <c r="P90" s="22"/>
      <c r="R90" s="24">
        <v>87</v>
      </c>
      <c r="S90" s="23" t="s">
        <v>571</v>
      </c>
      <c r="T90" s="26"/>
      <c r="U90" s="24">
        <v>4490</v>
      </c>
      <c r="V90" s="24">
        <v>31</v>
      </c>
      <c r="W90" s="24">
        <v>1182</v>
      </c>
      <c r="X90" s="24">
        <v>908</v>
      </c>
      <c r="Y90" s="24">
        <v>2724</v>
      </c>
      <c r="Z90" s="24">
        <v>0</v>
      </c>
      <c r="AA90" s="35"/>
    </row>
    <row r="91" spans="1:27" x14ac:dyDescent="0.3">
      <c r="A91" t="s">
        <v>852</v>
      </c>
      <c r="B91" t="s">
        <v>150</v>
      </c>
      <c r="J91" t="s">
        <v>432</v>
      </c>
      <c r="K91" s="22" t="s">
        <v>1275</v>
      </c>
      <c r="L91" s="22" t="s">
        <v>1276</v>
      </c>
      <c r="M91" s="22" t="s">
        <v>577</v>
      </c>
      <c r="N91" s="22"/>
      <c r="O91" s="22"/>
      <c r="P91" s="22"/>
      <c r="R91" s="24">
        <v>88</v>
      </c>
      <c r="S91" s="23" t="s">
        <v>582</v>
      </c>
      <c r="T91" s="26"/>
      <c r="U91" s="24">
        <v>0</v>
      </c>
      <c r="V91" s="24">
        <v>0</v>
      </c>
      <c r="W91" s="24">
        <v>0</v>
      </c>
      <c r="X91" s="24">
        <v>0</v>
      </c>
      <c r="Y91" s="24">
        <v>0</v>
      </c>
      <c r="Z91" s="24">
        <v>0</v>
      </c>
      <c r="AA91" s="35"/>
    </row>
    <row r="92" spans="1:27" x14ac:dyDescent="0.3">
      <c r="A92" t="s">
        <v>853</v>
      </c>
      <c r="B92" t="s">
        <v>152</v>
      </c>
      <c r="J92" t="s">
        <v>432</v>
      </c>
      <c r="K92" s="22"/>
      <c r="L92" s="22"/>
      <c r="M92" s="22" t="s">
        <v>578</v>
      </c>
      <c r="N92" s="22"/>
      <c r="O92" s="22"/>
      <c r="P92" s="22"/>
      <c r="R92" s="24">
        <v>89</v>
      </c>
      <c r="S92" s="23" t="s">
        <v>584</v>
      </c>
      <c r="T92" s="26"/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35"/>
    </row>
    <row r="93" spans="1:27" x14ac:dyDescent="0.3">
      <c r="A93" t="s">
        <v>854</v>
      </c>
      <c r="B93" t="s">
        <v>154</v>
      </c>
      <c r="J93" t="s">
        <v>432</v>
      </c>
      <c r="K93" s="22"/>
      <c r="L93" s="22"/>
      <c r="M93" s="22" t="s">
        <v>579</v>
      </c>
      <c r="N93" s="22"/>
      <c r="O93" s="22"/>
      <c r="P93" s="22"/>
      <c r="R93" s="24">
        <v>90</v>
      </c>
      <c r="S93" s="23" t="s">
        <v>586</v>
      </c>
      <c r="T93" s="26"/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35"/>
    </row>
    <row r="94" spans="1:27" x14ac:dyDescent="0.3">
      <c r="A94" t="s">
        <v>855</v>
      </c>
      <c r="B94" t="s">
        <v>156</v>
      </c>
      <c r="J94" t="s">
        <v>432</v>
      </c>
      <c r="K94" s="22"/>
      <c r="L94" s="22"/>
      <c r="M94" s="22" t="s">
        <v>580</v>
      </c>
      <c r="N94" s="22"/>
      <c r="O94" s="22"/>
      <c r="P94" s="22"/>
      <c r="R94" s="24">
        <v>91</v>
      </c>
      <c r="S94" s="23" t="s">
        <v>588</v>
      </c>
      <c r="T94" s="26"/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35"/>
    </row>
    <row r="95" spans="1:27" x14ac:dyDescent="0.3">
      <c r="J95" t="s">
        <v>432</v>
      </c>
      <c r="K95" s="22"/>
      <c r="L95" s="22"/>
      <c r="M95" s="22" t="s">
        <v>581</v>
      </c>
      <c r="N95" s="22"/>
      <c r="O95" s="22"/>
      <c r="P95" s="22"/>
      <c r="AA95" s="35"/>
    </row>
    <row r="96" spans="1:27" x14ac:dyDescent="0.3">
      <c r="J96" t="s">
        <v>432</v>
      </c>
      <c r="K96" s="22"/>
      <c r="L96" s="22"/>
      <c r="M96" s="22" t="s">
        <v>583</v>
      </c>
      <c r="N96" s="22"/>
      <c r="O96" s="22"/>
      <c r="P96" s="22"/>
      <c r="AA96" s="35"/>
    </row>
    <row r="97" spans="11:27" x14ac:dyDescent="0.3">
      <c r="K97" s="22"/>
      <c r="L97" s="22"/>
      <c r="M97" s="22" t="s">
        <v>585</v>
      </c>
      <c r="N97" s="22"/>
      <c r="O97" s="22"/>
      <c r="P97" s="22"/>
      <c r="AA97" s="17"/>
    </row>
    <row r="98" spans="11:27" x14ac:dyDescent="0.3">
      <c r="K98" s="22"/>
      <c r="L98" s="22"/>
      <c r="M98" s="22" t="s">
        <v>587</v>
      </c>
      <c r="N98" s="22"/>
      <c r="O98" s="22"/>
      <c r="P98" s="22"/>
      <c r="AA98" s="17"/>
    </row>
    <row r="99" spans="11:27" x14ac:dyDescent="0.3">
      <c r="K99" s="22">
        <v>52</v>
      </c>
      <c r="L99" s="22" t="s">
        <v>371</v>
      </c>
      <c r="M99" s="22" t="s">
        <v>589</v>
      </c>
      <c r="N99" s="22"/>
      <c r="O99" s="22"/>
      <c r="P99" s="22"/>
      <c r="AA99" s="17"/>
    </row>
    <row r="100" spans="11:27" x14ac:dyDescent="0.3">
      <c r="K100" s="22">
        <v>53</v>
      </c>
      <c r="L100" s="22" t="s">
        <v>373</v>
      </c>
      <c r="M100" s="22" t="s">
        <v>590</v>
      </c>
      <c r="N100" s="22"/>
      <c r="O100" s="22"/>
      <c r="P100" s="22"/>
      <c r="AA100" s="17"/>
    </row>
    <row r="101" spans="11:27" x14ac:dyDescent="0.3">
      <c r="K101" s="22"/>
      <c r="L101" s="22"/>
      <c r="M101" s="22" t="s">
        <v>591</v>
      </c>
      <c r="N101" s="22"/>
      <c r="O101" s="22"/>
      <c r="P101" s="22"/>
    </row>
    <row r="102" spans="11:27" x14ac:dyDescent="0.3">
      <c r="K102" s="22">
        <v>54</v>
      </c>
      <c r="L102" s="22" t="s">
        <v>376</v>
      </c>
      <c r="M102" s="22" t="s">
        <v>592</v>
      </c>
      <c r="N102" s="22"/>
      <c r="O102" s="22"/>
      <c r="P102" s="22"/>
    </row>
    <row r="103" spans="11:27" x14ac:dyDescent="0.3">
      <c r="K103" s="22">
        <v>55</v>
      </c>
      <c r="L103" s="22" t="s">
        <v>378</v>
      </c>
      <c r="M103" s="22" t="s">
        <v>593</v>
      </c>
      <c r="N103" s="22"/>
      <c r="O103" s="22"/>
      <c r="P103" s="22"/>
    </row>
    <row r="104" spans="11:27" x14ac:dyDescent="0.3">
      <c r="K104" s="22">
        <v>56</v>
      </c>
      <c r="L104" s="22" t="s">
        <v>380</v>
      </c>
      <c r="M104" s="22" t="s">
        <v>594</v>
      </c>
      <c r="N104" s="22"/>
      <c r="O104" s="22"/>
      <c r="P104" s="22"/>
    </row>
    <row r="105" spans="11:27" x14ac:dyDescent="0.3">
      <c r="K105" s="22">
        <v>57</v>
      </c>
      <c r="L105" s="22" t="s">
        <v>535</v>
      </c>
      <c r="M105" s="22" t="s">
        <v>595</v>
      </c>
      <c r="N105" s="22"/>
      <c r="O105" s="22"/>
      <c r="P105" s="22"/>
    </row>
    <row r="106" spans="11:27" x14ac:dyDescent="0.3">
      <c r="K106" s="22"/>
      <c r="L106" s="22"/>
      <c r="M106" s="22" t="s">
        <v>596</v>
      </c>
      <c r="N106" s="22"/>
      <c r="O106" s="22"/>
      <c r="P106" s="22"/>
    </row>
    <row r="107" spans="11:27" x14ac:dyDescent="0.3">
      <c r="K107" s="22">
        <v>58</v>
      </c>
      <c r="L107" s="22" t="s">
        <v>384</v>
      </c>
      <c r="M107" s="22" t="s">
        <v>597</v>
      </c>
      <c r="N107" s="22"/>
      <c r="O107" s="22"/>
      <c r="P107" s="22"/>
    </row>
    <row r="108" spans="11:27" x14ac:dyDescent="0.3">
      <c r="K108" s="22">
        <v>59</v>
      </c>
      <c r="L108" s="22" t="s">
        <v>385</v>
      </c>
      <c r="M108" s="22" t="s">
        <v>598</v>
      </c>
      <c r="N108" s="22"/>
      <c r="O108" s="22"/>
      <c r="P108" s="22"/>
    </row>
    <row r="109" spans="11:27" x14ac:dyDescent="0.3">
      <c r="K109" s="22">
        <v>60</v>
      </c>
      <c r="L109" s="22" t="s">
        <v>387</v>
      </c>
      <c r="M109" s="22" t="s">
        <v>599</v>
      </c>
      <c r="N109" s="22"/>
      <c r="O109" s="22"/>
      <c r="P109" s="22"/>
    </row>
    <row r="110" spans="11:27" x14ac:dyDescent="0.3">
      <c r="K110" s="22">
        <v>61</v>
      </c>
      <c r="L110" s="22" t="s">
        <v>389</v>
      </c>
      <c r="M110" s="25" t="s">
        <v>600</v>
      </c>
      <c r="N110" s="22"/>
      <c r="O110" s="22"/>
      <c r="P110" s="22"/>
    </row>
    <row r="111" spans="11:27" x14ac:dyDescent="0.3">
      <c r="K111" s="22">
        <v>62</v>
      </c>
      <c r="L111" s="22" t="s">
        <v>392</v>
      </c>
      <c r="M111" s="22" t="s">
        <v>598</v>
      </c>
      <c r="N111" s="22"/>
      <c r="O111" s="22"/>
      <c r="P111" s="22"/>
    </row>
    <row r="112" spans="11:27" x14ac:dyDescent="0.3">
      <c r="K112" s="22">
        <v>63</v>
      </c>
      <c r="L112" s="22" t="s">
        <v>394</v>
      </c>
      <c r="M112" s="22" t="s">
        <v>598</v>
      </c>
      <c r="N112" s="22"/>
      <c r="O112" s="22"/>
      <c r="P112" s="22"/>
    </row>
    <row r="113" spans="11:16" x14ac:dyDescent="0.3">
      <c r="K113" s="22">
        <v>64</v>
      </c>
      <c r="L113" s="22" t="s">
        <v>396</v>
      </c>
      <c r="M113" s="25" t="s">
        <v>601</v>
      </c>
      <c r="N113" s="22"/>
      <c r="O113" s="22"/>
      <c r="P113" s="22"/>
    </row>
    <row r="114" spans="11:16" x14ac:dyDescent="0.3">
      <c r="K114" s="22">
        <v>65</v>
      </c>
      <c r="L114" s="22" t="s">
        <v>544</v>
      </c>
      <c r="M114" s="25" t="s">
        <v>443</v>
      </c>
      <c r="N114" s="22"/>
      <c r="O114" s="22"/>
      <c r="P114" s="22"/>
    </row>
    <row r="115" spans="11:16" x14ac:dyDescent="0.3">
      <c r="K115" s="22">
        <v>66</v>
      </c>
      <c r="L115" s="22" t="s">
        <v>546</v>
      </c>
      <c r="M115" s="25" t="s">
        <v>443</v>
      </c>
      <c r="N115" s="22"/>
      <c r="O115" s="22"/>
      <c r="P115" s="22"/>
    </row>
    <row r="116" spans="11:16" x14ac:dyDescent="0.3">
      <c r="K116" s="22">
        <v>67</v>
      </c>
      <c r="L116" s="22" t="s">
        <v>1265</v>
      </c>
      <c r="M116" s="25" t="s">
        <v>602</v>
      </c>
      <c r="N116" s="22"/>
      <c r="O116" s="22"/>
      <c r="P116" s="22"/>
    </row>
    <row r="117" spans="11:16" x14ac:dyDescent="0.3">
      <c r="K117" s="22">
        <v>68</v>
      </c>
      <c r="L117" s="22" t="s">
        <v>548</v>
      </c>
      <c r="M117" s="25" t="s">
        <v>602</v>
      </c>
      <c r="N117" s="22"/>
      <c r="O117" s="22"/>
      <c r="P117" s="22"/>
    </row>
    <row r="118" spans="11:16" x14ac:dyDescent="0.3">
      <c r="K118" s="22">
        <v>69</v>
      </c>
      <c r="L118" s="22" t="s">
        <v>404</v>
      </c>
      <c r="M118" s="22" t="s">
        <v>603</v>
      </c>
      <c r="N118" s="22"/>
      <c r="O118" s="22"/>
      <c r="P118" s="22"/>
    </row>
    <row r="119" spans="11:16" x14ac:dyDescent="0.3">
      <c r="K119" s="22">
        <v>70</v>
      </c>
      <c r="L119" s="22" t="s">
        <v>551</v>
      </c>
      <c r="M119" s="22" t="s">
        <v>443</v>
      </c>
      <c r="N119" s="22"/>
      <c r="O119" s="22"/>
      <c r="P119" s="22"/>
    </row>
    <row r="120" spans="11:16" x14ac:dyDescent="0.3">
      <c r="K120" s="22">
        <v>71</v>
      </c>
      <c r="L120" s="22" t="s">
        <v>1266</v>
      </c>
      <c r="M120" s="22" t="s">
        <v>604</v>
      </c>
      <c r="N120" s="22"/>
      <c r="O120" s="22"/>
      <c r="P120" s="22"/>
    </row>
    <row r="121" spans="11:16" x14ac:dyDescent="0.3">
      <c r="K121" s="22">
        <v>72</v>
      </c>
      <c r="L121" s="22" t="s">
        <v>553</v>
      </c>
      <c r="M121" s="22" t="s">
        <v>604</v>
      </c>
      <c r="N121" s="22"/>
      <c r="O121" s="22"/>
      <c r="P121" s="22"/>
    </row>
    <row r="122" spans="11:16" x14ac:dyDescent="0.3">
      <c r="K122" s="22">
        <v>73</v>
      </c>
      <c r="L122" s="22" t="s">
        <v>555</v>
      </c>
      <c r="M122" s="22" t="s">
        <v>605</v>
      </c>
      <c r="N122" s="22"/>
      <c r="O122" s="22"/>
      <c r="P122" s="22"/>
    </row>
    <row r="123" spans="11:16" x14ac:dyDescent="0.3">
      <c r="K123" s="22">
        <v>74</v>
      </c>
      <c r="L123" s="22" t="s">
        <v>1267</v>
      </c>
      <c r="M123" s="22"/>
      <c r="N123" s="22"/>
      <c r="O123" s="22"/>
      <c r="P123" s="22"/>
    </row>
    <row r="124" spans="11:16" x14ac:dyDescent="0.3">
      <c r="K124" s="22">
        <v>75</v>
      </c>
      <c r="L124" s="22" t="s">
        <v>557</v>
      </c>
      <c r="M124" s="22" t="s">
        <v>606</v>
      </c>
      <c r="N124" s="22"/>
      <c r="O124" s="22"/>
      <c r="P124" s="22"/>
    </row>
    <row r="125" spans="11:16" x14ac:dyDescent="0.3">
      <c r="K125" s="22">
        <v>76</v>
      </c>
      <c r="L125" s="22" t="s">
        <v>415</v>
      </c>
      <c r="M125" s="22" t="s">
        <v>606</v>
      </c>
      <c r="N125" s="22"/>
      <c r="O125" s="22"/>
      <c r="P125" s="22"/>
    </row>
    <row r="126" spans="11:16" x14ac:dyDescent="0.3">
      <c r="K126" s="22">
        <v>77</v>
      </c>
      <c r="L126" s="22" t="s">
        <v>560</v>
      </c>
      <c r="M126" s="22" t="s">
        <v>607</v>
      </c>
      <c r="N126" s="22"/>
      <c r="O126" s="22"/>
      <c r="P126" s="22"/>
    </row>
    <row r="127" spans="11:16" x14ac:dyDescent="0.3">
      <c r="K127" s="22">
        <v>78</v>
      </c>
      <c r="L127" s="22" t="s">
        <v>419</v>
      </c>
      <c r="M127" s="22" t="s">
        <v>608</v>
      </c>
      <c r="N127" s="22"/>
      <c r="O127" s="22"/>
      <c r="P127" s="22"/>
    </row>
    <row r="128" spans="11:16" x14ac:dyDescent="0.3">
      <c r="K128" s="22"/>
      <c r="L128" s="22"/>
      <c r="M128" s="22" t="s">
        <v>609</v>
      </c>
      <c r="N128" s="22"/>
      <c r="O128" s="22"/>
      <c r="P128" s="22"/>
    </row>
    <row r="129" spans="11:16" x14ac:dyDescent="0.3">
      <c r="K129" s="22"/>
      <c r="L129" s="22"/>
      <c r="M129" s="22" t="s">
        <v>610</v>
      </c>
      <c r="N129" s="22"/>
      <c r="O129" s="22"/>
      <c r="P129" s="22"/>
    </row>
    <row r="130" spans="11:16" x14ac:dyDescent="0.3">
      <c r="K130" s="22"/>
      <c r="L130" s="22"/>
      <c r="M130" s="22" t="s">
        <v>611</v>
      </c>
      <c r="N130" s="22"/>
      <c r="O130" s="22"/>
      <c r="P130" s="22"/>
    </row>
    <row r="131" spans="11:16" x14ac:dyDescent="0.3">
      <c r="K131" s="22"/>
      <c r="L131" s="22"/>
      <c r="M131" s="22" t="s">
        <v>612</v>
      </c>
      <c r="N131" s="22"/>
      <c r="O131" s="22"/>
      <c r="P131" s="22"/>
    </row>
    <row r="132" spans="11:16" x14ac:dyDescent="0.3">
      <c r="K132" s="22"/>
      <c r="L132" s="22"/>
      <c r="M132" s="22" t="s">
        <v>613</v>
      </c>
      <c r="N132" s="22"/>
      <c r="O132" s="22"/>
      <c r="P132" s="22"/>
    </row>
    <row r="133" spans="11:16" x14ac:dyDescent="0.3">
      <c r="K133" s="22"/>
      <c r="L133" s="22"/>
      <c r="M133" s="22" t="s">
        <v>614</v>
      </c>
      <c r="N133" s="22"/>
      <c r="O133" s="22"/>
      <c r="P133" s="22"/>
    </row>
    <row r="134" spans="11:16" x14ac:dyDescent="0.3">
      <c r="K134" s="22"/>
      <c r="L134" s="22"/>
      <c r="M134" s="22" t="s">
        <v>615</v>
      </c>
      <c r="N134" s="22"/>
      <c r="O134" s="22"/>
      <c r="P134" s="22"/>
    </row>
    <row r="135" spans="11:16" x14ac:dyDescent="0.3">
      <c r="K135" s="22"/>
      <c r="L135" s="22"/>
      <c r="M135" s="22" t="s">
        <v>616</v>
      </c>
      <c r="N135" s="22"/>
      <c r="O135" s="22"/>
      <c r="P135" s="22"/>
    </row>
    <row r="136" spans="11:16" x14ac:dyDescent="0.3">
      <c r="K136" s="22"/>
      <c r="L136" s="22"/>
      <c r="M136" s="22" t="s">
        <v>617</v>
      </c>
      <c r="N136" s="22"/>
      <c r="O136" s="22"/>
      <c r="P136" s="22"/>
    </row>
    <row r="137" spans="11:16" x14ac:dyDescent="0.3">
      <c r="K137" s="22">
        <v>79</v>
      </c>
      <c r="L137" s="22" t="s">
        <v>422</v>
      </c>
      <c r="M137" s="22" t="s">
        <v>606</v>
      </c>
      <c r="N137" s="22"/>
      <c r="O137" s="22"/>
      <c r="P137" s="22"/>
    </row>
    <row r="138" spans="11:16" x14ac:dyDescent="0.3">
      <c r="K138" s="22">
        <v>80</v>
      </c>
      <c r="L138" s="22" t="s">
        <v>423</v>
      </c>
      <c r="M138" s="22" t="s">
        <v>606</v>
      </c>
      <c r="N138" s="22"/>
      <c r="O138" s="22"/>
      <c r="P138" s="22"/>
    </row>
    <row r="139" spans="11:16" x14ac:dyDescent="0.3">
      <c r="K139" s="22">
        <v>81</v>
      </c>
      <c r="L139" s="22" t="s">
        <v>424</v>
      </c>
      <c r="M139" s="22" t="s">
        <v>618</v>
      </c>
      <c r="N139" s="22"/>
      <c r="O139" s="22"/>
      <c r="P139" s="22"/>
    </row>
    <row r="140" spans="11:16" x14ac:dyDescent="0.3">
      <c r="K140" s="22">
        <v>82</v>
      </c>
      <c r="L140" s="22" t="s">
        <v>566</v>
      </c>
      <c r="M140" s="22" t="s">
        <v>443</v>
      </c>
      <c r="N140" s="22"/>
      <c r="O140" s="22"/>
      <c r="P140" s="22"/>
    </row>
    <row r="141" spans="11:16" x14ac:dyDescent="0.3">
      <c r="K141" s="22">
        <v>83</v>
      </c>
      <c r="L141" s="22" t="s">
        <v>1269</v>
      </c>
      <c r="M141" s="22" t="s">
        <v>619</v>
      </c>
      <c r="N141" s="22"/>
      <c r="O141" s="22"/>
      <c r="P141" s="22"/>
    </row>
    <row r="142" spans="11:16" x14ac:dyDescent="0.3">
      <c r="K142" s="22">
        <v>84</v>
      </c>
      <c r="L142" s="22" t="s">
        <v>1277</v>
      </c>
      <c r="M142" s="22" t="s">
        <v>1278</v>
      </c>
      <c r="N142" s="22"/>
      <c r="O142" s="22"/>
      <c r="P142" s="22"/>
    </row>
    <row r="143" spans="11:16" x14ac:dyDescent="0.3">
      <c r="K143" s="22">
        <v>85</v>
      </c>
      <c r="L143" s="22" t="s">
        <v>1279</v>
      </c>
      <c r="M143" s="22" t="s">
        <v>443</v>
      </c>
      <c r="N143" s="22"/>
      <c r="O143" s="22"/>
      <c r="P143" s="22"/>
    </row>
    <row r="144" spans="11:16" x14ac:dyDescent="0.3">
      <c r="K144" s="22">
        <v>86</v>
      </c>
      <c r="L144" s="22" t="s">
        <v>1280</v>
      </c>
      <c r="M144" s="25" t="s">
        <v>620</v>
      </c>
      <c r="N144" s="22"/>
      <c r="O144" s="22"/>
      <c r="P144" s="22"/>
    </row>
    <row r="145" spans="11:16" x14ac:dyDescent="0.3">
      <c r="K145" s="22"/>
      <c r="L145" s="22"/>
      <c r="M145" s="25" t="s">
        <v>621</v>
      </c>
      <c r="N145" s="22"/>
      <c r="O145" s="22"/>
      <c r="P145" s="22"/>
    </row>
    <row r="146" spans="11:16" x14ac:dyDescent="0.3">
      <c r="K146" s="22">
        <v>87</v>
      </c>
      <c r="L146" s="22" t="s">
        <v>1281</v>
      </c>
      <c r="M146" s="25" t="s">
        <v>620</v>
      </c>
      <c r="N146" s="22"/>
      <c r="O146" s="22"/>
      <c r="P146" s="22"/>
    </row>
    <row r="147" spans="11:16" x14ac:dyDescent="0.3">
      <c r="K147" s="22" t="s">
        <v>432</v>
      </c>
      <c r="L147" s="22"/>
      <c r="M147" s="25" t="s">
        <v>621</v>
      </c>
      <c r="N147" s="22"/>
      <c r="O147" s="22"/>
      <c r="P147" s="22"/>
    </row>
    <row r="148" spans="11:16" x14ac:dyDescent="0.3">
      <c r="K148" s="22">
        <v>88</v>
      </c>
      <c r="L148" s="22" t="s">
        <v>582</v>
      </c>
      <c r="M148" s="22" t="s">
        <v>622</v>
      </c>
      <c r="N148" s="22"/>
      <c r="O148" s="22"/>
      <c r="P148" s="22"/>
    </row>
    <row r="149" spans="11:16" x14ac:dyDescent="0.3">
      <c r="K149" s="22">
        <v>89</v>
      </c>
      <c r="L149" s="25" t="s">
        <v>584</v>
      </c>
      <c r="M149" s="22" t="s">
        <v>622</v>
      </c>
      <c r="N149" s="22"/>
      <c r="O149" s="22"/>
      <c r="P149" s="22"/>
    </row>
    <row r="150" spans="11:16" x14ac:dyDescent="0.3">
      <c r="K150" s="22">
        <v>90</v>
      </c>
      <c r="L150" s="25" t="s">
        <v>586</v>
      </c>
      <c r="M150" s="22" t="s">
        <v>622</v>
      </c>
      <c r="N150" s="22"/>
      <c r="O150" s="22"/>
      <c r="P150" s="22"/>
    </row>
    <row r="151" spans="11:16" x14ac:dyDescent="0.3">
      <c r="K151" s="22">
        <v>91</v>
      </c>
      <c r="L151" s="25" t="s">
        <v>588</v>
      </c>
      <c r="M151" s="22" t="s">
        <v>622</v>
      </c>
      <c r="N151" s="22"/>
      <c r="O151" s="22"/>
      <c r="P151" s="22"/>
    </row>
    <row r="152" spans="11:16" x14ac:dyDescent="0.3">
      <c r="K152" s="22"/>
      <c r="L152" s="22"/>
      <c r="M152" s="22"/>
      <c r="N152" s="22"/>
      <c r="O152" s="22"/>
      <c r="P152" s="22"/>
    </row>
  </sheetData>
  <phoneticPr fontId="20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94A4-9BA6-4F3B-B071-1176A6CBFDD4}">
  <dimension ref="A1:DU378"/>
  <sheetViews>
    <sheetView workbookViewId="0"/>
  </sheetViews>
  <sheetFormatPr defaultColWidth="9.109375" defaultRowHeight="14.4" x14ac:dyDescent="0.3"/>
  <cols>
    <col min="1" max="77" width="9.109375" style="1"/>
    <col min="78" max="93" width="13.109375" style="1" customWidth="1"/>
    <col min="94" max="95" width="9.109375" style="1"/>
    <col min="96" max="96" width="23.6640625" style="1" customWidth="1"/>
    <col min="97" max="97" width="9.109375" style="1"/>
    <col min="98" max="98" width="19.6640625" style="5" customWidth="1"/>
    <col min="99" max="104" width="9.109375" style="1"/>
    <col min="105" max="106" width="9.109375" style="5"/>
    <col min="107" max="108" width="9.109375" style="21"/>
    <col min="109" max="117" width="9.109375" style="1"/>
    <col min="118" max="118" width="19.44140625" style="1" customWidth="1"/>
    <col min="119" max="119" width="23" style="1" customWidth="1"/>
    <col min="120" max="120" width="59.33203125" style="1" customWidth="1"/>
    <col min="121" max="124" width="9.109375" style="1"/>
    <col min="125" max="125" width="13.88671875" style="1" customWidth="1"/>
    <col min="126" max="16384" width="9.109375" style="1"/>
  </cols>
  <sheetData>
    <row r="1" spans="1:125" x14ac:dyDescent="0.3">
      <c r="CQ1" s="2" t="s">
        <v>157</v>
      </c>
      <c r="CT1" s="2"/>
      <c r="CU1" s="3"/>
      <c r="CV1" s="3"/>
      <c r="CW1" s="3"/>
      <c r="CX1" s="3"/>
      <c r="CY1" s="3"/>
      <c r="CZ1" s="3"/>
      <c r="DA1" s="3"/>
      <c r="DB1" s="3"/>
      <c r="DC1" s="4"/>
      <c r="DD1" s="4"/>
      <c r="DE1" s="5"/>
      <c r="DF1" s="6" t="s">
        <v>158</v>
      </c>
      <c r="DG1" s="7"/>
      <c r="DH1" s="7"/>
      <c r="DI1" s="7"/>
      <c r="DJ1" s="7"/>
      <c r="DK1" s="7"/>
      <c r="DL1" s="7"/>
      <c r="DM1" s="5"/>
      <c r="DN1" s="5"/>
      <c r="DO1" s="5"/>
      <c r="DP1" s="5"/>
      <c r="DQ1" s="5"/>
      <c r="DR1" s="5"/>
      <c r="DS1" s="5"/>
      <c r="DT1" s="5"/>
      <c r="DU1" s="5"/>
    </row>
    <row r="2" spans="1:125" x14ac:dyDescent="0.3">
      <c r="CT2" s="3"/>
      <c r="CU2" s="3"/>
      <c r="CV2" s="3"/>
      <c r="CW2" s="3"/>
      <c r="CX2" s="3"/>
      <c r="CY2" s="3"/>
      <c r="CZ2" s="3"/>
      <c r="DA2" s="3"/>
      <c r="DB2" s="3"/>
      <c r="DC2" s="4"/>
      <c r="DD2" s="4"/>
      <c r="DE2" s="5"/>
      <c r="DF2" s="8"/>
      <c r="DG2" s="8"/>
      <c r="DH2" s="8"/>
      <c r="DI2" s="8"/>
      <c r="DJ2" s="8"/>
      <c r="DK2" s="8"/>
      <c r="DL2" s="8"/>
      <c r="DM2" s="5"/>
      <c r="DN2" s="5"/>
      <c r="DO2" s="5"/>
      <c r="DP2" s="5"/>
      <c r="DQ2" s="5"/>
      <c r="DR2" s="5"/>
      <c r="DS2" s="5"/>
      <c r="DT2" s="5"/>
      <c r="DU2" s="5"/>
    </row>
    <row r="3" spans="1:125" ht="15.6" x14ac:dyDescent="0.3">
      <c r="CT3" s="2" t="s">
        <v>159</v>
      </c>
      <c r="CU3" s="2" t="s">
        <v>160</v>
      </c>
      <c r="CV3" s="2" t="s">
        <v>161</v>
      </c>
      <c r="CW3" s="2" t="s">
        <v>162</v>
      </c>
      <c r="CX3" s="2" t="s">
        <v>163</v>
      </c>
      <c r="CY3" s="2" t="s">
        <v>164</v>
      </c>
      <c r="CZ3" s="2" t="s">
        <v>165</v>
      </c>
      <c r="DA3" s="9" t="s">
        <v>166</v>
      </c>
      <c r="DB3" s="9"/>
      <c r="DC3" s="10" t="s">
        <v>167</v>
      </c>
      <c r="DD3" s="10" t="s">
        <v>168</v>
      </c>
      <c r="DE3" s="11"/>
      <c r="DF3" s="6" t="s">
        <v>160</v>
      </c>
      <c r="DG3" s="6" t="s">
        <v>161</v>
      </c>
      <c r="DH3" s="6" t="s">
        <v>162</v>
      </c>
      <c r="DI3" s="6" t="s">
        <v>163</v>
      </c>
      <c r="DJ3" s="6" t="s">
        <v>164</v>
      </c>
      <c r="DK3" s="6" t="s">
        <v>165</v>
      </c>
      <c r="DL3" s="6" t="s">
        <v>169</v>
      </c>
      <c r="DM3" s="5"/>
      <c r="DN3" s="5"/>
      <c r="DO3" s="14" t="s">
        <v>1282</v>
      </c>
      <c r="DP3" s="5"/>
      <c r="DQ3" s="5"/>
      <c r="DR3" s="5"/>
      <c r="DS3" s="5"/>
      <c r="DT3" s="5"/>
      <c r="DU3" s="5"/>
    </row>
    <row r="4" spans="1:125" x14ac:dyDescent="0.3">
      <c r="A4" t="s">
        <v>170</v>
      </c>
      <c r="B4" t="s">
        <v>171</v>
      </c>
      <c r="C4" t="s">
        <v>172</v>
      </c>
      <c r="D4" t="s">
        <v>173</v>
      </c>
      <c r="E4" t="s">
        <v>174</v>
      </c>
      <c r="F4" t="s">
        <v>175</v>
      </c>
      <c r="G4" t="s">
        <v>176</v>
      </c>
      <c r="H4" t="s">
        <v>177</v>
      </c>
      <c r="I4" t="s">
        <v>178</v>
      </c>
      <c r="J4" t="s">
        <v>179</v>
      </c>
      <c r="K4" t="s">
        <v>180</v>
      </c>
      <c r="L4" t="s">
        <v>181</v>
      </c>
      <c r="M4" t="s">
        <v>182</v>
      </c>
      <c r="N4" t="s">
        <v>183</v>
      </c>
      <c r="O4" t="s">
        <v>184</v>
      </c>
      <c r="P4" t="s">
        <v>185</v>
      </c>
      <c r="Q4" t="s">
        <v>186</v>
      </c>
      <c r="R4" t="s">
        <v>187</v>
      </c>
      <c r="S4" t="s">
        <v>188</v>
      </c>
      <c r="T4" t="s">
        <v>189</v>
      </c>
      <c r="U4" t="s">
        <v>190</v>
      </c>
      <c r="V4" t="s">
        <v>191</v>
      </c>
      <c r="W4" t="s">
        <v>192</v>
      </c>
      <c r="X4" t="s">
        <v>193</v>
      </c>
      <c r="Y4" t="s">
        <v>194</v>
      </c>
      <c r="Z4" t="s">
        <v>195</v>
      </c>
      <c r="AA4" t="s">
        <v>196</v>
      </c>
      <c r="AB4" t="s">
        <v>197</v>
      </c>
      <c r="AC4" t="s">
        <v>198</v>
      </c>
      <c r="AD4" t="s">
        <v>199</v>
      </c>
      <c r="AE4" t="s">
        <v>200</v>
      </c>
      <c r="AF4" t="s">
        <v>201</v>
      </c>
      <c r="AG4" t="s">
        <v>202</v>
      </c>
      <c r="AH4" t="s">
        <v>203</v>
      </c>
      <c r="AI4" t="s">
        <v>204</v>
      </c>
      <c r="AJ4" t="s">
        <v>205</v>
      </c>
      <c r="AK4" t="s">
        <v>206</v>
      </c>
      <c r="AL4" t="s">
        <v>207</v>
      </c>
      <c r="AM4" t="s">
        <v>208</v>
      </c>
      <c r="AN4" t="s">
        <v>209</v>
      </c>
      <c r="AO4" t="s">
        <v>210</v>
      </c>
      <c r="AP4" t="s">
        <v>211</v>
      </c>
      <c r="AQ4" t="s">
        <v>212</v>
      </c>
      <c r="AR4" t="s">
        <v>213</v>
      </c>
      <c r="AS4" t="s">
        <v>214</v>
      </c>
      <c r="AT4" t="s">
        <v>215</v>
      </c>
      <c r="AU4" t="s">
        <v>216</v>
      </c>
      <c r="AV4" t="s">
        <v>217</v>
      </c>
      <c r="AW4" t="s">
        <v>218</v>
      </c>
      <c r="AX4" t="s">
        <v>219</v>
      </c>
      <c r="AY4" t="s">
        <v>220</v>
      </c>
      <c r="AZ4" t="s">
        <v>221</v>
      </c>
      <c r="BA4" t="s">
        <v>222</v>
      </c>
      <c r="BB4" t="s">
        <v>223</v>
      </c>
      <c r="BC4" t="s">
        <v>224</v>
      </c>
      <c r="BD4" t="s">
        <v>225</v>
      </c>
      <c r="BE4" t="s">
        <v>226</v>
      </c>
      <c r="BF4" t="s">
        <v>227</v>
      </c>
      <c r="BG4" t="s">
        <v>228</v>
      </c>
      <c r="BH4" t="s">
        <v>229</v>
      </c>
      <c r="BI4" t="s">
        <v>230</v>
      </c>
      <c r="BJ4" t="s">
        <v>231</v>
      </c>
      <c r="BK4" t="s">
        <v>232</v>
      </c>
      <c r="BL4" t="s">
        <v>233</v>
      </c>
      <c r="BM4" t="s">
        <v>234</v>
      </c>
      <c r="BN4" t="s">
        <v>235</v>
      </c>
      <c r="BO4" t="s">
        <v>236</v>
      </c>
      <c r="BP4" t="s">
        <v>237</v>
      </c>
      <c r="BQ4" t="s">
        <v>238</v>
      </c>
      <c r="BR4" t="s">
        <v>239</v>
      </c>
      <c r="BS4" t="s">
        <v>240</v>
      </c>
      <c r="BT4" t="s">
        <v>241</v>
      </c>
      <c r="BU4" t="s">
        <v>242</v>
      </c>
      <c r="BV4" t="s">
        <v>243</v>
      </c>
      <c r="BW4" t="s">
        <v>244</v>
      </c>
      <c r="BX4" t="s">
        <v>245</v>
      </c>
      <c r="BY4" t="s">
        <v>246</v>
      </c>
      <c r="BZ4" t="s">
        <v>247</v>
      </c>
      <c r="CA4" t="s">
        <v>248</v>
      </c>
      <c r="CB4" t="s">
        <v>249</v>
      </c>
      <c r="CC4" t="s">
        <v>250</v>
      </c>
      <c r="CD4" t="s">
        <v>251</v>
      </c>
      <c r="CE4" t="s">
        <v>252</v>
      </c>
      <c r="CF4" t="s">
        <v>253</v>
      </c>
      <c r="CG4" t="s">
        <v>254</v>
      </c>
      <c r="CH4" t="s">
        <v>255</v>
      </c>
      <c r="CI4" t="s">
        <v>256</v>
      </c>
      <c r="CJ4" t="s">
        <v>257</v>
      </c>
      <c r="CK4" t="s">
        <v>258</v>
      </c>
      <c r="CL4" t="s">
        <v>259</v>
      </c>
      <c r="CM4" t="s">
        <v>260</v>
      </c>
      <c r="CN4" t="s">
        <v>261</v>
      </c>
      <c r="CO4"/>
      <c r="CS4" s="2"/>
      <c r="CT4" s="2"/>
      <c r="CU4" s="2"/>
      <c r="CV4" s="2"/>
      <c r="CW4" s="2"/>
      <c r="CX4" s="2"/>
      <c r="CY4" s="2"/>
      <c r="CZ4" s="3"/>
      <c r="DC4" s="12"/>
      <c r="DD4" s="12"/>
      <c r="DE4" s="8"/>
      <c r="DF4" s="8"/>
      <c r="DG4" s="8"/>
      <c r="DH4" s="8"/>
      <c r="DI4" s="8"/>
      <c r="DJ4" s="8"/>
      <c r="DK4" s="8"/>
      <c r="DL4" s="5"/>
      <c r="DM4" s="5"/>
      <c r="DN4" s="5"/>
      <c r="DO4" s="5"/>
      <c r="DQ4" s="5"/>
      <c r="DR4" s="5"/>
      <c r="DS4" s="5"/>
      <c r="DT4" s="5"/>
    </row>
    <row r="5" spans="1:125" ht="18" x14ac:dyDescent="0.45">
      <c r="A5" t="s">
        <v>262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-1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-1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-0.26700000000000002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-6</v>
      </c>
      <c r="CJ5">
        <v>0</v>
      </c>
      <c r="CK5">
        <v>-24</v>
      </c>
      <c r="CL5">
        <v>0</v>
      </c>
      <c r="CM5">
        <v>-1</v>
      </c>
      <c r="CN5">
        <v>0</v>
      </c>
      <c r="CO5"/>
      <c r="CP5" s="1">
        <v>1</v>
      </c>
      <c r="CQ5" s="1" t="s">
        <v>172</v>
      </c>
      <c r="CT5" s="13" t="s">
        <v>263</v>
      </c>
      <c r="CU5" s="5">
        <v>6</v>
      </c>
      <c r="CV5" s="5">
        <v>10</v>
      </c>
      <c r="CW5" s="5">
        <v>10</v>
      </c>
      <c r="CX5" s="5">
        <v>0</v>
      </c>
      <c r="CY5" s="5">
        <v>1</v>
      </c>
      <c r="CZ5" s="5">
        <v>0</v>
      </c>
      <c r="DA5" s="5">
        <v>-3</v>
      </c>
      <c r="DC5" s="12">
        <f t="shared" ref="DC5:DC68" si="0">IF(CU5=0,(4*CU5+CV5-2*CW5-3*CX5+5*CY5-2*CZ5-DA5),(4*CU5+CV5-2*CW5-3*CX5+5*CY5-2*CZ5-DA5)/CU5)</f>
        <v>3.6666666666666665</v>
      </c>
      <c r="DD5" s="12">
        <f t="shared" ref="DD5:DD68" si="1">IF(CU5=0,DC5,DC5*CU5)</f>
        <v>22</v>
      </c>
      <c r="DE5" s="5"/>
      <c r="DF5" s="8">
        <f>MMULT($C5:$CH5,CU$5:CU$88)</f>
        <v>0</v>
      </c>
      <c r="DG5" s="8">
        <f t="shared" ref="DF5:DL20" si="2">MMULT($C5:$CH5,CV$5:CV$88)</f>
        <v>0</v>
      </c>
      <c r="DH5" s="8">
        <f t="shared" si="2"/>
        <v>0</v>
      </c>
      <c r="DI5" s="8">
        <f t="shared" si="2"/>
        <v>0</v>
      </c>
      <c r="DJ5" s="8">
        <f t="shared" si="2"/>
        <v>0</v>
      </c>
      <c r="DK5" s="8">
        <f t="shared" si="2"/>
        <v>0</v>
      </c>
      <c r="DL5" s="8">
        <f t="shared" si="2"/>
        <v>0</v>
      </c>
      <c r="DM5" s="5"/>
      <c r="DO5" s="1" t="s">
        <v>1</v>
      </c>
      <c r="DP5" s="1" t="s">
        <v>264</v>
      </c>
      <c r="DQ5" s="5"/>
      <c r="DR5" s="14" t="s">
        <v>265</v>
      </c>
      <c r="DS5" s="5"/>
      <c r="DT5" s="5"/>
      <c r="DU5" s="5"/>
    </row>
    <row r="6" spans="1:125" ht="15.6" x14ac:dyDescent="0.4">
      <c r="A6" t="s">
        <v>266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-1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-1</v>
      </c>
      <c r="AC6">
        <v>0</v>
      </c>
      <c r="AD6">
        <v>0</v>
      </c>
      <c r="AE6">
        <v>0</v>
      </c>
      <c r="AF6">
        <v>0</v>
      </c>
      <c r="AG6">
        <v>-1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-30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/>
      <c r="CP6" s="1">
        <v>2</v>
      </c>
      <c r="CQ6" s="1" t="s">
        <v>173</v>
      </c>
      <c r="CT6" s="13" t="s">
        <v>267</v>
      </c>
      <c r="CU6" s="5">
        <v>2</v>
      </c>
      <c r="CV6" s="5">
        <v>3</v>
      </c>
      <c r="CW6" s="5">
        <v>2</v>
      </c>
      <c r="CX6" s="5">
        <v>0</v>
      </c>
      <c r="CY6" s="5">
        <v>0</v>
      </c>
      <c r="CZ6" s="5">
        <v>0</v>
      </c>
      <c r="DA6" s="5">
        <v>-1</v>
      </c>
      <c r="DC6" s="12">
        <f t="shared" si="0"/>
        <v>4</v>
      </c>
      <c r="DD6" s="12">
        <f t="shared" si="1"/>
        <v>8</v>
      </c>
      <c r="DF6" s="8">
        <f t="shared" si="2"/>
        <v>0</v>
      </c>
      <c r="DG6" s="8">
        <f t="shared" si="2"/>
        <v>0</v>
      </c>
      <c r="DH6" s="8">
        <f t="shared" si="2"/>
        <v>0</v>
      </c>
      <c r="DI6" s="8">
        <f t="shared" si="2"/>
        <v>0</v>
      </c>
      <c r="DJ6" s="8">
        <f t="shared" si="2"/>
        <v>0</v>
      </c>
      <c r="DK6" s="8">
        <f t="shared" si="2"/>
        <v>0</v>
      </c>
      <c r="DL6" s="8">
        <f t="shared" si="2"/>
        <v>0</v>
      </c>
      <c r="DO6" s="1" t="s">
        <v>2</v>
      </c>
      <c r="DP6" s="1" t="s">
        <v>268</v>
      </c>
      <c r="DR6" s="1" t="s">
        <v>265</v>
      </c>
    </row>
    <row r="7" spans="1:125" ht="15.6" x14ac:dyDescent="0.4">
      <c r="A7" t="s">
        <v>269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-1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/>
      <c r="CP7" s="1">
        <v>3</v>
      </c>
      <c r="CQ7" s="1" t="s">
        <v>174</v>
      </c>
      <c r="CT7" s="13" t="s">
        <v>267</v>
      </c>
      <c r="CU7" s="5">
        <v>2</v>
      </c>
      <c r="CV7" s="5">
        <v>3</v>
      </c>
      <c r="CW7" s="5">
        <v>2</v>
      </c>
      <c r="CX7" s="5">
        <v>0</v>
      </c>
      <c r="CY7" s="5">
        <v>0</v>
      </c>
      <c r="CZ7" s="5">
        <v>0</v>
      </c>
      <c r="DA7" s="5">
        <v>-1</v>
      </c>
      <c r="DC7" s="12">
        <f t="shared" si="0"/>
        <v>4</v>
      </c>
      <c r="DD7" s="12">
        <f t="shared" si="1"/>
        <v>8</v>
      </c>
      <c r="DF7" s="8">
        <f t="shared" si="2"/>
        <v>0</v>
      </c>
      <c r="DG7" s="8">
        <f t="shared" si="2"/>
        <v>0</v>
      </c>
      <c r="DH7" s="8">
        <f t="shared" si="2"/>
        <v>0</v>
      </c>
      <c r="DI7" s="8">
        <f t="shared" si="2"/>
        <v>0</v>
      </c>
      <c r="DJ7" s="8">
        <f t="shared" si="2"/>
        <v>0</v>
      </c>
      <c r="DK7" s="8">
        <f t="shared" si="2"/>
        <v>0</v>
      </c>
      <c r="DL7" s="8">
        <f t="shared" si="2"/>
        <v>0</v>
      </c>
      <c r="DO7" s="1" t="s">
        <v>3</v>
      </c>
      <c r="DP7" s="1" t="s">
        <v>4</v>
      </c>
      <c r="DR7" s="1" t="s">
        <v>270</v>
      </c>
    </row>
    <row r="8" spans="1:125" ht="15.6" x14ac:dyDescent="0.4">
      <c r="A8" t="s">
        <v>271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-1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/>
      <c r="CP8" s="1">
        <v>4</v>
      </c>
      <c r="CQ8" s="1" t="s">
        <v>175</v>
      </c>
      <c r="CS8" s="15"/>
      <c r="CT8" s="13" t="s">
        <v>272</v>
      </c>
      <c r="CU8" s="5">
        <v>23</v>
      </c>
      <c r="CV8" s="5">
        <v>34</v>
      </c>
      <c r="CW8" s="5">
        <v>17</v>
      </c>
      <c r="CX8" s="5">
        <v>7</v>
      </c>
      <c r="CY8" s="5">
        <v>3</v>
      </c>
      <c r="CZ8" s="5">
        <v>1</v>
      </c>
      <c r="DA8" s="5">
        <v>-4</v>
      </c>
      <c r="DC8" s="12">
        <f t="shared" si="0"/>
        <v>3.8260869565217392</v>
      </c>
      <c r="DD8" s="12">
        <f t="shared" si="1"/>
        <v>88</v>
      </c>
      <c r="DF8" s="8">
        <f t="shared" si="2"/>
        <v>0</v>
      </c>
      <c r="DG8" s="8">
        <f t="shared" si="2"/>
        <v>0</v>
      </c>
      <c r="DH8" s="8">
        <f t="shared" si="2"/>
        <v>0</v>
      </c>
      <c r="DI8" s="8">
        <f t="shared" si="2"/>
        <v>0</v>
      </c>
      <c r="DJ8" s="8">
        <f t="shared" si="2"/>
        <v>0</v>
      </c>
      <c r="DK8" s="8">
        <f t="shared" si="2"/>
        <v>0</v>
      </c>
      <c r="DL8" s="8">
        <f t="shared" si="2"/>
        <v>0</v>
      </c>
      <c r="DO8" s="1" t="s">
        <v>5</v>
      </c>
      <c r="DP8" s="1" t="s">
        <v>6</v>
      </c>
      <c r="DR8" s="1" t="s">
        <v>273</v>
      </c>
    </row>
    <row r="9" spans="1:125" ht="15.6" x14ac:dyDescent="0.4">
      <c r="A9" t="s">
        <v>274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-1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/>
      <c r="CP9" s="1">
        <v>5</v>
      </c>
      <c r="CQ9" s="1" t="s">
        <v>176</v>
      </c>
      <c r="CT9" s="13" t="s">
        <v>275</v>
      </c>
      <c r="CU9" s="5">
        <v>10</v>
      </c>
      <c r="CV9" s="5">
        <v>12</v>
      </c>
      <c r="CW9" s="5">
        <v>10</v>
      </c>
      <c r="CX9" s="5">
        <v>5</v>
      </c>
      <c r="CY9" s="5">
        <v>2</v>
      </c>
      <c r="CZ9" s="5">
        <v>0</v>
      </c>
      <c r="DA9" s="5">
        <v>-3</v>
      </c>
      <c r="DC9" s="12">
        <f t="shared" si="0"/>
        <v>3</v>
      </c>
      <c r="DD9" s="12">
        <f t="shared" si="1"/>
        <v>30</v>
      </c>
      <c r="DF9" s="8">
        <f t="shared" si="2"/>
        <v>0</v>
      </c>
      <c r="DG9" s="8">
        <f t="shared" si="2"/>
        <v>0</v>
      </c>
      <c r="DH9" s="8">
        <f t="shared" si="2"/>
        <v>0</v>
      </c>
      <c r="DI9" s="8">
        <f t="shared" si="2"/>
        <v>0</v>
      </c>
      <c r="DJ9" s="8">
        <f t="shared" si="2"/>
        <v>0</v>
      </c>
      <c r="DK9" s="8">
        <f t="shared" si="2"/>
        <v>0</v>
      </c>
      <c r="DL9" s="8">
        <f t="shared" si="2"/>
        <v>0</v>
      </c>
      <c r="DO9" s="1" t="s">
        <v>7</v>
      </c>
      <c r="DP9" s="1" t="s">
        <v>8</v>
      </c>
      <c r="DR9" s="1" t="s">
        <v>265</v>
      </c>
    </row>
    <row r="10" spans="1:125" ht="15.6" x14ac:dyDescent="0.4">
      <c r="A10" t="s">
        <v>276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-1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-1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/>
      <c r="CP10" s="1">
        <v>6</v>
      </c>
      <c r="CQ10" s="1" t="s">
        <v>177</v>
      </c>
      <c r="CT10" s="13" t="s">
        <v>277</v>
      </c>
      <c r="CU10" s="5">
        <v>5</v>
      </c>
      <c r="CV10" s="5">
        <v>4</v>
      </c>
      <c r="CW10" s="5">
        <v>5</v>
      </c>
      <c r="CX10" s="5">
        <v>0</v>
      </c>
      <c r="CY10" s="5">
        <v>0</v>
      </c>
      <c r="CZ10" s="5">
        <v>0</v>
      </c>
      <c r="DA10" s="5">
        <v>-2</v>
      </c>
      <c r="DC10" s="12">
        <f t="shared" si="0"/>
        <v>3.2</v>
      </c>
      <c r="DD10" s="12">
        <f t="shared" si="1"/>
        <v>16</v>
      </c>
      <c r="DF10" s="8">
        <f t="shared" si="2"/>
        <v>0</v>
      </c>
      <c r="DG10" s="8">
        <f t="shared" si="2"/>
        <v>0</v>
      </c>
      <c r="DH10" s="8">
        <f t="shared" si="2"/>
        <v>0</v>
      </c>
      <c r="DI10" s="8">
        <f t="shared" si="2"/>
        <v>0</v>
      </c>
      <c r="DJ10" s="8">
        <f t="shared" si="2"/>
        <v>0</v>
      </c>
      <c r="DK10" s="8">
        <f t="shared" si="2"/>
        <v>0</v>
      </c>
      <c r="DL10" s="8">
        <f t="shared" si="2"/>
        <v>0</v>
      </c>
      <c r="DO10" s="1" t="s">
        <v>9</v>
      </c>
      <c r="DP10" s="1" t="s">
        <v>10</v>
      </c>
      <c r="DR10" s="1" t="s">
        <v>265</v>
      </c>
    </row>
    <row r="11" spans="1:125" ht="15.6" x14ac:dyDescent="0.4">
      <c r="A11" t="s">
        <v>278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/>
      <c r="CP11" s="1">
        <v>7</v>
      </c>
      <c r="CQ11" s="1" t="s">
        <v>178</v>
      </c>
      <c r="CT11" s="13" t="s">
        <v>279</v>
      </c>
      <c r="CU11" s="5">
        <v>10</v>
      </c>
      <c r="CV11" s="5">
        <v>12</v>
      </c>
      <c r="CW11" s="5">
        <v>7</v>
      </c>
      <c r="CX11" s="5">
        <v>5</v>
      </c>
      <c r="CY11" s="5">
        <v>1</v>
      </c>
      <c r="CZ11" s="5">
        <v>0</v>
      </c>
      <c r="DA11" s="5">
        <v>-2</v>
      </c>
      <c r="DC11" s="12">
        <f t="shared" si="0"/>
        <v>3</v>
      </c>
      <c r="DD11" s="12">
        <f t="shared" si="1"/>
        <v>30</v>
      </c>
      <c r="DF11" s="8">
        <f t="shared" si="2"/>
        <v>0</v>
      </c>
      <c r="DG11" s="8">
        <f t="shared" si="2"/>
        <v>0</v>
      </c>
      <c r="DH11" s="8">
        <f t="shared" si="2"/>
        <v>0</v>
      </c>
      <c r="DI11" s="8">
        <f t="shared" si="2"/>
        <v>0</v>
      </c>
      <c r="DJ11" s="8">
        <f t="shared" si="2"/>
        <v>0</v>
      </c>
      <c r="DK11" s="8">
        <f t="shared" si="2"/>
        <v>0</v>
      </c>
      <c r="DL11" s="8">
        <f t="shared" si="2"/>
        <v>0</v>
      </c>
      <c r="DO11" s="1" t="s">
        <v>11</v>
      </c>
      <c r="DP11" s="1" t="s">
        <v>12</v>
      </c>
      <c r="DR11" s="1" t="s">
        <v>273</v>
      </c>
    </row>
    <row r="12" spans="1:125" ht="15.6" x14ac:dyDescent="0.4">
      <c r="A12" t="s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/>
      <c r="CP12" s="1">
        <v>8</v>
      </c>
      <c r="CQ12" s="1" t="s">
        <v>179</v>
      </c>
      <c r="CT12" s="13" t="s">
        <v>281</v>
      </c>
      <c r="CU12" s="5">
        <v>10</v>
      </c>
      <c r="CV12" s="5">
        <v>12</v>
      </c>
      <c r="CW12" s="5">
        <v>13</v>
      </c>
      <c r="CX12" s="5">
        <v>5</v>
      </c>
      <c r="CY12" s="5">
        <v>3</v>
      </c>
      <c r="CZ12" s="5">
        <v>0</v>
      </c>
      <c r="DA12" s="5">
        <v>-4</v>
      </c>
      <c r="DC12" s="12">
        <f t="shared" si="0"/>
        <v>3</v>
      </c>
      <c r="DD12" s="12">
        <f t="shared" si="1"/>
        <v>30</v>
      </c>
      <c r="DF12" s="8">
        <f t="shared" si="2"/>
        <v>0</v>
      </c>
      <c r="DG12" s="8">
        <f t="shared" si="2"/>
        <v>0</v>
      </c>
      <c r="DH12" s="8">
        <f t="shared" si="2"/>
        <v>0</v>
      </c>
      <c r="DI12" s="8">
        <f t="shared" si="2"/>
        <v>0</v>
      </c>
      <c r="DJ12" s="8">
        <f t="shared" si="2"/>
        <v>0</v>
      </c>
      <c r="DK12" s="8">
        <f t="shared" si="2"/>
        <v>0</v>
      </c>
      <c r="DL12" s="8">
        <f t="shared" si="2"/>
        <v>0</v>
      </c>
      <c r="DO12" s="1" t="s">
        <v>13</v>
      </c>
      <c r="DP12" s="1" t="s">
        <v>14</v>
      </c>
      <c r="DR12" s="1" t="s">
        <v>273</v>
      </c>
    </row>
    <row r="13" spans="1:125" ht="15.6" x14ac:dyDescent="0.4">
      <c r="A13" t="s">
        <v>282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-1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-1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/>
      <c r="CP13" s="1">
        <v>9</v>
      </c>
      <c r="CQ13" s="1" t="s">
        <v>180</v>
      </c>
      <c r="CT13" s="13" t="s">
        <v>283</v>
      </c>
      <c r="CU13" s="12">
        <v>36.162361623616235</v>
      </c>
      <c r="CV13" s="12">
        <v>70.75</v>
      </c>
      <c r="CW13" s="12">
        <v>18.70848708487085</v>
      </c>
      <c r="CX13" s="12">
        <v>9.9630996309963109</v>
      </c>
      <c r="CY13" s="12">
        <v>1.2177121771217712</v>
      </c>
      <c r="CZ13" s="12">
        <v>0.51660516605166051</v>
      </c>
      <c r="DA13" s="5">
        <v>0</v>
      </c>
      <c r="DC13" s="12">
        <f>IF(CU13=0,(4*CU13+CV13-2*CW13-3*CX13+5*CY13-2*CZ13-DA13),(4*CU13+CV13-2*CW13-3*CX13+5*CY13-2*CZ13-DA13)/CU13)</f>
        <v>4.235025510204081</v>
      </c>
      <c r="DD13" s="12">
        <f>IF(CU13=0,DC13,DC13*CU13)</f>
        <v>153.14852398523982</v>
      </c>
      <c r="DF13" s="8">
        <f t="shared" si="2"/>
        <v>0</v>
      </c>
      <c r="DG13" s="8">
        <f t="shared" si="2"/>
        <v>0</v>
      </c>
      <c r="DH13" s="8">
        <f t="shared" si="2"/>
        <v>0</v>
      </c>
      <c r="DI13" s="8">
        <f t="shared" si="2"/>
        <v>0</v>
      </c>
      <c r="DJ13" s="8">
        <f t="shared" si="2"/>
        <v>0</v>
      </c>
      <c r="DK13" s="8">
        <f t="shared" si="2"/>
        <v>0</v>
      </c>
      <c r="DL13" s="8">
        <f t="shared" si="2"/>
        <v>0</v>
      </c>
      <c r="DO13" s="1" t="s">
        <v>15</v>
      </c>
      <c r="DP13" s="1" t="s">
        <v>16</v>
      </c>
      <c r="DR13" s="1" t="s">
        <v>273</v>
      </c>
    </row>
    <row r="14" spans="1:125" ht="15.6" x14ac:dyDescent="0.4">
      <c r="A14" t="s">
        <v>284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-1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-1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/>
      <c r="CP14" s="1">
        <v>10</v>
      </c>
      <c r="CQ14" s="1" t="s">
        <v>181</v>
      </c>
      <c r="CT14" s="13" t="s">
        <v>285</v>
      </c>
      <c r="CU14" s="5">
        <v>6</v>
      </c>
      <c r="CV14" s="5">
        <v>5</v>
      </c>
      <c r="CW14" s="5">
        <v>7</v>
      </c>
      <c r="CX14" s="5">
        <v>0</v>
      </c>
      <c r="CY14" s="5">
        <v>0</v>
      </c>
      <c r="CZ14" s="5">
        <v>0</v>
      </c>
      <c r="DA14" s="5">
        <v>-3</v>
      </c>
      <c r="DC14" s="12">
        <f t="shared" ref="DC14:DC27" si="3">IF(CU14=0,(4*CU14+CV14-2*CW14-3*CX14+5*CY14-2*CZ14-DA14),(4*CU14+CV14-2*CW14-3*CX14+5*CY14-2*CZ14-DA14)/CU14)</f>
        <v>3</v>
      </c>
      <c r="DD14" s="12">
        <f t="shared" ref="DD14:DD27" si="4">IF(CU14=0,DC14,DC14*CU14)</f>
        <v>18</v>
      </c>
      <c r="DF14" s="8">
        <f t="shared" si="2"/>
        <v>0</v>
      </c>
      <c r="DG14" s="8">
        <f t="shared" si="2"/>
        <v>0</v>
      </c>
      <c r="DH14" s="8">
        <f t="shared" si="2"/>
        <v>0</v>
      </c>
      <c r="DI14" s="8">
        <f t="shared" si="2"/>
        <v>0</v>
      </c>
      <c r="DJ14" s="8">
        <f t="shared" si="2"/>
        <v>0</v>
      </c>
      <c r="DK14" s="8">
        <f t="shared" si="2"/>
        <v>0</v>
      </c>
      <c r="DL14" s="8">
        <f t="shared" si="2"/>
        <v>0</v>
      </c>
      <c r="DO14" s="1" t="s">
        <v>17</v>
      </c>
      <c r="DP14" s="1" t="s">
        <v>18</v>
      </c>
      <c r="DR14" s="1" t="s">
        <v>273</v>
      </c>
    </row>
    <row r="15" spans="1:125" ht="15.6" x14ac:dyDescent="0.4">
      <c r="A15" t="s">
        <v>286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-1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/>
      <c r="CP15" s="1">
        <v>11</v>
      </c>
      <c r="CQ15" s="1" t="s">
        <v>287</v>
      </c>
      <c r="CT15" s="13" t="s">
        <v>288</v>
      </c>
      <c r="CU15" s="5">
        <v>1</v>
      </c>
      <c r="CV15" s="5">
        <v>0</v>
      </c>
      <c r="CW15" s="5">
        <v>2</v>
      </c>
      <c r="CX15" s="5">
        <v>0</v>
      </c>
      <c r="CY15" s="5">
        <v>0</v>
      </c>
      <c r="CZ15" s="5">
        <v>0</v>
      </c>
      <c r="DA15" s="5">
        <v>0</v>
      </c>
      <c r="DC15" s="12">
        <f t="shared" si="3"/>
        <v>0</v>
      </c>
      <c r="DD15" s="12">
        <f t="shared" si="4"/>
        <v>0</v>
      </c>
      <c r="DF15" s="8">
        <f t="shared" si="2"/>
        <v>0</v>
      </c>
      <c r="DG15" s="8">
        <f t="shared" si="2"/>
        <v>0</v>
      </c>
      <c r="DH15" s="8">
        <f t="shared" si="2"/>
        <v>0</v>
      </c>
      <c r="DI15" s="8">
        <f t="shared" si="2"/>
        <v>0</v>
      </c>
      <c r="DJ15" s="8">
        <f t="shared" si="2"/>
        <v>0</v>
      </c>
      <c r="DK15" s="8">
        <f t="shared" si="2"/>
        <v>0</v>
      </c>
      <c r="DL15" s="8">
        <f t="shared" si="2"/>
        <v>0</v>
      </c>
      <c r="DO15" s="1" t="s">
        <v>19</v>
      </c>
      <c r="DP15" s="1" t="s">
        <v>20</v>
      </c>
      <c r="DR15" s="1" t="s">
        <v>273</v>
      </c>
    </row>
    <row r="16" spans="1:125" ht="15.6" x14ac:dyDescent="0.4">
      <c r="A16" t="s">
        <v>289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-1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/>
      <c r="CP16" s="1">
        <v>12</v>
      </c>
      <c r="CQ16" s="1" t="s">
        <v>290</v>
      </c>
      <c r="CT16" s="13" t="s">
        <v>288</v>
      </c>
      <c r="CU16" s="5">
        <v>1</v>
      </c>
      <c r="CV16" s="5">
        <v>0</v>
      </c>
      <c r="CW16" s="5">
        <v>2</v>
      </c>
      <c r="CX16" s="5">
        <v>0</v>
      </c>
      <c r="CY16" s="5">
        <v>0</v>
      </c>
      <c r="CZ16" s="5">
        <v>0</v>
      </c>
      <c r="DA16" s="5">
        <v>0</v>
      </c>
      <c r="DC16" s="12">
        <f t="shared" si="3"/>
        <v>0</v>
      </c>
      <c r="DD16" s="12">
        <f t="shared" si="4"/>
        <v>0</v>
      </c>
      <c r="DF16" s="8">
        <f t="shared" si="2"/>
        <v>0</v>
      </c>
      <c r="DG16" s="8">
        <f t="shared" si="2"/>
        <v>0</v>
      </c>
      <c r="DH16" s="8">
        <f t="shared" si="2"/>
        <v>0</v>
      </c>
      <c r="DI16" s="8">
        <f t="shared" si="2"/>
        <v>0</v>
      </c>
      <c r="DJ16" s="8">
        <f t="shared" si="2"/>
        <v>0</v>
      </c>
      <c r="DK16" s="8">
        <f t="shared" si="2"/>
        <v>0</v>
      </c>
      <c r="DL16" s="8">
        <f t="shared" si="2"/>
        <v>0</v>
      </c>
      <c r="DO16" s="1" t="s">
        <v>21</v>
      </c>
      <c r="DP16" s="1" t="s">
        <v>22</v>
      </c>
      <c r="DR16" s="1" t="s">
        <v>273</v>
      </c>
    </row>
    <row r="17" spans="1:122" ht="15.6" x14ac:dyDescent="0.35">
      <c r="A17" t="s">
        <v>291</v>
      </c>
      <c r="B17">
        <v>1</v>
      </c>
      <c r="C17">
        <v>0</v>
      </c>
      <c r="D17">
        <v>0</v>
      </c>
      <c r="E17">
        <v>0</v>
      </c>
      <c r="F17">
        <v>0</v>
      </c>
      <c r="G17">
        <v>-1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-1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/>
      <c r="CP17" s="1">
        <v>13</v>
      </c>
      <c r="CQ17" s="1" t="s">
        <v>292</v>
      </c>
      <c r="CS17" s="13"/>
      <c r="CT17" s="16" t="s">
        <v>293</v>
      </c>
      <c r="CU17" s="5">
        <v>21</v>
      </c>
      <c r="CV17" s="5">
        <v>32</v>
      </c>
      <c r="CW17" s="5">
        <v>16</v>
      </c>
      <c r="CX17" s="5">
        <v>7</v>
      </c>
      <c r="CY17" s="5">
        <v>3</v>
      </c>
      <c r="CZ17" s="5">
        <v>1</v>
      </c>
      <c r="DA17" s="5">
        <v>-4</v>
      </c>
      <c r="DC17" s="12">
        <f t="shared" si="3"/>
        <v>3.8095238095238093</v>
      </c>
      <c r="DD17" s="12">
        <f t="shared" si="4"/>
        <v>80</v>
      </c>
      <c r="DF17" s="8">
        <f t="shared" si="2"/>
        <v>0</v>
      </c>
      <c r="DG17" s="8">
        <f t="shared" si="2"/>
        <v>0</v>
      </c>
      <c r="DH17" s="8">
        <f t="shared" si="2"/>
        <v>0</v>
      </c>
      <c r="DI17" s="8">
        <f t="shared" si="2"/>
        <v>0</v>
      </c>
      <c r="DJ17" s="8">
        <f t="shared" si="2"/>
        <v>0</v>
      </c>
      <c r="DK17" s="8">
        <f t="shared" si="2"/>
        <v>0</v>
      </c>
      <c r="DL17" s="8">
        <f t="shared" si="2"/>
        <v>0</v>
      </c>
      <c r="DO17" s="1" t="s">
        <v>23</v>
      </c>
      <c r="DP17" s="1" t="s">
        <v>24</v>
      </c>
      <c r="DR17" s="1" t="s">
        <v>273</v>
      </c>
    </row>
    <row r="18" spans="1:122" ht="15.6" x14ac:dyDescent="0.4">
      <c r="A18" t="s">
        <v>294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-1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/>
      <c r="CP18" s="1">
        <v>14</v>
      </c>
      <c r="CQ18" s="1" t="s">
        <v>185</v>
      </c>
      <c r="CT18" s="13" t="s">
        <v>295</v>
      </c>
      <c r="CU18" s="5">
        <v>3</v>
      </c>
      <c r="CV18" s="5">
        <v>5</v>
      </c>
      <c r="CW18" s="5">
        <v>6</v>
      </c>
      <c r="CX18" s="5">
        <v>0</v>
      </c>
      <c r="CY18" s="5">
        <v>1</v>
      </c>
      <c r="CZ18" s="5">
        <v>0</v>
      </c>
      <c r="DA18" s="5">
        <v>-2</v>
      </c>
      <c r="DC18" s="12">
        <f t="shared" si="3"/>
        <v>4</v>
      </c>
      <c r="DD18" s="12">
        <f t="shared" si="4"/>
        <v>12</v>
      </c>
      <c r="DF18" s="8">
        <f t="shared" si="2"/>
        <v>0</v>
      </c>
      <c r="DG18" s="8">
        <f t="shared" si="2"/>
        <v>0</v>
      </c>
      <c r="DH18" s="8">
        <f t="shared" si="2"/>
        <v>0</v>
      </c>
      <c r="DI18" s="8">
        <f t="shared" si="2"/>
        <v>0</v>
      </c>
      <c r="DJ18" s="8">
        <f t="shared" si="2"/>
        <v>0</v>
      </c>
      <c r="DK18" s="8">
        <f t="shared" si="2"/>
        <v>0</v>
      </c>
      <c r="DL18" s="8">
        <f t="shared" si="2"/>
        <v>0</v>
      </c>
      <c r="DO18" s="1" t="s">
        <v>25</v>
      </c>
      <c r="DP18" s="1" t="s">
        <v>26</v>
      </c>
      <c r="DR18" s="1" t="s">
        <v>273</v>
      </c>
    </row>
    <row r="19" spans="1:122" ht="15.6" x14ac:dyDescent="0.4">
      <c r="A19" t="s">
        <v>296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-1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-1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/>
      <c r="CP19" s="1">
        <v>15</v>
      </c>
      <c r="CQ19" s="1" t="s">
        <v>186</v>
      </c>
      <c r="CT19" s="13" t="s">
        <v>297</v>
      </c>
      <c r="CU19" s="5">
        <v>4</v>
      </c>
      <c r="CV19" s="5">
        <v>7</v>
      </c>
      <c r="CW19" s="5">
        <v>7</v>
      </c>
      <c r="CX19" s="5">
        <v>0</v>
      </c>
      <c r="CY19" s="5">
        <v>1</v>
      </c>
      <c r="CZ19" s="5">
        <v>0</v>
      </c>
      <c r="DA19" s="5">
        <v>-2</v>
      </c>
      <c r="DC19" s="12">
        <f t="shared" si="3"/>
        <v>4</v>
      </c>
      <c r="DD19" s="12">
        <f t="shared" si="4"/>
        <v>16</v>
      </c>
      <c r="DF19" s="8">
        <f t="shared" si="2"/>
        <v>0</v>
      </c>
      <c r="DG19" s="8">
        <f t="shared" si="2"/>
        <v>0</v>
      </c>
      <c r="DH19" s="8">
        <f t="shared" si="2"/>
        <v>0</v>
      </c>
      <c r="DI19" s="8">
        <f t="shared" si="2"/>
        <v>0</v>
      </c>
      <c r="DJ19" s="8">
        <f t="shared" si="2"/>
        <v>0</v>
      </c>
      <c r="DK19" s="8">
        <f t="shared" si="2"/>
        <v>0</v>
      </c>
      <c r="DL19" s="8">
        <f t="shared" si="2"/>
        <v>0</v>
      </c>
      <c r="DO19" s="1" t="s">
        <v>27</v>
      </c>
      <c r="DP19" s="1" t="s">
        <v>28</v>
      </c>
      <c r="DR19" s="1" t="s">
        <v>273</v>
      </c>
    </row>
    <row r="20" spans="1:122" ht="15.6" x14ac:dyDescent="0.4">
      <c r="A20" t="s">
        <v>298</v>
      </c>
      <c r="B20">
        <v>0</v>
      </c>
      <c r="C20">
        <v>-1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-1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/>
      <c r="CP20" s="1">
        <v>16</v>
      </c>
      <c r="CQ20" s="1" t="s">
        <v>187</v>
      </c>
      <c r="CT20" s="13" t="s">
        <v>299</v>
      </c>
      <c r="CU20" s="5">
        <v>2</v>
      </c>
      <c r="CV20" s="5">
        <v>6</v>
      </c>
      <c r="CW20" s="5">
        <v>1</v>
      </c>
      <c r="CX20" s="5">
        <v>0</v>
      </c>
      <c r="CY20" s="5">
        <v>0</v>
      </c>
      <c r="CZ20" s="5">
        <v>0</v>
      </c>
      <c r="DA20" s="5">
        <v>0</v>
      </c>
      <c r="DC20" s="12">
        <f t="shared" si="3"/>
        <v>6</v>
      </c>
      <c r="DD20" s="12">
        <f t="shared" si="4"/>
        <v>12</v>
      </c>
      <c r="DF20" s="8">
        <f t="shared" si="2"/>
        <v>0</v>
      </c>
      <c r="DG20" s="8">
        <f t="shared" si="2"/>
        <v>0</v>
      </c>
      <c r="DH20" s="8">
        <f t="shared" si="2"/>
        <v>0</v>
      </c>
      <c r="DI20" s="8">
        <f t="shared" si="2"/>
        <v>0</v>
      </c>
      <c r="DJ20" s="8">
        <f t="shared" si="2"/>
        <v>0</v>
      </c>
      <c r="DK20" s="8">
        <f t="shared" si="2"/>
        <v>0</v>
      </c>
      <c r="DL20" s="8">
        <f t="shared" si="2"/>
        <v>0</v>
      </c>
      <c r="DO20" s="1" t="s">
        <v>29</v>
      </c>
      <c r="DP20" s="1" t="s">
        <v>30</v>
      </c>
      <c r="DR20" s="1" t="s">
        <v>265</v>
      </c>
    </row>
    <row r="21" spans="1:122" ht="15.6" x14ac:dyDescent="0.4">
      <c r="A21" t="s">
        <v>300</v>
      </c>
      <c r="B21">
        <v>0</v>
      </c>
      <c r="C21">
        <v>-1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/>
      <c r="CP21" s="1">
        <v>17</v>
      </c>
      <c r="CQ21" s="1" t="s">
        <v>188</v>
      </c>
      <c r="CT21" s="13" t="s">
        <v>299</v>
      </c>
      <c r="CU21" s="5">
        <v>2</v>
      </c>
      <c r="CV21" s="5">
        <v>6</v>
      </c>
      <c r="CW21" s="5">
        <v>1</v>
      </c>
      <c r="CX21" s="5">
        <v>0</v>
      </c>
      <c r="CY21" s="5">
        <v>0</v>
      </c>
      <c r="CZ21" s="5">
        <v>0</v>
      </c>
      <c r="DA21" s="5">
        <v>0</v>
      </c>
      <c r="DC21" s="12">
        <f t="shared" si="3"/>
        <v>6</v>
      </c>
      <c r="DD21" s="12">
        <f t="shared" si="4"/>
        <v>12</v>
      </c>
      <c r="DF21" s="8">
        <f t="shared" ref="DF21:DL57" si="5">MMULT($C21:$CH21,CU$5:CU$88)</f>
        <v>0</v>
      </c>
      <c r="DG21" s="8">
        <f t="shared" si="5"/>
        <v>0</v>
      </c>
      <c r="DH21" s="8">
        <f t="shared" si="5"/>
        <v>0</v>
      </c>
      <c r="DI21" s="8">
        <f t="shared" si="5"/>
        <v>0</v>
      </c>
      <c r="DJ21" s="8">
        <f t="shared" si="5"/>
        <v>0</v>
      </c>
      <c r="DK21" s="8">
        <f t="shared" si="5"/>
        <v>0</v>
      </c>
      <c r="DL21" s="8">
        <f t="shared" si="5"/>
        <v>0</v>
      </c>
      <c r="DO21" s="1" t="s">
        <v>31</v>
      </c>
      <c r="DP21" s="1" t="s">
        <v>32</v>
      </c>
      <c r="DR21" s="1" t="s">
        <v>265</v>
      </c>
    </row>
    <row r="22" spans="1:122" ht="15.6" x14ac:dyDescent="0.4">
      <c r="A22" t="s">
        <v>301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-1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/>
      <c r="CP22" s="1">
        <v>18</v>
      </c>
      <c r="CQ22" s="1" t="s">
        <v>189</v>
      </c>
      <c r="CT22" s="13" t="s">
        <v>302</v>
      </c>
      <c r="CU22" s="5">
        <v>1</v>
      </c>
      <c r="CV22" s="5">
        <v>1</v>
      </c>
      <c r="CW22" s="5">
        <v>2</v>
      </c>
      <c r="CX22" s="5">
        <v>0</v>
      </c>
      <c r="CY22" s="5">
        <v>0</v>
      </c>
      <c r="CZ22" s="5">
        <v>0</v>
      </c>
      <c r="DA22" s="5">
        <v>-1</v>
      </c>
      <c r="DC22" s="12">
        <f t="shared" si="3"/>
        <v>2</v>
      </c>
      <c r="DD22" s="12">
        <f t="shared" si="4"/>
        <v>2</v>
      </c>
      <c r="DF22" s="8">
        <f t="shared" si="5"/>
        <v>0</v>
      </c>
      <c r="DG22" s="8">
        <f t="shared" si="5"/>
        <v>0</v>
      </c>
      <c r="DH22" s="8">
        <f t="shared" si="5"/>
        <v>0</v>
      </c>
      <c r="DI22" s="8">
        <f t="shared" si="5"/>
        <v>0</v>
      </c>
      <c r="DJ22" s="8">
        <f t="shared" si="5"/>
        <v>0</v>
      </c>
      <c r="DK22" s="8">
        <f t="shared" si="5"/>
        <v>0</v>
      </c>
      <c r="DL22" s="8">
        <f t="shared" si="5"/>
        <v>0</v>
      </c>
      <c r="DO22" s="1" t="s">
        <v>33</v>
      </c>
      <c r="DP22" s="1" t="s">
        <v>34</v>
      </c>
      <c r="DR22" s="1" t="s">
        <v>265</v>
      </c>
    </row>
    <row r="23" spans="1:122" ht="15.6" x14ac:dyDescent="0.4">
      <c r="A23" t="s">
        <v>303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-1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/>
      <c r="CP23" s="1">
        <v>19</v>
      </c>
      <c r="CQ23" s="1" t="s">
        <v>190</v>
      </c>
      <c r="CT23" s="13" t="s">
        <v>302</v>
      </c>
      <c r="CU23" s="5">
        <v>1</v>
      </c>
      <c r="CV23" s="5">
        <v>1</v>
      </c>
      <c r="CW23" s="5">
        <v>2</v>
      </c>
      <c r="CX23" s="5">
        <v>0</v>
      </c>
      <c r="CY23" s="5">
        <v>0</v>
      </c>
      <c r="CZ23" s="5">
        <v>0</v>
      </c>
      <c r="DA23" s="5">
        <v>-1</v>
      </c>
      <c r="DC23" s="12">
        <f t="shared" si="3"/>
        <v>2</v>
      </c>
      <c r="DD23" s="12">
        <f t="shared" si="4"/>
        <v>2</v>
      </c>
      <c r="DF23" s="8">
        <f t="shared" si="5"/>
        <v>0</v>
      </c>
      <c r="DG23" s="8">
        <f t="shared" si="5"/>
        <v>0</v>
      </c>
      <c r="DH23" s="8">
        <f t="shared" si="5"/>
        <v>0</v>
      </c>
      <c r="DI23" s="8">
        <f t="shared" si="5"/>
        <v>0</v>
      </c>
      <c r="DJ23" s="8">
        <f t="shared" si="5"/>
        <v>0</v>
      </c>
      <c r="DK23" s="8">
        <f t="shared" si="5"/>
        <v>0</v>
      </c>
      <c r="DL23" s="8">
        <f t="shared" si="5"/>
        <v>0</v>
      </c>
      <c r="DO23" s="1" t="s">
        <v>35</v>
      </c>
      <c r="DP23" s="1" t="s">
        <v>36</v>
      </c>
      <c r="DR23" s="1" t="s">
        <v>273</v>
      </c>
    </row>
    <row r="24" spans="1:122" ht="15.6" x14ac:dyDescent="0.4">
      <c r="A24" t="s">
        <v>304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-1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/>
      <c r="CP24" s="1">
        <v>20</v>
      </c>
      <c r="CQ24" s="1" t="s">
        <v>191</v>
      </c>
      <c r="CT24" s="13" t="s">
        <v>305</v>
      </c>
      <c r="CU24" s="5">
        <v>6</v>
      </c>
      <c r="CV24" s="5">
        <v>11</v>
      </c>
      <c r="CW24" s="5">
        <v>9</v>
      </c>
      <c r="CX24" s="5">
        <v>0</v>
      </c>
      <c r="CY24" s="5">
        <v>1</v>
      </c>
      <c r="CZ24" s="5">
        <v>0</v>
      </c>
      <c r="DA24" s="5">
        <v>-2</v>
      </c>
      <c r="DC24" s="12">
        <f t="shared" si="3"/>
        <v>4</v>
      </c>
      <c r="DD24" s="12">
        <f t="shared" si="4"/>
        <v>24</v>
      </c>
      <c r="DF24" s="8">
        <f t="shared" si="5"/>
        <v>0</v>
      </c>
      <c r="DG24" s="8">
        <f t="shared" si="5"/>
        <v>0</v>
      </c>
      <c r="DH24" s="8">
        <f t="shared" si="5"/>
        <v>0</v>
      </c>
      <c r="DI24" s="8">
        <f t="shared" si="5"/>
        <v>0</v>
      </c>
      <c r="DJ24" s="8">
        <f t="shared" si="5"/>
        <v>0</v>
      </c>
      <c r="DK24" s="8">
        <f t="shared" si="5"/>
        <v>0</v>
      </c>
      <c r="DL24" s="8">
        <f t="shared" si="5"/>
        <v>0</v>
      </c>
      <c r="DO24" s="1" t="s">
        <v>37</v>
      </c>
      <c r="DP24" s="1" t="s">
        <v>38</v>
      </c>
      <c r="DR24" s="1" t="s">
        <v>273</v>
      </c>
    </row>
    <row r="25" spans="1:122" ht="15.6" x14ac:dyDescent="0.4">
      <c r="A25" t="s">
        <v>306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-1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-1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/>
      <c r="CP25" s="1">
        <v>21</v>
      </c>
      <c r="CQ25" s="1" t="s">
        <v>192</v>
      </c>
      <c r="CT25" s="13" t="s">
        <v>307</v>
      </c>
      <c r="CU25" s="5">
        <v>6</v>
      </c>
      <c r="CV25" s="5">
        <v>10</v>
      </c>
      <c r="CW25" s="5">
        <v>12</v>
      </c>
      <c r="CX25" s="5">
        <v>0</v>
      </c>
      <c r="CY25" s="5">
        <v>2</v>
      </c>
      <c r="CZ25" s="5">
        <v>0</v>
      </c>
      <c r="DA25" s="5">
        <v>-4</v>
      </c>
      <c r="DC25" s="12">
        <f t="shared" si="3"/>
        <v>4</v>
      </c>
      <c r="DD25" s="12">
        <f t="shared" si="4"/>
        <v>24</v>
      </c>
      <c r="DF25" s="8">
        <f t="shared" si="5"/>
        <v>0</v>
      </c>
      <c r="DG25" s="8">
        <f t="shared" si="5"/>
        <v>0</v>
      </c>
      <c r="DH25" s="8">
        <f t="shared" si="5"/>
        <v>0</v>
      </c>
      <c r="DI25" s="8">
        <f t="shared" si="5"/>
        <v>0</v>
      </c>
      <c r="DJ25" s="8">
        <f t="shared" si="5"/>
        <v>0</v>
      </c>
      <c r="DK25" s="8">
        <f t="shared" si="5"/>
        <v>0</v>
      </c>
      <c r="DL25" s="8">
        <f t="shared" si="5"/>
        <v>0</v>
      </c>
      <c r="DO25" s="1" t="s">
        <v>39</v>
      </c>
      <c r="DP25" s="1" t="s">
        <v>40</v>
      </c>
      <c r="DR25" s="1" t="s">
        <v>273</v>
      </c>
    </row>
    <row r="26" spans="1:122" ht="15.6" x14ac:dyDescent="0.4">
      <c r="A26" t="s">
        <v>308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-1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-1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/>
      <c r="CP26" s="1">
        <v>22</v>
      </c>
      <c r="CQ26" s="1" t="s">
        <v>193</v>
      </c>
      <c r="CT26" s="13" t="s">
        <v>309</v>
      </c>
      <c r="CU26" s="5">
        <v>4</v>
      </c>
      <c r="CV26" s="5">
        <v>2</v>
      </c>
      <c r="CW26" s="5">
        <v>4</v>
      </c>
      <c r="CX26" s="5">
        <v>0</v>
      </c>
      <c r="CY26" s="5">
        <v>0</v>
      </c>
      <c r="CZ26" s="5">
        <v>0</v>
      </c>
      <c r="DA26" s="5">
        <v>-2</v>
      </c>
      <c r="DC26" s="12">
        <f t="shared" si="3"/>
        <v>3</v>
      </c>
      <c r="DD26" s="12">
        <f t="shared" si="4"/>
        <v>12</v>
      </c>
      <c r="DF26" s="8">
        <f t="shared" si="5"/>
        <v>0</v>
      </c>
      <c r="DG26" s="8">
        <f t="shared" si="5"/>
        <v>0</v>
      </c>
      <c r="DH26" s="8">
        <f t="shared" si="5"/>
        <v>0</v>
      </c>
      <c r="DI26" s="8">
        <f t="shared" si="5"/>
        <v>0</v>
      </c>
      <c r="DJ26" s="8">
        <f t="shared" si="5"/>
        <v>0</v>
      </c>
      <c r="DK26" s="8">
        <f t="shared" si="5"/>
        <v>0</v>
      </c>
      <c r="DL26" s="8">
        <f t="shared" si="5"/>
        <v>0</v>
      </c>
      <c r="DO26" s="1" t="s">
        <v>41</v>
      </c>
      <c r="DP26" s="1" t="s">
        <v>42</v>
      </c>
      <c r="DR26" s="1" t="s">
        <v>273</v>
      </c>
    </row>
    <row r="27" spans="1:122" ht="15.6" x14ac:dyDescent="0.3">
      <c r="A27" t="s">
        <v>310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-1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/>
      <c r="CP27" s="1">
        <v>23</v>
      </c>
      <c r="CQ27" s="1" t="s">
        <v>194</v>
      </c>
      <c r="CT27" s="16" t="s">
        <v>295</v>
      </c>
      <c r="CU27" s="5">
        <v>3</v>
      </c>
      <c r="CV27" s="5">
        <v>5</v>
      </c>
      <c r="CW27" s="5">
        <v>6</v>
      </c>
      <c r="CX27" s="5">
        <v>0</v>
      </c>
      <c r="CY27" s="5">
        <v>1</v>
      </c>
      <c r="CZ27" s="5">
        <v>0</v>
      </c>
      <c r="DA27" s="5">
        <v>-2</v>
      </c>
      <c r="DC27" s="12">
        <f t="shared" si="3"/>
        <v>4</v>
      </c>
      <c r="DD27" s="12">
        <f t="shared" si="4"/>
        <v>12</v>
      </c>
      <c r="DF27" s="8">
        <f t="shared" si="5"/>
        <v>0</v>
      </c>
      <c r="DG27" s="8">
        <f t="shared" si="5"/>
        <v>0</v>
      </c>
      <c r="DH27" s="8">
        <f t="shared" si="5"/>
        <v>0</v>
      </c>
      <c r="DI27" s="8">
        <f t="shared" si="5"/>
        <v>0</v>
      </c>
      <c r="DJ27" s="8">
        <f t="shared" si="5"/>
        <v>0</v>
      </c>
      <c r="DK27" s="8">
        <f t="shared" si="5"/>
        <v>0</v>
      </c>
      <c r="DL27" s="8">
        <f t="shared" si="5"/>
        <v>0</v>
      </c>
      <c r="DO27" s="1" t="s">
        <v>43</v>
      </c>
      <c r="DP27" s="1" t="s">
        <v>44</v>
      </c>
      <c r="DR27" s="1" t="s">
        <v>273</v>
      </c>
    </row>
    <row r="28" spans="1:122" ht="15.6" x14ac:dyDescent="0.4">
      <c r="A28" t="s">
        <v>311</v>
      </c>
      <c r="B28">
        <v>0</v>
      </c>
      <c r="C28">
        <v>0</v>
      </c>
      <c r="D28">
        <v>0</v>
      </c>
      <c r="E28">
        <v>0</v>
      </c>
      <c r="F28">
        <v>-1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-1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/>
      <c r="CP28" s="1">
        <v>24</v>
      </c>
      <c r="CQ28" s="1" t="s">
        <v>195</v>
      </c>
      <c r="CT28" s="13" t="s">
        <v>312</v>
      </c>
      <c r="CU28" s="5">
        <v>6</v>
      </c>
      <c r="CV28" s="5">
        <v>12</v>
      </c>
      <c r="CW28" s="5">
        <v>6</v>
      </c>
      <c r="CX28" s="5">
        <v>0</v>
      </c>
      <c r="CY28" s="5">
        <v>0</v>
      </c>
      <c r="CZ28" s="5">
        <v>0</v>
      </c>
      <c r="DA28" s="5">
        <v>0</v>
      </c>
      <c r="DC28" s="12">
        <f t="shared" si="0"/>
        <v>4</v>
      </c>
      <c r="DD28" s="12">
        <f t="shared" si="1"/>
        <v>24</v>
      </c>
      <c r="DF28" s="8">
        <f t="shared" si="5"/>
        <v>0</v>
      </c>
      <c r="DG28" s="8">
        <f t="shared" si="5"/>
        <v>0</v>
      </c>
      <c r="DH28" s="8">
        <f t="shared" si="5"/>
        <v>0</v>
      </c>
      <c r="DI28" s="8">
        <f t="shared" si="5"/>
        <v>0</v>
      </c>
      <c r="DJ28" s="8">
        <f t="shared" si="5"/>
        <v>0</v>
      </c>
      <c r="DK28" s="8">
        <f t="shared" si="5"/>
        <v>0</v>
      </c>
      <c r="DL28" s="8">
        <f t="shared" si="5"/>
        <v>0</v>
      </c>
      <c r="DO28" s="1" t="s">
        <v>45</v>
      </c>
      <c r="DP28" s="1" t="s">
        <v>46</v>
      </c>
      <c r="DR28" s="1" t="s">
        <v>265</v>
      </c>
    </row>
    <row r="29" spans="1:122" ht="15.6" x14ac:dyDescent="0.4">
      <c r="A29" t="s">
        <v>313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-1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/>
      <c r="CP29" s="1">
        <v>25</v>
      </c>
      <c r="CQ29" s="1" t="s">
        <v>196</v>
      </c>
      <c r="CT29" s="13" t="s">
        <v>305</v>
      </c>
      <c r="CU29" s="5">
        <v>6</v>
      </c>
      <c r="CV29" s="5">
        <v>11</v>
      </c>
      <c r="CW29" s="5">
        <v>9</v>
      </c>
      <c r="CX29" s="5">
        <v>0</v>
      </c>
      <c r="CY29" s="5">
        <v>1</v>
      </c>
      <c r="CZ29" s="5">
        <v>0</v>
      </c>
      <c r="DA29" s="5">
        <v>-2</v>
      </c>
      <c r="DC29" s="12">
        <f t="shared" si="0"/>
        <v>4</v>
      </c>
      <c r="DD29" s="12">
        <f t="shared" si="1"/>
        <v>24</v>
      </c>
      <c r="DF29" s="8">
        <f t="shared" si="5"/>
        <v>0</v>
      </c>
      <c r="DG29" s="8">
        <f t="shared" si="5"/>
        <v>0</v>
      </c>
      <c r="DH29" s="8">
        <f t="shared" si="5"/>
        <v>0</v>
      </c>
      <c r="DI29" s="8">
        <f t="shared" si="5"/>
        <v>0</v>
      </c>
      <c r="DJ29" s="8">
        <f t="shared" si="5"/>
        <v>0</v>
      </c>
      <c r="DK29" s="8">
        <f t="shared" si="5"/>
        <v>0</v>
      </c>
      <c r="DL29" s="8">
        <f t="shared" si="5"/>
        <v>0</v>
      </c>
      <c r="DO29" s="1" t="s">
        <v>47</v>
      </c>
      <c r="DP29" s="1" t="s">
        <v>48</v>
      </c>
      <c r="DR29" s="1" t="s">
        <v>273</v>
      </c>
    </row>
    <row r="30" spans="1:122" ht="15.6" x14ac:dyDescent="0.4">
      <c r="A30" t="s">
        <v>314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-1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/>
      <c r="CP30" s="1">
        <v>26</v>
      </c>
      <c r="CQ30" s="1" t="s">
        <v>197</v>
      </c>
      <c r="CT30" s="13" t="s">
        <v>312</v>
      </c>
      <c r="CU30" s="5">
        <v>6</v>
      </c>
      <c r="CV30" s="5">
        <v>12</v>
      </c>
      <c r="CW30" s="5">
        <v>6</v>
      </c>
      <c r="CX30" s="5">
        <v>0</v>
      </c>
      <c r="CY30" s="5">
        <v>0</v>
      </c>
      <c r="CZ30" s="5">
        <v>0</v>
      </c>
      <c r="DA30" s="5">
        <v>0</v>
      </c>
      <c r="DC30" s="12">
        <f t="shared" si="0"/>
        <v>4</v>
      </c>
      <c r="DD30" s="12">
        <f t="shared" si="1"/>
        <v>24</v>
      </c>
      <c r="DF30" s="8">
        <f t="shared" si="5"/>
        <v>0</v>
      </c>
      <c r="DG30" s="8">
        <f t="shared" si="5"/>
        <v>0</v>
      </c>
      <c r="DH30" s="8">
        <f t="shared" si="5"/>
        <v>0</v>
      </c>
      <c r="DI30" s="8">
        <f t="shared" si="5"/>
        <v>0</v>
      </c>
      <c r="DJ30" s="8">
        <f t="shared" si="5"/>
        <v>0</v>
      </c>
      <c r="DK30" s="8">
        <f t="shared" si="5"/>
        <v>0</v>
      </c>
      <c r="DL30" s="8">
        <f t="shared" si="5"/>
        <v>0</v>
      </c>
      <c r="DO30" s="1" t="s">
        <v>49</v>
      </c>
      <c r="DP30" s="1" t="s">
        <v>50</v>
      </c>
      <c r="DR30" s="1" t="s">
        <v>265</v>
      </c>
    </row>
    <row r="31" spans="1:122" ht="15.6" x14ac:dyDescent="0.4">
      <c r="A31" t="s">
        <v>315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-1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-1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/>
      <c r="CP31" s="1">
        <v>27</v>
      </c>
      <c r="CQ31" s="1" t="s">
        <v>198</v>
      </c>
      <c r="CT31" s="13" t="s">
        <v>316</v>
      </c>
      <c r="CU31" s="5">
        <v>5</v>
      </c>
      <c r="CV31" s="5">
        <v>8</v>
      </c>
      <c r="CW31" s="5">
        <v>4</v>
      </c>
      <c r="CX31" s="5">
        <v>1</v>
      </c>
      <c r="CY31" s="5">
        <v>0</v>
      </c>
      <c r="CZ31" s="5">
        <v>0</v>
      </c>
      <c r="DA31" s="5">
        <v>-1</v>
      </c>
      <c r="DC31" s="12">
        <f t="shared" si="0"/>
        <v>3.6</v>
      </c>
      <c r="DD31" s="12">
        <f t="shared" si="1"/>
        <v>18</v>
      </c>
      <c r="DF31" s="8">
        <f t="shared" si="5"/>
        <v>0</v>
      </c>
      <c r="DG31" s="8">
        <f t="shared" si="5"/>
        <v>0</v>
      </c>
      <c r="DH31" s="8">
        <f t="shared" si="5"/>
        <v>0</v>
      </c>
      <c r="DI31" s="8">
        <f t="shared" si="5"/>
        <v>0</v>
      </c>
      <c r="DJ31" s="8">
        <f t="shared" si="5"/>
        <v>0</v>
      </c>
      <c r="DK31" s="8">
        <f t="shared" si="5"/>
        <v>0</v>
      </c>
      <c r="DL31" s="8">
        <f t="shared" si="5"/>
        <v>0</v>
      </c>
      <c r="DO31" s="1" t="s">
        <v>51</v>
      </c>
      <c r="DP31" s="1" t="s">
        <v>52</v>
      </c>
      <c r="DR31" s="1" t="s">
        <v>265</v>
      </c>
    </row>
    <row r="32" spans="1:122" ht="15.6" x14ac:dyDescent="0.4">
      <c r="A32" t="s">
        <v>317</v>
      </c>
      <c r="B32">
        <v>1</v>
      </c>
      <c r="C32">
        <v>0</v>
      </c>
      <c r="D32">
        <v>0</v>
      </c>
      <c r="E32">
        <v>0</v>
      </c>
      <c r="F32">
        <v>0</v>
      </c>
      <c r="G32">
        <v>-1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-1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/>
      <c r="CP32" s="1">
        <v>28</v>
      </c>
      <c r="CQ32" s="1" t="s">
        <v>199</v>
      </c>
      <c r="CT32" s="13" t="s">
        <v>318</v>
      </c>
      <c r="CU32" s="5">
        <v>5</v>
      </c>
      <c r="CV32" s="5">
        <v>10</v>
      </c>
      <c r="CW32" s="5">
        <v>3</v>
      </c>
      <c r="CX32" s="5">
        <v>2</v>
      </c>
      <c r="CY32" s="5">
        <v>0</v>
      </c>
      <c r="CZ32" s="5">
        <v>0</v>
      </c>
      <c r="DA32" s="5">
        <v>0</v>
      </c>
      <c r="DC32" s="12">
        <f t="shared" si="0"/>
        <v>3.6</v>
      </c>
      <c r="DD32" s="12">
        <f t="shared" si="1"/>
        <v>18</v>
      </c>
      <c r="DF32" s="8">
        <f t="shared" si="5"/>
        <v>0</v>
      </c>
      <c r="DG32" s="8">
        <f t="shared" si="5"/>
        <v>0</v>
      </c>
      <c r="DH32" s="8">
        <f t="shared" si="5"/>
        <v>0</v>
      </c>
      <c r="DI32" s="8">
        <f t="shared" si="5"/>
        <v>0</v>
      </c>
      <c r="DJ32" s="8">
        <f t="shared" si="5"/>
        <v>0</v>
      </c>
      <c r="DK32" s="8">
        <f t="shared" si="5"/>
        <v>0</v>
      </c>
      <c r="DL32" s="8">
        <f t="shared" si="5"/>
        <v>0</v>
      </c>
      <c r="DO32" s="1" t="s">
        <v>53</v>
      </c>
      <c r="DP32" s="1" t="s">
        <v>54</v>
      </c>
      <c r="DR32" s="1" t="s">
        <v>273</v>
      </c>
    </row>
    <row r="33" spans="1:122" ht="15.6" x14ac:dyDescent="0.4">
      <c r="A33" t="s">
        <v>319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-4.5999999999999999E-2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/>
      <c r="CP33" s="1">
        <v>29</v>
      </c>
      <c r="CQ33" s="1" t="s">
        <v>200</v>
      </c>
      <c r="CT33" s="13" t="s">
        <v>320</v>
      </c>
      <c r="CU33" s="5">
        <v>2</v>
      </c>
      <c r="CV33" s="5">
        <v>1</v>
      </c>
      <c r="CW33" s="5">
        <v>3</v>
      </c>
      <c r="CX33" s="5">
        <v>0</v>
      </c>
      <c r="CY33" s="5">
        <v>0</v>
      </c>
      <c r="CZ33" s="5">
        <v>0</v>
      </c>
      <c r="DA33" s="5">
        <v>-1</v>
      </c>
      <c r="DC33" s="12">
        <f t="shared" si="0"/>
        <v>2</v>
      </c>
      <c r="DD33" s="12">
        <f t="shared" si="1"/>
        <v>4</v>
      </c>
      <c r="DF33" s="8">
        <f t="shared" si="5"/>
        <v>0</v>
      </c>
      <c r="DG33" s="8">
        <f t="shared" si="5"/>
        <v>0</v>
      </c>
      <c r="DH33" s="8">
        <f t="shared" si="5"/>
        <v>0</v>
      </c>
      <c r="DI33" s="8">
        <f t="shared" si="5"/>
        <v>0</v>
      </c>
      <c r="DJ33" s="8">
        <f t="shared" si="5"/>
        <v>0</v>
      </c>
      <c r="DK33" s="8">
        <f t="shared" si="5"/>
        <v>0</v>
      </c>
      <c r="DL33" s="8">
        <f t="shared" si="5"/>
        <v>0</v>
      </c>
      <c r="DO33" s="1" t="s">
        <v>55</v>
      </c>
      <c r="DP33" s="1" t="s">
        <v>321</v>
      </c>
      <c r="DR33" s="1" t="s">
        <v>265</v>
      </c>
    </row>
    <row r="34" spans="1:122" x14ac:dyDescent="0.3">
      <c r="A34" t="s">
        <v>322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-1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-1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-4.5999999999999999E-2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/>
      <c r="CP34" s="1">
        <v>30</v>
      </c>
      <c r="CQ34" s="1" t="s">
        <v>201</v>
      </c>
      <c r="CT34" s="5" t="s">
        <v>161</v>
      </c>
      <c r="CU34" s="5">
        <v>0</v>
      </c>
      <c r="CV34" s="5">
        <v>1</v>
      </c>
      <c r="CW34" s="5">
        <v>0</v>
      </c>
      <c r="CX34" s="5">
        <v>0</v>
      </c>
      <c r="CY34" s="5">
        <v>0</v>
      </c>
      <c r="CZ34" s="5">
        <v>0</v>
      </c>
      <c r="DA34" s="5">
        <v>1</v>
      </c>
      <c r="DC34" s="12">
        <f t="shared" si="0"/>
        <v>0</v>
      </c>
      <c r="DD34" s="12">
        <f t="shared" si="1"/>
        <v>0</v>
      </c>
      <c r="DF34" s="8">
        <f t="shared" si="5"/>
        <v>0</v>
      </c>
      <c r="DG34" s="8">
        <f t="shared" si="5"/>
        <v>0</v>
      </c>
      <c r="DH34" s="8">
        <f t="shared" si="5"/>
        <v>0</v>
      </c>
      <c r="DI34" s="8">
        <f t="shared" si="5"/>
        <v>0</v>
      </c>
      <c r="DJ34" s="8">
        <f t="shared" si="5"/>
        <v>0</v>
      </c>
      <c r="DK34" s="8">
        <f t="shared" si="5"/>
        <v>0</v>
      </c>
      <c r="DL34" s="8">
        <f t="shared" si="5"/>
        <v>0</v>
      </c>
      <c r="DO34" s="1" t="s">
        <v>56</v>
      </c>
      <c r="DP34" s="1" t="s">
        <v>323</v>
      </c>
      <c r="DR34" s="1" t="s">
        <v>265</v>
      </c>
    </row>
    <row r="35" spans="1:122" ht="15.6" x14ac:dyDescent="0.4">
      <c r="A35" t="s">
        <v>324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-1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/>
      <c r="CP35" s="1">
        <v>31</v>
      </c>
      <c r="CQ35" s="1" t="s">
        <v>202</v>
      </c>
      <c r="CT35" s="13" t="s">
        <v>325</v>
      </c>
      <c r="CU35" s="5">
        <v>0</v>
      </c>
      <c r="CV35" s="5">
        <v>2</v>
      </c>
      <c r="CW35" s="5">
        <v>1</v>
      </c>
      <c r="CX35" s="5">
        <v>0</v>
      </c>
      <c r="CY35" s="5">
        <v>0</v>
      </c>
      <c r="CZ35" s="5">
        <v>0</v>
      </c>
      <c r="DA35" s="5">
        <v>0</v>
      </c>
      <c r="DC35" s="12">
        <f t="shared" si="0"/>
        <v>0</v>
      </c>
      <c r="DD35" s="12">
        <f t="shared" si="1"/>
        <v>0</v>
      </c>
      <c r="DF35" s="8">
        <f t="shared" si="5"/>
        <v>0</v>
      </c>
      <c r="DG35" s="8">
        <f t="shared" si="5"/>
        <v>0</v>
      </c>
      <c r="DH35" s="8">
        <f t="shared" si="5"/>
        <v>0</v>
      </c>
      <c r="DI35" s="8">
        <f t="shared" si="5"/>
        <v>0</v>
      </c>
      <c r="DJ35" s="8">
        <f t="shared" si="5"/>
        <v>0</v>
      </c>
      <c r="DK35" s="8">
        <f t="shared" si="5"/>
        <v>0</v>
      </c>
      <c r="DL35" s="8">
        <f t="shared" si="5"/>
        <v>0</v>
      </c>
      <c r="DO35" s="1" t="s">
        <v>57</v>
      </c>
      <c r="DP35" s="1" t="s">
        <v>58</v>
      </c>
      <c r="DR35" s="1" t="s">
        <v>273</v>
      </c>
    </row>
    <row r="36" spans="1:122" ht="15.6" x14ac:dyDescent="0.4">
      <c r="A36" t="s">
        <v>326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/>
      <c r="CP36" s="1">
        <v>32</v>
      </c>
      <c r="CQ36" s="1" t="s">
        <v>203</v>
      </c>
      <c r="CT36" s="13" t="s">
        <v>325</v>
      </c>
      <c r="CU36" s="5">
        <v>0</v>
      </c>
      <c r="CV36" s="5">
        <v>2</v>
      </c>
      <c r="CW36" s="5">
        <v>1</v>
      </c>
      <c r="CX36" s="5">
        <v>0</v>
      </c>
      <c r="CY36" s="5">
        <v>0</v>
      </c>
      <c r="CZ36" s="5">
        <v>0</v>
      </c>
      <c r="DA36" s="5">
        <v>0</v>
      </c>
      <c r="DC36" s="12">
        <f t="shared" si="0"/>
        <v>0</v>
      </c>
      <c r="DD36" s="12">
        <f t="shared" si="1"/>
        <v>0</v>
      </c>
      <c r="DF36" s="8">
        <f t="shared" si="5"/>
        <v>0</v>
      </c>
      <c r="DG36" s="8">
        <f t="shared" si="5"/>
        <v>0</v>
      </c>
      <c r="DH36" s="8">
        <f t="shared" si="5"/>
        <v>0</v>
      </c>
      <c r="DI36" s="8">
        <f t="shared" si="5"/>
        <v>0</v>
      </c>
      <c r="DJ36" s="8">
        <f t="shared" si="5"/>
        <v>0</v>
      </c>
      <c r="DK36" s="8">
        <f t="shared" si="5"/>
        <v>0</v>
      </c>
      <c r="DL36" s="8">
        <f t="shared" si="5"/>
        <v>0</v>
      </c>
      <c r="DO36" s="1" t="s">
        <v>59</v>
      </c>
      <c r="DP36" s="1" t="s">
        <v>60</v>
      </c>
      <c r="DR36" s="1" t="s">
        <v>273</v>
      </c>
    </row>
    <row r="37" spans="1:122" ht="15" customHeight="1" x14ac:dyDescent="0.3">
      <c r="A37" t="s">
        <v>327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-1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-1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/>
      <c r="CP37" s="1">
        <v>33</v>
      </c>
      <c r="CQ37" s="1" t="s">
        <v>204</v>
      </c>
      <c r="CT37" s="5" t="s">
        <v>161</v>
      </c>
      <c r="CU37" s="5">
        <v>0</v>
      </c>
      <c r="CV37" s="5">
        <v>1</v>
      </c>
      <c r="CW37" s="5">
        <v>0</v>
      </c>
      <c r="CX37" s="5">
        <v>0</v>
      </c>
      <c r="CY37" s="5">
        <v>0</v>
      </c>
      <c r="CZ37" s="5">
        <v>0</v>
      </c>
      <c r="DA37" s="5">
        <v>1</v>
      </c>
      <c r="DC37" s="12">
        <f t="shared" si="0"/>
        <v>0</v>
      </c>
      <c r="DD37" s="12">
        <f t="shared" si="1"/>
        <v>0</v>
      </c>
      <c r="DF37" s="8">
        <f t="shared" si="5"/>
        <v>0</v>
      </c>
      <c r="DG37" s="8">
        <f t="shared" si="5"/>
        <v>0</v>
      </c>
      <c r="DH37" s="8">
        <f t="shared" si="5"/>
        <v>0</v>
      </c>
      <c r="DI37" s="8">
        <f t="shared" si="5"/>
        <v>0</v>
      </c>
      <c r="DJ37" s="8">
        <f t="shared" si="5"/>
        <v>0</v>
      </c>
      <c r="DK37" s="8">
        <f t="shared" si="5"/>
        <v>0</v>
      </c>
      <c r="DL37" s="8">
        <f t="shared" si="5"/>
        <v>0</v>
      </c>
      <c r="DO37" s="1" t="s">
        <v>61</v>
      </c>
      <c r="DP37" s="1" t="s">
        <v>62</v>
      </c>
      <c r="DR37" s="1" t="s">
        <v>265</v>
      </c>
    </row>
    <row r="38" spans="1:122" ht="15.6" x14ac:dyDescent="0.4">
      <c r="A38" t="s">
        <v>328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-1</v>
      </c>
      <c r="AN38">
        <v>0</v>
      </c>
      <c r="AO38">
        <v>0</v>
      </c>
      <c r="AP38">
        <v>-1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/>
      <c r="CP38" s="1">
        <v>34</v>
      </c>
      <c r="CQ38" s="1" t="s">
        <v>205</v>
      </c>
      <c r="CT38" s="13" t="s">
        <v>285</v>
      </c>
      <c r="CU38" s="5">
        <v>6</v>
      </c>
      <c r="CV38" s="5">
        <v>5</v>
      </c>
      <c r="CW38" s="5">
        <v>7</v>
      </c>
      <c r="CX38" s="5">
        <v>0</v>
      </c>
      <c r="CY38" s="5">
        <v>0</v>
      </c>
      <c r="CZ38" s="5">
        <v>0</v>
      </c>
      <c r="DA38" s="5">
        <v>-3</v>
      </c>
      <c r="DC38" s="12">
        <f t="shared" si="0"/>
        <v>3</v>
      </c>
      <c r="DD38" s="12">
        <f t="shared" si="1"/>
        <v>18</v>
      </c>
      <c r="DF38" s="8">
        <f t="shared" si="5"/>
        <v>0</v>
      </c>
      <c r="DG38" s="8">
        <f t="shared" si="5"/>
        <v>0</v>
      </c>
      <c r="DH38" s="8">
        <f t="shared" si="5"/>
        <v>0</v>
      </c>
      <c r="DI38" s="8">
        <f t="shared" si="5"/>
        <v>0</v>
      </c>
      <c r="DJ38" s="8">
        <f t="shared" si="5"/>
        <v>0</v>
      </c>
      <c r="DK38" s="8">
        <f t="shared" si="5"/>
        <v>0</v>
      </c>
      <c r="DL38" s="8">
        <f t="shared" si="5"/>
        <v>0</v>
      </c>
      <c r="DO38" s="1" t="s">
        <v>63</v>
      </c>
      <c r="DP38" s="1" t="s">
        <v>64</v>
      </c>
      <c r="DR38" s="1" t="s">
        <v>265</v>
      </c>
    </row>
    <row r="39" spans="1:122" ht="15.6" x14ac:dyDescent="0.3">
      <c r="A39" t="s">
        <v>329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-1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/>
      <c r="CP39" s="1">
        <v>35</v>
      </c>
      <c r="CQ39" s="1" t="s">
        <v>206</v>
      </c>
      <c r="CT39" s="16" t="s">
        <v>330</v>
      </c>
      <c r="CU39" s="5">
        <v>3</v>
      </c>
      <c r="CV39" s="5">
        <v>5</v>
      </c>
      <c r="CW39" s="5">
        <v>3</v>
      </c>
      <c r="CX39" s="5">
        <v>0</v>
      </c>
      <c r="CY39" s="5">
        <v>0</v>
      </c>
      <c r="CZ39" s="5">
        <v>0</v>
      </c>
      <c r="DA39" s="5">
        <v>-1</v>
      </c>
      <c r="DC39" s="12">
        <f t="shared" si="0"/>
        <v>4</v>
      </c>
      <c r="DD39" s="12">
        <f t="shared" si="1"/>
        <v>12</v>
      </c>
      <c r="DF39" s="8">
        <f t="shared" si="5"/>
        <v>0</v>
      </c>
      <c r="DG39" s="8">
        <f t="shared" si="5"/>
        <v>0</v>
      </c>
      <c r="DH39" s="8">
        <f t="shared" si="5"/>
        <v>0</v>
      </c>
      <c r="DI39" s="8">
        <f t="shared" si="5"/>
        <v>0</v>
      </c>
      <c r="DJ39" s="8">
        <f t="shared" si="5"/>
        <v>0</v>
      </c>
      <c r="DK39" s="8">
        <f t="shared" si="5"/>
        <v>0</v>
      </c>
      <c r="DL39" s="8">
        <f t="shared" si="5"/>
        <v>0</v>
      </c>
      <c r="DO39" s="1" t="s">
        <v>65</v>
      </c>
      <c r="DP39" s="1" t="s">
        <v>66</v>
      </c>
      <c r="DR39" s="1" t="s">
        <v>265</v>
      </c>
    </row>
    <row r="40" spans="1:122" ht="15.6" x14ac:dyDescent="0.3">
      <c r="A40" t="s">
        <v>331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-1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/>
      <c r="CP40" s="1">
        <v>36</v>
      </c>
      <c r="CQ40" s="1" t="s">
        <v>207</v>
      </c>
      <c r="CT40" s="16" t="s">
        <v>330</v>
      </c>
      <c r="CU40" s="5">
        <v>3</v>
      </c>
      <c r="CV40" s="5">
        <v>5</v>
      </c>
      <c r="CW40" s="5">
        <v>3</v>
      </c>
      <c r="CX40" s="5">
        <v>0</v>
      </c>
      <c r="CY40" s="5">
        <v>0</v>
      </c>
      <c r="CZ40" s="5">
        <v>0</v>
      </c>
      <c r="DA40" s="5">
        <v>-1</v>
      </c>
      <c r="DC40" s="12">
        <f t="shared" si="0"/>
        <v>4</v>
      </c>
      <c r="DD40" s="12">
        <f t="shared" si="1"/>
        <v>12</v>
      </c>
      <c r="DF40" s="8">
        <f t="shared" si="5"/>
        <v>0</v>
      </c>
      <c r="DG40" s="8">
        <f t="shared" si="5"/>
        <v>0</v>
      </c>
      <c r="DH40" s="8">
        <f t="shared" si="5"/>
        <v>0</v>
      </c>
      <c r="DI40" s="8">
        <f t="shared" si="5"/>
        <v>0</v>
      </c>
      <c r="DJ40" s="8">
        <f t="shared" si="5"/>
        <v>0</v>
      </c>
      <c r="DK40" s="8">
        <f t="shared" si="5"/>
        <v>0</v>
      </c>
      <c r="DL40" s="8">
        <f t="shared" si="5"/>
        <v>0</v>
      </c>
      <c r="DO40" s="1" t="s">
        <v>67</v>
      </c>
      <c r="DP40" s="1" t="s">
        <v>68</v>
      </c>
      <c r="DR40" s="1" t="s">
        <v>265</v>
      </c>
    </row>
    <row r="41" spans="1:122" ht="15.6" x14ac:dyDescent="0.4">
      <c r="A41" t="s">
        <v>332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-1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-1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-1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/>
      <c r="CP41" s="1">
        <v>37</v>
      </c>
      <c r="CQ41" s="1" t="s">
        <v>208</v>
      </c>
      <c r="CT41" s="13" t="s">
        <v>333</v>
      </c>
      <c r="CU41" s="5">
        <v>4</v>
      </c>
      <c r="CV41" s="5">
        <v>4</v>
      </c>
      <c r="CW41" s="5">
        <v>5</v>
      </c>
      <c r="CX41" s="5">
        <v>0</v>
      </c>
      <c r="CY41" s="5">
        <v>0</v>
      </c>
      <c r="CZ41" s="5">
        <v>0</v>
      </c>
      <c r="DA41" s="5">
        <v>-2</v>
      </c>
      <c r="DC41" s="12">
        <f t="shared" si="0"/>
        <v>3</v>
      </c>
      <c r="DD41" s="12">
        <f t="shared" si="1"/>
        <v>12</v>
      </c>
      <c r="DF41" s="8">
        <f t="shared" si="5"/>
        <v>0</v>
      </c>
      <c r="DG41" s="8">
        <f t="shared" si="5"/>
        <v>0</v>
      </c>
      <c r="DH41" s="8">
        <f t="shared" si="5"/>
        <v>0</v>
      </c>
      <c r="DI41" s="8">
        <f t="shared" si="5"/>
        <v>0</v>
      </c>
      <c r="DJ41" s="8">
        <f t="shared" si="5"/>
        <v>0</v>
      </c>
      <c r="DK41" s="8">
        <f t="shared" si="5"/>
        <v>0</v>
      </c>
      <c r="DL41" s="8">
        <f t="shared" si="5"/>
        <v>0</v>
      </c>
      <c r="DO41" s="1" t="s">
        <v>69</v>
      </c>
      <c r="DP41" s="1" t="s">
        <v>70</v>
      </c>
      <c r="DR41" s="1" t="s">
        <v>265</v>
      </c>
    </row>
    <row r="42" spans="1:122" ht="15.6" x14ac:dyDescent="0.4">
      <c r="A42" t="s">
        <v>334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-1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-1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-1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/>
      <c r="CP42" s="1">
        <v>38</v>
      </c>
      <c r="CQ42" s="1" t="s">
        <v>209</v>
      </c>
      <c r="CT42" s="13" t="s">
        <v>335</v>
      </c>
      <c r="CU42" s="5">
        <v>21</v>
      </c>
      <c r="CV42" s="5">
        <v>26</v>
      </c>
      <c r="CW42" s="5">
        <v>14</v>
      </c>
      <c r="CX42" s="5">
        <v>7</v>
      </c>
      <c r="CY42" s="5">
        <v>2</v>
      </c>
      <c r="CZ42" s="5">
        <v>0</v>
      </c>
      <c r="DA42" s="5">
        <v>-1</v>
      </c>
      <c r="DC42" s="12">
        <f t="shared" si="0"/>
        <v>3.4285714285714284</v>
      </c>
      <c r="DD42" s="12">
        <f t="shared" si="1"/>
        <v>72</v>
      </c>
      <c r="DF42" s="8">
        <f t="shared" si="5"/>
        <v>0</v>
      </c>
      <c r="DG42" s="8">
        <f t="shared" si="5"/>
        <v>0</v>
      </c>
      <c r="DH42" s="8">
        <f t="shared" si="5"/>
        <v>0</v>
      </c>
      <c r="DI42" s="8">
        <f t="shared" si="5"/>
        <v>0</v>
      </c>
      <c r="DJ42" s="8">
        <f t="shared" si="5"/>
        <v>0</v>
      </c>
      <c r="DK42" s="8">
        <f t="shared" si="5"/>
        <v>0</v>
      </c>
      <c r="DL42" s="8">
        <f t="shared" si="5"/>
        <v>0</v>
      </c>
      <c r="DO42" s="1" t="s">
        <v>71</v>
      </c>
      <c r="DP42" s="1" t="s">
        <v>72</v>
      </c>
      <c r="DR42" s="1" t="s">
        <v>265</v>
      </c>
    </row>
    <row r="43" spans="1:122" ht="15.6" x14ac:dyDescent="0.4">
      <c r="A43" t="s">
        <v>336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-1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-4.5999999999999999E-2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/>
      <c r="CP43" s="1">
        <v>39</v>
      </c>
      <c r="CQ43" s="1" t="s">
        <v>210</v>
      </c>
      <c r="CT43" s="13" t="s">
        <v>337</v>
      </c>
      <c r="CU43" s="5">
        <v>21</v>
      </c>
      <c r="CV43" s="5">
        <v>27</v>
      </c>
      <c r="CW43" s="5">
        <v>14</v>
      </c>
      <c r="CX43" s="5">
        <v>7</v>
      </c>
      <c r="CY43" s="5">
        <v>2</v>
      </c>
      <c r="CZ43" s="5">
        <v>0</v>
      </c>
      <c r="DA43" s="5">
        <v>-2</v>
      </c>
      <c r="DC43" s="12">
        <f t="shared" si="0"/>
        <v>3.5238095238095237</v>
      </c>
      <c r="DD43" s="12">
        <f t="shared" si="1"/>
        <v>74</v>
      </c>
      <c r="DF43" s="8">
        <f t="shared" si="5"/>
        <v>0</v>
      </c>
      <c r="DG43" s="8">
        <f t="shared" si="5"/>
        <v>0</v>
      </c>
      <c r="DH43" s="8">
        <f t="shared" si="5"/>
        <v>0</v>
      </c>
      <c r="DI43" s="8">
        <f t="shared" si="5"/>
        <v>0</v>
      </c>
      <c r="DJ43" s="8">
        <f t="shared" si="5"/>
        <v>0</v>
      </c>
      <c r="DK43" s="8">
        <f t="shared" si="5"/>
        <v>0</v>
      </c>
      <c r="DL43" s="8">
        <f t="shared" si="5"/>
        <v>0</v>
      </c>
      <c r="DO43" s="1" t="s">
        <v>73</v>
      </c>
      <c r="DP43" s="1" t="s">
        <v>338</v>
      </c>
      <c r="DR43" s="1" t="s">
        <v>265</v>
      </c>
    </row>
    <row r="44" spans="1:122" ht="15.6" x14ac:dyDescent="0.4">
      <c r="A44" t="s">
        <v>339</v>
      </c>
      <c r="B44">
        <v>0</v>
      </c>
      <c r="C44">
        <v>0</v>
      </c>
      <c r="D44">
        <v>0</v>
      </c>
      <c r="E44">
        <v>0</v>
      </c>
      <c r="F44">
        <v>-1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-2</v>
      </c>
      <c r="AJ44">
        <v>0</v>
      </c>
      <c r="AK44">
        <v>0</v>
      </c>
      <c r="AL44">
        <v>0</v>
      </c>
      <c r="AM44">
        <v>0</v>
      </c>
      <c r="AN44">
        <v>2</v>
      </c>
      <c r="AO44">
        <v>-2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/>
      <c r="CP44" s="1">
        <v>40</v>
      </c>
      <c r="CQ44" s="1" t="s">
        <v>211</v>
      </c>
      <c r="CT44" s="13" t="s">
        <v>340</v>
      </c>
      <c r="CU44" s="5">
        <v>21</v>
      </c>
      <c r="CV44" s="5">
        <v>25</v>
      </c>
      <c r="CW44" s="5">
        <v>17</v>
      </c>
      <c r="CX44" s="5">
        <v>7</v>
      </c>
      <c r="CY44" s="5">
        <v>3</v>
      </c>
      <c r="CZ44" s="5">
        <v>0</v>
      </c>
      <c r="DA44" s="5">
        <v>-2</v>
      </c>
      <c r="DC44" s="12">
        <f t="shared" si="0"/>
        <v>3.3809523809523809</v>
      </c>
      <c r="DD44" s="12">
        <f t="shared" si="1"/>
        <v>71</v>
      </c>
      <c r="DF44" s="8">
        <f t="shared" si="5"/>
        <v>0</v>
      </c>
      <c r="DG44" s="8">
        <f t="shared" si="5"/>
        <v>0</v>
      </c>
      <c r="DH44" s="8">
        <f t="shared" si="5"/>
        <v>0</v>
      </c>
      <c r="DI44" s="8">
        <f t="shared" si="5"/>
        <v>0</v>
      </c>
      <c r="DJ44" s="8">
        <f t="shared" si="5"/>
        <v>0</v>
      </c>
      <c r="DK44" s="8">
        <f t="shared" si="5"/>
        <v>0</v>
      </c>
      <c r="DL44" s="8">
        <f t="shared" si="5"/>
        <v>0</v>
      </c>
      <c r="DO44" s="1" t="s">
        <v>74</v>
      </c>
      <c r="DP44" s="1" t="s">
        <v>75</v>
      </c>
      <c r="DR44" s="1" t="s">
        <v>265</v>
      </c>
    </row>
    <row r="45" spans="1:122" ht="15.6" x14ac:dyDescent="0.4">
      <c r="A45" t="s">
        <v>341</v>
      </c>
      <c r="B45">
        <v>1</v>
      </c>
      <c r="C45">
        <v>0</v>
      </c>
      <c r="D45">
        <v>1</v>
      </c>
      <c r="E45">
        <v>0</v>
      </c>
      <c r="F45">
        <v>-1</v>
      </c>
      <c r="G45">
        <v>-1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-1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/>
      <c r="CP45" s="1">
        <v>41</v>
      </c>
      <c r="CQ45" s="1" t="s">
        <v>212</v>
      </c>
      <c r="CT45" s="13" t="s">
        <v>342</v>
      </c>
      <c r="CU45" s="5">
        <v>21</v>
      </c>
      <c r="CV45" s="5">
        <v>26</v>
      </c>
      <c r="CW45" s="5">
        <v>17</v>
      </c>
      <c r="CX45" s="5">
        <v>7</v>
      </c>
      <c r="CY45" s="5">
        <v>3</v>
      </c>
      <c r="CZ45" s="5">
        <v>0</v>
      </c>
      <c r="DA45" s="5">
        <v>-3</v>
      </c>
      <c r="DC45" s="12">
        <f t="shared" si="0"/>
        <v>3.4761904761904763</v>
      </c>
      <c r="DD45" s="12">
        <f t="shared" si="1"/>
        <v>73</v>
      </c>
      <c r="DF45" s="8">
        <f t="shared" si="5"/>
        <v>0</v>
      </c>
      <c r="DG45" s="8">
        <f t="shared" si="5"/>
        <v>0</v>
      </c>
      <c r="DH45" s="8">
        <f t="shared" si="5"/>
        <v>0</v>
      </c>
      <c r="DI45" s="8">
        <f t="shared" si="5"/>
        <v>0</v>
      </c>
      <c r="DJ45" s="8">
        <f t="shared" si="5"/>
        <v>0</v>
      </c>
      <c r="DK45" s="8">
        <f t="shared" si="5"/>
        <v>0</v>
      </c>
      <c r="DL45" s="8">
        <f t="shared" si="5"/>
        <v>0</v>
      </c>
      <c r="DO45" s="1" t="s">
        <v>76</v>
      </c>
      <c r="DP45" s="1" t="s">
        <v>77</v>
      </c>
      <c r="DR45" s="1" t="s">
        <v>273</v>
      </c>
    </row>
    <row r="46" spans="1:122" ht="15.6" x14ac:dyDescent="0.4">
      <c r="A46" t="s">
        <v>343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-1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-1</v>
      </c>
      <c r="BD46">
        <v>-1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-0.189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/>
      <c r="CP46" s="1">
        <v>42</v>
      </c>
      <c r="CQ46" s="1" t="s">
        <v>344</v>
      </c>
      <c r="CT46" s="13" t="s">
        <v>345</v>
      </c>
      <c r="CU46" s="5">
        <v>0</v>
      </c>
      <c r="CV46" s="5">
        <v>3</v>
      </c>
      <c r="CW46" s="5">
        <v>0</v>
      </c>
      <c r="CX46" s="5">
        <v>1</v>
      </c>
      <c r="CY46" s="5">
        <v>0</v>
      </c>
      <c r="CZ46" s="5">
        <v>0</v>
      </c>
      <c r="DA46" s="5">
        <v>0</v>
      </c>
      <c r="DC46" s="12">
        <f t="shared" si="0"/>
        <v>0</v>
      </c>
      <c r="DD46" s="12">
        <f t="shared" si="1"/>
        <v>0</v>
      </c>
      <c r="DF46" s="8">
        <f t="shared" si="5"/>
        <v>0</v>
      </c>
      <c r="DG46" s="8">
        <f t="shared" si="5"/>
        <v>0</v>
      </c>
      <c r="DH46" s="8">
        <f t="shared" si="5"/>
        <v>0</v>
      </c>
      <c r="DI46" s="8">
        <f t="shared" si="5"/>
        <v>0</v>
      </c>
      <c r="DJ46" s="8">
        <f t="shared" si="5"/>
        <v>0</v>
      </c>
      <c r="DK46" s="8">
        <f t="shared" si="5"/>
        <v>0</v>
      </c>
      <c r="DL46" s="8">
        <f t="shared" si="5"/>
        <v>0</v>
      </c>
      <c r="DO46" s="1" t="s">
        <v>78</v>
      </c>
      <c r="DP46" s="1" t="s">
        <v>346</v>
      </c>
      <c r="DR46" s="1" t="s">
        <v>265</v>
      </c>
    </row>
    <row r="47" spans="1:122" ht="15.6" x14ac:dyDescent="0.4">
      <c r="A47" t="s">
        <v>347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-2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-1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-0.3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/>
      <c r="CP47" s="1">
        <v>43</v>
      </c>
      <c r="CQ47" s="1" t="s">
        <v>348</v>
      </c>
      <c r="CT47" s="13" t="s">
        <v>345</v>
      </c>
      <c r="CU47" s="5">
        <v>0</v>
      </c>
      <c r="CV47" s="5">
        <v>3</v>
      </c>
      <c r="CW47" s="5">
        <v>0</v>
      </c>
      <c r="CX47" s="5">
        <v>1</v>
      </c>
      <c r="CY47" s="5">
        <v>0</v>
      </c>
      <c r="CZ47" s="5">
        <v>0</v>
      </c>
      <c r="DA47" s="5">
        <v>0</v>
      </c>
      <c r="DC47" s="12">
        <f t="shared" si="0"/>
        <v>0</v>
      </c>
      <c r="DD47" s="12">
        <f t="shared" si="1"/>
        <v>0</v>
      </c>
      <c r="DF47" s="8">
        <f t="shared" si="5"/>
        <v>0</v>
      </c>
      <c r="DG47" s="8">
        <f t="shared" si="5"/>
        <v>0</v>
      </c>
      <c r="DH47" s="8">
        <f t="shared" si="5"/>
        <v>0</v>
      </c>
      <c r="DI47" s="8">
        <f t="shared" si="5"/>
        <v>0</v>
      </c>
      <c r="DJ47" s="8">
        <f t="shared" si="5"/>
        <v>0</v>
      </c>
      <c r="DK47" s="8">
        <f t="shared" si="5"/>
        <v>0</v>
      </c>
      <c r="DL47" s="8">
        <f t="shared" si="5"/>
        <v>0</v>
      </c>
      <c r="DO47" s="1" t="s">
        <v>79</v>
      </c>
      <c r="DP47" s="1" t="s">
        <v>349</v>
      </c>
      <c r="DR47" s="1" t="s">
        <v>265</v>
      </c>
    </row>
    <row r="48" spans="1:122" ht="15.6" x14ac:dyDescent="0.35">
      <c r="A48" t="s">
        <v>350</v>
      </c>
      <c r="B48">
        <v>0</v>
      </c>
      <c r="C48">
        <v>0</v>
      </c>
      <c r="D48">
        <v>-1</v>
      </c>
      <c r="E48">
        <v>0</v>
      </c>
      <c r="F48">
        <v>1</v>
      </c>
      <c r="G48">
        <v>0</v>
      </c>
      <c r="H48">
        <v>0</v>
      </c>
      <c r="I48">
        <v>1</v>
      </c>
      <c r="J48">
        <v>-1</v>
      </c>
      <c r="K48">
        <v>0</v>
      </c>
      <c r="L48">
        <v>0</v>
      </c>
      <c r="M48">
        <v>0</v>
      </c>
      <c r="N48">
        <v>0</v>
      </c>
      <c r="O48">
        <v>-1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/>
      <c r="CP48" s="1">
        <v>44</v>
      </c>
      <c r="CQ48" s="1" t="s">
        <v>351</v>
      </c>
      <c r="CT48" s="5" t="s">
        <v>352</v>
      </c>
      <c r="CU48" s="5">
        <v>0</v>
      </c>
      <c r="CV48" s="5">
        <v>0</v>
      </c>
      <c r="CW48" s="5">
        <v>2</v>
      </c>
      <c r="CX48" s="5">
        <v>0</v>
      </c>
      <c r="CY48" s="5">
        <v>0</v>
      </c>
      <c r="CZ48" s="5">
        <v>0</v>
      </c>
      <c r="DA48" s="5">
        <v>0</v>
      </c>
      <c r="DC48" s="12">
        <f t="shared" si="0"/>
        <v>-4</v>
      </c>
      <c r="DD48" s="12">
        <f t="shared" si="1"/>
        <v>-4</v>
      </c>
      <c r="DF48" s="8">
        <f t="shared" si="5"/>
        <v>0</v>
      </c>
      <c r="DG48" s="8">
        <f t="shared" si="5"/>
        <v>0</v>
      </c>
      <c r="DH48" s="8">
        <f t="shared" si="5"/>
        <v>0</v>
      </c>
      <c r="DI48" s="8">
        <f t="shared" si="5"/>
        <v>0</v>
      </c>
      <c r="DJ48" s="8">
        <f t="shared" si="5"/>
        <v>0</v>
      </c>
      <c r="DK48" s="8">
        <f t="shared" si="5"/>
        <v>0</v>
      </c>
      <c r="DL48" s="8">
        <f t="shared" si="5"/>
        <v>0</v>
      </c>
      <c r="DO48" s="1" t="s">
        <v>80</v>
      </c>
      <c r="DP48" s="1" t="s">
        <v>81</v>
      </c>
      <c r="DR48" s="1" t="s">
        <v>265</v>
      </c>
    </row>
    <row r="49" spans="1:122" ht="15.6" x14ac:dyDescent="0.35">
      <c r="A49" t="s">
        <v>353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-5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-1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4</v>
      </c>
      <c r="BB49">
        <v>0</v>
      </c>
      <c r="BC49">
        <v>0</v>
      </c>
      <c r="BD49">
        <v>-1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-1.0669999999999999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/>
      <c r="CP49" s="1">
        <v>45</v>
      </c>
      <c r="CQ49" s="1" t="s">
        <v>354</v>
      </c>
      <c r="CT49" s="5" t="s">
        <v>352</v>
      </c>
      <c r="CU49" s="5">
        <v>0</v>
      </c>
      <c r="CV49" s="5">
        <v>0</v>
      </c>
      <c r="CW49" s="5">
        <v>2</v>
      </c>
      <c r="CX49" s="5">
        <v>0</v>
      </c>
      <c r="CY49" s="5">
        <v>0</v>
      </c>
      <c r="CZ49" s="5">
        <v>0</v>
      </c>
      <c r="DA49" s="5">
        <v>0</v>
      </c>
      <c r="DC49" s="12">
        <f t="shared" si="0"/>
        <v>-4</v>
      </c>
      <c r="DD49" s="12">
        <f t="shared" si="1"/>
        <v>-4</v>
      </c>
      <c r="DF49" s="8">
        <f t="shared" si="5"/>
        <v>0</v>
      </c>
      <c r="DG49" s="8">
        <f t="shared" si="5"/>
        <v>0</v>
      </c>
      <c r="DH49" s="8">
        <f t="shared" si="5"/>
        <v>0</v>
      </c>
      <c r="DI49" s="8">
        <f t="shared" si="5"/>
        <v>0</v>
      </c>
      <c r="DJ49" s="8">
        <f t="shared" si="5"/>
        <v>0</v>
      </c>
      <c r="DK49" s="8">
        <f t="shared" si="5"/>
        <v>0</v>
      </c>
      <c r="DL49" s="8">
        <f t="shared" si="5"/>
        <v>0</v>
      </c>
      <c r="DO49" s="1" t="s">
        <v>82</v>
      </c>
      <c r="DP49" s="1" t="s">
        <v>355</v>
      </c>
      <c r="DR49" s="1" t="s">
        <v>265</v>
      </c>
    </row>
    <row r="50" spans="1:122" ht="15.6" x14ac:dyDescent="0.4">
      <c r="A50" t="s">
        <v>356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-1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-1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-1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-9.1999999999999998E-2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/>
      <c r="CP50" s="1">
        <v>46</v>
      </c>
      <c r="CQ50" s="1" t="s">
        <v>217</v>
      </c>
      <c r="CT50" s="13" t="s">
        <v>357</v>
      </c>
      <c r="CU50" s="5">
        <v>4</v>
      </c>
      <c r="CV50" s="5">
        <v>2</v>
      </c>
      <c r="CW50" s="5">
        <v>5</v>
      </c>
      <c r="CX50" s="5">
        <v>0</v>
      </c>
      <c r="CY50" s="5">
        <v>0</v>
      </c>
      <c r="CZ50" s="5">
        <v>0</v>
      </c>
      <c r="DA50" s="5">
        <v>-2</v>
      </c>
      <c r="DC50" s="12">
        <f t="shared" si="0"/>
        <v>2.5</v>
      </c>
      <c r="DD50" s="12">
        <f t="shared" si="1"/>
        <v>10</v>
      </c>
      <c r="DF50" s="8">
        <f t="shared" si="5"/>
        <v>0</v>
      </c>
      <c r="DG50" s="8">
        <f t="shared" si="5"/>
        <v>0</v>
      </c>
      <c r="DH50" s="8">
        <f t="shared" si="5"/>
        <v>0</v>
      </c>
      <c r="DI50" s="8">
        <f t="shared" si="5"/>
        <v>0</v>
      </c>
      <c r="DJ50" s="8">
        <f t="shared" si="5"/>
        <v>0</v>
      </c>
      <c r="DK50" s="8">
        <f t="shared" si="5"/>
        <v>0</v>
      </c>
      <c r="DL50" s="8">
        <f t="shared" si="5"/>
        <v>0</v>
      </c>
      <c r="DO50" s="1" t="s">
        <v>83</v>
      </c>
      <c r="DP50" s="1" t="s">
        <v>358</v>
      </c>
      <c r="DR50" s="1" t="s">
        <v>265</v>
      </c>
    </row>
    <row r="51" spans="1:122" ht="15.6" x14ac:dyDescent="0.4">
      <c r="A51" t="s">
        <v>359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0</v>
      </c>
      <c r="AI51">
        <v>-4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-1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4</v>
      </c>
      <c r="BB51">
        <v>0</v>
      </c>
      <c r="BC51">
        <v>0</v>
      </c>
      <c r="BD51">
        <v>2</v>
      </c>
      <c r="BE51">
        <v>-2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-0.16200000000000001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/>
      <c r="CP51" s="1">
        <v>47</v>
      </c>
      <c r="CQ51" s="1" t="s">
        <v>218</v>
      </c>
      <c r="CT51" s="13" t="s">
        <v>360</v>
      </c>
      <c r="CU51" s="5">
        <v>3</v>
      </c>
      <c r="CV51" s="5">
        <v>2</v>
      </c>
      <c r="CW51" s="5">
        <v>6</v>
      </c>
      <c r="CX51" s="5">
        <v>0</v>
      </c>
      <c r="CY51" s="5">
        <v>1</v>
      </c>
      <c r="CZ51" s="5">
        <v>0</v>
      </c>
      <c r="DA51" s="5">
        <v>-3</v>
      </c>
      <c r="DC51" s="12">
        <f t="shared" si="0"/>
        <v>3.3333333333333335</v>
      </c>
      <c r="DD51" s="12">
        <f t="shared" si="1"/>
        <v>10</v>
      </c>
      <c r="DF51" s="8">
        <f t="shared" si="5"/>
        <v>0</v>
      </c>
      <c r="DG51" s="8">
        <f t="shared" si="5"/>
        <v>0</v>
      </c>
      <c r="DH51" s="8">
        <f t="shared" si="5"/>
        <v>0</v>
      </c>
      <c r="DI51" s="8">
        <f t="shared" si="5"/>
        <v>0</v>
      </c>
      <c r="DJ51" s="8">
        <f t="shared" si="5"/>
        <v>0</v>
      </c>
      <c r="DK51" s="8">
        <f t="shared" si="5"/>
        <v>0</v>
      </c>
      <c r="DL51" s="8">
        <f t="shared" si="5"/>
        <v>0</v>
      </c>
      <c r="DO51" s="1" t="s">
        <v>84</v>
      </c>
      <c r="DP51" s="1" t="s">
        <v>361</v>
      </c>
      <c r="DR51" s="1" t="s">
        <v>265</v>
      </c>
    </row>
    <row r="52" spans="1:122" ht="15.6" x14ac:dyDescent="0.4">
      <c r="A52" t="s">
        <v>362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-1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</v>
      </c>
      <c r="BE52">
        <v>-2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/>
      <c r="CP52" s="1">
        <v>48</v>
      </c>
      <c r="CQ52" s="1" t="s">
        <v>219</v>
      </c>
      <c r="CT52" s="13" t="s">
        <v>363</v>
      </c>
      <c r="CU52" s="5">
        <v>3</v>
      </c>
      <c r="CV52" s="5">
        <v>4</v>
      </c>
      <c r="CW52" s="5">
        <v>7</v>
      </c>
      <c r="CX52" s="5">
        <v>0</v>
      </c>
      <c r="CY52" s="5">
        <v>1</v>
      </c>
      <c r="CZ52" s="5">
        <v>0</v>
      </c>
      <c r="DA52" s="5">
        <v>-3</v>
      </c>
      <c r="DC52" s="12">
        <f t="shared" si="0"/>
        <v>3.3333333333333335</v>
      </c>
      <c r="DD52" s="12">
        <f t="shared" si="1"/>
        <v>10</v>
      </c>
      <c r="DF52" s="8">
        <f t="shared" si="5"/>
        <v>0</v>
      </c>
      <c r="DG52" s="8">
        <f t="shared" si="5"/>
        <v>0</v>
      </c>
      <c r="DH52" s="8">
        <f t="shared" si="5"/>
        <v>0</v>
      </c>
      <c r="DI52" s="8">
        <f t="shared" si="5"/>
        <v>0</v>
      </c>
      <c r="DJ52" s="8">
        <f t="shared" si="5"/>
        <v>0</v>
      </c>
      <c r="DK52" s="8">
        <f t="shared" si="5"/>
        <v>0</v>
      </c>
      <c r="DL52" s="8">
        <f t="shared" si="5"/>
        <v>0</v>
      </c>
      <c r="DO52" s="1" t="s">
        <v>85</v>
      </c>
      <c r="DP52" s="1" t="s">
        <v>86</v>
      </c>
      <c r="DR52" s="1" t="s">
        <v>265</v>
      </c>
    </row>
    <row r="53" spans="1:122" ht="15.6" x14ac:dyDescent="0.4">
      <c r="A53" t="s">
        <v>364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0</v>
      </c>
      <c r="AI53">
        <v>-8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-1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8</v>
      </c>
      <c r="BB53">
        <v>0</v>
      </c>
      <c r="BC53">
        <v>0</v>
      </c>
      <c r="BD53">
        <v>2</v>
      </c>
      <c r="BE53">
        <v>-2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-0.11700000000000001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/>
      <c r="CP53" s="1">
        <v>49</v>
      </c>
      <c r="CQ53" s="1" t="s">
        <v>365</v>
      </c>
      <c r="CT53" s="13" t="s">
        <v>366</v>
      </c>
      <c r="CU53" s="5">
        <v>0</v>
      </c>
      <c r="CV53" s="5">
        <v>1</v>
      </c>
      <c r="CW53" s="5">
        <v>4</v>
      </c>
      <c r="CX53" s="5">
        <v>0</v>
      </c>
      <c r="CY53" s="5">
        <v>1</v>
      </c>
      <c r="CZ53" s="5">
        <v>0</v>
      </c>
      <c r="DA53" s="5">
        <v>-2</v>
      </c>
      <c r="DC53" s="12">
        <f t="shared" si="0"/>
        <v>0</v>
      </c>
      <c r="DD53" s="12">
        <f t="shared" si="1"/>
        <v>0</v>
      </c>
      <c r="DF53" s="8">
        <f t="shared" si="5"/>
        <v>0</v>
      </c>
      <c r="DG53" s="8">
        <f t="shared" si="5"/>
        <v>0</v>
      </c>
      <c r="DH53" s="8">
        <f t="shared" si="5"/>
        <v>0</v>
      </c>
      <c r="DI53" s="8">
        <f t="shared" si="5"/>
        <v>0</v>
      </c>
      <c r="DJ53" s="8">
        <f t="shared" si="5"/>
        <v>0</v>
      </c>
      <c r="DK53" s="8">
        <f t="shared" si="5"/>
        <v>0</v>
      </c>
      <c r="DL53" s="8">
        <f t="shared" si="5"/>
        <v>0</v>
      </c>
      <c r="DO53" s="1" t="s">
        <v>87</v>
      </c>
      <c r="DP53" s="1" t="s">
        <v>367</v>
      </c>
      <c r="DR53" s="1" t="s">
        <v>265</v>
      </c>
    </row>
    <row r="54" spans="1:122" ht="15.6" x14ac:dyDescent="0.4">
      <c r="A54" t="s">
        <v>368</v>
      </c>
      <c r="B54">
        <v>1</v>
      </c>
      <c r="C54">
        <v>0</v>
      </c>
      <c r="D54">
        <v>0</v>
      </c>
      <c r="E54">
        <v>0</v>
      </c>
      <c r="F54">
        <v>0</v>
      </c>
      <c r="G54">
        <v>-1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-1</v>
      </c>
      <c r="AZ54">
        <v>0</v>
      </c>
      <c r="BA54">
        <v>-4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-0.13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/>
      <c r="CP54" s="1">
        <v>50</v>
      </c>
      <c r="CQ54" s="1" t="s">
        <v>369</v>
      </c>
      <c r="CT54" s="13" t="s">
        <v>366</v>
      </c>
      <c r="CU54" s="5">
        <v>0</v>
      </c>
      <c r="CV54" s="5">
        <v>1</v>
      </c>
      <c r="CW54" s="5">
        <v>4</v>
      </c>
      <c r="CX54" s="5">
        <v>0</v>
      </c>
      <c r="CY54" s="5">
        <v>1</v>
      </c>
      <c r="CZ54" s="5">
        <v>0</v>
      </c>
      <c r="DA54" s="5">
        <v>-2</v>
      </c>
      <c r="DC54" s="12">
        <f t="shared" si="0"/>
        <v>0</v>
      </c>
      <c r="DD54" s="12">
        <f t="shared" si="1"/>
        <v>0</v>
      </c>
      <c r="DF54" s="8">
        <f t="shared" si="5"/>
        <v>0</v>
      </c>
      <c r="DG54" s="8">
        <f t="shared" si="5"/>
        <v>0</v>
      </c>
      <c r="DH54" s="8">
        <f t="shared" si="5"/>
        <v>0</v>
      </c>
      <c r="DI54" s="8">
        <f t="shared" si="5"/>
        <v>0</v>
      </c>
      <c r="DJ54" s="8">
        <f t="shared" si="5"/>
        <v>0</v>
      </c>
      <c r="DK54" s="8">
        <f t="shared" si="5"/>
        <v>0</v>
      </c>
      <c r="DL54" s="8">
        <f t="shared" si="5"/>
        <v>0</v>
      </c>
      <c r="DO54" s="1" t="s">
        <v>88</v>
      </c>
      <c r="DP54" s="1" t="s">
        <v>370</v>
      </c>
      <c r="DR54" s="1" t="s">
        <v>273</v>
      </c>
    </row>
    <row r="55" spans="1:122" x14ac:dyDescent="0.3">
      <c r="A55" t="s">
        <v>371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-1</v>
      </c>
      <c r="AO55">
        <v>1</v>
      </c>
      <c r="AP55">
        <v>1</v>
      </c>
      <c r="AQ55">
        <v>-1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/>
      <c r="CP55" s="1">
        <v>51</v>
      </c>
      <c r="CQ55" s="1" t="s">
        <v>372</v>
      </c>
      <c r="CT55" s="5" t="s">
        <v>161</v>
      </c>
      <c r="CU55" s="5">
        <v>0</v>
      </c>
      <c r="CV55" s="5">
        <v>1</v>
      </c>
      <c r="CW55" s="5">
        <v>0</v>
      </c>
      <c r="CX55" s="5">
        <v>0</v>
      </c>
      <c r="CY55" s="5">
        <v>0</v>
      </c>
      <c r="CZ55" s="5">
        <v>0</v>
      </c>
      <c r="DA55" s="5">
        <v>1</v>
      </c>
      <c r="DC55" s="12">
        <f t="shared" si="0"/>
        <v>0</v>
      </c>
      <c r="DD55" s="12">
        <f t="shared" si="1"/>
        <v>0</v>
      </c>
      <c r="DF55" s="8">
        <f t="shared" si="5"/>
        <v>0</v>
      </c>
      <c r="DG55" s="8">
        <f t="shared" si="5"/>
        <v>0</v>
      </c>
      <c r="DH55" s="8">
        <f t="shared" si="5"/>
        <v>0</v>
      </c>
      <c r="DI55" s="8">
        <f t="shared" si="5"/>
        <v>0</v>
      </c>
      <c r="DJ55" s="8">
        <f t="shared" si="5"/>
        <v>0</v>
      </c>
      <c r="DK55" s="8">
        <f t="shared" si="5"/>
        <v>0</v>
      </c>
      <c r="DL55" s="8">
        <f t="shared" si="5"/>
        <v>0</v>
      </c>
      <c r="DO55" s="1" t="s">
        <v>89</v>
      </c>
      <c r="DP55" s="1" t="s">
        <v>90</v>
      </c>
      <c r="DR55" s="1" t="s">
        <v>265</v>
      </c>
    </row>
    <row r="56" spans="1:122" ht="15.6" x14ac:dyDescent="0.4">
      <c r="A56" t="s">
        <v>373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-1</v>
      </c>
      <c r="AP56">
        <v>-1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-1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-9.1999999999999998E-2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/>
      <c r="CP56" s="1">
        <v>52</v>
      </c>
      <c r="CQ56" s="1" t="s">
        <v>223</v>
      </c>
      <c r="CT56" s="13" t="s">
        <v>374</v>
      </c>
      <c r="CU56" s="5">
        <v>0</v>
      </c>
      <c r="CV56" s="5">
        <v>1</v>
      </c>
      <c r="CW56" s="5">
        <v>7</v>
      </c>
      <c r="CX56" s="5">
        <v>0</v>
      </c>
      <c r="CY56" s="5">
        <v>2</v>
      </c>
      <c r="CZ56" s="5">
        <v>0</v>
      </c>
      <c r="DA56" s="5">
        <v>-3</v>
      </c>
      <c r="DC56" s="12">
        <f t="shared" si="0"/>
        <v>0</v>
      </c>
      <c r="DD56" s="12">
        <f t="shared" si="1"/>
        <v>0</v>
      </c>
      <c r="DF56" s="8">
        <f t="shared" si="5"/>
        <v>0</v>
      </c>
      <c r="DG56" s="8">
        <f t="shared" si="5"/>
        <v>0</v>
      </c>
      <c r="DH56" s="8">
        <f t="shared" si="5"/>
        <v>0</v>
      </c>
      <c r="DI56" s="8">
        <f t="shared" si="5"/>
        <v>0</v>
      </c>
      <c r="DJ56" s="8">
        <f t="shared" si="5"/>
        <v>0</v>
      </c>
      <c r="DK56" s="8">
        <f t="shared" si="5"/>
        <v>0</v>
      </c>
      <c r="DL56" s="8">
        <f t="shared" si="5"/>
        <v>0</v>
      </c>
      <c r="DO56" s="1" t="s">
        <v>91</v>
      </c>
      <c r="DP56" s="1" t="s">
        <v>375</v>
      </c>
      <c r="DR56" s="1" t="s">
        <v>265</v>
      </c>
    </row>
    <row r="57" spans="1:122" ht="15.6" x14ac:dyDescent="0.3">
      <c r="A57" t="s">
        <v>376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-1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/>
      <c r="CP57" s="1">
        <v>53</v>
      </c>
      <c r="CQ57" s="1" t="s">
        <v>224</v>
      </c>
      <c r="CT57" s="16" t="s">
        <v>377</v>
      </c>
      <c r="CU57" s="5">
        <v>3</v>
      </c>
      <c r="CV57" s="5">
        <v>3</v>
      </c>
      <c r="CW57" s="5">
        <v>3</v>
      </c>
      <c r="CX57" s="5">
        <v>0</v>
      </c>
      <c r="CY57" s="5">
        <v>0</v>
      </c>
      <c r="CZ57" s="5">
        <v>0</v>
      </c>
      <c r="DA57" s="5">
        <v>-1</v>
      </c>
      <c r="DC57" s="12">
        <f t="shared" si="0"/>
        <v>3.3333333333333335</v>
      </c>
      <c r="DD57" s="12">
        <f t="shared" si="1"/>
        <v>10</v>
      </c>
      <c r="DF57" s="8">
        <f t="shared" si="5"/>
        <v>0</v>
      </c>
      <c r="DG57" s="8">
        <f t="shared" si="5"/>
        <v>0</v>
      </c>
      <c r="DH57" s="8">
        <f t="shared" si="5"/>
        <v>0</v>
      </c>
      <c r="DI57" s="8">
        <f t="shared" ref="DI57:DL92" si="6">MMULT($C57:$CH57,CX$5:CX$88)</f>
        <v>0</v>
      </c>
      <c r="DJ57" s="8">
        <f t="shared" si="6"/>
        <v>0</v>
      </c>
      <c r="DK57" s="8">
        <f t="shared" si="6"/>
        <v>0</v>
      </c>
      <c r="DL57" s="8">
        <f t="shared" si="6"/>
        <v>0</v>
      </c>
      <c r="DO57" s="1" t="s">
        <v>92</v>
      </c>
      <c r="DP57" s="1" t="s">
        <v>93</v>
      </c>
      <c r="DR57" s="1" t="s">
        <v>273</v>
      </c>
    </row>
    <row r="58" spans="1:122" ht="18" x14ac:dyDescent="0.45">
      <c r="A58" t="s">
        <v>378</v>
      </c>
      <c r="B58">
        <v>0</v>
      </c>
      <c r="C58">
        <v>0</v>
      </c>
      <c r="D58">
        <v>0</v>
      </c>
      <c r="E58">
        <v>0</v>
      </c>
      <c r="F58">
        <v>-1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-1</v>
      </c>
      <c r="AF58">
        <v>0</v>
      </c>
      <c r="AG58">
        <v>-1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/>
      <c r="CP58" s="1">
        <v>54</v>
      </c>
      <c r="CQ58" s="1" t="s">
        <v>225</v>
      </c>
      <c r="CT58" s="13" t="s">
        <v>379</v>
      </c>
      <c r="CU58" s="5">
        <v>14</v>
      </c>
      <c r="CV58" s="5">
        <v>18</v>
      </c>
      <c r="CW58" s="5">
        <v>4</v>
      </c>
      <c r="CX58" s="5">
        <v>0</v>
      </c>
      <c r="CY58" s="5">
        <v>0</v>
      </c>
      <c r="CZ58" s="5">
        <v>0</v>
      </c>
      <c r="DA58" s="5">
        <v>0</v>
      </c>
      <c r="DC58" s="12">
        <f t="shared" si="0"/>
        <v>4.7142857142857144</v>
      </c>
      <c r="DD58" s="12">
        <f t="shared" si="1"/>
        <v>66</v>
      </c>
      <c r="DF58" s="8">
        <f t="shared" ref="DF58:DH92" si="7">MMULT($C58:$CH58,CU$5:CU$88)</f>
        <v>0</v>
      </c>
      <c r="DG58" s="8">
        <f t="shared" si="7"/>
        <v>0</v>
      </c>
      <c r="DH58" s="8">
        <f t="shared" si="7"/>
        <v>0</v>
      </c>
      <c r="DI58" s="8">
        <f t="shared" si="6"/>
        <v>0</v>
      </c>
      <c r="DJ58" s="8">
        <f t="shared" si="6"/>
        <v>0</v>
      </c>
      <c r="DK58" s="8">
        <f t="shared" si="6"/>
        <v>0</v>
      </c>
      <c r="DL58" s="8">
        <f t="shared" si="6"/>
        <v>0</v>
      </c>
      <c r="DO58" s="1" t="s">
        <v>94</v>
      </c>
      <c r="DP58" s="1" t="s">
        <v>95</v>
      </c>
      <c r="DR58" s="1" t="s">
        <v>265</v>
      </c>
    </row>
    <row r="59" spans="1:122" ht="18" x14ac:dyDescent="0.45">
      <c r="A59" t="s">
        <v>380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-1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-1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-1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/>
      <c r="CP59" s="1">
        <v>55</v>
      </c>
      <c r="CQ59" s="1" t="s">
        <v>226</v>
      </c>
      <c r="CT59" s="13" t="s">
        <v>381</v>
      </c>
      <c r="CU59" s="5">
        <v>14</v>
      </c>
      <c r="CV59" s="5">
        <v>20</v>
      </c>
      <c r="CW59" s="5">
        <v>4</v>
      </c>
      <c r="CX59" s="5">
        <v>0</v>
      </c>
      <c r="CY59" s="5">
        <v>0</v>
      </c>
      <c r="CZ59" s="5">
        <v>0</v>
      </c>
      <c r="DA59" s="5">
        <v>0</v>
      </c>
      <c r="DC59" s="12">
        <f t="shared" si="0"/>
        <v>4.8571428571428568</v>
      </c>
      <c r="DD59" s="12">
        <f t="shared" si="1"/>
        <v>68</v>
      </c>
      <c r="DF59" s="8">
        <f t="shared" si="7"/>
        <v>0</v>
      </c>
      <c r="DG59" s="8">
        <f t="shared" si="7"/>
        <v>0</v>
      </c>
      <c r="DH59" s="8">
        <f t="shared" si="7"/>
        <v>0</v>
      </c>
      <c r="DI59" s="8">
        <f t="shared" si="6"/>
        <v>0</v>
      </c>
      <c r="DJ59" s="8">
        <f t="shared" si="6"/>
        <v>0</v>
      </c>
      <c r="DK59" s="8">
        <f t="shared" si="6"/>
        <v>0</v>
      </c>
      <c r="DL59" s="8">
        <f t="shared" si="6"/>
        <v>0</v>
      </c>
      <c r="DO59" s="1" t="s">
        <v>96</v>
      </c>
      <c r="DP59" s="1" t="s">
        <v>97</v>
      </c>
      <c r="DR59" s="1" t="s">
        <v>265</v>
      </c>
    </row>
    <row r="60" spans="1:122" ht="15.6" x14ac:dyDescent="0.4">
      <c r="A60" t="s">
        <v>382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-1</v>
      </c>
      <c r="AE60">
        <v>0</v>
      </c>
      <c r="AF60">
        <v>0</v>
      </c>
      <c r="AG60">
        <v>0</v>
      </c>
      <c r="AH60">
        <v>0</v>
      </c>
      <c r="AI60">
        <v>-1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-1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/>
      <c r="CP60" s="1">
        <v>56</v>
      </c>
      <c r="CQ60" s="1" t="s">
        <v>227</v>
      </c>
      <c r="CT60" s="13" t="s">
        <v>383</v>
      </c>
      <c r="CU60" s="5">
        <v>5</v>
      </c>
      <c r="CV60" s="5">
        <v>9</v>
      </c>
      <c r="CW60" s="5">
        <v>8</v>
      </c>
      <c r="CX60" s="5">
        <v>0</v>
      </c>
      <c r="CY60" s="5">
        <v>1</v>
      </c>
      <c r="CZ60" s="5">
        <v>0</v>
      </c>
      <c r="DA60" s="5">
        <v>-2</v>
      </c>
      <c r="DC60" s="12">
        <f t="shared" si="0"/>
        <v>4</v>
      </c>
      <c r="DD60" s="12">
        <f t="shared" si="1"/>
        <v>20</v>
      </c>
      <c r="DF60" s="8">
        <f t="shared" si="7"/>
        <v>0</v>
      </c>
      <c r="DG60" s="8">
        <f t="shared" si="7"/>
        <v>0</v>
      </c>
      <c r="DH60" s="8">
        <f t="shared" si="7"/>
        <v>0</v>
      </c>
      <c r="DI60" s="8">
        <f t="shared" si="6"/>
        <v>0</v>
      </c>
      <c r="DJ60" s="8">
        <f t="shared" si="6"/>
        <v>0</v>
      </c>
      <c r="DK60" s="8">
        <f t="shared" si="6"/>
        <v>0</v>
      </c>
      <c r="DL60" s="8">
        <f t="shared" si="6"/>
        <v>0</v>
      </c>
      <c r="DO60" s="1" t="s">
        <v>98</v>
      </c>
      <c r="DP60" s="1" t="s">
        <v>99</v>
      </c>
      <c r="DR60" s="1" t="s">
        <v>265</v>
      </c>
    </row>
    <row r="61" spans="1:122" ht="15.6" x14ac:dyDescent="0.4">
      <c r="A61" t="s">
        <v>384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-1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-2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-1</v>
      </c>
      <c r="AR61">
        <v>-1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/>
      <c r="CP61" s="1">
        <v>57</v>
      </c>
      <c r="CQ61" s="1" t="s">
        <v>228</v>
      </c>
      <c r="CT61" s="13" t="s">
        <v>383</v>
      </c>
      <c r="CU61" s="5">
        <v>5</v>
      </c>
      <c r="CV61" s="5">
        <v>9</v>
      </c>
      <c r="CW61" s="5">
        <v>8</v>
      </c>
      <c r="CX61" s="5">
        <v>0</v>
      </c>
      <c r="CY61" s="5">
        <v>1</v>
      </c>
      <c r="CZ61" s="5">
        <v>0</v>
      </c>
      <c r="DA61" s="5">
        <v>-2</v>
      </c>
      <c r="DC61" s="12">
        <f t="shared" si="0"/>
        <v>4</v>
      </c>
      <c r="DD61" s="12">
        <f t="shared" si="1"/>
        <v>20</v>
      </c>
      <c r="DF61" s="8">
        <f t="shared" si="7"/>
        <v>0</v>
      </c>
      <c r="DG61" s="8">
        <f t="shared" si="7"/>
        <v>0</v>
      </c>
      <c r="DH61" s="8">
        <f t="shared" si="7"/>
        <v>0</v>
      </c>
      <c r="DI61" s="8">
        <f t="shared" si="6"/>
        <v>0</v>
      </c>
      <c r="DJ61" s="8">
        <f t="shared" si="6"/>
        <v>0</v>
      </c>
      <c r="DK61" s="8">
        <f t="shared" si="6"/>
        <v>0</v>
      </c>
      <c r="DL61" s="8">
        <f t="shared" si="6"/>
        <v>0</v>
      </c>
      <c r="DO61" s="1" t="s">
        <v>100</v>
      </c>
      <c r="DP61" s="1" t="s">
        <v>101</v>
      </c>
      <c r="DR61" s="1" t="s">
        <v>273</v>
      </c>
    </row>
    <row r="62" spans="1:122" ht="15.6" x14ac:dyDescent="0.4">
      <c r="A62" t="s">
        <v>385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-1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-1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/>
      <c r="CP62" s="1">
        <v>58</v>
      </c>
      <c r="CQ62" s="1" t="s">
        <v>229</v>
      </c>
      <c r="CT62" s="13" t="s">
        <v>386</v>
      </c>
      <c r="CU62" s="5">
        <v>0</v>
      </c>
      <c r="CV62" s="5">
        <v>2</v>
      </c>
      <c r="CW62" s="5">
        <v>0</v>
      </c>
      <c r="CX62" s="5">
        <v>0</v>
      </c>
      <c r="CY62" s="5">
        <v>0</v>
      </c>
      <c r="CZ62" s="5">
        <v>1</v>
      </c>
      <c r="DA62" s="5">
        <v>0</v>
      </c>
      <c r="DC62" s="12">
        <f t="shared" si="0"/>
        <v>0</v>
      </c>
      <c r="DD62" s="12">
        <f t="shared" si="1"/>
        <v>0</v>
      </c>
      <c r="DF62" s="8">
        <f t="shared" si="7"/>
        <v>0</v>
      </c>
      <c r="DG62" s="8">
        <f t="shared" si="7"/>
        <v>0</v>
      </c>
      <c r="DH62" s="8">
        <f t="shared" si="7"/>
        <v>0</v>
      </c>
      <c r="DI62" s="8">
        <f t="shared" si="6"/>
        <v>0</v>
      </c>
      <c r="DJ62" s="8">
        <f t="shared" si="6"/>
        <v>0</v>
      </c>
      <c r="DK62" s="8">
        <f t="shared" si="6"/>
        <v>0</v>
      </c>
      <c r="DL62" s="8">
        <f t="shared" si="6"/>
        <v>0</v>
      </c>
      <c r="DO62" s="1" t="s">
        <v>102</v>
      </c>
      <c r="DP62" s="1" t="s">
        <v>103</v>
      </c>
      <c r="DR62" s="1" t="s">
        <v>265</v>
      </c>
    </row>
    <row r="63" spans="1:122" ht="15.6" x14ac:dyDescent="0.4">
      <c r="A63" t="s">
        <v>387</v>
      </c>
      <c r="B63">
        <v>0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-1</v>
      </c>
      <c r="J63">
        <v>-1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/>
      <c r="CP63" s="1">
        <v>59</v>
      </c>
      <c r="CQ63" s="1" t="s">
        <v>230</v>
      </c>
      <c r="CT63" s="13" t="s">
        <v>388</v>
      </c>
      <c r="CU63" s="5">
        <v>7</v>
      </c>
      <c r="CV63" s="5">
        <v>13</v>
      </c>
      <c r="CW63" s="5">
        <v>10</v>
      </c>
      <c r="CX63" s="5">
        <v>0</v>
      </c>
      <c r="CY63" s="5">
        <v>1</v>
      </c>
      <c r="CZ63" s="5">
        <v>0</v>
      </c>
      <c r="DA63" s="5">
        <v>-2</v>
      </c>
      <c r="DC63" s="12">
        <f t="shared" si="0"/>
        <v>4</v>
      </c>
      <c r="DD63" s="12">
        <f t="shared" si="1"/>
        <v>28</v>
      </c>
      <c r="DF63" s="8">
        <f t="shared" si="7"/>
        <v>0</v>
      </c>
      <c r="DG63" s="8">
        <f t="shared" si="7"/>
        <v>0</v>
      </c>
      <c r="DH63" s="8">
        <f t="shared" si="7"/>
        <v>0</v>
      </c>
      <c r="DI63" s="8">
        <f t="shared" si="6"/>
        <v>0</v>
      </c>
      <c r="DJ63" s="8">
        <f t="shared" si="6"/>
        <v>0</v>
      </c>
      <c r="DK63" s="8">
        <f t="shared" si="6"/>
        <v>0</v>
      </c>
      <c r="DL63" s="8">
        <f t="shared" si="6"/>
        <v>0</v>
      </c>
      <c r="DO63" s="1" t="s">
        <v>104</v>
      </c>
      <c r="DP63" s="1" t="s">
        <v>105</v>
      </c>
      <c r="DR63" s="1" t="s">
        <v>265</v>
      </c>
    </row>
    <row r="64" spans="1:122" ht="15.6" x14ac:dyDescent="0.4">
      <c r="A64" t="s">
        <v>389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-1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2</v>
      </c>
      <c r="AZ64">
        <v>0</v>
      </c>
      <c r="BA64">
        <v>0</v>
      </c>
      <c r="BB64">
        <v>-1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/>
      <c r="CP64" s="1">
        <v>60</v>
      </c>
      <c r="CQ64" s="1" t="s">
        <v>390</v>
      </c>
      <c r="CT64" s="13" t="s">
        <v>391</v>
      </c>
      <c r="CU64" s="5">
        <v>0</v>
      </c>
      <c r="CV64" s="5">
        <v>0</v>
      </c>
      <c r="CW64" s="5">
        <v>4</v>
      </c>
      <c r="CX64" s="5">
        <v>0</v>
      </c>
      <c r="CY64" s="5">
        <v>0</v>
      </c>
      <c r="CZ64" s="5">
        <v>1</v>
      </c>
      <c r="DA64" s="5">
        <v>-2</v>
      </c>
      <c r="DC64" s="12">
        <f t="shared" si="0"/>
        <v>-8</v>
      </c>
      <c r="DD64" s="12">
        <f t="shared" si="1"/>
        <v>-8</v>
      </c>
      <c r="DF64" s="8">
        <f t="shared" si="7"/>
        <v>0</v>
      </c>
      <c r="DG64" s="8">
        <f t="shared" si="7"/>
        <v>0</v>
      </c>
      <c r="DH64" s="8">
        <f t="shared" si="7"/>
        <v>0</v>
      </c>
      <c r="DI64" s="8">
        <f t="shared" si="6"/>
        <v>0</v>
      </c>
      <c r="DJ64" s="8">
        <f t="shared" si="6"/>
        <v>0</v>
      </c>
      <c r="DK64" s="8">
        <f t="shared" si="6"/>
        <v>0</v>
      </c>
      <c r="DL64" s="8">
        <f t="shared" si="6"/>
        <v>0</v>
      </c>
      <c r="DO64" s="1" t="s">
        <v>106</v>
      </c>
      <c r="DP64" s="1" t="s">
        <v>107</v>
      </c>
      <c r="DR64" s="1" t="s">
        <v>265</v>
      </c>
    </row>
    <row r="65" spans="1:122" ht="15.6" x14ac:dyDescent="0.4">
      <c r="A65" t="s">
        <v>392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-1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/>
      <c r="CP65" s="1">
        <v>61</v>
      </c>
      <c r="CQ65" s="1" t="s">
        <v>232</v>
      </c>
      <c r="CT65" s="13" t="s">
        <v>393</v>
      </c>
      <c r="CU65" s="5">
        <v>4</v>
      </c>
      <c r="CV65" s="5">
        <v>4</v>
      </c>
      <c r="CW65" s="5">
        <v>4</v>
      </c>
      <c r="CX65" s="5">
        <v>0</v>
      </c>
      <c r="CY65" s="5">
        <v>0</v>
      </c>
      <c r="CZ65" s="5">
        <v>0</v>
      </c>
      <c r="DA65" s="5">
        <v>-2</v>
      </c>
      <c r="DC65" s="12">
        <f t="shared" si="0"/>
        <v>3.5</v>
      </c>
      <c r="DD65" s="12">
        <f t="shared" si="1"/>
        <v>14</v>
      </c>
      <c r="DF65" s="8">
        <f t="shared" si="7"/>
        <v>0</v>
      </c>
      <c r="DG65" s="8">
        <f t="shared" si="7"/>
        <v>0</v>
      </c>
      <c r="DH65" s="8">
        <f t="shared" si="7"/>
        <v>0</v>
      </c>
      <c r="DI65" s="8">
        <f t="shared" si="6"/>
        <v>0</v>
      </c>
      <c r="DJ65" s="8">
        <f t="shared" si="6"/>
        <v>0</v>
      </c>
      <c r="DK65" s="8">
        <f t="shared" si="6"/>
        <v>0</v>
      </c>
      <c r="DL65" s="8">
        <f t="shared" si="6"/>
        <v>0</v>
      </c>
      <c r="DO65" s="1" t="s">
        <v>108</v>
      </c>
      <c r="DP65" s="1" t="s">
        <v>109</v>
      </c>
      <c r="DR65" s="1" t="s">
        <v>265</v>
      </c>
    </row>
    <row r="66" spans="1:122" ht="15.6" x14ac:dyDescent="0.4">
      <c r="A66" t="s">
        <v>394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-1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/>
      <c r="CP66" s="1">
        <v>62</v>
      </c>
      <c r="CQ66" s="1" t="s">
        <v>233</v>
      </c>
      <c r="CT66" s="13" t="s">
        <v>395</v>
      </c>
      <c r="CU66" s="5">
        <v>25</v>
      </c>
      <c r="CV66" s="5">
        <v>35</v>
      </c>
      <c r="CW66" s="5">
        <v>19</v>
      </c>
      <c r="CX66" s="5">
        <v>7</v>
      </c>
      <c r="CY66" s="5">
        <v>3</v>
      </c>
      <c r="CZ66" s="5">
        <v>1</v>
      </c>
      <c r="DA66" s="5">
        <v>-5</v>
      </c>
      <c r="DC66" s="12">
        <f t="shared" si="0"/>
        <v>3.76</v>
      </c>
      <c r="DD66" s="12">
        <f t="shared" si="1"/>
        <v>94</v>
      </c>
      <c r="DF66" s="8">
        <f t="shared" si="7"/>
        <v>0</v>
      </c>
      <c r="DG66" s="8">
        <f t="shared" si="7"/>
        <v>0</v>
      </c>
      <c r="DH66" s="8">
        <f t="shared" si="7"/>
        <v>0</v>
      </c>
      <c r="DI66" s="8">
        <f t="shared" si="6"/>
        <v>0</v>
      </c>
      <c r="DJ66" s="8">
        <f t="shared" si="6"/>
        <v>0</v>
      </c>
      <c r="DK66" s="8">
        <f t="shared" si="6"/>
        <v>0</v>
      </c>
      <c r="DL66" s="8">
        <f t="shared" si="6"/>
        <v>0</v>
      </c>
      <c r="DO66" s="1" t="s">
        <v>110</v>
      </c>
      <c r="DP66" s="1" t="s">
        <v>111</v>
      </c>
      <c r="DR66" s="1" t="s">
        <v>265</v>
      </c>
    </row>
    <row r="67" spans="1:122" ht="15.6" x14ac:dyDescent="0.4">
      <c r="A67" t="s">
        <v>396</v>
      </c>
      <c r="B67">
        <v>0</v>
      </c>
      <c r="C67">
        <v>0</v>
      </c>
      <c r="D67">
        <v>0</v>
      </c>
      <c r="E67">
        <v>0</v>
      </c>
      <c r="F67">
        <v>-0.95</v>
      </c>
      <c r="G67">
        <v>36.9</v>
      </c>
      <c r="H67">
        <v>6.04</v>
      </c>
      <c r="I67">
        <v>0</v>
      </c>
      <c r="J67">
        <v>-36.9</v>
      </c>
      <c r="K67">
        <v>1</v>
      </c>
      <c r="L67">
        <v>0</v>
      </c>
      <c r="M67">
        <v>0</v>
      </c>
      <c r="N67">
        <v>0</v>
      </c>
      <c r="O67">
        <v>0.95</v>
      </c>
      <c r="P67">
        <v>0</v>
      </c>
      <c r="Q67">
        <v>-0.41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-0.05</v>
      </c>
      <c r="AB67">
        <v>0</v>
      </c>
      <c r="AC67">
        <v>-4.4000000000000004</v>
      </c>
      <c r="AD67">
        <v>-2.77</v>
      </c>
      <c r="AE67">
        <v>0</v>
      </c>
      <c r="AF67">
        <v>0</v>
      </c>
      <c r="AG67">
        <v>-26.83</v>
      </c>
      <c r="AH67">
        <v>0</v>
      </c>
      <c r="AI67">
        <v>22.88</v>
      </c>
      <c r="AJ67">
        <v>0</v>
      </c>
      <c r="AK67">
        <v>0</v>
      </c>
      <c r="AL67">
        <v>0</v>
      </c>
      <c r="AM67">
        <v>0</v>
      </c>
      <c r="AN67">
        <v>-3.26</v>
      </c>
      <c r="AO67">
        <v>3.26</v>
      </c>
      <c r="AP67">
        <v>13.53</v>
      </c>
      <c r="AQ67">
        <v>-13.53</v>
      </c>
      <c r="AR67">
        <v>0</v>
      </c>
      <c r="AS67">
        <v>0</v>
      </c>
      <c r="AT67">
        <v>0</v>
      </c>
      <c r="AU67">
        <v>0</v>
      </c>
      <c r="AV67">
        <v>-1.88</v>
      </c>
      <c r="AW67">
        <v>-2.1</v>
      </c>
      <c r="AX67">
        <v>0</v>
      </c>
      <c r="AY67">
        <v>38.93</v>
      </c>
      <c r="AZ67">
        <v>0</v>
      </c>
      <c r="BA67">
        <v>0</v>
      </c>
      <c r="BB67">
        <v>0</v>
      </c>
      <c r="BC67">
        <v>-3.13</v>
      </c>
      <c r="BD67">
        <v>0</v>
      </c>
      <c r="BE67">
        <v>0</v>
      </c>
      <c r="BF67">
        <v>-0.69</v>
      </c>
      <c r="BG67">
        <v>0</v>
      </c>
      <c r="BH67">
        <v>-0.5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-6.28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/>
      <c r="CP67" s="1">
        <v>63</v>
      </c>
      <c r="CQ67" s="1" t="s">
        <v>234</v>
      </c>
      <c r="CT67" s="13" t="s">
        <v>397</v>
      </c>
      <c r="CU67" s="5">
        <v>5</v>
      </c>
      <c r="CV67" s="5">
        <v>9</v>
      </c>
      <c r="CW67" s="5">
        <v>8</v>
      </c>
      <c r="CX67" s="5">
        <v>0</v>
      </c>
      <c r="CY67" s="5">
        <v>1</v>
      </c>
      <c r="CZ67" s="5">
        <v>0</v>
      </c>
      <c r="DA67" s="5">
        <v>-2</v>
      </c>
      <c r="DC67" s="12">
        <f t="shared" si="0"/>
        <v>4</v>
      </c>
      <c r="DD67" s="12">
        <f t="shared" si="1"/>
        <v>20</v>
      </c>
      <c r="DF67" s="8">
        <f t="shared" si="7"/>
        <v>1.2361623616210959E-2</v>
      </c>
      <c r="DG67" s="8">
        <f t="shared" si="7"/>
        <v>1.0000000000045972E-2</v>
      </c>
      <c r="DH67" s="8">
        <f t="shared" si="7"/>
        <v>8.4870848708895608E-3</v>
      </c>
      <c r="DI67" s="8">
        <f t="shared" si="6"/>
        <v>2.309963099629897E-2</v>
      </c>
      <c r="DJ67" s="8">
        <f t="shared" si="6"/>
        <v>-2.2878228782183818E-3</v>
      </c>
      <c r="DK67" s="8">
        <f t="shared" si="6"/>
        <v>1.6605166051660514E-2</v>
      </c>
      <c r="DL67" s="8">
        <f t="shared" si="6"/>
        <v>8.8817841970012523E-15</v>
      </c>
      <c r="DO67" s="1" t="s">
        <v>112</v>
      </c>
      <c r="DP67" s="1" t="s">
        <v>113</v>
      </c>
      <c r="DR67" s="1" t="s">
        <v>265</v>
      </c>
    </row>
    <row r="68" spans="1:122" ht="15.6" x14ac:dyDescent="0.3">
      <c r="A68" t="s">
        <v>398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/>
      <c r="CP68" s="1">
        <v>64</v>
      </c>
      <c r="CQ68" s="1" t="s">
        <v>235</v>
      </c>
      <c r="CT68" s="16" t="s">
        <v>377</v>
      </c>
      <c r="CU68" s="5">
        <v>3</v>
      </c>
      <c r="CV68" s="5">
        <v>3</v>
      </c>
      <c r="CW68" s="5">
        <v>3</v>
      </c>
      <c r="CX68" s="5">
        <v>0</v>
      </c>
      <c r="CY68" s="5">
        <v>0</v>
      </c>
      <c r="CZ68" s="5">
        <v>0</v>
      </c>
      <c r="DA68" s="5">
        <v>-1</v>
      </c>
      <c r="DC68" s="12">
        <f t="shared" si="0"/>
        <v>3.3333333333333335</v>
      </c>
      <c r="DD68" s="12">
        <f t="shared" si="1"/>
        <v>10</v>
      </c>
      <c r="DF68" s="8">
        <f t="shared" si="7"/>
        <v>0</v>
      </c>
      <c r="DG68" s="8">
        <f t="shared" si="7"/>
        <v>0</v>
      </c>
      <c r="DH68" s="8">
        <f t="shared" si="7"/>
        <v>0</v>
      </c>
      <c r="DI68" s="8">
        <f t="shared" si="6"/>
        <v>0</v>
      </c>
      <c r="DJ68" s="8">
        <f t="shared" si="6"/>
        <v>0</v>
      </c>
      <c r="DK68" s="8">
        <f t="shared" si="6"/>
        <v>0</v>
      </c>
      <c r="DL68" s="8">
        <f t="shared" si="6"/>
        <v>0</v>
      </c>
      <c r="DO68" s="1" t="s">
        <v>114</v>
      </c>
      <c r="DP68" s="1" t="s">
        <v>115</v>
      </c>
      <c r="DR68" s="1" t="s">
        <v>265</v>
      </c>
    </row>
    <row r="69" spans="1:122" ht="15.6" x14ac:dyDescent="0.3">
      <c r="A69" t="s">
        <v>399</v>
      </c>
      <c r="B69">
        <v>0</v>
      </c>
      <c r="C69">
        <v>0</v>
      </c>
      <c r="D69">
        <v>-1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-1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/>
      <c r="CP69" s="1">
        <v>65</v>
      </c>
      <c r="CQ69" s="1" t="s">
        <v>236</v>
      </c>
      <c r="CT69" s="16" t="s">
        <v>400</v>
      </c>
      <c r="CU69" s="5">
        <v>3</v>
      </c>
      <c r="CV69" s="5">
        <v>4</v>
      </c>
      <c r="CW69" s="5">
        <v>10</v>
      </c>
      <c r="CX69" s="5">
        <v>0</v>
      </c>
      <c r="CY69" s="5">
        <v>2</v>
      </c>
      <c r="CZ69" s="5">
        <v>0</v>
      </c>
      <c r="DA69" s="5">
        <v>-4</v>
      </c>
      <c r="DC69" s="12">
        <f t="shared" ref="DC69:DC79" si="8">IF(CU69=0,(4*CU69+CV69-2*CW69-3*CX69+5*CY69-2*CZ69-DA69),(4*CU69+CV69-2*CW69-3*CX69+5*CY69-2*CZ69-DA69)/CU69)</f>
        <v>3.3333333333333335</v>
      </c>
      <c r="DD69" s="12">
        <f t="shared" ref="DD69:DD88" si="9">IF(CU69=0,DC69,DC69*CU69)</f>
        <v>10</v>
      </c>
      <c r="DF69" s="8">
        <f t="shared" si="7"/>
        <v>0</v>
      </c>
      <c r="DG69" s="8">
        <f t="shared" si="7"/>
        <v>0</v>
      </c>
      <c r="DH69" s="8">
        <f t="shared" si="7"/>
        <v>0</v>
      </c>
      <c r="DI69" s="8">
        <f t="shared" si="6"/>
        <v>0</v>
      </c>
      <c r="DJ69" s="8">
        <f t="shared" si="6"/>
        <v>0</v>
      </c>
      <c r="DK69" s="8">
        <f t="shared" si="6"/>
        <v>0</v>
      </c>
      <c r="DL69" s="8">
        <f t="shared" si="6"/>
        <v>0</v>
      </c>
      <c r="DO69" s="1" t="s">
        <v>116</v>
      </c>
      <c r="DP69" s="1" t="s">
        <v>401</v>
      </c>
      <c r="DR69" s="1" t="s">
        <v>265</v>
      </c>
    </row>
    <row r="70" spans="1:122" ht="15.6" x14ac:dyDescent="0.4">
      <c r="A70" t="s">
        <v>402</v>
      </c>
      <c r="B70">
        <v>0</v>
      </c>
      <c r="C70">
        <v>0</v>
      </c>
      <c r="D70">
        <v>1</v>
      </c>
      <c r="E70">
        <v>-1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-1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-0.27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-2</v>
      </c>
      <c r="CJ70">
        <v>0</v>
      </c>
      <c r="CK70">
        <v>-8</v>
      </c>
      <c r="CL70">
        <v>0</v>
      </c>
      <c r="CM70">
        <v>-1</v>
      </c>
      <c r="CN70">
        <v>0</v>
      </c>
      <c r="CO70"/>
      <c r="CP70" s="1">
        <v>66</v>
      </c>
      <c r="CQ70" s="1" t="s">
        <v>237</v>
      </c>
      <c r="CT70" s="13" t="s">
        <v>363</v>
      </c>
      <c r="CU70" s="5">
        <v>3</v>
      </c>
      <c r="CV70" s="5">
        <v>4</v>
      </c>
      <c r="CW70" s="5">
        <v>7</v>
      </c>
      <c r="CX70" s="5">
        <v>0</v>
      </c>
      <c r="CY70" s="5">
        <v>1</v>
      </c>
      <c r="CZ70" s="5">
        <v>0</v>
      </c>
      <c r="DA70" s="5">
        <v>-3</v>
      </c>
      <c r="DC70" s="12">
        <f t="shared" si="8"/>
        <v>3.3333333333333335</v>
      </c>
      <c r="DD70" s="12">
        <f t="shared" si="9"/>
        <v>10</v>
      </c>
      <c r="DF70" s="8">
        <f t="shared" si="7"/>
        <v>0</v>
      </c>
      <c r="DG70" s="8">
        <f t="shared" si="7"/>
        <v>0</v>
      </c>
      <c r="DH70" s="8">
        <f t="shared" si="7"/>
        <v>0</v>
      </c>
      <c r="DI70" s="8">
        <f t="shared" si="6"/>
        <v>0</v>
      </c>
      <c r="DJ70" s="8">
        <f t="shared" si="6"/>
        <v>0</v>
      </c>
      <c r="DK70" s="8">
        <f t="shared" si="6"/>
        <v>0</v>
      </c>
      <c r="DL70" s="8">
        <f t="shared" si="6"/>
        <v>0</v>
      </c>
      <c r="DO70" s="1" t="s">
        <v>117</v>
      </c>
      <c r="DP70" s="1" t="s">
        <v>403</v>
      </c>
      <c r="DR70" s="1" t="s">
        <v>265</v>
      </c>
    </row>
    <row r="71" spans="1:122" ht="15.6" x14ac:dyDescent="0.4">
      <c r="A71" t="s">
        <v>404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-1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-0.25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/>
      <c r="CP71" s="1">
        <v>67</v>
      </c>
      <c r="CQ71" s="1" t="s">
        <v>238</v>
      </c>
      <c r="CT71" s="13" t="s">
        <v>405</v>
      </c>
      <c r="CU71" s="5">
        <v>6</v>
      </c>
      <c r="CV71" s="5">
        <v>9</v>
      </c>
      <c r="CW71" s="5">
        <v>9</v>
      </c>
      <c r="CX71" s="5">
        <v>0</v>
      </c>
      <c r="CY71" s="5">
        <v>1</v>
      </c>
      <c r="CZ71" s="5">
        <v>0</v>
      </c>
      <c r="DA71" s="5">
        <v>-2</v>
      </c>
      <c r="DC71" s="12">
        <f t="shared" si="8"/>
        <v>3.6666666666666665</v>
      </c>
      <c r="DD71" s="12">
        <f t="shared" si="9"/>
        <v>22</v>
      </c>
      <c r="DF71" s="8">
        <f t="shared" si="7"/>
        <v>0</v>
      </c>
      <c r="DG71" s="8">
        <f t="shared" si="7"/>
        <v>0</v>
      </c>
      <c r="DH71" s="8">
        <f t="shared" si="7"/>
        <v>0</v>
      </c>
      <c r="DI71" s="8">
        <f t="shared" si="6"/>
        <v>0</v>
      </c>
      <c r="DJ71" s="8">
        <f t="shared" si="6"/>
        <v>0</v>
      </c>
      <c r="DK71" s="8">
        <f t="shared" si="6"/>
        <v>0</v>
      </c>
      <c r="DL71" s="8">
        <f t="shared" si="6"/>
        <v>0</v>
      </c>
      <c r="DO71" s="1" t="s">
        <v>118</v>
      </c>
      <c r="DP71" s="1" t="s">
        <v>406</v>
      </c>
      <c r="DR71" s="1" t="s">
        <v>265</v>
      </c>
    </row>
    <row r="72" spans="1:122" ht="18" x14ac:dyDescent="0.45">
      <c r="A72" t="s">
        <v>407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-1</v>
      </c>
      <c r="AJ72">
        <v>0</v>
      </c>
      <c r="AK72">
        <v>-1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/>
      <c r="CP72" s="1">
        <v>68</v>
      </c>
      <c r="CQ72" s="1" t="s">
        <v>239</v>
      </c>
      <c r="CT72" s="13" t="s">
        <v>408</v>
      </c>
      <c r="CU72" s="5">
        <v>6</v>
      </c>
      <c r="CV72" s="5">
        <v>8</v>
      </c>
      <c r="CW72" s="5">
        <v>9</v>
      </c>
      <c r="CX72" s="5">
        <v>0</v>
      </c>
      <c r="CY72" s="5">
        <v>1</v>
      </c>
      <c r="CZ72" s="5">
        <v>0</v>
      </c>
      <c r="DA72" s="5">
        <v>-3</v>
      </c>
      <c r="DC72" s="12">
        <f t="shared" si="8"/>
        <v>3.6666666666666665</v>
      </c>
      <c r="DD72" s="12">
        <f t="shared" si="9"/>
        <v>22</v>
      </c>
      <c r="DF72" s="8">
        <f t="shared" si="7"/>
        <v>0</v>
      </c>
      <c r="DG72" s="8">
        <f t="shared" si="7"/>
        <v>0</v>
      </c>
      <c r="DH72" s="8">
        <f t="shared" si="7"/>
        <v>0</v>
      </c>
      <c r="DI72" s="8">
        <f t="shared" si="6"/>
        <v>0</v>
      </c>
      <c r="DJ72" s="8">
        <f t="shared" si="6"/>
        <v>0</v>
      </c>
      <c r="DK72" s="8">
        <f t="shared" si="6"/>
        <v>0</v>
      </c>
      <c r="DL72" s="8">
        <f t="shared" si="6"/>
        <v>0</v>
      </c>
      <c r="DO72" s="1" t="s">
        <v>119</v>
      </c>
      <c r="DP72" s="1" t="s">
        <v>409</v>
      </c>
      <c r="DR72" s="1" t="s">
        <v>265</v>
      </c>
    </row>
    <row r="73" spans="1:122" ht="15.6" x14ac:dyDescent="0.4">
      <c r="A73" t="s">
        <v>410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-1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-1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-0.27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-3</v>
      </c>
      <c r="CJ73">
        <v>0</v>
      </c>
      <c r="CK73">
        <v>-12</v>
      </c>
      <c r="CL73">
        <v>0</v>
      </c>
      <c r="CM73">
        <v>-1</v>
      </c>
      <c r="CN73">
        <v>0</v>
      </c>
      <c r="CO73"/>
      <c r="CP73" s="1">
        <v>69</v>
      </c>
      <c r="CQ73" s="1" t="s">
        <v>240</v>
      </c>
      <c r="CT73" s="13" t="s">
        <v>393</v>
      </c>
      <c r="CU73" s="5">
        <v>4</v>
      </c>
      <c r="CV73" s="5">
        <v>4</v>
      </c>
      <c r="CW73" s="5">
        <v>4</v>
      </c>
      <c r="CX73" s="5">
        <v>0</v>
      </c>
      <c r="CY73" s="5">
        <v>0</v>
      </c>
      <c r="CZ73" s="5">
        <v>0</v>
      </c>
      <c r="DA73" s="5">
        <v>-2</v>
      </c>
      <c r="DC73" s="12">
        <f t="shared" si="8"/>
        <v>3.5</v>
      </c>
      <c r="DD73" s="12">
        <f t="shared" si="9"/>
        <v>14</v>
      </c>
      <c r="DF73" s="8">
        <f t="shared" si="7"/>
        <v>0</v>
      </c>
      <c r="DG73" s="8">
        <f t="shared" si="7"/>
        <v>0</v>
      </c>
      <c r="DH73" s="8">
        <f t="shared" si="7"/>
        <v>0</v>
      </c>
      <c r="DI73" s="8">
        <f t="shared" si="6"/>
        <v>0</v>
      </c>
      <c r="DJ73" s="8">
        <f t="shared" si="6"/>
        <v>0</v>
      </c>
      <c r="DK73" s="8">
        <f t="shared" si="6"/>
        <v>0</v>
      </c>
      <c r="DL73" s="8">
        <f t="shared" si="6"/>
        <v>0</v>
      </c>
      <c r="DO73" s="1" t="s">
        <v>120</v>
      </c>
      <c r="DP73" s="1" t="s">
        <v>411</v>
      </c>
      <c r="DR73" s="1" t="s">
        <v>265</v>
      </c>
    </row>
    <row r="74" spans="1:122" ht="15.6" x14ac:dyDescent="0.4">
      <c r="A74" t="s">
        <v>412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-1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/>
      <c r="CP74" s="1">
        <v>70</v>
      </c>
      <c r="CQ74" s="1" t="s">
        <v>241</v>
      </c>
      <c r="CT74" s="13" t="s">
        <v>357</v>
      </c>
      <c r="CU74" s="5">
        <v>4</v>
      </c>
      <c r="CV74" s="5">
        <v>2</v>
      </c>
      <c r="CW74" s="5">
        <v>5</v>
      </c>
      <c r="CX74" s="5">
        <v>0</v>
      </c>
      <c r="CY74" s="5">
        <v>0</v>
      </c>
      <c r="CZ74" s="5">
        <v>0</v>
      </c>
      <c r="DA74" s="5">
        <v>-2</v>
      </c>
      <c r="DC74" s="12">
        <f t="shared" si="8"/>
        <v>2.5</v>
      </c>
      <c r="DD74" s="12">
        <f t="shared" si="9"/>
        <v>10</v>
      </c>
      <c r="DF74" s="8">
        <f t="shared" si="7"/>
        <v>0</v>
      </c>
      <c r="DG74" s="8">
        <f t="shared" si="7"/>
        <v>0</v>
      </c>
      <c r="DH74" s="8">
        <f t="shared" si="7"/>
        <v>0</v>
      </c>
      <c r="DI74" s="8">
        <f t="shared" si="6"/>
        <v>0</v>
      </c>
      <c r="DJ74" s="8">
        <f t="shared" si="6"/>
        <v>0</v>
      </c>
      <c r="DK74" s="8">
        <f t="shared" si="6"/>
        <v>0</v>
      </c>
      <c r="DL74" s="8">
        <f t="shared" si="6"/>
        <v>0</v>
      </c>
      <c r="DO74" s="1" t="s">
        <v>121</v>
      </c>
      <c r="DP74" s="1" t="s">
        <v>413</v>
      </c>
      <c r="DR74" s="1" t="s">
        <v>265</v>
      </c>
    </row>
    <row r="75" spans="1:122" ht="15.6" x14ac:dyDescent="0.4">
      <c r="A75" t="s">
        <v>414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-1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/>
      <c r="CP75" s="1">
        <v>71</v>
      </c>
      <c r="CQ75" s="1" t="s">
        <v>242</v>
      </c>
      <c r="CT75" s="13" t="s">
        <v>312</v>
      </c>
      <c r="CU75" s="5">
        <v>6</v>
      </c>
      <c r="CV75" s="5">
        <v>12</v>
      </c>
      <c r="CW75" s="5">
        <v>6</v>
      </c>
      <c r="CX75" s="5">
        <v>0</v>
      </c>
      <c r="CY75" s="5">
        <v>0</v>
      </c>
      <c r="CZ75" s="5">
        <v>0</v>
      </c>
      <c r="DA75" s="5">
        <v>0</v>
      </c>
      <c r="DC75" s="12">
        <f t="shared" si="8"/>
        <v>4</v>
      </c>
      <c r="DD75" s="12">
        <f t="shared" si="9"/>
        <v>24</v>
      </c>
      <c r="DF75" s="8">
        <f t="shared" si="7"/>
        <v>0</v>
      </c>
      <c r="DG75" s="8">
        <f t="shared" si="7"/>
        <v>0</v>
      </c>
      <c r="DH75" s="8">
        <f t="shared" si="7"/>
        <v>0</v>
      </c>
      <c r="DI75" s="8">
        <f t="shared" si="6"/>
        <v>0</v>
      </c>
      <c r="DJ75" s="8">
        <f t="shared" si="6"/>
        <v>0</v>
      </c>
      <c r="DK75" s="8">
        <f t="shared" si="6"/>
        <v>0</v>
      </c>
      <c r="DL75" s="8">
        <f t="shared" si="6"/>
        <v>0</v>
      </c>
      <c r="DO75" s="1" t="s">
        <v>122</v>
      </c>
      <c r="DP75" s="1" t="s">
        <v>123</v>
      </c>
      <c r="DR75" s="1" t="s">
        <v>265</v>
      </c>
    </row>
    <row r="76" spans="1:122" ht="15.6" x14ac:dyDescent="0.35">
      <c r="A76" t="s">
        <v>415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-1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/>
      <c r="CP76" s="1">
        <v>72</v>
      </c>
      <c r="CQ76" s="1" t="s">
        <v>243</v>
      </c>
      <c r="CT76" s="5" t="s">
        <v>416</v>
      </c>
      <c r="CU76" s="5">
        <v>12</v>
      </c>
      <c r="CV76" s="5">
        <v>22</v>
      </c>
      <c r="CW76" s="5">
        <v>11</v>
      </c>
      <c r="CX76" s="5">
        <v>0</v>
      </c>
      <c r="CY76" s="5">
        <v>0</v>
      </c>
      <c r="CZ76" s="5">
        <v>0</v>
      </c>
      <c r="DA76" s="5">
        <v>0</v>
      </c>
      <c r="DC76" s="12">
        <f t="shared" si="8"/>
        <v>4</v>
      </c>
      <c r="DD76" s="12">
        <f t="shared" si="9"/>
        <v>48</v>
      </c>
      <c r="DF76" s="8">
        <f t="shared" si="7"/>
        <v>0</v>
      </c>
      <c r="DG76" s="8">
        <f t="shared" si="7"/>
        <v>0</v>
      </c>
      <c r="DH76" s="8">
        <f t="shared" si="7"/>
        <v>0</v>
      </c>
      <c r="DI76" s="8">
        <f t="shared" si="6"/>
        <v>0</v>
      </c>
      <c r="DJ76" s="8">
        <f t="shared" si="6"/>
        <v>0</v>
      </c>
      <c r="DK76" s="8">
        <f t="shared" si="6"/>
        <v>0</v>
      </c>
      <c r="DL76" s="8">
        <f t="shared" si="6"/>
        <v>0</v>
      </c>
      <c r="DO76" s="1" t="s">
        <v>124</v>
      </c>
      <c r="DP76" s="1" t="s">
        <v>125</v>
      </c>
      <c r="DR76" s="1" t="s">
        <v>265</v>
      </c>
    </row>
    <row r="77" spans="1:122" ht="15.6" x14ac:dyDescent="0.35">
      <c r="A77" t="s">
        <v>417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-1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/>
      <c r="CP77" s="1">
        <v>73</v>
      </c>
      <c r="CQ77" s="1" t="s">
        <v>244</v>
      </c>
      <c r="CT77" s="5" t="s">
        <v>418</v>
      </c>
      <c r="CU77" s="5">
        <v>5</v>
      </c>
      <c r="CV77" s="5">
        <v>10</v>
      </c>
      <c r="CW77" s="5">
        <v>5</v>
      </c>
      <c r="CX77" s="5">
        <v>0</v>
      </c>
      <c r="CY77" s="5">
        <v>0</v>
      </c>
      <c r="CZ77" s="5">
        <v>0</v>
      </c>
      <c r="DA77" s="5">
        <v>0</v>
      </c>
      <c r="DC77" s="12">
        <f t="shared" si="8"/>
        <v>4</v>
      </c>
      <c r="DD77" s="12">
        <f t="shared" si="9"/>
        <v>20</v>
      </c>
      <c r="DF77" s="8">
        <f t="shared" si="7"/>
        <v>0</v>
      </c>
      <c r="DG77" s="8">
        <f t="shared" si="7"/>
        <v>0</v>
      </c>
      <c r="DH77" s="8">
        <f t="shared" si="7"/>
        <v>0</v>
      </c>
      <c r="DI77" s="8">
        <f t="shared" si="6"/>
        <v>0</v>
      </c>
      <c r="DJ77" s="8">
        <f t="shared" si="6"/>
        <v>0</v>
      </c>
      <c r="DK77" s="8">
        <f t="shared" si="6"/>
        <v>0</v>
      </c>
      <c r="DL77" s="8">
        <f t="shared" si="6"/>
        <v>0</v>
      </c>
      <c r="DO77" s="1" t="s">
        <v>126</v>
      </c>
      <c r="DP77" s="1" t="s">
        <v>127</v>
      </c>
      <c r="DR77" s="1" t="s">
        <v>265</v>
      </c>
    </row>
    <row r="78" spans="1:122" ht="15.6" x14ac:dyDescent="0.35">
      <c r="A78" t="s">
        <v>419</v>
      </c>
      <c r="B78">
        <v>0</v>
      </c>
      <c r="C78">
        <v>0</v>
      </c>
      <c r="D78">
        <v>0</v>
      </c>
      <c r="E78">
        <v>0</v>
      </c>
      <c r="F78">
        <v>0</v>
      </c>
      <c r="G78">
        <v>2</v>
      </c>
      <c r="H78">
        <v>0</v>
      </c>
      <c r="I78">
        <v>1</v>
      </c>
      <c r="J78">
        <v>-3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-3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4</v>
      </c>
      <c r="AQ78">
        <v>-4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-1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-0.22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/>
      <c r="CP78" s="1">
        <v>74</v>
      </c>
      <c r="CQ78" s="1" t="s">
        <v>245</v>
      </c>
      <c r="CT78" s="5" t="s">
        <v>420</v>
      </c>
      <c r="CU78" s="5">
        <v>3</v>
      </c>
      <c r="CV78" s="5">
        <v>8</v>
      </c>
      <c r="CW78" s="5">
        <v>3</v>
      </c>
      <c r="CX78" s="5">
        <v>0</v>
      </c>
      <c r="CY78" s="5">
        <v>0</v>
      </c>
      <c r="CZ78" s="5">
        <v>0</v>
      </c>
      <c r="DA78" s="5">
        <v>0</v>
      </c>
      <c r="DC78" s="12">
        <f t="shared" si="8"/>
        <v>4.666666666666667</v>
      </c>
      <c r="DD78" s="12">
        <f t="shared" si="9"/>
        <v>14</v>
      </c>
      <c r="DF78" s="8">
        <f t="shared" si="7"/>
        <v>0</v>
      </c>
      <c r="DG78" s="8">
        <f t="shared" si="7"/>
        <v>0</v>
      </c>
      <c r="DH78" s="8">
        <f t="shared" si="7"/>
        <v>0</v>
      </c>
      <c r="DI78" s="8">
        <f t="shared" si="6"/>
        <v>0</v>
      </c>
      <c r="DJ78" s="8">
        <f t="shared" si="6"/>
        <v>0</v>
      </c>
      <c r="DK78" s="8">
        <f t="shared" si="6"/>
        <v>0</v>
      </c>
      <c r="DL78" s="8">
        <f t="shared" si="6"/>
        <v>0</v>
      </c>
      <c r="DO78" s="1" t="s">
        <v>128</v>
      </c>
      <c r="DP78" s="1" t="s">
        <v>421</v>
      </c>
      <c r="DR78" s="1" t="s">
        <v>265</v>
      </c>
    </row>
    <row r="79" spans="1:122" ht="15" x14ac:dyDescent="0.35">
      <c r="A79" t="s">
        <v>422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-1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/>
      <c r="CP79" s="1">
        <v>75</v>
      </c>
      <c r="CQ79" s="1" t="s">
        <v>246</v>
      </c>
      <c r="CT79" s="13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C79" s="12">
        <f t="shared" si="8"/>
        <v>0</v>
      </c>
      <c r="DD79" s="12">
        <f t="shared" si="9"/>
        <v>0</v>
      </c>
      <c r="DF79" s="8">
        <f t="shared" si="7"/>
        <v>0</v>
      </c>
      <c r="DG79" s="8">
        <f t="shared" si="7"/>
        <v>0</v>
      </c>
      <c r="DH79" s="8">
        <f t="shared" si="7"/>
        <v>0</v>
      </c>
      <c r="DI79" s="8">
        <f t="shared" si="6"/>
        <v>0</v>
      </c>
      <c r="DJ79" s="8">
        <f t="shared" si="6"/>
        <v>0</v>
      </c>
      <c r="DK79" s="8">
        <f t="shared" si="6"/>
        <v>0</v>
      </c>
      <c r="DL79" s="8">
        <f t="shared" si="6"/>
        <v>0</v>
      </c>
      <c r="DO79" s="1" t="s">
        <v>129</v>
      </c>
      <c r="DP79" s="1" t="s">
        <v>130</v>
      </c>
      <c r="DR79" s="1" t="s">
        <v>265</v>
      </c>
    </row>
    <row r="80" spans="1:122" ht="15" x14ac:dyDescent="0.35">
      <c r="A80" t="s">
        <v>423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-1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/>
      <c r="CP80" s="1">
        <v>76</v>
      </c>
      <c r="CQ80" s="1" t="s">
        <v>247</v>
      </c>
      <c r="CT80" s="13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C80" s="12">
        <v>0</v>
      </c>
      <c r="DD80" s="12">
        <f t="shared" si="9"/>
        <v>0</v>
      </c>
      <c r="DF80" s="8">
        <f t="shared" si="7"/>
        <v>0</v>
      </c>
      <c r="DG80" s="8">
        <f t="shared" si="7"/>
        <v>0</v>
      </c>
      <c r="DH80" s="8">
        <f t="shared" si="7"/>
        <v>0</v>
      </c>
      <c r="DI80" s="8">
        <f t="shared" si="6"/>
        <v>0</v>
      </c>
      <c r="DJ80" s="8">
        <f t="shared" si="6"/>
        <v>0</v>
      </c>
      <c r="DK80" s="8">
        <f t="shared" si="6"/>
        <v>0</v>
      </c>
      <c r="DL80" s="8">
        <f t="shared" si="6"/>
        <v>0</v>
      </c>
      <c r="DO80" s="1" t="s">
        <v>131</v>
      </c>
      <c r="DP80" s="1" t="s">
        <v>132</v>
      </c>
      <c r="DR80" s="1" t="s">
        <v>265</v>
      </c>
    </row>
    <row r="81" spans="1:122" ht="15.6" x14ac:dyDescent="0.4">
      <c r="A81" t="s">
        <v>424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-1</v>
      </c>
      <c r="BA81">
        <v>-1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-0.22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/>
      <c r="CP81" s="1">
        <v>77</v>
      </c>
      <c r="CQ81" s="1" t="s">
        <v>248</v>
      </c>
      <c r="CT81" s="13" t="s">
        <v>309</v>
      </c>
      <c r="CU81" s="5">
        <v>4</v>
      </c>
      <c r="CV81" s="5">
        <v>2</v>
      </c>
      <c r="CW81" s="5">
        <v>4</v>
      </c>
      <c r="CX81" s="5">
        <v>0</v>
      </c>
      <c r="CY81" s="5">
        <v>0</v>
      </c>
      <c r="CZ81" s="5">
        <v>0</v>
      </c>
      <c r="DA81" s="5">
        <v>-2</v>
      </c>
      <c r="DC81" s="12">
        <f t="shared" ref="DC81:DC88" si="10">IF(CU81=0,(4*CU81+CV81-2*CW81-3*CX81+5*CY81-2*CZ81-DA81),(4*CU81+CV81-2*CW81-3*CX81+5*CY81-2*CZ81-DA81)/CU81)</f>
        <v>3</v>
      </c>
      <c r="DD81" s="12">
        <f t="shared" si="9"/>
        <v>12</v>
      </c>
      <c r="DF81" s="8">
        <f t="shared" si="7"/>
        <v>0</v>
      </c>
      <c r="DG81" s="8">
        <f t="shared" si="7"/>
        <v>0</v>
      </c>
      <c r="DH81" s="8">
        <f t="shared" si="7"/>
        <v>0</v>
      </c>
      <c r="DI81" s="8">
        <f t="shared" si="6"/>
        <v>0</v>
      </c>
      <c r="DJ81" s="8">
        <f t="shared" si="6"/>
        <v>0</v>
      </c>
      <c r="DK81" s="8">
        <f t="shared" si="6"/>
        <v>0</v>
      </c>
      <c r="DL81" s="8">
        <f t="shared" si="6"/>
        <v>0</v>
      </c>
      <c r="DO81" s="1" t="s">
        <v>133</v>
      </c>
      <c r="DP81" s="1" t="s">
        <v>425</v>
      </c>
      <c r="DR81" s="1" t="s">
        <v>265</v>
      </c>
    </row>
    <row r="82" spans="1:122" ht="15.6" x14ac:dyDescent="0.35">
      <c r="A82" t="s">
        <v>426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-1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-1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-0.27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-3</v>
      </c>
      <c r="CJ82">
        <v>0</v>
      </c>
      <c r="CK82">
        <v>-10</v>
      </c>
      <c r="CL82">
        <v>0</v>
      </c>
      <c r="CM82">
        <v>-1</v>
      </c>
      <c r="CN82">
        <v>0</v>
      </c>
      <c r="CO82"/>
      <c r="CP82" s="1">
        <v>78</v>
      </c>
      <c r="CQ82" t="s">
        <v>249</v>
      </c>
      <c r="CT82" s="17" t="s">
        <v>427</v>
      </c>
      <c r="CU82" s="5">
        <v>5</v>
      </c>
      <c r="CV82" s="5">
        <v>10</v>
      </c>
      <c r="CW82" s="5">
        <v>5</v>
      </c>
      <c r="CX82" s="5">
        <v>0</v>
      </c>
      <c r="CY82" s="5">
        <v>0</v>
      </c>
      <c r="CZ82" s="5">
        <v>0</v>
      </c>
      <c r="DA82" s="5">
        <v>0</v>
      </c>
      <c r="DC82" s="12">
        <f t="shared" si="10"/>
        <v>4</v>
      </c>
      <c r="DD82" s="12">
        <f t="shared" si="9"/>
        <v>20</v>
      </c>
      <c r="DF82" s="8">
        <f t="shared" si="7"/>
        <v>0</v>
      </c>
      <c r="DG82" s="8">
        <f t="shared" si="7"/>
        <v>0</v>
      </c>
      <c r="DH82" s="8">
        <f t="shared" si="7"/>
        <v>0</v>
      </c>
      <c r="DI82" s="8">
        <f t="shared" si="6"/>
        <v>0</v>
      </c>
      <c r="DJ82" s="8">
        <f t="shared" si="6"/>
        <v>0</v>
      </c>
      <c r="DK82" s="8">
        <f t="shared" si="6"/>
        <v>0</v>
      </c>
      <c r="DL82" s="8">
        <f t="shared" si="6"/>
        <v>0</v>
      </c>
      <c r="DO82" s="1" t="s">
        <v>134</v>
      </c>
      <c r="DP82" s="1" t="s">
        <v>428</v>
      </c>
      <c r="DR82" s="1" t="s">
        <v>265</v>
      </c>
    </row>
    <row r="83" spans="1:122" ht="15.6" x14ac:dyDescent="0.4">
      <c r="A83" t="s">
        <v>429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-1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-1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-1</v>
      </c>
      <c r="BV83">
        <v>0</v>
      </c>
      <c r="BW83">
        <v>0</v>
      </c>
      <c r="BX83">
        <v>0</v>
      </c>
      <c r="BY83">
        <v>-0.26700000000000002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-6</v>
      </c>
      <c r="CJ83">
        <v>0</v>
      </c>
      <c r="CK83">
        <v>-24</v>
      </c>
      <c r="CL83">
        <v>0</v>
      </c>
      <c r="CM83">
        <v>-1</v>
      </c>
      <c r="CN83">
        <v>0</v>
      </c>
      <c r="CO83"/>
      <c r="CP83" s="1">
        <v>79</v>
      </c>
      <c r="CQ83" t="s">
        <v>250</v>
      </c>
      <c r="CT83" s="13" t="s">
        <v>333</v>
      </c>
      <c r="CU83" s="5">
        <v>4</v>
      </c>
      <c r="CV83" s="5">
        <v>4</v>
      </c>
      <c r="CW83" s="5">
        <v>5</v>
      </c>
      <c r="CX83" s="5">
        <v>0</v>
      </c>
      <c r="CY83" s="5">
        <v>0</v>
      </c>
      <c r="CZ83" s="5">
        <v>0</v>
      </c>
      <c r="DA83" s="5">
        <v>-2</v>
      </c>
      <c r="DC83" s="12">
        <f t="shared" si="10"/>
        <v>3</v>
      </c>
      <c r="DD83" s="12">
        <f t="shared" si="9"/>
        <v>12</v>
      </c>
      <c r="DF83" s="8">
        <f t="shared" si="7"/>
        <v>0</v>
      </c>
      <c r="DG83" s="8">
        <f t="shared" si="7"/>
        <v>0</v>
      </c>
      <c r="DH83" s="8">
        <f t="shared" si="7"/>
        <v>0</v>
      </c>
      <c r="DI83" s="8">
        <f t="shared" si="6"/>
        <v>0</v>
      </c>
      <c r="DJ83" s="8">
        <f t="shared" si="6"/>
        <v>0</v>
      </c>
      <c r="DK83" s="8">
        <f t="shared" si="6"/>
        <v>0</v>
      </c>
      <c r="DL83" s="8">
        <f t="shared" si="6"/>
        <v>0</v>
      </c>
      <c r="DO83" s="1" t="s">
        <v>135</v>
      </c>
      <c r="DP83" s="1" t="s">
        <v>430</v>
      </c>
      <c r="DR83" s="1" t="s">
        <v>265</v>
      </c>
    </row>
    <row r="84" spans="1:122" ht="15.6" x14ac:dyDescent="0.4">
      <c r="A84" t="s">
        <v>431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-1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-1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-1</v>
      </c>
      <c r="BX84">
        <v>0</v>
      </c>
      <c r="BY84">
        <v>-0.09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-5</v>
      </c>
      <c r="CJ84">
        <v>0</v>
      </c>
      <c r="CK84">
        <v>-20</v>
      </c>
      <c r="CL84">
        <v>0</v>
      </c>
      <c r="CM84">
        <v>-1</v>
      </c>
      <c r="CN84">
        <v>0</v>
      </c>
      <c r="CO84"/>
      <c r="CP84" s="1">
        <v>80</v>
      </c>
      <c r="CQ84" t="s">
        <v>251</v>
      </c>
      <c r="CT84" s="13" t="s">
        <v>277</v>
      </c>
      <c r="CU84" s="5">
        <v>5</v>
      </c>
      <c r="CV84" s="5">
        <v>4</v>
      </c>
      <c r="CW84" s="5">
        <v>5</v>
      </c>
      <c r="CX84" s="5">
        <v>0</v>
      </c>
      <c r="CY84" s="5">
        <v>0</v>
      </c>
      <c r="CZ84" s="5">
        <v>0</v>
      </c>
      <c r="DA84" s="5">
        <v>-2</v>
      </c>
      <c r="DC84" s="12">
        <f t="shared" si="10"/>
        <v>3.2</v>
      </c>
      <c r="DD84" s="12">
        <f t="shared" si="9"/>
        <v>16</v>
      </c>
      <c r="DE84" s="1" t="s">
        <v>432</v>
      </c>
      <c r="DF84" s="8">
        <f t="shared" si="7"/>
        <v>0</v>
      </c>
      <c r="DG84" s="8">
        <f t="shared" si="7"/>
        <v>0</v>
      </c>
      <c r="DH84" s="8">
        <f t="shared" si="7"/>
        <v>0</v>
      </c>
      <c r="DI84" s="8">
        <f t="shared" si="6"/>
        <v>0</v>
      </c>
      <c r="DJ84" s="8">
        <f t="shared" si="6"/>
        <v>0</v>
      </c>
      <c r="DK84" s="8">
        <f t="shared" si="6"/>
        <v>0</v>
      </c>
      <c r="DL84" s="8">
        <f t="shared" si="6"/>
        <v>0</v>
      </c>
      <c r="DO84" s="1" t="s">
        <v>136</v>
      </c>
      <c r="DP84" s="1" t="s">
        <v>433</v>
      </c>
      <c r="DR84" s="1" t="s">
        <v>265</v>
      </c>
    </row>
    <row r="85" spans="1:122" ht="15.6" x14ac:dyDescent="0.4">
      <c r="A85" t="s">
        <v>434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-1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-1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-1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-3</v>
      </c>
      <c r="CJ85">
        <v>0</v>
      </c>
      <c r="CK85">
        <v>-14</v>
      </c>
      <c r="CL85">
        <v>0</v>
      </c>
      <c r="CM85">
        <v>-1</v>
      </c>
      <c r="CN85">
        <v>0</v>
      </c>
      <c r="CO85"/>
      <c r="CP85" s="1">
        <v>81</v>
      </c>
      <c r="CQ85" t="s">
        <v>252</v>
      </c>
      <c r="CT85" s="13" t="s">
        <v>312</v>
      </c>
      <c r="CU85" s="5">
        <v>6</v>
      </c>
      <c r="CV85" s="5">
        <v>12</v>
      </c>
      <c r="CW85" s="5">
        <v>6</v>
      </c>
      <c r="CX85" s="5">
        <v>0</v>
      </c>
      <c r="CY85" s="5">
        <v>0</v>
      </c>
      <c r="CZ85" s="5">
        <v>0</v>
      </c>
      <c r="DA85" s="5">
        <v>0</v>
      </c>
      <c r="DC85" s="12">
        <f t="shared" si="10"/>
        <v>4</v>
      </c>
      <c r="DD85" s="12">
        <f t="shared" si="9"/>
        <v>24</v>
      </c>
      <c r="DF85" s="8">
        <f t="shared" si="7"/>
        <v>0</v>
      </c>
      <c r="DG85" s="8">
        <f t="shared" si="7"/>
        <v>0</v>
      </c>
      <c r="DH85" s="8">
        <f t="shared" si="7"/>
        <v>0</v>
      </c>
      <c r="DI85" s="8">
        <f t="shared" si="6"/>
        <v>0</v>
      </c>
      <c r="DJ85" s="8">
        <f t="shared" si="6"/>
        <v>0</v>
      </c>
      <c r="DK85" s="8">
        <f t="shared" si="6"/>
        <v>0</v>
      </c>
      <c r="DL85" s="8">
        <f t="shared" si="6"/>
        <v>0</v>
      </c>
      <c r="DO85" s="1" t="s">
        <v>137</v>
      </c>
      <c r="DP85" s="1" t="s">
        <v>138</v>
      </c>
      <c r="DR85" s="1" t="s">
        <v>265</v>
      </c>
    </row>
    <row r="86" spans="1:122" ht="15.6" x14ac:dyDescent="0.4">
      <c r="A86" t="s">
        <v>435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-2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-1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-0.27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-4</v>
      </c>
      <c r="CJ86">
        <v>0</v>
      </c>
      <c r="CK86">
        <v>-14</v>
      </c>
      <c r="CL86">
        <v>0</v>
      </c>
      <c r="CM86">
        <v>-1</v>
      </c>
      <c r="CN86">
        <v>0</v>
      </c>
      <c r="CO86"/>
      <c r="CP86" s="1">
        <v>82</v>
      </c>
      <c r="CQ86" t="s">
        <v>253</v>
      </c>
      <c r="CT86" s="13" t="s">
        <v>312</v>
      </c>
      <c r="CU86" s="5">
        <v>6</v>
      </c>
      <c r="CV86" s="5">
        <v>12</v>
      </c>
      <c r="CW86" s="5">
        <v>6</v>
      </c>
      <c r="CX86" s="5">
        <v>0</v>
      </c>
      <c r="CY86" s="5">
        <v>0</v>
      </c>
      <c r="CZ86" s="5">
        <v>0</v>
      </c>
      <c r="DA86" s="5">
        <v>0</v>
      </c>
      <c r="DC86" s="12">
        <f t="shared" si="10"/>
        <v>4</v>
      </c>
      <c r="DD86" s="12">
        <f t="shared" si="9"/>
        <v>24</v>
      </c>
      <c r="DF86" s="8">
        <f t="shared" si="7"/>
        <v>0</v>
      </c>
      <c r="DG86" s="8">
        <f t="shared" si="7"/>
        <v>0</v>
      </c>
      <c r="DH86" s="8">
        <f t="shared" si="7"/>
        <v>0</v>
      </c>
      <c r="DI86" s="8">
        <f t="shared" si="6"/>
        <v>0</v>
      </c>
      <c r="DJ86" s="8">
        <f t="shared" si="6"/>
        <v>0</v>
      </c>
      <c r="DK86" s="8">
        <f t="shared" si="6"/>
        <v>0</v>
      </c>
      <c r="DL86" s="8">
        <f t="shared" si="6"/>
        <v>0</v>
      </c>
      <c r="DO86" s="1" t="s">
        <v>139</v>
      </c>
      <c r="DP86" s="1" t="s">
        <v>436</v>
      </c>
      <c r="DR86" s="1" t="s">
        <v>265</v>
      </c>
    </row>
    <row r="87" spans="1:122" ht="15.6" x14ac:dyDescent="0.35">
      <c r="A87" t="s">
        <v>437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-2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-1</v>
      </c>
      <c r="BU87">
        <v>0</v>
      </c>
      <c r="BV87">
        <v>0</v>
      </c>
      <c r="BW87">
        <v>0</v>
      </c>
      <c r="BX87">
        <v>0</v>
      </c>
      <c r="BY87">
        <v>-0.27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-4</v>
      </c>
      <c r="CJ87">
        <v>0</v>
      </c>
      <c r="CK87">
        <v>-10</v>
      </c>
      <c r="CL87">
        <v>0</v>
      </c>
      <c r="CM87">
        <v>-1</v>
      </c>
      <c r="CN87">
        <v>0</v>
      </c>
      <c r="CO87"/>
      <c r="CP87" s="1">
        <v>83</v>
      </c>
      <c r="CQ87" t="s">
        <v>254</v>
      </c>
      <c r="CT87" s="17" t="s">
        <v>438</v>
      </c>
      <c r="CU87" s="5">
        <v>6</v>
      </c>
      <c r="CV87" s="5">
        <v>14</v>
      </c>
      <c r="CW87" s="5">
        <v>6</v>
      </c>
      <c r="CX87" s="5">
        <v>0</v>
      </c>
      <c r="CY87" s="5">
        <v>0</v>
      </c>
      <c r="CZ87" s="5">
        <v>0</v>
      </c>
      <c r="DA87" s="5">
        <v>0</v>
      </c>
      <c r="DC87" s="12">
        <f t="shared" si="10"/>
        <v>4.333333333333333</v>
      </c>
      <c r="DD87" s="12">
        <f t="shared" si="9"/>
        <v>26</v>
      </c>
      <c r="DF87" s="8">
        <f t="shared" si="7"/>
        <v>0</v>
      </c>
      <c r="DG87" s="8">
        <f t="shared" si="7"/>
        <v>0</v>
      </c>
      <c r="DH87" s="8">
        <f t="shared" si="7"/>
        <v>0</v>
      </c>
      <c r="DI87" s="8">
        <f t="shared" si="6"/>
        <v>0</v>
      </c>
      <c r="DJ87" s="8">
        <f t="shared" si="6"/>
        <v>0</v>
      </c>
      <c r="DK87" s="8">
        <f t="shared" si="6"/>
        <v>0</v>
      </c>
      <c r="DL87" s="8">
        <f t="shared" si="6"/>
        <v>0</v>
      </c>
      <c r="DO87" s="1" t="s">
        <v>140</v>
      </c>
      <c r="DP87" s="1" t="s">
        <v>439</v>
      </c>
      <c r="DR87" s="1" t="s">
        <v>265</v>
      </c>
    </row>
    <row r="88" spans="1:122" ht="15.6" x14ac:dyDescent="0.35">
      <c r="A88" t="s">
        <v>440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-1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-2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-1</v>
      </c>
      <c r="BW88">
        <v>0</v>
      </c>
      <c r="BX88">
        <v>0</v>
      </c>
      <c r="BY88">
        <v>-0.26700000000000002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-12</v>
      </c>
      <c r="CJ88">
        <v>0</v>
      </c>
      <c r="CK88">
        <v>-48</v>
      </c>
      <c r="CL88">
        <v>0</v>
      </c>
      <c r="CM88">
        <v>-1</v>
      </c>
      <c r="CN88">
        <v>0</v>
      </c>
      <c r="CO88"/>
      <c r="CP88" s="1">
        <v>84</v>
      </c>
      <c r="CQ88" t="s">
        <v>255</v>
      </c>
      <c r="CT88" s="17" t="s">
        <v>438</v>
      </c>
      <c r="CU88" s="5">
        <v>6</v>
      </c>
      <c r="CV88" s="5">
        <v>14</v>
      </c>
      <c r="CW88" s="5">
        <v>6</v>
      </c>
      <c r="CX88" s="5">
        <v>0</v>
      </c>
      <c r="CY88" s="5">
        <v>0</v>
      </c>
      <c r="CZ88" s="5">
        <v>0</v>
      </c>
      <c r="DA88" s="5">
        <v>0</v>
      </c>
      <c r="DC88" s="12">
        <f t="shared" si="10"/>
        <v>4.333333333333333</v>
      </c>
      <c r="DD88" s="12">
        <f t="shared" si="9"/>
        <v>26</v>
      </c>
      <c r="DF88" s="8">
        <f t="shared" si="7"/>
        <v>0</v>
      </c>
      <c r="DG88" s="8">
        <f t="shared" si="7"/>
        <v>0</v>
      </c>
      <c r="DH88" s="8">
        <f t="shared" si="7"/>
        <v>0</v>
      </c>
      <c r="DI88" s="8">
        <f t="shared" si="6"/>
        <v>0</v>
      </c>
      <c r="DJ88" s="8">
        <f t="shared" si="6"/>
        <v>0</v>
      </c>
      <c r="DK88" s="8">
        <f t="shared" si="6"/>
        <v>0</v>
      </c>
      <c r="DL88" s="8">
        <f t="shared" si="6"/>
        <v>0</v>
      </c>
      <c r="DO88" s="1" t="s">
        <v>141</v>
      </c>
      <c r="DP88" s="1" t="s">
        <v>441</v>
      </c>
      <c r="DR88" s="1" t="s">
        <v>265</v>
      </c>
    </row>
    <row r="89" spans="1:122" ht="15" x14ac:dyDescent="0.35">
      <c r="A89" t="s">
        <v>442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-1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-0.27</v>
      </c>
      <c r="BZ89">
        <v>0</v>
      </c>
      <c r="CA89">
        <v>0</v>
      </c>
      <c r="CB89">
        <v>0</v>
      </c>
      <c r="CC89">
        <v>0</v>
      </c>
      <c r="CD89">
        <v>-1</v>
      </c>
      <c r="CE89">
        <v>0</v>
      </c>
      <c r="CF89">
        <v>0</v>
      </c>
      <c r="CG89">
        <v>0</v>
      </c>
      <c r="CH89">
        <v>0</v>
      </c>
      <c r="CI89">
        <v>-5</v>
      </c>
      <c r="CJ89">
        <v>0</v>
      </c>
      <c r="CK89">
        <v>-16</v>
      </c>
      <c r="CL89">
        <v>0</v>
      </c>
      <c r="CM89">
        <v>-1</v>
      </c>
      <c r="CN89">
        <v>0</v>
      </c>
      <c r="CO89"/>
      <c r="CP89" s="1">
        <v>85</v>
      </c>
      <c r="CQ89" t="s">
        <v>256</v>
      </c>
      <c r="CT89" s="13" t="s">
        <v>443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C89" s="12">
        <v>0</v>
      </c>
      <c r="DD89" s="12">
        <v>0</v>
      </c>
      <c r="DF89" s="8">
        <f t="shared" si="7"/>
        <v>0</v>
      </c>
      <c r="DG89" s="8">
        <f t="shared" si="7"/>
        <v>0</v>
      </c>
      <c r="DH89" s="8">
        <f t="shared" si="7"/>
        <v>0</v>
      </c>
      <c r="DI89" s="8">
        <f t="shared" si="6"/>
        <v>0</v>
      </c>
      <c r="DJ89" s="8">
        <f t="shared" si="6"/>
        <v>0</v>
      </c>
      <c r="DK89" s="8">
        <f t="shared" si="6"/>
        <v>0</v>
      </c>
      <c r="DL89" s="8">
        <f t="shared" si="6"/>
        <v>0</v>
      </c>
      <c r="DO89" s="1" t="s">
        <v>142</v>
      </c>
      <c r="DP89" s="1" t="s">
        <v>444</v>
      </c>
      <c r="DR89" s="1" t="s">
        <v>265</v>
      </c>
    </row>
    <row r="90" spans="1:122" ht="15" x14ac:dyDescent="0.35">
      <c r="A90" t="s">
        <v>445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-1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-0.26700000000000002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-1</v>
      </c>
      <c r="CF90">
        <v>0</v>
      </c>
      <c r="CG90">
        <v>0</v>
      </c>
      <c r="CH90">
        <v>0</v>
      </c>
      <c r="CI90">
        <v>-6</v>
      </c>
      <c r="CJ90">
        <v>0</v>
      </c>
      <c r="CK90">
        <v>-24</v>
      </c>
      <c r="CL90">
        <v>0</v>
      </c>
      <c r="CM90">
        <v>-1</v>
      </c>
      <c r="CN90">
        <v>0</v>
      </c>
      <c r="CO90"/>
      <c r="CP90" s="1">
        <v>86</v>
      </c>
      <c r="CQ90" t="s">
        <v>257</v>
      </c>
      <c r="CT90" s="13" t="s">
        <v>443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C90" s="12">
        <v>0</v>
      </c>
      <c r="DD90" s="12">
        <v>0</v>
      </c>
      <c r="DF90" s="8">
        <f t="shared" si="7"/>
        <v>0</v>
      </c>
      <c r="DG90" s="8">
        <f t="shared" si="7"/>
        <v>0</v>
      </c>
      <c r="DH90" s="8">
        <f t="shared" si="7"/>
        <v>0</v>
      </c>
      <c r="DI90" s="8">
        <f t="shared" si="6"/>
        <v>0</v>
      </c>
      <c r="DJ90" s="8">
        <f t="shared" si="6"/>
        <v>0</v>
      </c>
      <c r="DK90" s="8">
        <f t="shared" si="6"/>
        <v>0</v>
      </c>
      <c r="DL90" s="8">
        <f t="shared" si="6"/>
        <v>0</v>
      </c>
      <c r="DO90" s="1" t="s">
        <v>143</v>
      </c>
      <c r="DP90" s="1" t="s">
        <v>446</v>
      </c>
      <c r="DR90" s="1" t="s">
        <v>265</v>
      </c>
    </row>
    <row r="91" spans="1:122" ht="15" x14ac:dyDescent="0.35">
      <c r="A91" t="s">
        <v>447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-2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-0.27</v>
      </c>
      <c r="BZ91">
        <v>0</v>
      </c>
      <c r="CA91">
        <v>-1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-4</v>
      </c>
      <c r="CJ91">
        <v>0</v>
      </c>
      <c r="CK91">
        <v>-12</v>
      </c>
      <c r="CL91">
        <v>0</v>
      </c>
      <c r="CM91">
        <v>-1</v>
      </c>
      <c r="CN91">
        <v>0</v>
      </c>
      <c r="CO91"/>
      <c r="CP91" s="1">
        <v>87</v>
      </c>
      <c r="CQ91" t="s">
        <v>258</v>
      </c>
      <c r="CT91" s="13" t="s">
        <v>443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C91" s="12">
        <v>0</v>
      </c>
      <c r="DD91" s="12">
        <v>0</v>
      </c>
      <c r="DF91" s="8">
        <f t="shared" si="7"/>
        <v>0</v>
      </c>
      <c r="DG91" s="8">
        <f t="shared" si="7"/>
        <v>0</v>
      </c>
      <c r="DH91" s="8">
        <f t="shared" si="7"/>
        <v>0</v>
      </c>
      <c r="DI91" s="8">
        <f t="shared" si="6"/>
        <v>0</v>
      </c>
      <c r="DJ91" s="8">
        <f t="shared" si="6"/>
        <v>0</v>
      </c>
      <c r="DK91" s="8">
        <f t="shared" si="6"/>
        <v>0</v>
      </c>
      <c r="DL91" s="8">
        <f t="shared" si="6"/>
        <v>0</v>
      </c>
      <c r="DO91" s="1" t="s">
        <v>144</v>
      </c>
      <c r="DP91" s="1" t="s">
        <v>448</v>
      </c>
      <c r="DR91" s="1" t="s">
        <v>265</v>
      </c>
    </row>
    <row r="92" spans="1:122" ht="15" x14ac:dyDescent="0.35">
      <c r="A92" t="s">
        <v>449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0</v>
      </c>
      <c r="I92">
        <v>0</v>
      </c>
      <c r="J92">
        <v>-2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-1</v>
      </c>
      <c r="AH92">
        <v>0</v>
      </c>
      <c r="AI92">
        <v>2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-30</v>
      </c>
      <c r="BZ92">
        <v>0</v>
      </c>
      <c r="CA92">
        <v>0</v>
      </c>
      <c r="CB92">
        <v>-1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-5</v>
      </c>
      <c r="CJ92">
        <v>0</v>
      </c>
      <c r="CK92">
        <v>-20</v>
      </c>
      <c r="CL92">
        <v>0</v>
      </c>
      <c r="CM92">
        <v>-1</v>
      </c>
      <c r="CN92">
        <v>0</v>
      </c>
      <c r="CO92"/>
      <c r="CP92" s="1">
        <v>88</v>
      </c>
      <c r="CQ92" t="s">
        <v>259</v>
      </c>
      <c r="CT92" s="13" t="s">
        <v>443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C92" s="12">
        <v>0</v>
      </c>
      <c r="DD92" s="12">
        <v>0</v>
      </c>
      <c r="DF92" s="8">
        <f t="shared" si="7"/>
        <v>0</v>
      </c>
      <c r="DG92" s="8">
        <f t="shared" si="7"/>
        <v>0</v>
      </c>
      <c r="DH92" s="8">
        <f t="shared" si="7"/>
        <v>0</v>
      </c>
      <c r="DI92" s="8">
        <f t="shared" si="6"/>
        <v>0</v>
      </c>
      <c r="DJ92" s="8">
        <f t="shared" si="6"/>
        <v>0</v>
      </c>
      <c r="DK92" s="8">
        <f t="shared" si="6"/>
        <v>0</v>
      </c>
      <c r="DL92" s="8">
        <f t="shared" si="6"/>
        <v>0</v>
      </c>
      <c r="DO92" s="1" t="s">
        <v>145</v>
      </c>
      <c r="DP92" s="1" t="s">
        <v>450</v>
      </c>
      <c r="DR92" s="1" t="s">
        <v>265</v>
      </c>
    </row>
    <row r="93" spans="1:122" ht="15" x14ac:dyDescent="0.35">
      <c r="A93" t="s">
        <v>451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-2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-0.27</v>
      </c>
      <c r="BZ93">
        <v>0</v>
      </c>
      <c r="CA93">
        <v>0</v>
      </c>
      <c r="CB93">
        <v>0</v>
      </c>
      <c r="CC93">
        <v>-1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-4</v>
      </c>
      <c r="CJ93">
        <v>0</v>
      </c>
      <c r="CK93">
        <v>-12</v>
      </c>
      <c r="CL93">
        <v>0</v>
      </c>
      <c r="CM93">
        <v>-1</v>
      </c>
      <c r="CN93">
        <v>0</v>
      </c>
      <c r="CO93"/>
      <c r="CP93" s="1">
        <v>89</v>
      </c>
      <c r="CQ93" t="s">
        <v>260</v>
      </c>
      <c r="CT93" s="13" t="s">
        <v>443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C93" s="12">
        <v>0</v>
      </c>
      <c r="DD93" s="12">
        <v>0</v>
      </c>
      <c r="DF93" s="8">
        <f t="shared" ref="DF93:DL99" si="11">MMULT($C93:$CH93,CU$5:CU$88)</f>
        <v>0</v>
      </c>
      <c r="DG93" s="8">
        <f t="shared" si="11"/>
        <v>0</v>
      </c>
      <c r="DH93" s="8">
        <f t="shared" si="11"/>
        <v>0</v>
      </c>
      <c r="DI93" s="8">
        <f t="shared" si="11"/>
        <v>0</v>
      </c>
      <c r="DJ93" s="8">
        <f t="shared" si="11"/>
        <v>0</v>
      </c>
      <c r="DK93" s="8">
        <f t="shared" si="11"/>
        <v>0</v>
      </c>
      <c r="DL93" s="8">
        <f t="shared" si="11"/>
        <v>0</v>
      </c>
      <c r="DO93" s="1" t="s">
        <v>146</v>
      </c>
      <c r="DP93" s="1" t="s">
        <v>452</v>
      </c>
      <c r="DR93" s="1" t="s">
        <v>265</v>
      </c>
    </row>
    <row r="94" spans="1:122" ht="15" x14ac:dyDescent="0.35">
      <c r="A94" t="s">
        <v>453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-1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-0.26700000000000002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-1</v>
      </c>
      <c r="CH94">
        <v>0</v>
      </c>
      <c r="CI94">
        <v>-6</v>
      </c>
      <c r="CJ94">
        <v>0</v>
      </c>
      <c r="CK94">
        <v>-26</v>
      </c>
      <c r="CL94">
        <v>0</v>
      </c>
      <c r="CM94">
        <v>-1</v>
      </c>
      <c r="CN94">
        <v>0</v>
      </c>
      <c r="CO94"/>
      <c r="CP94" s="1">
        <v>90</v>
      </c>
      <c r="CQ94" t="s">
        <v>261</v>
      </c>
      <c r="CT94" s="13" t="s">
        <v>443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C94" s="12">
        <v>0</v>
      </c>
      <c r="DD94" s="12">
        <v>0</v>
      </c>
      <c r="DF94" s="8">
        <f t="shared" si="11"/>
        <v>0</v>
      </c>
      <c r="DG94" s="8">
        <f t="shared" si="11"/>
        <v>0</v>
      </c>
      <c r="DH94" s="8">
        <f t="shared" si="11"/>
        <v>0</v>
      </c>
      <c r="DI94" s="8">
        <f t="shared" si="11"/>
        <v>0</v>
      </c>
      <c r="DJ94" s="8">
        <f t="shared" si="11"/>
        <v>0</v>
      </c>
      <c r="DK94" s="8">
        <f t="shared" si="11"/>
        <v>0</v>
      </c>
      <c r="DL94" s="8">
        <f t="shared" si="11"/>
        <v>0</v>
      </c>
      <c r="DO94" s="1" t="s">
        <v>147</v>
      </c>
      <c r="DP94" s="1" t="s">
        <v>454</v>
      </c>
      <c r="DR94" s="1" t="s">
        <v>265</v>
      </c>
    </row>
    <row r="95" spans="1:122" x14ac:dyDescent="0.3">
      <c r="A95" t="s">
        <v>455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-1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-1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-0.26700000000000002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-1</v>
      </c>
      <c r="CI95">
        <v>-6</v>
      </c>
      <c r="CJ95">
        <v>0</v>
      </c>
      <c r="CK95">
        <v>-26</v>
      </c>
      <c r="CL95">
        <v>0</v>
      </c>
      <c r="CM95">
        <v>-1</v>
      </c>
      <c r="CN95">
        <v>0</v>
      </c>
      <c r="CO95"/>
      <c r="CU95" s="11" t="s">
        <v>456</v>
      </c>
      <c r="CV95" s="5"/>
      <c r="CW95" s="5"/>
      <c r="CX95" s="5"/>
      <c r="CY95" s="5"/>
      <c r="CZ95" s="5"/>
      <c r="DC95" s="12"/>
      <c r="DD95" s="12"/>
      <c r="DF95" s="8">
        <f t="shared" si="11"/>
        <v>0</v>
      </c>
      <c r="DG95" s="8">
        <f t="shared" si="11"/>
        <v>0</v>
      </c>
      <c r="DH95" s="8">
        <f t="shared" si="11"/>
        <v>0</v>
      </c>
      <c r="DI95" s="8">
        <f t="shared" si="11"/>
        <v>0</v>
      </c>
      <c r="DJ95" s="8">
        <f t="shared" si="11"/>
        <v>0</v>
      </c>
      <c r="DK95" s="8">
        <f t="shared" si="11"/>
        <v>0</v>
      </c>
      <c r="DL95" s="8">
        <f t="shared" si="11"/>
        <v>0</v>
      </c>
      <c r="DO95" s="1" t="s">
        <v>148</v>
      </c>
      <c r="DP95" s="1" t="s">
        <v>457</v>
      </c>
      <c r="DR95" s="1" t="s">
        <v>265</v>
      </c>
    </row>
    <row r="96" spans="1:122" ht="15.6" x14ac:dyDescent="0.4">
      <c r="A96" t="s">
        <v>458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-1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/>
      <c r="CT96" s="13"/>
      <c r="CU96" s="13" t="s">
        <v>283</v>
      </c>
      <c r="CV96" s="5"/>
      <c r="CW96" s="5"/>
      <c r="CX96" s="5"/>
      <c r="CY96" s="5"/>
      <c r="CZ96" s="5"/>
      <c r="DC96" s="12"/>
      <c r="DD96" s="12"/>
      <c r="DF96" s="8">
        <f t="shared" si="11"/>
        <v>0</v>
      </c>
      <c r="DG96" s="8">
        <f t="shared" si="11"/>
        <v>0</v>
      </c>
      <c r="DH96" s="8">
        <f t="shared" si="11"/>
        <v>0</v>
      </c>
      <c r="DI96" s="8">
        <f t="shared" si="11"/>
        <v>0</v>
      </c>
      <c r="DJ96" s="8">
        <f t="shared" si="11"/>
        <v>0</v>
      </c>
      <c r="DK96" s="8">
        <f t="shared" si="11"/>
        <v>0</v>
      </c>
      <c r="DL96" s="8">
        <f t="shared" si="11"/>
        <v>0</v>
      </c>
      <c r="DO96" s="1" t="s">
        <v>149</v>
      </c>
      <c r="DP96" s="1" t="s">
        <v>150</v>
      </c>
      <c r="DR96" s="1" t="s">
        <v>265</v>
      </c>
    </row>
    <row r="97" spans="1:122" ht="15" x14ac:dyDescent="0.35">
      <c r="A97" t="s">
        <v>459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-1</v>
      </c>
      <c r="CM97">
        <v>0</v>
      </c>
      <c r="CN97">
        <v>0</v>
      </c>
      <c r="CO97"/>
      <c r="CT97" s="13"/>
      <c r="CU97" s="5" t="s">
        <v>160</v>
      </c>
      <c r="CV97" s="5" t="s">
        <v>161</v>
      </c>
      <c r="CW97" s="5" t="s">
        <v>162</v>
      </c>
      <c r="CX97" s="5" t="s">
        <v>163</v>
      </c>
      <c r="CY97" s="5" t="s">
        <v>164</v>
      </c>
      <c r="CZ97" s="5" t="s">
        <v>165</v>
      </c>
      <c r="DC97" s="12" t="s">
        <v>660</v>
      </c>
      <c r="DD97" s="12"/>
      <c r="DF97" s="8">
        <f t="shared" si="11"/>
        <v>0</v>
      </c>
      <c r="DG97" s="8">
        <f t="shared" si="11"/>
        <v>0</v>
      </c>
      <c r="DH97" s="8">
        <f t="shared" si="11"/>
        <v>0</v>
      </c>
      <c r="DI97" s="8">
        <f t="shared" si="11"/>
        <v>0</v>
      </c>
      <c r="DJ97" s="8">
        <f t="shared" si="11"/>
        <v>0</v>
      </c>
      <c r="DK97" s="8">
        <f t="shared" si="11"/>
        <v>0</v>
      </c>
      <c r="DL97" s="8">
        <f t="shared" si="11"/>
        <v>0</v>
      </c>
      <c r="DO97" s="1" t="s">
        <v>151</v>
      </c>
      <c r="DP97" s="1" t="s">
        <v>152</v>
      </c>
      <c r="DR97" s="1" t="s">
        <v>265</v>
      </c>
    </row>
    <row r="98" spans="1:122" ht="15" x14ac:dyDescent="0.35">
      <c r="A98" t="s">
        <v>460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-1</v>
      </c>
      <c r="CK98">
        <v>0</v>
      </c>
      <c r="CL98">
        <v>0</v>
      </c>
      <c r="CM98">
        <v>0</v>
      </c>
      <c r="CN98">
        <v>0</v>
      </c>
      <c r="CO98"/>
      <c r="CT98" s="13"/>
      <c r="CU98" s="13">
        <v>36.159999999999997</v>
      </c>
      <c r="CV98" s="12">
        <v>70.75</v>
      </c>
      <c r="CW98" s="12">
        <v>18.70848708487085</v>
      </c>
      <c r="CX98" s="12">
        <v>9.9630996309963109</v>
      </c>
      <c r="CY98" s="12">
        <v>1.2177121771217712</v>
      </c>
      <c r="CZ98" s="12">
        <v>0.51660516605166051</v>
      </c>
      <c r="DA98" s="5">
        <v>0</v>
      </c>
      <c r="DC98" s="12">
        <f>IF(CU98=0,(4*CU98+CV98-2*CW98-3*CX98+5*CY98-2*CZ98-DA98),(4*CU98+CV98-2*CW98-3*CX98+5*CY98-2*CZ98-DA98)/CU98)</f>
        <v>4.2350408598112521</v>
      </c>
      <c r="DD98" s="12" t="s">
        <v>432</v>
      </c>
      <c r="DF98" s="8">
        <f t="shared" si="11"/>
        <v>0</v>
      </c>
      <c r="DG98" s="8">
        <f t="shared" si="11"/>
        <v>0</v>
      </c>
      <c r="DH98" s="8">
        <f t="shared" si="11"/>
        <v>0</v>
      </c>
      <c r="DI98" s="8">
        <f t="shared" si="11"/>
        <v>0</v>
      </c>
      <c r="DJ98" s="8">
        <f t="shared" si="11"/>
        <v>0</v>
      </c>
      <c r="DK98" s="8">
        <f t="shared" si="11"/>
        <v>0</v>
      </c>
      <c r="DL98" s="8">
        <f t="shared" si="11"/>
        <v>0</v>
      </c>
      <c r="DO98" s="1" t="s">
        <v>153</v>
      </c>
      <c r="DP98" s="1" t="s">
        <v>154</v>
      </c>
      <c r="DR98" s="1" t="s">
        <v>265</v>
      </c>
    </row>
    <row r="99" spans="1:122" ht="15" x14ac:dyDescent="0.35">
      <c r="A99" t="s">
        <v>461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-1</v>
      </c>
      <c r="CO99"/>
      <c r="CT99" s="13"/>
      <c r="CU99" s="5">
        <v>1</v>
      </c>
      <c r="CV99" s="5">
        <f>CV98/36.16</f>
        <v>1.9565818584070798</v>
      </c>
      <c r="CW99" s="5">
        <f>CW98/36.16</f>
        <v>0.51738072690461423</v>
      </c>
      <c r="CX99" s="5">
        <f>CX98/36.16</f>
        <v>0.27552819775985377</v>
      </c>
      <c r="CY99" s="5">
        <f>CY98/36.16</f>
        <v>3.3675668615093232E-2</v>
      </c>
      <c r="CZ99" s="5">
        <f>CZ98/36.16</f>
        <v>1.4286647291251675E-2</v>
      </c>
      <c r="DC99" s="12"/>
      <c r="DD99" s="12"/>
      <c r="DF99" s="8">
        <f t="shared" si="11"/>
        <v>0</v>
      </c>
      <c r="DG99" s="8">
        <f t="shared" si="11"/>
        <v>0</v>
      </c>
      <c r="DH99" s="8">
        <f t="shared" si="11"/>
        <v>0</v>
      </c>
      <c r="DI99" s="8">
        <f t="shared" si="11"/>
        <v>0</v>
      </c>
      <c r="DJ99" s="8">
        <f t="shared" si="11"/>
        <v>0</v>
      </c>
      <c r="DK99" s="8">
        <f t="shared" si="11"/>
        <v>0</v>
      </c>
      <c r="DL99" s="8">
        <f t="shared" si="11"/>
        <v>0</v>
      </c>
      <c r="DO99" s="1" t="s">
        <v>155</v>
      </c>
      <c r="DP99" s="1" t="s">
        <v>156</v>
      </c>
      <c r="DR99" s="1" t="s">
        <v>265</v>
      </c>
    </row>
    <row r="100" spans="1:122" ht="15" x14ac:dyDescent="0.35">
      <c r="CT100" s="13" t="s">
        <v>462</v>
      </c>
      <c r="CU100" s="5">
        <f>CU99*12</f>
        <v>12</v>
      </c>
      <c r="CV100" s="5">
        <f>CV99*1</f>
        <v>1.9565818584070798</v>
      </c>
      <c r="CW100" s="5">
        <f>CW99*16</f>
        <v>8.2780916304738277</v>
      </c>
      <c r="CX100" s="5">
        <f>CX99*14</f>
        <v>3.8573947686379526</v>
      </c>
      <c r="CY100" s="5">
        <f>CY99*31</f>
        <v>1.0439457270678902</v>
      </c>
      <c r="CZ100" s="5">
        <f>CZ99*32</f>
        <v>0.4571727133200536</v>
      </c>
      <c r="DA100" s="5">
        <f>SUM(CU100:CZ100)</f>
        <v>27.593186697906802</v>
      </c>
      <c r="DB100" s="5" t="s">
        <v>463</v>
      </c>
      <c r="DC100" s="12"/>
      <c r="DD100" s="12"/>
      <c r="DF100" s="8"/>
      <c r="DG100" s="8"/>
      <c r="DH100" s="8"/>
      <c r="DI100" s="8"/>
      <c r="DJ100" s="8"/>
      <c r="DK100" s="8"/>
      <c r="DL100" s="8"/>
    </row>
    <row r="101" spans="1:122" x14ac:dyDescent="0.3">
      <c r="CT101" s="16"/>
      <c r="CU101" s="5"/>
      <c r="CV101" s="5"/>
      <c r="CW101" s="5"/>
      <c r="CX101" s="5"/>
      <c r="CY101" s="5"/>
      <c r="CZ101" s="5"/>
      <c r="DC101" s="12"/>
      <c r="DD101" s="12"/>
      <c r="DF101" s="8"/>
      <c r="DG101" s="8"/>
      <c r="DH101" s="8"/>
      <c r="DI101" s="8"/>
      <c r="DJ101" s="8"/>
      <c r="DK101" s="8"/>
      <c r="DL101" s="8"/>
    </row>
    <row r="102" spans="1:122" ht="15" x14ac:dyDescent="0.35">
      <c r="CT102" s="13"/>
      <c r="CU102" s="5"/>
      <c r="CV102" s="5"/>
      <c r="CW102" s="5"/>
      <c r="CX102" s="5"/>
      <c r="CY102" s="5"/>
      <c r="CZ102" s="5"/>
      <c r="DC102" s="12"/>
      <c r="DD102" s="12"/>
      <c r="DE102" s="1" t="s">
        <v>464</v>
      </c>
      <c r="DF102" s="8">
        <f>SUM(DF14:DF100)</f>
        <v>1.2361623616210959E-2</v>
      </c>
      <c r="DG102" s="8">
        <f t="shared" ref="DG102:DL102" si="12">SUM(DG14:DG100)</f>
        <v>1.0000000000045972E-2</v>
      </c>
      <c r="DH102" s="8">
        <f t="shared" si="12"/>
        <v>8.4870848708895608E-3</v>
      </c>
      <c r="DI102" s="8">
        <f t="shared" si="12"/>
        <v>2.309963099629897E-2</v>
      </c>
      <c r="DJ102" s="8">
        <f t="shared" si="12"/>
        <v>-2.2878228782183818E-3</v>
      </c>
      <c r="DK102" s="8">
        <f t="shared" si="12"/>
        <v>1.6605166051660514E-2</v>
      </c>
      <c r="DL102" s="8">
        <f t="shared" si="12"/>
        <v>8.8817841970012523E-15</v>
      </c>
      <c r="DO102" s="14" t="s">
        <v>1282</v>
      </c>
    </row>
    <row r="103" spans="1:122" ht="15" x14ac:dyDescent="0.35">
      <c r="CT103" s="13"/>
      <c r="CU103" s="5"/>
      <c r="CV103" s="5"/>
      <c r="CW103" s="5"/>
      <c r="CX103" s="5"/>
      <c r="CY103" s="5"/>
      <c r="CZ103" s="5"/>
      <c r="DC103" s="12"/>
      <c r="DD103" s="12"/>
      <c r="DF103" s="8"/>
      <c r="DG103" s="8"/>
      <c r="DH103" s="8"/>
      <c r="DI103" s="8"/>
      <c r="DJ103" s="8"/>
      <c r="DK103" s="8"/>
      <c r="DL103" s="8"/>
    </row>
    <row r="104" spans="1:122" ht="15" x14ac:dyDescent="0.35">
      <c r="CT104" s="13"/>
      <c r="CU104" s="5"/>
      <c r="CV104" s="5"/>
      <c r="CW104" s="5"/>
      <c r="CX104" s="5"/>
      <c r="CY104" s="5"/>
      <c r="CZ104" s="5"/>
      <c r="DC104" s="12"/>
      <c r="DD104" s="12"/>
      <c r="DF104" s="8"/>
      <c r="DG104" s="8"/>
      <c r="DH104" s="8"/>
      <c r="DI104" s="8"/>
      <c r="DJ104" s="8"/>
      <c r="DK104" s="8"/>
      <c r="DL104" s="8"/>
    </row>
    <row r="105" spans="1:122" ht="15" x14ac:dyDescent="0.35">
      <c r="CT105" s="13"/>
      <c r="CU105" s="5"/>
      <c r="CV105" s="5"/>
      <c r="CW105" s="5"/>
      <c r="CX105" s="5"/>
      <c r="CY105" s="5"/>
      <c r="CZ105" s="5"/>
      <c r="DC105" s="12"/>
      <c r="DD105" s="12"/>
      <c r="DF105" s="8"/>
      <c r="DG105" s="8"/>
      <c r="DH105" s="8"/>
      <c r="DI105" s="8"/>
      <c r="DJ105" s="8"/>
      <c r="DK105" s="8"/>
      <c r="DL105" s="8"/>
    </row>
    <row r="106" spans="1:122" x14ac:dyDescent="0.3">
      <c r="CT106" s="16"/>
      <c r="CU106" s="5"/>
      <c r="CV106" s="5"/>
      <c r="CW106" s="5"/>
      <c r="CX106" s="5"/>
      <c r="CY106" s="5"/>
      <c r="CZ106" s="5"/>
      <c r="DC106" s="12"/>
      <c r="DD106" s="12"/>
      <c r="DF106" s="8"/>
      <c r="DG106" s="8"/>
      <c r="DH106" s="8"/>
      <c r="DI106" s="8"/>
      <c r="DJ106" s="8"/>
      <c r="DK106" s="8"/>
      <c r="DL106" s="8"/>
    </row>
    <row r="107" spans="1:122" ht="15" x14ac:dyDescent="0.35">
      <c r="CT107" s="13"/>
      <c r="CU107" s="5"/>
      <c r="CV107" s="5"/>
      <c r="CW107" s="5"/>
      <c r="CX107" s="5"/>
      <c r="CY107" s="5"/>
      <c r="CZ107" s="5"/>
      <c r="DC107" s="12"/>
      <c r="DD107" s="12"/>
      <c r="DF107" s="8"/>
      <c r="DG107" s="8"/>
      <c r="DH107" s="8"/>
      <c r="DI107" s="8"/>
      <c r="DJ107" s="8"/>
      <c r="DK107" s="8"/>
      <c r="DL107" s="8"/>
    </row>
    <row r="108" spans="1:122" ht="15" x14ac:dyDescent="0.35">
      <c r="CT108" s="13"/>
      <c r="CU108" s="5"/>
      <c r="CV108" s="5"/>
      <c r="CW108" s="5"/>
      <c r="CX108" s="5"/>
      <c r="CY108" s="5"/>
      <c r="CZ108" s="5"/>
      <c r="DC108" s="12"/>
      <c r="DD108" s="12"/>
      <c r="DF108" s="8"/>
      <c r="DG108" s="8"/>
      <c r="DH108" s="8"/>
      <c r="DI108" s="8"/>
      <c r="DJ108" s="8"/>
      <c r="DK108" s="8"/>
      <c r="DL108" s="8"/>
    </row>
    <row r="109" spans="1:122" ht="15" x14ac:dyDescent="0.35">
      <c r="CT109" s="13"/>
      <c r="CU109" s="5"/>
      <c r="CV109" s="5"/>
      <c r="CW109" s="5"/>
      <c r="CX109" s="5"/>
      <c r="CY109" s="5"/>
      <c r="CZ109" s="5"/>
      <c r="DC109" s="12"/>
      <c r="DD109" s="12"/>
      <c r="DF109" s="8"/>
      <c r="DG109" s="8"/>
      <c r="DH109" s="8"/>
      <c r="DI109" s="8"/>
      <c r="DJ109" s="8"/>
      <c r="DK109" s="8"/>
      <c r="DL109" s="8"/>
    </row>
    <row r="110" spans="1:122" ht="15" x14ac:dyDescent="0.35">
      <c r="CT110" s="13"/>
      <c r="CU110" s="5"/>
      <c r="CV110" s="5"/>
      <c r="CW110" s="5"/>
      <c r="CX110" s="5"/>
      <c r="CY110" s="5"/>
      <c r="CZ110" s="5"/>
      <c r="DC110" s="12"/>
      <c r="DD110" s="12"/>
      <c r="DF110" s="8"/>
      <c r="DG110" s="8"/>
      <c r="DH110" s="8"/>
      <c r="DI110" s="8"/>
      <c r="DJ110" s="8"/>
      <c r="DK110" s="8"/>
      <c r="DL110" s="8"/>
    </row>
    <row r="111" spans="1:122" ht="15" x14ac:dyDescent="0.35">
      <c r="CT111" s="13"/>
      <c r="CU111" s="5"/>
      <c r="CV111" s="5"/>
      <c r="CW111" s="5"/>
      <c r="CX111" s="5"/>
      <c r="CY111" s="5"/>
      <c r="CZ111" s="5"/>
      <c r="DC111" s="12"/>
      <c r="DD111" s="12"/>
      <c r="DF111" s="8"/>
      <c r="DG111" s="8"/>
      <c r="DH111" s="8"/>
      <c r="DI111" s="8"/>
      <c r="DJ111" s="8"/>
      <c r="DK111" s="8"/>
      <c r="DL111" s="8"/>
    </row>
    <row r="112" spans="1:122" ht="15" x14ac:dyDescent="0.35">
      <c r="CT112" s="13"/>
      <c r="CU112" s="5"/>
      <c r="CV112" s="5"/>
      <c r="CW112" s="5"/>
      <c r="CX112" s="5"/>
      <c r="CY112" s="5"/>
      <c r="CZ112" s="5"/>
      <c r="DC112" s="12"/>
      <c r="DD112" s="12"/>
      <c r="DF112" s="8"/>
      <c r="DG112" s="8"/>
      <c r="DH112" s="8"/>
      <c r="DI112" s="8"/>
      <c r="DJ112" s="8"/>
      <c r="DK112" s="8"/>
      <c r="DL112" s="8"/>
    </row>
    <row r="113" spans="98:116" ht="15" x14ac:dyDescent="0.35">
      <c r="CT113" s="13"/>
      <c r="CU113" s="5"/>
      <c r="CV113" s="5"/>
      <c r="CW113" s="5"/>
      <c r="CX113" s="5"/>
      <c r="CY113" s="5"/>
      <c r="CZ113" s="5"/>
      <c r="DC113" s="12"/>
      <c r="DD113" s="12"/>
      <c r="DF113" s="8"/>
      <c r="DG113" s="8"/>
      <c r="DH113" s="8"/>
      <c r="DI113" s="8"/>
      <c r="DJ113" s="8"/>
      <c r="DK113" s="8"/>
      <c r="DL113" s="8"/>
    </row>
    <row r="114" spans="98:116" ht="15" x14ac:dyDescent="0.35">
      <c r="CT114" s="13"/>
      <c r="CU114" s="5"/>
      <c r="CV114" s="5"/>
      <c r="CW114" s="5"/>
      <c r="CX114" s="5"/>
      <c r="CY114" s="5"/>
      <c r="CZ114" s="5"/>
      <c r="DC114" s="12"/>
      <c r="DD114" s="12"/>
      <c r="DF114" s="8"/>
      <c r="DG114" s="8"/>
      <c r="DH114" s="8"/>
      <c r="DI114" s="8"/>
      <c r="DJ114" s="8"/>
      <c r="DK114" s="8"/>
      <c r="DL114" s="8"/>
    </row>
    <row r="115" spans="98:116" ht="15" x14ac:dyDescent="0.35">
      <c r="CT115" s="13"/>
      <c r="CU115" s="5"/>
      <c r="CV115" s="5"/>
      <c r="CW115" s="5"/>
      <c r="CX115" s="5"/>
      <c r="CY115" s="5"/>
      <c r="CZ115" s="5"/>
      <c r="DC115" s="12"/>
      <c r="DD115" s="12"/>
      <c r="DF115" s="8"/>
      <c r="DG115" s="8"/>
      <c r="DH115" s="8"/>
      <c r="DI115" s="8"/>
      <c r="DJ115" s="8"/>
      <c r="DK115" s="8"/>
      <c r="DL115" s="8"/>
    </row>
    <row r="116" spans="98:116" x14ac:dyDescent="0.3">
      <c r="CT116" s="16"/>
      <c r="CU116" s="5"/>
      <c r="CV116" s="5"/>
      <c r="CW116" s="5"/>
      <c r="CX116" s="5"/>
      <c r="CY116" s="5"/>
      <c r="CZ116" s="5"/>
      <c r="DC116" s="12"/>
      <c r="DD116" s="12"/>
      <c r="DF116" s="8"/>
      <c r="DG116" s="8"/>
      <c r="DH116" s="8"/>
      <c r="DI116" s="8"/>
      <c r="DJ116" s="8"/>
      <c r="DK116" s="8"/>
      <c r="DL116" s="8"/>
    </row>
    <row r="117" spans="98:116" ht="15" x14ac:dyDescent="0.35">
      <c r="CT117" s="13"/>
      <c r="CU117" s="5"/>
      <c r="CV117" s="5"/>
      <c r="CW117" s="5"/>
      <c r="CX117" s="5"/>
      <c r="CY117" s="5"/>
      <c r="CZ117" s="5"/>
      <c r="DC117" s="12"/>
      <c r="DD117" s="12"/>
      <c r="DF117" s="8"/>
      <c r="DG117" s="8"/>
      <c r="DH117" s="8"/>
      <c r="DI117" s="8"/>
      <c r="DJ117" s="8"/>
      <c r="DK117" s="8"/>
      <c r="DL117" s="8"/>
    </row>
    <row r="118" spans="98:116" ht="15" x14ac:dyDescent="0.35">
      <c r="CT118" s="13"/>
      <c r="CU118" s="5"/>
      <c r="CV118" s="5"/>
      <c r="CW118" s="5"/>
      <c r="CX118" s="5"/>
      <c r="CY118" s="5"/>
      <c r="CZ118" s="5"/>
      <c r="DC118" s="12"/>
      <c r="DD118" s="12"/>
      <c r="DF118" s="8"/>
      <c r="DG118" s="8"/>
      <c r="DH118" s="8"/>
      <c r="DI118" s="8"/>
      <c r="DJ118" s="8"/>
      <c r="DK118" s="8"/>
      <c r="DL118" s="8"/>
    </row>
    <row r="119" spans="98:116" ht="15" x14ac:dyDescent="0.35">
      <c r="CT119" s="13"/>
      <c r="CU119" s="5"/>
      <c r="CV119" s="5"/>
      <c r="CW119" s="5"/>
      <c r="CX119" s="5"/>
      <c r="CY119" s="5"/>
      <c r="CZ119" s="5"/>
      <c r="DC119" s="12"/>
      <c r="DD119" s="12"/>
      <c r="DF119" s="8"/>
      <c r="DG119" s="8"/>
      <c r="DH119" s="8"/>
      <c r="DI119" s="8"/>
      <c r="DJ119" s="8"/>
      <c r="DK119" s="8"/>
      <c r="DL119" s="8"/>
    </row>
    <row r="120" spans="98:116" ht="15" x14ac:dyDescent="0.35">
      <c r="CT120" s="13"/>
      <c r="CU120" s="5"/>
      <c r="CV120" s="5"/>
      <c r="CW120" s="5"/>
      <c r="CX120" s="5"/>
      <c r="CY120" s="5"/>
      <c r="CZ120" s="5"/>
      <c r="DC120" s="12"/>
      <c r="DD120" s="12"/>
      <c r="DF120" s="8"/>
      <c r="DG120" s="8"/>
      <c r="DH120" s="8"/>
      <c r="DI120" s="8"/>
      <c r="DJ120" s="8"/>
      <c r="DK120" s="8"/>
      <c r="DL120" s="8"/>
    </row>
    <row r="121" spans="98:116" ht="15" x14ac:dyDescent="0.35">
      <c r="CT121" s="13"/>
      <c r="CU121" s="5"/>
      <c r="CV121" s="5"/>
      <c r="CW121" s="5"/>
      <c r="CX121" s="5"/>
      <c r="CY121" s="5"/>
      <c r="CZ121" s="5"/>
      <c r="DC121" s="12"/>
      <c r="DD121" s="12"/>
      <c r="DF121" s="8"/>
      <c r="DG121" s="8"/>
      <c r="DH121" s="8"/>
      <c r="DI121" s="8"/>
      <c r="DJ121" s="8"/>
      <c r="DK121" s="8"/>
      <c r="DL121" s="8"/>
    </row>
    <row r="122" spans="98:116" ht="15" x14ac:dyDescent="0.35">
      <c r="CT122" s="13"/>
      <c r="CU122" s="5"/>
      <c r="CV122" s="5"/>
      <c r="CW122" s="5"/>
      <c r="CX122" s="5"/>
      <c r="CY122" s="5"/>
      <c r="CZ122" s="5"/>
      <c r="DC122" s="12"/>
      <c r="DD122" s="12"/>
      <c r="DF122" s="8"/>
      <c r="DG122" s="8"/>
      <c r="DH122" s="8"/>
      <c r="DI122" s="8"/>
      <c r="DJ122" s="8"/>
      <c r="DK122" s="8"/>
      <c r="DL122" s="8"/>
    </row>
    <row r="123" spans="98:116" ht="15" x14ac:dyDescent="0.35">
      <c r="CT123" s="13"/>
      <c r="CU123" s="5"/>
      <c r="CV123" s="5"/>
      <c r="CW123" s="5"/>
      <c r="CX123" s="5"/>
      <c r="CY123" s="5"/>
      <c r="CZ123" s="5"/>
      <c r="DC123" s="12"/>
      <c r="DD123" s="12"/>
      <c r="DF123" s="8"/>
      <c r="DG123" s="8"/>
      <c r="DH123" s="8"/>
      <c r="DI123" s="8"/>
      <c r="DJ123" s="8"/>
      <c r="DK123" s="8"/>
      <c r="DL123" s="8"/>
    </row>
    <row r="124" spans="98:116" ht="15" x14ac:dyDescent="0.35">
      <c r="CT124" s="13"/>
      <c r="CU124" s="13"/>
      <c r="CV124" s="5"/>
      <c r="CW124" s="5"/>
      <c r="CX124" s="5"/>
      <c r="CY124" s="5"/>
      <c r="CZ124" s="5"/>
      <c r="DC124" s="12"/>
      <c r="DD124" s="12"/>
      <c r="DF124" s="8"/>
      <c r="DG124" s="8"/>
      <c r="DH124" s="8"/>
      <c r="DI124" s="8"/>
      <c r="DJ124" s="8"/>
      <c r="DK124" s="8"/>
      <c r="DL124" s="8"/>
    </row>
    <row r="125" spans="98:116" x14ac:dyDescent="0.3">
      <c r="CT125" s="16"/>
      <c r="CU125" s="5"/>
      <c r="CV125" s="5"/>
      <c r="CW125" s="5"/>
      <c r="CX125" s="5"/>
      <c r="CY125" s="5"/>
      <c r="CZ125" s="5"/>
      <c r="DC125" s="12"/>
      <c r="DD125" s="12"/>
      <c r="DF125" s="8"/>
      <c r="DG125" s="8"/>
      <c r="DH125" s="8"/>
      <c r="DI125" s="8"/>
      <c r="DJ125" s="8"/>
      <c r="DK125" s="8"/>
      <c r="DL125" s="8"/>
    </row>
    <row r="126" spans="98:116" x14ac:dyDescent="0.3">
      <c r="CT126" s="16"/>
      <c r="CU126" s="5"/>
      <c r="CV126" s="5"/>
      <c r="CW126" s="5"/>
      <c r="CX126" s="5"/>
      <c r="CY126" s="5"/>
      <c r="CZ126" s="5"/>
      <c r="DC126" s="12"/>
      <c r="DD126" s="12"/>
      <c r="DF126" s="8"/>
      <c r="DG126" s="8"/>
      <c r="DH126" s="8"/>
      <c r="DI126" s="8"/>
      <c r="DJ126" s="8"/>
      <c r="DK126" s="8"/>
      <c r="DL126" s="8"/>
    </row>
    <row r="127" spans="98:116" ht="15" x14ac:dyDescent="0.35">
      <c r="CT127" s="13"/>
      <c r="CU127" s="5"/>
      <c r="CV127" s="5"/>
      <c r="CW127" s="5"/>
      <c r="CX127" s="5"/>
      <c r="CY127" s="5"/>
      <c r="CZ127" s="5"/>
      <c r="DC127" s="12"/>
      <c r="DD127" s="12"/>
      <c r="DF127" s="8"/>
      <c r="DG127" s="8"/>
      <c r="DH127" s="8"/>
      <c r="DI127" s="8"/>
      <c r="DJ127" s="8"/>
      <c r="DK127" s="8"/>
      <c r="DL127" s="8"/>
    </row>
    <row r="128" spans="98:116" ht="15" x14ac:dyDescent="0.35">
      <c r="CT128" s="13"/>
      <c r="CU128" s="5"/>
      <c r="CV128" s="5"/>
      <c r="CW128" s="5"/>
      <c r="CX128" s="5"/>
      <c r="CY128" s="5"/>
      <c r="CZ128" s="5"/>
      <c r="DC128" s="12"/>
      <c r="DD128" s="12"/>
      <c r="DF128" s="8"/>
      <c r="DG128" s="8"/>
      <c r="DH128" s="8"/>
      <c r="DI128" s="8"/>
      <c r="DJ128" s="8"/>
      <c r="DK128" s="8"/>
      <c r="DL128" s="8"/>
    </row>
    <row r="129" spans="98:116" ht="15" x14ac:dyDescent="0.35">
      <c r="CT129" s="13"/>
      <c r="CU129" s="5"/>
      <c r="CV129" s="5"/>
      <c r="CW129" s="5"/>
      <c r="CX129" s="5"/>
      <c r="CY129" s="5"/>
      <c r="CZ129" s="5"/>
      <c r="DC129" s="12"/>
      <c r="DD129" s="12"/>
      <c r="DF129" s="8"/>
      <c r="DG129" s="8"/>
      <c r="DH129" s="8"/>
      <c r="DI129" s="8"/>
      <c r="DJ129" s="8"/>
      <c r="DK129" s="8"/>
      <c r="DL129" s="8"/>
    </row>
    <row r="130" spans="98:116" ht="15" x14ac:dyDescent="0.35">
      <c r="CT130" s="13"/>
      <c r="CU130" s="5"/>
      <c r="CV130" s="5"/>
      <c r="CW130" s="5"/>
      <c r="CX130" s="5"/>
      <c r="CY130" s="5"/>
      <c r="CZ130" s="5"/>
      <c r="DC130" s="12"/>
      <c r="DD130" s="12"/>
      <c r="DF130" s="8"/>
      <c r="DG130" s="8"/>
      <c r="DH130" s="8"/>
      <c r="DI130" s="8"/>
      <c r="DJ130" s="8"/>
      <c r="DK130" s="8"/>
      <c r="DL130" s="8"/>
    </row>
    <row r="131" spans="98:116" ht="15" x14ac:dyDescent="0.35">
      <c r="CT131" s="13"/>
      <c r="CU131" s="5"/>
      <c r="CV131" s="5"/>
      <c r="CW131" s="5"/>
      <c r="CX131" s="5"/>
      <c r="CY131" s="5"/>
      <c r="CZ131" s="5"/>
      <c r="DC131" s="12"/>
      <c r="DD131" s="12"/>
      <c r="DF131" s="8"/>
      <c r="DG131" s="8"/>
      <c r="DH131" s="8"/>
      <c r="DI131" s="8"/>
      <c r="DJ131" s="8"/>
      <c r="DK131" s="8"/>
      <c r="DL131" s="8"/>
    </row>
    <row r="132" spans="98:116" ht="15" x14ac:dyDescent="0.35">
      <c r="CT132" s="13"/>
      <c r="CU132" s="5"/>
      <c r="CV132" s="5"/>
      <c r="CW132" s="5"/>
      <c r="CX132" s="5"/>
      <c r="CY132" s="5"/>
      <c r="CZ132" s="5"/>
      <c r="DC132" s="12"/>
      <c r="DD132" s="12"/>
      <c r="DF132" s="8"/>
      <c r="DG132" s="8"/>
      <c r="DH132" s="8"/>
      <c r="DI132" s="8"/>
      <c r="DJ132" s="8"/>
      <c r="DK132" s="8"/>
      <c r="DL132" s="8"/>
    </row>
    <row r="133" spans="98:116" ht="15" x14ac:dyDescent="0.35">
      <c r="CT133" s="13"/>
      <c r="CU133" s="5"/>
      <c r="CV133" s="5"/>
      <c r="CW133" s="5"/>
      <c r="CX133" s="5"/>
      <c r="CY133" s="5"/>
      <c r="CZ133" s="5"/>
      <c r="DC133" s="12"/>
      <c r="DD133" s="12"/>
      <c r="DF133" s="8"/>
      <c r="DG133" s="8"/>
      <c r="DH133" s="8"/>
      <c r="DI133" s="8"/>
      <c r="DJ133" s="8"/>
      <c r="DK133" s="8"/>
      <c r="DL133" s="8"/>
    </row>
    <row r="134" spans="98:116" ht="15" x14ac:dyDescent="0.35">
      <c r="CT134" s="13"/>
      <c r="CU134" s="5"/>
      <c r="CV134" s="5"/>
      <c r="CW134" s="5"/>
      <c r="CX134" s="5"/>
      <c r="CY134" s="5"/>
      <c r="CZ134" s="5"/>
      <c r="DC134" s="12"/>
      <c r="DD134" s="12"/>
      <c r="DF134" s="8"/>
      <c r="DG134" s="8"/>
      <c r="DH134" s="8"/>
      <c r="DI134" s="8"/>
      <c r="DJ134" s="8"/>
      <c r="DK134" s="8"/>
      <c r="DL134" s="8"/>
    </row>
    <row r="135" spans="98:116" ht="15" x14ac:dyDescent="0.35">
      <c r="CT135" s="13"/>
      <c r="CU135" s="5"/>
      <c r="CV135" s="5"/>
      <c r="CW135" s="5"/>
      <c r="CX135" s="5"/>
      <c r="CY135" s="5"/>
      <c r="CZ135" s="5"/>
      <c r="DC135" s="12"/>
      <c r="DD135" s="12"/>
      <c r="DF135" s="8"/>
      <c r="DG135" s="8"/>
      <c r="DH135" s="8"/>
      <c r="DI135" s="8"/>
      <c r="DJ135" s="8"/>
      <c r="DK135" s="8"/>
      <c r="DL135" s="8"/>
    </row>
    <row r="136" spans="98:116" x14ac:dyDescent="0.3">
      <c r="CT136" s="16"/>
      <c r="CU136" s="5"/>
      <c r="CV136" s="5"/>
      <c r="CW136" s="5"/>
      <c r="CX136" s="5"/>
      <c r="CY136" s="5"/>
      <c r="CZ136" s="5"/>
      <c r="DC136" s="12"/>
      <c r="DD136" s="12"/>
      <c r="DF136" s="8"/>
      <c r="DG136" s="8"/>
      <c r="DH136" s="8"/>
      <c r="DI136" s="8"/>
      <c r="DJ136" s="8"/>
      <c r="DK136" s="8"/>
      <c r="DL136" s="8"/>
    </row>
    <row r="137" spans="98:116" ht="15" x14ac:dyDescent="0.35">
      <c r="CT137" s="13"/>
      <c r="CU137" s="5"/>
      <c r="CV137" s="5"/>
      <c r="CW137" s="5"/>
      <c r="CX137" s="5"/>
      <c r="CY137" s="5"/>
      <c r="CZ137" s="5"/>
      <c r="DC137" s="12"/>
      <c r="DD137" s="12"/>
      <c r="DF137" s="8"/>
      <c r="DG137" s="8"/>
      <c r="DH137" s="8"/>
      <c r="DI137" s="8"/>
      <c r="DJ137" s="8"/>
      <c r="DK137" s="8"/>
      <c r="DL137" s="8"/>
    </row>
    <row r="138" spans="98:116" ht="15" x14ac:dyDescent="0.35">
      <c r="CT138" s="13"/>
      <c r="CU138" s="5"/>
      <c r="CV138" s="5"/>
      <c r="CW138" s="5"/>
      <c r="CX138" s="5"/>
      <c r="CY138" s="5"/>
      <c r="CZ138" s="5"/>
      <c r="DC138" s="12"/>
      <c r="DD138" s="12"/>
      <c r="DF138" s="8"/>
      <c r="DG138" s="8"/>
      <c r="DH138" s="8"/>
      <c r="DI138" s="8"/>
      <c r="DJ138" s="8"/>
      <c r="DK138" s="8"/>
      <c r="DL138" s="8"/>
    </row>
    <row r="139" spans="98:116" x14ac:dyDescent="0.3">
      <c r="CU139" s="5"/>
      <c r="CV139" s="5"/>
      <c r="CW139" s="5"/>
      <c r="CX139" s="5"/>
      <c r="CY139" s="5"/>
      <c r="CZ139" s="5"/>
      <c r="DC139" s="12"/>
      <c r="DD139" s="12"/>
      <c r="DF139" s="8"/>
      <c r="DG139" s="8"/>
      <c r="DH139" s="8"/>
      <c r="DI139" s="8"/>
      <c r="DJ139" s="8"/>
      <c r="DK139" s="8"/>
      <c r="DL139" s="8"/>
    </row>
    <row r="140" spans="98:116" x14ac:dyDescent="0.3">
      <c r="CU140" s="5"/>
      <c r="CV140" s="5"/>
      <c r="CW140" s="5"/>
      <c r="CX140" s="5"/>
      <c r="CY140" s="5"/>
      <c r="CZ140" s="5"/>
      <c r="DC140" s="12"/>
      <c r="DD140" s="12"/>
      <c r="DF140" s="8"/>
      <c r="DG140" s="8"/>
      <c r="DH140" s="8"/>
      <c r="DI140" s="8"/>
      <c r="DJ140" s="8"/>
      <c r="DK140" s="8"/>
      <c r="DL140" s="8"/>
    </row>
    <row r="141" spans="98:116" x14ac:dyDescent="0.3">
      <c r="CU141" s="5"/>
      <c r="CV141" s="5"/>
      <c r="CW141" s="5"/>
      <c r="CX141" s="5"/>
      <c r="CY141" s="5"/>
      <c r="CZ141" s="5"/>
      <c r="DC141" s="12"/>
      <c r="DD141" s="12"/>
      <c r="DF141" s="8"/>
      <c r="DG141" s="8"/>
      <c r="DH141" s="8"/>
      <c r="DI141" s="8"/>
      <c r="DJ141" s="8"/>
      <c r="DK141" s="8"/>
      <c r="DL141" s="8"/>
    </row>
    <row r="142" spans="98:116" x14ac:dyDescent="0.3">
      <c r="CU142" s="5"/>
      <c r="CV142" s="5"/>
      <c r="CW142" s="5"/>
      <c r="CX142" s="5"/>
      <c r="CY142" s="5"/>
      <c r="CZ142" s="5"/>
      <c r="DC142" s="12"/>
      <c r="DD142" s="12"/>
      <c r="DF142" s="8"/>
      <c r="DG142" s="8"/>
      <c r="DH142" s="8"/>
      <c r="DI142" s="8"/>
      <c r="DJ142" s="8"/>
      <c r="DK142" s="8"/>
      <c r="DL142" s="8"/>
    </row>
    <row r="143" spans="98:116" ht="15" x14ac:dyDescent="0.35">
      <c r="CT143" s="13"/>
      <c r="CU143" s="5"/>
      <c r="CV143" s="5"/>
      <c r="CW143" s="5"/>
      <c r="CX143" s="5"/>
      <c r="CY143" s="5"/>
      <c r="CZ143" s="5"/>
      <c r="DC143" s="12"/>
      <c r="DD143" s="12"/>
      <c r="DF143" s="8"/>
      <c r="DG143" s="8"/>
      <c r="DH143" s="8"/>
      <c r="DI143" s="8"/>
      <c r="DJ143" s="8"/>
      <c r="DK143" s="8"/>
      <c r="DL143" s="8"/>
    </row>
    <row r="144" spans="98:116" ht="15" x14ac:dyDescent="0.35">
      <c r="CT144" s="13"/>
      <c r="CU144" s="5"/>
      <c r="CV144" s="5"/>
      <c r="CW144" s="5"/>
      <c r="CX144" s="5"/>
      <c r="CY144" s="5"/>
      <c r="CZ144" s="5"/>
      <c r="DC144" s="12"/>
      <c r="DD144" s="12"/>
      <c r="DF144" s="8"/>
      <c r="DG144" s="8"/>
      <c r="DH144" s="8"/>
      <c r="DI144" s="8"/>
      <c r="DJ144" s="8"/>
      <c r="DK144" s="8"/>
      <c r="DL144" s="8"/>
    </row>
    <row r="145" spans="98:116" ht="15" x14ac:dyDescent="0.35">
      <c r="CT145" s="13"/>
      <c r="CU145" s="5"/>
      <c r="CV145" s="5"/>
      <c r="CW145" s="5"/>
      <c r="CX145" s="5"/>
      <c r="CY145" s="5"/>
      <c r="CZ145" s="5"/>
      <c r="DC145" s="12"/>
      <c r="DD145" s="12"/>
      <c r="DF145" s="8"/>
      <c r="DG145" s="8"/>
      <c r="DH145" s="8"/>
      <c r="DI145" s="8"/>
      <c r="DJ145" s="8"/>
      <c r="DK145" s="8"/>
      <c r="DL145" s="8"/>
    </row>
    <row r="146" spans="98:116" x14ac:dyDescent="0.3">
      <c r="CT146" s="16"/>
      <c r="CU146" s="5"/>
      <c r="CV146" s="5"/>
      <c r="CW146" s="5"/>
      <c r="CX146" s="5"/>
      <c r="CY146" s="5"/>
      <c r="CZ146" s="5"/>
      <c r="DC146" s="12"/>
      <c r="DD146" s="12"/>
      <c r="DF146" s="8"/>
      <c r="DG146" s="8"/>
      <c r="DH146" s="8"/>
      <c r="DI146" s="8"/>
      <c r="DJ146" s="8"/>
      <c r="DK146" s="8"/>
      <c r="DL146" s="8"/>
    </row>
    <row r="147" spans="98:116" x14ac:dyDescent="0.3">
      <c r="CT147" s="16"/>
      <c r="CU147" s="5"/>
      <c r="CV147" s="5"/>
      <c r="CW147" s="5"/>
      <c r="CX147" s="5"/>
      <c r="CY147" s="5"/>
      <c r="CZ147" s="5"/>
      <c r="DC147" s="12"/>
      <c r="DD147" s="12"/>
      <c r="DF147" s="8"/>
      <c r="DG147" s="8"/>
      <c r="DH147" s="8"/>
      <c r="DI147" s="8"/>
      <c r="DJ147" s="8"/>
      <c r="DK147" s="8"/>
      <c r="DL147" s="8"/>
    </row>
    <row r="148" spans="98:116" x14ac:dyDescent="0.3">
      <c r="CT148" s="16"/>
      <c r="CU148" s="5"/>
      <c r="CV148" s="5"/>
      <c r="CW148" s="5"/>
      <c r="CX148" s="5"/>
      <c r="CY148" s="5"/>
      <c r="CZ148" s="5"/>
      <c r="DC148" s="12"/>
      <c r="DD148" s="12"/>
      <c r="DF148" s="8"/>
      <c r="DG148" s="8"/>
      <c r="DH148" s="8"/>
      <c r="DI148" s="8"/>
      <c r="DJ148" s="8"/>
      <c r="DK148" s="8"/>
      <c r="DL148" s="8"/>
    </row>
    <row r="149" spans="98:116" x14ac:dyDescent="0.3">
      <c r="CU149" s="5"/>
      <c r="CV149" s="5"/>
      <c r="CW149" s="5"/>
      <c r="CX149" s="5"/>
      <c r="CY149" s="5"/>
      <c r="CZ149" s="5"/>
      <c r="DC149" s="12"/>
      <c r="DD149" s="12"/>
      <c r="DF149" s="8"/>
      <c r="DG149" s="8"/>
      <c r="DH149" s="8"/>
      <c r="DI149" s="8"/>
      <c r="DJ149" s="8"/>
      <c r="DK149" s="8"/>
      <c r="DL149" s="8"/>
    </row>
    <row r="150" spans="98:116" x14ac:dyDescent="0.3">
      <c r="CU150" s="5"/>
      <c r="CV150" s="5"/>
      <c r="CW150" s="5"/>
      <c r="CX150" s="5"/>
      <c r="CY150" s="5"/>
      <c r="CZ150" s="5"/>
      <c r="DC150" s="12"/>
      <c r="DD150" s="12"/>
      <c r="DF150" s="8"/>
      <c r="DG150" s="8"/>
      <c r="DH150" s="8"/>
      <c r="DI150" s="8"/>
      <c r="DJ150" s="8"/>
      <c r="DK150" s="8"/>
      <c r="DL150" s="8"/>
    </row>
    <row r="151" spans="98:116" ht="15" x14ac:dyDescent="0.35">
      <c r="CT151" s="13"/>
      <c r="CU151" s="5"/>
      <c r="CV151" s="5"/>
      <c r="CW151" s="5"/>
      <c r="CX151" s="5"/>
      <c r="CY151" s="5"/>
      <c r="CZ151" s="5"/>
      <c r="DC151" s="12"/>
      <c r="DD151" s="12"/>
      <c r="DF151" s="8"/>
      <c r="DG151" s="8"/>
      <c r="DH151" s="8"/>
      <c r="DI151" s="8"/>
      <c r="DJ151" s="8"/>
      <c r="DK151" s="8"/>
      <c r="DL151" s="8"/>
    </row>
    <row r="152" spans="98:116" ht="15" x14ac:dyDescent="0.35">
      <c r="CT152" s="13"/>
      <c r="CU152" s="5"/>
      <c r="CV152" s="5"/>
      <c r="CW152" s="5"/>
      <c r="CX152" s="5"/>
      <c r="CY152" s="5"/>
      <c r="CZ152" s="5"/>
      <c r="DC152" s="12"/>
      <c r="DD152" s="12"/>
      <c r="DF152" s="8"/>
      <c r="DG152" s="8"/>
      <c r="DH152" s="8"/>
      <c r="DI152" s="8"/>
      <c r="DJ152" s="8"/>
      <c r="DK152" s="8"/>
      <c r="DL152" s="8"/>
    </row>
    <row r="153" spans="98:116" ht="15" x14ac:dyDescent="0.35">
      <c r="CT153" s="13"/>
      <c r="CU153" s="5"/>
      <c r="CV153" s="5"/>
      <c r="CW153" s="5"/>
      <c r="CX153" s="5"/>
      <c r="CY153" s="5"/>
      <c r="CZ153" s="5"/>
      <c r="DC153" s="12"/>
      <c r="DD153" s="12"/>
      <c r="DF153" s="8"/>
      <c r="DG153" s="8"/>
      <c r="DH153" s="8"/>
      <c r="DI153" s="8"/>
      <c r="DJ153" s="8"/>
      <c r="DK153" s="8"/>
      <c r="DL153" s="8"/>
    </row>
    <row r="154" spans="98:116" ht="15" x14ac:dyDescent="0.35">
      <c r="CT154" s="13"/>
      <c r="CU154" s="5"/>
      <c r="CV154" s="5"/>
      <c r="CW154" s="5"/>
      <c r="CX154" s="5"/>
      <c r="CY154" s="5"/>
      <c r="CZ154" s="5"/>
      <c r="DC154" s="12"/>
      <c r="DD154" s="12"/>
      <c r="DF154" s="8"/>
      <c r="DG154" s="8"/>
      <c r="DH154" s="8"/>
      <c r="DI154" s="8"/>
      <c r="DJ154" s="8"/>
      <c r="DK154" s="8"/>
      <c r="DL154" s="8"/>
    </row>
    <row r="155" spans="98:116" x14ac:dyDescent="0.3">
      <c r="CT155" s="16"/>
      <c r="CU155" s="5"/>
      <c r="CV155" s="5"/>
      <c r="CW155" s="5"/>
      <c r="CX155" s="5"/>
      <c r="CY155" s="5"/>
      <c r="CZ155" s="5"/>
      <c r="DC155" s="12"/>
      <c r="DD155" s="12"/>
      <c r="DF155" s="8"/>
      <c r="DG155" s="8"/>
      <c r="DH155" s="8"/>
      <c r="DI155" s="8"/>
      <c r="DJ155" s="8"/>
      <c r="DK155" s="8"/>
      <c r="DL155" s="8"/>
    </row>
    <row r="156" spans="98:116" x14ac:dyDescent="0.3">
      <c r="CT156" s="16"/>
      <c r="CU156" s="5"/>
      <c r="CV156" s="5"/>
      <c r="CW156" s="5"/>
      <c r="CX156" s="5"/>
      <c r="CY156" s="5"/>
      <c r="CZ156" s="5"/>
      <c r="DC156" s="12"/>
      <c r="DD156" s="12"/>
      <c r="DF156" s="8"/>
      <c r="DG156" s="8"/>
      <c r="DH156" s="8"/>
      <c r="DI156" s="8"/>
      <c r="DJ156" s="8"/>
      <c r="DK156" s="8"/>
      <c r="DL156" s="8"/>
    </row>
    <row r="157" spans="98:116" ht="15" x14ac:dyDescent="0.35">
      <c r="CT157" s="13"/>
      <c r="CU157" s="5"/>
      <c r="CV157" s="5"/>
      <c r="CW157" s="5"/>
      <c r="CX157" s="5"/>
      <c r="CY157" s="5"/>
      <c r="CZ157" s="5"/>
      <c r="DC157" s="12"/>
      <c r="DD157" s="12"/>
      <c r="DF157" s="8"/>
      <c r="DG157" s="8"/>
      <c r="DH157" s="8"/>
      <c r="DI157" s="8"/>
      <c r="DJ157" s="8"/>
      <c r="DK157" s="8"/>
      <c r="DL157" s="8"/>
    </row>
    <row r="158" spans="98:116" ht="15" x14ac:dyDescent="0.35">
      <c r="CT158" s="13"/>
      <c r="CU158" s="5"/>
      <c r="CV158" s="5"/>
      <c r="CW158" s="5"/>
      <c r="CX158" s="5"/>
      <c r="CY158" s="5"/>
      <c r="CZ158" s="5"/>
      <c r="DC158" s="12"/>
      <c r="DD158" s="12"/>
      <c r="DF158" s="8"/>
      <c r="DG158" s="8"/>
      <c r="DH158" s="8"/>
      <c r="DI158" s="8"/>
      <c r="DJ158" s="8"/>
      <c r="DK158" s="8"/>
      <c r="DL158" s="8"/>
    </row>
    <row r="159" spans="98:116" ht="15" x14ac:dyDescent="0.35">
      <c r="CT159" s="13"/>
      <c r="CU159" s="5"/>
      <c r="CV159" s="5"/>
      <c r="CW159" s="5"/>
      <c r="CX159" s="5"/>
      <c r="CY159" s="5"/>
      <c r="CZ159" s="5"/>
      <c r="DC159" s="12"/>
      <c r="DD159" s="12"/>
      <c r="DF159" s="8"/>
      <c r="DG159" s="8"/>
      <c r="DH159" s="8"/>
      <c r="DI159" s="8"/>
      <c r="DJ159" s="8"/>
      <c r="DK159" s="8"/>
      <c r="DL159" s="8"/>
    </row>
    <row r="160" spans="98:116" ht="15" x14ac:dyDescent="0.35">
      <c r="CT160" s="13"/>
      <c r="CU160" s="5"/>
      <c r="CV160" s="5"/>
      <c r="CW160" s="5"/>
      <c r="CX160" s="5"/>
      <c r="CY160" s="5"/>
      <c r="CZ160" s="5"/>
      <c r="DC160" s="12"/>
      <c r="DD160" s="12"/>
      <c r="DF160" s="8"/>
      <c r="DG160" s="8"/>
      <c r="DH160" s="8"/>
      <c r="DI160" s="8"/>
      <c r="DJ160" s="8"/>
      <c r="DK160" s="8"/>
      <c r="DL160" s="8"/>
    </row>
    <row r="161" spans="98:116" ht="15" x14ac:dyDescent="0.35">
      <c r="CT161" s="13"/>
      <c r="CU161" s="5"/>
      <c r="CV161" s="5"/>
      <c r="CW161" s="5"/>
      <c r="CX161" s="5"/>
      <c r="CY161" s="5"/>
      <c r="CZ161" s="5"/>
      <c r="DC161" s="12"/>
      <c r="DD161" s="12"/>
      <c r="DF161" s="8"/>
      <c r="DG161" s="8"/>
      <c r="DH161" s="8"/>
      <c r="DI161" s="8"/>
      <c r="DJ161" s="8"/>
      <c r="DK161" s="8"/>
      <c r="DL161" s="8"/>
    </row>
    <row r="162" spans="98:116" ht="15" x14ac:dyDescent="0.35">
      <c r="CT162" s="13"/>
      <c r="CU162" s="5"/>
      <c r="CV162" s="5"/>
      <c r="CW162" s="5"/>
      <c r="CX162" s="5"/>
      <c r="CY162" s="5"/>
      <c r="CZ162" s="5"/>
      <c r="DC162" s="12"/>
      <c r="DD162" s="12"/>
      <c r="DF162" s="8"/>
      <c r="DG162" s="8"/>
      <c r="DH162" s="8"/>
      <c r="DI162" s="8"/>
      <c r="DJ162" s="8"/>
      <c r="DK162" s="8"/>
      <c r="DL162" s="8"/>
    </row>
    <row r="163" spans="98:116" ht="15" x14ac:dyDescent="0.35">
      <c r="CT163" s="13"/>
      <c r="CU163" s="5"/>
      <c r="CV163" s="5"/>
      <c r="CW163" s="5"/>
      <c r="CX163" s="5"/>
      <c r="CY163" s="5"/>
      <c r="CZ163" s="5"/>
      <c r="DC163" s="12"/>
      <c r="DD163" s="12"/>
      <c r="DF163" s="8"/>
      <c r="DG163" s="8"/>
      <c r="DH163" s="8"/>
      <c r="DI163" s="8"/>
      <c r="DJ163" s="8"/>
      <c r="DK163" s="8"/>
      <c r="DL163" s="8"/>
    </row>
    <row r="164" spans="98:116" ht="15" x14ac:dyDescent="0.35">
      <c r="CT164" s="13"/>
      <c r="CU164" s="5"/>
      <c r="CV164" s="5"/>
      <c r="CW164" s="5"/>
      <c r="CX164" s="5"/>
      <c r="CY164" s="5"/>
      <c r="CZ164" s="5"/>
      <c r="DC164" s="12"/>
      <c r="DD164" s="12"/>
      <c r="DF164" s="8"/>
      <c r="DG164" s="8"/>
      <c r="DH164" s="8"/>
      <c r="DI164" s="8"/>
      <c r="DJ164" s="8"/>
      <c r="DK164" s="8"/>
      <c r="DL164" s="8"/>
    </row>
    <row r="165" spans="98:116" ht="15" x14ac:dyDescent="0.35">
      <c r="CT165" s="13"/>
      <c r="CU165" s="5"/>
      <c r="CV165" s="5"/>
      <c r="CW165" s="5"/>
      <c r="CX165" s="5"/>
      <c r="CY165" s="5"/>
      <c r="CZ165" s="5"/>
      <c r="DC165" s="12"/>
      <c r="DD165" s="12"/>
      <c r="DF165" s="8"/>
      <c r="DG165" s="8"/>
      <c r="DH165" s="8"/>
      <c r="DI165" s="8"/>
      <c r="DJ165" s="8"/>
      <c r="DK165" s="8"/>
      <c r="DL165" s="8"/>
    </row>
    <row r="166" spans="98:116" x14ac:dyDescent="0.3">
      <c r="CT166" s="16"/>
      <c r="CU166" s="5"/>
      <c r="CV166" s="5"/>
      <c r="CW166" s="5"/>
      <c r="CX166" s="5"/>
      <c r="CY166" s="5"/>
      <c r="CZ166" s="5"/>
      <c r="DC166" s="12"/>
      <c r="DD166" s="12"/>
      <c r="DF166" s="8"/>
      <c r="DG166" s="8"/>
      <c r="DH166" s="8"/>
      <c r="DI166" s="8"/>
      <c r="DJ166" s="8"/>
      <c r="DK166" s="8"/>
      <c r="DL166" s="8"/>
    </row>
    <row r="167" spans="98:116" ht="15" x14ac:dyDescent="0.35">
      <c r="CT167" s="13"/>
      <c r="CU167" s="5"/>
      <c r="CV167" s="5"/>
      <c r="CW167" s="5"/>
      <c r="CX167" s="5"/>
      <c r="CY167" s="5"/>
      <c r="CZ167" s="5"/>
      <c r="DC167" s="12"/>
      <c r="DD167" s="12"/>
      <c r="DF167" s="8"/>
      <c r="DG167" s="8"/>
      <c r="DH167" s="8"/>
      <c r="DI167" s="8"/>
      <c r="DJ167" s="8"/>
      <c r="DK167" s="8"/>
      <c r="DL167" s="8"/>
    </row>
    <row r="168" spans="98:116" x14ac:dyDescent="0.3">
      <c r="CT168" s="16"/>
      <c r="CU168" s="5"/>
      <c r="CV168" s="5"/>
      <c r="CW168" s="5"/>
      <c r="CX168" s="5"/>
      <c r="CY168" s="5"/>
      <c r="CZ168" s="5"/>
      <c r="DC168" s="12"/>
      <c r="DD168" s="12"/>
      <c r="DF168" s="8"/>
      <c r="DG168" s="8"/>
      <c r="DH168" s="8"/>
      <c r="DI168" s="8"/>
      <c r="DJ168" s="8"/>
      <c r="DK168" s="8"/>
      <c r="DL168" s="8"/>
    </row>
    <row r="169" spans="98:116" x14ac:dyDescent="0.3">
      <c r="CT169" s="16"/>
      <c r="CU169" s="5"/>
      <c r="CV169" s="5"/>
      <c r="CW169" s="5"/>
      <c r="CX169" s="5"/>
      <c r="CY169" s="5"/>
      <c r="CZ169" s="5"/>
      <c r="DC169" s="12"/>
      <c r="DD169" s="12"/>
      <c r="DF169" s="8"/>
      <c r="DG169" s="8"/>
      <c r="DH169" s="8"/>
      <c r="DI169" s="8"/>
      <c r="DJ169" s="8"/>
      <c r="DK169" s="8"/>
      <c r="DL169" s="8"/>
    </row>
    <row r="170" spans="98:116" x14ac:dyDescent="0.3">
      <c r="CT170" s="16"/>
      <c r="CU170" s="5"/>
      <c r="CV170" s="5"/>
      <c r="CW170" s="5"/>
      <c r="CX170" s="5"/>
      <c r="CY170" s="5"/>
      <c r="CZ170" s="5"/>
      <c r="DC170" s="12"/>
      <c r="DD170" s="12"/>
      <c r="DF170" s="8"/>
      <c r="DG170" s="8"/>
      <c r="DH170" s="8"/>
      <c r="DI170" s="8"/>
      <c r="DJ170" s="8"/>
      <c r="DK170" s="8"/>
      <c r="DL170" s="8"/>
    </row>
    <row r="171" spans="98:116" ht="15" x14ac:dyDescent="0.35">
      <c r="CT171" s="13"/>
      <c r="CU171" s="5"/>
      <c r="CV171" s="5"/>
      <c r="CW171" s="5"/>
      <c r="CX171" s="5"/>
      <c r="CY171" s="5"/>
      <c r="CZ171" s="5"/>
      <c r="DC171" s="12"/>
      <c r="DD171" s="12"/>
      <c r="DF171" s="8"/>
      <c r="DG171" s="8"/>
      <c r="DH171" s="8"/>
      <c r="DI171" s="8"/>
      <c r="DJ171" s="8"/>
      <c r="DK171" s="8"/>
      <c r="DL171" s="8"/>
    </row>
    <row r="172" spans="98:116" ht="15" x14ac:dyDescent="0.35">
      <c r="CT172" s="13"/>
      <c r="CU172" s="5"/>
      <c r="CV172" s="5"/>
      <c r="CW172" s="5"/>
      <c r="CX172" s="5"/>
      <c r="CY172" s="5"/>
      <c r="CZ172" s="5"/>
      <c r="DC172" s="12"/>
      <c r="DD172" s="12"/>
      <c r="DF172" s="8"/>
      <c r="DG172" s="8"/>
      <c r="DH172" s="8"/>
      <c r="DI172" s="8"/>
      <c r="DJ172" s="8"/>
      <c r="DK172" s="8"/>
      <c r="DL172" s="8"/>
    </row>
    <row r="173" spans="98:116" ht="15" x14ac:dyDescent="0.35">
      <c r="CT173" s="13"/>
      <c r="CU173" s="5"/>
      <c r="CV173" s="5"/>
      <c r="CW173" s="5"/>
      <c r="CX173" s="5"/>
      <c r="CY173" s="5"/>
      <c r="CZ173" s="5"/>
      <c r="DC173" s="12"/>
      <c r="DD173" s="12"/>
      <c r="DF173" s="8"/>
      <c r="DG173" s="8"/>
      <c r="DH173" s="8"/>
      <c r="DI173" s="8"/>
      <c r="DJ173" s="8"/>
      <c r="DK173" s="8"/>
      <c r="DL173" s="8"/>
    </row>
    <row r="174" spans="98:116" ht="15" x14ac:dyDescent="0.35">
      <c r="CT174" s="13"/>
      <c r="CU174" s="5"/>
      <c r="CV174" s="5"/>
      <c r="CW174" s="5"/>
      <c r="CX174" s="5"/>
      <c r="CY174" s="5"/>
      <c r="CZ174" s="5"/>
      <c r="DC174" s="12"/>
      <c r="DD174" s="12"/>
      <c r="DF174" s="8"/>
      <c r="DG174" s="8"/>
      <c r="DH174" s="8"/>
      <c r="DI174" s="8"/>
      <c r="DJ174" s="8"/>
      <c r="DK174" s="8"/>
      <c r="DL174" s="8"/>
    </row>
    <row r="175" spans="98:116" ht="15" x14ac:dyDescent="0.35">
      <c r="CT175" s="13"/>
      <c r="CU175" s="5"/>
      <c r="CV175" s="5"/>
      <c r="CW175" s="5"/>
      <c r="CX175" s="5"/>
      <c r="CY175" s="5"/>
      <c r="CZ175" s="5"/>
      <c r="DC175" s="12"/>
      <c r="DD175" s="12"/>
      <c r="DF175" s="8"/>
      <c r="DG175" s="8"/>
      <c r="DH175" s="8"/>
      <c r="DI175" s="8"/>
      <c r="DJ175" s="8"/>
      <c r="DK175" s="8"/>
      <c r="DL175" s="8"/>
    </row>
    <row r="176" spans="98:116" ht="15" x14ac:dyDescent="0.35">
      <c r="CT176" s="13"/>
      <c r="CU176" s="5"/>
      <c r="CV176" s="5"/>
      <c r="CW176" s="5"/>
      <c r="CX176" s="5"/>
      <c r="CY176" s="5"/>
      <c r="CZ176" s="5"/>
      <c r="DC176" s="12"/>
      <c r="DD176" s="12"/>
      <c r="DF176" s="8"/>
      <c r="DG176" s="8"/>
      <c r="DH176" s="8"/>
      <c r="DI176" s="8"/>
      <c r="DJ176" s="8"/>
      <c r="DK176" s="8"/>
      <c r="DL176" s="8"/>
    </row>
    <row r="177" spans="98:116" ht="15" x14ac:dyDescent="0.35">
      <c r="CT177" s="13"/>
      <c r="CU177" s="5"/>
      <c r="CV177" s="5"/>
      <c r="CW177" s="5"/>
      <c r="CX177" s="5"/>
      <c r="CY177" s="5"/>
      <c r="CZ177" s="5"/>
      <c r="DC177" s="12"/>
      <c r="DD177" s="12"/>
      <c r="DF177" s="8"/>
      <c r="DG177" s="8"/>
      <c r="DH177" s="8"/>
      <c r="DI177" s="8"/>
      <c r="DJ177" s="8"/>
      <c r="DK177" s="8"/>
      <c r="DL177" s="8"/>
    </row>
    <row r="178" spans="98:116" ht="15" x14ac:dyDescent="0.35">
      <c r="CT178" s="13"/>
      <c r="CU178" s="5"/>
      <c r="CV178" s="5"/>
      <c r="CW178" s="5"/>
      <c r="CX178" s="5"/>
      <c r="CY178" s="5"/>
      <c r="CZ178" s="5"/>
      <c r="DC178" s="12"/>
      <c r="DD178" s="12"/>
      <c r="DF178" s="8"/>
      <c r="DG178" s="8"/>
      <c r="DH178" s="8"/>
      <c r="DI178" s="8"/>
      <c r="DJ178" s="8"/>
      <c r="DK178" s="8"/>
      <c r="DL178" s="8"/>
    </row>
    <row r="179" spans="98:116" ht="15" x14ac:dyDescent="0.35">
      <c r="CT179" s="13"/>
      <c r="CU179" s="5"/>
      <c r="CV179" s="5"/>
      <c r="CW179" s="5"/>
      <c r="CX179" s="5"/>
      <c r="CY179" s="5"/>
      <c r="CZ179" s="5"/>
      <c r="DC179" s="12"/>
      <c r="DD179" s="12"/>
      <c r="DF179" s="8"/>
      <c r="DG179" s="8"/>
      <c r="DH179" s="8"/>
      <c r="DI179" s="8"/>
      <c r="DJ179" s="8"/>
      <c r="DK179" s="8"/>
      <c r="DL179" s="8"/>
    </row>
    <row r="180" spans="98:116" ht="15" x14ac:dyDescent="0.35">
      <c r="CT180" s="13"/>
      <c r="CU180" s="5"/>
      <c r="CV180" s="5"/>
      <c r="CW180" s="5"/>
      <c r="CX180" s="5"/>
      <c r="CY180" s="5"/>
      <c r="CZ180" s="5"/>
      <c r="DC180" s="12"/>
      <c r="DD180" s="12"/>
      <c r="DF180" s="8"/>
      <c r="DG180" s="8"/>
      <c r="DH180" s="8"/>
      <c r="DI180" s="8"/>
      <c r="DJ180" s="8"/>
      <c r="DK180" s="8"/>
      <c r="DL180" s="8"/>
    </row>
    <row r="181" spans="98:116" ht="15" x14ac:dyDescent="0.35">
      <c r="CT181" s="13"/>
      <c r="CU181" s="5"/>
      <c r="CV181" s="5"/>
      <c r="CW181" s="5"/>
      <c r="CX181" s="5"/>
      <c r="CY181" s="5"/>
      <c r="CZ181" s="5"/>
      <c r="DC181" s="12"/>
      <c r="DD181" s="12"/>
      <c r="DF181" s="8"/>
      <c r="DG181" s="8"/>
      <c r="DH181" s="8"/>
      <c r="DI181" s="8"/>
      <c r="DJ181" s="8"/>
      <c r="DK181" s="8"/>
      <c r="DL181" s="8"/>
    </row>
    <row r="182" spans="98:116" ht="15" x14ac:dyDescent="0.35">
      <c r="CT182" s="13"/>
      <c r="CU182" s="5"/>
      <c r="CV182" s="5"/>
      <c r="CW182" s="5"/>
      <c r="CX182" s="5"/>
      <c r="CY182" s="5"/>
      <c r="CZ182" s="5"/>
      <c r="DC182" s="12"/>
      <c r="DD182" s="12"/>
      <c r="DF182" s="8"/>
      <c r="DG182" s="8"/>
      <c r="DH182" s="8"/>
      <c r="DI182" s="8"/>
      <c r="DJ182" s="8"/>
      <c r="DK182" s="8"/>
      <c r="DL182" s="8"/>
    </row>
    <row r="183" spans="98:116" ht="15" x14ac:dyDescent="0.35">
      <c r="CT183" s="13"/>
      <c r="CU183" s="5"/>
      <c r="CV183" s="5"/>
      <c r="CW183" s="5"/>
      <c r="CX183" s="5"/>
      <c r="CY183" s="5"/>
      <c r="CZ183" s="5"/>
      <c r="DC183" s="12"/>
      <c r="DD183" s="12"/>
      <c r="DF183" s="8"/>
      <c r="DG183" s="8"/>
      <c r="DH183" s="8"/>
      <c r="DI183" s="8"/>
      <c r="DJ183" s="8"/>
      <c r="DK183" s="8"/>
      <c r="DL183" s="8"/>
    </row>
    <row r="184" spans="98:116" ht="15" x14ac:dyDescent="0.35">
      <c r="CT184" s="13"/>
      <c r="CU184" s="5"/>
      <c r="CV184" s="5"/>
      <c r="CW184" s="5"/>
      <c r="CX184" s="5"/>
      <c r="CY184" s="5"/>
      <c r="CZ184" s="5"/>
      <c r="DC184" s="12"/>
      <c r="DD184" s="12"/>
      <c r="DF184" s="8"/>
      <c r="DG184" s="8"/>
      <c r="DH184" s="8"/>
      <c r="DI184" s="8"/>
      <c r="DJ184" s="8"/>
      <c r="DK184" s="8"/>
      <c r="DL184" s="8"/>
    </row>
    <row r="185" spans="98:116" ht="15" x14ac:dyDescent="0.35">
      <c r="CT185" s="13"/>
      <c r="CU185" s="5"/>
      <c r="CV185" s="5"/>
      <c r="CW185" s="5"/>
      <c r="CX185" s="5"/>
      <c r="CY185" s="5"/>
      <c r="CZ185" s="5"/>
      <c r="DC185" s="12"/>
      <c r="DD185" s="12"/>
      <c r="DF185" s="8"/>
      <c r="DG185" s="8"/>
      <c r="DH185" s="8"/>
      <c r="DI185" s="8"/>
      <c r="DJ185" s="8"/>
      <c r="DK185" s="8"/>
      <c r="DL185" s="8"/>
    </row>
    <row r="186" spans="98:116" ht="15" x14ac:dyDescent="0.35">
      <c r="CT186" s="13"/>
      <c r="CU186" s="5"/>
      <c r="CV186" s="5"/>
      <c r="CW186" s="5"/>
      <c r="CX186" s="5"/>
      <c r="CY186" s="5"/>
      <c r="CZ186" s="5"/>
      <c r="DC186" s="12"/>
      <c r="DD186" s="12"/>
      <c r="DF186" s="8"/>
      <c r="DG186" s="8"/>
      <c r="DH186" s="8"/>
      <c r="DI186" s="8"/>
      <c r="DJ186" s="8"/>
      <c r="DK186" s="8"/>
      <c r="DL186" s="8"/>
    </row>
    <row r="187" spans="98:116" ht="15" x14ac:dyDescent="0.35">
      <c r="CT187" s="13"/>
      <c r="CU187" s="5"/>
      <c r="CV187" s="5"/>
      <c r="CW187" s="5"/>
      <c r="CX187" s="5"/>
      <c r="CY187" s="5"/>
      <c r="CZ187" s="5"/>
      <c r="DC187" s="12"/>
      <c r="DD187" s="12"/>
      <c r="DF187" s="8"/>
      <c r="DG187" s="8"/>
      <c r="DH187" s="8"/>
      <c r="DI187" s="8"/>
      <c r="DJ187" s="8"/>
      <c r="DK187" s="8"/>
      <c r="DL187" s="8"/>
    </row>
    <row r="188" spans="98:116" ht="15" x14ac:dyDescent="0.35">
      <c r="CT188" s="13"/>
      <c r="CU188" s="5"/>
      <c r="CV188" s="5"/>
      <c r="CW188" s="5"/>
      <c r="CX188" s="5"/>
      <c r="CY188" s="5"/>
      <c r="CZ188" s="5"/>
      <c r="DC188" s="12"/>
      <c r="DD188" s="12"/>
      <c r="DF188" s="8"/>
      <c r="DG188" s="8"/>
      <c r="DH188" s="8"/>
      <c r="DI188" s="8"/>
      <c r="DJ188" s="8"/>
      <c r="DK188" s="8"/>
      <c r="DL188" s="8"/>
    </row>
    <row r="189" spans="98:116" ht="15" x14ac:dyDescent="0.35">
      <c r="CT189" s="13"/>
      <c r="CU189" s="5"/>
      <c r="CV189" s="5"/>
      <c r="CW189" s="5"/>
      <c r="CX189" s="5"/>
      <c r="CY189" s="5"/>
      <c r="CZ189" s="5"/>
      <c r="DC189" s="12"/>
      <c r="DD189" s="12"/>
      <c r="DF189" s="8"/>
      <c r="DG189" s="8"/>
      <c r="DH189" s="8"/>
      <c r="DI189" s="8"/>
      <c r="DJ189" s="8"/>
      <c r="DK189" s="8"/>
      <c r="DL189" s="8"/>
    </row>
    <row r="190" spans="98:116" ht="15" x14ac:dyDescent="0.35">
      <c r="CT190" s="13"/>
      <c r="CU190" s="5"/>
      <c r="CV190" s="5"/>
      <c r="CW190" s="5"/>
      <c r="CX190" s="5"/>
      <c r="CY190" s="5"/>
      <c r="CZ190" s="5"/>
      <c r="DC190" s="12"/>
      <c r="DD190" s="12"/>
      <c r="DF190" s="8"/>
      <c r="DG190" s="8"/>
      <c r="DH190" s="8"/>
      <c r="DI190" s="8"/>
      <c r="DJ190" s="8"/>
      <c r="DK190" s="8"/>
      <c r="DL190" s="8"/>
    </row>
    <row r="191" spans="98:116" ht="15" x14ac:dyDescent="0.35">
      <c r="CT191" s="13"/>
      <c r="CU191" s="5"/>
      <c r="CV191" s="5"/>
      <c r="CW191" s="5"/>
      <c r="CX191" s="5"/>
      <c r="CY191" s="5"/>
      <c r="CZ191" s="5"/>
      <c r="DC191" s="12"/>
      <c r="DD191" s="12"/>
      <c r="DF191" s="8"/>
      <c r="DG191" s="8"/>
      <c r="DH191" s="8"/>
      <c r="DI191" s="8"/>
      <c r="DJ191" s="8"/>
      <c r="DK191" s="8"/>
      <c r="DL191" s="8"/>
    </row>
    <row r="192" spans="98:116" ht="15" x14ac:dyDescent="0.35">
      <c r="CT192" s="13"/>
      <c r="CU192" s="5"/>
      <c r="CV192" s="5"/>
      <c r="CW192" s="5"/>
      <c r="CX192" s="5"/>
      <c r="CY192" s="5"/>
      <c r="CZ192" s="5"/>
      <c r="DC192" s="12"/>
      <c r="DD192" s="12"/>
      <c r="DF192" s="8"/>
      <c r="DG192" s="8"/>
      <c r="DH192" s="8"/>
      <c r="DI192" s="8"/>
      <c r="DJ192" s="8"/>
      <c r="DK192" s="8"/>
      <c r="DL192" s="8"/>
    </row>
    <row r="193" spans="98:116" ht="15" x14ac:dyDescent="0.35">
      <c r="CT193" s="13"/>
      <c r="CU193" s="5"/>
      <c r="CV193" s="5"/>
      <c r="CW193" s="5"/>
      <c r="CX193" s="5"/>
      <c r="CY193" s="5"/>
      <c r="CZ193" s="5"/>
      <c r="DC193" s="12"/>
      <c r="DD193" s="12"/>
      <c r="DF193" s="8"/>
      <c r="DG193" s="8"/>
      <c r="DH193" s="8"/>
      <c r="DI193" s="8"/>
      <c r="DJ193" s="8"/>
      <c r="DK193" s="8"/>
      <c r="DL193" s="8"/>
    </row>
    <row r="194" spans="98:116" ht="15" x14ac:dyDescent="0.35">
      <c r="CT194" s="13"/>
      <c r="CU194" s="5"/>
      <c r="CV194" s="5"/>
      <c r="CW194" s="5"/>
      <c r="CX194" s="5"/>
      <c r="CY194" s="5"/>
      <c r="CZ194" s="5"/>
      <c r="DC194" s="12"/>
      <c r="DD194" s="12"/>
      <c r="DF194" s="8"/>
      <c r="DG194" s="8"/>
      <c r="DH194" s="8"/>
      <c r="DI194" s="8"/>
      <c r="DJ194" s="8"/>
      <c r="DK194" s="8"/>
      <c r="DL194" s="8"/>
    </row>
    <row r="195" spans="98:116" ht="15" x14ac:dyDescent="0.35">
      <c r="CT195" s="13"/>
      <c r="CU195" s="5"/>
      <c r="CV195" s="5"/>
      <c r="CW195" s="5"/>
      <c r="CX195" s="5"/>
      <c r="CY195" s="5"/>
      <c r="CZ195" s="5"/>
      <c r="DC195" s="12"/>
      <c r="DD195" s="12"/>
      <c r="DF195" s="8"/>
      <c r="DG195" s="8"/>
      <c r="DH195" s="8"/>
      <c r="DI195" s="8"/>
      <c r="DJ195" s="8"/>
      <c r="DK195" s="8"/>
      <c r="DL195" s="8"/>
    </row>
    <row r="196" spans="98:116" ht="15" x14ac:dyDescent="0.35">
      <c r="CT196" s="13"/>
      <c r="CU196" s="5"/>
      <c r="CV196" s="5"/>
      <c r="CW196" s="5"/>
      <c r="CX196" s="5"/>
      <c r="CY196" s="5"/>
      <c r="CZ196" s="5"/>
      <c r="DC196" s="12"/>
      <c r="DD196" s="12"/>
      <c r="DF196" s="8"/>
      <c r="DG196" s="8"/>
      <c r="DH196" s="8"/>
      <c r="DI196" s="8"/>
      <c r="DJ196" s="8"/>
      <c r="DK196" s="8"/>
      <c r="DL196" s="8"/>
    </row>
    <row r="197" spans="98:116" ht="15" x14ac:dyDescent="0.35">
      <c r="CT197" s="13"/>
      <c r="CU197" s="5"/>
      <c r="CV197" s="5"/>
      <c r="CW197" s="5"/>
      <c r="CX197" s="5"/>
      <c r="CY197" s="5"/>
      <c r="CZ197" s="5"/>
      <c r="DC197" s="12"/>
      <c r="DD197" s="12"/>
      <c r="DF197" s="8"/>
      <c r="DG197" s="8"/>
      <c r="DH197" s="8"/>
      <c r="DI197" s="8"/>
      <c r="DJ197" s="8"/>
      <c r="DK197" s="8"/>
      <c r="DL197" s="8"/>
    </row>
    <row r="198" spans="98:116" ht="15" x14ac:dyDescent="0.35">
      <c r="CT198" s="13"/>
      <c r="CU198" s="5"/>
      <c r="CV198" s="5"/>
      <c r="CW198" s="5"/>
      <c r="CX198" s="5"/>
      <c r="CY198" s="5"/>
      <c r="CZ198" s="5"/>
      <c r="DC198" s="12"/>
      <c r="DD198" s="12"/>
      <c r="DF198" s="8"/>
      <c r="DG198" s="8"/>
      <c r="DH198" s="8"/>
      <c r="DI198" s="8"/>
      <c r="DJ198" s="8"/>
      <c r="DK198" s="8"/>
      <c r="DL198" s="8"/>
    </row>
    <row r="199" spans="98:116" ht="15" x14ac:dyDescent="0.35">
      <c r="CT199" s="13"/>
      <c r="CU199" s="5"/>
      <c r="CV199" s="5"/>
      <c r="CW199" s="5"/>
      <c r="CX199" s="5"/>
      <c r="CY199" s="5"/>
      <c r="CZ199" s="5"/>
      <c r="DC199" s="12"/>
      <c r="DD199" s="12"/>
      <c r="DF199" s="8"/>
      <c r="DG199" s="8"/>
      <c r="DH199" s="8"/>
      <c r="DI199" s="8"/>
      <c r="DJ199" s="8"/>
      <c r="DK199" s="8"/>
      <c r="DL199" s="8"/>
    </row>
    <row r="200" spans="98:116" ht="15" x14ac:dyDescent="0.35">
      <c r="CT200" s="13"/>
      <c r="CU200" s="5"/>
      <c r="CV200" s="5"/>
      <c r="CW200" s="5"/>
      <c r="CX200" s="5"/>
      <c r="CY200" s="5"/>
      <c r="CZ200" s="5"/>
      <c r="DC200" s="12"/>
      <c r="DD200" s="12"/>
      <c r="DF200" s="8"/>
      <c r="DG200" s="8"/>
      <c r="DH200" s="8"/>
      <c r="DI200" s="8"/>
      <c r="DJ200" s="8"/>
      <c r="DK200" s="8"/>
      <c r="DL200" s="8"/>
    </row>
    <row r="201" spans="98:116" ht="15" x14ac:dyDescent="0.35">
      <c r="CT201" s="13"/>
      <c r="CU201" s="5"/>
      <c r="CV201" s="5"/>
      <c r="CW201" s="5"/>
      <c r="CX201" s="5"/>
      <c r="CY201" s="5"/>
      <c r="CZ201" s="5"/>
      <c r="DC201" s="12"/>
      <c r="DD201" s="12"/>
      <c r="DF201" s="8"/>
      <c r="DG201" s="8"/>
      <c r="DH201" s="8"/>
      <c r="DI201" s="8"/>
      <c r="DJ201" s="8"/>
      <c r="DK201" s="8"/>
      <c r="DL201" s="8"/>
    </row>
    <row r="202" spans="98:116" ht="15" x14ac:dyDescent="0.35">
      <c r="CT202" s="13"/>
      <c r="CU202" s="5"/>
      <c r="CV202" s="5"/>
      <c r="CW202" s="5"/>
      <c r="CX202" s="5"/>
      <c r="CY202" s="5"/>
      <c r="CZ202" s="5"/>
      <c r="DC202" s="12"/>
      <c r="DD202" s="12"/>
      <c r="DF202" s="8"/>
      <c r="DG202" s="8"/>
      <c r="DH202" s="8"/>
      <c r="DI202" s="8"/>
      <c r="DJ202" s="8"/>
      <c r="DK202" s="8"/>
      <c r="DL202" s="8"/>
    </row>
    <row r="203" spans="98:116" ht="15" x14ac:dyDescent="0.35">
      <c r="CT203" s="13"/>
      <c r="CU203" s="5"/>
      <c r="CV203" s="5"/>
      <c r="CW203" s="5"/>
      <c r="CX203" s="5"/>
      <c r="CY203" s="5"/>
      <c r="CZ203" s="5"/>
      <c r="DC203" s="12"/>
      <c r="DD203" s="12"/>
      <c r="DF203" s="8"/>
      <c r="DG203" s="8"/>
      <c r="DH203" s="8"/>
      <c r="DI203" s="8"/>
      <c r="DJ203" s="8"/>
      <c r="DK203" s="8"/>
      <c r="DL203" s="8"/>
    </row>
    <row r="204" spans="98:116" ht="15" x14ac:dyDescent="0.35">
      <c r="CT204" s="13"/>
      <c r="CU204" s="5"/>
      <c r="CV204" s="5"/>
      <c r="CW204" s="5"/>
      <c r="CX204" s="5"/>
      <c r="CY204" s="5"/>
      <c r="CZ204" s="5"/>
      <c r="DC204" s="12"/>
      <c r="DD204" s="12"/>
      <c r="DF204" s="8"/>
      <c r="DG204" s="8"/>
      <c r="DH204" s="8"/>
      <c r="DI204" s="8"/>
      <c r="DJ204" s="8"/>
      <c r="DK204" s="8"/>
      <c r="DL204" s="8"/>
    </row>
    <row r="205" spans="98:116" ht="15" x14ac:dyDescent="0.35">
      <c r="CT205" s="13"/>
      <c r="CU205" s="5"/>
      <c r="CV205" s="5"/>
      <c r="CW205" s="5"/>
      <c r="CX205" s="5"/>
      <c r="CY205" s="5"/>
      <c r="CZ205" s="5"/>
      <c r="DC205" s="12"/>
      <c r="DD205" s="12"/>
      <c r="DF205" s="8"/>
      <c r="DG205" s="8"/>
      <c r="DH205" s="8"/>
      <c r="DI205" s="8"/>
      <c r="DJ205" s="8"/>
      <c r="DK205" s="8"/>
      <c r="DL205" s="8"/>
    </row>
    <row r="206" spans="98:116" ht="15" x14ac:dyDescent="0.35">
      <c r="CT206" s="13"/>
      <c r="CU206" s="5"/>
      <c r="CV206" s="5"/>
      <c r="CW206" s="5"/>
      <c r="CX206" s="5"/>
      <c r="CY206" s="5"/>
      <c r="CZ206" s="5"/>
      <c r="DC206" s="12"/>
      <c r="DD206" s="12"/>
      <c r="DF206" s="8"/>
      <c r="DG206" s="8"/>
      <c r="DH206" s="8"/>
      <c r="DI206" s="8"/>
      <c r="DJ206" s="8"/>
      <c r="DK206" s="8"/>
      <c r="DL206" s="8"/>
    </row>
    <row r="207" spans="98:116" ht="15" x14ac:dyDescent="0.35">
      <c r="CT207" s="13"/>
      <c r="CU207" s="5"/>
      <c r="CV207" s="5"/>
      <c r="CW207" s="5"/>
      <c r="CX207" s="5"/>
      <c r="CY207" s="5"/>
      <c r="CZ207" s="5"/>
      <c r="DC207" s="12"/>
      <c r="DD207" s="12"/>
      <c r="DF207" s="8"/>
      <c r="DG207" s="8"/>
      <c r="DH207" s="8"/>
      <c r="DI207" s="8"/>
      <c r="DJ207" s="8"/>
      <c r="DK207" s="8"/>
      <c r="DL207" s="8"/>
    </row>
    <row r="208" spans="98:116" ht="15" x14ac:dyDescent="0.35">
      <c r="CT208" s="13"/>
      <c r="CU208" s="5"/>
      <c r="CV208" s="5"/>
      <c r="CW208" s="5"/>
      <c r="CX208" s="5"/>
      <c r="CY208" s="5"/>
      <c r="CZ208" s="5"/>
      <c r="DC208" s="12"/>
      <c r="DD208" s="12"/>
      <c r="DF208" s="8"/>
      <c r="DG208" s="8"/>
      <c r="DH208" s="8"/>
      <c r="DI208" s="8"/>
      <c r="DJ208" s="8"/>
      <c r="DK208" s="8"/>
      <c r="DL208" s="8"/>
    </row>
    <row r="209" spans="98:116" ht="15" x14ac:dyDescent="0.35">
      <c r="CT209" s="13"/>
      <c r="CU209" s="5"/>
      <c r="CV209" s="5"/>
      <c r="CW209" s="5"/>
      <c r="CX209" s="5"/>
      <c r="CY209" s="5"/>
      <c r="CZ209" s="5"/>
      <c r="DC209" s="12"/>
      <c r="DD209" s="12"/>
      <c r="DF209" s="8"/>
      <c r="DG209" s="8"/>
      <c r="DH209" s="8"/>
      <c r="DI209" s="8"/>
      <c r="DJ209" s="8"/>
      <c r="DK209" s="8"/>
      <c r="DL209" s="8"/>
    </row>
    <row r="210" spans="98:116" ht="15" x14ac:dyDescent="0.35">
      <c r="CT210" s="13"/>
      <c r="CU210" s="5"/>
      <c r="CV210" s="5"/>
      <c r="CW210" s="5"/>
      <c r="CX210" s="5"/>
      <c r="CY210" s="5"/>
      <c r="CZ210" s="5"/>
      <c r="DC210" s="12"/>
      <c r="DD210" s="12"/>
      <c r="DF210" s="8"/>
      <c r="DG210" s="8"/>
      <c r="DH210" s="8"/>
      <c r="DI210" s="8"/>
      <c r="DJ210" s="8"/>
      <c r="DK210" s="8"/>
      <c r="DL210" s="8"/>
    </row>
    <row r="211" spans="98:116" ht="15" x14ac:dyDescent="0.35">
      <c r="CT211" s="13"/>
      <c r="CU211" s="5"/>
      <c r="CV211" s="5"/>
      <c r="CW211" s="5"/>
      <c r="CX211" s="5"/>
      <c r="CY211" s="5"/>
      <c r="CZ211" s="5"/>
      <c r="DC211" s="12"/>
      <c r="DD211" s="12"/>
      <c r="DF211" s="8"/>
      <c r="DG211" s="8"/>
      <c r="DH211" s="8"/>
      <c r="DI211" s="8"/>
      <c r="DJ211" s="8"/>
      <c r="DK211" s="8"/>
      <c r="DL211" s="8"/>
    </row>
    <row r="212" spans="98:116" ht="15" x14ac:dyDescent="0.35">
      <c r="CT212" s="13"/>
      <c r="CU212" s="5"/>
      <c r="CV212" s="5"/>
      <c r="CW212" s="5"/>
      <c r="CX212" s="5"/>
      <c r="CY212" s="5"/>
      <c r="CZ212" s="5"/>
      <c r="DC212" s="12"/>
      <c r="DD212" s="12"/>
      <c r="DF212" s="8"/>
      <c r="DG212" s="8"/>
      <c r="DH212" s="8"/>
      <c r="DI212" s="8"/>
      <c r="DJ212" s="8"/>
      <c r="DK212" s="8"/>
      <c r="DL212" s="8"/>
    </row>
    <row r="213" spans="98:116" ht="15" x14ac:dyDescent="0.35">
      <c r="CT213" s="13"/>
      <c r="CU213" s="5"/>
      <c r="CV213" s="5"/>
      <c r="CW213" s="5"/>
      <c r="CX213" s="5"/>
      <c r="CY213" s="5"/>
      <c r="CZ213" s="5"/>
      <c r="DC213" s="12"/>
      <c r="DD213" s="12"/>
      <c r="DF213" s="8"/>
      <c r="DG213" s="8"/>
      <c r="DH213" s="8"/>
      <c r="DI213" s="8"/>
      <c r="DJ213" s="8"/>
      <c r="DK213" s="8"/>
      <c r="DL213" s="8"/>
    </row>
    <row r="214" spans="98:116" ht="15" x14ac:dyDescent="0.35">
      <c r="CT214" s="13"/>
      <c r="CU214" s="5"/>
      <c r="CV214" s="5"/>
      <c r="CW214" s="5"/>
      <c r="CX214" s="5"/>
      <c r="CY214" s="5"/>
      <c r="CZ214" s="5"/>
      <c r="DC214" s="12"/>
      <c r="DD214" s="12"/>
      <c r="DF214" s="8"/>
      <c r="DG214" s="8"/>
      <c r="DH214" s="8"/>
      <c r="DI214" s="8"/>
      <c r="DJ214" s="8"/>
      <c r="DK214" s="8"/>
      <c r="DL214" s="8"/>
    </row>
    <row r="215" spans="98:116" x14ac:dyDescent="0.3">
      <c r="CT215" s="16"/>
      <c r="CU215" s="5"/>
      <c r="CV215" s="5"/>
      <c r="CW215" s="5"/>
      <c r="CX215" s="5"/>
      <c r="CY215" s="5"/>
      <c r="CZ215" s="5"/>
      <c r="DC215" s="12"/>
      <c r="DD215" s="12"/>
      <c r="DF215" s="8"/>
      <c r="DG215" s="8"/>
      <c r="DH215" s="8"/>
      <c r="DI215" s="8"/>
      <c r="DJ215" s="8"/>
      <c r="DK215" s="8"/>
      <c r="DL215" s="8"/>
    </row>
    <row r="216" spans="98:116" ht="15" x14ac:dyDescent="0.35">
      <c r="CT216" s="13"/>
      <c r="CU216" s="5"/>
      <c r="CV216" s="5"/>
      <c r="CW216" s="5"/>
      <c r="CX216" s="5"/>
      <c r="CY216" s="5"/>
      <c r="CZ216" s="5"/>
      <c r="DC216" s="12"/>
      <c r="DD216" s="12"/>
      <c r="DF216" s="8"/>
      <c r="DG216" s="8"/>
      <c r="DH216" s="8"/>
      <c r="DI216" s="8"/>
      <c r="DJ216" s="8"/>
      <c r="DK216" s="8"/>
      <c r="DL216" s="8"/>
    </row>
    <row r="217" spans="98:116" ht="15" x14ac:dyDescent="0.35">
      <c r="CT217" s="13"/>
      <c r="CU217" s="5"/>
      <c r="CV217" s="5"/>
      <c r="CW217" s="5"/>
      <c r="CX217" s="5"/>
      <c r="CY217" s="5"/>
      <c r="CZ217" s="5"/>
      <c r="DC217" s="12"/>
      <c r="DD217" s="12"/>
      <c r="DF217" s="8"/>
      <c r="DG217" s="8"/>
      <c r="DH217" s="8"/>
      <c r="DI217" s="8"/>
      <c r="DJ217" s="8"/>
      <c r="DK217" s="8"/>
      <c r="DL217" s="8"/>
    </row>
    <row r="218" spans="98:116" ht="15" x14ac:dyDescent="0.35">
      <c r="CT218" s="13"/>
      <c r="CU218" s="5"/>
      <c r="CV218" s="5"/>
      <c r="CW218" s="5"/>
      <c r="CX218" s="5"/>
      <c r="CY218" s="5"/>
      <c r="CZ218" s="5"/>
      <c r="DC218" s="12"/>
      <c r="DD218" s="12"/>
      <c r="DF218" s="8"/>
      <c r="DG218" s="8"/>
      <c r="DH218" s="8"/>
      <c r="DI218" s="8"/>
      <c r="DJ218" s="8"/>
      <c r="DK218" s="8"/>
      <c r="DL218" s="8"/>
    </row>
    <row r="219" spans="98:116" ht="15" x14ac:dyDescent="0.35">
      <c r="CT219" s="13"/>
      <c r="CU219" s="5"/>
      <c r="CV219" s="5"/>
      <c r="CW219" s="5"/>
      <c r="CX219" s="5"/>
      <c r="CY219" s="5"/>
      <c r="CZ219" s="5"/>
      <c r="DC219" s="12"/>
      <c r="DD219" s="12"/>
      <c r="DF219" s="8"/>
      <c r="DG219" s="8"/>
      <c r="DH219" s="8"/>
      <c r="DI219" s="8"/>
      <c r="DJ219" s="8"/>
      <c r="DK219" s="8"/>
      <c r="DL219" s="8"/>
    </row>
    <row r="220" spans="98:116" ht="15" x14ac:dyDescent="0.35">
      <c r="CT220" s="13"/>
      <c r="CU220" s="5"/>
      <c r="CV220" s="5"/>
      <c r="CW220" s="5"/>
      <c r="CX220" s="5"/>
      <c r="CY220" s="5"/>
      <c r="CZ220" s="5"/>
      <c r="DC220" s="12"/>
      <c r="DD220" s="12"/>
      <c r="DF220" s="8"/>
      <c r="DG220" s="8"/>
      <c r="DH220" s="8"/>
      <c r="DI220" s="8"/>
      <c r="DJ220" s="8"/>
      <c r="DK220" s="8"/>
      <c r="DL220" s="8"/>
    </row>
    <row r="221" spans="98:116" x14ac:dyDescent="0.3">
      <c r="CT221" s="16"/>
      <c r="CU221" s="5"/>
      <c r="CV221" s="5"/>
      <c r="CW221" s="5"/>
      <c r="CX221" s="5"/>
      <c r="CY221" s="5"/>
      <c r="CZ221" s="5"/>
      <c r="DC221" s="12"/>
      <c r="DD221" s="12"/>
      <c r="DF221" s="8"/>
      <c r="DG221" s="8"/>
      <c r="DH221" s="8"/>
      <c r="DI221" s="8"/>
      <c r="DJ221" s="8"/>
      <c r="DK221" s="8"/>
      <c r="DL221" s="8"/>
    </row>
    <row r="222" spans="98:116" ht="15" x14ac:dyDescent="0.35">
      <c r="CT222" s="13"/>
      <c r="CU222" s="5"/>
      <c r="CV222" s="5"/>
      <c r="CW222" s="5"/>
      <c r="CX222" s="5"/>
      <c r="CY222" s="5"/>
      <c r="CZ222" s="5"/>
      <c r="DC222" s="12"/>
      <c r="DD222" s="12"/>
      <c r="DF222" s="8"/>
      <c r="DG222" s="8"/>
      <c r="DH222" s="8"/>
      <c r="DI222" s="8"/>
      <c r="DJ222" s="8"/>
      <c r="DK222" s="8"/>
      <c r="DL222" s="8"/>
    </row>
    <row r="223" spans="98:116" ht="15" x14ac:dyDescent="0.35">
      <c r="CT223" s="13"/>
      <c r="CU223" s="5"/>
      <c r="CV223" s="5"/>
      <c r="CW223" s="5"/>
      <c r="CX223" s="5"/>
      <c r="CY223" s="5"/>
      <c r="CZ223" s="5"/>
      <c r="DC223" s="12"/>
      <c r="DD223" s="12"/>
      <c r="DF223" s="8"/>
      <c r="DG223" s="8"/>
      <c r="DH223" s="8"/>
      <c r="DI223" s="8"/>
      <c r="DJ223" s="8"/>
      <c r="DK223" s="8"/>
      <c r="DL223" s="8"/>
    </row>
    <row r="224" spans="98:116" x14ac:dyDescent="0.3">
      <c r="CT224" s="16"/>
      <c r="CU224" s="5"/>
      <c r="CV224" s="5"/>
      <c r="CW224" s="5"/>
      <c r="CX224" s="5"/>
      <c r="CY224" s="5"/>
      <c r="CZ224" s="5"/>
      <c r="DC224" s="12"/>
      <c r="DD224" s="12"/>
      <c r="DF224" s="8"/>
      <c r="DG224" s="8"/>
      <c r="DH224" s="8"/>
      <c r="DI224" s="8"/>
      <c r="DJ224" s="8"/>
      <c r="DK224" s="8"/>
      <c r="DL224" s="8"/>
    </row>
    <row r="225" spans="98:116" ht="15" x14ac:dyDescent="0.35">
      <c r="CT225" s="13"/>
      <c r="CU225" s="5"/>
      <c r="CV225" s="5"/>
      <c r="CW225" s="5"/>
      <c r="CX225" s="5"/>
      <c r="CY225" s="5"/>
      <c r="CZ225" s="5"/>
      <c r="DC225" s="12"/>
      <c r="DD225" s="12"/>
      <c r="DF225" s="8"/>
      <c r="DG225" s="8"/>
      <c r="DH225" s="8"/>
      <c r="DI225" s="8"/>
      <c r="DJ225" s="8"/>
      <c r="DK225" s="8"/>
      <c r="DL225" s="8"/>
    </row>
    <row r="226" spans="98:116" ht="15" x14ac:dyDescent="0.35">
      <c r="CT226" s="13"/>
      <c r="CU226" s="5"/>
      <c r="CV226" s="5"/>
      <c r="CW226" s="5"/>
      <c r="CX226" s="5"/>
      <c r="CY226" s="5"/>
      <c r="CZ226" s="5"/>
      <c r="DC226" s="12"/>
      <c r="DD226" s="12"/>
      <c r="DF226" s="8"/>
      <c r="DG226" s="8"/>
      <c r="DH226" s="8"/>
      <c r="DI226" s="8"/>
      <c r="DJ226" s="8"/>
      <c r="DK226" s="8"/>
      <c r="DL226" s="8"/>
    </row>
    <row r="227" spans="98:116" ht="15" x14ac:dyDescent="0.35">
      <c r="CT227" s="13"/>
      <c r="CU227" s="5"/>
      <c r="CV227" s="5"/>
      <c r="CW227" s="5"/>
      <c r="CX227" s="5"/>
      <c r="CY227" s="5"/>
      <c r="CZ227" s="5"/>
      <c r="DC227" s="12"/>
      <c r="DD227" s="12"/>
      <c r="DF227" s="8"/>
      <c r="DG227" s="8"/>
      <c r="DH227" s="8"/>
      <c r="DI227" s="8"/>
      <c r="DJ227" s="8"/>
      <c r="DK227" s="8"/>
      <c r="DL227" s="8"/>
    </row>
    <row r="228" spans="98:116" ht="15" x14ac:dyDescent="0.35">
      <c r="CT228" s="13"/>
      <c r="CU228" s="5"/>
      <c r="CV228" s="5"/>
      <c r="CW228" s="5"/>
      <c r="CX228" s="5"/>
      <c r="CY228" s="5"/>
      <c r="CZ228" s="5"/>
      <c r="DC228" s="12"/>
      <c r="DD228" s="12"/>
      <c r="DF228" s="8"/>
      <c r="DG228" s="8"/>
      <c r="DH228" s="8"/>
      <c r="DI228" s="8"/>
      <c r="DJ228" s="8"/>
      <c r="DK228" s="8"/>
      <c r="DL228" s="8"/>
    </row>
    <row r="229" spans="98:116" ht="15" x14ac:dyDescent="0.35">
      <c r="CT229" s="13"/>
      <c r="CU229" s="5"/>
      <c r="CV229" s="5"/>
      <c r="CW229" s="5"/>
      <c r="CX229" s="5"/>
      <c r="CY229" s="5"/>
      <c r="CZ229" s="5"/>
      <c r="DC229" s="12"/>
      <c r="DD229" s="12"/>
      <c r="DF229" s="8"/>
      <c r="DG229" s="8"/>
      <c r="DH229" s="8"/>
      <c r="DI229" s="8"/>
      <c r="DJ229" s="8"/>
      <c r="DK229" s="8"/>
      <c r="DL229" s="8"/>
    </row>
    <row r="230" spans="98:116" ht="15" x14ac:dyDescent="0.35">
      <c r="CT230" s="13"/>
      <c r="CU230" s="5"/>
      <c r="CV230" s="5"/>
      <c r="CW230" s="5"/>
      <c r="CX230" s="5"/>
      <c r="CY230" s="5"/>
      <c r="CZ230" s="5"/>
      <c r="DC230" s="12"/>
      <c r="DD230" s="12"/>
      <c r="DF230" s="8"/>
      <c r="DG230" s="8"/>
      <c r="DH230" s="8"/>
      <c r="DI230" s="8"/>
      <c r="DJ230" s="8"/>
      <c r="DK230" s="8"/>
      <c r="DL230" s="8"/>
    </row>
    <row r="231" spans="98:116" ht="15" x14ac:dyDescent="0.35">
      <c r="CT231" s="13"/>
      <c r="CU231" s="5"/>
      <c r="CV231" s="5"/>
      <c r="CW231" s="5"/>
      <c r="CX231" s="5"/>
      <c r="CY231" s="5"/>
      <c r="CZ231" s="5"/>
      <c r="DC231" s="12"/>
      <c r="DD231" s="12"/>
      <c r="DF231" s="8"/>
      <c r="DG231" s="8"/>
      <c r="DH231" s="8"/>
      <c r="DI231" s="8"/>
      <c r="DJ231" s="8"/>
      <c r="DK231" s="8"/>
      <c r="DL231" s="8"/>
    </row>
    <row r="232" spans="98:116" ht="15" x14ac:dyDescent="0.35">
      <c r="CT232" s="13"/>
      <c r="CU232" s="5"/>
      <c r="CV232" s="5"/>
      <c r="CW232" s="5"/>
      <c r="CX232" s="5"/>
      <c r="CY232" s="5"/>
      <c r="CZ232" s="5"/>
      <c r="DC232" s="12"/>
      <c r="DD232" s="12"/>
      <c r="DF232" s="8"/>
      <c r="DG232" s="8"/>
      <c r="DH232" s="8"/>
      <c r="DI232" s="8"/>
      <c r="DJ232" s="8"/>
      <c r="DK232" s="8"/>
      <c r="DL232" s="8"/>
    </row>
    <row r="233" spans="98:116" ht="15" x14ac:dyDescent="0.35">
      <c r="CT233" s="13"/>
      <c r="CU233" s="5"/>
      <c r="CV233" s="5"/>
      <c r="CW233" s="5"/>
      <c r="CX233" s="5"/>
      <c r="CY233" s="5"/>
      <c r="CZ233" s="5"/>
      <c r="DC233" s="12"/>
      <c r="DD233" s="12"/>
      <c r="DF233" s="8"/>
      <c r="DG233" s="8"/>
      <c r="DH233" s="8"/>
      <c r="DI233" s="8"/>
      <c r="DJ233" s="8"/>
      <c r="DK233" s="8"/>
      <c r="DL233" s="8"/>
    </row>
    <row r="234" spans="98:116" ht="15" x14ac:dyDescent="0.35">
      <c r="CT234" s="13"/>
      <c r="CU234" s="5"/>
      <c r="CV234" s="5"/>
      <c r="CW234" s="5"/>
      <c r="CX234" s="5"/>
      <c r="CY234" s="5"/>
      <c r="CZ234" s="5"/>
      <c r="DC234" s="12"/>
      <c r="DD234" s="12"/>
      <c r="DF234" s="8"/>
      <c r="DG234" s="8"/>
      <c r="DH234" s="8"/>
      <c r="DI234" s="8"/>
      <c r="DJ234" s="8"/>
      <c r="DK234" s="8"/>
      <c r="DL234" s="8"/>
    </row>
    <row r="235" spans="98:116" ht="15" x14ac:dyDescent="0.35">
      <c r="CT235" s="13"/>
      <c r="CU235" s="5"/>
      <c r="CV235" s="5"/>
      <c r="CW235" s="5"/>
      <c r="CX235" s="5"/>
      <c r="CY235" s="5"/>
      <c r="CZ235" s="5"/>
      <c r="DC235" s="12"/>
      <c r="DD235" s="12"/>
      <c r="DF235" s="8"/>
      <c r="DG235" s="8"/>
      <c r="DH235" s="8"/>
      <c r="DI235" s="8"/>
      <c r="DJ235" s="8"/>
      <c r="DK235" s="8"/>
      <c r="DL235" s="8"/>
    </row>
    <row r="236" spans="98:116" ht="15" x14ac:dyDescent="0.35">
      <c r="CT236" s="13"/>
      <c r="CU236" s="5"/>
      <c r="CV236" s="5"/>
      <c r="CW236" s="5"/>
      <c r="CX236" s="5"/>
      <c r="CY236" s="5"/>
      <c r="CZ236" s="5"/>
      <c r="DC236" s="12"/>
      <c r="DD236" s="12"/>
      <c r="DF236" s="8"/>
      <c r="DG236" s="8"/>
      <c r="DH236" s="8"/>
      <c r="DI236" s="8"/>
      <c r="DJ236" s="8"/>
      <c r="DK236" s="8"/>
      <c r="DL236" s="8"/>
    </row>
    <row r="237" spans="98:116" ht="15" x14ac:dyDescent="0.35">
      <c r="CT237" s="13"/>
      <c r="CU237" s="5"/>
      <c r="CV237" s="5"/>
      <c r="CW237" s="5"/>
      <c r="CX237" s="5"/>
      <c r="CY237" s="5"/>
      <c r="CZ237" s="5"/>
      <c r="DC237" s="12"/>
      <c r="DD237" s="12"/>
      <c r="DF237" s="8"/>
      <c r="DG237" s="8"/>
      <c r="DH237" s="8"/>
      <c r="DI237" s="8"/>
      <c r="DJ237" s="8"/>
      <c r="DK237" s="8"/>
      <c r="DL237" s="8"/>
    </row>
    <row r="238" spans="98:116" ht="15" x14ac:dyDescent="0.35">
      <c r="CT238" s="13"/>
      <c r="CU238" s="5"/>
      <c r="CV238" s="5"/>
      <c r="CW238" s="5"/>
      <c r="CX238" s="5"/>
      <c r="CY238" s="5"/>
      <c r="CZ238" s="5"/>
      <c r="DC238" s="12"/>
      <c r="DD238" s="12"/>
      <c r="DF238" s="8"/>
      <c r="DG238" s="8"/>
      <c r="DH238" s="8"/>
      <c r="DI238" s="8"/>
      <c r="DJ238" s="8"/>
      <c r="DK238" s="8"/>
      <c r="DL238" s="8"/>
    </row>
    <row r="239" spans="98:116" x14ac:dyDescent="0.3">
      <c r="CT239" s="16"/>
      <c r="CU239" s="5"/>
      <c r="CV239" s="5"/>
      <c r="CW239" s="5"/>
      <c r="CX239" s="5"/>
      <c r="CY239" s="5"/>
      <c r="CZ239" s="5"/>
      <c r="DC239" s="12"/>
      <c r="DD239" s="12"/>
      <c r="DF239" s="8"/>
      <c r="DG239" s="8"/>
      <c r="DH239" s="8"/>
      <c r="DI239" s="8"/>
      <c r="DJ239" s="8"/>
      <c r="DK239" s="8"/>
      <c r="DL239" s="8"/>
    </row>
    <row r="240" spans="98:116" x14ac:dyDescent="0.3">
      <c r="CT240" s="16"/>
      <c r="CU240" s="5"/>
      <c r="CV240" s="5"/>
      <c r="CW240" s="5"/>
      <c r="CX240" s="5"/>
      <c r="CY240" s="5"/>
      <c r="CZ240" s="5"/>
      <c r="DC240" s="12"/>
      <c r="DD240" s="12"/>
      <c r="DF240" s="8"/>
      <c r="DG240" s="8"/>
      <c r="DH240" s="8"/>
      <c r="DI240" s="8"/>
      <c r="DJ240" s="8"/>
      <c r="DK240" s="8"/>
      <c r="DL240" s="8"/>
    </row>
    <row r="241" spans="98:116" ht="15" x14ac:dyDescent="0.35">
      <c r="CT241" s="13"/>
      <c r="CU241" s="5"/>
      <c r="CV241" s="5"/>
      <c r="CW241" s="5"/>
      <c r="CX241" s="5"/>
      <c r="CY241" s="5"/>
      <c r="CZ241" s="5"/>
      <c r="DC241" s="12"/>
      <c r="DD241" s="12"/>
      <c r="DF241" s="8"/>
      <c r="DG241" s="8"/>
      <c r="DH241" s="8"/>
      <c r="DI241" s="8"/>
      <c r="DJ241" s="8"/>
      <c r="DK241" s="8"/>
      <c r="DL241" s="8"/>
    </row>
    <row r="242" spans="98:116" ht="15" x14ac:dyDescent="0.35">
      <c r="CT242" s="13"/>
      <c r="CU242" s="5"/>
      <c r="CV242" s="5"/>
      <c r="CW242" s="5"/>
      <c r="CX242" s="5"/>
      <c r="CY242" s="5"/>
      <c r="CZ242" s="5"/>
      <c r="DC242" s="12"/>
      <c r="DD242" s="12"/>
      <c r="DF242" s="8"/>
      <c r="DG242" s="8"/>
      <c r="DH242" s="8"/>
      <c r="DI242" s="8"/>
      <c r="DJ242" s="8"/>
      <c r="DK242" s="8"/>
      <c r="DL242" s="8"/>
    </row>
    <row r="243" spans="98:116" ht="15" x14ac:dyDescent="0.35">
      <c r="CT243" s="13"/>
      <c r="CU243" s="5"/>
      <c r="CV243" s="5"/>
      <c r="CW243" s="5"/>
      <c r="CX243" s="5"/>
      <c r="CY243" s="5"/>
      <c r="CZ243" s="5"/>
      <c r="DC243" s="12"/>
      <c r="DD243" s="12"/>
      <c r="DF243" s="8"/>
      <c r="DG243" s="8"/>
      <c r="DH243" s="8"/>
      <c r="DI243" s="8"/>
      <c r="DJ243" s="8"/>
      <c r="DK243" s="8"/>
      <c r="DL243" s="8"/>
    </row>
    <row r="244" spans="98:116" ht="15" x14ac:dyDescent="0.35">
      <c r="CT244" s="13"/>
      <c r="CU244" s="5"/>
      <c r="CV244" s="5"/>
      <c r="CW244" s="5"/>
      <c r="CX244" s="5"/>
      <c r="CY244" s="5"/>
      <c r="CZ244" s="5"/>
      <c r="DC244" s="12"/>
      <c r="DD244" s="12"/>
      <c r="DF244" s="8"/>
      <c r="DG244" s="8"/>
      <c r="DH244" s="8"/>
      <c r="DI244" s="8"/>
      <c r="DJ244" s="8"/>
      <c r="DK244" s="8"/>
      <c r="DL244" s="8"/>
    </row>
    <row r="245" spans="98:116" x14ac:dyDescent="0.3">
      <c r="CT245" s="16"/>
      <c r="CU245" s="5"/>
      <c r="CV245" s="5"/>
      <c r="CW245" s="5"/>
      <c r="CX245" s="5"/>
      <c r="CY245" s="5"/>
      <c r="CZ245" s="5"/>
      <c r="DC245" s="12"/>
      <c r="DD245" s="12"/>
      <c r="DF245" s="8"/>
      <c r="DG245" s="8"/>
      <c r="DH245" s="8"/>
      <c r="DI245" s="8"/>
      <c r="DJ245" s="8"/>
      <c r="DK245" s="8"/>
      <c r="DL245" s="8"/>
    </row>
    <row r="246" spans="98:116" x14ac:dyDescent="0.3">
      <c r="CT246" s="16"/>
      <c r="CU246" s="5"/>
      <c r="CV246" s="5"/>
      <c r="CW246" s="5"/>
      <c r="CX246" s="5"/>
      <c r="CY246" s="5"/>
      <c r="CZ246" s="5"/>
      <c r="DC246" s="12"/>
      <c r="DD246" s="12"/>
      <c r="DF246" s="8"/>
      <c r="DG246" s="8"/>
      <c r="DH246" s="8"/>
      <c r="DI246" s="8"/>
      <c r="DJ246" s="8"/>
      <c r="DK246" s="8"/>
      <c r="DL246" s="8"/>
    </row>
    <row r="247" spans="98:116" ht="15" x14ac:dyDescent="0.35">
      <c r="CT247" s="13"/>
      <c r="CU247" s="5"/>
      <c r="CV247" s="5"/>
      <c r="CW247" s="5"/>
      <c r="CX247" s="5"/>
      <c r="CY247" s="5"/>
      <c r="CZ247" s="5"/>
      <c r="DC247" s="12"/>
      <c r="DD247" s="12"/>
      <c r="DF247" s="8"/>
      <c r="DG247" s="8"/>
      <c r="DH247" s="8"/>
      <c r="DI247" s="8"/>
      <c r="DJ247" s="8"/>
      <c r="DK247" s="8"/>
      <c r="DL247" s="8"/>
    </row>
    <row r="248" spans="98:116" x14ac:dyDescent="0.3">
      <c r="CU248" s="5"/>
      <c r="CV248" s="5"/>
      <c r="CW248" s="5"/>
      <c r="CX248" s="5"/>
      <c r="CY248" s="5"/>
      <c r="CZ248" s="5"/>
      <c r="DC248" s="12"/>
      <c r="DD248" s="12"/>
      <c r="DF248" s="8"/>
      <c r="DG248" s="8"/>
      <c r="DH248" s="8"/>
      <c r="DI248" s="8"/>
      <c r="DJ248" s="8"/>
      <c r="DK248" s="8"/>
      <c r="DL248" s="8"/>
    </row>
    <row r="249" spans="98:116" ht="15" x14ac:dyDescent="0.35">
      <c r="CT249" s="13"/>
      <c r="CU249" s="5"/>
      <c r="CV249" s="5"/>
      <c r="CW249" s="5"/>
      <c r="CX249" s="5"/>
      <c r="CY249" s="5"/>
      <c r="CZ249" s="5"/>
      <c r="DC249" s="12"/>
      <c r="DD249" s="12"/>
      <c r="DF249" s="8"/>
      <c r="DG249" s="8"/>
      <c r="DH249" s="8"/>
      <c r="DI249" s="8"/>
      <c r="DJ249" s="8"/>
      <c r="DK249" s="8"/>
      <c r="DL249" s="8"/>
    </row>
    <row r="250" spans="98:116" ht="15" x14ac:dyDescent="0.35">
      <c r="CT250" s="13"/>
      <c r="CU250" s="5"/>
      <c r="CV250" s="5"/>
      <c r="CW250" s="5"/>
      <c r="CX250" s="5"/>
      <c r="CY250" s="5"/>
      <c r="CZ250" s="5"/>
      <c r="DC250" s="12"/>
      <c r="DD250" s="12"/>
      <c r="DF250" s="8"/>
      <c r="DG250" s="8"/>
      <c r="DH250" s="8"/>
      <c r="DI250" s="8"/>
      <c r="DJ250" s="8"/>
      <c r="DK250" s="8"/>
      <c r="DL250" s="8"/>
    </row>
    <row r="251" spans="98:116" ht="15" x14ac:dyDescent="0.35">
      <c r="CT251" s="13"/>
      <c r="CU251" s="5"/>
      <c r="CV251" s="5"/>
      <c r="CW251" s="5"/>
      <c r="CX251" s="5"/>
      <c r="CY251" s="5"/>
      <c r="CZ251" s="5"/>
      <c r="DC251" s="12"/>
      <c r="DD251" s="12"/>
      <c r="DF251" s="8"/>
      <c r="DG251" s="8"/>
      <c r="DH251" s="8"/>
      <c r="DI251" s="8"/>
      <c r="DJ251" s="8"/>
      <c r="DK251" s="8"/>
      <c r="DL251" s="8"/>
    </row>
    <row r="252" spans="98:116" ht="15" x14ac:dyDescent="0.35">
      <c r="CT252" s="13"/>
      <c r="CU252" s="5"/>
      <c r="CV252" s="5"/>
      <c r="CW252" s="5"/>
      <c r="CX252" s="5"/>
      <c r="CY252" s="5"/>
      <c r="CZ252" s="5"/>
      <c r="DC252" s="12"/>
      <c r="DD252" s="12"/>
      <c r="DF252" s="8"/>
      <c r="DG252" s="8"/>
      <c r="DH252" s="8"/>
      <c r="DI252" s="8"/>
      <c r="DJ252" s="8"/>
      <c r="DK252" s="8"/>
      <c r="DL252" s="8"/>
    </row>
    <row r="253" spans="98:116" ht="15" x14ac:dyDescent="0.35">
      <c r="CT253" s="13"/>
      <c r="CU253" s="5"/>
      <c r="CV253" s="5"/>
      <c r="CW253" s="5"/>
      <c r="CX253" s="5"/>
      <c r="CY253" s="5"/>
      <c r="CZ253" s="5"/>
      <c r="DC253" s="12"/>
      <c r="DD253" s="12"/>
      <c r="DF253" s="8"/>
      <c r="DG253" s="8"/>
      <c r="DH253" s="8"/>
      <c r="DI253" s="8"/>
      <c r="DJ253" s="8"/>
      <c r="DK253" s="8"/>
      <c r="DL253" s="8"/>
    </row>
    <row r="254" spans="98:116" ht="15" x14ac:dyDescent="0.35">
      <c r="CT254" s="13"/>
      <c r="CU254" s="5"/>
      <c r="CV254" s="5"/>
      <c r="CW254" s="5"/>
      <c r="CX254" s="5"/>
      <c r="CY254" s="5"/>
      <c r="CZ254" s="5"/>
      <c r="DC254" s="12"/>
      <c r="DD254" s="12"/>
      <c r="DF254" s="8"/>
      <c r="DG254" s="8"/>
      <c r="DH254" s="8"/>
      <c r="DI254" s="8"/>
      <c r="DJ254" s="8"/>
      <c r="DK254" s="8"/>
      <c r="DL254" s="8"/>
    </row>
    <row r="255" spans="98:116" ht="15" x14ac:dyDescent="0.35">
      <c r="CT255" s="13"/>
      <c r="CU255" s="5"/>
      <c r="CV255" s="5"/>
      <c r="CW255" s="5"/>
      <c r="CX255" s="5"/>
      <c r="CY255" s="5"/>
      <c r="CZ255" s="5"/>
      <c r="DC255" s="12"/>
      <c r="DD255" s="12"/>
      <c r="DF255" s="8"/>
      <c r="DG255" s="8"/>
      <c r="DH255" s="8"/>
      <c r="DI255" s="8"/>
      <c r="DJ255" s="8"/>
      <c r="DK255" s="8"/>
      <c r="DL255" s="8"/>
    </row>
    <row r="256" spans="98:116" ht="15" x14ac:dyDescent="0.35">
      <c r="CT256" s="13"/>
      <c r="CU256" s="5"/>
      <c r="CV256" s="5"/>
      <c r="CW256" s="5"/>
      <c r="CX256" s="5"/>
      <c r="CY256" s="5"/>
      <c r="CZ256" s="5"/>
      <c r="DC256" s="12"/>
      <c r="DD256" s="12"/>
      <c r="DF256" s="8"/>
      <c r="DG256" s="8"/>
      <c r="DH256" s="8"/>
      <c r="DI256" s="8"/>
      <c r="DJ256" s="8"/>
      <c r="DK256" s="8"/>
      <c r="DL256" s="8"/>
    </row>
    <row r="257" spans="98:116" ht="15" x14ac:dyDescent="0.35">
      <c r="CT257" s="13"/>
      <c r="CU257" s="5"/>
      <c r="CV257" s="5"/>
      <c r="CW257" s="5"/>
      <c r="CX257" s="5"/>
      <c r="CY257" s="5"/>
      <c r="CZ257" s="5"/>
      <c r="DC257" s="12"/>
      <c r="DD257" s="12"/>
      <c r="DF257" s="8"/>
      <c r="DG257" s="8"/>
      <c r="DH257" s="8"/>
      <c r="DI257" s="8"/>
      <c r="DJ257" s="8"/>
      <c r="DK257" s="8"/>
      <c r="DL257" s="8"/>
    </row>
    <row r="258" spans="98:116" ht="15" x14ac:dyDescent="0.35">
      <c r="CT258" s="13"/>
      <c r="CU258" s="5"/>
      <c r="CV258" s="5"/>
      <c r="CW258" s="5"/>
      <c r="CX258" s="5"/>
      <c r="CY258" s="5"/>
      <c r="CZ258" s="5"/>
      <c r="DC258" s="12"/>
      <c r="DD258" s="12"/>
      <c r="DF258" s="8"/>
      <c r="DG258" s="8"/>
      <c r="DH258" s="8"/>
      <c r="DI258" s="8"/>
      <c r="DJ258" s="8"/>
      <c r="DK258" s="8"/>
      <c r="DL258" s="8"/>
    </row>
    <row r="259" spans="98:116" ht="15" x14ac:dyDescent="0.35">
      <c r="CT259" s="13"/>
      <c r="CU259" s="5"/>
      <c r="CV259" s="5"/>
      <c r="CW259" s="5"/>
      <c r="CX259" s="5"/>
      <c r="CY259" s="5"/>
      <c r="CZ259" s="5"/>
      <c r="DC259" s="12"/>
      <c r="DD259" s="12"/>
      <c r="DF259" s="8"/>
      <c r="DG259" s="8"/>
      <c r="DH259" s="8"/>
      <c r="DI259" s="8"/>
      <c r="DJ259" s="8"/>
      <c r="DK259" s="8"/>
      <c r="DL259" s="8"/>
    </row>
    <row r="260" spans="98:116" ht="15" x14ac:dyDescent="0.35">
      <c r="CT260" s="13"/>
      <c r="CU260" s="5"/>
      <c r="CV260" s="5"/>
      <c r="CW260" s="5"/>
      <c r="CX260" s="5"/>
      <c r="CY260" s="5"/>
      <c r="CZ260" s="5"/>
      <c r="DC260" s="12"/>
      <c r="DD260" s="12"/>
      <c r="DF260" s="8"/>
      <c r="DG260" s="8"/>
      <c r="DH260" s="8"/>
      <c r="DI260" s="8"/>
      <c r="DJ260" s="8"/>
      <c r="DK260" s="8"/>
      <c r="DL260" s="8"/>
    </row>
    <row r="261" spans="98:116" ht="15" x14ac:dyDescent="0.35">
      <c r="CT261" s="13"/>
      <c r="CU261" s="5"/>
      <c r="CV261" s="5"/>
      <c r="CW261" s="5"/>
      <c r="CX261" s="5"/>
      <c r="CY261" s="5"/>
      <c r="CZ261" s="5"/>
      <c r="DC261" s="12"/>
      <c r="DD261" s="12"/>
      <c r="DF261" s="8"/>
      <c r="DG261" s="8"/>
      <c r="DH261" s="8"/>
      <c r="DI261" s="8"/>
      <c r="DJ261" s="8"/>
      <c r="DK261" s="8"/>
      <c r="DL261" s="8"/>
    </row>
    <row r="262" spans="98:116" ht="15" x14ac:dyDescent="0.35">
      <c r="CT262" s="13"/>
      <c r="CU262" s="5"/>
      <c r="CV262" s="5"/>
      <c r="CW262" s="5"/>
      <c r="CX262" s="5"/>
      <c r="CY262" s="5"/>
      <c r="CZ262" s="5"/>
      <c r="DC262" s="12"/>
      <c r="DD262" s="12"/>
      <c r="DF262" s="8"/>
      <c r="DG262" s="8"/>
      <c r="DH262" s="8"/>
      <c r="DI262" s="8"/>
      <c r="DJ262" s="8"/>
      <c r="DK262" s="8"/>
      <c r="DL262" s="8"/>
    </row>
    <row r="263" spans="98:116" ht="15" x14ac:dyDescent="0.35">
      <c r="CT263" s="13"/>
      <c r="CU263" s="5"/>
      <c r="CV263" s="5"/>
      <c r="CW263" s="5"/>
      <c r="CX263" s="5"/>
      <c r="CY263" s="5"/>
      <c r="CZ263" s="5"/>
      <c r="DC263" s="12"/>
      <c r="DD263" s="12"/>
      <c r="DF263" s="8"/>
      <c r="DG263" s="8"/>
      <c r="DH263" s="8"/>
      <c r="DI263" s="8"/>
      <c r="DJ263" s="8"/>
      <c r="DK263" s="8"/>
      <c r="DL263" s="8"/>
    </row>
    <row r="264" spans="98:116" x14ac:dyDescent="0.3">
      <c r="CU264" s="5"/>
      <c r="CV264" s="5"/>
      <c r="CW264" s="5"/>
      <c r="CX264" s="5"/>
      <c r="CY264" s="5"/>
      <c r="CZ264" s="5"/>
      <c r="DC264" s="12"/>
      <c r="DD264" s="12"/>
      <c r="DF264" s="8"/>
      <c r="DG264" s="8"/>
      <c r="DH264" s="8"/>
      <c r="DI264" s="8"/>
      <c r="DJ264" s="8"/>
      <c r="DK264" s="8"/>
      <c r="DL264" s="8"/>
    </row>
    <row r="265" spans="98:116" ht="15" x14ac:dyDescent="0.35">
      <c r="CT265" s="13"/>
      <c r="CU265" s="5"/>
      <c r="CV265" s="5"/>
      <c r="CW265" s="5"/>
      <c r="CX265" s="5"/>
      <c r="CY265" s="5"/>
      <c r="CZ265" s="5"/>
      <c r="DC265" s="12"/>
      <c r="DD265" s="12"/>
      <c r="DF265" s="8"/>
      <c r="DG265" s="8"/>
      <c r="DH265" s="8"/>
      <c r="DI265" s="8"/>
      <c r="DJ265" s="8"/>
      <c r="DK265" s="8"/>
      <c r="DL265" s="8"/>
    </row>
    <row r="266" spans="98:116" ht="15" x14ac:dyDescent="0.35">
      <c r="CT266" s="13"/>
      <c r="CU266" s="5"/>
      <c r="CV266" s="5"/>
      <c r="CW266" s="5"/>
      <c r="CX266" s="5"/>
      <c r="CY266" s="5"/>
      <c r="CZ266" s="5"/>
      <c r="DC266" s="12"/>
      <c r="DD266" s="12"/>
      <c r="DF266" s="8"/>
      <c r="DG266" s="8"/>
      <c r="DH266" s="8"/>
      <c r="DI266" s="8"/>
      <c r="DJ266" s="8"/>
      <c r="DK266" s="8"/>
      <c r="DL266" s="8"/>
    </row>
    <row r="267" spans="98:116" ht="15" x14ac:dyDescent="0.35">
      <c r="CT267" s="13"/>
      <c r="CU267" s="5"/>
      <c r="CV267" s="5"/>
      <c r="CW267" s="5"/>
      <c r="CX267" s="5"/>
      <c r="CY267" s="5"/>
      <c r="CZ267" s="5"/>
      <c r="DC267" s="12"/>
      <c r="DD267" s="12"/>
      <c r="DF267" s="8"/>
      <c r="DG267" s="8"/>
      <c r="DH267" s="8"/>
      <c r="DI267" s="8"/>
      <c r="DJ267" s="8"/>
      <c r="DK267" s="8"/>
      <c r="DL267" s="8"/>
    </row>
    <row r="268" spans="98:116" ht="15" x14ac:dyDescent="0.35">
      <c r="CT268" s="13"/>
      <c r="CU268" s="5"/>
      <c r="CV268" s="5"/>
      <c r="CW268" s="5"/>
      <c r="CX268" s="5"/>
      <c r="CY268" s="5"/>
      <c r="CZ268" s="5"/>
      <c r="DC268" s="12"/>
      <c r="DD268" s="12"/>
      <c r="DF268" s="8"/>
      <c r="DG268" s="8"/>
      <c r="DH268" s="8"/>
      <c r="DI268" s="8"/>
      <c r="DJ268" s="8"/>
      <c r="DK268" s="8"/>
      <c r="DL268" s="8"/>
    </row>
    <row r="269" spans="98:116" ht="15" x14ac:dyDescent="0.35">
      <c r="CT269" s="13"/>
      <c r="CU269" s="5"/>
      <c r="CV269" s="5"/>
      <c r="CW269" s="5"/>
      <c r="CX269" s="5"/>
      <c r="CY269" s="5"/>
      <c r="CZ269" s="5"/>
      <c r="DC269" s="12"/>
      <c r="DD269" s="12"/>
      <c r="DF269" s="8"/>
      <c r="DG269" s="8"/>
      <c r="DH269" s="8"/>
      <c r="DI269" s="8"/>
      <c r="DJ269" s="8"/>
      <c r="DK269" s="8"/>
      <c r="DL269" s="8"/>
    </row>
    <row r="270" spans="98:116" ht="15" x14ac:dyDescent="0.35">
      <c r="CT270" s="13"/>
      <c r="CU270" s="5"/>
      <c r="CV270" s="5"/>
      <c r="CW270" s="5"/>
      <c r="CX270" s="5"/>
      <c r="CY270" s="5"/>
      <c r="CZ270" s="5"/>
      <c r="DC270" s="12"/>
      <c r="DD270" s="12"/>
      <c r="DF270" s="8"/>
      <c r="DG270" s="8"/>
      <c r="DH270" s="8"/>
      <c r="DI270" s="8"/>
      <c r="DJ270" s="8"/>
      <c r="DK270" s="8"/>
      <c r="DL270" s="8"/>
    </row>
    <row r="271" spans="98:116" ht="15" x14ac:dyDescent="0.35">
      <c r="CT271" s="13"/>
      <c r="CU271" s="5"/>
      <c r="CV271" s="5"/>
      <c r="CW271" s="5"/>
      <c r="CX271" s="5"/>
      <c r="CY271" s="5"/>
      <c r="CZ271" s="5"/>
      <c r="DC271" s="12"/>
      <c r="DD271" s="12"/>
      <c r="DF271" s="8"/>
      <c r="DG271" s="8"/>
      <c r="DH271" s="8"/>
      <c r="DI271" s="8"/>
      <c r="DJ271" s="8"/>
      <c r="DK271" s="8"/>
      <c r="DL271" s="8"/>
    </row>
    <row r="272" spans="98:116" ht="15" x14ac:dyDescent="0.35">
      <c r="CT272" s="13"/>
      <c r="CU272" s="5"/>
      <c r="CV272" s="5"/>
      <c r="CW272" s="5"/>
      <c r="CX272" s="5"/>
      <c r="CY272" s="5"/>
      <c r="CZ272" s="5"/>
      <c r="DC272" s="12"/>
      <c r="DD272" s="12"/>
      <c r="DF272" s="8"/>
      <c r="DG272" s="8"/>
      <c r="DH272" s="8"/>
      <c r="DI272" s="8"/>
      <c r="DJ272" s="8"/>
      <c r="DK272" s="8"/>
      <c r="DL272" s="8"/>
    </row>
    <row r="273" spans="98:122" ht="15" x14ac:dyDescent="0.35">
      <c r="CT273" s="13"/>
      <c r="CU273" s="5"/>
      <c r="CV273" s="5"/>
      <c r="CW273" s="5"/>
      <c r="CX273" s="5"/>
      <c r="CY273" s="5"/>
      <c r="CZ273" s="5"/>
      <c r="DC273" s="12"/>
      <c r="DD273" s="12"/>
      <c r="DF273" s="8"/>
      <c r="DG273" s="8"/>
      <c r="DH273" s="8"/>
      <c r="DI273" s="8"/>
      <c r="DJ273" s="8"/>
      <c r="DK273" s="8"/>
      <c r="DL273" s="8"/>
    </row>
    <row r="274" spans="98:122" ht="15" x14ac:dyDescent="0.35">
      <c r="CT274" s="13"/>
      <c r="CU274" s="5"/>
      <c r="CV274" s="5"/>
      <c r="CW274" s="5"/>
      <c r="CX274" s="5"/>
      <c r="CY274" s="5"/>
      <c r="CZ274" s="5"/>
      <c r="DC274" s="12"/>
      <c r="DD274" s="12"/>
      <c r="DF274" s="8"/>
      <c r="DG274" s="8"/>
      <c r="DH274" s="8"/>
      <c r="DI274" s="8"/>
      <c r="DJ274" s="8"/>
      <c r="DK274" s="8"/>
      <c r="DL274" s="8"/>
    </row>
    <row r="275" spans="98:122" ht="15" x14ac:dyDescent="0.35">
      <c r="CT275" s="13"/>
      <c r="CU275" s="3"/>
      <c r="CV275" s="3"/>
      <c r="CW275" s="3"/>
      <c r="CX275" s="3"/>
      <c r="CY275" s="3"/>
      <c r="CZ275" s="3"/>
      <c r="DC275" s="12"/>
      <c r="DD275" s="12"/>
      <c r="DF275" s="8"/>
      <c r="DG275" s="8"/>
      <c r="DH275" s="8"/>
      <c r="DI275" s="8"/>
      <c r="DJ275" s="8"/>
      <c r="DK275" s="8"/>
      <c r="DL275" s="8"/>
    </row>
    <row r="276" spans="98:122" ht="15" x14ac:dyDescent="0.35">
      <c r="CT276" s="13"/>
      <c r="CU276" s="5"/>
      <c r="CV276" s="5"/>
      <c r="CW276" s="5"/>
      <c r="CX276" s="5"/>
      <c r="CY276" s="5"/>
      <c r="CZ276" s="5"/>
      <c r="DC276" s="12"/>
      <c r="DD276" s="12"/>
      <c r="DF276" s="8"/>
      <c r="DG276" s="8"/>
      <c r="DH276" s="8"/>
      <c r="DI276" s="8"/>
      <c r="DJ276" s="8"/>
      <c r="DK276" s="8"/>
      <c r="DL276" s="8"/>
    </row>
    <row r="277" spans="98:122" ht="15" x14ac:dyDescent="0.35">
      <c r="CT277" s="13"/>
      <c r="CU277" s="5"/>
      <c r="CV277" s="5"/>
      <c r="CW277" s="5"/>
      <c r="CX277" s="5"/>
      <c r="CY277" s="5"/>
      <c r="CZ277" s="5"/>
      <c r="DC277" s="12"/>
      <c r="DD277" s="12"/>
      <c r="DF277" s="8"/>
      <c r="DG277" s="8"/>
      <c r="DH277" s="8"/>
      <c r="DI277" s="8"/>
      <c r="DJ277" s="8"/>
      <c r="DK277" s="8"/>
      <c r="DL277" s="8"/>
    </row>
    <row r="278" spans="98:122" x14ac:dyDescent="0.3">
      <c r="CT278" s="16"/>
      <c r="CU278" s="5"/>
      <c r="CV278" s="5"/>
      <c r="CW278" s="5"/>
      <c r="CX278" s="5"/>
      <c r="CY278" s="5"/>
      <c r="CZ278" s="5"/>
      <c r="DC278" s="12"/>
      <c r="DD278" s="12"/>
      <c r="DF278" s="8"/>
      <c r="DG278" s="8"/>
      <c r="DH278" s="8"/>
      <c r="DI278" s="8"/>
      <c r="DJ278" s="8"/>
      <c r="DK278" s="8"/>
      <c r="DL278" s="8"/>
    </row>
    <row r="279" spans="98:122" ht="15" x14ac:dyDescent="0.35">
      <c r="CT279" s="13"/>
      <c r="CU279" s="5"/>
      <c r="CV279" s="5"/>
      <c r="CW279" s="5"/>
      <c r="CX279" s="5"/>
      <c r="CY279" s="5"/>
      <c r="CZ279" s="5"/>
      <c r="DC279" s="12"/>
      <c r="DD279" s="12"/>
      <c r="DF279" s="8"/>
      <c r="DG279" s="8"/>
      <c r="DH279" s="8"/>
      <c r="DI279" s="8"/>
      <c r="DJ279" s="8"/>
      <c r="DK279" s="8"/>
      <c r="DL279" s="8"/>
    </row>
    <row r="280" spans="98:122" ht="23.4" x14ac:dyDescent="0.45">
      <c r="CT280" s="13"/>
      <c r="CU280" s="5"/>
      <c r="CV280" s="5"/>
      <c r="CW280" s="5"/>
      <c r="CX280" s="5"/>
      <c r="CY280" s="5"/>
      <c r="CZ280" s="5"/>
      <c r="DC280" s="12"/>
      <c r="DD280" s="12"/>
      <c r="DF280" s="8"/>
      <c r="DG280" s="8"/>
      <c r="DH280" s="8"/>
      <c r="DI280" s="8"/>
      <c r="DJ280" s="8"/>
      <c r="DK280" s="8"/>
      <c r="DL280" s="8"/>
      <c r="DR280" s="18"/>
    </row>
    <row r="281" spans="98:122" ht="15" x14ac:dyDescent="0.35">
      <c r="CT281" s="16"/>
      <c r="CU281" s="5"/>
      <c r="CV281" s="5"/>
      <c r="CW281" s="5"/>
      <c r="CX281" s="5"/>
      <c r="CY281" s="5"/>
      <c r="CZ281" s="5"/>
      <c r="DC281" s="12"/>
      <c r="DD281" s="12"/>
      <c r="DF281" s="8"/>
      <c r="DG281" s="8"/>
      <c r="DH281" s="8"/>
      <c r="DI281" s="8"/>
      <c r="DJ281" s="8"/>
      <c r="DK281" s="8"/>
      <c r="DL281" s="8"/>
      <c r="DM281" s="5"/>
      <c r="DN281" s="5"/>
      <c r="DR281" s="15"/>
    </row>
    <row r="282" spans="98:122" ht="15" x14ac:dyDescent="0.35">
      <c r="CT282" s="13"/>
      <c r="CU282" s="5"/>
      <c r="CV282" s="5"/>
      <c r="CW282" s="5"/>
      <c r="CX282" s="5"/>
      <c r="CY282" s="5"/>
      <c r="CZ282" s="5"/>
      <c r="DC282" s="12"/>
      <c r="DD282" s="12"/>
      <c r="DF282" s="8"/>
      <c r="DG282" s="8"/>
      <c r="DH282" s="8"/>
      <c r="DI282" s="8"/>
      <c r="DJ282" s="8"/>
      <c r="DK282" s="8"/>
      <c r="DL282" s="8"/>
    </row>
    <row r="283" spans="98:122" ht="15" x14ac:dyDescent="0.35">
      <c r="CT283" s="13"/>
      <c r="CU283" s="5"/>
      <c r="CV283" s="5"/>
      <c r="CW283" s="5"/>
      <c r="CX283" s="5"/>
      <c r="CY283" s="5"/>
      <c r="CZ283" s="5"/>
      <c r="DC283" s="12"/>
      <c r="DD283" s="12"/>
      <c r="DF283" s="8"/>
      <c r="DG283" s="8"/>
      <c r="DH283" s="8"/>
      <c r="DI283" s="8"/>
      <c r="DJ283" s="8"/>
      <c r="DK283" s="8"/>
      <c r="DL283" s="8"/>
    </row>
    <row r="284" spans="98:122" ht="15" x14ac:dyDescent="0.35">
      <c r="CT284" s="13"/>
      <c r="CU284" s="5"/>
      <c r="CV284" s="5"/>
      <c r="CW284" s="5"/>
      <c r="CX284" s="5"/>
      <c r="CY284" s="5"/>
      <c r="CZ284" s="5"/>
      <c r="DC284" s="12"/>
      <c r="DD284" s="12"/>
      <c r="DF284" s="8"/>
      <c r="DG284" s="8"/>
      <c r="DH284" s="8"/>
      <c r="DI284" s="8"/>
      <c r="DJ284" s="8"/>
      <c r="DK284" s="8"/>
      <c r="DL284" s="8"/>
    </row>
    <row r="285" spans="98:122" ht="15" x14ac:dyDescent="0.35">
      <c r="CT285" s="13"/>
      <c r="CU285" s="5"/>
      <c r="CV285" s="5"/>
      <c r="CW285" s="5"/>
      <c r="CX285" s="5"/>
      <c r="CY285" s="5"/>
      <c r="CZ285" s="5"/>
      <c r="DC285" s="12"/>
      <c r="DD285" s="12"/>
      <c r="DF285" s="8"/>
      <c r="DG285" s="8"/>
      <c r="DH285" s="8"/>
      <c r="DI285" s="8"/>
      <c r="DJ285" s="8"/>
      <c r="DK285" s="8"/>
      <c r="DL285" s="8"/>
    </row>
    <row r="286" spans="98:122" ht="15" x14ac:dyDescent="0.35">
      <c r="CT286" s="13"/>
      <c r="CU286" s="5"/>
      <c r="CV286" s="5"/>
      <c r="CW286" s="5"/>
      <c r="CX286" s="5"/>
      <c r="CY286" s="5"/>
      <c r="CZ286" s="5"/>
      <c r="DC286" s="12"/>
      <c r="DD286" s="12"/>
      <c r="DF286" s="8"/>
      <c r="DG286" s="8"/>
      <c r="DH286" s="8"/>
      <c r="DI286" s="8"/>
      <c r="DJ286" s="8"/>
      <c r="DK286" s="8"/>
      <c r="DL286" s="8"/>
    </row>
    <row r="287" spans="98:122" ht="15" x14ac:dyDescent="0.35">
      <c r="CT287" s="13"/>
      <c r="CU287" s="5"/>
      <c r="CV287" s="5"/>
      <c r="CW287" s="5"/>
      <c r="CX287" s="5"/>
      <c r="CY287" s="5"/>
      <c r="CZ287" s="5"/>
      <c r="DC287" s="12"/>
      <c r="DD287" s="12"/>
      <c r="DF287" s="8"/>
      <c r="DG287" s="8"/>
      <c r="DH287" s="8"/>
      <c r="DI287" s="8"/>
      <c r="DJ287" s="8"/>
      <c r="DK287" s="8"/>
      <c r="DL287" s="8"/>
    </row>
    <row r="288" spans="98:122" ht="15" x14ac:dyDescent="0.35">
      <c r="CT288" s="13"/>
      <c r="CU288" s="5"/>
      <c r="CV288" s="5"/>
      <c r="CW288" s="5"/>
      <c r="CX288" s="5"/>
      <c r="CY288" s="5"/>
      <c r="CZ288" s="5"/>
      <c r="DC288" s="12"/>
      <c r="DD288" s="12"/>
      <c r="DF288" s="8"/>
      <c r="DG288" s="8"/>
      <c r="DH288" s="8"/>
      <c r="DI288" s="8"/>
      <c r="DJ288" s="8"/>
      <c r="DK288" s="8"/>
      <c r="DL288" s="8"/>
    </row>
    <row r="289" spans="98:123" ht="15" x14ac:dyDescent="0.35">
      <c r="CT289" s="13"/>
      <c r="CU289" s="5"/>
      <c r="CV289" s="5"/>
      <c r="CW289" s="5"/>
      <c r="CX289" s="5"/>
      <c r="CY289" s="5"/>
      <c r="CZ289" s="5"/>
      <c r="DC289" s="12"/>
      <c r="DD289" s="12"/>
      <c r="DF289" s="8"/>
      <c r="DG289" s="8"/>
      <c r="DH289" s="8"/>
      <c r="DI289" s="8"/>
      <c r="DJ289" s="8"/>
      <c r="DK289" s="8"/>
      <c r="DL289" s="8"/>
    </row>
    <row r="290" spans="98:123" ht="15" x14ac:dyDescent="0.35">
      <c r="CT290" s="13"/>
      <c r="CU290" s="5"/>
      <c r="CV290" s="5"/>
      <c r="CW290" s="5"/>
      <c r="CX290" s="5"/>
      <c r="CY290" s="5"/>
      <c r="CZ290" s="5"/>
      <c r="DC290" s="12"/>
      <c r="DD290" s="12"/>
      <c r="DF290" s="8"/>
      <c r="DG290" s="8"/>
      <c r="DH290" s="8"/>
      <c r="DI290" s="8"/>
      <c r="DJ290" s="8"/>
      <c r="DK290" s="8"/>
      <c r="DL290" s="8"/>
    </row>
    <row r="291" spans="98:123" ht="15" x14ac:dyDescent="0.35">
      <c r="CT291" s="13"/>
      <c r="CU291" s="5"/>
      <c r="CV291" s="5"/>
      <c r="CW291" s="5"/>
      <c r="CX291" s="5"/>
      <c r="CY291" s="5"/>
      <c r="CZ291" s="5"/>
      <c r="DC291" s="12"/>
      <c r="DD291" s="12"/>
      <c r="DF291" s="8"/>
      <c r="DG291" s="8"/>
      <c r="DH291" s="8"/>
      <c r="DI291" s="8"/>
      <c r="DJ291" s="8"/>
      <c r="DK291" s="8"/>
      <c r="DL291" s="8"/>
    </row>
    <row r="292" spans="98:123" ht="15" x14ac:dyDescent="0.35">
      <c r="CT292" s="13"/>
      <c r="CU292" s="5"/>
      <c r="CV292" s="5"/>
      <c r="CW292" s="5"/>
      <c r="CX292" s="5"/>
      <c r="CY292" s="5"/>
      <c r="CZ292" s="5"/>
      <c r="DC292" s="12"/>
      <c r="DD292" s="12"/>
      <c r="DF292" s="8"/>
      <c r="DG292" s="8"/>
      <c r="DH292" s="8"/>
      <c r="DI292" s="8"/>
      <c r="DJ292" s="8"/>
      <c r="DK292" s="8"/>
      <c r="DL292" s="8"/>
      <c r="DS292" s="15"/>
    </row>
    <row r="293" spans="98:123" ht="15" x14ac:dyDescent="0.35">
      <c r="CT293" s="13"/>
      <c r="CU293" s="5"/>
      <c r="CV293" s="5"/>
      <c r="CW293" s="5"/>
      <c r="CX293" s="5"/>
      <c r="CY293" s="5"/>
      <c r="CZ293" s="5"/>
      <c r="DC293" s="12"/>
      <c r="DD293" s="12"/>
      <c r="DF293" s="8"/>
      <c r="DG293" s="8"/>
      <c r="DH293" s="8"/>
      <c r="DI293" s="8"/>
      <c r="DJ293" s="8"/>
      <c r="DK293" s="8"/>
      <c r="DL293" s="8"/>
      <c r="DS293" s="15"/>
    </row>
    <row r="294" spans="98:123" ht="15" x14ac:dyDescent="0.35">
      <c r="CT294" s="13"/>
      <c r="CU294" s="5"/>
      <c r="CV294" s="5"/>
      <c r="CW294" s="5"/>
      <c r="CX294" s="5"/>
      <c r="CY294" s="5"/>
      <c r="CZ294" s="5"/>
      <c r="DC294" s="12"/>
      <c r="DD294" s="12"/>
      <c r="DF294" s="8"/>
      <c r="DG294" s="8"/>
      <c r="DH294" s="8"/>
      <c r="DI294" s="8"/>
      <c r="DJ294" s="8"/>
      <c r="DK294" s="8"/>
      <c r="DL294" s="8"/>
    </row>
    <row r="295" spans="98:123" ht="15" x14ac:dyDescent="0.35">
      <c r="CT295" s="13"/>
      <c r="CU295" s="5"/>
      <c r="CV295" s="5"/>
      <c r="CW295" s="5"/>
      <c r="CX295" s="5"/>
      <c r="CY295" s="5"/>
      <c r="CZ295" s="5"/>
      <c r="DC295" s="12"/>
      <c r="DD295" s="12"/>
      <c r="DF295" s="8"/>
      <c r="DG295" s="8"/>
      <c r="DH295" s="8"/>
      <c r="DI295" s="8"/>
      <c r="DJ295" s="8"/>
      <c r="DK295" s="8"/>
      <c r="DL295" s="8"/>
    </row>
    <row r="296" spans="98:123" ht="15" x14ac:dyDescent="0.35">
      <c r="CT296" s="13"/>
      <c r="DC296" s="12"/>
      <c r="DD296" s="12"/>
      <c r="DF296" s="8"/>
      <c r="DG296" s="8"/>
      <c r="DH296" s="8"/>
      <c r="DI296" s="8"/>
      <c r="DJ296" s="8"/>
      <c r="DK296" s="8"/>
      <c r="DL296" s="8"/>
      <c r="DM296" s="8"/>
    </row>
    <row r="297" spans="98:123" ht="15" x14ac:dyDescent="0.35">
      <c r="CT297" s="13"/>
      <c r="CU297" s="15"/>
      <c r="CV297" s="5"/>
      <c r="CW297" s="5"/>
      <c r="CX297" s="5"/>
      <c r="CY297" s="5"/>
      <c r="CZ297" s="5"/>
      <c r="DC297" s="12"/>
      <c r="DD297" s="12"/>
      <c r="DF297" s="8"/>
      <c r="DG297" s="8"/>
      <c r="DH297" s="8"/>
      <c r="DI297" s="8"/>
      <c r="DJ297" s="8"/>
      <c r="DK297" s="8"/>
      <c r="DL297" s="8"/>
      <c r="DM297" s="8"/>
    </row>
    <row r="298" spans="98:123" ht="15" x14ac:dyDescent="0.35">
      <c r="CT298" s="13"/>
      <c r="CU298" s="5"/>
      <c r="CV298" s="5"/>
      <c r="CW298" s="5"/>
      <c r="CX298" s="5"/>
      <c r="CY298" s="5"/>
      <c r="CZ298" s="5"/>
      <c r="DC298" s="12"/>
      <c r="DD298" s="12"/>
      <c r="DF298" s="8"/>
      <c r="DG298" s="8"/>
      <c r="DH298" s="8"/>
      <c r="DI298" s="8"/>
      <c r="DJ298" s="8"/>
      <c r="DK298" s="8"/>
      <c r="DL298" s="8"/>
    </row>
    <row r="299" spans="98:123" ht="15" x14ac:dyDescent="0.35">
      <c r="CT299" s="13"/>
      <c r="CU299" s="5"/>
      <c r="CV299" s="5"/>
      <c r="CW299" s="5"/>
      <c r="CX299" s="5"/>
      <c r="CY299" s="5"/>
      <c r="CZ299" s="5"/>
      <c r="DC299" s="12"/>
      <c r="DD299" s="12"/>
      <c r="DF299" s="8"/>
      <c r="DG299" s="8"/>
      <c r="DH299" s="8"/>
      <c r="DI299" s="8"/>
      <c r="DJ299" s="8"/>
      <c r="DK299" s="8"/>
      <c r="DL299" s="8"/>
    </row>
    <row r="300" spans="98:123" ht="15" x14ac:dyDescent="0.35">
      <c r="CT300" s="13"/>
      <c r="CU300" s="5"/>
      <c r="CV300" s="5"/>
      <c r="CW300" s="5"/>
      <c r="CX300" s="5"/>
      <c r="CY300" s="5"/>
      <c r="CZ300" s="5"/>
      <c r="DC300" s="12"/>
      <c r="DD300" s="12"/>
      <c r="DF300" s="8"/>
      <c r="DG300" s="8"/>
      <c r="DH300" s="8"/>
      <c r="DI300" s="8"/>
      <c r="DJ300" s="8"/>
      <c r="DK300" s="8"/>
      <c r="DL300" s="8"/>
    </row>
    <row r="301" spans="98:123" ht="15" x14ac:dyDescent="0.35">
      <c r="CT301" s="13"/>
      <c r="CU301" s="5"/>
      <c r="CV301" s="5"/>
      <c r="CW301" s="5"/>
      <c r="CX301" s="5"/>
      <c r="CY301" s="5"/>
      <c r="CZ301" s="5"/>
      <c r="DC301" s="12"/>
      <c r="DD301" s="12"/>
      <c r="DF301" s="8"/>
      <c r="DG301" s="8"/>
      <c r="DH301" s="8"/>
      <c r="DI301" s="8"/>
      <c r="DJ301" s="8"/>
      <c r="DK301" s="8"/>
      <c r="DL301" s="8"/>
    </row>
    <row r="302" spans="98:123" ht="15" x14ac:dyDescent="0.35">
      <c r="CT302" s="13"/>
      <c r="CU302" s="5"/>
      <c r="CV302" s="5"/>
      <c r="CW302" s="5"/>
      <c r="CX302" s="5"/>
      <c r="CY302" s="5"/>
      <c r="CZ302" s="5"/>
      <c r="DC302" s="12"/>
      <c r="DD302" s="12"/>
      <c r="DF302" s="8"/>
      <c r="DG302" s="8"/>
      <c r="DH302" s="8"/>
      <c r="DI302" s="8"/>
      <c r="DJ302" s="8"/>
      <c r="DK302" s="8"/>
      <c r="DL302" s="8"/>
    </row>
    <row r="303" spans="98:123" ht="15" x14ac:dyDescent="0.35">
      <c r="CT303" s="13"/>
      <c r="CU303" s="5"/>
      <c r="CV303" s="5"/>
      <c r="CW303" s="5"/>
      <c r="CX303" s="5"/>
      <c r="CY303" s="5"/>
      <c r="CZ303" s="5"/>
      <c r="DC303" s="12"/>
      <c r="DD303" s="12"/>
      <c r="DE303" s="5"/>
      <c r="DF303" s="8"/>
      <c r="DG303" s="8"/>
      <c r="DH303" s="8"/>
      <c r="DI303" s="8"/>
      <c r="DJ303" s="8"/>
      <c r="DK303" s="8"/>
      <c r="DL303" s="8"/>
    </row>
    <row r="304" spans="98:123" ht="15" x14ac:dyDescent="0.35">
      <c r="CT304" s="13"/>
      <c r="CU304" s="15"/>
      <c r="CV304" s="5"/>
      <c r="CW304" s="5"/>
      <c r="CX304" s="5"/>
      <c r="CY304" s="5"/>
      <c r="CZ304" s="5"/>
      <c r="DC304" s="12"/>
      <c r="DD304" s="12"/>
      <c r="DE304" s="5"/>
      <c r="DF304" s="8"/>
      <c r="DG304" s="8"/>
      <c r="DH304" s="8"/>
      <c r="DI304" s="8"/>
      <c r="DJ304" s="8"/>
      <c r="DK304" s="8"/>
      <c r="DL304" s="8"/>
    </row>
    <row r="305" spans="94:116" ht="15" x14ac:dyDescent="0.35">
      <c r="CT305" s="13"/>
      <c r="CU305" s="15"/>
      <c r="CV305" s="5"/>
      <c r="CW305" s="5"/>
      <c r="CX305" s="5"/>
      <c r="CY305" s="5"/>
      <c r="CZ305" s="5"/>
      <c r="DC305" s="12"/>
      <c r="DD305" s="12"/>
      <c r="DE305" s="5"/>
      <c r="DF305" s="8"/>
      <c r="DG305" s="8"/>
      <c r="DH305" s="8"/>
      <c r="DI305" s="8"/>
      <c r="DJ305" s="8"/>
      <c r="DK305" s="8"/>
      <c r="DL305" s="8"/>
    </row>
    <row r="306" spans="94:116" x14ac:dyDescent="0.3">
      <c r="CU306" s="5"/>
      <c r="CV306" s="5"/>
      <c r="CW306" s="5"/>
      <c r="CX306" s="5"/>
      <c r="CY306" s="5"/>
      <c r="CZ306" s="5"/>
      <c r="DC306" s="12"/>
      <c r="DD306" s="12"/>
      <c r="DF306" s="8"/>
      <c r="DG306" s="8"/>
      <c r="DH306" s="8"/>
      <c r="DI306" s="8"/>
      <c r="DJ306" s="8"/>
      <c r="DK306" s="8"/>
      <c r="DL306" s="8"/>
    </row>
    <row r="307" spans="94:116" x14ac:dyDescent="0.3">
      <c r="CU307" s="5"/>
      <c r="CV307" s="5"/>
      <c r="CW307" s="5"/>
      <c r="CX307" s="5"/>
      <c r="CY307" s="5"/>
      <c r="CZ307" s="5"/>
      <c r="DC307" s="12"/>
      <c r="DD307" s="12"/>
      <c r="DG307" s="8"/>
      <c r="DH307" s="8"/>
      <c r="DI307" s="8"/>
      <c r="DJ307" s="8"/>
      <c r="DK307" s="8"/>
      <c r="DL307" s="8"/>
    </row>
    <row r="308" spans="94:116" x14ac:dyDescent="0.3">
      <c r="CU308" s="5"/>
      <c r="CV308" s="5"/>
      <c r="CW308" s="5"/>
      <c r="CX308" s="5"/>
      <c r="CY308" s="5"/>
      <c r="CZ308" s="5"/>
      <c r="DC308" s="12"/>
      <c r="DD308" s="12"/>
      <c r="DG308" s="8"/>
      <c r="DH308" s="8"/>
      <c r="DI308" s="8"/>
      <c r="DJ308" s="8"/>
      <c r="DK308" s="8"/>
      <c r="DL308" s="8"/>
    </row>
    <row r="309" spans="94:116" x14ac:dyDescent="0.3">
      <c r="CU309" s="5"/>
      <c r="CV309" s="5"/>
      <c r="CW309" s="5"/>
      <c r="CX309" s="5"/>
      <c r="CY309" s="5"/>
      <c r="CZ309" s="5"/>
      <c r="DC309" s="12"/>
      <c r="DD309" s="12"/>
    </row>
    <row r="310" spans="94:116" x14ac:dyDescent="0.3">
      <c r="CU310" s="5"/>
      <c r="CV310" s="5"/>
      <c r="CW310" s="5"/>
      <c r="CX310" s="5"/>
      <c r="CY310" s="5"/>
      <c r="CZ310" s="5"/>
      <c r="DC310" s="12"/>
      <c r="DD310" s="12"/>
    </row>
    <row r="311" spans="94:116" x14ac:dyDescent="0.3">
      <c r="CU311" s="5"/>
      <c r="CV311" s="5"/>
      <c r="CW311" s="5"/>
      <c r="CX311" s="5"/>
      <c r="CY311" s="5"/>
      <c r="CZ311" s="5"/>
      <c r="DC311" s="12"/>
      <c r="DD311" s="12"/>
    </row>
    <row r="312" spans="94:116" x14ac:dyDescent="0.3">
      <c r="CU312" s="5"/>
      <c r="CV312" s="5"/>
      <c r="CW312" s="5"/>
      <c r="CX312" s="5"/>
      <c r="CY312" s="5"/>
      <c r="CZ312" s="5"/>
      <c r="DC312" s="12"/>
      <c r="DD312" s="12"/>
    </row>
    <row r="313" spans="94:116" x14ac:dyDescent="0.3">
      <c r="CU313" s="5"/>
      <c r="CV313" s="5"/>
      <c r="CW313" s="5"/>
      <c r="CX313" s="5"/>
      <c r="CY313" s="5"/>
      <c r="CZ313" s="5"/>
      <c r="DC313" s="12"/>
      <c r="DD313" s="12"/>
    </row>
    <row r="314" spans="94:116" x14ac:dyDescent="0.3">
      <c r="CU314" s="5"/>
      <c r="CV314" s="5"/>
      <c r="CW314" s="5"/>
      <c r="CX314" s="5"/>
      <c r="CY314" s="5"/>
      <c r="CZ314" s="5"/>
      <c r="DC314" s="12"/>
      <c r="DD314" s="12"/>
    </row>
    <row r="315" spans="94:116" x14ac:dyDescent="0.3">
      <c r="CU315" s="5"/>
      <c r="CV315" s="5"/>
      <c r="CW315" s="5"/>
      <c r="CX315" s="5"/>
      <c r="CY315" s="5"/>
      <c r="CZ315" s="5"/>
      <c r="DC315" s="12"/>
      <c r="DD315" s="12"/>
    </row>
    <row r="316" spans="94:116" x14ac:dyDescent="0.3">
      <c r="CU316" s="5"/>
      <c r="CV316" s="5"/>
      <c r="CW316" s="5"/>
      <c r="CX316" s="5"/>
      <c r="CY316" s="5"/>
      <c r="CZ316" s="5"/>
      <c r="DC316" s="12"/>
      <c r="DD316" s="12"/>
    </row>
    <row r="317" spans="94:116" x14ac:dyDescent="0.3">
      <c r="CU317" s="5"/>
      <c r="CV317" s="5"/>
      <c r="CW317" s="5"/>
      <c r="CX317" s="5"/>
      <c r="CY317" s="5"/>
      <c r="CZ317" s="5"/>
      <c r="DC317" s="12"/>
      <c r="DD317" s="12"/>
    </row>
    <row r="318" spans="94:116" x14ac:dyDescent="0.3">
      <c r="CU318" s="5"/>
      <c r="CV318" s="5"/>
      <c r="CW318" s="5"/>
      <c r="CX318" s="5"/>
      <c r="CY318" s="5"/>
      <c r="CZ318" s="5"/>
      <c r="DC318" s="12"/>
      <c r="DD318" s="12"/>
    </row>
    <row r="319" spans="94:116" x14ac:dyDescent="0.3">
      <c r="CU319" s="5"/>
      <c r="CV319" s="5"/>
      <c r="CW319" s="5"/>
      <c r="CX319" s="5"/>
      <c r="CY319" s="5"/>
      <c r="CZ319" s="5"/>
      <c r="DC319" s="12"/>
      <c r="DD319" s="12"/>
    </row>
    <row r="320" spans="94:116" x14ac:dyDescent="0.3">
      <c r="CP320" s="1">
        <v>303</v>
      </c>
      <c r="CU320" s="5"/>
      <c r="CV320" s="5"/>
      <c r="CW320" s="5"/>
      <c r="CX320" s="5"/>
      <c r="CY320" s="5"/>
      <c r="CZ320" s="5"/>
      <c r="DC320" s="12"/>
      <c r="DD320" s="12"/>
    </row>
    <row r="321" spans="94:108" x14ac:dyDescent="0.3">
      <c r="CP321" s="1">
        <v>304</v>
      </c>
      <c r="CU321" s="5"/>
      <c r="CV321" s="5"/>
      <c r="CW321" s="5"/>
      <c r="CX321" s="5"/>
      <c r="CY321" s="5"/>
      <c r="CZ321" s="5"/>
      <c r="DC321" s="12"/>
      <c r="DD321" s="12"/>
    </row>
    <row r="322" spans="94:108" x14ac:dyDescent="0.3">
      <c r="CP322" s="1">
        <v>305</v>
      </c>
      <c r="CU322" s="5"/>
      <c r="CV322" s="5"/>
      <c r="CW322" s="5"/>
      <c r="CX322" s="5"/>
      <c r="CY322" s="5"/>
      <c r="CZ322" s="5"/>
      <c r="DC322" s="12"/>
      <c r="DD322" s="12"/>
    </row>
    <row r="323" spans="94:108" x14ac:dyDescent="0.3">
      <c r="CP323" s="1">
        <v>306</v>
      </c>
      <c r="CU323" s="5"/>
      <c r="CV323" s="5"/>
      <c r="CW323" s="5"/>
      <c r="CX323" s="5"/>
      <c r="CY323" s="5"/>
      <c r="CZ323" s="5"/>
      <c r="DC323" s="12"/>
      <c r="DD323" s="12"/>
    </row>
    <row r="324" spans="94:108" x14ac:dyDescent="0.3">
      <c r="CP324" s="1">
        <v>307</v>
      </c>
      <c r="CU324" s="5"/>
      <c r="CV324" s="5"/>
      <c r="CW324" s="5"/>
      <c r="CX324" s="5"/>
      <c r="CY324" s="5"/>
      <c r="CZ324" s="5"/>
      <c r="DC324" s="12"/>
      <c r="DD324" s="12"/>
    </row>
    <row r="325" spans="94:108" ht="15.6" x14ac:dyDescent="0.35">
      <c r="CP325" s="1">
        <v>308</v>
      </c>
      <c r="CT325" s="5" t="s">
        <v>465</v>
      </c>
      <c r="CU325" s="19">
        <v>5</v>
      </c>
      <c r="CV325" s="19">
        <v>16</v>
      </c>
      <c r="CW325" s="19">
        <v>0</v>
      </c>
      <c r="CX325" s="19">
        <v>4</v>
      </c>
      <c r="CY325" s="19">
        <v>0</v>
      </c>
      <c r="CZ325" s="19">
        <v>0</v>
      </c>
      <c r="DA325" s="5">
        <v>2</v>
      </c>
      <c r="DB325" s="19"/>
      <c r="DC325" s="12">
        <f t="shared" ref="DC325:DC334" si="13">IF(CU325=0,(4*CU325+CV325-2*CW325-3*CX325+5*CY325-2*CZ325-DA325),(4*CU325+CV325-2*CW325-3*CX325+5*CY325-2*CZ325-DA325)/CU325)</f>
        <v>4.4000000000000004</v>
      </c>
      <c r="DD325" s="12">
        <f t="shared" ref="DD325:DD334" si="14">IF(CU325=0,DC325,DC325*CU325)</f>
        <v>22</v>
      </c>
    </row>
    <row r="326" spans="94:108" ht="15.6" x14ac:dyDescent="0.35">
      <c r="CP326" s="1">
        <v>309</v>
      </c>
      <c r="CT326" s="5" t="s">
        <v>466</v>
      </c>
      <c r="CU326" s="20">
        <v>3</v>
      </c>
      <c r="CV326" s="20">
        <v>5</v>
      </c>
      <c r="CW326" s="20">
        <v>2</v>
      </c>
      <c r="CX326" s="20">
        <v>0</v>
      </c>
      <c r="CY326" s="20">
        <v>0</v>
      </c>
      <c r="CZ326" s="20">
        <v>0</v>
      </c>
      <c r="DA326" s="19">
        <v>-1</v>
      </c>
      <c r="DB326" s="19"/>
      <c r="DC326" s="12">
        <f t="shared" si="13"/>
        <v>4.666666666666667</v>
      </c>
      <c r="DD326" s="12">
        <f t="shared" si="14"/>
        <v>14</v>
      </c>
    </row>
    <row r="327" spans="94:108" ht="15.6" x14ac:dyDescent="0.35">
      <c r="CT327" s="5" t="s">
        <v>467</v>
      </c>
      <c r="CU327" s="5">
        <v>3</v>
      </c>
      <c r="CV327" s="5">
        <v>7</v>
      </c>
      <c r="CW327" s="5">
        <v>6</v>
      </c>
      <c r="CX327" s="5">
        <v>0</v>
      </c>
      <c r="CY327" s="5">
        <v>1</v>
      </c>
      <c r="CZ327" s="5">
        <v>0</v>
      </c>
      <c r="DA327" s="19">
        <v>-2</v>
      </c>
      <c r="DC327" s="12">
        <f t="shared" si="13"/>
        <v>4.666666666666667</v>
      </c>
      <c r="DD327" s="12">
        <f t="shared" si="14"/>
        <v>14</v>
      </c>
    </row>
    <row r="328" spans="94:108" ht="15.6" x14ac:dyDescent="0.3">
      <c r="CT328" s="16" t="s">
        <v>468</v>
      </c>
      <c r="CU328" s="5">
        <v>0</v>
      </c>
      <c r="CV328" s="5">
        <v>0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3"/>
      <c r="DC328" s="12">
        <f t="shared" si="13"/>
        <v>0</v>
      </c>
      <c r="DD328" s="12">
        <f t="shared" si="14"/>
        <v>0</v>
      </c>
    </row>
    <row r="329" spans="94:108" ht="18" x14ac:dyDescent="0.45">
      <c r="CT329" s="13" t="s">
        <v>469</v>
      </c>
      <c r="CU329" s="5">
        <v>6</v>
      </c>
      <c r="CV329" s="5">
        <v>10</v>
      </c>
      <c r="CW329" s="5">
        <v>2</v>
      </c>
      <c r="CX329" s="5">
        <v>2</v>
      </c>
      <c r="CY329" s="5">
        <v>0</v>
      </c>
      <c r="CZ329" s="5">
        <v>0</v>
      </c>
      <c r="DA329" s="5">
        <v>0</v>
      </c>
      <c r="DC329" s="12">
        <f t="shared" si="13"/>
        <v>4</v>
      </c>
      <c r="DD329" s="12">
        <f t="shared" si="14"/>
        <v>24</v>
      </c>
    </row>
    <row r="330" spans="94:108" ht="18" x14ac:dyDescent="0.45">
      <c r="CT330" s="13" t="s">
        <v>470</v>
      </c>
      <c r="CU330" s="5">
        <v>6</v>
      </c>
      <c r="CV330" s="5">
        <v>10</v>
      </c>
      <c r="CW330" s="5">
        <v>3</v>
      </c>
      <c r="CX330" s="5">
        <v>2</v>
      </c>
      <c r="CY330" s="5">
        <v>0</v>
      </c>
      <c r="CZ330" s="5">
        <v>0</v>
      </c>
      <c r="DA330" s="5">
        <v>0</v>
      </c>
      <c r="DC330" s="12">
        <f t="shared" si="13"/>
        <v>3.6666666666666665</v>
      </c>
      <c r="DD330" s="12">
        <f t="shared" si="14"/>
        <v>22</v>
      </c>
    </row>
    <row r="331" spans="94:108" ht="18" x14ac:dyDescent="0.45">
      <c r="CT331" s="13" t="s">
        <v>471</v>
      </c>
      <c r="CU331" s="5">
        <v>3</v>
      </c>
      <c r="CV331" s="5">
        <v>8</v>
      </c>
      <c r="CW331" s="5">
        <v>3</v>
      </c>
      <c r="CX331" s="5">
        <v>0</v>
      </c>
      <c r="CY331" s="5">
        <v>0</v>
      </c>
      <c r="CZ331" s="5">
        <v>0</v>
      </c>
      <c r="DA331" s="5">
        <v>0</v>
      </c>
      <c r="DC331" s="12">
        <f t="shared" si="13"/>
        <v>4.666666666666667</v>
      </c>
      <c r="DD331" s="12">
        <f t="shared" si="14"/>
        <v>14</v>
      </c>
    </row>
    <row r="332" spans="94:108" ht="15.6" x14ac:dyDescent="0.4">
      <c r="CT332" s="13" t="s">
        <v>472</v>
      </c>
      <c r="CU332" s="5">
        <v>5</v>
      </c>
      <c r="CV332" s="5">
        <v>9</v>
      </c>
      <c r="CW332" s="5">
        <v>2</v>
      </c>
      <c r="CX332" s="5">
        <v>1</v>
      </c>
      <c r="CY332" s="5">
        <v>0</v>
      </c>
      <c r="CZ332" s="5">
        <v>0</v>
      </c>
      <c r="DA332" s="5">
        <v>0</v>
      </c>
      <c r="DC332" s="12">
        <f t="shared" si="13"/>
        <v>4.4000000000000004</v>
      </c>
      <c r="DD332" s="12">
        <f t="shared" si="14"/>
        <v>22</v>
      </c>
    </row>
    <row r="333" spans="94:108" ht="15.6" x14ac:dyDescent="0.4">
      <c r="CT333" s="13" t="s">
        <v>316</v>
      </c>
      <c r="CU333" s="5">
        <v>5</v>
      </c>
      <c r="CV333" s="5">
        <v>8</v>
      </c>
      <c r="CW333" s="5">
        <v>4</v>
      </c>
      <c r="CX333" s="5">
        <v>1</v>
      </c>
      <c r="CY333" s="5">
        <v>0</v>
      </c>
      <c r="CZ333" s="5">
        <v>0</v>
      </c>
      <c r="DA333" s="5">
        <v>-1</v>
      </c>
      <c r="DC333" s="12">
        <f t="shared" si="13"/>
        <v>3.6</v>
      </c>
      <c r="DD333" s="12">
        <f t="shared" si="14"/>
        <v>18</v>
      </c>
    </row>
    <row r="334" spans="94:108" ht="15.6" x14ac:dyDescent="0.4">
      <c r="CT334" s="13" t="s">
        <v>318</v>
      </c>
      <c r="CU334" s="5">
        <v>5</v>
      </c>
      <c r="CV334" s="5">
        <v>10</v>
      </c>
      <c r="CW334" s="5">
        <v>3</v>
      </c>
      <c r="CX334" s="5">
        <v>2</v>
      </c>
      <c r="CY334" s="5">
        <v>0</v>
      </c>
      <c r="CZ334" s="5">
        <v>0</v>
      </c>
      <c r="DA334" s="5">
        <v>0</v>
      </c>
      <c r="DC334" s="12">
        <f t="shared" si="13"/>
        <v>3.6</v>
      </c>
      <c r="DD334" s="12">
        <f t="shared" si="14"/>
        <v>18</v>
      </c>
    </row>
    <row r="335" spans="94:108" x14ac:dyDescent="0.3">
      <c r="DC335" s="12"/>
      <c r="DD335" s="12"/>
    </row>
    <row r="336" spans="94:108" x14ac:dyDescent="0.3">
      <c r="DC336" s="12"/>
      <c r="DD336" s="12"/>
    </row>
    <row r="337" spans="98:108" x14ac:dyDescent="0.3">
      <c r="DC337" s="12"/>
      <c r="DD337" s="12"/>
    </row>
    <row r="338" spans="98:108" x14ac:dyDescent="0.3">
      <c r="DC338" s="12"/>
      <c r="DD338" s="12"/>
    </row>
    <row r="339" spans="98:108" x14ac:dyDescent="0.3">
      <c r="DC339" s="12"/>
      <c r="DD339" s="12"/>
    </row>
    <row r="340" spans="98:108" x14ac:dyDescent="0.3">
      <c r="DC340" s="12"/>
      <c r="DD340" s="12"/>
    </row>
    <row r="341" spans="98:108" x14ac:dyDescent="0.3">
      <c r="DC341" s="12"/>
      <c r="DD341" s="12"/>
    </row>
    <row r="342" spans="98:108" x14ac:dyDescent="0.3">
      <c r="CT342" s="1"/>
      <c r="DA342" s="1"/>
      <c r="DB342" s="1"/>
      <c r="DC342" s="12"/>
      <c r="DD342" s="12"/>
    </row>
    <row r="343" spans="98:108" x14ac:dyDescent="0.3">
      <c r="CT343" s="1"/>
      <c r="DA343" s="1"/>
      <c r="DB343" s="1"/>
      <c r="DC343" s="12"/>
      <c r="DD343" s="12"/>
    </row>
    <row r="344" spans="98:108" x14ac:dyDescent="0.3">
      <c r="CT344" s="1"/>
      <c r="DA344" s="1"/>
      <c r="DB344" s="1"/>
      <c r="DC344" s="12"/>
      <c r="DD344" s="12"/>
    </row>
    <row r="356" spans="98:108" x14ac:dyDescent="0.3">
      <c r="CT356" s="1"/>
      <c r="DA356" s="1"/>
      <c r="DB356" s="1"/>
      <c r="DC356" s="12"/>
      <c r="DD356" s="12"/>
    </row>
    <row r="357" spans="98:108" x14ac:dyDescent="0.3">
      <c r="CT357" s="1"/>
      <c r="DA357" s="1"/>
      <c r="DB357" s="1"/>
      <c r="DC357" s="12"/>
      <c r="DD357" s="12"/>
    </row>
    <row r="358" spans="98:108" x14ac:dyDescent="0.3">
      <c r="CT358" s="1"/>
      <c r="DA358" s="1"/>
      <c r="DB358" s="1"/>
      <c r="DC358" s="12"/>
      <c r="DD358" s="12"/>
    </row>
    <row r="359" spans="98:108" x14ac:dyDescent="0.3">
      <c r="CT359" s="1"/>
      <c r="DA359" s="1"/>
      <c r="DB359" s="1"/>
      <c r="DC359" s="12"/>
      <c r="DD359" s="12"/>
    </row>
    <row r="360" spans="98:108" x14ac:dyDescent="0.3">
      <c r="CT360" s="1"/>
      <c r="DA360" s="1"/>
      <c r="DB360" s="1"/>
      <c r="DC360" s="12"/>
      <c r="DD360" s="12"/>
    </row>
    <row r="361" spans="98:108" x14ac:dyDescent="0.3">
      <c r="CT361" s="1"/>
      <c r="DA361" s="1"/>
      <c r="DB361" s="1"/>
      <c r="DC361" s="12"/>
      <c r="DD361" s="12"/>
    </row>
    <row r="365" spans="98:108" x14ac:dyDescent="0.3">
      <c r="CT365" s="1"/>
      <c r="DA365" s="1"/>
      <c r="DB365" s="1"/>
      <c r="DC365" s="12"/>
      <c r="DD365" s="12"/>
    </row>
    <row r="366" spans="98:108" x14ac:dyDescent="0.3">
      <c r="CT366" s="1"/>
      <c r="DA366" s="1"/>
      <c r="DB366" s="1"/>
      <c r="DC366" s="12"/>
      <c r="DD366" s="12"/>
    </row>
    <row r="367" spans="98:108" x14ac:dyDescent="0.3">
      <c r="CT367" s="1"/>
      <c r="DA367" s="1"/>
      <c r="DB367" s="1"/>
      <c r="DC367" s="12"/>
      <c r="DD367" s="12"/>
    </row>
    <row r="368" spans="98:108" x14ac:dyDescent="0.3">
      <c r="CT368" s="1"/>
      <c r="DA368" s="1"/>
      <c r="DB368" s="1"/>
      <c r="DC368" s="12"/>
      <c r="DD368" s="12"/>
    </row>
    <row r="369" spans="98:108" x14ac:dyDescent="0.3">
      <c r="CT369" s="1"/>
      <c r="DA369" s="1"/>
      <c r="DB369" s="1"/>
      <c r="DC369" s="12"/>
      <c r="DD369" s="12"/>
    </row>
    <row r="373" spans="98:108" x14ac:dyDescent="0.3">
      <c r="CT373" s="1"/>
      <c r="DA373" s="1"/>
      <c r="DB373" s="1"/>
      <c r="DC373" s="12"/>
      <c r="DD373" s="12"/>
    </row>
    <row r="374" spans="98:108" x14ac:dyDescent="0.3">
      <c r="CT374" s="1"/>
      <c r="DA374" s="1"/>
      <c r="DB374" s="1"/>
      <c r="DC374" s="12"/>
      <c r="DD374" s="12"/>
    </row>
    <row r="375" spans="98:108" x14ac:dyDescent="0.3">
      <c r="CT375" s="1"/>
      <c r="DA375" s="1"/>
      <c r="DB375" s="1"/>
      <c r="DC375" s="12"/>
      <c r="DD375" s="12"/>
    </row>
    <row r="376" spans="98:108" x14ac:dyDescent="0.3">
      <c r="CT376" s="1"/>
      <c r="DA376" s="1"/>
      <c r="DB376" s="1"/>
      <c r="DC376" s="12"/>
      <c r="DD376" s="12"/>
    </row>
    <row r="377" spans="98:108" x14ac:dyDescent="0.3">
      <c r="CT377" s="1"/>
      <c r="DA377" s="1"/>
      <c r="DB377" s="1"/>
      <c r="DC377" s="12"/>
      <c r="DD377" s="12"/>
    </row>
    <row r="378" spans="98:108" x14ac:dyDescent="0.3">
      <c r="CT378" s="1"/>
      <c r="DA378" s="1"/>
      <c r="DB378" s="1"/>
      <c r="DC378" s="12"/>
      <c r="DD378" s="1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882B-952F-4534-96E1-B82DD6D77781}">
  <dimension ref="A1:NZ238"/>
  <sheetViews>
    <sheetView zoomScaleNormal="100" workbookViewId="0"/>
  </sheetViews>
  <sheetFormatPr defaultRowHeight="14.4" x14ac:dyDescent="0.3"/>
  <cols>
    <col min="21" max="21" width="9" customWidth="1"/>
    <col min="323" max="323" width="9.109375" style="102"/>
    <col min="324" max="324" width="18.33203125" style="102" customWidth="1"/>
    <col min="333" max="333" width="14.88671875" bestFit="1" customWidth="1"/>
  </cols>
  <sheetData>
    <row r="1" spans="1:350" x14ac:dyDescent="0.3">
      <c r="A1" t="s">
        <v>1041</v>
      </c>
    </row>
    <row r="2" spans="1:350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1</v>
      </c>
      <c r="V2">
        <v>2</v>
      </c>
      <c r="W2">
        <v>3</v>
      </c>
      <c r="X2">
        <v>4</v>
      </c>
      <c r="Y2">
        <v>5</v>
      </c>
      <c r="Z2">
        <v>6</v>
      </c>
      <c r="AA2">
        <v>7</v>
      </c>
      <c r="AB2">
        <v>8</v>
      </c>
      <c r="AC2">
        <v>9</v>
      </c>
      <c r="AD2">
        <v>10</v>
      </c>
      <c r="AE2">
        <v>11</v>
      </c>
      <c r="AF2">
        <v>12</v>
      </c>
      <c r="AG2">
        <v>13</v>
      </c>
      <c r="AH2">
        <v>14</v>
      </c>
      <c r="AI2">
        <v>15</v>
      </c>
      <c r="AJ2">
        <v>16</v>
      </c>
      <c r="AK2">
        <v>17</v>
      </c>
      <c r="AL2">
        <v>18</v>
      </c>
      <c r="AM2">
        <v>19</v>
      </c>
      <c r="AN2">
        <v>20</v>
      </c>
      <c r="AO2">
        <v>1</v>
      </c>
      <c r="AP2">
        <v>2</v>
      </c>
      <c r="AQ2">
        <v>3</v>
      </c>
      <c r="AR2">
        <v>4</v>
      </c>
      <c r="AS2">
        <v>5</v>
      </c>
      <c r="AT2">
        <v>6</v>
      </c>
      <c r="AU2">
        <v>7</v>
      </c>
      <c r="AV2">
        <v>8</v>
      </c>
      <c r="AW2">
        <v>9</v>
      </c>
      <c r="AX2">
        <v>10</v>
      </c>
      <c r="AY2">
        <v>11</v>
      </c>
      <c r="AZ2">
        <v>12</v>
      </c>
      <c r="BA2">
        <v>13</v>
      </c>
      <c r="BB2">
        <v>14</v>
      </c>
      <c r="BC2">
        <v>15</v>
      </c>
      <c r="BD2">
        <v>16</v>
      </c>
      <c r="BE2">
        <v>17</v>
      </c>
      <c r="BF2">
        <v>18</v>
      </c>
      <c r="BG2">
        <v>19</v>
      </c>
      <c r="BH2">
        <v>20</v>
      </c>
      <c r="BI2">
        <v>1</v>
      </c>
      <c r="BJ2">
        <v>2</v>
      </c>
      <c r="BK2">
        <v>3</v>
      </c>
      <c r="BL2">
        <v>4</v>
      </c>
      <c r="BM2">
        <v>5</v>
      </c>
      <c r="BN2">
        <v>6</v>
      </c>
      <c r="BO2">
        <v>7</v>
      </c>
      <c r="BP2">
        <v>8</v>
      </c>
      <c r="BQ2">
        <v>9</v>
      </c>
      <c r="BR2">
        <v>10</v>
      </c>
      <c r="BS2">
        <v>11</v>
      </c>
      <c r="BT2">
        <v>12</v>
      </c>
      <c r="BU2">
        <v>13</v>
      </c>
      <c r="BV2">
        <v>14</v>
      </c>
      <c r="BW2">
        <v>15</v>
      </c>
      <c r="BX2">
        <v>16</v>
      </c>
      <c r="BY2">
        <v>17</v>
      </c>
      <c r="BZ2">
        <v>18</v>
      </c>
      <c r="CA2">
        <v>19</v>
      </c>
      <c r="CB2">
        <v>20</v>
      </c>
      <c r="CC2">
        <v>1</v>
      </c>
      <c r="CD2">
        <v>2</v>
      </c>
      <c r="CE2">
        <v>3</v>
      </c>
      <c r="CF2">
        <v>4</v>
      </c>
      <c r="CG2">
        <v>5</v>
      </c>
      <c r="CH2">
        <v>6</v>
      </c>
      <c r="CI2">
        <v>7</v>
      </c>
      <c r="CJ2">
        <v>8</v>
      </c>
      <c r="CK2">
        <v>9</v>
      </c>
      <c r="CL2">
        <v>10</v>
      </c>
      <c r="CM2">
        <v>11</v>
      </c>
      <c r="CN2">
        <v>12</v>
      </c>
      <c r="CO2">
        <v>13</v>
      </c>
      <c r="CP2">
        <v>14</v>
      </c>
      <c r="CQ2">
        <v>15</v>
      </c>
      <c r="CR2">
        <v>16</v>
      </c>
      <c r="CS2">
        <v>17</v>
      </c>
      <c r="CT2">
        <v>18</v>
      </c>
      <c r="CU2">
        <v>19</v>
      </c>
      <c r="CV2">
        <v>20</v>
      </c>
      <c r="CW2">
        <v>1</v>
      </c>
      <c r="CX2">
        <v>2</v>
      </c>
      <c r="CY2">
        <v>3</v>
      </c>
      <c r="CZ2">
        <v>4</v>
      </c>
      <c r="DA2">
        <v>5</v>
      </c>
      <c r="DB2">
        <v>6</v>
      </c>
      <c r="DC2">
        <v>7</v>
      </c>
      <c r="DD2">
        <v>8</v>
      </c>
      <c r="DE2">
        <v>9</v>
      </c>
      <c r="DF2">
        <v>10</v>
      </c>
      <c r="DG2">
        <v>11</v>
      </c>
      <c r="DH2">
        <v>12</v>
      </c>
      <c r="DI2">
        <v>13</v>
      </c>
      <c r="DJ2">
        <v>14</v>
      </c>
      <c r="DK2">
        <v>15</v>
      </c>
      <c r="DL2">
        <v>16</v>
      </c>
      <c r="DM2">
        <v>17</v>
      </c>
      <c r="DN2">
        <v>18</v>
      </c>
      <c r="DO2">
        <v>19</v>
      </c>
      <c r="DP2">
        <v>20</v>
      </c>
      <c r="DQ2">
        <v>1</v>
      </c>
      <c r="DR2">
        <v>2</v>
      </c>
      <c r="DS2">
        <v>3</v>
      </c>
      <c r="DT2">
        <v>4</v>
      </c>
      <c r="DU2">
        <v>5</v>
      </c>
      <c r="DV2">
        <v>6</v>
      </c>
      <c r="DW2">
        <v>7</v>
      </c>
      <c r="DX2">
        <v>8</v>
      </c>
      <c r="DY2">
        <v>9</v>
      </c>
      <c r="DZ2">
        <v>10</v>
      </c>
      <c r="EA2">
        <v>11</v>
      </c>
      <c r="EB2">
        <v>12</v>
      </c>
      <c r="EC2">
        <v>13</v>
      </c>
      <c r="ED2">
        <v>14</v>
      </c>
      <c r="EE2">
        <v>15</v>
      </c>
      <c r="EF2">
        <v>16</v>
      </c>
      <c r="EG2">
        <v>17</v>
      </c>
      <c r="EH2">
        <v>18</v>
      </c>
      <c r="EI2">
        <v>19</v>
      </c>
      <c r="EJ2">
        <v>20</v>
      </c>
      <c r="EK2">
        <v>1</v>
      </c>
      <c r="EL2">
        <v>2</v>
      </c>
      <c r="EM2">
        <v>3</v>
      </c>
      <c r="EN2">
        <v>4</v>
      </c>
      <c r="EO2">
        <v>5</v>
      </c>
      <c r="EP2">
        <v>6</v>
      </c>
      <c r="EQ2">
        <v>7</v>
      </c>
      <c r="ER2">
        <v>8</v>
      </c>
      <c r="ES2">
        <v>9</v>
      </c>
      <c r="ET2">
        <v>10</v>
      </c>
      <c r="EU2">
        <v>11</v>
      </c>
      <c r="EV2">
        <v>12</v>
      </c>
      <c r="EW2">
        <v>13</v>
      </c>
      <c r="EX2">
        <v>14</v>
      </c>
      <c r="EY2">
        <v>15</v>
      </c>
      <c r="EZ2">
        <v>16</v>
      </c>
      <c r="FA2">
        <v>17</v>
      </c>
      <c r="FB2">
        <v>18</v>
      </c>
      <c r="FC2">
        <v>19</v>
      </c>
      <c r="FD2">
        <v>20</v>
      </c>
      <c r="FE2">
        <v>1</v>
      </c>
      <c r="FF2">
        <v>2</v>
      </c>
      <c r="FG2">
        <v>3</v>
      </c>
      <c r="FH2">
        <v>4</v>
      </c>
      <c r="FI2">
        <v>5</v>
      </c>
      <c r="FJ2">
        <v>6</v>
      </c>
      <c r="FK2">
        <v>7</v>
      </c>
      <c r="FL2">
        <v>8</v>
      </c>
      <c r="FM2">
        <v>9</v>
      </c>
      <c r="FN2">
        <v>10</v>
      </c>
      <c r="FO2">
        <v>11</v>
      </c>
      <c r="FP2">
        <v>12</v>
      </c>
      <c r="FQ2">
        <v>13</v>
      </c>
      <c r="FR2">
        <v>14</v>
      </c>
      <c r="FS2">
        <v>15</v>
      </c>
      <c r="FT2">
        <v>16</v>
      </c>
      <c r="FU2">
        <v>17</v>
      </c>
      <c r="FV2">
        <v>18</v>
      </c>
      <c r="FW2">
        <v>19</v>
      </c>
      <c r="FX2">
        <v>20</v>
      </c>
      <c r="FY2">
        <v>1</v>
      </c>
      <c r="FZ2">
        <v>2</v>
      </c>
      <c r="GA2">
        <v>3</v>
      </c>
      <c r="GB2">
        <v>4</v>
      </c>
      <c r="GC2">
        <v>5</v>
      </c>
      <c r="GD2">
        <v>6</v>
      </c>
      <c r="GE2">
        <v>7</v>
      </c>
      <c r="GF2">
        <v>8</v>
      </c>
      <c r="GG2">
        <v>9</v>
      </c>
      <c r="GH2">
        <v>10</v>
      </c>
      <c r="GI2">
        <v>11</v>
      </c>
      <c r="GJ2">
        <v>12</v>
      </c>
      <c r="GK2">
        <v>13</v>
      </c>
      <c r="GL2">
        <v>14</v>
      </c>
      <c r="GM2">
        <v>15</v>
      </c>
      <c r="GN2">
        <v>16</v>
      </c>
      <c r="GO2">
        <v>17</v>
      </c>
      <c r="GP2">
        <v>18</v>
      </c>
      <c r="GQ2">
        <v>19</v>
      </c>
      <c r="GR2">
        <v>20</v>
      </c>
      <c r="GS2">
        <v>1</v>
      </c>
      <c r="GT2">
        <v>2</v>
      </c>
      <c r="GU2">
        <v>3</v>
      </c>
      <c r="GV2">
        <v>4</v>
      </c>
      <c r="GW2">
        <v>5</v>
      </c>
      <c r="GX2">
        <v>6</v>
      </c>
      <c r="GY2">
        <v>7</v>
      </c>
      <c r="GZ2">
        <v>8</v>
      </c>
      <c r="HA2">
        <v>9</v>
      </c>
      <c r="HB2">
        <v>10</v>
      </c>
      <c r="HC2">
        <v>11</v>
      </c>
      <c r="HD2">
        <v>12</v>
      </c>
      <c r="HE2">
        <v>13</v>
      </c>
      <c r="HF2">
        <v>14</v>
      </c>
      <c r="HG2">
        <v>15</v>
      </c>
      <c r="HH2">
        <v>16</v>
      </c>
      <c r="HI2">
        <v>17</v>
      </c>
      <c r="HJ2">
        <v>18</v>
      </c>
      <c r="HK2">
        <v>19</v>
      </c>
      <c r="HL2">
        <v>20</v>
      </c>
      <c r="HM2">
        <v>1</v>
      </c>
      <c r="HN2">
        <v>2</v>
      </c>
      <c r="HO2">
        <v>3</v>
      </c>
      <c r="HP2">
        <v>4</v>
      </c>
      <c r="HQ2">
        <v>5</v>
      </c>
      <c r="HR2">
        <v>6</v>
      </c>
      <c r="HS2">
        <v>7</v>
      </c>
      <c r="HT2">
        <v>8</v>
      </c>
      <c r="HU2">
        <v>9</v>
      </c>
      <c r="HV2">
        <v>10</v>
      </c>
      <c r="HW2">
        <v>11</v>
      </c>
      <c r="HX2">
        <v>12</v>
      </c>
      <c r="HY2">
        <v>13</v>
      </c>
      <c r="HZ2">
        <v>14</v>
      </c>
      <c r="IA2">
        <v>15</v>
      </c>
      <c r="IB2">
        <v>16</v>
      </c>
      <c r="IC2">
        <v>17</v>
      </c>
      <c r="ID2">
        <v>18</v>
      </c>
      <c r="IE2">
        <v>19</v>
      </c>
      <c r="IF2">
        <v>20</v>
      </c>
      <c r="IG2">
        <v>1</v>
      </c>
      <c r="IH2">
        <v>2</v>
      </c>
      <c r="II2">
        <v>3</v>
      </c>
      <c r="IJ2">
        <v>4</v>
      </c>
      <c r="IK2">
        <v>5</v>
      </c>
      <c r="IL2">
        <v>6</v>
      </c>
      <c r="IM2">
        <v>7</v>
      </c>
      <c r="IN2">
        <v>8</v>
      </c>
      <c r="IO2">
        <v>9</v>
      </c>
      <c r="IP2">
        <v>10</v>
      </c>
      <c r="IQ2">
        <v>11</v>
      </c>
      <c r="IR2">
        <v>12</v>
      </c>
      <c r="IS2">
        <v>13</v>
      </c>
      <c r="IT2">
        <v>14</v>
      </c>
      <c r="IU2">
        <v>15</v>
      </c>
      <c r="IV2">
        <v>16</v>
      </c>
      <c r="IW2">
        <v>17</v>
      </c>
      <c r="IX2">
        <v>18</v>
      </c>
      <c r="IY2">
        <v>19</v>
      </c>
      <c r="IZ2">
        <v>20</v>
      </c>
      <c r="JA2">
        <v>1</v>
      </c>
      <c r="JB2">
        <v>2</v>
      </c>
      <c r="JC2">
        <v>3</v>
      </c>
      <c r="JD2">
        <v>4</v>
      </c>
      <c r="JE2">
        <v>5</v>
      </c>
      <c r="JF2">
        <v>6</v>
      </c>
      <c r="JG2">
        <v>7</v>
      </c>
      <c r="JH2">
        <v>8</v>
      </c>
      <c r="JI2">
        <v>9</v>
      </c>
      <c r="JJ2">
        <v>10</v>
      </c>
      <c r="JK2">
        <v>11</v>
      </c>
      <c r="JL2">
        <v>12</v>
      </c>
      <c r="JM2">
        <v>13</v>
      </c>
      <c r="JN2">
        <v>14</v>
      </c>
      <c r="JO2">
        <v>15</v>
      </c>
      <c r="JP2">
        <v>16</v>
      </c>
      <c r="JQ2">
        <v>17</v>
      </c>
      <c r="JR2">
        <v>18</v>
      </c>
      <c r="JS2">
        <v>19</v>
      </c>
      <c r="JT2">
        <v>20</v>
      </c>
      <c r="JU2">
        <v>1</v>
      </c>
      <c r="JV2">
        <v>2</v>
      </c>
      <c r="JW2">
        <v>3</v>
      </c>
      <c r="JX2">
        <v>4</v>
      </c>
      <c r="JY2">
        <v>5</v>
      </c>
      <c r="JZ2">
        <v>6</v>
      </c>
      <c r="KA2">
        <v>7</v>
      </c>
      <c r="KB2">
        <v>8</v>
      </c>
      <c r="KC2">
        <v>9</v>
      </c>
      <c r="KD2">
        <v>10</v>
      </c>
      <c r="KE2">
        <v>11</v>
      </c>
      <c r="KF2">
        <v>12</v>
      </c>
      <c r="KG2">
        <v>13</v>
      </c>
      <c r="KH2">
        <v>14</v>
      </c>
      <c r="KI2">
        <v>15</v>
      </c>
      <c r="KJ2">
        <v>16</v>
      </c>
      <c r="KK2">
        <v>17</v>
      </c>
      <c r="KL2">
        <v>18</v>
      </c>
      <c r="KM2">
        <v>19</v>
      </c>
      <c r="KN2">
        <v>20</v>
      </c>
      <c r="KO2">
        <v>1</v>
      </c>
      <c r="KP2">
        <v>2</v>
      </c>
      <c r="KQ2">
        <v>3</v>
      </c>
      <c r="KR2">
        <v>4</v>
      </c>
      <c r="KS2">
        <v>5</v>
      </c>
      <c r="KT2">
        <v>6</v>
      </c>
      <c r="KU2">
        <v>7</v>
      </c>
      <c r="KV2">
        <v>8</v>
      </c>
      <c r="KW2">
        <v>9</v>
      </c>
      <c r="KX2">
        <v>10</v>
      </c>
      <c r="KY2">
        <v>11</v>
      </c>
      <c r="KZ2">
        <v>12</v>
      </c>
      <c r="LA2">
        <v>13</v>
      </c>
      <c r="LB2">
        <v>14</v>
      </c>
      <c r="LC2">
        <v>15</v>
      </c>
      <c r="LD2">
        <v>16</v>
      </c>
      <c r="LE2">
        <v>17</v>
      </c>
      <c r="LF2">
        <v>18</v>
      </c>
      <c r="LG2">
        <v>19</v>
      </c>
      <c r="LH2">
        <v>20</v>
      </c>
      <c r="LM2" t="s">
        <v>991</v>
      </c>
      <c r="LN2" t="s">
        <v>1025</v>
      </c>
      <c r="LO2">
        <v>1</v>
      </c>
      <c r="LP2">
        <v>2</v>
      </c>
      <c r="LQ2">
        <v>3</v>
      </c>
      <c r="LR2">
        <v>4</v>
      </c>
      <c r="LS2">
        <v>5</v>
      </c>
      <c r="LT2">
        <v>6</v>
      </c>
      <c r="LU2">
        <v>7</v>
      </c>
      <c r="LV2">
        <v>8</v>
      </c>
      <c r="LW2">
        <v>9</v>
      </c>
      <c r="LX2">
        <v>10</v>
      </c>
      <c r="LY2">
        <v>11</v>
      </c>
      <c r="LZ2">
        <v>12</v>
      </c>
      <c r="MA2">
        <v>13</v>
      </c>
      <c r="MB2">
        <v>14</v>
      </c>
      <c r="MC2">
        <v>15</v>
      </c>
      <c r="MD2">
        <v>16</v>
      </c>
      <c r="ME2">
        <v>17</v>
      </c>
      <c r="MF2">
        <v>18</v>
      </c>
      <c r="MG2">
        <v>19</v>
      </c>
      <c r="MH2">
        <v>20</v>
      </c>
      <c r="MJ2" t="s">
        <v>886</v>
      </c>
      <c r="ML2" t="s">
        <v>1024</v>
      </c>
    </row>
    <row r="3" spans="1:350" ht="15.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6.6621432236122384</v>
      </c>
      <c r="H3">
        <v>6.8952172248710033</v>
      </c>
      <c r="I3">
        <v>7.0187340859391201</v>
      </c>
      <c r="J3">
        <v>6.9551858286286175</v>
      </c>
      <c r="K3">
        <v>6.9627631879463081</v>
      </c>
      <c r="L3">
        <v>6.9444616567118578</v>
      </c>
      <c r="M3">
        <v>6.9694712685375659</v>
      </c>
      <c r="N3">
        <v>6.9655525426670719</v>
      </c>
      <c r="O3">
        <v>6.9124383719394311</v>
      </c>
      <c r="P3">
        <v>6.8356152322951678</v>
      </c>
      <c r="Q3">
        <v>6.8806115651567987</v>
      </c>
      <c r="R3">
        <v>6.8932257279403482</v>
      </c>
      <c r="S3">
        <v>6.879790798656968</v>
      </c>
      <c r="T3">
        <v>6.9137729359698294</v>
      </c>
      <c r="U3">
        <v>0</v>
      </c>
      <c r="V3">
        <v>0</v>
      </c>
      <c r="W3">
        <v>0</v>
      </c>
      <c r="X3">
        <v>0</v>
      </c>
      <c r="Y3">
        <v>0</v>
      </c>
      <c r="Z3">
        <v>7.7248596743852076</v>
      </c>
      <c r="AA3">
        <v>8.18737723284484</v>
      </c>
      <c r="AB3">
        <v>8.2534694942668789</v>
      </c>
      <c r="AC3">
        <v>8.3179402083610974</v>
      </c>
      <c r="AD3">
        <v>8.3251028022686544</v>
      </c>
      <c r="AE3">
        <v>8.3108306297375947</v>
      </c>
      <c r="AF3">
        <v>8.3091152555550067</v>
      </c>
      <c r="AG3">
        <v>8.2629954870358056</v>
      </c>
      <c r="AH3">
        <v>8.3074843453299518</v>
      </c>
      <c r="AI3">
        <v>8.2238758126618983</v>
      </c>
      <c r="AJ3">
        <v>8.3399936549094367</v>
      </c>
      <c r="AK3">
        <v>8.275494437803161</v>
      </c>
      <c r="AL3">
        <v>8.2091641084687179</v>
      </c>
      <c r="AM3">
        <v>8.2516288965353084</v>
      </c>
      <c r="AN3">
        <v>8.1819666005105045</v>
      </c>
      <c r="AO3">
        <v>0</v>
      </c>
      <c r="AP3">
        <v>0</v>
      </c>
      <c r="AQ3">
        <v>0</v>
      </c>
      <c r="AR3">
        <v>0</v>
      </c>
      <c r="AS3">
        <v>0</v>
      </c>
      <c r="AT3">
        <v>8.9861873930831031</v>
      </c>
      <c r="AU3">
        <v>9.5170081895444287</v>
      </c>
      <c r="AV3">
        <v>9.6661657032214041</v>
      </c>
      <c r="AW3">
        <v>9.6830419525384279</v>
      </c>
      <c r="AX3">
        <v>9.6775803798322304</v>
      </c>
      <c r="AY3">
        <v>9.6974744889116185</v>
      </c>
      <c r="AZ3">
        <v>9.7379481653882127</v>
      </c>
      <c r="BA3">
        <v>9.6844123595985359</v>
      </c>
      <c r="BB3">
        <v>9.7255534710035594</v>
      </c>
      <c r="BC3">
        <v>9.6670750554783975</v>
      </c>
      <c r="BD3">
        <v>9.6048732566838311</v>
      </c>
      <c r="BE3">
        <v>9.5351059539097154</v>
      </c>
      <c r="BF3">
        <v>9.6790262273677019</v>
      </c>
      <c r="BG3">
        <v>9.5982946090950367</v>
      </c>
      <c r="BH3">
        <v>9.5597807671724588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10.580846540734008</v>
      </c>
      <c r="BP3">
        <v>11.015518303755346</v>
      </c>
      <c r="BQ3">
        <v>11.074674368591925</v>
      </c>
      <c r="BR3">
        <v>11.006961949016949</v>
      </c>
      <c r="BS3">
        <v>11.039769024194349</v>
      </c>
      <c r="BT3">
        <v>11.11604249559136</v>
      </c>
      <c r="BU3">
        <v>11.029930071205603</v>
      </c>
      <c r="BV3">
        <v>11.011710281427865</v>
      </c>
      <c r="BW3">
        <v>10.950690972211069</v>
      </c>
      <c r="BX3">
        <v>10.95093697441008</v>
      </c>
      <c r="BY3">
        <v>11.045586174501908</v>
      </c>
      <c r="BZ3">
        <v>10.930640513277107</v>
      </c>
      <c r="CA3">
        <v>11.015695152356818</v>
      </c>
      <c r="CB3">
        <v>10.944234209182156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11.56340813997614</v>
      </c>
      <c r="CJ3">
        <v>12.18711710185536</v>
      </c>
      <c r="CK3">
        <v>12.415259180961344</v>
      </c>
      <c r="CL3">
        <v>12.525452229982621</v>
      </c>
      <c r="CM3">
        <v>12.415189232373111</v>
      </c>
      <c r="CN3">
        <v>12.391442387626494</v>
      </c>
      <c r="CO3">
        <v>12.499704627529319</v>
      </c>
      <c r="CP3">
        <v>12.475824956099423</v>
      </c>
      <c r="CQ3">
        <v>12.323933586704106</v>
      </c>
      <c r="CR3">
        <v>12.339000378306977</v>
      </c>
      <c r="CS3">
        <v>12.367095055081645</v>
      </c>
      <c r="CT3">
        <v>12.277164923696937</v>
      </c>
      <c r="CU3">
        <v>12.483041941710281</v>
      </c>
      <c r="CV3">
        <v>12.2699193506966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13.211571469974643</v>
      </c>
      <c r="DE3">
        <v>13.617513552403997</v>
      </c>
      <c r="DF3">
        <v>13.799158320026756</v>
      </c>
      <c r="DG3">
        <v>13.848027547299246</v>
      </c>
      <c r="DH3">
        <v>13.75324602982352</v>
      </c>
      <c r="DI3">
        <v>13.811939235109746</v>
      </c>
      <c r="DJ3">
        <v>13.903131216737734</v>
      </c>
      <c r="DK3">
        <v>13.795537639607764</v>
      </c>
      <c r="DL3">
        <v>13.751947301702476</v>
      </c>
      <c r="DM3">
        <v>13.752076164452816</v>
      </c>
      <c r="DN3">
        <v>13.609356064240933</v>
      </c>
      <c r="DO3">
        <v>13.70762710591325</v>
      </c>
      <c r="DP3">
        <v>13.785797209576659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13.86332742468954</v>
      </c>
      <c r="DY3">
        <v>14.776267609208045</v>
      </c>
      <c r="DZ3">
        <v>15.227636649565298</v>
      </c>
      <c r="EA3">
        <v>15.189533134096477</v>
      </c>
      <c r="EB3">
        <v>15.29643159874805</v>
      </c>
      <c r="EC3">
        <v>15.198374967718436</v>
      </c>
      <c r="ED3">
        <v>15.133692408912706</v>
      </c>
      <c r="EE3">
        <v>15.140060029914558</v>
      </c>
      <c r="EF3">
        <v>15.042129673141362</v>
      </c>
      <c r="EG3">
        <v>15.146328836056725</v>
      </c>
      <c r="EH3">
        <v>15.038049762303677</v>
      </c>
      <c r="EI3">
        <v>15.104239148283527</v>
      </c>
      <c r="EJ3">
        <v>15.071255636760311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15.582808565528429</v>
      </c>
      <c r="ET3">
        <v>16.405407100441249</v>
      </c>
      <c r="EU3">
        <v>16.511967731239118</v>
      </c>
      <c r="EV3">
        <v>16.418642752066461</v>
      </c>
      <c r="EW3">
        <v>16.466638652601798</v>
      </c>
      <c r="EX3">
        <v>16.556326620414293</v>
      </c>
      <c r="EY3">
        <v>16.456030703287265</v>
      </c>
      <c r="EZ3">
        <v>16.385232946629309</v>
      </c>
      <c r="FA3">
        <v>16.39293859520539</v>
      </c>
      <c r="FB3">
        <v>16.278891294345737</v>
      </c>
      <c r="FC3">
        <v>16.371702708756374</v>
      </c>
      <c r="FD3">
        <v>16.369234251042855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16.326855337085423</v>
      </c>
      <c r="FN3">
        <v>17.380083342369794</v>
      </c>
      <c r="FO3">
        <v>17.930877267652932</v>
      </c>
      <c r="FP3">
        <v>17.960709119702628</v>
      </c>
      <c r="FQ3">
        <v>17.944584679427983</v>
      </c>
      <c r="FR3">
        <v>18.025359246028312</v>
      </c>
      <c r="FS3">
        <v>17.956103200267407</v>
      </c>
      <c r="FT3">
        <v>17.795911651607401</v>
      </c>
      <c r="FU3">
        <v>17.764122403560116</v>
      </c>
      <c r="FV3">
        <v>17.768014578068456</v>
      </c>
      <c r="FW3">
        <v>17.760650531613368</v>
      </c>
      <c r="FX3">
        <v>17.831966666726409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18.016482939897209</v>
      </c>
      <c r="GI3">
        <v>19.170038874524554</v>
      </c>
      <c r="GJ3">
        <v>19.411365504180928</v>
      </c>
      <c r="GK3">
        <v>19.443940537596308</v>
      </c>
      <c r="GL3">
        <v>19.214445939135061</v>
      </c>
      <c r="GM3">
        <v>19.122370599675257</v>
      </c>
      <c r="GN3">
        <v>19.168404533951961</v>
      </c>
      <c r="GO3">
        <v>19.18017982088919</v>
      </c>
      <c r="GP3">
        <v>19.182787921505327</v>
      </c>
      <c r="GQ3">
        <v>19.129022190638423</v>
      </c>
      <c r="GR3">
        <v>19.074556295286012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19.068535440034736</v>
      </c>
      <c r="HD3">
        <v>20.249713801495183</v>
      </c>
      <c r="HE3">
        <v>20.764658995864817</v>
      </c>
      <c r="HF3">
        <v>20.765814749146031</v>
      </c>
      <c r="HG3">
        <v>20.562334489791443</v>
      </c>
      <c r="HH3">
        <v>20.516085812531202</v>
      </c>
      <c r="HI3">
        <v>20.588008464305723</v>
      </c>
      <c r="HJ3">
        <v>20.443087900361657</v>
      </c>
      <c r="HK3">
        <v>20.544403380210962</v>
      </c>
      <c r="HL3">
        <v>20.570574530595646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20.076433030627825</v>
      </c>
      <c r="HY3">
        <v>20.811958396098628</v>
      </c>
      <c r="HZ3">
        <v>21.949283746949934</v>
      </c>
      <c r="IA3">
        <v>21.935091662653402</v>
      </c>
      <c r="IB3">
        <v>21.857903433159489</v>
      </c>
      <c r="IC3">
        <v>22.017438217418338</v>
      </c>
      <c r="ID3">
        <v>21.983477250756451</v>
      </c>
      <c r="IE3">
        <v>21.851661881535485</v>
      </c>
      <c r="IF3">
        <v>21.929030329403744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21.8273470934625</v>
      </c>
      <c r="IU3">
        <v>22.584416526625102</v>
      </c>
      <c r="IV3">
        <v>22.980283438326499</v>
      </c>
      <c r="IW3">
        <v>23.225213305808243</v>
      </c>
      <c r="IX3">
        <v>23.283237562453525</v>
      </c>
      <c r="IY3">
        <v>23.348493761452222</v>
      </c>
      <c r="IZ3">
        <v>23.121043379544147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15.209028588593737</v>
      </c>
      <c r="JP3">
        <v>21.657804646035007</v>
      </c>
      <c r="JQ3">
        <v>24.289678865849631</v>
      </c>
      <c r="JR3">
        <v>24.472843923791256</v>
      </c>
      <c r="JS3">
        <v>24.607025456574871</v>
      </c>
      <c r="JT3">
        <v>24.719523003479118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21.909383593693427</v>
      </c>
      <c r="KL3">
        <v>25.355083652069982</v>
      </c>
      <c r="KM3">
        <v>26.011751782027172</v>
      </c>
      <c r="KN3">
        <v>25.888291954876209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16.858784616592395</v>
      </c>
      <c r="LG3">
        <v>24.87233539600307</v>
      </c>
      <c r="LH3">
        <v>26.850387099096675</v>
      </c>
      <c r="LK3" s="108" t="s">
        <v>1</v>
      </c>
      <c r="LM3">
        <v>1</v>
      </c>
      <c r="LN3" s="86">
        <v>0.05</v>
      </c>
      <c r="LO3">
        <f t="shared" ref="LO3:MH3" si="0">A$95</f>
        <v>0</v>
      </c>
      <c r="LP3">
        <f t="shared" si="0"/>
        <v>0</v>
      </c>
      <c r="LQ3">
        <f t="shared" si="0"/>
        <v>0</v>
      </c>
      <c r="LR3">
        <f t="shared" si="0"/>
        <v>0</v>
      </c>
      <c r="LS3">
        <f t="shared" si="0"/>
        <v>0</v>
      </c>
      <c r="LT3">
        <f t="shared" si="0"/>
        <v>0</v>
      </c>
      <c r="LU3">
        <f t="shared" si="0"/>
        <v>3.0799666759479845</v>
      </c>
      <c r="LV3">
        <f t="shared" si="0"/>
        <v>0.49975045810713487</v>
      </c>
      <c r="LW3">
        <f t="shared" si="0"/>
        <v>0</v>
      </c>
      <c r="LX3">
        <f t="shared" si="0"/>
        <v>0</v>
      </c>
      <c r="LY3">
        <f t="shared" si="0"/>
        <v>0</v>
      </c>
      <c r="LZ3">
        <f t="shared" si="0"/>
        <v>0</v>
      </c>
      <c r="MA3">
        <f t="shared" si="0"/>
        <v>0</v>
      </c>
      <c r="MB3">
        <f t="shared" si="0"/>
        <v>0</v>
      </c>
      <c r="MC3">
        <f t="shared" si="0"/>
        <v>0</v>
      </c>
      <c r="MD3">
        <f t="shared" si="0"/>
        <v>0</v>
      </c>
      <c r="ME3">
        <f t="shared" si="0"/>
        <v>0</v>
      </c>
      <c r="MF3">
        <f t="shared" si="0"/>
        <v>0</v>
      </c>
      <c r="MG3">
        <f t="shared" si="0"/>
        <v>0</v>
      </c>
      <c r="MH3">
        <f t="shared" si="0"/>
        <v>0</v>
      </c>
      <c r="MJ3">
        <f>(119469*MK3+56202)/10^4</f>
        <v>6.2175449999999994</v>
      </c>
      <c r="MK3" s="86">
        <v>0.05</v>
      </c>
      <c r="ML3">
        <f>0.79*LT3+0.21*LU3</f>
        <v>0.64679300194907674</v>
      </c>
    </row>
    <row r="4" spans="1:35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K4" s="102" t="s">
        <v>2</v>
      </c>
      <c r="LM4">
        <v>2</v>
      </c>
      <c r="LN4" s="86">
        <v>0.1</v>
      </c>
      <c r="LO4">
        <f t="shared" ref="LO4:MH4" si="1">U$95</f>
        <v>0</v>
      </c>
      <c r="LP4">
        <f t="shared" si="1"/>
        <v>0</v>
      </c>
      <c r="LQ4">
        <f t="shared" si="1"/>
        <v>0</v>
      </c>
      <c r="LR4">
        <f t="shared" si="1"/>
        <v>0</v>
      </c>
      <c r="LS4">
        <f t="shared" si="1"/>
        <v>0</v>
      </c>
      <c r="LT4">
        <f t="shared" si="1"/>
        <v>7.6282100317471979</v>
      </c>
      <c r="LU4">
        <f t="shared" si="1"/>
        <v>6.2534714887494527</v>
      </c>
      <c r="LV4">
        <f t="shared" si="1"/>
        <v>0.27343844971941778</v>
      </c>
      <c r="LW4">
        <f t="shared" si="1"/>
        <v>0.40315287518387982</v>
      </c>
      <c r="LX4">
        <f t="shared" si="1"/>
        <v>0.21292161747581315</v>
      </c>
      <c r="LY4">
        <f t="shared" si="1"/>
        <v>0.37115182985076062</v>
      </c>
      <c r="LZ4">
        <f t="shared" si="1"/>
        <v>0.2966092511648728</v>
      </c>
      <c r="MA4">
        <f t="shared" si="1"/>
        <v>0.36498941734829016</v>
      </c>
      <c r="MB4">
        <f t="shared" si="1"/>
        <v>0.27510221975780103</v>
      </c>
      <c r="MC4">
        <f t="shared" si="1"/>
        <v>0.29316789410638855</v>
      </c>
      <c r="MD4">
        <f t="shared" si="1"/>
        <v>0.44118533525355874</v>
      </c>
      <c r="ME4">
        <f t="shared" si="1"/>
        <v>0.34907303999746875</v>
      </c>
      <c r="MF4">
        <f t="shared" si="1"/>
        <v>0.33854121988805863</v>
      </c>
      <c r="MG4">
        <f t="shared" si="1"/>
        <v>0.34595329306078065</v>
      </c>
      <c r="MH4">
        <f t="shared" si="1"/>
        <v>0.33406838473324868</v>
      </c>
      <c r="MJ4">
        <f t="shared" ref="MJ4:MJ18" si="2">(119469*MK4+56202)/10^4</f>
        <v>6.8148899999999992</v>
      </c>
      <c r="MK4" s="86">
        <v>0.1</v>
      </c>
      <c r="ML4">
        <f>0.19*LT4+0.81*LU4</f>
        <v>6.5146718119190243</v>
      </c>
    </row>
    <row r="5" spans="1:35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K5" s="102" t="s">
        <v>3</v>
      </c>
      <c r="LM5">
        <v>3</v>
      </c>
      <c r="LN5" s="86">
        <v>0.15</v>
      </c>
      <c r="LO5">
        <f t="shared" ref="LO5:MH5" si="3">AO$95</f>
        <v>0</v>
      </c>
      <c r="LP5">
        <f t="shared" si="3"/>
        <v>0</v>
      </c>
      <c r="LQ5">
        <f t="shared" si="3"/>
        <v>0</v>
      </c>
      <c r="LR5">
        <f t="shared" si="3"/>
        <v>0</v>
      </c>
      <c r="LS5">
        <f t="shared" si="3"/>
        <v>0</v>
      </c>
      <c r="LT5">
        <f t="shared" si="3"/>
        <v>13.027748868288761</v>
      </c>
      <c r="LU5">
        <f t="shared" si="3"/>
        <v>14.981681074539217</v>
      </c>
      <c r="LV5">
        <f t="shared" si="3"/>
        <v>6.657575749851862</v>
      </c>
      <c r="LW5">
        <f t="shared" si="3"/>
        <v>6.4302736549252382</v>
      </c>
      <c r="LX5">
        <f t="shared" si="3"/>
        <v>6.6284179633136446</v>
      </c>
      <c r="LY5">
        <f t="shared" si="3"/>
        <v>6.6545050589349293</v>
      </c>
      <c r="LZ5">
        <f t="shared" si="3"/>
        <v>6.7682430024798137</v>
      </c>
      <c r="MA5">
        <f t="shared" si="3"/>
        <v>7.052892621780912</v>
      </c>
      <c r="MB5">
        <f t="shared" si="3"/>
        <v>6.6294717036169901</v>
      </c>
      <c r="MC5">
        <f t="shared" si="3"/>
        <v>6.8939309813984639</v>
      </c>
      <c r="MD5">
        <f t="shared" si="3"/>
        <v>7.1060340603398453</v>
      </c>
      <c r="ME5">
        <f t="shared" si="3"/>
        <v>6.9935028946401125</v>
      </c>
      <c r="MF5">
        <f t="shared" si="3"/>
        <v>7.0221940816283572</v>
      </c>
      <c r="MG5">
        <f t="shared" si="3"/>
        <v>7.0631573545664379</v>
      </c>
      <c r="MH5">
        <f t="shared" si="3"/>
        <v>7.3453443237650449</v>
      </c>
      <c r="MJ5">
        <f t="shared" si="2"/>
        <v>7.4122350000000008</v>
      </c>
      <c r="MK5" s="86">
        <v>0.15</v>
      </c>
      <c r="ML5">
        <f>0.59*LU5+0.41*LV5</f>
        <v>11.5687978914174</v>
      </c>
    </row>
    <row r="6" spans="1:35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6.6216109251670874</v>
      </c>
      <c r="H6">
        <v>6.8816268007565391</v>
      </c>
      <c r="I6">
        <v>7.0162202635600144</v>
      </c>
      <c r="J6">
        <v>6.9527306976235961</v>
      </c>
      <c r="K6">
        <v>6.9602666977507646</v>
      </c>
      <c r="L6">
        <v>6.9419428629987872</v>
      </c>
      <c r="M6">
        <v>6.9669758107922579</v>
      </c>
      <c r="N6">
        <v>6.9630411486079193</v>
      </c>
      <c r="O6">
        <v>6.9099973004965172</v>
      </c>
      <c r="P6">
        <v>6.833137795527044</v>
      </c>
      <c r="Q6">
        <v>6.8781427739684</v>
      </c>
      <c r="R6">
        <v>6.8907538644335409</v>
      </c>
      <c r="S6">
        <v>6.8773553491372015</v>
      </c>
      <c r="T6">
        <v>6.9113211648391548</v>
      </c>
      <c r="U6">
        <v>0</v>
      </c>
      <c r="V6">
        <v>0</v>
      </c>
      <c r="W6">
        <v>0</v>
      </c>
      <c r="X6">
        <v>0</v>
      </c>
      <c r="Y6">
        <v>0</v>
      </c>
      <c r="Z6">
        <v>6.9337049756154538</v>
      </c>
      <c r="AA6">
        <v>8.1046640994338279</v>
      </c>
      <c r="AB6">
        <v>8.2484666363321768</v>
      </c>
      <c r="AC6">
        <v>8.3129097148861852</v>
      </c>
      <c r="AD6">
        <v>8.3201659548450291</v>
      </c>
      <c r="AE6">
        <v>8.3058398396636548</v>
      </c>
      <c r="AF6">
        <v>8.3041530759029669</v>
      </c>
      <c r="AG6">
        <v>8.2579961727242068</v>
      </c>
      <c r="AH6">
        <v>8.3025341301355766</v>
      </c>
      <c r="AI6">
        <v>8.218927448922063</v>
      </c>
      <c r="AJ6">
        <v>8.3349873971131494</v>
      </c>
      <c r="AK6">
        <v>8.2705238188545245</v>
      </c>
      <c r="AL6">
        <v>8.2042245946546242</v>
      </c>
      <c r="AM6">
        <v>8.2466829982488665</v>
      </c>
      <c r="AN6">
        <v>8.1770150460436337</v>
      </c>
      <c r="AO6">
        <v>0</v>
      </c>
      <c r="AP6">
        <v>0</v>
      </c>
      <c r="AQ6">
        <v>0</v>
      </c>
      <c r="AR6">
        <v>0</v>
      </c>
      <c r="AS6">
        <v>0</v>
      </c>
      <c r="AT6">
        <v>7.7201103453045494</v>
      </c>
      <c r="AU6">
        <v>8.928696050460541</v>
      </c>
      <c r="AV6">
        <v>9.6424645536446434</v>
      </c>
      <c r="AW6">
        <v>9.6756543486711575</v>
      </c>
      <c r="AX6">
        <v>9.6701037107839234</v>
      </c>
      <c r="AY6">
        <v>9.69001389542656</v>
      </c>
      <c r="AZ6">
        <v>9.7304923874117186</v>
      </c>
      <c r="BA6">
        <v>9.6769023547585693</v>
      </c>
      <c r="BB6">
        <v>9.7181553685780617</v>
      </c>
      <c r="BC6">
        <v>9.6596929500532571</v>
      </c>
      <c r="BD6">
        <v>9.5973877698437189</v>
      </c>
      <c r="BE6">
        <v>9.527667269585848</v>
      </c>
      <c r="BF6">
        <v>9.6715954088017639</v>
      </c>
      <c r="BG6">
        <v>9.590844361450376</v>
      </c>
      <c r="BH6">
        <v>9.5522973703273966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9.4558582754803666</v>
      </c>
      <c r="BP6">
        <v>10.815197089804709</v>
      </c>
      <c r="BQ6">
        <v>11.06467955168308</v>
      </c>
      <c r="BR6">
        <v>10.997007021964656</v>
      </c>
      <c r="BS6">
        <v>11.029760292738626</v>
      </c>
      <c r="BT6">
        <v>11.106094447609378</v>
      </c>
      <c r="BU6">
        <v>11.019962753485071</v>
      </c>
      <c r="BV6">
        <v>11.001707182695629</v>
      </c>
      <c r="BW6">
        <v>10.940734260033993</v>
      </c>
      <c r="BX6">
        <v>10.941048323342804</v>
      </c>
      <c r="BY6">
        <v>11.035687318601031</v>
      </c>
      <c r="BZ6">
        <v>10.920778832954701</v>
      </c>
      <c r="CA6">
        <v>11.005747065730931</v>
      </c>
      <c r="CB6">
        <v>10.934300121306537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10.204212231023167</v>
      </c>
      <c r="CJ6">
        <v>11.210678360585558</v>
      </c>
      <c r="CK6">
        <v>12.28298827623753</v>
      </c>
      <c r="CL6">
        <v>12.51311309327771</v>
      </c>
      <c r="CM6">
        <v>12.402699974831435</v>
      </c>
      <c r="CN6">
        <v>12.378891149201939</v>
      </c>
      <c r="CO6">
        <v>12.487171363680137</v>
      </c>
      <c r="CP6">
        <v>12.463342747379327</v>
      </c>
      <c r="CQ6">
        <v>12.311671321811071</v>
      </c>
      <c r="CR6">
        <v>12.326508391018146</v>
      </c>
      <c r="CS6">
        <v>12.354705710815317</v>
      </c>
      <c r="CT6">
        <v>12.264852123344937</v>
      </c>
      <c r="CU6">
        <v>12.470565822211721</v>
      </c>
      <c r="CV6">
        <v>12.25758442476072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10.677933288051769</v>
      </c>
      <c r="DE6">
        <v>13.051905288256512</v>
      </c>
      <c r="DF6">
        <v>13.714756465288927</v>
      </c>
      <c r="DG6">
        <v>13.83303499115469</v>
      </c>
      <c r="DH6">
        <v>13.738311139190394</v>
      </c>
      <c r="DI6">
        <v>13.796967681732703</v>
      </c>
      <c r="DJ6">
        <v>13.888216902419346</v>
      </c>
      <c r="DK6">
        <v>13.773678259784244</v>
      </c>
      <c r="DL6">
        <v>13.724575482005415</v>
      </c>
      <c r="DM6">
        <v>13.735156991724805</v>
      </c>
      <c r="DN6">
        <v>13.575338456351615</v>
      </c>
      <c r="DO6">
        <v>13.685133055451116</v>
      </c>
      <c r="DP6">
        <v>13.770948503310068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9.9205123493395533</v>
      </c>
      <c r="DY6">
        <v>12.082039232477175</v>
      </c>
      <c r="DZ6">
        <v>14.840202014431169</v>
      </c>
      <c r="EA6">
        <v>15.167425914072005</v>
      </c>
      <c r="EB6">
        <v>15.25971085494311</v>
      </c>
      <c r="EC6">
        <v>15.175459176135309</v>
      </c>
      <c r="ED6">
        <v>15.106399437114169</v>
      </c>
      <c r="EE6">
        <v>15.116602569584458</v>
      </c>
      <c r="EF6">
        <v>15.024770339072537</v>
      </c>
      <c r="EG6">
        <v>15.128801274801503</v>
      </c>
      <c r="EH6">
        <v>15.018228549414875</v>
      </c>
      <c r="EI6">
        <v>15.082088096857833</v>
      </c>
      <c r="EJ6">
        <v>15.029517077727743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11.415143077151935</v>
      </c>
      <c r="ET6">
        <v>14.897121733668504</v>
      </c>
      <c r="EU6">
        <v>16.409700271132614</v>
      </c>
      <c r="EV6">
        <v>16.348916476159644</v>
      </c>
      <c r="EW6">
        <v>16.403011597729108</v>
      </c>
      <c r="EX6">
        <v>16.503025130597528</v>
      </c>
      <c r="EY6">
        <v>16.428787621487718</v>
      </c>
      <c r="EZ6">
        <v>16.360733461402134</v>
      </c>
      <c r="FA6">
        <v>16.370420050741377</v>
      </c>
      <c r="FB6">
        <v>16.232718245800431</v>
      </c>
      <c r="FC6">
        <v>16.290061789398706</v>
      </c>
      <c r="FD6">
        <v>16.334474027171062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11.001871731731899</v>
      </c>
      <c r="FN6">
        <v>13.053877268490471</v>
      </c>
      <c r="FO6">
        <v>17.094863493390541</v>
      </c>
      <c r="FP6">
        <v>17.912857742479154</v>
      </c>
      <c r="FQ6">
        <v>17.905450153977064</v>
      </c>
      <c r="FR6">
        <v>17.985496140390381</v>
      </c>
      <c r="FS6">
        <v>17.918713103867002</v>
      </c>
      <c r="FT6">
        <v>17.732920495103443</v>
      </c>
      <c r="FU6">
        <v>17.741631230662072</v>
      </c>
      <c r="FV6">
        <v>17.707952514028225</v>
      </c>
      <c r="FW6">
        <v>17.719283934475559</v>
      </c>
      <c r="FX6">
        <v>17.775396226077635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12.338420185536766</v>
      </c>
      <c r="GI6">
        <v>16.323355805750655</v>
      </c>
      <c r="GJ6">
        <v>18.971167306166006</v>
      </c>
      <c r="GK6">
        <v>19.379393254978211</v>
      </c>
      <c r="GL6">
        <v>19.074422376460173</v>
      </c>
      <c r="GM6">
        <v>19.027314466072962</v>
      </c>
      <c r="GN6">
        <v>19.0898242052669</v>
      </c>
      <c r="GO6">
        <v>19.138084372924897</v>
      </c>
      <c r="GP6">
        <v>19.117043367560971</v>
      </c>
      <c r="GQ6">
        <v>19.083114350024232</v>
      </c>
      <c r="GR6">
        <v>18.98658662175427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13.983562283148661</v>
      </c>
      <c r="HD6">
        <v>15.324176702174766</v>
      </c>
      <c r="HE6">
        <v>19.03537487307776</v>
      </c>
      <c r="HF6">
        <v>20.649235237698168</v>
      </c>
      <c r="HG6">
        <v>20.378073888765634</v>
      </c>
      <c r="HH6">
        <v>20.363990621258115</v>
      </c>
      <c r="HI6">
        <v>20.507026001344354</v>
      </c>
      <c r="HJ6">
        <v>20.304981248809209</v>
      </c>
      <c r="HK6">
        <v>20.455792111665559</v>
      </c>
      <c r="HL6">
        <v>20.494641267697773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10.571971247691055</v>
      </c>
      <c r="HY6">
        <v>14.224844244482322</v>
      </c>
      <c r="HZ6">
        <v>18.170733924107907</v>
      </c>
      <c r="IA6">
        <v>20.968243488920809</v>
      </c>
      <c r="IB6">
        <v>21.738186053215657</v>
      </c>
      <c r="IC6">
        <v>21.917865135458968</v>
      </c>
      <c r="ID6">
        <v>21.867332928551235</v>
      </c>
      <c r="IE6">
        <v>21.715399994907589</v>
      </c>
      <c r="IF6">
        <v>21.788065216046295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11.649274461780385</v>
      </c>
      <c r="IU6">
        <v>16.137787965881337</v>
      </c>
      <c r="IV6">
        <v>20.584246639986155</v>
      </c>
      <c r="IW6">
        <v>22.423230127700457</v>
      </c>
      <c r="IX6">
        <v>23.159963770805174</v>
      </c>
      <c r="IY6">
        <v>23.170766668710311</v>
      </c>
      <c r="IZ6">
        <v>22.875265249488798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7.8187054206681177</v>
      </c>
      <c r="JP6">
        <v>14.281260723455441</v>
      </c>
      <c r="JQ6">
        <v>19.121266999067927</v>
      </c>
      <c r="JR6">
        <v>22.541797387144879</v>
      </c>
      <c r="JS6">
        <v>24.187114457626592</v>
      </c>
      <c r="JT6">
        <v>24.564782465494979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12.478549952605999</v>
      </c>
      <c r="KL6">
        <v>16.463542378412505</v>
      </c>
      <c r="KM6">
        <v>21.637218963589017</v>
      </c>
      <c r="KN6">
        <v>24.326500186816169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7.7356529079489</v>
      </c>
      <c r="LG6">
        <v>16.917128224757224</v>
      </c>
      <c r="LH6">
        <v>20.432970840757552</v>
      </c>
      <c r="LK6" s="102" t="s">
        <v>5</v>
      </c>
      <c r="LM6">
        <v>4</v>
      </c>
      <c r="LN6" s="86">
        <v>0.2</v>
      </c>
      <c r="LO6">
        <f t="shared" ref="LO6:MH6" si="4">BI$95</f>
        <v>0</v>
      </c>
      <c r="LP6">
        <f t="shared" si="4"/>
        <v>0</v>
      </c>
      <c r="LQ6">
        <f t="shared" si="4"/>
        <v>0</v>
      </c>
      <c r="LR6">
        <f t="shared" si="4"/>
        <v>0</v>
      </c>
      <c r="LS6">
        <f t="shared" si="4"/>
        <v>0</v>
      </c>
      <c r="LT6">
        <f t="shared" si="4"/>
        <v>0</v>
      </c>
      <c r="LU6">
        <f t="shared" si="4"/>
        <v>22.075336287845484</v>
      </c>
      <c r="LV6">
        <f t="shared" si="4"/>
        <v>17.835617089056367</v>
      </c>
      <c r="LW6">
        <f t="shared" si="4"/>
        <v>13.492850195790304</v>
      </c>
      <c r="LX6">
        <f t="shared" si="4"/>
        <v>13.850163643125283</v>
      </c>
      <c r="LY6">
        <f t="shared" si="4"/>
        <v>13.91077122559043</v>
      </c>
      <c r="LZ6">
        <f t="shared" si="4"/>
        <v>13.87375189026843</v>
      </c>
      <c r="MA6">
        <f t="shared" si="4"/>
        <v>13.544423067996295</v>
      </c>
      <c r="MB6">
        <f t="shared" si="4"/>
        <v>14.351558237872233</v>
      </c>
      <c r="MC6">
        <f t="shared" si="4"/>
        <v>13.887884124793066</v>
      </c>
      <c r="MD6">
        <f t="shared" si="4"/>
        <v>13.76974391797784</v>
      </c>
      <c r="ME6">
        <f t="shared" si="4"/>
        <v>13.788537838970782</v>
      </c>
      <c r="MF6">
        <f t="shared" si="4"/>
        <v>13.743497562298634</v>
      </c>
      <c r="MG6">
        <f t="shared" si="4"/>
        <v>14.213408063083371</v>
      </c>
      <c r="MH6">
        <f t="shared" si="4"/>
        <v>14.087387078459884</v>
      </c>
      <c r="MJ6">
        <f t="shared" si="2"/>
        <v>8.0095799999999997</v>
      </c>
      <c r="MK6" s="86">
        <v>0.2</v>
      </c>
      <c r="ML6">
        <f>1*LV6+0.001*LW6</f>
        <v>17.849109939252155</v>
      </c>
    </row>
    <row r="7" spans="1:35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6.6198165190085678</v>
      </c>
      <c r="H7">
        <v>6.8596884011919048</v>
      </c>
      <c r="I7">
        <v>6.9862219831692896</v>
      </c>
      <c r="J7">
        <v>6.9234328009636998</v>
      </c>
      <c r="K7">
        <v>6.9304752480838197</v>
      </c>
      <c r="L7">
        <v>6.9118852580227523</v>
      </c>
      <c r="M7">
        <v>6.9371966816981709</v>
      </c>
      <c r="N7">
        <v>6.9330718461686365</v>
      </c>
      <c r="O7">
        <v>6.8808672960427346</v>
      </c>
      <c r="P7">
        <v>6.8035738292921302</v>
      </c>
      <c r="Q7">
        <v>6.8486819909085472</v>
      </c>
      <c r="R7">
        <v>6.8612564032059487</v>
      </c>
      <c r="S7">
        <v>6.8482924245941037</v>
      </c>
      <c r="T7">
        <v>6.8820635096138671</v>
      </c>
      <c r="U7">
        <v>0</v>
      </c>
      <c r="V7">
        <v>0</v>
      </c>
      <c r="W7">
        <v>0</v>
      </c>
      <c r="X7">
        <v>0</v>
      </c>
      <c r="Y7">
        <v>0</v>
      </c>
      <c r="Z7">
        <v>7.4018598987212272</v>
      </c>
      <c r="AA7">
        <v>8.0971266688736865</v>
      </c>
      <c r="AB7">
        <v>8.1887658649780288</v>
      </c>
      <c r="AC7">
        <v>8.2528791594189048</v>
      </c>
      <c r="AD7">
        <v>8.2612529089230016</v>
      </c>
      <c r="AE7">
        <v>8.2462830781146401</v>
      </c>
      <c r="AF7">
        <v>8.2449377320553001</v>
      </c>
      <c r="AG7">
        <v>8.1983376886057542</v>
      </c>
      <c r="AH7">
        <v>8.2434615621493226</v>
      </c>
      <c r="AI7">
        <v>8.1598770820216515</v>
      </c>
      <c r="AJ7">
        <v>8.2752461693812851</v>
      </c>
      <c r="AK7">
        <v>8.2112078809948059</v>
      </c>
      <c r="AL7">
        <v>8.1452798464440903</v>
      </c>
      <c r="AM7">
        <v>8.1876620768238286</v>
      </c>
      <c r="AN7">
        <v>8.1179266120421918</v>
      </c>
      <c r="AO7">
        <v>0</v>
      </c>
      <c r="AP7">
        <v>0</v>
      </c>
      <c r="AQ7">
        <v>0</v>
      </c>
      <c r="AR7">
        <v>0</v>
      </c>
      <c r="AS7">
        <v>0</v>
      </c>
      <c r="AT7">
        <v>8.4798900274370208</v>
      </c>
      <c r="AU7">
        <v>9.2089421713698716</v>
      </c>
      <c r="AV7">
        <v>9.5628311317068615</v>
      </c>
      <c r="AW7">
        <v>9.5874956091884016</v>
      </c>
      <c r="AX7">
        <v>9.5808821268075057</v>
      </c>
      <c r="AY7">
        <v>9.6009841465048549</v>
      </c>
      <c r="AZ7">
        <v>9.6415201035588378</v>
      </c>
      <c r="BA7">
        <v>9.5872829636682795</v>
      </c>
      <c r="BB7">
        <v>9.6298713463004599</v>
      </c>
      <c r="BC7">
        <v>9.5716001340620274</v>
      </c>
      <c r="BD7">
        <v>9.5080612642958151</v>
      </c>
      <c r="BE7">
        <v>9.4388994533931712</v>
      </c>
      <c r="BF7">
        <v>9.5829213649949914</v>
      </c>
      <c r="BG7">
        <v>9.5019383779273738</v>
      </c>
      <c r="BH7">
        <v>9.4629958840684107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10.017763500243289</v>
      </c>
      <c r="BP7">
        <v>10.811092971650984</v>
      </c>
      <c r="BQ7">
        <v>10.945408069904197</v>
      </c>
      <c r="BR7">
        <v>10.878211559140711</v>
      </c>
      <c r="BS7">
        <v>10.910322764033708</v>
      </c>
      <c r="BT7">
        <v>10.987381075024462</v>
      </c>
      <c r="BU7">
        <v>10.901019428686704</v>
      </c>
      <c r="BV7">
        <v>10.882336871157682</v>
      </c>
      <c r="BW7">
        <v>10.821917772258891</v>
      </c>
      <c r="BX7">
        <v>10.82304408979077</v>
      </c>
      <c r="BY7">
        <v>10.917561386491769</v>
      </c>
      <c r="BZ7">
        <v>10.803096456364827</v>
      </c>
      <c r="CA7">
        <v>10.887033679407892</v>
      </c>
      <c r="CB7">
        <v>10.815753637227587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10.968934034445169</v>
      </c>
      <c r="CJ7">
        <v>11.622416927135351</v>
      </c>
      <c r="CK7">
        <v>12.214414171667393</v>
      </c>
      <c r="CL7">
        <v>12.365866061932579</v>
      </c>
      <c r="CM7">
        <v>12.253661501500863</v>
      </c>
      <c r="CN7">
        <v>12.229113037335715</v>
      </c>
      <c r="CO7">
        <v>12.337607748413326</v>
      </c>
      <c r="CP7">
        <v>12.314388389986329</v>
      </c>
      <c r="CQ7">
        <v>12.165342334177426</v>
      </c>
      <c r="CR7">
        <v>12.177438013069045</v>
      </c>
      <c r="CS7">
        <v>12.206860487568015</v>
      </c>
      <c r="CT7">
        <v>12.117919870342963</v>
      </c>
      <c r="CU7">
        <v>12.321684832182225</v>
      </c>
      <c r="CV7">
        <v>12.110388188245551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11.577275358377577</v>
      </c>
      <c r="DE7">
        <v>13.186611489814135</v>
      </c>
      <c r="DF7">
        <v>13.579557864016069</v>
      </c>
      <c r="DG7">
        <v>13.65412382116307</v>
      </c>
      <c r="DH7">
        <v>13.560088110968382</v>
      </c>
      <c r="DI7">
        <v>13.618307144766597</v>
      </c>
      <c r="DJ7">
        <v>13.710239418219912</v>
      </c>
      <c r="DK7">
        <v>13.598673636457143</v>
      </c>
      <c r="DL7">
        <v>13.555209678684857</v>
      </c>
      <c r="DM7">
        <v>13.560183066141262</v>
      </c>
      <c r="DN7">
        <v>13.41065054197805</v>
      </c>
      <c r="DO7">
        <v>13.512050685834657</v>
      </c>
      <c r="DP7">
        <v>13.593754483187951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11.558957020420042</v>
      </c>
      <c r="DY7">
        <v>12.747500534813238</v>
      </c>
      <c r="DZ7">
        <v>14.879394948602005</v>
      </c>
      <c r="EA7">
        <v>14.962018434408421</v>
      </c>
      <c r="EB7">
        <v>15.064728855763484</v>
      </c>
      <c r="EC7">
        <v>14.970934672114854</v>
      </c>
      <c r="ED7">
        <v>14.904060927408066</v>
      </c>
      <c r="EE7">
        <v>14.91299900928531</v>
      </c>
      <c r="EF7">
        <v>14.817616130627115</v>
      </c>
      <c r="EG7">
        <v>14.923764837343871</v>
      </c>
      <c r="EH7">
        <v>14.81243516482334</v>
      </c>
      <c r="EI7">
        <v>14.877654001577179</v>
      </c>
      <c r="EJ7">
        <v>14.840199672915549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12.645968234809477</v>
      </c>
      <c r="ET7">
        <v>15.553470155595258</v>
      </c>
      <c r="EU7">
        <v>16.225832343606747</v>
      </c>
      <c r="EV7">
        <v>16.143270866393653</v>
      </c>
      <c r="EW7">
        <v>16.193694940762423</v>
      </c>
      <c r="EX7">
        <v>16.285110336924284</v>
      </c>
      <c r="EY7">
        <v>16.19710311768932</v>
      </c>
      <c r="EZ7">
        <v>16.128078569703671</v>
      </c>
      <c r="FA7">
        <v>16.135859064153451</v>
      </c>
      <c r="FB7">
        <v>16.014049114223436</v>
      </c>
      <c r="FC7">
        <v>16.094488229018943</v>
      </c>
      <c r="FD7">
        <v>16.108603972629215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12.106117169269163</v>
      </c>
      <c r="FN7">
        <v>14.360394158444979</v>
      </c>
      <c r="FO7">
        <v>17.351487835988056</v>
      </c>
      <c r="FP7">
        <v>17.662840513999743</v>
      </c>
      <c r="FQ7">
        <v>17.647338247813025</v>
      </c>
      <c r="FR7">
        <v>17.729359791393527</v>
      </c>
      <c r="FS7">
        <v>17.664230243710044</v>
      </c>
      <c r="FT7">
        <v>17.494463685859277</v>
      </c>
      <c r="FU7">
        <v>17.477479578772535</v>
      </c>
      <c r="FV7">
        <v>17.467186048571879</v>
      </c>
      <c r="FW7">
        <v>17.466604795120016</v>
      </c>
      <c r="FX7">
        <v>17.534179489397875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13.787734044682001</v>
      </c>
      <c r="GI7">
        <v>17.646320455363455</v>
      </c>
      <c r="GJ7">
        <v>18.949756059019467</v>
      </c>
      <c r="GK7">
        <v>19.107468509755286</v>
      </c>
      <c r="GL7">
        <v>18.85181556341362</v>
      </c>
      <c r="GM7">
        <v>18.779077677936865</v>
      </c>
      <c r="GN7">
        <v>18.829939436759393</v>
      </c>
      <c r="GO7">
        <v>18.853587333902681</v>
      </c>
      <c r="GP7">
        <v>18.849730302631031</v>
      </c>
      <c r="GQ7">
        <v>18.80073133306362</v>
      </c>
      <c r="GR7">
        <v>18.73488290262279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16.269572996865978</v>
      </c>
      <c r="HD7">
        <v>17.256024054573917</v>
      </c>
      <c r="HE7">
        <v>19.83536932495236</v>
      </c>
      <c r="HF7">
        <v>20.382200468291568</v>
      </c>
      <c r="HG7">
        <v>20.155946158406113</v>
      </c>
      <c r="HH7">
        <v>20.121796413809907</v>
      </c>
      <c r="HI7">
        <v>20.218646355660621</v>
      </c>
      <c r="HJ7">
        <v>20.054440778782151</v>
      </c>
      <c r="HK7">
        <v>20.171780885005582</v>
      </c>
      <c r="HL7">
        <v>20.203430631732271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12.017723770175484</v>
      </c>
      <c r="HY7">
        <v>15.714023220161259</v>
      </c>
      <c r="HZ7">
        <v>19.830835096725821</v>
      </c>
      <c r="IA7">
        <v>21.234366432809225</v>
      </c>
      <c r="IB7">
        <v>21.444686280289499</v>
      </c>
      <c r="IC7">
        <v>21.608640499610544</v>
      </c>
      <c r="ID7">
        <v>21.572166688817699</v>
      </c>
      <c r="IE7">
        <v>21.430919684128284</v>
      </c>
      <c r="IF7">
        <v>21.507876573192213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12.388076330798558</v>
      </c>
      <c r="IU7">
        <v>18.258896099923472</v>
      </c>
      <c r="IV7">
        <v>21.633471635434951</v>
      </c>
      <c r="IW7">
        <v>22.552354946273397</v>
      </c>
      <c r="IX7">
        <v>22.834955061087918</v>
      </c>
      <c r="IY7">
        <v>22.88254722465113</v>
      </c>
      <c r="IZ7">
        <v>22.633784139656509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8.9161816384328443</v>
      </c>
      <c r="JP7">
        <v>15.638065190070295</v>
      </c>
      <c r="JQ7">
        <v>21.32963354417538</v>
      </c>
      <c r="JR7">
        <v>23.37110144715113</v>
      </c>
      <c r="JS7">
        <v>24.031881766292077</v>
      </c>
      <c r="JT7">
        <v>24.231307617291076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14.188201218303153</v>
      </c>
      <c r="KL7">
        <v>18.731459033686434</v>
      </c>
      <c r="KM7">
        <v>23.64152026760642</v>
      </c>
      <c r="KN7">
        <v>24.899951494652655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8.9860038558517736</v>
      </c>
      <c r="LG7">
        <v>18.841103836883207</v>
      </c>
      <c r="LH7">
        <v>22.896599013270446</v>
      </c>
      <c r="LK7" s="102" t="s">
        <v>7</v>
      </c>
      <c r="LM7">
        <v>5</v>
      </c>
      <c r="LN7" s="86">
        <v>0.25</v>
      </c>
      <c r="LO7">
        <f t="shared" ref="LO7:MH7" si="5">CC$95</f>
        <v>0</v>
      </c>
      <c r="LP7">
        <f t="shared" si="5"/>
        <v>0</v>
      </c>
      <c r="LQ7">
        <f t="shared" si="5"/>
        <v>0</v>
      </c>
      <c r="LR7">
        <f t="shared" si="5"/>
        <v>0</v>
      </c>
      <c r="LS7">
        <f t="shared" si="5"/>
        <v>0</v>
      </c>
      <c r="LT7">
        <f t="shared" si="5"/>
        <v>0</v>
      </c>
      <c r="LU7">
        <f t="shared" si="5"/>
        <v>30.456642135572821</v>
      </c>
      <c r="LV7">
        <f t="shared" si="5"/>
        <v>28.527186570998804</v>
      </c>
      <c r="LW7">
        <f t="shared" si="5"/>
        <v>23.512357928463203</v>
      </c>
      <c r="LX7">
        <f t="shared" si="5"/>
        <v>20.009764807645649</v>
      </c>
      <c r="LY7">
        <f t="shared" si="5"/>
        <v>20.579137959756157</v>
      </c>
      <c r="LZ7">
        <f t="shared" si="5"/>
        <v>20.688122204158915</v>
      </c>
      <c r="MA7">
        <f t="shared" si="5"/>
        <v>20.635225805909485</v>
      </c>
      <c r="MB7">
        <f t="shared" si="5"/>
        <v>20.591209069376593</v>
      </c>
      <c r="MC7">
        <f t="shared" si="5"/>
        <v>19.912447982534371</v>
      </c>
      <c r="MD7">
        <f t="shared" si="5"/>
        <v>21.015367850485905</v>
      </c>
      <c r="ME7">
        <f t="shared" si="5"/>
        <v>20.145034347898285</v>
      </c>
      <c r="MF7">
        <f t="shared" si="5"/>
        <v>20.24230297057181</v>
      </c>
      <c r="MG7">
        <f t="shared" si="5"/>
        <v>20.815270414964353</v>
      </c>
      <c r="MH7">
        <f t="shared" si="5"/>
        <v>20.451282887514623</v>
      </c>
      <c r="MJ7">
        <f t="shared" si="2"/>
        <v>8.6069250000000004</v>
      </c>
      <c r="MK7" s="86">
        <v>0.25</v>
      </c>
      <c r="ML7">
        <f>0.4*LV7+0.6*LW7</f>
        <v>25.518289385477445</v>
      </c>
    </row>
    <row r="8" spans="1:35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K8" s="102" t="s">
        <v>9</v>
      </c>
      <c r="LM8">
        <v>6</v>
      </c>
      <c r="LN8" s="86">
        <v>0.3</v>
      </c>
      <c r="LO8">
        <f t="shared" ref="LO8:MH8" si="6">CW$95</f>
        <v>0</v>
      </c>
      <c r="LP8">
        <f t="shared" si="6"/>
        <v>0</v>
      </c>
      <c r="LQ8">
        <f t="shared" si="6"/>
        <v>0</v>
      </c>
      <c r="LR8">
        <f t="shared" si="6"/>
        <v>0</v>
      </c>
      <c r="LS8">
        <f t="shared" si="6"/>
        <v>0</v>
      </c>
      <c r="LT8">
        <f t="shared" si="6"/>
        <v>0</v>
      </c>
      <c r="LU8">
        <f t="shared" si="6"/>
        <v>0</v>
      </c>
      <c r="LV8">
        <f t="shared" si="6"/>
        <v>29.40461211412968</v>
      </c>
      <c r="LW8">
        <f t="shared" si="6"/>
        <v>36.161439641804847</v>
      </c>
      <c r="LX8">
        <f t="shared" si="6"/>
        <v>28.336681108277894</v>
      </c>
      <c r="LY8">
        <f t="shared" si="6"/>
        <v>26.57625428079691</v>
      </c>
      <c r="LZ8">
        <f t="shared" si="6"/>
        <v>26.173688881051433</v>
      </c>
      <c r="MA8">
        <f t="shared" si="6"/>
        <v>26.530625779793159</v>
      </c>
      <c r="MB8">
        <f t="shared" si="6"/>
        <v>25.964710388456155</v>
      </c>
      <c r="MC8">
        <f t="shared" si="6"/>
        <v>26.807714705868165</v>
      </c>
      <c r="MD8">
        <f t="shared" si="6"/>
        <v>26.175232571735858</v>
      </c>
      <c r="ME8">
        <f t="shared" si="6"/>
        <v>26.20267997777438</v>
      </c>
      <c r="MF8">
        <f t="shared" si="6"/>
        <v>26.339453491812243</v>
      </c>
      <c r="MG8">
        <f t="shared" si="6"/>
        <v>26.599601947395222</v>
      </c>
      <c r="MH8">
        <f t="shared" si="6"/>
        <v>25.814141780472923</v>
      </c>
      <c r="MJ8">
        <f t="shared" si="2"/>
        <v>9.2042699999999993</v>
      </c>
      <c r="MK8" s="86">
        <v>0.3</v>
      </c>
      <c r="ML8">
        <f>0.8*LW8+0.2*LX8</f>
        <v>34.596487935099461</v>
      </c>
    </row>
    <row r="9" spans="1:35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6.6198165190085678</v>
      </c>
      <c r="H9">
        <v>6.8596884011919048</v>
      </c>
      <c r="I9">
        <v>6.9862219831692896</v>
      </c>
      <c r="J9">
        <v>6.923432800963699</v>
      </c>
      <c r="K9">
        <v>6.9304752480838179</v>
      </c>
      <c r="L9">
        <v>6.9118852580227506</v>
      </c>
      <c r="M9">
        <v>6.9371966816981709</v>
      </c>
      <c r="N9">
        <v>6.9330718461686365</v>
      </c>
      <c r="O9">
        <v>6.8808672960427364</v>
      </c>
      <c r="P9">
        <v>6.8035738292921302</v>
      </c>
      <c r="Q9">
        <v>6.8486819909085472</v>
      </c>
      <c r="R9">
        <v>6.8612564032059487</v>
      </c>
      <c r="S9">
        <v>6.8482924245941037</v>
      </c>
      <c r="T9">
        <v>6.8820635096138671</v>
      </c>
      <c r="U9">
        <v>0</v>
      </c>
      <c r="V9">
        <v>0</v>
      </c>
      <c r="W9">
        <v>0</v>
      </c>
      <c r="X9">
        <v>0</v>
      </c>
      <c r="Y9">
        <v>0</v>
      </c>
      <c r="Z9">
        <v>7.4018598987212263</v>
      </c>
      <c r="AA9">
        <v>8.0971266688736883</v>
      </c>
      <c r="AB9">
        <v>8.1887658649780271</v>
      </c>
      <c r="AC9">
        <v>8.252879159418903</v>
      </c>
      <c r="AD9">
        <v>8.2612529089230016</v>
      </c>
      <c r="AE9">
        <v>8.2462830781146401</v>
      </c>
      <c r="AF9">
        <v>8.2449377320553001</v>
      </c>
      <c r="AG9">
        <v>8.1983376886057542</v>
      </c>
      <c r="AH9">
        <v>8.2434615621493226</v>
      </c>
      <c r="AI9">
        <v>8.1598770820216515</v>
      </c>
      <c r="AJ9">
        <v>8.2752461693812851</v>
      </c>
      <c r="AK9">
        <v>8.2112078809948041</v>
      </c>
      <c r="AL9">
        <v>8.1452798464440903</v>
      </c>
      <c r="AM9">
        <v>8.1876620768238286</v>
      </c>
      <c r="AN9">
        <v>8.1179266120421936</v>
      </c>
      <c r="AO9">
        <v>0</v>
      </c>
      <c r="AP9">
        <v>0</v>
      </c>
      <c r="AQ9">
        <v>0</v>
      </c>
      <c r="AR9">
        <v>0</v>
      </c>
      <c r="AS9">
        <v>0</v>
      </c>
      <c r="AT9">
        <v>8.4798900274370208</v>
      </c>
      <c r="AU9">
        <v>9.2089421713698716</v>
      </c>
      <c r="AV9">
        <v>9.5628311317068615</v>
      </c>
      <c r="AW9">
        <v>9.5874956091884016</v>
      </c>
      <c r="AX9">
        <v>9.5808821268075075</v>
      </c>
      <c r="AY9">
        <v>9.6009841465048549</v>
      </c>
      <c r="AZ9">
        <v>9.6415201035588396</v>
      </c>
      <c r="BA9">
        <v>9.5872829636682795</v>
      </c>
      <c r="BB9">
        <v>9.6298713463004599</v>
      </c>
      <c r="BC9">
        <v>9.5716001340620256</v>
      </c>
      <c r="BD9">
        <v>9.5080612642958133</v>
      </c>
      <c r="BE9">
        <v>9.4388994533931694</v>
      </c>
      <c r="BF9">
        <v>9.5829213649949914</v>
      </c>
      <c r="BG9">
        <v>9.5019383779273738</v>
      </c>
      <c r="BH9">
        <v>9.462995884068409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10.017763500243291</v>
      </c>
      <c r="BP9">
        <v>10.811092971650982</v>
      </c>
      <c r="BQ9">
        <v>10.945408069904197</v>
      </c>
      <c r="BR9">
        <v>10.878211559140711</v>
      </c>
      <c r="BS9">
        <v>10.910322764033708</v>
      </c>
      <c r="BT9">
        <v>10.987381075024462</v>
      </c>
      <c r="BU9">
        <v>10.901019428686707</v>
      </c>
      <c r="BV9">
        <v>10.882336871157682</v>
      </c>
      <c r="BW9">
        <v>10.821917772258889</v>
      </c>
      <c r="BX9">
        <v>10.823044089790766</v>
      </c>
      <c r="BY9">
        <v>10.917561386491771</v>
      </c>
      <c r="BZ9">
        <v>10.803096456364827</v>
      </c>
      <c r="CA9">
        <v>10.887033679407892</v>
      </c>
      <c r="CB9">
        <v>10.815753637227587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10.968934034445168</v>
      </c>
      <c r="CJ9">
        <v>11.622416927135349</v>
      </c>
      <c r="CK9">
        <v>12.214414171667391</v>
      </c>
      <c r="CL9">
        <v>12.365866061932577</v>
      </c>
      <c r="CM9">
        <v>12.253661501500863</v>
      </c>
      <c r="CN9">
        <v>12.229113037335713</v>
      </c>
      <c r="CO9">
        <v>12.337607748413326</v>
      </c>
      <c r="CP9">
        <v>12.314388389986329</v>
      </c>
      <c r="CQ9">
        <v>12.165342334177426</v>
      </c>
      <c r="CR9">
        <v>12.177438013069043</v>
      </c>
      <c r="CS9">
        <v>12.206860487568015</v>
      </c>
      <c r="CT9">
        <v>12.117919870342961</v>
      </c>
      <c r="CU9">
        <v>12.321684832182219</v>
      </c>
      <c r="CV9">
        <v>12.110388188245551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11.577275358377577</v>
      </c>
      <c r="DE9">
        <v>13.186611489814135</v>
      </c>
      <c r="DF9">
        <v>13.579557864016069</v>
      </c>
      <c r="DG9">
        <v>13.65412382116307</v>
      </c>
      <c r="DH9">
        <v>13.560088110968382</v>
      </c>
      <c r="DI9">
        <v>13.618307144766597</v>
      </c>
      <c r="DJ9">
        <v>13.710239418219912</v>
      </c>
      <c r="DK9">
        <v>13.598673636457143</v>
      </c>
      <c r="DL9">
        <v>13.555209678684857</v>
      </c>
      <c r="DM9">
        <v>13.560183066141262</v>
      </c>
      <c r="DN9">
        <v>13.41065054197805</v>
      </c>
      <c r="DO9">
        <v>13.512050685834657</v>
      </c>
      <c r="DP9">
        <v>13.593754483187951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11.558957020420042</v>
      </c>
      <c r="DY9">
        <v>12.747500534813236</v>
      </c>
      <c r="DZ9">
        <v>14.879394948602005</v>
      </c>
      <c r="EA9">
        <v>14.962018434408421</v>
      </c>
      <c r="EB9">
        <v>15.064728855763478</v>
      </c>
      <c r="EC9">
        <v>14.970934672114854</v>
      </c>
      <c r="ED9">
        <v>14.904060927408063</v>
      </c>
      <c r="EE9">
        <v>14.91299900928531</v>
      </c>
      <c r="EF9">
        <v>14.817616130627115</v>
      </c>
      <c r="EG9">
        <v>14.923764837343871</v>
      </c>
      <c r="EH9">
        <v>14.81243516482334</v>
      </c>
      <c r="EI9">
        <v>14.877654001577179</v>
      </c>
      <c r="EJ9">
        <v>14.840199672915546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12.645968234809477</v>
      </c>
      <c r="ET9">
        <v>15.553470155595258</v>
      </c>
      <c r="EU9">
        <v>16.225832343606747</v>
      </c>
      <c r="EV9">
        <v>16.143270866393653</v>
      </c>
      <c r="EW9">
        <v>16.193694940762416</v>
      </c>
      <c r="EX9">
        <v>16.285110336924284</v>
      </c>
      <c r="EY9">
        <v>16.197103117689313</v>
      </c>
      <c r="EZ9">
        <v>16.128078569703671</v>
      </c>
      <c r="FA9">
        <v>16.135859064153451</v>
      </c>
      <c r="FB9">
        <v>16.014049114223436</v>
      </c>
      <c r="FC9">
        <v>16.094488229018935</v>
      </c>
      <c r="FD9">
        <v>16.108603972629211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12.106117169269162</v>
      </c>
      <c r="FN9">
        <v>14.360394158444979</v>
      </c>
      <c r="FO9">
        <v>17.351487835988056</v>
      </c>
      <c r="FP9">
        <v>17.662840513999743</v>
      </c>
      <c r="FQ9">
        <v>17.647338247813025</v>
      </c>
      <c r="FR9">
        <v>17.729359791393527</v>
      </c>
      <c r="FS9">
        <v>17.664230243710044</v>
      </c>
      <c r="FT9">
        <v>17.494463685859277</v>
      </c>
      <c r="FU9">
        <v>17.477479578772535</v>
      </c>
      <c r="FV9">
        <v>17.467186048571875</v>
      </c>
      <c r="FW9">
        <v>17.466604795120016</v>
      </c>
      <c r="FX9">
        <v>17.534179489397875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13.787734044682001</v>
      </c>
      <c r="GI9">
        <v>17.646320455363458</v>
      </c>
      <c r="GJ9">
        <v>18.949756059019467</v>
      </c>
      <c r="GK9">
        <v>19.107468509755286</v>
      </c>
      <c r="GL9">
        <v>18.851815563413624</v>
      </c>
      <c r="GM9">
        <v>18.779077677936861</v>
      </c>
      <c r="GN9">
        <v>18.829939436759393</v>
      </c>
      <c r="GO9">
        <v>18.853587333902681</v>
      </c>
      <c r="GP9">
        <v>18.849730302631031</v>
      </c>
      <c r="GQ9">
        <v>18.80073133306362</v>
      </c>
      <c r="GR9">
        <v>18.73488290262279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16.269572996865975</v>
      </c>
      <c r="HD9">
        <v>17.256024054573917</v>
      </c>
      <c r="HE9">
        <v>19.83536932495236</v>
      </c>
      <c r="HF9">
        <v>20.382200468291565</v>
      </c>
      <c r="HG9">
        <v>20.155946158406113</v>
      </c>
      <c r="HH9">
        <v>20.121796413809907</v>
      </c>
      <c r="HI9">
        <v>20.218646355660621</v>
      </c>
      <c r="HJ9">
        <v>20.054440778782151</v>
      </c>
      <c r="HK9">
        <v>20.171780885005582</v>
      </c>
      <c r="HL9">
        <v>20.203430631732271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12.017723770175484</v>
      </c>
      <c r="HY9">
        <v>15.714023220161257</v>
      </c>
      <c r="HZ9">
        <v>19.830835096725817</v>
      </c>
      <c r="IA9">
        <v>21.234366432809225</v>
      </c>
      <c r="IB9">
        <v>21.444686280289499</v>
      </c>
      <c r="IC9">
        <v>21.608640499610537</v>
      </c>
      <c r="ID9">
        <v>21.572166688817699</v>
      </c>
      <c r="IE9">
        <v>21.430919684128284</v>
      </c>
      <c r="IF9">
        <v>21.507876573192213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12.388076330798558</v>
      </c>
      <c r="IU9">
        <v>18.258896099923472</v>
      </c>
      <c r="IV9">
        <v>21.633471635434947</v>
      </c>
      <c r="IW9">
        <v>22.552354946273393</v>
      </c>
      <c r="IX9">
        <v>22.834955061087918</v>
      </c>
      <c r="IY9">
        <v>22.88254722465113</v>
      </c>
      <c r="IZ9">
        <v>22.633784139656509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8.9161816384328425</v>
      </c>
      <c r="JP9">
        <v>15.638065190070295</v>
      </c>
      <c r="JQ9">
        <v>21.32963354417538</v>
      </c>
      <c r="JR9">
        <v>23.37110144715113</v>
      </c>
      <c r="JS9">
        <v>24.031881766292081</v>
      </c>
      <c r="JT9">
        <v>24.231307617291076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14.188201218303149</v>
      </c>
      <c r="KL9">
        <v>18.731459033686434</v>
      </c>
      <c r="KM9">
        <v>23.641520267606417</v>
      </c>
      <c r="KN9">
        <v>24.899951494652655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8.9860038558517719</v>
      </c>
      <c r="LG9">
        <v>18.841103836883207</v>
      </c>
      <c r="LH9">
        <v>22.896599013270439</v>
      </c>
      <c r="LK9" s="102" t="s">
        <v>11</v>
      </c>
      <c r="LM9">
        <v>7</v>
      </c>
      <c r="LN9" s="86">
        <v>0.35</v>
      </c>
      <c r="LO9">
        <f t="shared" ref="LO9:MH9" si="7">DQ$95</f>
        <v>0</v>
      </c>
      <c r="LP9">
        <f t="shared" si="7"/>
        <v>0</v>
      </c>
      <c r="LQ9">
        <f t="shared" si="7"/>
        <v>0</v>
      </c>
      <c r="LR9">
        <f t="shared" si="7"/>
        <v>0</v>
      </c>
      <c r="LS9">
        <f t="shared" si="7"/>
        <v>0</v>
      </c>
      <c r="LT9">
        <f t="shared" si="7"/>
        <v>0</v>
      </c>
      <c r="LU9">
        <f t="shared" si="7"/>
        <v>0</v>
      </c>
      <c r="LV9">
        <f t="shared" si="7"/>
        <v>25.073717811334149</v>
      </c>
      <c r="LW9">
        <f t="shared" si="7"/>
        <v>35.516840665936954</v>
      </c>
      <c r="LX9">
        <f t="shared" si="7"/>
        <v>38.817332473151893</v>
      </c>
      <c r="LY9">
        <f t="shared" si="7"/>
        <v>31.81025637048106</v>
      </c>
      <c r="LZ9">
        <f t="shared" si="7"/>
        <v>31.624431894464031</v>
      </c>
      <c r="MA9">
        <f t="shared" si="7"/>
        <v>31.595386833857283</v>
      </c>
      <c r="MB9">
        <f t="shared" si="7"/>
        <v>31.999389391729615</v>
      </c>
      <c r="MC9">
        <f t="shared" si="7"/>
        <v>31.699597359545795</v>
      </c>
      <c r="MD9">
        <f t="shared" si="7"/>
        <v>31.669875048207466</v>
      </c>
      <c r="ME9">
        <f t="shared" si="7"/>
        <v>30.919678528428367</v>
      </c>
      <c r="MF9">
        <f t="shared" si="7"/>
        <v>31.731958497636256</v>
      </c>
      <c r="MG9">
        <f t="shared" si="7"/>
        <v>32.076397927898725</v>
      </c>
      <c r="MH9">
        <f t="shared" si="7"/>
        <v>31.029310956404554</v>
      </c>
      <c r="MJ9">
        <f t="shared" si="2"/>
        <v>9.801615</v>
      </c>
      <c r="MK9" s="86">
        <v>0.35</v>
      </c>
      <c r="ML9">
        <f>0.2*LW9+0.8*LX9</f>
        <v>38.157234111708902</v>
      </c>
    </row>
    <row r="10" spans="1:35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-6.6198165190085678</v>
      </c>
      <c r="H10">
        <v>-6.8596884011919048</v>
      </c>
      <c r="I10">
        <v>-6.9862219831692896</v>
      </c>
      <c r="J10">
        <v>-6.923432800963699</v>
      </c>
      <c r="K10">
        <v>-6.9304752480838179</v>
      </c>
      <c r="L10">
        <v>-6.9118852580227506</v>
      </c>
      <c r="M10">
        <v>-6.9371966816981709</v>
      </c>
      <c r="N10">
        <v>-6.9330718461686365</v>
      </c>
      <c r="O10">
        <v>-6.8742084674131476</v>
      </c>
      <c r="P10">
        <v>-6.7967682739440418</v>
      </c>
      <c r="Q10">
        <v>-6.8419930016115273</v>
      </c>
      <c r="R10">
        <v>-6.8543691135412983</v>
      </c>
      <c r="S10">
        <v>-6.8418146427927988</v>
      </c>
      <c r="T10">
        <v>-6.8755132020910965</v>
      </c>
      <c r="U10">
        <v>0</v>
      </c>
      <c r="V10">
        <v>0</v>
      </c>
      <c r="W10">
        <v>0</v>
      </c>
      <c r="X10">
        <v>0</v>
      </c>
      <c r="Y10">
        <v>0</v>
      </c>
      <c r="Z10">
        <v>-7.4018598987212263</v>
      </c>
      <c r="AA10">
        <v>-8.0971266688736883</v>
      </c>
      <c r="AB10">
        <v>-8.1887658649780271</v>
      </c>
      <c r="AC10">
        <v>-8.252879159418903</v>
      </c>
      <c r="AD10">
        <v>-8.2612529089230016</v>
      </c>
      <c r="AE10">
        <v>-8.2462830781146401</v>
      </c>
      <c r="AF10">
        <v>-8.2449377320553001</v>
      </c>
      <c r="AG10">
        <v>-8.1983376886057542</v>
      </c>
      <c r="AH10">
        <v>-8.2434615621493226</v>
      </c>
      <c r="AI10">
        <v>-8.1534278959377993</v>
      </c>
      <c r="AJ10">
        <v>-8.2674103229733493</v>
      </c>
      <c r="AK10">
        <v>-8.2030003884181859</v>
      </c>
      <c r="AL10">
        <v>-8.1375938308351579</v>
      </c>
      <c r="AM10">
        <v>-8.1802091909556598</v>
      </c>
      <c r="AN10">
        <v>-8.1110090729085531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-8.4798900274370226</v>
      </c>
      <c r="AU10">
        <v>-9.2089421713698716</v>
      </c>
      <c r="AV10">
        <v>-9.5628311317068633</v>
      </c>
      <c r="AW10">
        <v>-9.5874956091884016</v>
      </c>
      <c r="AX10">
        <v>-9.5808821268075075</v>
      </c>
      <c r="AY10">
        <v>-9.6009841465048549</v>
      </c>
      <c r="AZ10">
        <v>-9.6415201035588396</v>
      </c>
      <c r="BA10">
        <v>-9.5872829636682795</v>
      </c>
      <c r="BB10">
        <v>-9.6298713463004599</v>
      </c>
      <c r="BC10">
        <v>-9.5623763276582299</v>
      </c>
      <c r="BD10">
        <v>-9.4986848844953471</v>
      </c>
      <c r="BE10">
        <v>-9.4305084871254632</v>
      </c>
      <c r="BF10">
        <v>-9.5741769314709906</v>
      </c>
      <c r="BG10">
        <v>-9.4924720251919581</v>
      </c>
      <c r="BH10">
        <v>-9.4543908188870738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-10.017763500243291</v>
      </c>
      <c r="BP10">
        <v>-10.811092971650982</v>
      </c>
      <c r="BQ10">
        <v>-10.945408069904197</v>
      </c>
      <c r="BR10">
        <v>-10.878211559140711</v>
      </c>
      <c r="BS10">
        <v>-10.910322764033708</v>
      </c>
      <c r="BT10">
        <v>-10.987381075024462</v>
      </c>
      <c r="BU10">
        <v>-10.901019428686707</v>
      </c>
      <c r="BV10">
        <v>-10.882336871157682</v>
      </c>
      <c r="BW10">
        <v>-10.81072302375258</v>
      </c>
      <c r="BX10">
        <v>-10.813259057127137</v>
      </c>
      <c r="BY10">
        <v>-10.907561840679511</v>
      </c>
      <c r="BZ10">
        <v>-10.793174597078883</v>
      </c>
      <c r="CA10">
        <v>-10.877876843733452</v>
      </c>
      <c r="CB10">
        <v>-10.805018522742429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-10.968934034445168</v>
      </c>
      <c r="CJ10">
        <v>-11.622416927135349</v>
      </c>
      <c r="CK10">
        <v>-12.214414171667391</v>
      </c>
      <c r="CL10">
        <v>-12.365866061932577</v>
      </c>
      <c r="CM10">
        <v>-12.253661501500863</v>
      </c>
      <c r="CN10">
        <v>-12.229113037335713</v>
      </c>
      <c r="CO10">
        <v>-12.337607748413326</v>
      </c>
      <c r="CP10">
        <v>-12.314388389986329</v>
      </c>
      <c r="CQ10">
        <v>-12.153340239797506</v>
      </c>
      <c r="CR10">
        <v>-12.166538051654182</v>
      </c>
      <c r="CS10">
        <v>-12.197314296724111</v>
      </c>
      <c r="CT10">
        <v>-12.105164635615989</v>
      </c>
      <c r="CU10">
        <v>-12.311040283948296</v>
      </c>
      <c r="CV10">
        <v>-12.09869118816296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-11.577275358377577</v>
      </c>
      <c r="DE10">
        <v>-13.186611489814135</v>
      </c>
      <c r="DF10">
        <v>-13.579557864016069</v>
      </c>
      <c r="DG10">
        <v>-13.65412382116307</v>
      </c>
      <c r="DH10">
        <v>-13.560088110968382</v>
      </c>
      <c r="DI10">
        <v>-13.618307144766597</v>
      </c>
      <c r="DJ10">
        <v>-13.710239418219912</v>
      </c>
      <c r="DK10">
        <v>-13.587030377019829</v>
      </c>
      <c r="DL10">
        <v>-13.54187151460102</v>
      </c>
      <c r="DM10">
        <v>-13.549434476448056</v>
      </c>
      <c r="DN10">
        <v>-13.398106032198006</v>
      </c>
      <c r="DO10">
        <v>-13.499882640926909</v>
      </c>
      <c r="DP10">
        <v>-13.580534976175473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-11.558957020420042</v>
      </c>
      <c r="DY10">
        <v>-12.747500534813236</v>
      </c>
      <c r="DZ10">
        <v>-14.879394948602005</v>
      </c>
      <c r="EA10">
        <v>-14.962018434408421</v>
      </c>
      <c r="EB10">
        <v>-15.064728855763478</v>
      </c>
      <c r="EC10">
        <v>-14.970934672114854</v>
      </c>
      <c r="ED10">
        <v>-14.904060927408063</v>
      </c>
      <c r="EE10">
        <v>-14.900231950207871</v>
      </c>
      <c r="EF10">
        <v>-14.80574071242288</v>
      </c>
      <c r="EG10">
        <v>-14.909807188480949</v>
      </c>
      <c r="EH10">
        <v>-14.800252618127388</v>
      </c>
      <c r="EI10">
        <v>-14.863684348548604</v>
      </c>
      <c r="EJ10">
        <v>-14.826914091204486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-12.645968234809477</v>
      </c>
      <c r="ET10">
        <v>-15.553470155595258</v>
      </c>
      <c r="EU10">
        <v>-16.225832343606747</v>
      </c>
      <c r="EV10">
        <v>-16.143270866393653</v>
      </c>
      <c r="EW10">
        <v>-16.193694940762416</v>
      </c>
      <c r="EX10">
        <v>-16.285110336924284</v>
      </c>
      <c r="EY10">
        <v>-16.182770766301196</v>
      </c>
      <c r="EZ10">
        <v>-16.112938131122</v>
      </c>
      <c r="FA10">
        <v>-16.120430748098745</v>
      </c>
      <c r="FB10">
        <v>-15.998430682755339</v>
      </c>
      <c r="FC10">
        <v>-16.078181496168341</v>
      </c>
      <c r="FD10">
        <v>-16.093734796254235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-12.106117169269162</v>
      </c>
      <c r="FN10">
        <v>-14.360394158444979</v>
      </c>
      <c r="FO10">
        <v>-17.351487835988056</v>
      </c>
      <c r="FP10">
        <v>-17.662840513999743</v>
      </c>
      <c r="FQ10">
        <v>-17.647338247813025</v>
      </c>
      <c r="FR10">
        <v>-17.729359791393527</v>
      </c>
      <c r="FS10">
        <v>-17.64916224251802</v>
      </c>
      <c r="FT10">
        <v>-17.477083448955113</v>
      </c>
      <c r="FU10">
        <v>-17.464467468699482</v>
      </c>
      <c r="FV10">
        <v>-17.451715230862227</v>
      </c>
      <c r="FW10">
        <v>-17.449293563275056</v>
      </c>
      <c r="FX10">
        <v>-17.51660626800783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-13.787734044682001</v>
      </c>
      <c r="GI10">
        <v>-17.646320455363458</v>
      </c>
      <c r="GJ10">
        <v>-18.949756059019467</v>
      </c>
      <c r="GK10">
        <v>-19.107468509755286</v>
      </c>
      <c r="GL10">
        <v>-18.851815563413624</v>
      </c>
      <c r="GM10">
        <v>-18.760334963861251</v>
      </c>
      <c r="GN10">
        <v>-18.812686684275302</v>
      </c>
      <c r="GO10">
        <v>-18.837203614583863</v>
      </c>
      <c r="GP10">
        <v>-18.832716100803559</v>
      </c>
      <c r="GQ10">
        <v>-18.785948998602692</v>
      </c>
      <c r="GR10">
        <v>-18.71502853642226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-16.269572996865975</v>
      </c>
      <c r="HD10">
        <v>-17.256024054573917</v>
      </c>
      <c r="HE10">
        <v>-19.83536932495236</v>
      </c>
      <c r="HF10">
        <v>-20.382200468291568</v>
      </c>
      <c r="HG10">
        <v>-20.133727022730284</v>
      </c>
      <c r="HH10">
        <v>-20.100591741613229</v>
      </c>
      <c r="HI10">
        <v>-20.200853956794425</v>
      </c>
      <c r="HJ10">
        <v>-20.034961003933763</v>
      </c>
      <c r="HK10">
        <v>-20.152676962775043</v>
      </c>
      <c r="HL10">
        <v>-20.184143087035917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-12.017723770175484</v>
      </c>
      <c r="HY10">
        <v>-15.714023220161257</v>
      </c>
      <c r="HZ10">
        <v>-19.830835096725817</v>
      </c>
      <c r="IA10">
        <v>-21.217333032808806</v>
      </c>
      <c r="IB10">
        <v>-21.422601955901882</v>
      </c>
      <c r="IC10">
        <v>-21.588203228815303</v>
      </c>
      <c r="ID10">
        <v>-21.550514288374902</v>
      </c>
      <c r="IE10">
        <v>-21.410083232313191</v>
      </c>
      <c r="IF10">
        <v>-21.486332523307805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-12.388076330798558</v>
      </c>
      <c r="IU10">
        <v>-18.180617312250739</v>
      </c>
      <c r="IV10">
        <v>-21.6103568041598</v>
      </c>
      <c r="IW10">
        <v>-22.532474596340119</v>
      </c>
      <c r="IX10">
        <v>-22.812688874729176</v>
      </c>
      <c r="IY10">
        <v>-22.86157421167681</v>
      </c>
      <c r="IZ10">
        <v>-22.609813201836023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-8.9161816384328425</v>
      </c>
      <c r="JP10">
        <v>-15.028876472695872</v>
      </c>
      <c r="JQ10">
        <v>-21.28525773527528</v>
      </c>
      <c r="JR10">
        <v>-23.354112468381985</v>
      </c>
      <c r="JS10">
        <v>-24.010551110807654</v>
      </c>
      <c r="JT10">
        <v>-24.208957281477947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-13.686205007380838</v>
      </c>
      <c r="KL10">
        <v>-18.637468413255132</v>
      </c>
      <c r="KM10">
        <v>-23.610426151573247</v>
      </c>
      <c r="KN10">
        <v>-24.880073207997327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-8.9860038558517736</v>
      </c>
      <c r="LG10">
        <v>-18.581995711828966</v>
      </c>
      <c r="LH10">
        <v>-22.837561513262063</v>
      </c>
      <c r="LK10" s="102" t="s">
        <v>13</v>
      </c>
      <c r="LM10">
        <v>8</v>
      </c>
      <c r="LN10" s="86">
        <v>0.4</v>
      </c>
      <c r="LO10">
        <f t="shared" ref="LO10:MH10" si="8">EK$95</f>
        <v>0</v>
      </c>
      <c r="LP10">
        <f t="shared" si="8"/>
        <v>0</v>
      </c>
      <c r="LQ10">
        <f t="shared" si="8"/>
        <v>0</v>
      </c>
      <c r="LR10">
        <f t="shared" si="8"/>
        <v>0</v>
      </c>
      <c r="LS10">
        <f t="shared" si="8"/>
        <v>0</v>
      </c>
      <c r="LT10">
        <f t="shared" si="8"/>
        <v>0</v>
      </c>
      <c r="LU10">
        <f t="shared" si="8"/>
        <v>0</v>
      </c>
      <c r="LV10">
        <f t="shared" si="8"/>
        <v>0</v>
      </c>
      <c r="LW10">
        <f t="shared" si="8"/>
        <v>35.536018058138353</v>
      </c>
      <c r="LX10">
        <f t="shared" si="8"/>
        <v>49.866999158399757</v>
      </c>
      <c r="LY10">
        <f t="shared" si="8"/>
        <v>40.737256226976527</v>
      </c>
      <c r="LZ10">
        <f t="shared" si="8"/>
        <v>36.390304743149969</v>
      </c>
      <c r="MA10">
        <f t="shared" si="8"/>
        <v>36.380397972555244</v>
      </c>
      <c r="MB10">
        <f t="shared" si="8"/>
        <v>37.129513875390181</v>
      </c>
      <c r="MC10">
        <f t="shared" si="8"/>
        <v>36.731962189035073</v>
      </c>
      <c r="MD10">
        <f t="shared" si="8"/>
        <v>36.518354624294084</v>
      </c>
      <c r="ME10">
        <f t="shared" si="8"/>
        <v>36.43179015872046</v>
      </c>
      <c r="MF10">
        <f t="shared" si="8"/>
        <v>36.291337213172007</v>
      </c>
      <c r="MG10">
        <f t="shared" si="8"/>
        <v>35.998889105293891</v>
      </c>
      <c r="MH10">
        <f t="shared" si="8"/>
        <v>36.124941694125233</v>
      </c>
      <c r="MJ10">
        <f t="shared" si="2"/>
        <v>10.398960000000001</v>
      </c>
      <c r="MK10" s="86">
        <v>0.4</v>
      </c>
      <c r="ML10">
        <f>0.6*LX10+0.4*LY10</f>
        <v>46.215101985830465</v>
      </c>
    </row>
    <row r="11" spans="1:35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13.229359220043694</v>
      </c>
      <c r="H11">
        <v>13.698320729787115</v>
      </c>
      <c r="I11">
        <v>13.947138154388867</v>
      </c>
      <c r="J11">
        <v>13.82215061647689</v>
      </c>
      <c r="K11">
        <v>13.835819161532402</v>
      </c>
      <c r="L11">
        <v>13.798414659333879</v>
      </c>
      <c r="M11">
        <v>13.84927242209351</v>
      </c>
      <c r="N11">
        <v>13.840862325475081</v>
      </c>
      <c r="O11">
        <v>13.737161363385752</v>
      </c>
      <c r="P11">
        <v>13.582208347717973</v>
      </c>
      <c r="Q11">
        <v>13.672511727963448</v>
      </c>
      <c r="R11">
        <v>13.697629594998251</v>
      </c>
      <c r="S11">
        <v>13.672068198210985</v>
      </c>
      <c r="T11">
        <v>13.739446143090284</v>
      </c>
      <c r="U11">
        <v>0</v>
      </c>
      <c r="V11">
        <v>0</v>
      </c>
      <c r="W11">
        <v>0</v>
      </c>
      <c r="X11">
        <v>0</v>
      </c>
      <c r="Y11">
        <v>0</v>
      </c>
      <c r="Z11">
        <v>15.018507233182882</v>
      </c>
      <c r="AA11">
        <v>16.170088905804345</v>
      </c>
      <c r="AB11">
        <v>16.327169626746688</v>
      </c>
      <c r="AC11">
        <v>16.455118017857028</v>
      </c>
      <c r="AD11">
        <v>16.472808220448083</v>
      </c>
      <c r="AE11">
        <v>16.442325536151603</v>
      </c>
      <c r="AF11">
        <v>16.439922855613403</v>
      </c>
      <c r="AG11">
        <v>16.346348946474695</v>
      </c>
      <c r="AH11">
        <v>16.437090958008557</v>
      </c>
      <c r="AI11">
        <v>16.269940844498965</v>
      </c>
      <c r="AJ11">
        <v>16.500096235223033</v>
      </c>
      <c r="AK11">
        <v>16.372378422145911</v>
      </c>
      <c r="AL11">
        <v>16.240835481228718</v>
      </c>
      <c r="AM11">
        <v>16.325535700589054</v>
      </c>
      <c r="AN11">
        <v>16.186007801903539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17.312248157803914</v>
      </c>
      <c r="AU11">
        <v>18.55802074817759</v>
      </c>
      <c r="AV11">
        <v>19.05479157053044</v>
      </c>
      <c r="AW11">
        <v>19.100622672779618</v>
      </c>
      <c r="AX11">
        <v>19.086499118528753</v>
      </c>
      <c r="AY11">
        <v>19.126864985260124</v>
      </c>
      <c r="AZ11">
        <v>19.207985375487596</v>
      </c>
      <c r="BA11">
        <v>19.098965211947551</v>
      </c>
      <c r="BB11">
        <v>19.185268461517577</v>
      </c>
      <c r="BC11">
        <v>19.06888767543326</v>
      </c>
      <c r="BD11">
        <v>18.940769220579217</v>
      </c>
      <c r="BE11">
        <v>18.802917093320335</v>
      </c>
      <c r="BF11">
        <v>19.091039919724004</v>
      </c>
      <c r="BG11">
        <v>18.928878191593292</v>
      </c>
      <c r="BH11">
        <v>18.850659652913851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20.381181391626978</v>
      </c>
      <c r="BP11">
        <v>21.599602580895304</v>
      </c>
      <c r="BQ11">
        <v>21.790201649592696</v>
      </c>
      <c r="BR11">
        <v>21.656210185955079</v>
      </c>
      <c r="BS11">
        <v>21.719890964746504</v>
      </c>
      <c r="BT11">
        <v>21.874618467030345</v>
      </c>
      <c r="BU11">
        <v>21.701701192320044</v>
      </c>
      <c r="BV11">
        <v>21.663975881744229</v>
      </c>
      <c r="BW11">
        <v>21.543605183507587</v>
      </c>
      <c r="BX11">
        <v>21.546543079972412</v>
      </c>
      <c r="BY11">
        <v>21.735475100526219</v>
      </c>
      <c r="BZ11">
        <v>21.506919330779219</v>
      </c>
      <c r="CA11">
        <v>21.673924158683807</v>
      </c>
      <c r="CB11">
        <v>21.531504703842408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22.274214995169487</v>
      </c>
      <c r="CJ11">
        <v>23.52976285531134</v>
      </c>
      <c r="CK11">
        <v>24.343533806791829</v>
      </c>
      <c r="CL11">
        <v>24.607518147702521</v>
      </c>
      <c r="CM11">
        <v>24.381597810415592</v>
      </c>
      <c r="CN11">
        <v>24.331876941197685</v>
      </c>
      <c r="CO11">
        <v>24.549047307411641</v>
      </c>
      <c r="CP11">
        <v>24.503122545523805</v>
      </c>
      <c r="CQ11">
        <v>24.207245909707598</v>
      </c>
      <c r="CR11">
        <v>24.229124662684089</v>
      </c>
      <c r="CS11">
        <v>24.28900342890898</v>
      </c>
      <c r="CT11">
        <v>24.111891853325563</v>
      </c>
      <c r="CU11">
        <v>24.517778100274143</v>
      </c>
      <c r="CV11">
        <v>24.096605855150621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24.460066125415086</v>
      </c>
      <c r="DE11">
        <v>26.463044487305876</v>
      </c>
      <c r="DF11">
        <v>27.029213834683901</v>
      </c>
      <c r="DG11">
        <v>27.157322577137656</v>
      </c>
      <c r="DH11">
        <v>26.969831656229893</v>
      </c>
      <c r="DI11">
        <v>27.085900652204245</v>
      </c>
      <c r="DJ11">
        <v>27.270341405634696</v>
      </c>
      <c r="DK11">
        <v>27.048164253845332</v>
      </c>
      <c r="DL11">
        <v>26.964706265516202</v>
      </c>
      <c r="DM11">
        <v>26.972275126357331</v>
      </c>
      <c r="DN11">
        <v>26.678034253572044</v>
      </c>
      <c r="DO11">
        <v>26.87637148579903</v>
      </c>
      <c r="DP11">
        <v>27.03803304715926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25.041101399671636</v>
      </c>
      <c r="DY11">
        <v>27.128372544616358</v>
      </c>
      <c r="DZ11">
        <v>29.70709295376566</v>
      </c>
      <c r="EA11">
        <v>29.749698441046888</v>
      </c>
      <c r="EB11">
        <v>29.960554312754361</v>
      </c>
      <c r="EC11">
        <v>29.768084317340296</v>
      </c>
      <c r="ED11">
        <v>29.635191593663258</v>
      </c>
      <c r="EE11">
        <v>29.652865482034596</v>
      </c>
      <c r="EF11">
        <v>29.460482629151471</v>
      </c>
      <c r="EG11">
        <v>29.67449160831843</v>
      </c>
      <c r="EH11">
        <v>29.450711533837286</v>
      </c>
      <c r="EI11">
        <v>29.581766834731294</v>
      </c>
      <c r="EJ11">
        <v>29.515162663626764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27.781064055731662</v>
      </c>
      <c r="ET11">
        <v>31.501609445434777</v>
      </c>
      <c r="EU11">
        <v>32.277715678967972</v>
      </c>
      <c r="EV11">
        <v>32.1016766934451</v>
      </c>
      <c r="EW11">
        <v>32.200817882918592</v>
      </c>
      <c r="EX11">
        <v>32.378791737893437</v>
      </c>
      <c r="EY11">
        <v>32.197078109125975</v>
      </c>
      <c r="EZ11">
        <v>32.058814809505485</v>
      </c>
      <c r="FA11">
        <v>32.073229537755282</v>
      </c>
      <c r="FB11">
        <v>31.837628792638615</v>
      </c>
      <c r="FC11">
        <v>32.009984955011113</v>
      </c>
      <c r="FD11">
        <v>32.023243714094427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27.944055094962575</v>
      </c>
      <c r="FN11">
        <v>31.22667123942745</v>
      </c>
      <c r="FO11">
        <v>34.767592289679854</v>
      </c>
      <c r="FP11">
        <v>35.108937143825173</v>
      </c>
      <c r="FQ11">
        <v>35.073142247451074</v>
      </c>
      <c r="FR11">
        <v>35.238657901439659</v>
      </c>
      <c r="FS11">
        <v>35.110334844114199</v>
      </c>
      <c r="FT11">
        <v>34.778517127446207</v>
      </c>
      <c r="FU11">
        <v>34.73205085309808</v>
      </c>
      <c r="FV11">
        <v>34.722688815657143</v>
      </c>
      <c r="FW11">
        <v>34.715696872381777</v>
      </c>
      <c r="FX11">
        <v>34.857007919583133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31.236600536228025</v>
      </c>
      <c r="GI11">
        <v>36.242212475810462</v>
      </c>
      <c r="GJ11">
        <v>37.786346611830091</v>
      </c>
      <c r="GK11">
        <v>37.976488877488826</v>
      </c>
      <c r="GL11">
        <v>37.489516688176828</v>
      </c>
      <c r="GM11">
        <v>37.332765267309398</v>
      </c>
      <c r="GN11">
        <v>37.428382452241912</v>
      </c>
      <c r="GO11">
        <v>37.463246682446901</v>
      </c>
      <c r="GP11">
        <v>37.464646237948138</v>
      </c>
      <c r="GQ11">
        <v>37.358463284534643</v>
      </c>
      <c r="GR11">
        <v>37.24302218275681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34.733327385081495</v>
      </c>
      <c r="HD11">
        <v>36.879071739994004</v>
      </c>
      <c r="HE11">
        <v>39.968757782913094</v>
      </c>
      <c r="HF11">
        <v>40.518701550356724</v>
      </c>
      <c r="HG11">
        <v>40.088794325898263</v>
      </c>
      <c r="HH11">
        <v>40.010861123052237</v>
      </c>
      <c r="HI11">
        <v>40.181769836611082</v>
      </c>
      <c r="HJ11">
        <v>39.8722449236746</v>
      </c>
      <c r="HK11">
        <v>40.09000555717045</v>
      </c>
      <c r="HL11">
        <v>40.150075731846293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31.436032574344075</v>
      </c>
      <c r="HY11">
        <v>35.842535251790132</v>
      </c>
      <c r="HZ11">
        <v>41.091512028066816</v>
      </c>
      <c r="IA11">
        <v>42.487243731983128</v>
      </c>
      <c r="IB11">
        <v>42.621331079727284</v>
      </c>
      <c r="IC11">
        <v>42.940571090818466</v>
      </c>
      <c r="ID11">
        <v>42.875623223474207</v>
      </c>
      <c r="IE11">
        <v>42.597698612261006</v>
      </c>
      <c r="IF11">
        <v>42.754027650416525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33.481268582874883</v>
      </c>
      <c r="IU11">
        <v>40.097205724483622</v>
      </c>
      <c r="IV11">
        <v>43.870156873833267</v>
      </c>
      <c r="IW11">
        <v>45.039287812603135</v>
      </c>
      <c r="IX11">
        <v>45.375061907605357</v>
      </c>
      <c r="IY11">
        <v>45.489032438167307</v>
      </c>
      <c r="IZ11">
        <v>45.015261521837864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23.606697385418229</v>
      </c>
      <c r="JP11">
        <v>36.45672810384999</v>
      </c>
      <c r="JQ11">
        <v>44.817494817488409</v>
      </c>
      <c r="JR11">
        <v>47.047306148504596</v>
      </c>
      <c r="JS11">
        <v>47.84509708652336</v>
      </c>
      <c r="JT11">
        <v>48.153955319633312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35.276587075381457</v>
      </c>
      <c r="KL11">
        <v>43.223566578239058</v>
      </c>
      <c r="KM11">
        <v>48.795273794793623</v>
      </c>
      <c r="KN11">
        <v>49.937608783353433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25.231455139110835</v>
      </c>
      <c r="LG11">
        <v>42.798173282058961</v>
      </c>
      <c r="LH11">
        <v>48.827287290992359</v>
      </c>
      <c r="LK11" s="102" t="s">
        <v>15</v>
      </c>
      <c r="LM11">
        <v>9</v>
      </c>
      <c r="LN11" s="86">
        <v>0.45</v>
      </c>
      <c r="LO11">
        <f t="shared" ref="LO11:MH11" si="9">FE$95</f>
        <v>0</v>
      </c>
      <c r="LP11">
        <f t="shared" si="9"/>
        <v>0</v>
      </c>
      <c r="LQ11">
        <f t="shared" si="9"/>
        <v>0</v>
      </c>
      <c r="LR11">
        <f t="shared" si="9"/>
        <v>0</v>
      </c>
      <c r="LS11">
        <f t="shared" si="9"/>
        <v>0</v>
      </c>
      <c r="LT11">
        <f t="shared" si="9"/>
        <v>0</v>
      </c>
      <c r="LU11">
        <f t="shared" si="9"/>
        <v>0</v>
      </c>
      <c r="LV11">
        <f t="shared" si="9"/>
        <v>0</v>
      </c>
      <c r="LW11">
        <f t="shared" si="9"/>
        <v>36.717712921247724</v>
      </c>
      <c r="LX11">
        <f t="shared" si="9"/>
        <v>39.059614193139801</v>
      </c>
      <c r="LY11">
        <f t="shared" si="9"/>
        <v>53.723534270722141</v>
      </c>
      <c r="LZ11">
        <f t="shared" si="9"/>
        <v>42.701080040098482</v>
      </c>
      <c r="MA11">
        <f t="shared" si="9"/>
        <v>41.483244882384007</v>
      </c>
      <c r="MB11">
        <f t="shared" si="9"/>
        <v>41.37025222642891</v>
      </c>
      <c r="MC11">
        <f t="shared" si="9"/>
        <v>40.622999569785556</v>
      </c>
      <c r="MD11">
        <f t="shared" si="9"/>
        <v>40.815145888191616</v>
      </c>
      <c r="ME11">
        <f t="shared" si="9"/>
        <v>40.873901839550392</v>
      </c>
      <c r="MF11">
        <f t="shared" si="9"/>
        <v>40.680935041046716</v>
      </c>
      <c r="MG11">
        <f t="shared" si="9"/>
        <v>41.098054924640223</v>
      </c>
      <c r="MH11">
        <f t="shared" si="9"/>
        <v>40.458574644823081</v>
      </c>
      <c r="MJ11">
        <f t="shared" si="2"/>
        <v>10.996305</v>
      </c>
      <c r="MK11" s="86">
        <v>0.45</v>
      </c>
      <c r="ML11">
        <f>0.01*LX11+0.99*LY11</f>
        <v>53.576895069946318</v>
      </c>
    </row>
    <row r="12" spans="1:35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-13.229359220043692</v>
      </c>
      <c r="H12">
        <v>-13.698320729787115</v>
      </c>
      <c r="I12">
        <v>-13.947138154388867</v>
      </c>
      <c r="J12">
        <v>-13.82215061647689</v>
      </c>
      <c r="K12">
        <v>-13.835819161532402</v>
      </c>
      <c r="L12">
        <v>-13.798414659333879</v>
      </c>
      <c r="M12">
        <v>-13.84927242209351</v>
      </c>
      <c r="N12">
        <v>-13.840862325475081</v>
      </c>
      <c r="O12">
        <v>-13.723843719800305</v>
      </c>
      <c r="P12">
        <v>-13.568591033383674</v>
      </c>
      <c r="Q12">
        <v>-13.659136049974789</v>
      </c>
      <c r="R12">
        <v>-13.683858624681429</v>
      </c>
      <c r="S12">
        <v>-13.659113409793113</v>
      </c>
      <c r="T12">
        <v>-13.726345769377362</v>
      </c>
      <c r="U12">
        <v>0</v>
      </c>
      <c r="V12">
        <v>0</v>
      </c>
      <c r="W12">
        <v>0</v>
      </c>
      <c r="X12">
        <v>0</v>
      </c>
      <c r="Y12">
        <v>0</v>
      </c>
      <c r="Z12">
        <v>-15.018507233182882</v>
      </c>
      <c r="AA12">
        <v>-16.170088905804342</v>
      </c>
      <c r="AB12">
        <v>-16.327169626746684</v>
      </c>
      <c r="AC12">
        <v>-16.455118017857028</v>
      </c>
      <c r="AD12">
        <v>-16.472808220448083</v>
      </c>
      <c r="AE12">
        <v>-16.442325536151603</v>
      </c>
      <c r="AF12">
        <v>-16.439922855613403</v>
      </c>
      <c r="AG12">
        <v>-16.346348946474695</v>
      </c>
      <c r="AH12">
        <v>-16.437090958008554</v>
      </c>
      <c r="AI12">
        <v>-16.257041521546103</v>
      </c>
      <c r="AJ12">
        <v>-16.484426887385716</v>
      </c>
      <c r="AK12">
        <v>-16.355967011389563</v>
      </c>
      <c r="AL12">
        <v>-16.225460977523639</v>
      </c>
      <c r="AM12">
        <v>-16.310629153913066</v>
      </c>
      <c r="AN12">
        <v>-16.172171036413573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-17.312248157803911</v>
      </c>
      <c r="AU12">
        <v>-18.55802074817759</v>
      </c>
      <c r="AV12">
        <v>-19.05479157053044</v>
      </c>
      <c r="AW12">
        <v>-19.100622672779618</v>
      </c>
      <c r="AX12">
        <v>-19.086499118528753</v>
      </c>
      <c r="AY12">
        <v>-19.12686498526012</v>
      </c>
      <c r="AZ12">
        <v>-19.207985375487596</v>
      </c>
      <c r="BA12">
        <v>-19.098965211947551</v>
      </c>
      <c r="BB12">
        <v>-19.185268461517577</v>
      </c>
      <c r="BC12">
        <v>-19.050436326732591</v>
      </c>
      <c r="BD12">
        <v>-18.922013143641799</v>
      </c>
      <c r="BE12">
        <v>-18.786128168257964</v>
      </c>
      <c r="BF12">
        <v>-19.07355712222768</v>
      </c>
      <c r="BG12">
        <v>-18.909952296570459</v>
      </c>
      <c r="BH12">
        <v>-18.833447468710812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-20.381181391626978</v>
      </c>
      <c r="BP12">
        <v>-21.599602580895297</v>
      </c>
      <c r="BQ12">
        <v>-21.790201649592696</v>
      </c>
      <c r="BR12">
        <v>-21.656210185955075</v>
      </c>
      <c r="BS12">
        <v>-21.719890964746504</v>
      </c>
      <c r="BT12">
        <v>-21.874618467030345</v>
      </c>
      <c r="BU12">
        <v>-21.701701192320037</v>
      </c>
      <c r="BV12">
        <v>-21.663975881744232</v>
      </c>
      <c r="BW12">
        <v>-21.521221494822836</v>
      </c>
      <c r="BX12">
        <v>-21.526964741416489</v>
      </c>
      <c r="BY12">
        <v>-21.715487203018803</v>
      </c>
      <c r="BZ12">
        <v>-21.487072000501168</v>
      </c>
      <c r="CA12">
        <v>-21.655602847583356</v>
      </c>
      <c r="CB12">
        <v>-21.510028236381654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-22.274214995169487</v>
      </c>
      <c r="CJ12">
        <v>-23.52976285531134</v>
      </c>
      <c r="CK12">
        <v>-24.343533806791829</v>
      </c>
      <c r="CL12">
        <v>-24.607518147702521</v>
      </c>
      <c r="CM12">
        <v>-24.381597810415595</v>
      </c>
      <c r="CN12">
        <v>-24.331876941197685</v>
      </c>
      <c r="CO12">
        <v>-24.549047307411641</v>
      </c>
      <c r="CP12">
        <v>-24.503122545523805</v>
      </c>
      <c r="CQ12">
        <v>-24.183208280211932</v>
      </c>
      <c r="CR12">
        <v>-24.207333520866722</v>
      </c>
      <c r="CS12">
        <v>-24.26989273589783</v>
      </c>
      <c r="CT12">
        <v>-24.086361821119368</v>
      </c>
      <c r="CU12">
        <v>-24.496501914659238</v>
      </c>
      <c r="CV12">
        <v>-24.073221277178583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-24.460066125415089</v>
      </c>
      <c r="DE12">
        <v>-26.463044487305876</v>
      </c>
      <c r="DF12">
        <v>-27.029213834683901</v>
      </c>
      <c r="DG12">
        <v>-27.157322577137656</v>
      </c>
      <c r="DH12">
        <v>-26.969831656229893</v>
      </c>
      <c r="DI12">
        <v>-27.085900652204245</v>
      </c>
      <c r="DJ12">
        <v>-27.270341405634696</v>
      </c>
      <c r="DK12">
        <v>-27.024966784376819</v>
      </c>
      <c r="DL12">
        <v>-26.938221459400992</v>
      </c>
      <c r="DM12">
        <v>-26.950830378425863</v>
      </c>
      <c r="DN12">
        <v>-26.65319169676707</v>
      </c>
      <c r="DO12">
        <v>-26.852161182448462</v>
      </c>
      <c r="DP12">
        <v>-27.011611426995376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-25.041101399671636</v>
      </c>
      <c r="DY12">
        <v>-27.128372544616358</v>
      </c>
      <c r="DZ12">
        <v>-29.70709295376566</v>
      </c>
      <c r="EA12">
        <v>-29.749698441046885</v>
      </c>
      <c r="EB12">
        <v>-29.960554312754361</v>
      </c>
      <c r="EC12">
        <v>-29.7680843173403</v>
      </c>
      <c r="ED12">
        <v>-29.635191593663254</v>
      </c>
      <c r="EE12">
        <v>-29.627419401416439</v>
      </c>
      <c r="EF12">
        <v>-29.436731917983234</v>
      </c>
      <c r="EG12">
        <v>-29.64656043158978</v>
      </c>
      <c r="EH12">
        <v>-29.426394370718842</v>
      </c>
      <c r="EI12">
        <v>-29.553889207905563</v>
      </c>
      <c r="EJ12">
        <v>-29.489019846491441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-27.781064055731662</v>
      </c>
      <c r="ET12">
        <v>-31.501609445434777</v>
      </c>
      <c r="EU12">
        <v>-32.277715678967972</v>
      </c>
      <c r="EV12">
        <v>-32.1016766934451</v>
      </c>
      <c r="EW12">
        <v>-32.200817882918592</v>
      </c>
      <c r="EX12">
        <v>-32.378791737893437</v>
      </c>
      <c r="EY12">
        <v>-32.168542378132948</v>
      </c>
      <c r="EZ12">
        <v>-32.028608078809789</v>
      </c>
      <c r="FA12">
        <v>-32.042394452559385</v>
      </c>
      <c r="FB12">
        <v>-31.806709627648647</v>
      </c>
      <c r="FC12">
        <v>-31.97830181276165</v>
      </c>
      <c r="FD12">
        <v>-31.993713171839286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-27.944055094962572</v>
      </c>
      <c r="FN12">
        <v>-31.22667123942745</v>
      </c>
      <c r="FO12">
        <v>-34.76759228967984</v>
      </c>
      <c r="FP12">
        <v>-35.10893714382518</v>
      </c>
      <c r="FQ12">
        <v>-35.073142247451067</v>
      </c>
      <c r="FR12">
        <v>-35.238657901439659</v>
      </c>
      <c r="FS12">
        <v>-35.080415090917626</v>
      </c>
      <c r="FT12">
        <v>-34.744187493454596</v>
      </c>
      <c r="FU12">
        <v>-34.70602290539243</v>
      </c>
      <c r="FV12">
        <v>-34.692330893642968</v>
      </c>
      <c r="FW12">
        <v>-34.681274296766418</v>
      </c>
      <c r="FX12">
        <v>-34.822267535871347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-31.236600536228032</v>
      </c>
      <c r="GI12">
        <v>-36.242212475810462</v>
      </c>
      <c r="GJ12">
        <v>-37.786346611830091</v>
      </c>
      <c r="GK12">
        <v>-37.976488877488826</v>
      </c>
      <c r="GL12">
        <v>-37.489516688176835</v>
      </c>
      <c r="GM12">
        <v>-37.296167169076853</v>
      </c>
      <c r="GN12">
        <v>-37.394602808612333</v>
      </c>
      <c r="GO12">
        <v>-37.430682066329446</v>
      </c>
      <c r="GP12">
        <v>-37.431175154557437</v>
      </c>
      <c r="GQ12">
        <v>-37.329205981483391</v>
      </c>
      <c r="GR12">
        <v>-37.204173365629153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-34.733327385081488</v>
      </c>
      <c r="HD12">
        <v>-36.879071739994004</v>
      </c>
      <c r="HE12">
        <v>-39.968757782913094</v>
      </c>
      <c r="HF12">
        <v>-40.518701550356724</v>
      </c>
      <c r="HG12">
        <v>-40.046367279688887</v>
      </c>
      <c r="HH12">
        <v>-39.969938492700457</v>
      </c>
      <c r="HI12">
        <v>-40.14697169687571</v>
      </c>
      <c r="HJ12">
        <v>-39.834589199259064</v>
      </c>
      <c r="HK12">
        <v>-40.052571591220357</v>
      </c>
      <c r="HL12">
        <v>-40.11201468678059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-31.436032574344072</v>
      </c>
      <c r="HY12">
        <v>-35.842535251790132</v>
      </c>
      <c r="HZ12">
        <v>-41.09151202806683</v>
      </c>
      <c r="IA12">
        <v>-42.451678966630055</v>
      </c>
      <c r="IB12">
        <v>-42.578151806285099</v>
      </c>
      <c r="IC12">
        <v>-42.900625791094136</v>
      </c>
      <c r="ID12">
        <v>-42.833617958124563</v>
      </c>
      <c r="IE12">
        <v>-42.557622430003725</v>
      </c>
      <c r="IF12">
        <v>-42.712435050465842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-33.481268582874876</v>
      </c>
      <c r="IU12">
        <v>-40.026555331937445</v>
      </c>
      <c r="IV12">
        <v>-43.836576899887191</v>
      </c>
      <c r="IW12">
        <v>-44.99766619470315</v>
      </c>
      <c r="IX12">
        <v>-45.331721365049077</v>
      </c>
      <c r="IY12">
        <v>-45.449285710354623</v>
      </c>
      <c r="IZ12">
        <v>-44.969804913895366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-23.606697385418226</v>
      </c>
      <c r="JP12">
        <v>-35.943704198588634</v>
      </c>
      <c r="JQ12">
        <v>-44.771494228088919</v>
      </c>
      <c r="JR12">
        <v>-47.009698175372655</v>
      </c>
      <c r="JS12">
        <v>-47.804064868858809</v>
      </c>
      <c r="JT12">
        <v>-48.11009371600607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-34.808881837078218</v>
      </c>
      <c r="KL12">
        <v>-43.142367955535825</v>
      </c>
      <c r="KM12">
        <v>-48.759612269904551</v>
      </c>
      <c r="KN12">
        <v>-49.894758944483648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-25.231455139110835</v>
      </c>
      <c r="LG12">
        <v>-42.573627192446487</v>
      </c>
      <c r="LH12">
        <v>-48.772519483939469</v>
      </c>
      <c r="LK12" s="102" t="s">
        <v>17</v>
      </c>
      <c r="LM12">
        <v>10</v>
      </c>
      <c r="LN12" s="86">
        <v>0.5</v>
      </c>
      <c r="LO12">
        <f t="shared" ref="LO12:MH12" si="10">FY$95</f>
        <v>0</v>
      </c>
      <c r="LP12">
        <f t="shared" si="10"/>
        <v>0</v>
      </c>
      <c r="LQ12">
        <f t="shared" si="10"/>
        <v>0</v>
      </c>
      <c r="LR12">
        <f t="shared" si="10"/>
        <v>0</v>
      </c>
      <c r="LS12">
        <f t="shared" si="10"/>
        <v>0</v>
      </c>
      <c r="LT12">
        <f t="shared" si="10"/>
        <v>0</v>
      </c>
      <c r="LU12">
        <f t="shared" si="10"/>
        <v>0</v>
      </c>
      <c r="LV12">
        <f t="shared" si="10"/>
        <v>0</v>
      </c>
      <c r="LW12">
        <f t="shared" si="10"/>
        <v>0</v>
      </c>
      <c r="LX12">
        <f t="shared" si="10"/>
        <v>41.589519920291508</v>
      </c>
      <c r="LY12">
        <f t="shared" si="10"/>
        <v>53.797287307221268</v>
      </c>
      <c r="LZ12">
        <f t="shared" si="10"/>
        <v>55.363564519678846</v>
      </c>
      <c r="MA12">
        <f t="shared" si="10"/>
        <v>46.032096174730519</v>
      </c>
      <c r="MB12">
        <f t="shared" si="10"/>
        <v>44.62771443321261</v>
      </c>
      <c r="MC12">
        <f t="shared" si="10"/>
        <v>44.792557393816082</v>
      </c>
      <c r="MD12">
        <f t="shared" si="10"/>
        <v>44.928971472220994</v>
      </c>
      <c r="ME12">
        <f t="shared" si="10"/>
        <v>45.337407524400518</v>
      </c>
      <c r="MF12">
        <f t="shared" si="10"/>
        <v>44.524942167950478</v>
      </c>
      <c r="MG12">
        <f t="shared" si="10"/>
        <v>45.127304867105615</v>
      </c>
      <c r="MH12">
        <f t="shared" si="10"/>
        <v>44.371185219214013</v>
      </c>
      <c r="MJ12">
        <f t="shared" si="2"/>
        <v>11.59365</v>
      </c>
      <c r="MK12" s="86">
        <v>0.5</v>
      </c>
      <c r="ML12">
        <f>0.41*LY12+0.59*LZ12</f>
        <v>54.721390862571234</v>
      </c>
    </row>
    <row r="13" spans="1:35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13.229359220043694</v>
      </c>
      <c r="H13">
        <v>13.698320729787115</v>
      </c>
      <c r="I13">
        <v>13.947138154388867</v>
      </c>
      <c r="J13">
        <v>13.822150616476888</v>
      </c>
      <c r="K13">
        <v>13.835819161532404</v>
      </c>
      <c r="L13">
        <v>13.798414659333879</v>
      </c>
      <c r="M13">
        <v>13.849272422093506</v>
      </c>
      <c r="N13">
        <v>13.840862325475079</v>
      </c>
      <c r="O13">
        <v>13.737161363385754</v>
      </c>
      <c r="P13">
        <v>13.582208347717971</v>
      </c>
      <c r="Q13">
        <v>13.672511727963448</v>
      </c>
      <c r="R13">
        <v>13.697629594998251</v>
      </c>
      <c r="S13">
        <v>13.672068198210983</v>
      </c>
      <c r="T13">
        <v>13.739446143090284</v>
      </c>
      <c r="U13">
        <v>0</v>
      </c>
      <c r="V13">
        <v>0</v>
      </c>
      <c r="W13">
        <v>0</v>
      </c>
      <c r="X13">
        <v>0</v>
      </c>
      <c r="Y13">
        <v>0</v>
      </c>
      <c r="Z13">
        <v>15.018507233182881</v>
      </c>
      <c r="AA13">
        <v>16.170088905804342</v>
      </c>
      <c r="AB13">
        <v>16.327169626746684</v>
      </c>
      <c r="AC13">
        <v>16.455118017857025</v>
      </c>
      <c r="AD13">
        <v>16.47280822044808</v>
      </c>
      <c r="AE13">
        <v>16.442325536151603</v>
      </c>
      <c r="AF13">
        <v>16.439922855613403</v>
      </c>
      <c r="AG13">
        <v>16.346348946474698</v>
      </c>
      <c r="AH13">
        <v>16.437090958008554</v>
      </c>
      <c r="AI13">
        <v>16.269940844498965</v>
      </c>
      <c r="AJ13">
        <v>16.50009623522303</v>
      </c>
      <c r="AK13">
        <v>16.372378422145907</v>
      </c>
      <c r="AL13">
        <v>16.240835481228718</v>
      </c>
      <c r="AM13">
        <v>16.325535700589054</v>
      </c>
      <c r="AN13">
        <v>16.186007801903539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17.312248157803907</v>
      </c>
      <c r="AU13">
        <v>18.55802074817759</v>
      </c>
      <c r="AV13">
        <v>19.054791570530437</v>
      </c>
      <c r="AW13">
        <v>19.100622672779608</v>
      </c>
      <c r="AX13">
        <v>19.086499118528742</v>
      </c>
      <c r="AY13">
        <v>19.126864985260106</v>
      </c>
      <c r="AZ13">
        <v>19.207985375487592</v>
      </c>
      <c r="BA13">
        <v>19.09896521194754</v>
      </c>
      <c r="BB13">
        <v>19.185268461517573</v>
      </c>
      <c r="BC13">
        <v>19.068887675433253</v>
      </c>
      <c r="BD13">
        <v>18.940769220579213</v>
      </c>
      <c r="BE13">
        <v>18.802917093320328</v>
      </c>
      <c r="BF13">
        <v>19.091039919723997</v>
      </c>
      <c r="BG13">
        <v>18.928878191593277</v>
      </c>
      <c r="BH13">
        <v>18.850659652913851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20.381181391626978</v>
      </c>
      <c r="BP13">
        <v>21.599602580895297</v>
      </c>
      <c r="BQ13">
        <v>21.790201649592696</v>
      </c>
      <c r="BR13">
        <v>21.656210185955075</v>
      </c>
      <c r="BS13">
        <v>21.719890964746504</v>
      </c>
      <c r="BT13">
        <v>21.874618467030341</v>
      </c>
      <c r="BU13">
        <v>21.701701192320044</v>
      </c>
      <c r="BV13">
        <v>21.663975881744232</v>
      </c>
      <c r="BW13">
        <v>21.543605183507587</v>
      </c>
      <c r="BX13">
        <v>21.546543079972412</v>
      </c>
      <c r="BY13">
        <v>21.735475100526219</v>
      </c>
      <c r="BZ13">
        <v>21.506919330779219</v>
      </c>
      <c r="CA13">
        <v>21.673924158683807</v>
      </c>
      <c r="CB13">
        <v>21.531504703842405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22.274214995169487</v>
      </c>
      <c r="CJ13">
        <v>23.52976285531134</v>
      </c>
      <c r="CK13">
        <v>24.343533806791829</v>
      </c>
      <c r="CL13">
        <v>24.607518147702521</v>
      </c>
      <c r="CM13">
        <v>24.381597810415592</v>
      </c>
      <c r="CN13">
        <v>24.331876941197685</v>
      </c>
      <c r="CO13">
        <v>24.549047307411641</v>
      </c>
      <c r="CP13">
        <v>24.503122545523812</v>
      </c>
      <c r="CQ13">
        <v>24.207245909707598</v>
      </c>
      <c r="CR13">
        <v>24.229124662684086</v>
      </c>
      <c r="CS13">
        <v>24.289003428908977</v>
      </c>
      <c r="CT13">
        <v>24.111891853325563</v>
      </c>
      <c r="CU13">
        <v>24.517778100274146</v>
      </c>
      <c r="CV13">
        <v>24.096605855150621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24.460066125415082</v>
      </c>
      <c r="DE13">
        <v>26.463044487305876</v>
      </c>
      <c r="DF13">
        <v>27.029213834683905</v>
      </c>
      <c r="DG13">
        <v>27.157322577137652</v>
      </c>
      <c r="DH13">
        <v>26.9698316562299</v>
      </c>
      <c r="DI13">
        <v>27.085900652204245</v>
      </c>
      <c r="DJ13">
        <v>27.270341405634689</v>
      </c>
      <c r="DK13">
        <v>27.048164253845332</v>
      </c>
      <c r="DL13">
        <v>26.964706265516202</v>
      </c>
      <c r="DM13">
        <v>26.972275126357331</v>
      </c>
      <c r="DN13">
        <v>26.67803425357204</v>
      </c>
      <c r="DO13">
        <v>26.87637148579903</v>
      </c>
      <c r="DP13">
        <v>27.038033047159253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25.041101399671632</v>
      </c>
      <c r="DY13">
        <v>27.128372544616351</v>
      </c>
      <c r="DZ13">
        <v>29.70709295376566</v>
      </c>
      <c r="EA13">
        <v>29.749698441046881</v>
      </c>
      <c r="EB13">
        <v>29.960554312754358</v>
      </c>
      <c r="EC13">
        <v>29.768084317340296</v>
      </c>
      <c r="ED13">
        <v>29.635191593663254</v>
      </c>
      <c r="EE13">
        <v>29.652865482034592</v>
      </c>
      <c r="EF13">
        <v>29.460482629151464</v>
      </c>
      <c r="EG13">
        <v>29.674491608318423</v>
      </c>
      <c r="EH13">
        <v>29.450711533837282</v>
      </c>
      <c r="EI13">
        <v>29.581766834731287</v>
      </c>
      <c r="EJ13">
        <v>29.515162663626761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27.781064055731662</v>
      </c>
      <c r="ET13">
        <v>31.501609445434777</v>
      </c>
      <c r="EU13">
        <v>32.277715678967972</v>
      </c>
      <c r="EV13">
        <v>32.1016766934451</v>
      </c>
      <c r="EW13">
        <v>32.200817882918592</v>
      </c>
      <c r="EX13">
        <v>32.378791737893437</v>
      </c>
      <c r="EY13">
        <v>32.197078109125975</v>
      </c>
      <c r="EZ13">
        <v>32.058814809505485</v>
      </c>
      <c r="FA13">
        <v>32.073229537755282</v>
      </c>
      <c r="FB13">
        <v>31.837628792638608</v>
      </c>
      <c r="FC13">
        <v>32.009984955011106</v>
      </c>
      <c r="FD13">
        <v>32.023243714094427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27.944055094962572</v>
      </c>
      <c r="FN13">
        <v>31.22667123942745</v>
      </c>
      <c r="FO13">
        <v>34.76759228967984</v>
      </c>
      <c r="FP13">
        <v>35.10893714382518</v>
      </c>
      <c r="FQ13">
        <v>35.073142247451067</v>
      </c>
      <c r="FR13">
        <v>35.238657901439652</v>
      </c>
      <c r="FS13">
        <v>35.110334844114206</v>
      </c>
      <c r="FT13">
        <v>34.778517127446214</v>
      </c>
      <c r="FU13">
        <v>34.73205085309808</v>
      </c>
      <c r="FV13">
        <v>34.722688815657143</v>
      </c>
      <c r="FW13">
        <v>34.715696872381777</v>
      </c>
      <c r="FX13">
        <v>34.857007919583133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31.236600536228032</v>
      </c>
      <c r="GI13">
        <v>36.242212475810462</v>
      </c>
      <c r="GJ13">
        <v>37.786346611830091</v>
      </c>
      <c r="GK13">
        <v>37.976488877488826</v>
      </c>
      <c r="GL13">
        <v>37.489516688176828</v>
      </c>
      <c r="GM13">
        <v>37.332765267309398</v>
      </c>
      <c r="GN13">
        <v>37.428382452241912</v>
      </c>
      <c r="GO13">
        <v>37.463246682446901</v>
      </c>
      <c r="GP13">
        <v>37.464646237948138</v>
      </c>
      <c r="GQ13">
        <v>37.358463284534643</v>
      </c>
      <c r="GR13">
        <v>37.243022182756803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34.733327385081488</v>
      </c>
      <c r="HD13">
        <v>36.879071739994011</v>
      </c>
      <c r="HE13">
        <v>39.968757782913094</v>
      </c>
      <c r="HF13">
        <v>40.518701550356724</v>
      </c>
      <c r="HG13">
        <v>40.088794325898256</v>
      </c>
      <c r="HH13">
        <v>40.010861123052223</v>
      </c>
      <c r="HI13">
        <v>40.181769836611082</v>
      </c>
      <c r="HJ13">
        <v>39.8722449236746</v>
      </c>
      <c r="HK13">
        <v>40.09000555717045</v>
      </c>
      <c r="HL13">
        <v>40.1500757318463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31.436032574344068</v>
      </c>
      <c r="HY13">
        <v>35.842535251790117</v>
      </c>
      <c r="HZ13">
        <v>41.091512028066816</v>
      </c>
      <c r="IA13">
        <v>42.487243731983128</v>
      </c>
      <c r="IB13">
        <v>42.621331079727284</v>
      </c>
      <c r="IC13">
        <v>42.940571090818466</v>
      </c>
      <c r="ID13">
        <v>42.8756232234742</v>
      </c>
      <c r="IE13">
        <v>42.597698612260992</v>
      </c>
      <c r="IF13">
        <v>42.754027650416518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33.481268582874876</v>
      </c>
      <c r="IU13">
        <v>40.097205724483622</v>
      </c>
      <c r="IV13">
        <v>43.870156873833267</v>
      </c>
      <c r="IW13">
        <v>45.039287812603135</v>
      </c>
      <c r="IX13">
        <v>45.375061907605357</v>
      </c>
      <c r="IY13">
        <v>45.489032438167307</v>
      </c>
      <c r="IZ13">
        <v>45.015261521837871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23.606697385418226</v>
      </c>
      <c r="JP13">
        <v>36.456728103850004</v>
      </c>
      <c r="JQ13">
        <v>44.817494817488402</v>
      </c>
      <c r="JR13">
        <v>47.047306148504596</v>
      </c>
      <c r="JS13">
        <v>47.84509708652336</v>
      </c>
      <c r="JT13">
        <v>48.153955319633312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35.27658707538145</v>
      </c>
      <c r="KL13">
        <v>43.223566578239058</v>
      </c>
      <c r="KM13">
        <v>48.795273794793609</v>
      </c>
      <c r="KN13">
        <v>49.937608783353433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25.231455139110832</v>
      </c>
      <c r="LG13">
        <v>42.798173282058961</v>
      </c>
      <c r="LH13">
        <v>48.827287290992359</v>
      </c>
      <c r="LK13" s="102" t="s">
        <v>19</v>
      </c>
      <c r="LM13">
        <v>11</v>
      </c>
      <c r="LN13" s="86">
        <v>0.55000000000000004</v>
      </c>
      <c r="LO13">
        <f t="shared" ref="LO13:MH13" si="11">GS$95</f>
        <v>0</v>
      </c>
      <c r="LP13">
        <f t="shared" si="11"/>
        <v>0</v>
      </c>
      <c r="LQ13">
        <f t="shared" si="11"/>
        <v>0</v>
      </c>
      <c r="LR13">
        <f t="shared" si="11"/>
        <v>0</v>
      </c>
      <c r="LS13">
        <f t="shared" si="11"/>
        <v>0</v>
      </c>
      <c r="LT13">
        <f t="shared" si="11"/>
        <v>0</v>
      </c>
      <c r="LU13">
        <f t="shared" si="11"/>
        <v>0</v>
      </c>
      <c r="LV13">
        <f t="shared" si="11"/>
        <v>0</v>
      </c>
      <c r="LW13">
        <f t="shared" si="11"/>
        <v>0</v>
      </c>
      <c r="LX13">
        <f t="shared" si="11"/>
        <v>0</v>
      </c>
      <c r="LY13">
        <f t="shared" si="11"/>
        <v>42.544756391205965</v>
      </c>
      <c r="LZ13">
        <f t="shared" si="11"/>
        <v>47.275927852656451</v>
      </c>
      <c r="MA13">
        <f t="shared" si="11"/>
        <v>61.874790686239557</v>
      </c>
      <c r="MB13">
        <f t="shared" si="11"/>
        <v>53.806950675775482</v>
      </c>
      <c r="MC13">
        <f t="shared" si="11"/>
        <v>48.170050344413411</v>
      </c>
      <c r="MD13">
        <f t="shared" si="11"/>
        <v>47.884258851801633</v>
      </c>
      <c r="ME13">
        <f t="shared" si="11"/>
        <v>48.0169927656585</v>
      </c>
      <c r="MF13">
        <f t="shared" si="11"/>
        <v>47.616517630926531</v>
      </c>
      <c r="MG13">
        <f t="shared" si="11"/>
        <v>48.244002963689603</v>
      </c>
      <c r="MH13">
        <f t="shared" si="11"/>
        <v>48.279414325547101</v>
      </c>
      <c r="MJ13">
        <f t="shared" si="2"/>
        <v>12.190995000000001</v>
      </c>
      <c r="MK13" s="86">
        <v>0.55000000000000004</v>
      </c>
      <c r="ML13">
        <f>0.8*LZ13+0.2*MA13</f>
        <v>50.195700419373068</v>
      </c>
    </row>
    <row r="14" spans="1:35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13.229359220043694</v>
      </c>
      <c r="H14">
        <v>13.698320729787115</v>
      </c>
      <c r="I14">
        <v>13.947138154388867</v>
      </c>
      <c r="J14">
        <v>13.82215061647689</v>
      </c>
      <c r="K14">
        <v>13.835819161532404</v>
      </c>
      <c r="L14">
        <v>13.798414659333879</v>
      </c>
      <c r="M14">
        <v>13.849272422093506</v>
      </c>
      <c r="N14">
        <v>13.840862325475079</v>
      </c>
      <c r="O14">
        <v>13.737161363385754</v>
      </c>
      <c r="P14">
        <v>13.582208347717971</v>
      </c>
      <c r="Q14">
        <v>13.672511727963448</v>
      </c>
      <c r="R14">
        <v>13.697629594998251</v>
      </c>
      <c r="S14">
        <v>13.672068198210983</v>
      </c>
      <c r="T14">
        <v>13.739446143090284</v>
      </c>
      <c r="U14">
        <v>0</v>
      </c>
      <c r="V14">
        <v>0</v>
      </c>
      <c r="W14">
        <v>0</v>
      </c>
      <c r="X14">
        <v>0</v>
      </c>
      <c r="Y14">
        <v>0</v>
      </c>
      <c r="Z14">
        <v>15.018507233182881</v>
      </c>
      <c r="AA14">
        <v>16.170088905804342</v>
      </c>
      <c r="AB14">
        <v>16.327169626746684</v>
      </c>
      <c r="AC14">
        <v>16.455118017857025</v>
      </c>
      <c r="AD14">
        <v>16.47280822044808</v>
      </c>
      <c r="AE14">
        <v>16.442325536151603</v>
      </c>
      <c r="AF14">
        <v>16.439922855613403</v>
      </c>
      <c r="AG14">
        <v>16.346348946474698</v>
      </c>
      <c r="AH14">
        <v>16.437090958008554</v>
      </c>
      <c r="AI14">
        <v>16.269940844498965</v>
      </c>
      <c r="AJ14">
        <v>16.50009623522303</v>
      </c>
      <c r="AK14">
        <v>16.372378422145907</v>
      </c>
      <c r="AL14">
        <v>16.240835481228718</v>
      </c>
      <c r="AM14">
        <v>16.325535700589054</v>
      </c>
      <c r="AN14">
        <v>16.186007801903539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17.312248157803907</v>
      </c>
      <c r="AU14">
        <v>18.55802074817759</v>
      </c>
      <c r="AV14">
        <v>19.054791570530437</v>
      </c>
      <c r="AW14">
        <v>19.100622672779608</v>
      </c>
      <c r="AX14">
        <v>19.086499118528742</v>
      </c>
      <c r="AY14">
        <v>19.126864985260106</v>
      </c>
      <c r="AZ14">
        <v>19.207985375487592</v>
      </c>
      <c r="BA14">
        <v>19.09896521194754</v>
      </c>
      <c r="BB14">
        <v>19.185268461517573</v>
      </c>
      <c r="BC14">
        <v>19.068887675433253</v>
      </c>
      <c r="BD14">
        <v>18.940769220579213</v>
      </c>
      <c r="BE14">
        <v>18.802917093320328</v>
      </c>
      <c r="BF14">
        <v>19.091039919723997</v>
      </c>
      <c r="BG14">
        <v>18.928878191593277</v>
      </c>
      <c r="BH14">
        <v>18.850659652913851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20.381181391626978</v>
      </c>
      <c r="BP14">
        <v>21.599602580895297</v>
      </c>
      <c r="BQ14">
        <v>21.790201649592696</v>
      </c>
      <c r="BR14">
        <v>21.656210185955075</v>
      </c>
      <c r="BS14">
        <v>21.719890964746504</v>
      </c>
      <c r="BT14">
        <v>21.874618467030341</v>
      </c>
      <c r="BU14">
        <v>21.701701192320044</v>
      </c>
      <c r="BV14">
        <v>21.663975881744232</v>
      </c>
      <c r="BW14">
        <v>21.543605183507587</v>
      </c>
      <c r="BX14">
        <v>21.546543079972412</v>
      </c>
      <c r="BY14">
        <v>21.735475100526219</v>
      </c>
      <c r="BZ14">
        <v>21.506919330779219</v>
      </c>
      <c r="CA14">
        <v>21.673924158683807</v>
      </c>
      <c r="CB14">
        <v>21.531504703842405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22.274214995169487</v>
      </c>
      <c r="CJ14">
        <v>23.52976285531134</v>
      </c>
      <c r="CK14">
        <v>24.343533806791829</v>
      </c>
      <c r="CL14">
        <v>24.607518147702521</v>
      </c>
      <c r="CM14">
        <v>24.381597810415592</v>
      </c>
      <c r="CN14">
        <v>24.331876941197685</v>
      </c>
      <c r="CO14">
        <v>24.549047307411641</v>
      </c>
      <c r="CP14">
        <v>24.503122545523812</v>
      </c>
      <c r="CQ14">
        <v>24.207245909707598</v>
      </c>
      <c r="CR14">
        <v>24.229124662684086</v>
      </c>
      <c r="CS14">
        <v>24.28900342890898</v>
      </c>
      <c r="CT14">
        <v>24.111891853325563</v>
      </c>
      <c r="CU14">
        <v>24.517778100274146</v>
      </c>
      <c r="CV14">
        <v>24.096605855150621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24.460066125415082</v>
      </c>
      <c r="DE14">
        <v>26.463044487305869</v>
      </c>
      <c r="DF14">
        <v>27.029213834683905</v>
      </c>
      <c r="DG14">
        <v>27.157322577137652</v>
      </c>
      <c r="DH14">
        <v>26.9698316562299</v>
      </c>
      <c r="DI14">
        <v>27.085900652204245</v>
      </c>
      <c r="DJ14">
        <v>27.270341405634689</v>
      </c>
      <c r="DK14">
        <v>27.048164253845332</v>
      </c>
      <c r="DL14">
        <v>26.964706265516202</v>
      </c>
      <c r="DM14">
        <v>26.972275126357331</v>
      </c>
      <c r="DN14">
        <v>26.67803425357204</v>
      </c>
      <c r="DO14">
        <v>26.87637148579903</v>
      </c>
      <c r="DP14">
        <v>27.038033047159253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25.041101399671632</v>
      </c>
      <c r="DY14">
        <v>27.128372544616351</v>
      </c>
      <c r="DZ14">
        <v>29.70709295376566</v>
      </c>
      <c r="EA14">
        <v>29.749698441046881</v>
      </c>
      <c r="EB14">
        <v>29.960554312754358</v>
      </c>
      <c r="EC14">
        <v>29.768084317340296</v>
      </c>
      <c r="ED14">
        <v>29.635191593663254</v>
      </c>
      <c r="EE14">
        <v>29.652865482034588</v>
      </c>
      <c r="EF14">
        <v>29.460482629151464</v>
      </c>
      <c r="EG14">
        <v>29.674491608318423</v>
      </c>
      <c r="EH14">
        <v>29.450711533837282</v>
      </c>
      <c r="EI14">
        <v>29.581766834731287</v>
      </c>
      <c r="EJ14">
        <v>29.515162663626761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27.781064055731662</v>
      </c>
      <c r="ET14">
        <v>31.501609445434777</v>
      </c>
      <c r="EU14">
        <v>32.277715678967972</v>
      </c>
      <c r="EV14">
        <v>32.1016766934451</v>
      </c>
      <c r="EW14">
        <v>32.200817882918592</v>
      </c>
      <c r="EX14">
        <v>32.378791737893437</v>
      </c>
      <c r="EY14">
        <v>32.197078109125975</v>
      </c>
      <c r="EZ14">
        <v>32.058814809505485</v>
      </c>
      <c r="FA14">
        <v>32.073229537755282</v>
      </c>
      <c r="FB14">
        <v>31.837628792638608</v>
      </c>
      <c r="FC14">
        <v>32.009984955011106</v>
      </c>
      <c r="FD14">
        <v>32.023243714094427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27.944055094962572</v>
      </c>
      <c r="FN14">
        <v>31.226671239427446</v>
      </c>
      <c r="FO14">
        <v>34.76759228967984</v>
      </c>
      <c r="FP14">
        <v>35.108937143825173</v>
      </c>
      <c r="FQ14">
        <v>35.073142247451067</v>
      </c>
      <c r="FR14">
        <v>35.238657901439659</v>
      </c>
      <c r="FS14">
        <v>35.110334844114199</v>
      </c>
      <c r="FT14">
        <v>34.778517127446207</v>
      </c>
      <c r="FU14">
        <v>34.73205085309808</v>
      </c>
      <c r="FV14">
        <v>34.722688815657136</v>
      </c>
      <c r="FW14">
        <v>34.715696872381784</v>
      </c>
      <c r="FX14">
        <v>34.857007919583133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31.236600536228032</v>
      </c>
      <c r="GI14">
        <v>36.242212475810462</v>
      </c>
      <c r="GJ14">
        <v>37.786346611830083</v>
      </c>
      <c r="GK14">
        <v>37.976488877488826</v>
      </c>
      <c r="GL14">
        <v>37.489516688176828</v>
      </c>
      <c r="GM14">
        <v>37.332765267309398</v>
      </c>
      <c r="GN14">
        <v>37.428382452241912</v>
      </c>
      <c r="GO14">
        <v>37.463246682446901</v>
      </c>
      <c r="GP14">
        <v>37.464646237948138</v>
      </c>
      <c r="GQ14">
        <v>37.358463284534643</v>
      </c>
      <c r="GR14">
        <v>37.243022182756803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34.733327385081488</v>
      </c>
      <c r="HD14">
        <v>36.879071739994011</v>
      </c>
      <c r="HE14">
        <v>39.968757782913094</v>
      </c>
      <c r="HF14">
        <v>40.518701550356724</v>
      </c>
      <c r="HG14">
        <v>40.088794325898263</v>
      </c>
      <c r="HH14">
        <v>40.010861123052223</v>
      </c>
      <c r="HI14">
        <v>40.181769836611082</v>
      </c>
      <c r="HJ14">
        <v>39.8722449236746</v>
      </c>
      <c r="HK14">
        <v>40.09000555717045</v>
      </c>
      <c r="HL14">
        <v>40.1500757318463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31.436032574344068</v>
      </c>
      <c r="HY14">
        <v>35.842535251790132</v>
      </c>
      <c r="HZ14">
        <v>41.091512028066816</v>
      </c>
      <c r="IA14">
        <v>42.487243731983128</v>
      </c>
      <c r="IB14">
        <v>42.621331079727284</v>
      </c>
      <c r="IC14">
        <v>42.940571090818466</v>
      </c>
      <c r="ID14">
        <v>42.8756232234742</v>
      </c>
      <c r="IE14">
        <v>42.597698612260992</v>
      </c>
      <c r="IF14">
        <v>42.754027650416518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33.481268582874876</v>
      </c>
      <c r="IU14">
        <v>40.097205724483622</v>
      </c>
      <c r="IV14">
        <v>43.870156873833267</v>
      </c>
      <c r="IW14">
        <v>45.039287812603135</v>
      </c>
      <c r="IX14">
        <v>45.375061907605357</v>
      </c>
      <c r="IY14">
        <v>45.489032438167307</v>
      </c>
      <c r="IZ14">
        <v>45.015261521837871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23.606697385418226</v>
      </c>
      <c r="JP14">
        <v>36.456728103850004</v>
      </c>
      <c r="JQ14">
        <v>44.817494817488395</v>
      </c>
      <c r="JR14">
        <v>47.047306148504596</v>
      </c>
      <c r="JS14">
        <v>47.84509708652336</v>
      </c>
      <c r="JT14">
        <v>48.153955319633312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35.27658707538145</v>
      </c>
      <c r="KL14">
        <v>43.223566578239058</v>
      </c>
      <c r="KM14">
        <v>48.795273794793609</v>
      </c>
      <c r="KN14">
        <v>49.937608783353433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25.231455139110832</v>
      </c>
      <c r="LG14">
        <v>42.798173282058961</v>
      </c>
      <c r="LH14">
        <v>48.827287290992359</v>
      </c>
      <c r="LK14" s="102" t="s">
        <v>21</v>
      </c>
      <c r="LM14">
        <v>12</v>
      </c>
      <c r="LN14" s="86">
        <v>0.6</v>
      </c>
      <c r="LO14">
        <f t="shared" ref="LO14:MH14" si="12">HM$95</f>
        <v>0</v>
      </c>
      <c r="LP14">
        <f t="shared" si="12"/>
        <v>0</v>
      </c>
      <c r="LQ14">
        <f t="shared" si="12"/>
        <v>0</v>
      </c>
      <c r="LR14">
        <f t="shared" si="12"/>
        <v>0</v>
      </c>
      <c r="LS14">
        <f t="shared" si="12"/>
        <v>0</v>
      </c>
      <c r="LT14">
        <f t="shared" si="12"/>
        <v>0</v>
      </c>
      <c r="LU14">
        <f t="shared" si="12"/>
        <v>0</v>
      </c>
      <c r="LV14">
        <f t="shared" si="12"/>
        <v>0</v>
      </c>
      <c r="LW14">
        <f t="shared" si="12"/>
        <v>0</v>
      </c>
      <c r="LX14">
        <f t="shared" si="12"/>
        <v>0</v>
      </c>
      <c r="LY14">
        <f t="shared" si="12"/>
        <v>0</v>
      </c>
      <c r="LZ14">
        <f t="shared" si="12"/>
        <v>32.658803299276293</v>
      </c>
      <c r="MA14">
        <f t="shared" si="12"/>
        <v>49.14889800230273</v>
      </c>
      <c r="MB14">
        <f t="shared" si="12"/>
        <v>59.887424664785925</v>
      </c>
      <c r="MC14">
        <f t="shared" si="12"/>
        <v>65.086833961184396</v>
      </c>
      <c r="MD14">
        <f t="shared" si="12"/>
        <v>56.119310930320275</v>
      </c>
      <c r="ME14">
        <f t="shared" si="12"/>
        <v>51.791086155074531</v>
      </c>
      <c r="MF14">
        <f t="shared" si="12"/>
        <v>51.487822249491991</v>
      </c>
      <c r="MG14">
        <f t="shared" si="12"/>
        <v>51.227043623286811</v>
      </c>
      <c r="MH14">
        <f t="shared" si="12"/>
        <v>51.568515086245746</v>
      </c>
      <c r="MJ14">
        <f t="shared" si="2"/>
        <v>12.78834</v>
      </c>
      <c r="MK14" s="86">
        <v>0.6</v>
      </c>
      <c r="ML14">
        <f>0.21*LZ14+0.79*MA14</f>
        <v>45.685978114667179</v>
      </c>
    </row>
    <row r="15" spans="1:35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5.6271855169006741</v>
      </c>
      <c r="H15">
        <v>5.8511886963014978</v>
      </c>
      <c r="I15">
        <v>5.9661359717779394</v>
      </c>
      <c r="J15">
        <v>5.9131372585018882</v>
      </c>
      <c r="K15">
        <v>5.9132232097158184</v>
      </c>
      <c r="L15">
        <v>5.8953724724727916</v>
      </c>
      <c r="M15">
        <v>5.9220627704429116</v>
      </c>
      <c r="N15">
        <v>5.9182932972148219</v>
      </c>
      <c r="O15">
        <v>5.8779723878600274</v>
      </c>
      <c r="P15">
        <v>5.7996267953581464</v>
      </c>
      <c r="Q15">
        <v>5.8442071159894882</v>
      </c>
      <c r="R15">
        <v>5.8528323004022083</v>
      </c>
      <c r="S15">
        <v>5.8393610600575423</v>
      </c>
      <c r="T15">
        <v>5.8863418657611843</v>
      </c>
      <c r="U15">
        <v>0</v>
      </c>
      <c r="V15">
        <v>0</v>
      </c>
      <c r="W15">
        <v>0</v>
      </c>
      <c r="X15">
        <v>0</v>
      </c>
      <c r="Y15">
        <v>0</v>
      </c>
      <c r="Z15">
        <v>5.9728083787895434</v>
      </c>
      <c r="AA15">
        <v>6.6262070915603157</v>
      </c>
      <c r="AB15">
        <v>6.72087054241989</v>
      </c>
      <c r="AC15">
        <v>6.7798938418886907</v>
      </c>
      <c r="AD15">
        <v>6.8047214034710244</v>
      </c>
      <c r="AE15">
        <v>6.7826131366626372</v>
      </c>
      <c r="AF15">
        <v>6.7840657172854764</v>
      </c>
      <c r="AG15">
        <v>6.7364626706378417</v>
      </c>
      <c r="AH15">
        <v>6.787427332838015</v>
      </c>
      <c r="AI15">
        <v>6.7074058454167682</v>
      </c>
      <c r="AJ15">
        <v>6.8138740580108275</v>
      </c>
      <c r="AK15">
        <v>6.75644145887936</v>
      </c>
      <c r="AL15">
        <v>6.6928207838814728</v>
      </c>
      <c r="AM15">
        <v>6.7349898066946619</v>
      </c>
      <c r="AN15">
        <v>6.6684359875567685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6.6598266788101874</v>
      </c>
      <c r="AU15">
        <v>7.2897564845415364</v>
      </c>
      <c r="AV15">
        <v>7.5742525082531778</v>
      </c>
      <c r="AW15">
        <v>7.6848763550076535</v>
      </c>
      <c r="AX15">
        <v>7.6602470113791812</v>
      </c>
      <c r="AY15">
        <v>7.6858428340461842</v>
      </c>
      <c r="AZ15">
        <v>7.7318982642285228</v>
      </c>
      <c r="BA15">
        <v>7.6723265267268834</v>
      </c>
      <c r="BB15">
        <v>7.7316829673249856</v>
      </c>
      <c r="BC15">
        <v>7.6868895790871781</v>
      </c>
      <c r="BD15">
        <v>7.6015365511674853</v>
      </c>
      <c r="BE15">
        <v>7.5417065880496041</v>
      </c>
      <c r="BF15">
        <v>7.6890471516809029</v>
      </c>
      <c r="BG15">
        <v>7.6039409068208395</v>
      </c>
      <c r="BH15">
        <v>7.5657512597540091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7.734368091212918</v>
      </c>
      <c r="BP15">
        <v>8.3836469577284305</v>
      </c>
      <c r="BQ15">
        <v>8.5496719306027877</v>
      </c>
      <c r="BR15">
        <v>8.5213195844698344</v>
      </c>
      <c r="BS15">
        <v>8.5406823561030425</v>
      </c>
      <c r="BT15">
        <v>8.6334072744598753</v>
      </c>
      <c r="BU15">
        <v>8.5293938597744656</v>
      </c>
      <c r="BV15">
        <v>8.530793270808374</v>
      </c>
      <c r="BW15">
        <v>8.466052968777257</v>
      </c>
      <c r="BX15">
        <v>8.4817820013442589</v>
      </c>
      <c r="BY15">
        <v>8.5744794742301433</v>
      </c>
      <c r="BZ15">
        <v>8.4684715941712536</v>
      </c>
      <c r="CA15">
        <v>8.5458082964956503</v>
      </c>
      <c r="CB15">
        <v>8.4737202586771261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8.3383214188949708</v>
      </c>
      <c r="CJ15">
        <v>8.8340843514846714</v>
      </c>
      <c r="CK15">
        <v>9.3722873390489951</v>
      </c>
      <c r="CL15">
        <v>9.5791878233088177</v>
      </c>
      <c r="CM15">
        <v>9.4488045007730328</v>
      </c>
      <c r="CN15">
        <v>9.4116206334246613</v>
      </c>
      <c r="CO15">
        <v>9.5231130290072326</v>
      </c>
      <c r="CP15">
        <v>9.5122545819569577</v>
      </c>
      <c r="CQ15">
        <v>9.3976267857132907</v>
      </c>
      <c r="CR15">
        <v>9.389477218625867</v>
      </c>
      <c r="CS15">
        <v>9.4133387929992463</v>
      </c>
      <c r="CT15">
        <v>9.3489740822953156</v>
      </c>
      <c r="CU15">
        <v>9.5304518010579518</v>
      </c>
      <c r="CV15">
        <v>9.3437117749311582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8.4231596074001622</v>
      </c>
      <c r="DE15">
        <v>9.9185585045412363</v>
      </c>
      <c r="DF15">
        <v>10.281764327247128</v>
      </c>
      <c r="DG15">
        <v>10.401726365054197</v>
      </c>
      <c r="DH15">
        <v>10.306853808487187</v>
      </c>
      <c r="DI15">
        <v>10.370167659583705</v>
      </c>
      <c r="DJ15">
        <v>10.454672759034706</v>
      </c>
      <c r="DK15">
        <v>10.346264927079273</v>
      </c>
      <c r="DL15">
        <v>10.322230021376107</v>
      </c>
      <c r="DM15">
        <v>10.352639624437979</v>
      </c>
      <c r="DN15">
        <v>10.193569734940095</v>
      </c>
      <c r="DO15">
        <v>10.28418093670658</v>
      </c>
      <c r="DP15">
        <v>10.351255117097656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7.9689953991664932</v>
      </c>
      <c r="DY15">
        <v>9.0896303002947576</v>
      </c>
      <c r="DZ15">
        <v>11.181825685130583</v>
      </c>
      <c r="EA15">
        <v>11.252250105492637</v>
      </c>
      <c r="EB15">
        <v>11.376299645809777</v>
      </c>
      <c r="EC15">
        <v>11.267619811838591</v>
      </c>
      <c r="ED15">
        <v>11.204265732663602</v>
      </c>
      <c r="EE15">
        <v>11.22857473549341</v>
      </c>
      <c r="EF15">
        <v>11.139819611876474</v>
      </c>
      <c r="EG15">
        <v>11.256987401866681</v>
      </c>
      <c r="EH15">
        <v>11.132721500965808</v>
      </c>
      <c r="EI15">
        <v>11.209347525695843</v>
      </c>
      <c r="EJ15">
        <v>11.182345303463217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8.5917207071012598</v>
      </c>
      <c r="ET15">
        <v>11.41926996322821</v>
      </c>
      <c r="EU15">
        <v>12.069977027377814</v>
      </c>
      <c r="EV15">
        <v>11.986377115024423</v>
      </c>
      <c r="EW15">
        <v>12.041759459248357</v>
      </c>
      <c r="EX15">
        <v>12.124660069387559</v>
      </c>
      <c r="EY15">
        <v>12.086175746176202</v>
      </c>
      <c r="EZ15">
        <v>12.024015714082758</v>
      </c>
      <c r="FA15">
        <v>12.014995669058148</v>
      </c>
      <c r="FB15">
        <v>11.901566160728922</v>
      </c>
      <c r="FC15">
        <v>11.97679480217807</v>
      </c>
      <c r="FD15">
        <v>11.99172302021314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7.8087951773917528</v>
      </c>
      <c r="FN15">
        <v>9.769475914296935</v>
      </c>
      <c r="FO15">
        <v>12.763188824900316</v>
      </c>
      <c r="FP15">
        <v>13.073051346276079</v>
      </c>
      <c r="FQ15">
        <v>13.037718934663292</v>
      </c>
      <c r="FR15">
        <v>13.144994823698074</v>
      </c>
      <c r="FS15">
        <v>13.119120027827201</v>
      </c>
      <c r="FT15">
        <v>12.949890243878968</v>
      </c>
      <c r="FU15">
        <v>12.941124889872576</v>
      </c>
      <c r="FV15">
        <v>12.907663382109304</v>
      </c>
      <c r="FW15">
        <v>12.927268376014883</v>
      </c>
      <c r="FX15">
        <v>13.000684479171355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8.7922437793919244</v>
      </c>
      <c r="GI15">
        <v>12.59791640575307</v>
      </c>
      <c r="GJ15">
        <v>13.887879086375175</v>
      </c>
      <c r="GK15">
        <v>14.058955090056868</v>
      </c>
      <c r="GL15">
        <v>13.790387167314281</v>
      </c>
      <c r="GM15">
        <v>13.799735641306469</v>
      </c>
      <c r="GN15">
        <v>13.835317509952972</v>
      </c>
      <c r="GO15">
        <v>13.853743227222411</v>
      </c>
      <c r="GP15">
        <v>13.852261772471465</v>
      </c>
      <c r="GQ15">
        <v>13.783876809874352</v>
      </c>
      <c r="GR15">
        <v>13.757863346537205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10.973338213747422</v>
      </c>
      <c r="HD15">
        <v>11.807915770060422</v>
      </c>
      <c r="HE15">
        <v>14.342088573489665</v>
      </c>
      <c r="HF15">
        <v>14.88362098277239</v>
      </c>
      <c r="HG15">
        <v>14.694634297147203</v>
      </c>
      <c r="HH15">
        <v>14.678622211866347</v>
      </c>
      <c r="HI15">
        <v>14.769832510237904</v>
      </c>
      <c r="HJ15">
        <v>14.61009727329203</v>
      </c>
      <c r="HK15">
        <v>14.7235935427692</v>
      </c>
      <c r="HL15">
        <v>14.775343843008944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6.1316583234166417</v>
      </c>
      <c r="HY15">
        <v>9.922662266966336</v>
      </c>
      <c r="HZ15">
        <v>13.875030156565465</v>
      </c>
      <c r="IA15">
        <v>15.350095410542995</v>
      </c>
      <c r="IB15">
        <v>15.598249701644312</v>
      </c>
      <c r="IC15">
        <v>15.703926177133937</v>
      </c>
      <c r="ID15">
        <v>15.718731315112372</v>
      </c>
      <c r="IE15">
        <v>15.522710646499448</v>
      </c>
      <c r="IF15">
        <v>15.639986830590573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6.207761596934728</v>
      </c>
      <c r="IU15">
        <v>12.011502903114712</v>
      </c>
      <c r="IV15">
        <v>15.319797639267996</v>
      </c>
      <c r="IW15">
        <v>16.22772585693923</v>
      </c>
      <c r="IX15">
        <v>16.486126159928627</v>
      </c>
      <c r="IY15">
        <v>16.558738074862873</v>
      </c>
      <c r="IZ15">
        <v>16.318628707993714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4.5420014987602366</v>
      </c>
      <c r="JP15">
        <v>9.5775353190663992</v>
      </c>
      <c r="JQ15">
        <v>14.591027903860251</v>
      </c>
      <c r="JR15">
        <v>16.614541687297461</v>
      </c>
      <c r="JS15">
        <v>17.297264217212284</v>
      </c>
      <c r="JT15">
        <v>17.454889818298728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7.5624806598607623</v>
      </c>
      <c r="KL15">
        <v>11.602044427217008</v>
      </c>
      <c r="KM15">
        <v>16.471667313872512</v>
      </c>
      <c r="KN15">
        <v>17.718936603720717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3.9535015947192598</v>
      </c>
      <c r="LG15">
        <v>11.616732818522561</v>
      </c>
      <c r="LH15">
        <v>15.268575129868076</v>
      </c>
      <c r="LK15" s="102" t="s">
        <v>23</v>
      </c>
      <c r="LM15">
        <v>13</v>
      </c>
      <c r="LN15" s="86">
        <v>0.65</v>
      </c>
      <c r="LO15">
        <f t="shared" ref="LO15:MH15" si="13">IG$95</f>
        <v>0</v>
      </c>
      <c r="LP15">
        <f t="shared" si="13"/>
        <v>0</v>
      </c>
      <c r="LQ15">
        <f t="shared" si="13"/>
        <v>0</v>
      </c>
      <c r="LR15">
        <f t="shared" si="13"/>
        <v>0</v>
      </c>
      <c r="LS15">
        <f t="shared" si="13"/>
        <v>0</v>
      </c>
      <c r="LT15">
        <f t="shared" si="13"/>
        <v>0</v>
      </c>
      <c r="LU15">
        <f t="shared" si="13"/>
        <v>0</v>
      </c>
      <c r="LV15">
        <f t="shared" si="13"/>
        <v>0</v>
      </c>
      <c r="LW15">
        <f t="shared" si="13"/>
        <v>0</v>
      </c>
      <c r="LX15">
        <f t="shared" si="13"/>
        <v>0</v>
      </c>
      <c r="LY15">
        <f t="shared" si="13"/>
        <v>0</v>
      </c>
      <c r="LZ15">
        <f t="shared" si="13"/>
        <v>0</v>
      </c>
      <c r="MA15">
        <f t="shared" si="13"/>
        <v>0</v>
      </c>
      <c r="MB15">
        <f t="shared" si="13"/>
        <v>40.937644335167519</v>
      </c>
      <c r="MC15">
        <f t="shared" si="13"/>
        <v>48.623414127926338</v>
      </c>
      <c r="MD15">
        <f t="shared" si="13"/>
        <v>66.550512290501572</v>
      </c>
      <c r="ME15">
        <f t="shared" si="13"/>
        <v>62.23148965758508</v>
      </c>
      <c r="MF15">
        <f t="shared" si="13"/>
        <v>58.684746793119736</v>
      </c>
      <c r="MG15">
        <f t="shared" si="13"/>
        <v>54.487358499884571</v>
      </c>
      <c r="MH15">
        <f t="shared" si="13"/>
        <v>53.538589830919683</v>
      </c>
      <c r="MJ15">
        <f t="shared" si="2"/>
        <v>13.385685</v>
      </c>
      <c r="MK15" s="86">
        <v>0.65</v>
      </c>
      <c r="ML15">
        <f>0.61*MA15+0.39*MB15</f>
        <v>15.965681290715333</v>
      </c>
    </row>
    <row r="16" spans="1:35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3.8245319202669034E-2</v>
      </c>
      <c r="H16">
        <v>1.1130211232914767E-2</v>
      </c>
      <c r="I16">
        <v>3.1346768700783012E-32</v>
      </c>
      <c r="J16">
        <v>7.5648338580881625E-32</v>
      </c>
      <c r="K16">
        <v>2.1558275218001954E-32</v>
      </c>
      <c r="L16">
        <v>2.7697277597648399E-32</v>
      </c>
      <c r="M16">
        <v>4.4132900658683421E-32</v>
      </c>
      <c r="N16">
        <v>3.5782720253630053E-32</v>
      </c>
      <c r="O16">
        <v>6.1713518034140411E-32</v>
      </c>
      <c r="P16">
        <v>-6.2646697535798617E-33</v>
      </c>
      <c r="Q16">
        <v>2.5357812235439116E-32</v>
      </c>
      <c r="R16">
        <v>5.0179088606356779E-34</v>
      </c>
      <c r="S16">
        <v>1.1629326263087054E-32</v>
      </c>
      <c r="T16">
        <v>3.4192260959850763E-32</v>
      </c>
      <c r="U16">
        <v>0</v>
      </c>
      <c r="V16">
        <v>0</v>
      </c>
      <c r="W16">
        <v>0</v>
      </c>
      <c r="X16">
        <v>0</v>
      </c>
      <c r="Y16">
        <v>0</v>
      </c>
      <c r="Z16">
        <v>0.78644981442525097</v>
      </c>
      <c r="AA16">
        <v>7.7738568371265707E-2</v>
      </c>
      <c r="AB16">
        <v>-2.3005879035329088E-32</v>
      </c>
      <c r="AC16">
        <v>-4.0851898739311824E-32</v>
      </c>
      <c r="AD16">
        <v>-2.7908875371144748E-32</v>
      </c>
      <c r="AE16">
        <v>-5.6030714861251616E-32</v>
      </c>
      <c r="AF16">
        <v>-8.6372923934639074E-33</v>
      </c>
      <c r="AG16">
        <v>-3.350874632324443E-32</v>
      </c>
      <c r="AH16">
        <v>-2.5930972241722393E-32</v>
      </c>
      <c r="AI16">
        <v>-4.1570533994744648E-32</v>
      </c>
      <c r="AJ16">
        <v>1.9357039007466161E-33</v>
      </c>
      <c r="AK16">
        <v>7.6356137965940254E-33</v>
      </c>
      <c r="AL16">
        <v>-1.0026363979764885E-32</v>
      </c>
      <c r="AM16">
        <v>-5.5480846740722507E-32</v>
      </c>
      <c r="AN16">
        <v>-2.8775801817240969E-32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1.2593888189648046</v>
      </c>
      <c r="AU16">
        <v>0.58101085157359922</v>
      </c>
      <c r="AV16">
        <v>1.6127007646427841E-2</v>
      </c>
      <c r="AW16">
        <v>-4.1541073236656691E-32</v>
      </c>
      <c r="AX16">
        <v>-2.7826365497791709E-32</v>
      </c>
      <c r="AY16">
        <v>-3.5158791795684518E-32</v>
      </c>
      <c r="AZ16">
        <v>-1.4229501295243952E-32</v>
      </c>
      <c r="BA16">
        <v>4.144387292785832E-32</v>
      </c>
      <c r="BB16">
        <v>-8.6013334390378833E-34</v>
      </c>
      <c r="BC16">
        <v>3.9053466590263437E-32</v>
      </c>
      <c r="BD16">
        <v>-6.3149161740491192E-32</v>
      </c>
      <c r="BE16">
        <v>-8.1770722540439367E-32</v>
      </c>
      <c r="BF16">
        <v>-2.6124936278502239E-32</v>
      </c>
      <c r="BG16">
        <v>-2.5995159481587404E-32</v>
      </c>
      <c r="BH16">
        <v>1.344878367072866E-32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1.1155348457166734</v>
      </c>
      <c r="BP16">
        <v>0.19045127071102078</v>
      </c>
      <c r="BQ16">
        <v>2.2549804979466735E-31</v>
      </c>
      <c r="BR16">
        <v>9.1612639171760522E-32</v>
      </c>
      <c r="BS16">
        <v>3.0665059381380874E-32</v>
      </c>
      <c r="BT16">
        <v>2.2012447215658853E-32</v>
      </c>
      <c r="BU16">
        <v>6.8635724731563093E-32</v>
      </c>
      <c r="BV16">
        <v>-2.3316830074307001E-32</v>
      </c>
      <c r="BW16">
        <v>-1.1671651310864801E-32</v>
      </c>
      <c r="BX16">
        <v>1.2521032664653717E-31</v>
      </c>
      <c r="BY16">
        <v>7.9265179869989125E-32</v>
      </c>
      <c r="BZ16">
        <v>-2.4559061633158233E-32</v>
      </c>
      <c r="CA16">
        <v>6.3527596287039301E-32</v>
      </c>
      <c r="CB16">
        <v>5.0598924664643569E-32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1.3479729881159361</v>
      </c>
      <c r="CJ16">
        <v>0.96427477719677979</v>
      </c>
      <c r="CK16">
        <v>0.11983005490480815</v>
      </c>
      <c r="CL16">
        <v>1.4293905399941186E-31</v>
      </c>
      <c r="CM16">
        <v>9.7823811153753692E-32</v>
      </c>
      <c r="CN16">
        <v>5.2050897303796105E-32</v>
      </c>
      <c r="CO16">
        <v>8.5736364034507056E-32</v>
      </c>
      <c r="CP16">
        <v>7.7996248949594725E-32</v>
      </c>
      <c r="CQ16">
        <v>2.7334619865642839E-31</v>
      </c>
      <c r="CR16">
        <v>1.8985007562706878E-31</v>
      </c>
      <c r="CS16">
        <v>1.367527035169833E-31</v>
      </c>
      <c r="CT16">
        <v>1.7411238198190888E-31</v>
      </c>
      <c r="CU16">
        <v>6.9460070540156367E-32</v>
      </c>
      <c r="CV16">
        <v>1.9347400989760866E-31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2.5193433687516937</v>
      </c>
      <c r="DE16">
        <v>0.55077867480347453</v>
      </c>
      <c r="DF16">
        <v>6.9206100417881347E-2</v>
      </c>
      <c r="DG16">
        <v>1.6292911313513913E-31</v>
      </c>
      <c r="DH16">
        <v>2.9492796857048994E-31</v>
      </c>
      <c r="DI16">
        <v>7.8585189324275738E-32</v>
      </c>
      <c r="DJ16">
        <v>3.2666982596723948E-31</v>
      </c>
      <c r="DK16">
        <v>7.4631633342256342E-3</v>
      </c>
      <c r="DL16">
        <v>1.3692486915416219E-2</v>
      </c>
      <c r="DM16">
        <v>2.4090220610449766E-3</v>
      </c>
      <c r="DN16">
        <v>2.0937923539477762E-2</v>
      </c>
      <c r="DO16">
        <v>8.3752381815392542E-3</v>
      </c>
      <c r="DP16">
        <v>1.7815023224938776E-31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3.9262418994613819</v>
      </c>
      <c r="DY16">
        <v>2.6770372637132649</v>
      </c>
      <c r="DZ16">
        <v>0.37004599842100838</v>
      </c>
      <c r="EA16">
        <v>4.6353449175962503E-3</v>
      </c>
      <c r="EB16">
        <v>1.9303085467667579E-2</v>
      </c>
      <c r="EC16">
        <v>5.4712123442963272E-3</v>
      </c>
      <c r="ED16">
        <v>9.7902873351627083E-3</v>
      </c>
      <c r="EE16">
        <v>6.8188785082394622E-3</v>
      </c>
      <c r="EF16">
        <v>1.7863916483109608E-31</v>
      </c>
      <c r="EG16">
        <v>3.6725355391155015E-4</v>
      </c>
      <c r="EH16">
        <v>2.7389729757732804E-3</v>
      </c>
      <c r="EI16">
        <v>5.2029999486291213E-3</v>
      </c>
      <c r="EJ16">
        <v>2.718498950239753E-2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4.1481997168718792</v>
      </c>
      <c r="ET16">
        <v>1.4884041576161511</v>
      </c>
      <c r="EU16">
        <v>8.2263790720530069E-2</v>
      </c>
      <c r="EV16">
        <v>4.9715974819235689E-2</v>
      </c>
      <c r="EW16">
        <v>4.3648110940279067E-2</v>
      </c>
      <c r="EX16">
        <v>3.3186480275689462E-2</v>
      </c>
      <c r="EY16">
        <v>8.3586206173109894E-3</v>
      </c>
      <c r="EZ16">
        <v>5.3293164499648559E-3</v>
      </c>
      <c r="FA16">
        <v>3.0179045730618021E-3</v>
      </c>
      <c r="FB16">
        <v>2.830889505239224E-2</v>
      </c>
      <c r="FC16">
        <v>6.6510334129041129E-2</v>
      </c>
      <c r="FD16">
        <v>1.5938978075812404E-2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5.3037263265973493</v>
      </c>
      <c r="FN16">
        <v>4.3038666712103071</v>
      </c>
      <c r="FO16">
        <v>0.81363234756843028</v>
      </c>
      <c r="FP16">
        <v>2.5476921141869353E-2</v>
      </c>
      <c r="FQ16">
        <v>1.6578843720937972E-2</v>
      </c>
      <c r="FR16">
        <v>1.7425664943059915E-2</v>
      </c>
      <c r="FS16">
        <v>1.6888455762929844E-2</v>
      </c>
      <c r="FT16">
        <v>4.3608004469039452E-2</v>
      </c>
      <c r="FU16">
        <v>3.7779125526793427E-4</v>
      </c>
      <c r="FV16">
        <v>4.0792664732004928E-2</v>
      </c>
      <c r="FW16">
        <v>2.0571380854670245E-2</v>
      </c>
      <c r="FX16">
        <v>3.6293644655865979E-2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5.6533837783451757</v>
      </c>
      <c r="GI16">
        <v>2.8217201620748757</v>
      </c>
      <c r="GJ16">
        <v>0.41520798273795984</v>
      </c>
      <c r="GK16">
        <v>3.9550753493654396E-2</v>
      </c>
      <c r="GL16">
        <v>0.11494770118047958</v>
      </c>
      <c r="GM16">
        <v>7.484982023805381E-2</v>
      </c>
      <c r="GN16">
        <v>5.6984179101333916E-2</v>
      </c>
      <c r="GO16">
        <v>1.8784753420949287E-2</v>
      </c>
      <c r="GP16">
        <v>4.4267009972506557E-2</v>
      </c>
      <c r="GQ16">
        <v>2.2973450747485281E-2</v>
      </c>
      <c r="GR16">
        <v>6.7473676295822654E-2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5.0586783285461081</v>
      </c>
      <c r="HD16">
        <v>4.8982907464475893</v>
      </c>
      <c r="HE16">
        <v>1.7018375776608095</v>
      </c>
      <c r="HF16">
        <v>8.9218047661754271E-2</v>
      </c>
      <c r="HG16">
        <v>0.16523569531492607</v>
      </c>
      <c r="HH16">
        <v>0.13137889076609055</v>
      </c>
      <c r="HI16">
        <v>5.7413117679395727E-2</v>
      </c>
      <c r="HJ16">
        <v>0.11640396089594222</v>
      </c>
      <c r="HK16">
        <v>6.5311883561994619E-2</v>
      </c>
      <c r="HL16">
        <v>5.156171970144998E-2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9.4758476861341965</v>
      </c>
      <c r="HY16">
        <v>6.5573990922915399</v>
      </c>
      <c r="HZ16">
        <v>3.7486103960764265</v>
      </c>
      <c r="IA16">
        <v>0.95156278753727774</v>
      </c>
      <c r="IB16">
        <v>9.564699723261276E-2</v>
      </c>
      <c r="IC16">
        <v>7.4474709024183267E-2</v>
      </c>
      <c r="ID16">
        <v>9.2103964206213931E-2</v>
      </c>
      <c r="IE16">
        <v>0.11382912599505193</v>
      </c>
      <c r="IF16">
        <v>0.11740587561568981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10.146152855969675</v>
      </c>
      <c r="IU16">
        <v>6.4908385308420833</v>
      </c>
      <c r="IV16">
        <v>2.3918661494808906</v>
      </c>
      <c r="IW16">
        <v>0.78081764113208718</v>
      </c>
      <c r="IX16">
        <v>9.6704826314456122E-2</v>
      </c>
      <c r="IY16">
        <v>0.15554904248790402</v>
      </c>
      <c r="IZ16">
        <v>0.22419606720999657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7.3677791313339513</v>
      </c>
      <c r="JP16">
        <v>7.8523376933269597</v>
      </c>
      <c r="JQ16">
        <v>5.1849721270668434</v>
      </c>
      <c r="JR16">
        <v>1.9164851681161712</v>
      </c>
      <c r="JS16">
        <v>0.39547385086059844</v>
      </c>
      <c r="JT16">
        <v>0.12504249807627274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9.8316048823262037</v>
      </c>
      <c r="KL16">
        <v>8.944234453731557</v>
      </c>
      <c r="KM16">
        <v>4.3768720226396791</v>
      </c>
      <c r="KN16">
        <v>1.5387841874828265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9.0964650419768294</v>
      </c>
      <c r="LG16">
        <v>8.1730330416448407</v>
      </c>
      <c r="LH16">
        <v>6.4364640283740089</v>
      </c>
      <c r="LK16" s="102" t="s">
        <v>25</v>
      </c>
      <c r="LM16">
        <v>14</v>
      </c>
      <c r="LN16" s="86">
        <v>0.7</v>
      </c>
      <c r="LO16">
        <f t="shared" ref="LO16:MH16" si="14">JA$95</f>
        <v>0</v>
      </c>
      <c r="LP16">
        <f t="shared" si="14"/>
        <v>0</v>
      </c>
      <c r="LQ16">
        <f t="shared" si="14"/>
        <v>0</v>
      </c>
      <c r="LR16">
        <f t="shared" si="14"/>
        <v>0</v>
      </c>
      <c r="LS16">
        <f t="shared" si="14"/>
        <v>0</v>
      </c>
      <c r="LT16">
        <f t="shared" si="14"/>
        <v>0</v>
      </c>
      <c r="LU16">
        <f t="shared" si="14"/>
        <v>0</v>
      </c>
      <c r="LV16">
        <f t="shared" si="14"/>
        <v>0</v>
      </c>
      <c r="LW16">
        <f t="shared" si="14"/>
        <v>0</v>
      </c>
      <c r="LX16">
        <f t="shared" si="14"/>
        <v>0</v>
      </c>
      <c r="LY16">
        <f t="shared" si="14"/>
        <v>0</v>
      </c>
      <c r="LZ16">
        <f t="shared" si="14"/>
        <v>0</v>
      </c>
      <c r="MA16">
        <f t="shared" si="14"/>
        <v>0</v>
      </c>
      <c r="MB16">
        <f t="shared" si="14"/>
        <v>0</v>
      </c>
      <c r="MC16">
        <f t="shared" si="14"/>
        <v>24.422175507534408</v>
      </c>
      <c r="MD16">
        <f t="shared" si="14"/>
        <v>48.888526539751496</v>
      </c>
      <c r="ME16">
        <f t="shared" si="14"/>
        <v>58.620506053577031</v>
      </c>
      <c r="MF16">
        <f t="shared" si="14"/>
        <v>68.263604246003197</v>
      </c>
      <c r="MG16">
        <f t="shared" si="14"/>
        <v>63.311754573381307</v>
      </c>
      <c r="MH16">
        <f t="shared" si="14"/>
        <v>59.002913997956888</v>
      </c>
      <c r="MJ16">
        <f t="shared" si="2"/>
        <v>13.983029999999999</v>
      </c>
      <c r="MK16" s="86">
        <v>0.7</v>
      </c>
      <c r="ML16">
        <f>0.02*MA16+0.98*MB16</f>
        <v>0</v>
      </c>
    </row>
    <row r="17" spans="1:365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3.824531920266902E-2</v>
      </c>
      <c r="H17">
        <v>1.1130211232914767E-2</v>
      </c>
      <c r="I17">
        <v>3.0676864166623096E-32</v>
      </c>
      <c r="J17">
        <v>7.5201666570331718E-32</v>
      </c>
      <c r="K17">
        <v>1.7766161968834188E-32</v>
      </c>
      <c r="L17">
        <v>2.5488611408618392E-32</v>
      </c>
      <c r="M17">
        <v>3.441275317717054E-32</v>
      </c>
      <c r="N17">
        <v>3.3495201429991854E-32</v>
      </c>
      <c r="O17">
        <v>5.687095614656734E-32</v>
      </c>
      <c r="P17">
        <v>-1.2113766989591284E-32</v>
      </c>
      <c r="Q17">
        <v>2.402811849548361E-32</v>
      </c>
      <c r="R17">
        <v>3.564914651659853E-34</v>
      </c>
      <c r="S17">
        <v>9.5963525859735749E-33</v>
      </c>
      <c r="T17">
        <v>3.3673971295229322E-32</v>
      </c>
      <c r="U17">
        <v>0</v>
      </c>
      <c r="V17">
        <v>0</v>
      </c>
      <c r="W17">
        <v>0</v>
      </c>
      <c r="X17">
        <v>0</v>
      </c>
      <c r="Y17">
        <v>0</v>
      </c>
      <c r="Z17">
        <v>0.78644981442525086</v>
      </c>
      <c r="AA17">
        <v>7.7738568371265707E-2</v>
      </c>
      <c r="AB17">
        <v>-1.843760706171236E-32</v>
      </c>
      <c r="AC17">
        <v>-2.855076630736474E-32</v>
      </c>
      <c r="AD17">
        <v>-2.8241176444310854E-32</v>
      </c>
      <c r="AE17">
        <v>-4.828664693646079E-32</v>
      </c>
      <c r="AF17">
        <v>-7.1451546380259543E-32</v>
      </c>
      <c r="AG17">
        <v>-3.3495672787033294E-32</v>
      </c>
      <c r="AH17">
        <v>-1.4800143530060151E-32</v>
      </c>
      <c r="AI17">
        <v>3.730755769567514E-32</v>
      </c>
      <c r="AJ17">
        <v>1.131375215970171E-32</v>
      </c>
      <c r="AK17">
        <v>7.3545410881642884E-33</v>
      </c>
      <c r="AL17">
        <v>-9.0923102407032432E-33</v>
      </c>
      <c r="AM17">
        <v>-4.9845290718859674E-32</v>
      </c>
      <c r="AN17">
        <v>-2.4293176466485368E-32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1.2593888189648044</v>
      </c>
      <c r="AU17">
        <v>0.58101085157359922</v>
      </c>
      <c r="AV17">
        <v>1.6127007646427841E-2</v>
      </c>
      <c r="AW17">
        <v>-3.6671502405870997E-32</v>
      </c>
      <c r="AX17">
        <v>-2.7898365561388676E-32</v>
      </c>
      <c r="AY17">
        <v>-1.7554555869590553E-31</v>
      </c>
      <c r="AZ17">
        <v>-1.4662367615540725E-32</v>
      </c>
      <c r="BA17">
        <v>4.4231767315670927E-32</v>
      </c>
      <c r="BB17">
        <v>3.352303267567744E-34</v>
      </c>
      <c r="BC17">
        <v>3.7479383701913411E-32</v>
      </c>
      <c r="BD17">
        <v>-1.2291720021580948E-31</v>
      </c>
      <c r="BE17">
        <v>-7.9538440525772183E-32</v>
      </c>
      <c r="BF17">
        <v>-3.718230889783607E-32</v>
      </c>
      <c r="BG17">
        <v>-2.9996636321449343E-32</v>
      </c>
      <c r="BH17">
        <v>1.1577602601840301E-32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1.1155348457166734</v>
      </c>
      <c r="BP17">
        <v>0.19045127071102078</v>
      </c>
      <c r="BQ17">
        <v>2.1844981020351109E-31</v>
      </c>
      <c r="BR17">
        <v>8.283087655096541E-32</v>
      </c>
      <c r="BS17">
        <v>2.6801261494704245E-32</v>
      </c>
      <c r="BT17">
        <v>1.0444312820245427E-32</v>
      </c>
      <c r="BU17">
        <v>5.6999702470113747E-32</v>
      </c>
      <c r="BV17">
        <v>-3.5490293635178935E-32</v>
      </c>
      <c r="BW17">
        <v>-1.261865731132766E-32</v>
      </c>
      <c r="BX17">
        <v>1.2147193412070151E-31</v>
      </c>
      <c r="BY17">
        <v>7.9058595868868786E-32</v>
      </c>
      <c r="BZ17">
        <v>-3.1878705183594095E-32</v>
      </c>
      <c r="CA17">
        <v>6.3616811995952475E-32</v>
      </c>
      <c r="CB17">
        <v>1.6334649654007716E-31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1.3479729881159361</v>
      </c>
      <c r="CJ17">
        <v>0.96427477719677956</v>
      </c>
      <c r="CK17">
        <v>0.11983005490480815</v>
      </c>
      <c r="CL17">
        <v>7.4782535222656975E-32</v>
      </c>
      <c r="CM17">
        <v>-4.40301293945534E-32</v>
      </c>
      <c r="CN17">
        <v>5.4697795653557429E-32</v>
      </c>
      <c r="CO17">
        <v>4.1564250790397622E-31</v>
      </c>
      <c r="CP17">
        <v>8.7441026209674294E-32</v>
      </c>
      <c r="CQ17">
        <v>2.7695491200309711E-31</v>
      </c>
      <c r="CR17">
        <v>1.7673279741752232E-31</v>
      </c>
      <c r="CS17">
        <v>1.3811846673689856E-31</v>
      </c>
      <c r="CT17">
        <v>1.6387963596512129E-31</v>
      </c>
      <c r="CU17">
        <v>6.559242058921274E-32</v>
      </c>
      <c r="CV17">
        <v>1.0866571236893984E-31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2.5193433687516942</v>
      </c>
      <c r="DE17">
        <v>0.55077867480347453</v>
      </c>
      <c r="DF17">
        <v>6.9206100417881347E-2</v>
      </c>
      <c r="DG17">
        <v>1.4293962796809421E-31</v>
      </c>
      <c r="DH17">
        <v>2.554871160841856E-31</v>
      </c>
      <c r="DI17">
        <v>5.1730016325804566E-32</v>
      </c>
      <c r="DJ17">
        <v>2.7789788219778686E-31</v>
      </c>
      <c r="DK17">
        <v>7.4631633342256308E-3</v>
      </c>
      <c r="DL17">
        <v>1.3692486915416215E-2</v>
      </c>
      <c r="DM17">
        <v>2.4090220610449762E-3</v>
      </c>
      <c r="DN17">
        <v>2.0937923539477762E-2</v>
      </c>
      <c r="DO17">
        <v>8.3752381815392542E-3</v>
      </c>
      <c r="DP17">
        <v>1.0901741636891539E-31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3.9262418994613819</v>
      </c>
      <c r="DY17">
        <v>2.677037263713264</v>
      </c>
      <c r="DZ17">
        <v>0.37004599842100838</v>
      </c>
      <c r="EA17">
        <v>4.6353449175962503E-3</v>
      </c>
      <c r="EB17">
        <v>1.9303085467667579E-2</v>
      </c>
      <c r="EC17">
        <v>5.471212344296328E-3</v>
      </c>
      <c r="ED17">
        <v>9.7902873351627066E-3</v>
      </c>
      <c r="EE17">
        <v>6.8188785082394622E-3</v>
      </c>
      <c r="EF17">
        <v>1.6382020365753161E-31</v>
      </c>
      <c r="EG17">
        <v>3.6725355391155015E-4</v>
      </c>
      <c r="EH17">
        <v>2.7389729757732804E-3</v>
      </c>
      <c r="EI17">
        <v>5.2029999486291213E-3</v>
      </c>
      <c r="EJ17">
        <v>2.7184989502397526E-2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4.1481997168718792</v>
      </c>
      <c r="ET17">
        <v>1.4884041576161511</v>
      </c>
      <c r="EU17">
        <v>8.2263790720530069E-2</v>
      </c>
      <c r="EV17">
        <v>4.9715974819235689E-2</v>
      </c>
      <c r="EW17">
        <v>4.3648110940279074E-2</v>
      </c>
      <c r="EX17">
        <v>3.3186480275689462E-2</v>
      </c>
      <c r="EY17">
        <v>8.3586206173109894E-3</v>
      </c>
      <c r="EZ17">
        <v>5.3293164499648559E-3</v>
      </c>
      <c r="FA17">
        <v>3.0179045730618021E-3</v>
      </c>
      <c r="FB17">
        <v>2.830889505239224E-2</v>
      </c>
      <c r="FC17">
        <v>6.6510334129041129E-2</v>
      </c>
      <c r="FD17">
        <v>1.5938978075812404E-2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5.3037263265973493</v>
      </c>
      <c r="FN17">
        <v>4.3038666712103071</v>
      </c>
      <c r="FO17">
        <v>0.81363234756843039</v>
      </c>
      <c r="FP17">
        <v>2.5476921141869349E-2</v>
      </c>
      <c r="FQ17">
        <v>1.6578843720937972E-2</v>
      </c>
      <c r="FR17">
        <v>1.7425664943059908E-2</v>
      </c>
      <c r="FS17">
        <v>1.6888455762929844E-2</v>
      </c>
      <c r="FT17">
        <v>4.3608004469039452E-2</v>
      </c>
      <c r="FU17">
        <v>3.7779125526793427E-4</v>
      </c>
      <c r="FV17">
        <v>4.0792664732004928E-2</v>
      </c>
      <c r="FW17">
        <v>2.0571380854670248E-2</v>
      </c>
      <c r="FX17">
        <v>3.6293644655865979E-2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5.6533837783451757</v>
      </c>
      <c r="GI17">
        <v>2.8217201620748757</v>
      </c>
      <c r="GJ17">
        <v>0.41520798273795984</v>
      </c>
      <c r="GK17">
        <v>3.9550753493654403E-2</v>
      </c>
      <c r="GL17">
        <v>0.11494770118047958</v>
      </c>
      <c r="GM17">
        <v>7.484982023805381E-2</v>
      </c>
      <c r="GN17">
        <v>5.6984179101333923E-2</v>
      </c>
      <c r="GO17">
        <v>1.8784753420949287E-2</v>
      </c>
      <c r="GP17">
        <v>4.4267009972506557E-2</v>
      </c>
      <c r="GQ17">
        <v>2.2973450747485278E-2</v>
      </c>
      <c r="GR17">
        <v>6.7473676295822654E-2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5.0586783285461081</v>
      </c>
      <c r="HD17">
        <v>4.8982907464475884</v>
      </c>
      <c r="HE17">
        <v>1.7018375776608095</v>
      </c>
      <c r="HF17">
        <v>8.9218047661754271E-2</v>
      </c>
      <c r="HG17">
        <v>0.16523569531492607</v>
      </c>
      <c r="HH17">
        <v>0.13137889076609055</v>
      </c>
      <c r="HI17">
        <v>5.7413117679395727E-2</v>
      </c>
      <c r="HJ17">
        <v>0.11640396089594222</v>
      </c>
      <c r="HK17">
        <v>6.5311883561994619E-2</v>
      </c>
      <c r="HL17">
        <v>5.156171970144998E-2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9.4758476861341947</v>
      </c>
      <c r="HY17">
        <v>6.5573990922915399</v>
      </c>
      <c r="HZ17">
        <v>3.7486103960764265</v>
      </c>
      <c r="IA17">
        <v>0.95156278753727774</v>
      </c>
      <c r="IB17">
        <v>9.564699723261276E-2</v>
      </c>
      <c r="IC17">
        <v>7.4474709024183267E-2</v>
      </c>
      <c r="ID17">
        <v>9.2103964206213931E-2</v>
      </c>
      <c r="IE17">
        <v>0.11382912599505193</v>
      </c>
      <c r="IF17">
        <v>0.11740587561568981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10.146152855969675</v>
      </c>
      <c r="IU17">
        <v>6.4908385308420833</v>
      </c>
      <c r="IV17">
        <v>2.3918661494808897</v>
      </c>
      <c r="IW17">
        <v>0.78081764113208718</v>
      </c>
      <c r="IX17">
        <v>9.6704826314456108E-2</v>
      </c>
      <c r="IY17">
        <v>0.15554904248790402</v>
      </c>
      <c r="IZ17">
        <v>0.22419606720999657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7.3677791313339531</v>
      </c>
      <c r="JP17">
        <v>7.8523376933269597</v>
      </c>
      <c r="JQ17">
        <v>5.1849721270668434</v>
      </c>
      <c r="JR17">
        <v>1.9164851681161708</v>
      </c>
      <c r="JS17">
        <v>0.39547385086059844</v>
      </c>
      <c r="JT17">
        <v>0.12504249807627274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9.8316048823262037</v>
      </c>
      <c r="KL17">
        <v>8.944234453731557</v>
      </c>
      <c r="KM17">
        <v>4.3768720226396782</v>
      </c>
      <c r="KN17">
        <v>1.5387841874828265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9.0964650419768276</v>
      </c>
      <c r="LG17">
        <v>8.1730330416448389</v>
      </c>
      <c r="LH17">
        <v>6.4364640283740089</v>
      </c>
      <c r="LK17" s="102" t="s">
        <v>27</v>
      </c>
      <c r="LM17">
        <v>15</v>
      </c>
      <c r="LN17" s="86">
        <v>0.75</v>
      </c>
      <c r="LO17">
        <f t="shared" ref="LO17:MH17" si="15">JU$95</f>
        <v>0</v>
      </c>
      <c r="LP17">
        <f t="shared" si="15"/>
        <v>0</v>
      </c>
      <c r="LQ17">
        <f t="shared" si="15"/>
        <v>0</v>
      </c>
      <c r="LR17">
        <f t="shared" si="15"/>
        <v>0</v>
      </c>
      <c r="LS17">
        <f t="shared" si="15"/>
        <v>0</v>
      </c>
      <c r="LT17">
        <f t="shared" si="15"/>
        <v>0</v>
      </c>
      <c r="LU17">
        <f t="shared" si="15"/>
        <v>0</v>
      </c>
      <c r="LV17">
        <f t="shared" si="15"/>
        <v>0</v>
      </c>
      <c r="LW17">
        <f t="shared" si="15"/>
        <v>0</v>
      </c>
      <c r="LX17">
        <f t="shared" si="15"/>
        <v>0</v>
      </c>
      <c r="LY17">
        <f t="shared" si="15"/>
        <v>0</v>
      </c>
      <c r="LZ17">
        <f t="shared" si="15"/>
        <v>0</v>
      </c>
      <c r="MA17">
        <f t="shared" si="15"/>
        <v>0</v>
      </c>
      <c r="MB17">
        <f t="shared" si="15"/>
        <v>0</v>
      </c>
      <c r="MC17">
        <f t="shared" si="15"/>
        <v>0</v>
      </c>
      <c r="MD17">
        <f t="shared" si="15"/>
        <v>0</v>
      </c>
      <c r="ME17">
        <f t="shared" si="15"/>
        <v>41.234510670435753</v>
      </c>
      <c r="MF17">
        <f t="shared" si="15"/>
        <v>47.381800749073939</v>
      </c>
      <c r="MG17">
        <f t="shared" si="15"/>
        <v>65.429081562170538</v>
      </c>
      <c r="MH17">
        <f t="shared" si="15"/>
        <v>69.713495912967531</v>
      </c>
      <c r="MJ17">
        <f t="shared" si="2"/>
        <v>14.580375</v>
      </c>
      <c r="MK17" s="86">
        <v>0.75</v>
      </c>
      <c r="ML17">
        <f>0.42*MB17+0.58*MC17</f>
        <v>0</v>
      </c>
    </row>
    <row r="18" spans="1:365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3.824531920266902E-2</v>
      </c>
      <c r="H18">
        <v>1.1130211232914765E-2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0.78644981442525086</v>
      </c>
      <c r="AA18">
        <v>7.7738568371265707E-2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1.2593888189648044</v>
      </c>
      <c r="AU18">
        <v>0.55106222779823388</v>
      </c>
      <c r="AV18">
        <v>1.6127007646427841E-2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1.0120740468561578</v>
      </c>
      <c r="BP18">
        <v>0.17051580675842465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1.3479729881159361</v>
      </c>
      <c r="CJ18">
        <v>0.83534280673166472</v>
      </c>
      <c r="CK18">
        <v>0.11983005490480814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1.6048902612528309</v>
      </c>
      <c r="DE18">
        <v>0.46750895159422456</v>
      </c>
      <c r="DF18">
        <v>6.9206100417881347E-2</v>
      </c>
      <c r="DG18">
        <v>0</v>
      </c>
      <c r="DH18">
        <v>0</v>
      </c>
      <c r="DI18">
        <v>0</v>
      </c>
      <c r="DJ18">
        <v>0</v>
      </c>
      <c r="DK18">
        <v>7.4631633342256308E-3</v>
      </c>
      <c r="DL18">
        <v>1.3692486915416214E-2</v>
      </c>
      <c r="DM18">
        <v>2.4090220610449757E-3</v>
      </c>
      <c r="DN18">
        <v>2.0937923539477762E-2</v>
      </c>
      <c r="DO18">
        <v>8.3752381815392542E-3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2.7543268550267941</v>
      </c>
      <c r="DY18">
        <v>1.3059128765192343</v>
      </c>
      <c r="DZ18">
        <v>0.37004599842100827</v>
      </c>
      <c r="EA18">
        <v>4.6353449175962494E-3</v>
      </c>
      <c r="EB18">
        <v>1.9303085467667572E-2</v>
      </c>
      <c r="EC18">
        <v>5.471212344296328E-3</v>
      </c>
      <c r="ED18">
        <v>9.7902873351627066E-3</v>
      </c>
      <c r="EE18">
        <v>6.8188785082394614E-3</v>
      </c>
      <c r="EF18">
        <v>0</v>
      </c>
      <c r="EG18">
        <v>3.6725355391155015E-4</v>
      </c>
      <c r="EH18">
        <v>2.7389729757732804E-3</v>
      </c>
      <c r="EI18">
        <v>5.2029999486291213E-3</v>
      </c>
      <c r="EJ18">
        <v>2.7184989502397526E-2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2.1946750464190026</v>
      </c>
      <c r="ET18">
        <v>1.3403962767932192</v>
      </c>
      <c r="EU18">
        <v>8.2263790720530028E-2</v>
      </c>
      <c r="EV18">
        <v>4.9715974819235689E-2</v>
      </c>
      <c r="EW18">
        <v>4.3648110940279067E-2</v>
      </c>
      <c r="EX18">
        <v>3.3186480275689462E-2</v>
      </c>
      <c r="EY18">
        <v>8.3586206173109877E-3</v>
      </c>
      <c r="EZ18">
        <v>5.3293164499648559E-3</v>
      </c>
      <c r="FA18">
        <v>3.0179045730618016E-3</v>
      </c>
      <c r="FB18">
        <v>2.830889505239224E-2</v>
      </c>
      <c r="FC18">
        <v>6.6510334129041129E-2</v>
      </c>
      <c r="FD18">
        <v>1.5938978075812404E-2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2.0368734460414153</v>
      </c>
      <c r="FN18">
        <v>2.3596506427071118</v>
      </c>
      <c r="FO18">
        <v>0.78556405171822363</v>
      </c>
      <c r="FP18">
        <v>2.5476921141869349E-2</v>
      </c>
      <c r="FQ18">
        <v>1.6578843720937972E-2</v>
      </c>
      <c r="FR18">
        <v>1.7425664943059908E-2</v>
      </c>
      <c r="FS18">
        <v>1.6888455762929844E-2</v>
      </c>
      <c r="FT18">
        <v>4.3608004469039452E-2</v>
      </c>
      <c r="FU18">
        <v>3.7779125526793427E-4</v>
      </c>
      <c r="FV18">
        <v>4.0792664732004928E-2</v>
      </c>
      <c r="FW18">
        <v>2.0571380854670248E-2</v>
      </c>
      <c r="FX18">
        <v>3.6293644655865979E-2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2.6157244593911599</v>
      </c>
      <c r="GI18">
        <v>2.4312830043317195</v>
      </c>
      <c r="GJ18">
        <v>0.41520798273795984</v>
      </c>
      <c r="GK18">
        <v>3.9550753493654389E-2</v>
      </c>
      <c r="GL18">
        <v>0.11494770118047958</v>
      </c>
      <c r="GM18">
        <v>7.484982023805381E-2</v>
      </c>
      <c r="GN18">
        <v>5.6984179101333923E-2</v>
      </c>
      <c r="GO18">
        <v>1.8784753420949287E-2</v>
      </c>
      <c r="GP18">
        <v>4.4267009972506557E-2</v>
      </c>
      <c r="GQ18">
        <v>2.2973450747485281E-2</v>
      </c>
      <c r="GR18">
        <v>6.7473676295822654E-2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3.8996934978613695</v>
      </c>
      <c r="HD18">
        <v>3.3854807450223987</v>
      </c>
      <c r="HE18">
        <v>1.691284835572078</v>
      </c>
      <c r="HF18">
        <v>8.9218047661754271E-2</v>
      </c>
      <c r="HG18">
        <v>0.16523569531492607</v>
      </c>
      <c r="HH18">
        <v>0.13137889076609049</v>
      </c>
      <c r="HI18">
        <v>5.7413117679395706E-2</v>
      </c>
      <c r="HJ18">
        <v>0.11640396089594222</v>
      </c>
      <c r="HK18">
        <v>6.5311883561994619E-2</v>
      </c>
      <c r="HL18">
        <v>5.156171970144998E-2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2.680821116492746</v>
      </c>
      <c r="HY18">
        <v>2.7656680254318302</v>
      </c>
      <c r="HZ18">
        <v>3.0260674980312356</v>
      </c>
      <c r="IA18">
        <v>0.94667464593388451</v>
      </c>
      <c r="IB18">
        <v>9.564699723261276E-2</v>
      </c>
      <c r="IC18">
        <v>7.4474709024183253E-2</v>
      </c>
      <c r="ID18">
        <v>9.2103964206213931E-2</v>
      </c>
      <c r="IE18">
        <v>0.11382912599505191</v>
      </c>
      <c r="IF18">
        <v>0.11740587561568981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1.6795667887799788</v>
      </c>
      <c r="IU18">
        <v>3.7690211260340707</v>
      </c>
      <c r="IV18">
        <v>2.1728949027961746</v>
      </c>
      <c r="IW18">
        <v>0.78081764113208718</v>
      </c>
      <c r="IX18">
        <v>9.6704826314456108E-2</v>
      </c>
      <c r="IY18">
        <v>0.15554904248790402</v>
      </c>
      <c r="IZ18">
        <v>0.22419606720999657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2.0497525816379345</v>
      </c>
      <c r="JP18">
        <v>2.6529762320525605</v>
      </c>
      <c r="JQ18">
        <v>3.9559008677513576</v>
      </c>
      <c r="JR18">
        <v>1.8876352704031369</v>
      </c>
      <c r="JS18">
        <v>0.3954738508605985</v>
      </c>
      <c r="JT18">
        <v>0.12504249807627268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3.2037990563062912</v>
      </c>
      <c r="KL18">
        <v>4.0809465522446393</v>
      </c>
      <c r="KM18">
        <v>3.6940666100979884</v>
      </c>
      <c r="KN18">
        <v>1.5387841874828265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2.352859755187644</v>
      </c>
      <c r="LG18">
        <v>3.6062109675663794</v>
      </c>
      <c r="LH18">
        <v>4.4212970461933923</v>
      </c>
      <c r="LK18" s="102" t="s">
        <v>29</v>
      </c>
      <c r="LM18">
        <v>16</v>
      </c>
      <c r="LN18" s="86">
        <v>0.8</v>
      </c>
      <c r="LO18">
        <f t="shared" ref="LO18:MH18" si="16">KO$95</f>
        <v>0</v>
      </c>
      <c r="LP18">
        <f t="shared" si="16"/>
        <v>0</v>
      </c>
      <c r="LQ18">
        <f t="shared" si="16"/>
        <v>0</v>
      </c>
      <c r="LR18">
        <f t="shared" si="16"/>
        <v>0</v>
      </c>
      <c r="LS18">
        <f t="shared" si="16"/>
        <v>0</v>
      </c>
      <c r="LT18">
        <f t="shared" si="16"/>
        <v>0</v>
      </c>
      <c r="LU18">
        <f t="shared" si="16"/>
        <v>0</v>
      </c>
      <c r="LV18">
        <f t="shared" si="16"/>
        <v>0</v>
      </c>
      <c r="LW18">
        <f t="shared" si="16"/>
        <v>0</v>
      </c>
      <c r="LX18">
        <f t="shared" si="16"/>
        <v>0</v>
      </c>
      <c r="LY18">
        <f t="shared" si="16"/>
        <v>0</v>
      </c>
      <c r="LZ18">
        <f t="shared" si="16"/>
        <v>0</v>
      </c>
      <c r="MA18">
        <f t="shared" si="16"/>
        <v>0</v>
      </c>
      <c r="MB18">
        <f t="shared" si="16"/>
        <v>0</v>
      </c>
      <c r="MC18">
        <f t="shared" si="16"/>
        <v>0</v>
      </c>
      <c r="MD18">
        <f t="shared" si="16"/>
        <v>0</v>
      </c>
      <c r="ME18">
        <f t="shared" si="16"/>
        <v>0</v>
      </c>
      <c r="MF18">
        <f t="shared" si="16"/>
        <v>24.900813794455427</v>
      </c>
      <c r="MG18">
        <f t="shared" si="16"/>
        <v>55.479088966339305</v>
      </c>
      <c r="MH18">
        <f t="shared" si="16"/>
        <v>60.573751322244156</v>
      </c>
      <c r="MJ18">
        <f t="shared" si="2"/>
        <v>15.177720000000001</v>
      </c>
      <c r="MK18" s="86">
        <v>0.8</v>
      </c>
      <c r="ML18">
        <f>0.83*MC18+0.17*MD18</f>
        <v>0</v>
      </c>
    </row>
    <row r="19" spans="1:365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-1.1071718427585815E-31</v>
      </c>
      <c r="H19">
        <v>9.1980067033874458E-32</v>
      </c>
      <c r="I19">
        <v>0</v>
      </c>
      <c r="J19">
        <v>-5.4440789555553614E-34</v>
      </c>
      <c r="K19">
        <v>0</v>
      </c>
      <c r="L19">
        <v>0</v>
      </c>
      <c r="M19">
        <v>0</v>
      </c>
      <c r="N19">
        <v>0</v>
      </c>
      <c r="O19">
        <v>0</v>
      </c>
      <c r="P19">
        <v>-6.6681293570856782E-35</v>
      </c>
      <c r="Q19">
        <v>0</v>
      </c>
      <c r="R19">
        <v>8.154636021460448E-35</v>
      </c>
      <c r="S19">
        <v>-2.6698559882543733E-34</v>
      </c>
      <c r="T19">
        <v>5.7535517518557587E-34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1.7814805976674261E-32</v>
      </c>
      <c r="AB19">
        <v>0</v>
      </c>
      <c r="AC19">
        <v>-1.0309349211467136E-33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-2.7380984354629675E-34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2.9948623775365397E-2</v>
      </c>
      <c r="AV19">
        <v>0</v>
      </c>
      <c r="AW19">
        <v>2.2122701759138624E-33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0.10346079886051546</v>
      </c>
      <c r="BP19">
        <v>1.9935463952596145E-2</v>
      </c>
      <c r="BQ19">
        <v>8.0144783030669885E-32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0.12893197046511523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0.91445310749886266</v>
      </c>
      <c r="DE19">
        <v>8.3269723209249927E-2</v>
      </c>
      <c r="DF19">
        <v>-5.2333668024382282E-32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1.1719150444345878</v>
      </c>
      <c r="DY19">
        <v>1.3711243871940288</v>
      </c>
      <c r="DZ19">
        <v>5.406497100016514E-32</v>
      </c>
      <c r="EA19">
        <v>-9.7150096403735215E-32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1.9535246704528768</v>
      </c>
      <c r="ET19">
        <v>0.14800788082293223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3.2668528805559331</v>
      </c>
      <c r="FN19">
        <v>1.9442160285031951</v>
      </c>
      <c r="FO19">
        <v>2.806829585020677E-2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3.0376593189540166</v>
      </c>
      <c r="GI19">
        <v>0.39043715774315607</v>
      </c>
      <c r="GJ19">
        <v>1.5817165085050266E-31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1.1589848306847388</v>
      </c>
      <c r="HD19">
        <v>1.5128100014251897</v>
      </c>
      <c r="HE19">
        <v>1.0552742088731146E-2</v>
      </c>
      <c r="HF19">
        <v>-2.8947980886308695E-32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6.7950265696414487</v>
      </c>
      <c r="HY19">
        <v>3.7917310668597097</v>
      </c>
      <c r="HZ19">
        <v>0.72254289804518912</v>
      </c>
      <c r="IA19">
        <v>5.2099434880168933E-3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8.4665860671896951</v>
      </c>
      <c r="IU19">
        <v>2.7376452214436235</v>
      </c>
      <c r="IV19">
        <v>0.22577439669543634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5.3180265496960173</v>
      </c>
      <c r="JP19">
        <v>5.3921273833878773</v>
      </c>
      <c r="JQ19">
        <v>1.2368444836254127</v>
      </c>
      <c r="JR19">
        <v>3.022954455506131E-2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6.7537623386599481</v>
      </c>
      <c r="KL19">
        <v>4.8880891455437929</v>
      </c>
      <c r="KM19">
        <v>0.68895600071516805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6.7436052867891831</v>
      </c>
      <c r="LG19">
        <v>4.6061734712626263</v>
      </c>
      <c r="LH19">
        <v>2.0296425287225568</v>
      </c>
      <c r="LK19" s="102" t="s">
        <v>31</v>
      </c>
      <c r="LN19" s="35"/>
      <c r="MK19" s="35"/>
    </row>
    <row r="20" spans="1:365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-3.125370876747882E-31</v>
      </c>
      <c r="H20">
        <v>-3.8910248063391101E-32</v>
      </c>
      <c r="I20">
        <v>2.3048349958641412E-32</v>
      </c>
      <c r="J20">
        <v>6.1245770843548172E-32</v>
      </c>
      <c r="K20">
        <v>1.2902857626236078E-32</v>
      </c>
      <c r="L20">
        <v>2.9234156897122378E-32</v>
      </c>
      <c r="M20">
        <v>3.6170449628601888E-32</v>
      </c>
      <c r="N20">
        <v>4.0528616351034978E-32</v>
      </c>
      <c r="O20">
        <v>4.6539379828109277E-32</v>
      </c>
      <c r="P20">
        <v>-1.3400717521746858E-33</v>
      </c>
      <c r="Q20">
        <v>2.9797717588212995E-32</v>
      </c>
      <c r="R20">
        <v>-2.6701419436328112E-33</v>
      </c>
      <c r="S20">
        <v>7.68998910844227E-33</v>
      </c>
      <c r="T20">
        <v>3.6850732116476928E-32</v>
      </c>
      <c r="U20">
        <v>0</v>
      </c>
      <c r="V20">
        <v>0</v>
      </c>
      <c r="W20">
        <v>0</v>
      </c>
      <c r="X20">
        <v>0</v>
      </c>
      <c r="Y20">
        <v>0</v>
      </c>
      <c r="Z20">
        <v>8.9116887894599428E-30</v>
      </c>
      <c r="AA20">
        <v>1.0914539217123217E-31</v>
      </c>
      <c r="AB20">
        <v>2.3959556156445214E-32</v>
      </c>
      <c r="AC20">
        <v>1.8201704495696604E-32</v>
      </c>
      <c r="AD20">
        <v>1.75579261645466E-32</v>
      </c>
      <c r="AE20">
        <v>-3.2328824238236161E-33</v>
      </c>
      <c r="AF20">
        <v>1.3373065763806986E-32</v>
      </c>
      <c r="AG20">
        <v>1.0076630527600952E-32</v>
      </c>
      <c r="AH20">
        <v>1.9520993593755756E-32</v>
      </c>
      <c r="AI20">
        <v>9.4111984641308486E-33</v>
      </c>
      <c r="AJ20">
        <v>3.0829212491525892E-32</v>
      </c>
      <c r="AK20">
        <v>3.4145124745686151E-32</v>
      </c>
      <c r="AL20">
        <v>3.0023802145976224E-32</v>
      </c>
      <c r="AM20">
        <v>-1.8582424844937833E-32</v>
      </c>
      <c r="AN20">
        <v>4.0184708804850933E-33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1.8752487662918131E-30</v>
      </c>
      <c r="AU20">
        <v>2.9948623775365397E-2</v>
      </c>
      <c r="AV20">
        <v>2.6460132831414883E-32</v>
      </c>
      <c r="AW20">
        <v>-2.8216204834405275E-32</v>
      </c>
      <c r="AX20">
        <v>-5.1878661388623597E-32</v>
      </c>
      <c r="AY20">
        <v>-6.9820436611621009E-32</v>
      </c>
      <c r="AZ20">
        <v>-5.0567934682667807E-32</v>
      </c>
      <c r="BA20">
        <v>2.3136628060154928E-32</v>
      </c>
      <c r="BB20">
        <v>-9.4932500002018129E-32</v>
      </c>
      <c r="BC20">
        <v>4.0839844743207595E-32</v>
      </c>
      <c r="BD20">
        <v>-4.2501967678241602E-32</v>
      </c>
      <c r="BE20">
        <v>-4.4886651704497541E-32</v>
      </c>
      <c r="BF20">
        <v>-1.6384492889849395E-32</v>
      </c>
      <c r="BG20">
        <v>1.0780206515738228E-31</v>
      </c>
      <c r="BH20">
        <v>1.103833602446855E-31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0.10346079886051546</v>
      </c>
      <c r="BP20">
        <v>1.9935463952596148E-2</v>
      </c>
      <c r="BQ20">
        <v>9.7970785206197068E-32</v>
      </c>
      <c r="BR20">
        <v>7.4817878886870273E-32</v>
      </c>
      <c r="BS20">
        <v>-2.8953083966734123E-33</v>
      </c>
      <c r="BT20">
        <v>2.0477856219833367E-31</v>
      </c>
      <c r="BU20">
        <v>4.5993003176842381E-32</v>
      </c>
      <c r="BV20">
        <v>2.0265046858831497E-32</v>
      </c>
      <c r="BW20">
        <v>3.1221291688099964E-32</v>
      </c>
      <c r="BX20">
        <v>1.4747212735885033E-31</v>
      </c>
      <c r="BY20">
        <v>2.691317331765072E-32</v>
      </c>
      <c r="BZ20">
        <v>4.5257317455165928E-32</v>
      </c>
      <c r="CA20">
        <v>3.9853054942045684E-33</v>
      </c>
      <c r="CB20">
        <v>3.4631406626268496E-32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0.12893197046511523</v>
      </c>
      <c r="CK20">
        <v>2.4520526852888277E-31</v>
      </c>
      <c r="CL20">
        <v>4.6214971270136627E-31</v>
      </c>
      <c r="CM20">
        <v>3.2737579684423721E-31</v>
      </c>
      <c r="CN20">
        <v>1.1177324761979236E-31</v>
      </c>
      <c r="CO20">
        <v>1.578471134714142E-31</v>
      </c>
      <c r="CP20">
        <v>4.990631617766932E-32</v>
      </c>
      <c r="CQ20">
        <v>1.8326667569122905E-31</v>
      </c>
      <c r="CR20">
        <v>2.2998330272665438E-31</v>
      </c>
      <c r="CS20">
        <v>1.8411278708350931E-31</v>
      </c>
      <c r="CT20">
        <v>1.5129637476398857E-31</v>
      </c>
      <c r="CU20">
        <v>1.7110425361318112E-31</v>
      </c>
      <c r="CV20">
        <v>1.1962886572789548E-31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0.91445310749886266</v>
      </c>
      <c r="DE20">
        <v>8.3269723209249927E-2</v>
      </c>
      <c r="DF20">
        <v>8.1916732148780783E-31</v>
      </c>
      <c r="DG20">
        <v>-1.0384435688514622E-32</v>
      </c>
      <c r="DH20">
        <v>7.6111713661110796E-33</v>
      </c>
      <c r="DI20">
        <v>1.1651098354769663E-32</v>
      </c>
      <c r="DJ20">
        <v>-7.9906041189087644E-32</v>
      </c>
      <c r="DK20">
        <v>4.5319458875261438E-32</v>
      </c>
      <c r="DL20">
        <v>-4.5762045270780158E-32</v>
      </c>
      <c r="DM20">
        <v>3.4653762723486548E-32</v>
      </c>
      <c r="DN20">
        <v>4.1576806481324299E-32</v>
      </c>
      <c r="DO20">
        <v>-1.7052331650387412E-32</v>
      </c>
      <c r="DP20">
        <v>3.2615476630275514E-32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1.1719150444345878</v>
      </c>
      <c r="DY20">
        <v>1.3711243871940288</v>
      </c>
      <c r="DZ20">
        <v>1.1604213678213929E-30</v>
      </c>
      <c r="EA20">
        <v>-2.1706210171460492E-31</v>
      </c>
      <c r="EB20">
        <v>1.7002638177096596E-31</v>
      </c>
      <c r="EC20">
        <v>2.9004283819384472E-31</v>
      </c>
      <c r="ED20">
        <v>1.8518413234010825E-31</v>
      </c>
      <c r="EE20">
        <v>2.7499499995288471E-31</v>
      </c>
      <c r="EF20">
        <v>1.4232496014443965E-31</v>
      </c>
      <c r="EG20">
        <v>7.4021866542619469E-32</v>
      </c>
      <c r="EH20">
        <v>1.8785624429714717E-31</v>
      </c>
      <c r="EI20">
        <v>1.1252683362310375E-31</v>
      </c>
      <c r="EJ20">
        <v>2.9711480961795412E-33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1.9535246704528768</v>
      </c>
      <c r="ET20">
        <v>0.14800788082293223</v>
      </c>
      <c r="EU20">
        <v>2.8489432568708861E-31</v>
      </c>
      <c r="EV20">
        <v>1.4401171151650026E-31</v>
      </c>
      <c r="EW20">
        <v>1.0506437113359789E-31</v>
      </c>
      <c r="EX20">
        <v>1.2758552213620014E-31</v>
      </c>
      <c r="EY20">
        <v>1.5638123288492956E-31</v>
      </c>
      <c r="EZ20">
        <v>1.0508325338175376E-31</v>
      </c>
      <c r="FA20">
        <v>1.0841550245227313E-31</v>
      </c>
      <c r="FB20">
        <v>-2.258100444518594E-31</v>
      </c>
      <c r="FC20">
        <v>8.788988557635856E-32</v>
      </c>
      <c r="FD20">
        <v>-2.3751237410818716E-32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3.2668528805559331</v>
      </c>
      <c r="FN20">
        <v>1.9442160285031951</v>
      </c>
      <c r="FO20">
        <v>2.806829585020677E-2</v>
      </c>
      <c r="FP20">
        <v>-7.2504068958606031E-32</v>
      </c>
      <c r="FQ20">
        <v>-4.7700281601891798E-32</v>
      </c>
      <c r="FR20">
        <v>2.1947790017280303E-31</v>
      </c>
      <c r="FS20">
        <v>5.5073865681223883E-32</v>
      </c>
      <c r="FT20">
        <v>1.8713981250087709E-31</v>
      </c>
      <c r="FU20">
        <v>-3.3003641314851197E-31</v>
      </c>
      <c r="FV20">
        <v>6.2993015149599855E-33</v>
      </c>
      <c r="FW20">
        <v>-1.6541364900113402E-31</v>
      </c>
      <c r="FX20">
        <v>7.0243697349050501E-32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3.0376593189540166</v>
      </c>
      <c r="GI20">
        <v>0.39043715774315607</v>
      </c>
      <c r="GJ20">
        <v>-9.2566840866235076E-33</v>
      </c>
      <c r="GK20">
        <v>3.4354154337844916E-31</v>
      </c>
      <c r="GL20">
        <v>2.9869266633291526E-32</v>
      </c>
      <c r="GM20">
        <v>-5.8083146867770075E-33</v>
      </c>
      <c r="GN20">
        <v>4.9714447514350409E-33</v>
      </c>
      <c r="GO20">
        <v>9.8936104206329213E-32</v>
      </c>
      <c r="GP20">
        <v>2.2355491160410374E-31</v>
      </c>
      <c r="GQ20">
        <v>4.9739099676893253E-31</v>
      </c>
      <c r="GR20">
        <v>3.2648926319847325E-31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1.1589848306847388</v>
      </c>
      <c r="HD20">
        <v>1.5128100014251897</v>
      </c>
      <c r="HE20">
        <v>1.0552742088731146E-2</v>
      </c>
      <c r="HF20">
        <v>2.52019713458063E-31</v>
      </c>
      <c r="HG20">
        <v>3.3211159578359116E-31</v>
      </c>
      <c r="HH20">
        <v>-3.5559958747479504E-31</v>
      </c>
      <c r="HI20">
        <v>-1.5967224782898748E-31</v>
      </c>
      <c r="HJ20">
        <v>1.3390446809613908E-31</v>
      </c>
      <c r="HK20">
        <v>7.0861732510391509E-32</v>
      </c>
      <c r="HL20">
        <v>1.2226792474814708E-31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6.7950265696414487</v>
      </c>
      <c r="HY20">
        <v>3.7917310668597097</v>
      </c>
      <c r="HZ20">
        <v>0.72254289804518912</v>
      </c>
      <c r="IA20">
        <v>5.2099434880168933E-3</v>
      </c>
      <c r="IB20">
        <v>-8.833803452703002E-32</v>
      </c>
      <c r="IC20">
        <v>-2.0061638810021846E-31</v>
      </c>
      <c r="ID20">
        <v>2.6324718374826213E-32</v>
      </c>
      <c r="IE20">
        <v>-1.6596072968657241E-31</v>
      </c>
      <c r="IF20">
        <v>5.4437829498644393E-31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8.4665860671896951</v>
      </c>
      <c r="IU20">
        <v>2.7376452214436235</v>
      </c>
      <c r="IV20">
        <v>0.22577439669543634</v>
      </c>
      <c r="IW20">
        <v>4.4846366707800684E-31</v>
      </c>
      <c r="IX20">
        <v>3.9837149993646448E-31</v>
      </c>
      <c r="IY20">
        <v>1.3508789078299392E-32</v>
      </c>
      <c r="IZ20">
        <v>3.2192558948237816E-31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5.3180265496960173</v>
      </c>
      <c r="JP20">
        <v>5.3921273833878773</v>
      </c>
      <c r="JQ20">
        <v>1.2368444836254127</v>
      </c>
      <c r="JR20">
        <v>3.022954455506131E-2</v>
      </c>
      <c r="JS20">
        <v>3.4846770200801525E-31</v>
      </c>
      <c r="JT20">
        <v>-3.6877454647167632E-31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6.7537623386599481</v>
      </c>
      <c r="KL20">
        <v>4.8880891455437929</v>
      </c>
      <c r="KM20">
        <v>0.68895600071516805</v>
      </c>
      <c r="KN20">
        <v>-1.2898897337671003E-31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6.7436052867891831</v>
      </c>
      <c r="LG20">
        <v>4.6061734712626263</v>
      </c>
      <c r="LH20">
        <v>2.0296425287225568</v>
      </c>
      <c r="LK20" s="102" t="s">
        <v>33</v>
      </c>
      <c r="LN20" s="35"/>
      <c r="MK20" s="35"/>
    </row>
    <row r="21" spans="1:365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-1.7944061585195058E-3</v>
      </c>
      <c r="H21">
        <v>-2.1938399564630354E-2</v>
      </c>
      <c r="I21">
        <v>-2.9998280390723449E-2</v>
      </c>
      <c r="J21">
        <v>-2.9297896659894983E-2</v>
      </c>
      <c r="K21">
        <v>-2.979144966694133E-2</v>
      </c>
      <c r="L21">
        <v>-3.0057604976034945E-2</v>
      </c>
      <c r="M21">
        <v>-2.9779129094087038E-2</v>
      </c>
      <c r="N21">
        <v>-2.9969302439283991E-2</v>
      </c>
      <c r="O21">
        <v>-2.9103290644094504E-2</v>
      </c>
      <c r="P21">
        <v>-2.9540694914294705E-2</v>
      </c>
      <c r="Q21">
        <v>-2.9431417378806054E-2</v>
      </c>
      <c r="R21">
        <v>-2.9468636301281097E-2</v>
      </c>
      <c r="S21">
        <v>-2.9037098720279465E-2</v>
      </c>
      <c r="T21">
        <v>-2.9227515708885047E-2</v>
      </c>
      <c r="U21">
        <v>0</v>
      </c>
      <c r="V21">
        <v>0</v>
      </c>
      <c r="W21">
        <v>0</v>
      </c>
      <c r="X21">
        <v>0</v>
      </c>
      <c r="Y21">
        <v>0</v>
      </c>
      <c r="Z21">
        <v>0.46815492310577361</v>
      </c>
      <c r="AA21">
        <v>-7.537430560142229E-3</v>
      </c>
      <c r="AB21">
        <v>-5.9700771354149751E-2</v>
      </c>
      <c r="AC21">
        <v>-6.0030555467284946E-2</v>
      </c>
      <c r="AD21">
        <v>-5.8913045922027472E-2</v>
      </c>
      <c r="AE21">
        <v>-5.9556761549022258E-2</v>
      </c>
      <c r="AF21">
        <v>-5.9215343847666066E-2</v>
      </c>
      <c r="AG21">
        <v>-5.9658484118459441E-2</v>
      </c>
      <c r="AH21">
        <v>-5.9072567986258304E-2</v>
      </c>
      <c r="AI21">
        <v>-5.9025547913808298E-2</v>
      </c>
      <c r="AJ21">
        <v>-5.9710766299753901E-2</v>
      </c>
      <c r="AK21">
        <v>-5.9284070971834184E-2</v>
      </c>
      <c r="AL21">
        <v>-5.891727566693495E-2</v>
      </c>
      <c r="AM21">
        <v>-5.899114155392618E-2</v>
      </c>
      <c r="AN21">
        <v>-5.9062065755730073E-2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0.75977968213247182</v>
      </c>
      <c r="AU21">
        <v>0.28024612090933732</v>
      </c>
      <c r="AV21">
        <v>-7.9633421937778448E-2</v>
      </c>
      <c r="AW21">
        <v>-8.8158739482759541E-2</v>
      </c>
      <c r="AX21">
        <v>-8.9221583976420896E-2</v>
      </c>
      <c r="AY21">
        <v>-8.9029748921706148E-2</v>
      </c>
      <c r="AZ21">
        <v>-8.8972283852877337E-2</v>
      </c>
      <c r="BA21">
        <v>-8.9619391090287867E-2</v>
      </c>
      <c r="BB21">
        <v>-8.8284022277602445E-2</v>
      </c>
      <c r="BC21">
        <v>-8.8043343854567316E-2</v>
      </c>
      <c r="BD21">
        <v>-8.9276768050965044E-2</v>
      </c>
      <c r="BE21">
        <v>-8.87100774150483E-2</v>
      </c>
      <c r="BF21">
        <v>-8.8613581066213601E-2</v>
      </c>
      <c r="BG21">
        <v>-8.884971254384165E-2</v>
      </c>
      <c r="BH21">
        <v>-8.9247074718186714E-2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0.56190522476292437</v>
      </c>
      <c r="BP21">
        <v>-4.1041181537258744E-3</v>
      </c>
      <c r="BQ21">
        <v>-0.1192714817788792</v>
      </c>
      <c r="BR21">
        <v>-0.11879546282394728</v>
      </c>
      <c r="BS21">
        <v>-0.11943752870491708</v>
      </c>
      <c r="BT21">
        <v>-0.11871337258492379</v>
      </c>
      <c r="BU21">
        <v>-0.11894332479836339</v>
      </c>
      <c r="BV21">
        <v>-0.11937031153795294</v>
      </c>
      <c r="BW21">
        <v>-0.11875898378698441</v>
      </c>
      <c r="BX21">
        <v>-0.11795347814177552</v>
      </c>
      <c r="BY21">
        <v>-0.11805641185993387</v>
      </c>
      <c r="BZ21">
        <v>-0.11762810533132848</v>
      </c>
      <c r="CA21">
        <v>-0.11865574799214704</v>
      </c>
      <c r="CB21">
        <v>-0.11849538788481769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0.76472180342200069</v>
      </c>
      <c r="CJ21">
        <v>0.41173856654979041</v>
      </c>
      <c r="CK21">
        <v>-6.8574104570144623E-2</v>
      </c>
      <c r="CL21">
        <v>-0.14724703134512651</v>
      </c>
      <c r="CM21">
        <v>-0.14903847333057288</v>
      </c>
      <c r="CN21">
        <v>-0.14977811186622789</v>
      </c>
      <c r="CO21">
        <v>-0.14956361526680353</v>
      </c>
      <c r="CP21">
        <v>-0.1489543573930045</v>
      </c>
      <c r="CQ21">
        <v>-0.14625756875260804</v>
      </c>
      <c r="CR21">
        <v>-0.14898190797228975</v>
      </c>
      <c r="CS21">
        <v>-0.14776287309728448</v>
      </c>
      <c r="CT21">
        <v>-0.14686594217524965</v>
      </c>
      <c r="CU21">
        <v>-0.14878882670633695</v>
      </c>
      <c r="CV21">
        <v>-0.14711284420391504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0.89934207032581037</v>
      </c>
      <c r="DE21">
        <v>0.13470620155761881</v>
      </c>
      <c r="DF21">
        <v>-0.13519860127285413</v>
      </c>
      <c r="DG21">
        <v>-0.1789111699916259</v>
      </c>
      <c r="DH21">
        <v>-0.17822302822201716</v>
      </c>
      <c r="DI21">
        <v>-0.17866053696610509</v>
      </c>
      <c r="DJ21">
        <v>-0.17797748419943857</v>
      </c>
      <c r="DK21">
        <v>-0.17456566642871427</v>
      </c>
      <c r="DL21">
        <v>-0.16854357179889329</v>
      </c>
      <c r="DM21">
        <v>-0.17475715805470876</v>
      </c>
      <c r="DN21">
        <v>-0.16347262591581216</v>
      </c>
      <c r="DO21">
        <v>-0.17251200231939146</v>
      </c>
      <c r="DP21">
        <v>-0.17710092433416888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1.6384446710804905</v>
      </c>
      <c r="DY21">
        <v>0.66546130233606005</v>
      </c>
      <c r="DZ21">
        <v>3.9192934170839952E-2</v>
      </c>
      <c r="EA21">
        <v>-0.20540747966357886</v>
      </c>
      <c r="EB21">
        <v>-0.19498199917962403</v>
      </c>
      <c r="EC21">
        <v>-0.20452450402045208</v>
      </c>
      <c r="ED21">
        <v>-0.20233850970610467</v>
      </c>
      <c r="EE21">
        <v>-0.20309399663302585</v>
      </c>
      <c r="EF21">
        <v>-0.2070785944469003</v>
      </c>
      <c r="EG21">
        <v>-0.20495814544843025</v>
      </c>
      <c r="EH21">
        <v>-0.20556491261590343</v>
      </c>
      <c r="EI21">
        <v>-0.20412417883331635</v>
      </c>
      <c r="EJ21">
        <v>-0.18749156534770145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1.2308251576575437</v>
      </c>
      <c r="ET21">
        <v>0.65634842192675669</v>
      </c>
      <c r="EU21">
        <v>-0.1838679275258665</v>
      </c>
      <c r="EV21">
        <v>-0.20564560976599186</v>
      </c>
      <c r="EW21">
        <v>-0.20931665696668528</v>
      </c>
      <c r="EX21">
        <v>-0.21791479367324737</v>
      </c>
      <c r="EY21">
        <v>-0.23103088208756625</v>
      </c>
      <c r="EZ21">
        <v>-0.23226292181336455</v>
      </c>
      <c r="FA21">
        <v>-0.2343339494028652</v>
      </c>
      <c r="FB21">
        <v>-0.21737243127401201</v>
      </c>
      <c r="FC21">
        <v>-0.19236203243038885</v>
      </c>
      <c r="FD21">
        <v>-0.22520215544127783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1.1042454375372639</v>
      </c>
      <c r="FN21">
        <v>1.306516889954507</v>
      </c>
      <c r="FO21">
        <v>0.25662434259751921</v>
      </c>
      <c r="FP21">
        <v>-0.25001722847939661</v>
      </c>
      <c r="FQ21">
        <v>-0.25811190616403007</v>
      </c>
      <c r="FR21">
        <v>-0.25613634899683846</v>
      </c>
      <c r="FS21">
        <v>-0.25335277134508744</v>
      </c>
      <c r="FT21">
        <v>-0.23650036700659607</v>
      </c>
      <c r="FU21">
        <v>-0.26406608243652668</v>
      </c>
      <c r="FV21">
        <v>-0.23869267908906155</v>
      </c>
      <c r="FW21">
        <v>-0.25170896017700989</v>
      </c>
      <c r="FX21">
        <v>-0.23997458136790611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1.4493138591452328</v>
      </c>
      <c r="GI21">
        <v>1.3229646496127951</v>
      </c>
      <c r="GJ21">
        <v>-2.1411247146534959E-2</v>
      </c>
      <c r="GK21">
        <v>-0.27192474522290344</v>
      </c>
      <c r="GL21">
        <v>-0.22260681304654384</v>
      </c>
      <c r="GM21">
        <v>-0.24514297477952679</v>
      </c>
      <c r="GN21">
        <v>-0.25770622985812364</v>
      </c>
      <c r="GO21">
        <v>-0.28348169303427362</v>
      </c>
      <c r="GP21">
        <v>-0.26510645695975715</v>
      </c>
      <c r="GQ21">
        <v>-0.28110396206225724</v>
      </c>
      <c r="GR21">
        <v>-0.24887269006713239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2.2860107137173178</v>
      </c>
      <c r="HD21">
        <v>1.9318473523991571</v>
      </c>
      <c r="HE21">
        <v>0.79999445187461038</v>
      </c>
      <c r="HF21">
        <v>-0.26703476940659593</v>
      </c>
      <c r="HG21">
        <v>-0.21642106446563467</v>
      </c>
      <c r="HH21">
        <v>-0.2377233455234356</v>
      </c>
      <c r="HI21">
        <v>-0.28592563129837051</v>
      </c>
      <c r="HJ21">
        <v>-0.24680326572785244</v>
      </c>
      <c r="HK21">
        <v>-0.28137272004689723</v>
      </c>
      <c r="HL21">
        <v>-0.28935354524116663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1.4457525224844308</v>
      </c>
      <c r="HY21">
        <v>1.4891789756789355</v>
      </c>
      <c r="HZ21">
        <v>1.6601011726179162</v>
      </c>
      <c r="IA21">
        <v>0.27735426752753234</v>
      </c>
      <c r="IB21">
        <v>-0.28966258322178895</v>
      </c>
      <c r="IC21">
        <v>-0.30600958844845239</v>
      </c>
      <c r="ID21">
        <v>-0.291409823365328</v>
      </c>
      <c r="IE21">
        <v>-0.27943356023331845</v>
      </c>
      <c r="IF21">
        <v>-0.27603954054859081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0.73880186901817113</v>
      </c>
      <c r="IU21">
        <v>2.1337182318672703</v>
      </c>
      <c r="IV21">
        <v>1.0651439588225886</v>
      </c>
      <c r="IW21">
        <v>0.13760972315630002</v>
      </c>
      <c r="IX21">
        <v>-0.32106998513669094</v>
      </c>
      <c r="IY21">
        <v>-0.28123571414149018</v>
      </c>
      <c r="IZ21">
        <v>-0.23421565439678532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1.0974762177647255</v>
      </c>
      <c r="JP21">
        <v>1.3886303970325873</v>
      </c>
      <c r="JQ21">
        <v>2.225555613140525</v>
      </c>
      <c r="JR21">
        <v>0.84556500505711074</v>
      </c>
      <c r="JS21">
        <v>-0.14820910585018435</v>
      </c>
      <c r="JT21">
        <v>-0.3300594699148543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1.7341091919201284</v>
      </c>
      <c r="KL21">
        <v>2.2822726795359274</v>
      </c>
      <c r="KM21">
        <v>2.0219300941085372</v>
      </c>
      <c r="KN21">
        <v>0.58470655597999788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1.250350947902874</v>
      </c>
      <c r="LG21">
        <v>1.952776906940521</v>
      </c>
      <c r="LH21">
        <v>2.4768080773799674</v>
      </c>
      <c r="LK21" s="102" t="s">
        <v>35</v>
      </c>
      <c r="LN21" s="35"/>
      <c r="MK21" s="35"/>
    </row>
    <row r="22" spans="1:365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4.0039725361188536E-2</v>
      </c>
      <c r="H22">
        <v>3.3068610797545119E-2</v>
      </c>
      <c r="I22">
        <v>2.9998280390723449E-2</v>
      </c>
      <c r="J22">
        <v>2.9297896659894983E-2</v>
      </c>
      <c r="K22">
        <v>2.979144966694133E-2</v>
      </c>
      <c r="L22">
        <v>3.0057604976034945E-2</v>
      </c>
      <c r="M22">
        <v>2.9779129094087038E-2</v>
      </c>
      <c r="N22">
        <v>2.9969302439283991E-2</v>
      </c>
      <c r="O22">
        <v>2.9156400924783381E-2</v>
      </c>
      <c r="P22">
        <v>2.9594296750319361E-2</v>
      </c>
      <c r="Q22">
        <v>2.9487093026797685E-2</v>
      </c>
      <c r="R22">
        <v>2.9521719148075234E-2</v>
      </c>
      <c r="S22">
        <v>2.9087552218671292E-2</v>
      </c>
      <c r="T22">
        <v>2.9287123090260665E-2</v>
      </c>
      <c r="U22">
        <v>0</v>
      </c>
      <c r="V22">
        <v>0</v>
      </c>
      <c r="W22">
        <v>0</v>
      </c>
      <c r="X22">
        <v>0</v>
      </c>
      <c r="Y22">
        <v>0</v>
      </c>
      <c r="Z22">
        <v>0.31829489131947719</v>
      </c>
      <c r="AA22">
        <v>8.5275998931407984E-2</v>
      </c>
      <c r="AB22">
        <v>5.9700771354149751E-2</v>
      </c>
      <c r="AC22">
        <v>6.0030555467284953E-2</v>
      </c>
      <c r="AD22">
        <v>5.8913045922027472E-2</v>
      </c>
      <c r="AE22">
        <v>5.9556761549022251E-2</v>
      </c>
      <c r="AF22">
        <v>5.9215343847666066E-2</v>
      </c>
      <c r="AG22">
        <v>5.9658484118459441E-2</v>
      </c>
      <c r="AH22">
        <v>5.9072567986258318E-2</v>
      </c>
      <c r="AI22">
        <v>5.9076032135312463E-2</v>
      </c>
      <c r="AJ22">
        <v>5.9768606653839332E-2</v>
      </c>
      <c r="AK22">
        <v>5.9343265763281687E-2</v>
      </c>
      <c r="AL22">
        <v>5.8974845851617642E-2</v>
      </c>
      <c r="AM22">
        <v>5.9051275063142818E-2</v>
      </c>
      <c r="AN22">
        <v>5.9116498175415783E-2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0.49960913683233266</v>
      </c>
      <c r="AU22">
        <v>0.2708161068888964</v>
      </c>
      <c r="AV22">
        <v>9.5760429584206219E-2</v>
      </c>
      <c r="AW22">
        <v>8.8158739482759541E-2</v>
      </c>
      <c r="AX22">
        <v>8.9221583976420882E-2</v>
      </c>
      <c r="AY22">
        <v>8.9029748921706134E-2</v>
      </c>
      <c r="AZ22">
        <v>8.8972283852877337E-2</v>
      </c>
      <c r="BA22">
        <v>8.9619391090287867E-2</v>
      </c>
      <c r="BB22">
        <v>8.8284022277602472E-2</v>
      </c>
      <c r="BC22">
        <v>8.8145907192867259E-2</v>
      </c>
      <c r="BD22">
        <v>8.9379378119062505E-2</v>
      </c>
      <c r="BE22">
        <v>8.8832577440255134E-2</v>
      </c>
      <c r="BF22">
        <v>8.8726284003133649E-2</v>
      </c>
      <c r="BG22">
        <v>8.8953379743638331E-2</v>
      </c>
      <c r="BH22">
        <v>8.9357328508628986E-2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0.45016882209323378</v>
      </c>
      <c r="BP22">
        <v>0.17461992491215059</v>
      </c>
      <c r="BQ22">
        <v>0.1192714817788792</v>
      </c>
      <c r="BR22">
        <v>0.11879546282394729</v>
      </c>
      <c r="BS22">
        <v>0.11943752870491708</v>
      </c>
      <c r="BT22">
        <v>0.11871337258492379</v>
      </c>
      <c r="BU22">
        <v>0.11894332479836342</v>
      </c>
      <c r="BV22">
        <v>0.11937031153795295</v>
      </c>
      <c r="BW22">
        <v>0.1188663774776683</v>
      </c>
      <c r="BX22">
        <v>0.11806391634826965</v>
      </c>
      <c r="BY22">
        <v>0.11818109140335813</v>
      </c>
      <c r="BZ22">
        <v>0.11774003263990813</v>
      </c>
      <c r="CA22">
        <v>0.11877890871499659</v>
      </c>
      <c r="CB22">
        <v>0.11860419469239666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0.58325118469393522</v>
      </c>
      <c r="CJ22">
        <v>0.4236042401818742</v>
      </c>
      <c r="CK22">
        <v>0.18840415947495268</v>
      </c>
      <c r="CL22">
        <v>0.14724703134512646</v>
      </c>
      <c r="CM22">
        <v>0.14903847333057288</v>
      </c>
      <c r="CN22">
        <v>0.14977811186622789</v>
      </c>
      <c r="CO22">
        <v>0.14956361526680353</v>
      </c>
      <c r="CP22">
        <v>0.1489543573930045</v>
      </c>
      <c r="CQ22">
        <v>0.14643820268731</v>
      </c>
      <c r="CR22">
        <v>0.14914667689736938</v>
      </c>
      <c r="CS22">
        <v>0.14794679098323768</v>
      </c>
      <c r="CT22">
        <v>0.14702045125298346</v>
      </c>
      <c r="CU22">
        <v>0.14895600045689977</v>
      </c>
      <c r="CV22">
        <v>0.147267023791571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0.70554819092701992</v>
      </c>
      <c r="DE22">
        <v>0.33280275003660548</v>
      </c>
      <c r="DF22">
        <v>0.20440470169073546</v>
      </c>
      <c r="DG22">
        <v>0.1789111699916259</v>
      </c>
      <c r="DH22">
        <v>0.17822302822201716</v>
      </c>
      <c r="DI22">
        <v>0.17866053696610509</v>
      </c>
      <c r="DJ22">
        <v>0.17797748419943857</v>
      </c>
      <c r="DK22">
        <v>0.18206024394608131</v>
      </c>
      <c r="DL22">
        <v>0.18224906077054279</v>
      </c>
      <c r="DM22">
        <v>0.17723115310720891</v>
      </c>
      <c r="DN22">
        <v>0.18442054351106305</v>
      </c>
      <c r="DO22">
        <v>0.18091155506851098</v>
      </c>
      <c r="DP22">
        <v>0.17726507287393786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1.115882183946304</v>
      </c>
      <c r="DY22">
        <v>0.640451574183174</v>
      </c>
      <c r="DZ22">
        <v>0.33085306425016858</v>
      </c>
      <c r="EA22">
        <v>0.21004282458117515</v>
      </c>
      <c r="EB22">
        <v>0.21428508464729171</v>
      </c>
      <c r="EC22">
        <v>0.20999571636474845</v>
      </c>
      <c r="ED22">
        <v>0.21212879704126741</v>
      </c>
      <c r="EE22">
        <v>0.20993756471887282</v>
      </c>
      <c r="EF22">
        <v>0.20722833187624853</v>
      </c>
      <c r="EG22">
        <v>0.20546584305284882</v>
      </c>
      <c r="EH22">
        <v>0.20835217571102352</v>
      </c>
      <c r="EI22">
        <v>0.20936522213451469</v>
      </c>
      <c r="EJ22">
        <v>0.214684190451293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0.96384988876145838</v>
      </c>
      <c r="ET22">
        <v>0.68404785486646158</v>
      </c>
      <c r="EU22">
        <v>0.26613171824639653</v>
      </c>
      <c r="EV22">
        <v>0.25536158458522751</v>
      </c>
      <c r="EW22">
        <v>0.25296476790696437</v>
      </c>
      <c r="EX22">
        <v>0.25110127394893678</v>
      </c>
      <c r="EY22">
        <v>0.23941013914581555</v>
      </c>
      <c r="EZ22">
        <v>0.23761318883862587</v>
      </c>
      <c r="FA22">
        <v>0.2374092628409589</v>
      </c>
      <c r="FB22">
        <v>0.24569260941067589</v>
      </c>
      <c r="FC22">
        <v>0.25887712412325098</v>
      </c>
      <c r="FD22">
        <v>0.24116442971320246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0.93262800850415151</v>
      </c>
      <c r="FN22">
        <v>1.053133752752605</v>
      </c>
      <c r="FO22">
        <v>0.52893970912070443</v>
      </c>
      <c r="FP22">
        <v>0.275494149621266</v>
      </c>
      <c r="FQ22">
        <v>0.27469074988496806</v>
      </c>
      <c r="FR22">
        <v>0.27356201393989837</v>
      </c>
      <c r="FS22">
        <v>0.27025340826838207</v>
      </c>
      <c r="FT22">
        <v>0.28011752850528365</v>
      </c>
      <c r="FU22">
        <v>0.26457944626072588</v>
      </c>
      <c r="FV22">
        <v>0.27949234040948362</v>
      </c>
      <c r="FW22">
        <v>0.27229543289441971</v>
      </c>
      <c r="FX22">
        <v>0.27628096845201072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1.1664106002459276</v>
      </c>
      <c r="GI22">
        <v>1.1083183547189241</v>
      </c>
      <c r="GJ22">
        <v>0.43661922988449453</v>
      </c>
      <c r="GK22">
        <v>0.31147549871655772</v>
      </c>
      <c r="GL22">
        <v>0.33755451422702337</v>
      </c>
      <c r="GM22">
        <v>0.319997637024721</v>
      </c>
      <c r="GN22">
        <v>0.31470051162340473</v>
      </c>
      <c r="GO22">
        <v>0.30228321026358645</v>
      </c>
      <c r="GP22">
        <v>0.30938118944907672</v>
      </c>
      <c r="GQ22">
        <v>0.30408820020985527</v>
      </c>
      <c r="GR22">
        <v>0.31635287571833798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1.6136827841440518</v>
      </c>
      <c r="HD22">
        <v>1.4536333926232421</v>
      </c>
      <c r="HE22">
        <v>0.89129038369746849</v>
      </c>
      <c r="HF22">
        <v>0.35625281706835021</v>
      </c>
      <c r="HG22">
        <v>0.38166047899794298</v>
      </c>
      <c r="HH22">
        <v>0.3691059256571228</v>
      </c>
      <c r="HI22">
        <v>0.34334576332436123</v>
      </c>
      <c r="HJ22">
        <v>0.36321104754725003</v>
      </c>
      <c r="HK22">
        <v>0.34668994987948781</v>
      </c>
      <c r="HL22">
        <v>0.34092428718908752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1.2350685940083153</v>
      </c>
      <c r="HY22">
        <v>1.2764890497528942</v>
      </c>
      <c r="HZ22">
        <v>1.3659663254133205</v>
      </c>
      <c r="IA22">
        <v>0.66932120858074362</v>
      </c>
      <c r="IB22">
        <v>0.38531392876491333</v>
      </c>
      <c r="IC22">
        <v>0.38048968441704767</v>
      </c>
      <c r="ID22">
        <v>0.38351823075072461</v>
      </c>
      <c r="IE22">
        <v>0.39326695894375452</v>
      </c>
      <c r="IF22">
        <v>0.39344969289033066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0.94076491976180776</v>
      </c>
      <c r="IU22">
        <v>1.6353046559610107</v>
      </c>
      <c r="IV22">
        <v>1.1077518850215968</v>
      </c>
      <c r="IW22">
        <v>0.64320882154158832</v>
      </c>
      <c r="IX22">
        <v>0.41777797846390624</v>
      </c>
      <c r="IY22">
        <v>0.43678767872488089</v>
      </c>
      <c r="IZ22">
        <v>0.45841447422463422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0.95227636387320869</v>
      </c>
      <c r="JP22">
        <v>1.2643533498124528</v>
      </c>
      <c r="JQ22">
        <v>1.7303471592563289</v>
      </c>
      <c r="JR22">
        <v>1.0420711666608857</v>
      </c>
      <c r="JS22">
        <v>0.5436850900409339</v>
      </c>
      <c r="JT22">
        <v>0.4551067993784908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1.469698077832132</v>
      </c>
      <c r="KL22">
        <v>1.7986749705670135</v>
      </c>
      <c r="KM22">
        <v>1.6721374448754029</v>
      </c>
      <c r="KN22">
        <v>0.95407871868121041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1.1025088072847702</v>
      </c>
      <c r="LG22">
        <v>1.6534390702054682</v>
      </c>
      <c r="LH22">
        <v>1.9444906066149974</v>
      </c>
      <c r="LK22" s="102" t="s">
        <v>37</v>
      </c>
      <c r="LN22" s="35"/>
      <c r="MK22" s="35"/>
    </row>
    <row r="23" spans="1:365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8.4794118149211402E-3</v>
      </c>
      <c r="H23">
        <v>-8.8232696793376646E-4</v>
      </c>
      <c r="I23">
        <v>-4.6924684410070147E-3</v>
      </c>
      <c r="J23">
        <v>-4.5829112093690423E-3</v>
      </c>
      <c r="K23">
        <v>-4.6601150317003197E-3</v>
      </c>
      <c r="L23">
        <v>-4.7017482644076992E-3</v>
      </c>
      <c r="M23">
        <v>-4.6581877912538327E-3</v>
      </c>
      <c r="N23">
        <v>-4.6879355770946974E-3</v>
      </c>
      <c r="O23">
        <v>-4.5524700448862886E-3</v>
      </c>
      <c r="P23">
        <v>-4.6208908245824075E-3</v>
      </c>
      <c r="Q23">
        <v>-4.6037971318802686E-3</v>
      </c>
      <c r="R23">
        <v>-4.6096190862339086E-3</v>
      </c>
      <c r="S23">
        <v>-4.5421160009375631E-3</v>
      </c>
      <c r="T23">
        <v>-4.5719018985965355E-3</v>
      </c>
      <c r="U23">
        <v>0</v>
      </c>
      <c r="V23">
        <v>0</v>
      </c>
      <c r="W23">
        <v>0</v>
      </c>
      <c r="X23">
        <v>0</v>
      </c>
      <c r="Y23">
        <v>0</v>
      </c>
      <c r="Z23">
        <v>0.25336748736534603</v>
      </c>
      <c r="AA23">
        <v>1.6627001382893351E-2</v>
      </c>
      <c r="AB23">
        <v>-9.3386681447831868E-3</v>
      </c>
      <c r="AC23">
        <v>-9.3902544865026635E-3</v>
      </c>
      <c r="AD23">
        <v>-9.2154485241160156E-3</v>
      </c>
      <c r="AE23">
        <v>-9.31614147135542E-3</v>
      </c>
      <c r="AF23">
        <v>-9.2627353504728862E-3</v>
      </c>
      <c r="AG23">
        <v>-9.3320533816584408E-3</v>
      </c>
      <c r="AH23">
        <v>-9.2404016961744762E-3</v>
      </c>
      <c r="AI23">
        <v>-9.2330466010426254E-3</v>
      </c>
      <c r="AJ23">
        <v>-9.3402315999614963E-3</v>
      </c>
      <c r="AK23">
        <v>-9.2734859620746176E-3</v>
      </c>
      <c r="AL23">
        <v>-9.2161101601909313E-3</v>
      </c>
      <c r="AM23">
        <v>-9.2276646006141435E-3</v>
      </c>
      <c r="AN23">
        <v>-9.2387588891644761E-3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0.40731157920260441</v>
      </c>
      <c r="AU23">
        <v>0.17005833924686603</v>
      </c>
      <c r="AV23">
        <v>-8.7627290544930441E-3</v>
      </c>
      <c r="AW23">
        <v>-1.3790193885571324E-2</v>
      </c>
      <c r="AX23">
        <v>-1.3956448890166395E-2</v>
      </c>
      <c r="AY23">
        <v>-1.3926441172110463E-2</v>
      </c>
      <c r="AZ23">
        <v>-1.3917452222796467E-2</v>
      </c>
      <c r="BA23">
        <v>-1.4018675701274085E-2</v>
      </c>
      <c r="BB23">
        <v>-1.3809791194261831E-2</v>
      </c>
      <c r="BC23">
        <v>-1.3772143172781482E-2</v>
      </c>
      <c r="BD23">
        <v>-1.3965081035905153E-2</v>
      </c>
      <c r="BE23">
        <v>-1.3876436690622091E-2</v>
      </c>
      <c r="BF23">
        <v>-1.3861342289687044E-2</v>
      </c>
      <c r="BG23">
        <v>-1.3898279057137234E-2</v>
      </c>
      <c r="BH23">
        <v>-1.3960436268766642E-2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0.31971163248304107</v>
      </c>
      <c r="BP23">
        <v>3.8414708205536774E-2</v>
      </c>
      <c r="BQ23">
        <v>-1.8656991563176607E-2</v>
      </c>
      <c r="BR23">
        <v>-1.8582530497600665E-2</v>
      </c>
      <c r="BS23">
        <v>-1.8682965384009348E-2</v>
      </c>
      <c r="BT23">
        <v>-1.8569689566356774E-2</v>
      </c>
      <c r="BU23">
        <v>-1.8605659744995381E-2</v>
      </c>
      <c r="BV23">
        <v>-1.8672450966830598E-2</v>
      </c>
      <c r="BW23">
        <v>-1.8576824279528267E-2</v>
      </c>
      <c r="BX23">
        <v>-1.8450823396478837E-2</v>
      </c>
      <c r="BY23">
        <v>-1.8466924760213103E-2</v>
      </c>
      <c r="BZ23">
        <v>-1.8399927090934045E-2</v>
      </c>
      <c r="CA23">
        <v>-1.8560675663576064E-2</v>
      </c>
      <c r="CB23">
        <v>-1.8535591400977058E-2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0.42837487714284572</v>
      </c>
      <c r="CJ23">
        <v>0.25574153597425897</v>
      </c>
      <c r="CK23">
        <v>1.6720431972810531E-2</v>
      </c>
      <c r="CL23">
        <v>-2.3033055182477894E-2</v>
      </c>
      <c r="CM23">
        <v>-2.331328074444718E-2</v>
      </c>
      <c r="CN23">
        <v>-2.3428978392482602E-2</v>
      </c>
      <c r="CO23">
        <v>-2.3395425851790542E-2</v>
      </c>
      <c r="CP23">
        <v>-2.3300122944157155E-2</v>
      </c>
      <c r="CQ23">
        <v>-2.2878278911022534E-2</v>
      </c>
      <c r="CR23">
        <v>-2.3304432531978322E-2</v>
      </c>
      <c r="CS23">
        <v>-2.3113745512424403E-2</v>
      </c>
      <c r="CT23">
        <v>-2.2973443468754164E-2</v>
      </c>
      <c r="CU23">
        <v>-2.3274229875851603E-2</v>
      </c>
      <c r="CV23">
        <v>-2.3012065015137584E-2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0.5082797691647416</v>
      </c>
      <c r="DE23">
        <v>0.12815441708925435</v>
      </c>
      <c r="DF23">
        <v>-5.2967079246188896E-3</v>
      </c>
      <c r="DG23">
        <v>-2.7986104803159374E-2</v>
      </c>
      <c r="DH23">
        <v>-2.7878462515175874E-2</v>
      </c>
      <c r="DI23">
        <v>-2.794689963715611E-2</v>
      </c>
      <c r="DJ23">
        <v>-2.784005339432559E-2</v>
      </c>
      <c r="DK23">
        <v>-2.5598113028706623E-2</v>
      </c>
      <c r="DL23">
        <v>-2.3228557042950772E-2</v>
      </c>
      <c r="DM23">
        <v>-2.6787061089616777E-2</v>
      </c>
      <c r="DN23">
        <v>-2.0775671074132838E-2</v>
      </c>
      <c r="DO23">
        <v>-2.5067634846432707E-2</v>
      </c>
      <c r="DP23">
        <v>-2.7702937884674469E-2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0.88717235668353234</v>
      </c>
      <c r="DY23">
        <v>0.40321421454021372</v>
      </c>
      <c r="DZ23">
        <v>9.0889877609189179E-2</v>
      </c>
      <c r="EA23">
        <v>-3.1069051893624352E-2</v>
      </c>
      <c r="EB23">
        <v>-2.6078600407011737E-2</v>
      </c>
      <c r="EC23">
        <v>-3.0739477131041922E-2</v>
      </c>
      <c r="ED23">
        <v>-2.9408248553236076E-2</v>
      </c>
      <c r="EE23">
        <v>-3.0207986786821274E-2</v>
      </c>
      <c r="EF23">
        <v>-3.2392182371582146E-2</v>
      </c>
      <c r="EG23">
        <v>-3.1981341900674788E-2</v>
      </c>
      <c r="EH23">
        <v>-3.1529845078693393E-2</v>
      </c>
      <c r="EI23">
        <v>-3.0739782644810736E-2</v>
      </c>
      <c r="EJ23">
        <v>-2.3101839717455247E-2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0.69522224199771121</v>
      </c>
      <c r="ET23">
        <v>0.4096871685054253</v>
      </c>
      <c r="EU23">
        <v>-9.9189192803493028E-3</v>
      </c>
      <c r="EV23">
        <v>-2.078057042379387E-2</v>
      </c>
      <c r="EW23">
        <v>-2.274465836042313E-2</v>
      </c>
      <c r="EX23">
        <v>-2.6485857718143289E-2</v>
      </c>
      <c r="EY23">
        <v>-3.4225110714424592E-2</v>
      </c>
      <c r="EZ23">
        <v>-3.5111799315291646E-2</v>
      </c>
      <c r="FA23">
        <v>-3.5966521201462077E-2</v>
      </c>
      <c r="FB23">
        <v>-2.7518645414653705E-2</v>
      </c>
      <c r="FC23">
        <v>-1.4856113905028659E-2</v>
      </c>
      <c r="FD23">
        <v>-3.1577114508600797E-2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0.63927756166894634</v>
      </c>
      <c r="FN23">
        <v>0.74484999592021106</v>
      </c>
      <c r="FO23">
        <v>0.22007602074400945</v>
      </c>
      <c r="FP23">
        <v>-3.3273344305064033E-2</v>
      </c>
      <c r="FQ23">
        <v>-3.6577657989018894E-2</v>
      </c>
      <c r="FR23">
        <v>-3.6074667649419093E-2</v>
      </c>
      <c r="FS23">
        <v>-3.5762739255323091E-2</v>
      </c>
      <c r="FT23">
        <v>-2.7006373546972419E-2</v>
      </c>
      <c r="FU23">
        <v>-4.1224180952851928E-2</v>
      </c>
      <c r="FV23">
        <v>-2.7994078599946574E-2</v>
      </c>
      <c r="FW23">
        <v>-3.4662127848929025E-2</v>
      </c>
      <c r="FX23">
        <v>-2.9225323283227491E-2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0.82584073123521828</v>
      </c>
      <c r="GI23">
        <v>0.76383024227239493</v>
      </c>
      <c r="GJ23">
        <v>9.175425906230926E-2</v>
      </c>
      <c r="GK23">
        <v>-3.3476603201125534E-2</v>
      </c>
      <c r="GL23">
        <v>-8.4923743961093246E-3</v>
      </c>
      <c r="GM23">
        <v>-2.1202188435349337E-2</v>
      </c>
      <c r="GN23">
        <v>-2.7259710645163936E-2</v>
      </c>
      <c r="GO23">
        <v>-4.0041478210444272E-2</v>
      </c>
      <c r="GP23">
        <v>-3.1330073876101559E-2</v>
      </c>
      <c r="GQ23">
        <v>-3.8709894088479295E-2</v>
      </c>
      <c r="GR23">
        <v>-2.3475173750123628E-2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1.2508141530525196</v>
      </c>
      <c r="HD23">
        <v>1.0776337229781832</v>
      </c>
      <c r="HE23">
        <v>0.51252806095499592</v>
      </c>
      <c r="HF23">
        <v>-2.1335383180182976E-2</v>
      </c>
      <c r="HG23">
        <v>3.9935740621878796E-3</v>
      </c>
      <c r="HH23">
        <v>-7.093535904392068E-3</v>
      </c>
      <c r="HI23">
        <v>-3.1575554619130766E-2</v>
      </c>
      <c r="HJ23">
        <v>-1.1943873387053104E-2</v>
      </c>
      <c r="HK23">
        <v>-2.9054101240021255E-2</v>
      </c>
      <c r="HL23">
        <v>-3.3452110218193165E-2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0.8401940581327747</v>
      </c>
      <c r="HY23">
        <v>0.86642123107103475</v>
      </c>
      <c r="HZ23">
        <v>0.95280223604794578</v>
      </c>
      <c r="IA23">
        <v>0.26022108713419673</v>
      </c>
      <c r="IB23">
        <v>-2.3402531318858596E-2</v>
      </c>
      <c r="IC23">
        <v>-3.0809162622916039E-2</v>
      </c>
      <c r="ID23">
        <v>-2.4487381267210399E-2</v>
      </c>
      <c r="IE23">
        <v>-1.763783722281842E-2</v>
      </c>
      <c r="IF23">
        <v>-1.6287675160093096E-2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0.50027201493010021</v>
      </c>
      <c r="IU23">
        <v>1.1970612593355188</v>
      </c>
      <c r="IV23">
        <v>0.6643168479449687</v>
      </c>
      <c r="IW23">
        <v>0.20037200928267754</v>
      </c>
      <c r="IX23">
        <v>-2.8073083250205483E-2</v>
      </c>
      <c r="IY23">
        <v>-8.3637316880596207E-3</v>
      </c>
      <c r="IZ23">
        <v>1.4714987178690775E-2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0.64116865890819896</v>
      </c>
      <c r="JP23">
        <v>0.82488060137510033</v>
      </c>
      <c r="JQ23">
        <v>1.2542317342110147</v>
      </c>
      <c r="JR23">
        <v>0.56463050508779544</v>
      </c>
      <c r="JS23">
        <v>6.7399770617930788E-2</v>
      </c>
      <c r="JT23">
        <v>-2.2988569630556961E-2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1.0050880788096053</v>
      </c>
      <c r="KL23">
        <v>1.2917454560868846</v>
      </c>
      <c r="KM23">
        <v>1.1624065231702847</v>
      </c>
      <c r="KN23">
        <v>0.44392138682133031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0.73450880728477042</v>
      </c>
      <c r="LG23">
        <v>1.1314657601648777</v>
      </c>
      <c r="LH23">
        <v>1.4001329303928953</v>
      </c>
      <c r="LK23" s="102" t="s">
        <v>39</v>
      </c>
      <c r="LN23" s="35"/>
      <c r="MK23" s="35"/>
    </row>
    <row r="24" spans="1:365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8.4794118149211419E-3</v>
      </c>
      <c r="H24">
        <v>-8.8232696793376613E-4</v>
      </c>
      <c r="I24">
        <v>-4.6924684410070147E-3</v>
      </c>
      <c r="J24">
        <v>-4.5829112093690423E-3</v>
      </c>
      <c r="K24">
        <v>-4.6601150317003206E-3</v>
      </c>
      <c r="L24">
        <v>-4.7017482644076992E-3</v>
      </c>
      <c r="M24">
        <v>-4.6581877912538327E-3</v>
      </c>
      <c r="N24">
        <v>-4.6879355770946974E-3</v>
      </c>
      <c r="O24">
        <v>-4.5524700448862886E-3</v>
      </c>
      <c r="P24">
        <v>-4.6208908245824075E-3</v>
      </c>
      <c r="Q24">
        <v>-4.6037971318802686E-3</v>
      </c>
      <c r="R24">
        <v>-4.6096190862339077E-3</v>
      </c>
      <c r="S24">
        <v>-4.5421160009375631E-3</v>
      </c>
      <c r="T24">
        <v>-4.5719018985965355E-3</v>
      </c>
      <c r="U24">
        <v>0</v>
      </c>
      <c r="V24">
        <v>0</v>
      </c>
      <c r="W24">
        <v>0</v>
      </c>
      <c r="X24">
        <v>0</v>
      </c>
      <c r="Y24">
        <v>0</v>
      </c>
      <c r="Z24">
        <v>0.25336748736534609</v>
      </c>
      <c r="AA24">
        <v>1.6627001382893351E-2</v>
      </c>
      <c r="AB24">
        <v>-9.3386681447831868E-3</v>
      </c>
      <c r="AC24">
        <v>-9.3902544865026617E-3</v>
      </c>
      <c r="AD24">
        <v>-9.2154485241160173E-3</v>
      </c>
      <c r="AE24">
        <v>-9.3161414713554217E-3</v>
      </c>
      <c r="AF24">
        <v>-9.2627353504728879E-3</v>
      </c>
      <c r="AG24">
        <v>-9.3320533816584408E-3</v>
      </c>
      <c r="AH24">
        <v>-9.2404016961744762E-3</v>
      </c>
      <c r="AI24">
        <v>-9.2330466010426254E-3</v>
      </c>
      <c r="AJ24">
        <v>-9.3402315999614963E-3</v>
      </c>
      <c r="AK24">
        <v>-9.2734859620746176E-3</v>
      </c>
      <c r="AL24">
        <v>-9.216110160190933E-3</v>
      </c>
      <c r="AM24">
        <v>-9.2276646006141435E-3</v>
      </c>
      <c r="AN24">
        <v>-9.2387588891644761E-3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0.40731157920260441</v>
      </c>
      <c r="AU24">
        <v>0.17005833924686603</v>
      </c>
      <c r="AV24">
        <v>-8.7627290544930458E-3</v>
      </c>
      <c r="AW24">
        <v>-1.3790193885571324E-2</v>
      </c>
      <c r="AX24">
        <v>-1.3956448890166395E-2</v>
      </c>
      <c r="AY24">
        <v>-1.3926441172110463E-2</v>
      </c>
      <c r="AZ24">
        <v>-1.3917452222796467E-2</v>
      </c>
      <c r="BA24">
        <v>-1.4018675701274085E-2</v>
      </c>
      <c r="BB24">
        <v>-1.3809791194261831E-2</v>
      </c>
      <c r="BC24">
        <v>-1.3772143172781482E-2</v>
      </c>
      <c r="BD24">
        <v>-1.3965081035905155E-2</v>
      </c>
      <c r="BE24">
        <v>-1.3876436690622091E-2</v>
      </c>
      <c r="BF24">
        <v>-1.3861342289687046E-2</v>
      </c>
      <c r="BG24">
        <v>-1.3898279057137234E-2</v>
      </c>
      <c r="BH24">
        <v>-1.3960436268766642E-2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0.31971163248304107</v>
      </c>
      <c r="BP24">
        <v>3.8414708205536774E-2</v>
      </c>
      <c r="BQ24">
        <v>-1.8656991563176607E-2</v>
      </c>
      <c r="BR24">
        <v>-1.8582530497600662E-2</v>
      </c>
      <c r="BS24">
        <v>-1.8682965384009355E-2</v>
      </c>
      <c r="BT24">
        <v>-1.8569689566356781E-2</v>
      </c>
      <c r="BU24">
        <v>-1.8605659744995381E-2</v>
      </c>
      <c r="BV24">
        <v>-1.8672450966830598E-2</v>
      </c>
      <c r="BW24">
        <v>-1.8576824279528271E-2</v>
      </c>
      <c r="BX24">
        <v>-1.8450823396478841E-2</v>
      </c>
      <c r="BY24">
        <v>-1.8466924760213103E-2</v>
      </c>
      <c r="BZ24">
        <v>-1.8399927090934045E-2</v>
      </c>
      <c r="CA24">
        <v>-1.8560675663576064E-2</v>
      </c>
      <c r="CB24">
        <v>-1.8535591400977058E-2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0.42837487714284578</v>
      </c>
      <c r="CJ24">
        <v>0.25574153597425897</v>
      </c>
      <c r="CK24">
        <v>1.6720431972810531E-2</v>
      </c>
      <c r="CL24">
        <v>-2.3033055182477894E-2</v>
      </c>
      <c r="CM24">
        <v>-2.331328074444718E-2</v>
      </c>
      <c r="CN24">
        <v>-2.3428978392482602E-2</v>
      </c>
      <c r="CO24">
        <v>-2.3395425851790542E-2</v>
      </c>
      <c r="CP24">
        <v>-2.3300122944157158E-2</v>
      </c>
      <c r="CQ24">
        <v>-2.2878278911022527E-2</v>
      </c>
      <c r="CR24">
        <v>-2.3304432531978322E-2</v>
      </c>
      <c r="CS24">
        <v>-2.311374551242441E-2</v>
      </c>
      <c r="CT24">
        <v>-2.2973443468754164E-2</v>
      </c>
      <c r="CU24">
        <v>-2.3274229875851603E-2</v>
      </c>
      <c r="CV24">
        <v>-2.3012065015137584E-2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0.5082797691647416</v>
      </c>
      <c r="DE24">
        <v>0.12815441708925435</v>
      </c>
      <c r="DF24">
        <v>-5.2967079246188905E-3</v>
      </c>
      <c r="DG24">
        <v>-2.7986104803159381E-2</v>
      </c>
      <c r="DH24">
        <v>-2.7878462515175874E-2</v>
      </c>
      <c r="DI24">
        <v>-2.794689963715611E-2</v>
      </c>
      <c r="DJ24">
        <v>-2.784005339432559E-2</v>
      </c>
      <c r="DK24">
        <v>-2.5598113028706623E-2</v>
      </c>
      <c r="DL24">
        <v>-2.3228557042950772E-2</v>
      </c>
      <c r="DM24">
        <v>-2.6787061089616777E-2</v>
      </c>
      <c r="DN24">
        <v>-2.0775671074132848E-2</v>
      </c>
      <c r="DO24">
        <v>-2.5067634846432704E-2</v>
      </c>
      <c r="DP24">
        <v>-2.7702937884674469E-2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0.88717235668353245</v>
      </c>
      <c r="DY24">
        <v>0.40321421454021372</v>
      </c>
      <c r="DZ24">
        <v>9.0889877609189179E-2</v>
      </c>
      <c r="EA24">
        <v>-3.1069051893624352E-2</v>
      </c>
      <c r="EB24">
        <v>-2.6078600407011737E-2</v>
      </c>
      <c r="EC24">
        <v>-3.0739477131041922E-2</v>
      </c>
      <c r="ED24">
        <v>-2.9408248553236076E-2</v>
      </c>
      <c r="EE24">
        <v>-3.0207986786821274E-2</v>
      </c>
      <c r="EF24">
        <v>-3.2392182371582146E-2</v>
      </c>
      <c r="EG24">
        <v>-3.1981341900674788E-2</v>
      </c>
      <c r="EH24">
        <v>-3.1529845078693393E-2</v>
      </c>
      <c r="EI24">
        <v>-3.0739782644810736E-2</v>
      </c>
      <c r="EJ24">
        <v>-2.3101839717455247E-2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0.69522224199771121</v>
      </c>
      <c r="ET24">
        <v>0.40968716850542536</v>
      </c>
      <c r="EU24">
        <v>-9.9189192803492993E-3</v>
      </c>
      <c r="EV24">
        <v>-2.0780570423793866E-2</v>
      </c>
      <c r="EW24">
        <v>-2.2744658360423137E-2</v>
      </c>
      <c r="EX24">
        <v>-2.6485857718143282E-2</v>
      </c>
      <c r="EY24">
        <v>-3.4225110714424592E-2</v>
      </c>
      <c r="EZ24">
        <v>-3.5111799315291646E-2</v>
      </c>
      <c r="FA24">
        <v>-3.5966521201462077E-2</v>
      </c>
      <c r="FB24">
        <v>-2.7518645414653705E-2</v>
      </c>
      <c r="FC24">
        <v>-1.4856113905028662E-2</v>
      </c>
      <c r="FD24">
        <v>-3.1577114508600797E-2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0.63927756166894656</v>
      </c>
      <c r="FN24">
        <v>0.74484999592021106</v>
      </c>
      <c r="FO24">
        <v>0.22007602074400945</v>
      </c>
      <c r="FP24">
        <v>-3.3273344305064033E-2</v>
      </c>
      <c r="FQ24">
        <v>-3.6577657989018894E-2</v>
      </c>
      <c r="FR24">
        <v>-3.6074667649419093E-2</v>
      </c>
      <c r="FS24">
        <v>-3.5762739255323091E-2</v>
      </c>
      <c r="FT24">
        <v>-2.7006373546972419E-2</v>
      </c>
      <c r="FU24">
        <v>-4.1224180952851928E-2</v>
      </c>
      <c r="FV24">
        <v>-2.7994078599946574E-2</v>
      </c>
      <c r="FW24">
        <v>-3.4662127848929025E-2</v>
      </c>
      <c r="FX24">
        <v>-2.9225323283227491E-2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0.82584073123521828</v>
      </c>
      <c r="GI24">
        <v>0.76383024227239504</v>
      </c>
      <c r="GJ24">
        <v>9.1754259062309287E-2</v>
      </c>
      <c r="GK24">
        <v>-3.3476603201125534E-2</v>
      </c>
      <c r="GL24">
        <v>-8.4923743961093246E-3</v>
      </c>
      <c r="GM24">
        <v>-2.1202188435349333E-2</v>
      </c>
      <c r="GN24">
        <v>-2.7259710645163939E-2</v>
      </c>
      <c r="GO24">
        <v>-4.0041478210444278E-2</v>
      </c>
      <c r="GP24">
        <v>-3.1330073876101559E-2</v>
      </c>
      <c r="GQ24">
        <v>-3.8709894088479295E-2</v>
      </c>
      <c r="GR24">
        <v>-2.3475173750123628E-2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1.2508141530525196</v>
      </c>
      <c r="HD24">
        <v>1.0776337229781829</v>
      </c>
      <c r="HE24">
        <v>0.51252806095499592</v>
      </c>
      <c r="HF24">
        <v>-2.1335383180182983E-2</v>
      </c>
      <c r="HG24">
        <v>3.9935740621878831E-3</v>
      </c>
      <c r="HH24">
        <v>-7.0935359043920645E-3</v>
      </c>
      <c r="HI24">
        <v>-3.1575554619130773E-2</v>
      </c>
      <c r="HJ24">
        <v>-1.1943873387053104E-2</v>
      </c>
      <c r="HK24">
        <v>-2.9054101240021255E-2</v>
      </c>
      <c r="HL24">
        <v>-3.3452110218193172E-2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0.84019405813277459</v>
      </c>
      <c r="HY24">
        <v>0.86642123107103464</v>
      </c>
      <c r="HZ24">
        <v>0.95280223604794578</v>
      </c>
      <c r="IA24">
        <v>0.26022108713419662</v>
      </c>
      <c r="IB24">
        <v>-2.3402531318858593E-2</v>
      </c>
      <c r="IC24">
        <v>-3.0809162622916039E-2</v>
      </c>
      <c r="ID24">
        <v>-2.4487381267210399E-2</v>
      </c>
      <c r="IE24">
        <v>-1.763783722281842E-2</v>
      </c>
      <c r="IF24">
        <v>-1.6287675160093107E-2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0.50027201493010021</v>
      </c>
      <c r="IU24">
        <v>1.1970612593355185</v>
      </c>
      <c r="IV24">
        <v>0.6643168479449687</v>
      </c>
      <c r="IW24">
        <v>0.20037200928267759</v>
      </c>
      <c r="IX24">
        <v>-2.8073083250205483E-2</v>
      </c>
      <c r="IY24">
        <v>-8.3637316880596189E-3</v>
      </c>
      <c r="IZ24">
        <v>1.4714987178690778E-2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0.64116865890819896</v>
      </c>
      <c r="JP24">
        <v>0.82488060137510033</v>
      </c>
      <c r="JQ24">
        <v>1.2542317342110147</v>
      </c>
      <c r="JR24">
        <v>0.56463050508779533</v>
      </c>
      <c r="JS24">
        <v>6.7399770617930788E-2</v>
      </c>
      <c r="JT24">
        <v>-2.2988569630556958E-2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1.0050880788096053</v>
      </c>
      <c r="KL24">
        <v>1.2917454560868846</v>
      </c>
      <c r="KM24">
        <v>1.1624065231702849</v>
      </c>
      <c r="KN24">
        <v>0.44392138682133014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0.73450880728477019</v>
      </c>
      <c r="LG24">
        <v>1.1314657601648779</v>
      </c>
      <c r="LH24">
        <v>1.4001329303928955</v>
      </c>
      <c r="LK24" s="102" t="s">
        <v>41</v>
      </c>
      <c r="LN24" s="35"/>
      <c r="MK24" s="35"/>
    </row>
    <row r="25" spans="1:365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-1.0273817973440643E-2</v>
      </c>
      <c r="H25">
        <v>-2.1056072596696566E-2</v>
      </c>
      <c r="I25">
        <v>-2.5305811949716418E-2</v>
      </c>
      <c r="J25">
        <v>-2.4714985450525914E-2</v>
      </c>
      <c r="K25">
        <v>-2.5131334635241011E-2</v>
      </c>
      <c r="L25">
        <v>-2.5355856711627225E-2</v>
      </c>
      <c r="M25">
        <v>-2.51209413028332E-2</v>
      </c>
      <c r="N25">
        <v>-2.5281366862189281E-2</v>
      </c>
      <c r="O25">
        <v>-2.4550820599208229E-2</v>
      </c>
      <c r="P25">
        <v>-2.4919804089712269E-2</v>
      </c>
      <c r="Q25">
        <v>-2.4827620246925749E-2</v>
      </c>
      <c r="R25">
        <v>-2.4859017215047175E-2</v>
      </c>
      <c r="S25">
        <v>-2.4494982719341873E-2</v>
      </c>
      <c r="T25">
        <v>-2.4655613810288465E-2</v>
      </c>
      <c r="U25">
        <v>0</v>
      </c>
      <c r="V25">
        <v>0</v>
      </c>
      <c r="W25">
        <v>0</v>
      </c>
      <c r="X25">
        <v>0</v>
      </c>
      <c r="Y25">
        <v>0</v>
      </c>
      <c r="Z25">
        <v>0.21478743574042752</v>
      </c>
      <c r="AA25">
        <v>-2.4164431943035587E-2</v>
      </c>
      <c r="AB25">
        <v>-5.0362103209366522E-2</v>
      </c>
      <c r="AC25">
        <v>-5.0640300980782232E-2</v>
      </c>
      <c r="AD25">
        <v>-4.9697597397911401E-2</v>
      </c>
      <c r="AE25">
        <v>-5.0240620077666762E-2</v>
      </c>
      <c r="AF25">
        <v>-4.9952608497193129E-2</v>
      </c>
      <c r="AG25">
        <v>-5.0326430736800945E-2</v>
      </c>
      <c r="AH25">
        <v>-4.9832166290083794E-2</v>
      </c>
      <c r="AI25">
        <v>-4.9792501312765601E-2</v>
      </c>
      <c r="AJ25">
        <v>-5.0370534699792364E-2</v>
      </c>
      <c r="AK25">
        <v>-5.0010585009759558E-2</v>
      </c>
      <c r="AL25">
        <v>-4.9701165506743979E-2</v>
      </c>
      <c r="AM25">
        <v>-4.9763476953312E-2</v>
      </c>
      <c r="AN25">
        <v>-4.9823306866565546E-2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0.3524681029298673</v>
      </c>
      <c r="AU25">
        <v>0.11018778166247128</v>
      </c>
      <c r="AV25">
        <v>-7.0870692883285374E-2</v>
      </c>
      <c r="AW25">
        <v>-7.436854559718821E-2</v>
      </c>
      <c r="AX25">
        <v>-7.5265135086254487E-2</v>
      </c>
      <c r="AY25">
        <v>-7.5103307749595657E-2</v>
      </c>
      <c r="AZ25">
        <v>-7.5054831630080879E-2</v>
      </c>
      <c r="BA25">
        <v>-7.5600715389013778E-2</v>
      </c>
      <c r="BB25">
        <v>-7.4474231083340545E-2</v>
      </c>
      <c r="BC25">
        <v>-7.4271200681785818E-2</v>
      </c>
      <c r="BD25">
        <v>-7.53116870150599E-2</v>
      </c>
      <c r="BE25">
        <v>-7.4833640724426248E-2</v>
      </c>
      <c r="BF25">
        <v>-7.4752238776526522E-2</v>
      </c>
      <c r="BG25">
        <v>-7.4951433486704369E-2</v>
      </c>
      <c r="BH25">
        <v>-7.5286638449420074E-2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0.24219359227988313</v>
      </c>
      <c r="BP25">
        <v>-4.2518826359262664E-2</v>
      </c>
      <c r="BQ25">
        <v>-0.10061449021570246</v>
      </c>
      <c r="BR25">
        <v>-0.1002129323263465</v>
      </c>
      <c r="BS25">
        <v>-0.10075456332090761</v>
      </c>
      <c r="BT25">
        <v>-0.10014368301856695</v>
      </c>
      <c r="BU25">
        <v>-0.10033766505336789</v>
      </c>
      <c r="BV25">
        <v>-0.10069786057112225</v>
      </c>
      <c r="BW25">
        <v>-0.10018215950745603</v>
      </c>
      <c r="BX25">
        <v>-9.9502654745296626E-2</v>
      </c>
      <c r="BY25">
        <v>-9.958948709972068E-2</v>
      </c>
      <c r="BZ25">
        <v>-9.9228178240394357E-2</v>
      </c>
      <c r="CA25">
        <v>-0.10009507232857096</v>
      </c>
      <c r="CB25">
        <v>-9.9959796483840527E-2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0.33634692627915497</v>
      </c>
      <c r="CJ25">
        <v>0.15599703057553124</v>
      </c>
      <c r="CK25">
        <v>-8.5294536542955199E-2</v>
      </c>
      <c r="CL25">
        <v>-0.12421397616264855</v>
      </c>
      <c r="CM25">
        <v>-0.12572519258612569</v>
      </c>
      <c r="CN25">
        <v>-0.1263491334737453</v>
      </c>
      <c r="CO25">
        <v>-0.12616818941501309</v>
      </c>
      <c r="CP25">
        <v>-0.12565423444884741</v>
      </c>
      <c r="CQ25">
        <v>-0.12337928984158555</v>
      </c>
      <c r="CR25">
        <v>-0.12567747544031146</v>
      </c>
      <c r="CS25">
        <v>-0.12464912758486006</v>
      </c>
      <c r="CT25">
        <v>-0.12389249870649546</v>
      </c>
      <c r="CU25">
        <v>-0.1255145968304853</v>
      </c>
      <c r="CV25">
        <v>-0.12410077918877749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0.39106230116106883</v>
      </c>
      <c r="DE25">
        <v>6.5517844683644633E-3</v>
      </c>
      <c r="DF25">
        <v>-0.12990189334823518</v>
      </c>
      <c r="DG25">
        <v>-0.15092506518846657</v>
      </c>
      <c r="DH25">
        <v>-0.15034456570684124</v>
      </c>
      <c r="DI25">
        <v>-0.15071363732894891</v>
      </c>
      <c r="DJ25">
        <v>-0.15013743080511296</v>
      </c>
      <c r="DK25">
        <v>-0.14896260232759251</v>
      </c>
      <c r="DL25">
        <v>-0.14531300220514495</v>
      </c>
      <c r="DM25">
        <v>-0.14796214638871219</v>
      </c>
      <c r="DN25">
        <v>-0.14269529848219112</v>
      </c>
      <c r="DO25">
        <v>-0.1474407774798005</v>
      </c>
      <c r="DP25">
        <v>-0.14939798644949448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0.75127231439695807</v>
      </c>
      <c r="DY25">
        <v>0.2622470877958461</v>
      </c>
      <c r="DZ25">
        <v>-5.1696943438349262E-2</v>
      </c>
      <c r="EA25">
        <v>-0.17433842776995465</v>
      </c>
      <c r="EB25">
        <v>-0.16890339877261229</v>
      </c>
      <c r="EC25">
        <v>-0.17378502688941025</v>
      </c>
      <c r="ED25">
        <v>-0.17293026115286866</v>
      </c>
      <c r="EE25">
        <v>-0.17288180602156719</v>
      </c>
      <c r="EF25">
        <v>-0.17468641207531813</v>
      </c>
      <c r="EG25">
        <v>-0.17297450343950649</v>
      </c>
      <c r="EH25">
        <v>-0.17402883863444685</v>
      </c>
      <c r="EI25">
        <v>-0.17337844083248569</v>
      </c>
      <c r="EJ25">
        <v>-0.16438848520542193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0.53560291565983242</v>
      </c>
      <c r="ET25">
        <v>0.24666125342133144</v>
      </c>
      <c r="EU25">
        <v>-0.17394900824551701</v>
      </c>
      <c r="EV25">
        <v>-0.18486503934219781</v>
      </c>
      <c r="EW25">
        <v>-0.18657199860626195</v>
      </c>
      <c r="EX25">
        <v>-0.19142893595510377</v>
      </c>
      <c r="EY25">
        <v>-0.19680260705428684</v>
      </c>
      <c r="EZ25">
        <v>-0.19714728845573851</v>
      </c>
      <c r="FA25">
        <v>-0.1983599460063892</v>
      </c>
      <c r="FB25">
        <v>-0.18985195664533328</v>
      </c>
      <c r="FC25">
        <v>-0.17750514283604407</v>
      </c>
      <c r="FD25">
        <v>-0.19362187446900148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0.46496787586831723</v>
      </c>
      <c r="FN25">
        <v>0.56166689403429593</v>
      </c>
      <c r="FO25">
        <v>3.6548321853509674E-2</v>
      </c>
      <c r="FP25">
        <v>-0.21674388417433274</v>
      </c>
      <c r="FQ25">
        <v>-0.2215342481750113</v>
      </c>
      <c r="FR25">
        <v>-0.22006168134741952</v>
      </c>
      <c r="FS25">
        <v>-0.21758808854551356</v>
      </c>
      <c r="FT25">
        <v>-0.20949256009609024</v>
      </c>
      <c r="FU25">
        <v>-0.22283966857454046</v>
      </c>
      <c r="FV25">
        <v>-0.21069752859083918</v>
      </c>
      <c r="FW25">
        <v>-0.21704451469174896</v>
      </c>
      <c r="FX25">
        <v>-0.21074718810390675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0.6234731279100143</v>
      </c>
      <c r="GI25">
        <v>0.55913440734039999</v>
      </c>
      <c r="GJ25">
        <v>-0.11316550620884427</v>
      </c>
      <c r="GK25">
        <v>-0.23844814202177791</v>
      </c>
      <c r="GL25">
        <v>-0.21411443865043453</v>
      </c>
      <c r="GM25">
        <v>-0.22394002563934431</v>
      </c>
      <c r="GN25">
        <v>-0.23044492771759931</v>
      </c>
      <c r="GO25">
        <v>-0.24343744079936999</v>
      </c>
      <c r="GP25">
        <v>-0.23377516087984407</v>
      </c>
      <c r="GQ25">
        <v>-0.24239228826038633</v>
      </c>
      <c r="GR25">
        <v>-0.2253965056532638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1.0351965606647977</v>
      </c>
      <c r="HD25">
        <v>0.85421362942097445</v>
      </c>
      <c r="HE25">
        <v>0.28746639091961423</v>
      </c>
      <c r="HF25">
        <v>-0.24569938622641266</v>
      </c>
      <c r="HG25">
        <v>-0.22041404987755703</v>
      </c>
      <c r="HH25">
        <v>-0.23062922498855759</v>
      </c>
      <c r="HI25">
        <v>-0.25434900128438531</v>
      </c>
      <c r="HJ25">
        <v>-0.23485880096419692</v>
      </c>
      <c r="HK25">
        <v>-0.25231774139960672</v>
      </c>
      <c r="HL25">
        <v>-0.25589997839290585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0.60555846435165628</v>
      </c>
      <c r="HY25">
        <v>0.6227577446079009</v>
      </c>
      <c r="HZ25">
        <v>0.70729893656997</v>
      </c>
      <c r="IA25">
        <v>1.7133313297926812E-2</v>
      </c>
      <c r="IB25">
        <v>-0.26625937819383277</v>
      </c>
      <c r="IC25">
        <v>-0.27519957368067249</v>
      </c>
      <c r="ID25">
        <v>-0.2669217344366312</v>
      </c>
      <c r="IE25">
        <v>-0.26179505404198022</v>
      </c>
      <c r="IF25">
        <v>-0.25975118539116038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0.23852985408807087</v>
      </c>
      <c r="IU25">
        <v>0.93665724722509847</v>
      </c>
      <c r="IV25">
        <v>0.40082726086299203</v>
      </c>
      <c r="IW25">
        <v>-6.276214057947424E-2</v>
      </c>
      <c r="IX25">
        <v>-0.29299640890898365</v>
      </c>
      <c r="IY25">
        <v>-0.27287152382043972</v>
      </c>
      <c r="IZ25">
        <v>-0.24893020548396677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0.45630755885652646</v>
      </c>
      <c r="JP25">
        <v>0.56375101218399726</v>
      </c>
      <c r="JQ25">
        <v>0.97132418320944014</v>
      </c>
      <c r="JR25">
        <v>0.28093464339085494</v>
      </c>
      <c r="JS25">
        <v>-0.21560852799444474</v>
      </c>
      <c r="JT25">
        <v>-0.30707013120196225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0.72902240136896557</v>
      </c>
      <c r="KL25">
        <v>0.99052739574203963</v>
      </c>
      <c r="KM25">
        <v>0.85952371901267288</v>
      </c>
      <c r="KN25">
        <v>0.14078534198506273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0.51584214061810363</v>
      </c>
      <c r="LG25">
        <v>0.82131192945251197</v>
      </c>
      <c r="LH25">
        <v>1.0766754054220695</v>
      </c>
      <c r="LK25" s="102" t="s">
        <v>43</v>
      </c>
      <c r="LN25" s="35"/>
      <c r="MK25" s="35"/>
    </row>
    <row r="26" spans="1:365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9.2769432350552142E-2</v>
      </c>
      <c r="H26">
        <v>5.5600811123175518E-2</v>
      </c>
      <c r="I26">
        <v>5.681238576790635E-2</v>
      </c>
      <c r="J26">
        <v>5.5485960713432363E-2</v>
      </c>
      <c r="K26">
        <v>5.6420678419514564E-2</v>
      </c>
      <c r="L26">
        <v>5.6924737915507458E-2</v>
      </c>
      <c r="M26">
        <v>5.6397345044108912E-2</v>
      </c>
      <c r="N26">
        <v>5.6757505736967959E-2</v>
      </c>
      <c r="O26">
        <v>5.521798834358415E-2</v>
      </c>
      <c r="P26">
        <v>5.6047299432169011E-2</v>
      </c>
      <c r="Q26">
        <v>5.5844271151309514E-2</v>
      </c>
      <c r="R26">
        <v>5.5909847995516716E-2</v>
      </c>
      <c r="S26">
        <v>5.508759889457851E-2</v>
      </c>
      <c r="T26">
        <v>5.5465557137420941E-2</v>
      </c>
      <c r="U26">
        <v>0</v>
      </c>
      <c r="V26">
        <v>0</v>
      </c>
      <c r="W26">
        <v>0</v>
      </c>
      <c r="X26">
        <v>0</v>
      </c>
      <c r="Y26">
        <v>0</v>
      </c>
      <c r="Z26">
        <v>0.56311786355352411</v>
      </c>
      <c r="AA26">
        <v>0.12678527271262699</v>
      </c>
      <c r="AB26">
        <v>0.113290334124324</v>
      </c>
      <c r="AC26">
        <v>0.1139791525330144</v>
      </c>
      <c r="AD26">
        <v>0.11157275177411902</v>
      </c>
      <c r="AE26">
        <v>0.11279185567105325</v>
      </c>
      <c r="AF26">
        <v>0.1124352601360826</v>
      </c>
      <c r="AG26">
        <v>0.1130476923087906</v>
      </c>
      <c r="AH26">
        <v>0.11187486339296963</v>
      </c>
      <c r="AI26">
        <v>0.11188142398810576</v>
      </c>
      <c r="AJ26">
        <v>0.11319305952877953</v>
      </c>
      <c r="AK26">
        <v>0.11238752566342172</v>
      </c>
      <c r="AL26">
        <v>0.11168979186423678</v>
      </c>
      <c r="AM26">
        <v>0.11183453768941577</v>
      </c>
      <c r="AN26">
        <v>0.11225253210051747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0.15908385579863304</v>
      </c>
      <c r="AU26">
        <v>0.18002871867758879</v>
      </c>
      <c r="AV26">
        <v>0.17117560762569589</v>
      </c>
      <c r="AW26">
        <v>0.16695984740030986</v>
      </c>
      <c r="AX26">
        <v>0.16897272049165743</v>
      </c>
      <c r="AY26">
        <v>0.16860941276233729</v>
      </c>
      <c r="AZ26">
        <v>0.16850058226885714</v>
      </c>
      <c r="BA26">
        <v>0.16972610938328267</v>
      </c>
      <c r="BB26">
        <v>0.16719711481624133</v>
      </c>
      <c r="BC26">
        <v>0.16693554490716192</v>
      </c>
      <c r="BD26">
        <v>0.16927155967800098</v>
      </c>
      <c r="BE26">
        <v>0.16823599861590219</v>
      </c>
      <c r="BF26">
        <v>0.1680346942852643</v>
      </c>
      <c r="BG26">
        <v>0.16846478063180659</v>
      </c>
      <c r="BH26">
        <v>0.16922980091857664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0.27133465762975828</v>
      </c>
      <c r="BP26">
        <v>0.24066118877985054</v>
      </c>
      <c r="BQ26">
        <v>0.2258828621398884</v>
      </c>
      <c r="BR26">
        <v>0.2249813513816655</v>
      </c>
      <c r="BS26">
        <v>0.22619733089925631</v>
      </c>
      <c r="BT26">
        <v>0.22482588439267681</v>
      </c>
      <c r="BU26">
        <v>0.22526138048405123</v>
      </c>
      <c r="BV26">
        <v>0.22607003134841377</v>
      </c>
      <c r="BW26">
        <v>0.22511565343536075</v>
      </c>
      <c r="BX26">
        <v>0.22359590861487941</v>
      </c>
      <c r="BY26">
        <v>0.22381782114937657</v>
      </c>
      <c r="BZ26">
        <v>0.2229825199158037</v>
      </c>
      <c r="CA26">
        <v>0.2249500003038202</v>
      </c>
      <c r="CB26">
        <v>0.22461911732247195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0.25363801091700167</v>
      </c>
      <c r="CJ26">
        <v>0.30397133795515985</v>
      </c>
      <c r="CK26">
        <v>0.28116320590930532</v>
      </c>
      <c r="CL26">
        <v>0.27886448953071447</v>
      </c>
      <c r="CM26">
        <v>0.28225722044169943</v>
      </c>
      <c r="CN26">
        <v>0.28365798839469986</v>
      </c>
      <c r="CO26">
        <v>0.28325176299132093</v>
      </c>
      <c r="CP26">
        <v>0.28209791707390236</v>
      </c>
      <c r="CQ26">
        <v>0.27733268553630236</v>
      </c>
      <c r="CR26">
        <v>0.2824621422804931</v>
      </c>
      <c r="CS26">
        <v>0.2801897326442323</v>
      </c>
      <c r="CT26">
        <v>0.2784353797472704</v>
      </c>
      <c r="CU26">
        <v>0.28210102879826271</v>
      </c>
      <c r="CV26">
        <v>0.27890235232034982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0.51399897771800918</v>
      </c>
      <c r="DE26">
        <v>0.35403607597297515</v>
      </c>
      <c r="DF26">
        <v>0.34342404763094292</v>
      </c>
      <c r="DG26">
        <v>0.33883176886682292</v>
      </c>
      <c r="DH26">
        <v>0.33752852830873686</v>
      </c>
      <c r="DI26">
        <v>0.33835710632128324</v>
      </c>
      <c r="DJ26">
        <v>0.33706350359558518</v>
      </c>
      <c r="DK26">
        <v>0.34019809174807525</v>
      </c>
      <c r="DL26">
        <v>0.33663089362003806</v>
      </c>
      <c r="DM26">
        <v>0.33421580532485601</v>
      </c>
      <c r="DN26">
        <v>0.33616111742880733</v>
      </c>
      <c r="DO26">
        <v>0.33746769541097238</v>
      </c>
      <c r="DP26">
        <v>0.33571430002382691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0.37455377508250987</v>
      </c>
      <c r="DY26">
        <v>0.63751761834648257</v>
      </c>
      <c r="DZ26">
        <v>0.39298318971638679</v>
      </c>
      <c r="EA26">
        <v>0.3948643774152516</v>
      </c>
      <c r="EB26">
        <v>0.39363907842226509</v>
      </c>
      <c r="EC26">
        <v>0.3942474907974538</v>
      </c>
      <c r="ED26">
        <v>0.39556066887215791</v>
      </c>
      <c r="EE26">
        <v>0.39339427971056784</v>
      </c>
      <c r="EF26">
        <v>0.39246036036898496</v>
      </c>
      <c r="EG26">
        <v>0.38890680640005221</v>
      </c>
      <c r="EH26">
        <v>0.39295017515365832</v>
      </c>
      <c r="EI26">
        <v>0.39331901548921816</v>
      </c>
      <c r="EJ26">
        <v>0.38954341921372138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0.58495655804426205</v>
      </c>
      <c r="ET26">
        <v>0.46138366278695409</v>
      </c>
      <c r="EU26">
        <v>0.45208292812351081</v>
      </c>
      <c r="EV26">
        <v>0.45365864441768494</v>
      </c>
      <c r="EW26">
        <v>0.45152413287267784</v>
      </c>
      <c r="EX26">
        <v>0.45459921562869587</v>
      </c>
      <c r="EY26">
        <v>0.44826494385114601</v>
      </c>
      <c r="EZ26">
        <v>0.4467194621957547</v>
      </c>
      <c r="FA26">
        <v>0.44781335176335346</v>
      </c>
      <c r="FB26">
        <v>0.44756439762492006</v>
      </c>
      <c r="FC26">
        <v>0.44840509940412931</v>
      </c>
      <c r="FD26">
        <v>0.44682080157819881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0.48041449988953899</v>
      </c>
      <c r="FN26">
        <v>0.66090256084082377</v>
      </c>
      <c r="FO26">
        <v>0.50582024328357267</v>
      </c>
      <c r="FP26">
        <v>0.50566270744456954</v>
      </c>
      <c r="FQ26">
        <v>0.50975840709797882</v>
      </c>
      <c r="FR26">
        <v>0.50708615970424487</v>
      </c>
      <c r="FS26">
        <v>0.50129403431712127</v>
      </c>
      <c r="FT26">
        <v>0.50313741425503733</v>
      </c>
      <c r="FU26">
        <v>0.50085548315924611</v>
      </c>
      <c r="FV26">
        <v>0.50372464997962496</v>
      </c>
      <c r="FW26">
        <v>0.50284854437200188</v>
      </c>
      <c r="FX26">
        <v>0.50045127621704355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0.60846533278748294</v>
      </c>
      <c r="GI26">
        <v>0.59193169903444465</v>
      </c>
      <c r="GJ26">
        <v>0.56477886525952092</v>
      </c>
      <c r="GK26">
        <v>0.56627702865958052</v>
      </c>
      <c r="GL26">
        <v>0.56671446977411621</v>
      </c>
      <c r="GM26">
        <v>0.55961730050390179</v>
      </c>
      <c r="GN26">
        <v>0.56019013507460835</v>
      </c>
      <c r="GO26">
        <v>0.56075831535738663</v>
      </c>
      <c r="GP26">
        <v>0.55813006794531506</v>
      </c>
      <c r="GQ26">
        <v>0.56151595213443606</v>
      </c>
      <c r="GR26">
        <v>0.55670151270449264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0.59426312048323415</v>
      </c>
      <c r="HD26">
        <v>0.65719350852427438</v>
      </c>
      <c r="HE26">
        <v>0.62029191985361321</v>
      </c>
      <c r="HF26">
        <v>0.61852673761725796</v>
      </c>
      <c r="HG26">
        <v>0.619589219656838</v>
      </c>
      <c r="HH26">
        <v>0.61623657716265889</v>
      </c>
      <c r="HI26">
        <v>0.61508682468240961</v>
      </c>
      <c r="HJ26">
        <v>0.61454038489062712</v>
      </c>
      <c r="HK26">
        <v>0.615461267401478</v>
      </c>
      <c r="HL26">
        <v>0.61324875892161168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0.64667858773820452</v>
      </c>
      <c r="HY26">
        <v>0.83901720625156428</v>
      </c>
      <c r="HZ26">
        <v>0.69433598961804566</v>
      </c>
      <c r="IA26">
        <v>0.6700525752549733</v>
      </c>
      <c r="IB26">
        <v>0.67234823602230898</v>
      </c>
      <c r="IC26">
        <v>0.67372868116830387</v>
      </c>
      <c r="ID26">
        <v>0.66832108866962392</v>
      </c>
      <c r="IE26">
        <v>0.67345243104596697</v>
      </c>
      <c r="IF26">
        <v>0.67323118671599291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1.2225048970439087</v>
      </c>
      <c r="IU26">
        <v>0.76316774162104783</v>
      </c>
      <c r="IV26">
        <v>0.7446150563801619</v>
      </c>
      <c r="IW26">
        <v>0.72529347161270696</v>
      </c>
      <c r="IX26">
        <v>0.7303086815255051</v>
      </c>
      <c r="IY26">
        <v>0.73057936171717297</v>
      </c>
      <c r="IZ26">
        <v>0.73488776606449568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0.50949522697168292</v>
      </c>
      <c r="JP26">
        <v>1.1297413300949593</v>
      </c>
      <c r="JQ26">
        <v>0.78561637232728554</v>
      </c>
      <c r="JR26">
        <v>0.78200339485120929</v>
      </c>
      <c r="JS26">
        <v>0.78009359739588879</v>
      </c>
      <c r="JT26">
        <v>0.78701212297404577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0.76199829992509638</v>
      </c>
      <c r="KL26">
        <v>0.9812385156690504</v>
      </c>
      <c r="KM26">
        <v>0.86571749049153213</v>
      </c>
      <c r="KN26">
        <v>0.84829770415896222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0.60266666666666657</v>
      </c>
      <c r="LG26">
        <v>0.94573307977763243</v>
      </c>
      <c r="LH26">
        <v>0.94196649927192</v>
      </c>
      <c r="LK26" s="102" t="s">
        <v>45</v>
      </c>
    </row>
    <row r="27" spans="1:365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9.2769432350552142E-2</v>
      </c>
      <c r="H27">
        <v>5.5600811123175518E-2</v>
      </c>
      <c r="I27">
        <v>5.6812385767906343E-2</v>
      </c>
      <c r="J27">
        <v>5.5485960713432349E-2</v>
      </c>
      <c r="K27">
        <v>5.6420678419514564E-2</v>
      </c>
      <c r="L27">
        <v>5.6924737915507444E-2</v>
      </c>
      <c r="M27">
        <v>5.6397345044108906E-2</v>
      </c>
      <c r="N27">
        <v>5.6757505736967945E-2</v>
      </c>
      <c r="O27">
        <v>5.521798834358415E-2</v>
      </c>
      <c r="P27">
        <v>5.6047299432169011E-2</v>
      </c>
      <c r="Q27">
        <v>5.5844271151309514E-2</v>
      </c>
      <c r="R27">
        <v>5.5909847995516716E-2</v>
      </c>
      <c r="S27">
        <v>5.508759889457851E-2</v>
      </c>
      <c r="T27">
        <v>5.5465557137420941E-2</v>
      </c>
      <c r="U27">
        <v>0</v>
      </c>
      <c r="V27">
        <v>0</v>
      </c>
      <c r="W27">
        <v>0</v>
      </c>
      <c r="X27">
        <v>0</v>
      </c>
      <c r="Y27">
        <v>0</v>
      </c>
      <c r="Z27">
        <v>0.563117863553524</v>
      </c>
      <c r="AA27">
        <v>0.12678527271262699</v>
      </c>
      <c r="AB27">
        <v>0.11329033412432399</v>
      </c>
      <c r="AC27">
        <v>0.1139791525330144</v>
      </c>
      <c r="AD27">
        <v>0.11157275177411902</v>
      </c>
      <c r="AE27">
        <v>0.11279185567105325</v>
      </c>
      <c r="AF27">
        <v>0.1124352601360826</v>
      </c>
      <c r="AG27">
        <v>0.11304769230879058</v>
      </c>
      <c r="AH27">
        <v>0.11187486339296963</v>
      </c>
      <c r="AI27">
        <v>0.11188142398810576</v>
      </c>
      <c r="AJ27">
        <v>0.11319305952877953</v>
      </c>
      <c r="AK27">
        <v>0.11238752566342172</v>
      </c>
      <c r="AL27">
        <v>0.11168979186423678</v>
      </c>
      <c r="AM27">
        <v>0.11183453768941576</v>
      </c>
      <c r="AN27">
        <v>0.11225253210051747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0.15908385579863304</v>
      </c>
      <c r="AU27">
        <v>0.18002871867758874</v>
      </c>
      <c r="AV27">
        <v>0.17117560762569586</v>
      </c>
      <c r="AW27">
        <v>0.16695984740030986</v>
      </c>
      <c r="AX27">
        <v>0.1689727204916574</v>
      </c>
      <c r="AY27">
        <v>0.16860941276233729</v>
      </c>
      <c r="AZ27">
        <v>0.16850058226885714</v>
      </c>
      <c r="BA27">
        <v>0.16972610938328261</v>
      </c>
      <c r="BB27">
        <v>0.16719711481624133</v>
      </c>
      <c r="BC27">
        <v>0.16693554490716192</v>
      </c>
      <c r="BD27">
        <v>0.16927155967800098</v>
      </c>
      <c r="BE27">
        <v>0.16823599861590219</v>
      </c>
      <c r="BF27">
        <v>0.1680346942852643</v>
      </c>
      <c r="BG27">
        <v>0.16846478063180656</v>
      </c>
      <c r="BH27">
        <v>0.16922980091857664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0.27133465762975828</v>
      </c>
      <c r="BP27">
        <v>0.24066118877985054</v>
      </c>
      <c r="BQ27">
        <v>0.22588286213988848</v>
      </c>
      <c r="BR27">
        <v>0.2249813513816655</v>
      </c>
      <c r="BS27">
        <v>0.22619733089925631</v>
      </c>
      <c r="BT27">
        <v>0.22482588439267681</v>
      </c>
      <c r="BU27">
        <v>0.22526138048405131</v>
      </c>
      <c r="BV27">
        <v>0.22607003134841377</v>
      </c>
      <c r="BW27">
        <v>0.22511565343536075</v>
      </c>
      <c r="BX27">
        <v>0.22359590861487941</v>
      </c>
      <c r="BY27">
        <v>0.22381782114937657</v>
      </c>
      <c r="BZ27">
        <v>0.2229825199158037</v>
      </c>
      <c r="CA27">
        <v>0.22495000030382023</v>
      </c>
      <c r="CB27">
        <v>0.22461911732247195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0.25363801091700167</v>
      </c>
      <c r="CJ27">
        <v>0.30397133795515985</v>
      </c>
      <c r="CK27">
        <v>0.28116320590930532</v>
      </c>
      <c r="CL27">
        <v>0.27886448953071447</v>
      </c>
      <c r="CM27">
        <v>0.28225722044169943</v>
      </c>
      <c r="CN27">
        <v>0.28365798839469986</v>
      </c>
      <c r="CO27">
        <v>0.28325176299132093</v>
      </c>
      <c r="CP27">
        <v>0.28209791707390236</v>
      </c>
      <c r="CQ27">
        <v>0.27733268553630236</v>
      </c>
      <c r="CR27">
        <v>0.2824621422804931</v>
      </c>
      <c r="CS27">
        <v>0.2801897326442323</v>
      </c>
      <c r="CT27">
        <v>0.2784353797472704</v>
      </c>
      <c r="CU27">
        <v>0.28210102879826271</v>
      </c>
      <c r="CV27">
        <v>0.27890235232034982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0.51399897771800918</v>
      </c>
      <c r="DE27">
        <v>0.35403607597297476</v>
      </c>
      <c r="DF27">
        <v>0.34342404763094281</v>
      </c>
      <c r="DG27">
        <v>0.33883176886682242</v>
      </c>
      <c r="DH27">
        <v>0.33752852830873631</v>
      </c>
      <c r="DI27">
        <v>0.33835710632128291</v>
      </c>
      <c r="DJ27">
        <v>0.33706350359558468</v>
      </c>
      <c r="DK27">
        <v>0.34019809174807497</v>
      </c>
      <c r="DL27">
        <v>0.33663089362003751</v>
      </c>
      <c r="DM27">
        <v>0.33421580532485556</v>
      </c>
      <c r="DN27">
        <v>0.33616111742880694</v>
      </c>
      <c r="DO27">
        <v>0.33746769541097171</v>
      </c>
      <c r="DP27">
        <v>0.33571430002382657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0.37455377508250998</v>
      </c>
      <c r="DY27">
        <v>0.63751761834648213</v>
      </c>
      <c r="DZ27">
        <v>0.39298318971638652</v>
      </c>
      <c r="EA27">
        <v>0.39486437741525132</v>
      </c>
      <c r="EB27">
        <v>0.39363907842226487</v>
      </c>
      <c r="EC27">
        <v>0.39424749079745353</v>
      </c>
      <c r="ED27">
        <v>0.39556066887215768</v>
      </c>
      <c r="EE27">
        <v>0.39339427971056762</v>
      </c>
      <c r="EF27">
        <v>0.39246036036898457</v>
      </c>
      <c r="EG27">
        <v>0.38890680640005193</v>
      </c>
      <c r="EH27">
        <v>0.39295017515365799</v>
      </c>
      <c r="EI27">
        <v>0.39331901548921788</v>
      </c>
      <c r="EJ27">
        <v>0.38954341921372099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0.58495655804426205</v>
      </c>
      <c r="ET27">
        <v>0.46138366278695414</v>
      </c>
      <c r="EU27">
        <v>0.45208292812351081</v>
      </c>
      <c r="EV27">
        <v>0.45365864441768478</v>
      </c>
      <c r="EW27">
        <v>0.45152413287267784</v>
      </c>
      <c r="EX27">
        <v>0.45459921562869587</v>
      </c>
      <c r="EY27">
        <v>0.44826494385114596</v>
      </c>
      <c r="EZ27">
        <v>0.44671946219575465</v>
      </c>
      <c r="FA27">
        <v>0.44781335176335357</v>
      </c>
      <c r="FB27">
        <v>0.44756439762492001</v>
      </c>
      <c r="FC27">
        <v>0.44840509940412931</v>
      </c>
      <c r="FD27">
        <v>0.4468208015781987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0.48041449988953899</v>
      </c>
      <c r="FN27">
        <v>0.66090256084082377</v>
      </c>
      <c r="FO27">
        <v>0.50582024328357267</v>
      </c>
      <c r="FP27">
        <v>0.50566270744456954</v>
      </c>
      <c r="FQ27">
        <v>0.50975840709797882</v>
      </c>
      <c r="FR27">
        <v>0.50708615970424487</v>
      </c>
      <c r="FS27">
        <v>0.50129403431712127</v>
      </c>
      <c r="FT27">
        <v>0.50313741425503733</v>
      </c>
      <c r="FU27">
        <v>0.500855483159246</v>
      </c>
      <c r="FV27">
        <v>0.50372464997962485</v>
      </c>
      <c r="FW27">
        <v>0.50284854437200177</v>
      </c>
      <c r="FX27">
        <v>0.50045127621704355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0.60846533278748294</v>
      </c>
      <c r="GI27">
        <v>0.59193169903444465</v>
      </c>
      <c r="GJ27">
        <v>0.56477886525952092</v>
      </c>
      <c r="GK27">
        <v>0.56627702865958052</v>
      </c>
      <c r="GL27">
        <v>0.5667144697741161</v>
      </c>
      <c r="GM27">
        <v>0.55961730050390179</v>
      </c>
      <c r="GN27">
        <v>0.56019013507460813</v>
      </c>
      <c r="GO27">
        <v>0.56075831535738652</v>
      </c>
      <c r="GP27">
        <v>0.55813006794531506</v>
      </c>
      <c r="GQ27">
        <v>0.56151595213443595</v>
      </c>
      <c r="GR27">
        <v>0.55670151270449264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0.59426312048323415</v>
      </c>
      <c r="HD27">
        <v>0.65719350852427438</v>
      </c>
      <c r="HE27">
        <v>0.62029191985361321</v>
      </c>
      <c r="HF27">
        <v>0.61852673761725796</v>
      </c>
      <c r="HG27">
        <v>0.619589219656838</v>
      </c>
      <c r="HH27">
        <v>0.61623657716265889</v>
      </c>
      <c r="HI27">
        <v>0.61508682468240961</v>
      </c>
      <c r="HJ27">
        <v>0.61454038489062712</v>
      </c>
      <c r="HK27">
        <v>0.615461267401478</v>
      </c>
      <c r="HL27">
        <v>0.61324875892161157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0.64667858773820452</v>
      </c>
      <c r="HY27">
        <v>0.83901720625156406</v>
      </c>
      <c r="HZ27">
        <v>0.69433598961804566</v>
      </c>
      <c r="IA27">
        <v>0.6700525752549733</v>
      </c>
      <c r="IB27">
        <v>0.67234823602230898</v>
      </c>
      <c r="IC27">
        <v>0.67372868116830376</v>
      </c>
      <c r="ID27">
        <v>0.66832108866962392</v>
      </c>
      <c r="IE27">
        <v>0.67345243104596686</v>
      </c>
      <c r="IF27">
        <v>0.67323118671599291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1.2225048970439087</v>
      </c>
      <c r="IU27">
        <v>0.76316774162104772</v>
      </c>
      <c r="IV27">
        <v>0.74461505638016179</v>
      </c>
      <c r="IW27">
        <v>0.72529347161270652</v>
      </c>
      <c r="IX27">
        <v>0.73030868152550477</v>
      </c>
      <c r="IY27">
        <v>0.73057936171717264</v>
      </c>
      <c r="IZ27">
        <v>0.73488776606449524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0.50949522697168292</v>
      </c>
      <c r="JP27">
        <v>1.1297413300949593</v>
      </c>
      <c r="JQ27">
        <v>0.78561637232728565</v>
      </c>
      <c r="JR27">
        <v>0.7820033948512094</v>
      </c>
      <c r="JS27">
        <v>0.78009359739588846</v>
      </c>
      <c r="JT27">
        <v>0.78701212297404577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0.76199829992509638</v>
      </c>
      <c r="KL27">
        <v>0.98123851566905052</v>
      </c>
      <c r="KM27">
        <v>0.86571749049153213</v>
      </c>
      <c r="KN27">
        <v>0.84829770415896211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0.60266666666666635</v>
      </c>
      <c r="LG27">
        <v>0.94573307977763243</v>
      </c>
      <c r="LH27">
        <v>0.94196649927191922</v>
      </c>
      <c r="LK27" s="102" t="s">
        <v>47</v>
      </c>
      <c r="LM27" t="s">
        <v>991</v>
      </c>
      <c r="LN27" t="s">
        <v>1005</v>
      </c>
      <c r="LO27">
        <v>1</v>
      </c>
      <c r="LP27">
        <v>2</v>
      </c>
      <c r="LQ27">
        <v>3</v>
      </c>
      <c r="LR27">
        <v>4</v>
      </c>
      <c r="LS27">
        <v>5</v>
      </c>
      <c r="LT27">
        <v>6</v>
      </c>
      <c r="LU27">
        <v>7</v>
      </c>
      <c r="LV27">
        <v>8</v>
      </c>
      <c r="LW27">
        <v>9</v>
      </c>
      <c r="LX27">
        <v>10</v>
      </c>
      <c r="LY27">
        <v>11</v>
      </c>
      <c r="LZ27">
        <v>12</v>
      </c>
      <c r="MA27">
        <v>13</v>
      </c>
      <c r="MB27">
        <v>14</v>
      </c>
      <c r="MC27">
        <v>15</v>
      </c>
      <c r="MD27">
        <v>16</v>
      </c>
      <c r="ME27">
        <v>17</v>
      </c>
      <c r="MF27">
        <v>18</v>
      </c>
      <c r="MG27">
        <v>19</v>
      </c>
      <c r="MH27">
        <v>20</v>
      </c>
      <c r="MJ27" t="s">
        <v>886</v>
      </c>
      <c r="MK27" t="s">
        <v>627</v>
      </c>
      <c r="ML27" t="s">
        <v>1005</v>
      </c>
    </row>
    <row r="28" spans="1:365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9.2769432350552142E-2</v>
      </c>
      <c r="H28">
        <v>5.5600811123175532E-2</v>
      </c>
      <c r="I28">
        <v>5.681238576790635E-2</v>
      </c>
      <c r="J28">
        <v>5.5485960713432349E-2</v>
      </c>
      <c r="K28">
        <v>5.642067841951455E-2</v>
      </c>
      <c r="L28">
        <v>5.6924737915507444E-2</v>
      </c>
      <c r="M28">
        <v>5.6397345044108912E-2</v>
      </c>
      <c r="N28">
        <v>5.6757505736967945E-2</v>
      </c>
      <c r="O28">
        <v>5.5217988343584157E-2</v>
      </c>
      <c r="P28">
        <v>5.6047299432169011E-2</v>
      </c>
      <c r="Q28">
        <v>5.5844271151309514E-2</v>
      </c>
      <c r="R28">
        <v>5.5909847995516716E-2</v>
      </c>
      <c r="S28">
        <v>5.508759889457851E-2</v>
      </c>
      <c r="T28">
        <v>5.5465557137420941E-2</v>
      </c>
      <c r="U28">
        <v>0</v>
      </c>
      <c r="V28">
        <v>0</v>
      </c>
      <c r="W28">
        <v>0</v>
      </c>
      <c r="X28">
        <v>0</v>
      </c>
      <c r="Y28">
        <v>0</v>
      </c>
      <c r="Z28">
        <v>0.563117863553524</v>
      </c>
      <c r="AA28">
        <v>0.12678527271262699</v>
      </c>
      <c r="AB28">
        <v>0.11329033412432399</v>
      </c>
      <c r="AC28">
        <v>0.1139791525330144</v>
      </c>
      <c r="AD28">
        <v>0.111572751774119</v>
      </c>
      <c r="AE28">
        <v>0.11279185567105325</v>
      </c>
      <c r="AF28">
        <v>0.1124352601360826</v>
      </c>
      <c r="AG28">
        <v>0.11304769230879058</v>
      </c>
      <c r="AH28">
        <v>0.11187486339296963</v>
      </c>
      <c r="AI28">
        <v>0.11188142398810576</v>
      </c>
      <c r="AJ28">
        <v>0.11319305952877953</v>
      </c>
      <c r="AK28">
        <v>0.11238752566342172</v>
      </c>
      <c r="AL28">
        <v>0.11168979186423678</v>
      </c>
      <c r="AM28">
        <v>0.11183453768941576</v>
      </c>
      <c r="AN28">
        <v>0.11225253210051747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0.15908385579863304</v>
      </c>
      <c r="AU28">
        <v>0.18002871867758874</v>
      </c>
      <c r="AV28">
        <v>0.17117560762569586</v>
      </c>
      <c r="AW28">
        <v>0.16695984740030986</v>
      </c>
      <c r="AX28">
        <v>0.1689727204916574</v>
      </c>
      <c r="AY28">
        <v>0.16860941276233729</v>
      </c>
      <c r="AZ28">
        <v>0.16850058226885714</v>
      </c>
      <c r="BA28">
        <v>0.16972610938328261</v>
      </c>
      <c r="BB28">
        <v>0.16719711481624133</v>
      </c>
      <c r="BC28">
        <v>0.16693554490716189</v>
      </c>
      <c r="BD28">
        <v>0.16927155967800098</v>
      </c>
      <c r="BE28">
        <v>0.16823599861590219</v>
      </c>
      <c r="BF28">
        <v>0.1680346942852643</v>
      </c>
      <c r="BG28">
        <v>0.16846478063180656</v>
      </c>
      <c r="BH28">
        <v>0.16922980091857664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0.27133465762975822</v>
      </c>
      <c r="BP28">
        <v>0.24066118877985043</v>
      </c>
      <c r="BQ28">
        <v>0.22588286213988823</v>
      </c>
      <c r="BR28">
        <v>0.22498135138166525</v>
      </c>
      <c r="BS28">
        <v>0.22619733089925609</v>
      </c>
      <c r="BT28">
        <v>0.22482588439267664</v>
      </c>
      <c r="BU28">
        <v>0.22526138048405109</v>
      </c>
      <c r="BV28">
        <v>0.22607003134841352</v>
      </c>
      <c r="BW28">
        <v>0.22511565343536058</v>
      </c>
      <c r="BX28">
        <v>0.2235959086148793</v>
      </c>
      <c r="BY28">
        <v>0.22381782114937646</v>
      </c>
      <c r="BZ28">
        <v>0.22298251991580356</v>
      </c>
      <c r="CA28">
        <v>0.22495000030382017</v>
      </c>
      <c r="CB28">
        <v>0.22461911732247175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0.25363801091700167</v>
      </c>
      <c r="CJ28">
        <v>0.30397133795515985</v>
      </c>
      <c r="CK28">
        <v>0.28116320590930532</v>
      </c>
      <c r="CL28">
        <v>0.27886448953071447</v>
      </c>
      <c r="CM28">
        <v>0.28225722044169943</v>
      </c>
      <c r="CN28">
        <v>0.28365798839469986</v>
      </c>
      <c r="CO28">
        <v>0.28325176299132093</v>
      </c>
      <c r="CP28">
        <v>0.28209791707390236</v>
      </c>
      <c r="CQ28">
        <v>0.27733268553630236</v>
      </c>
      <c r="CR28">
        <v>0.2824621422804931</v>
      </c>
      <c r="CS28">
        <v>0.2801897326442323</v>
      </c>
      <c r="CT28">
        <v>0.2784353797472704</v>
      </c>
      <c r="CU28">
        <v>0.28210102879826271</v>
      </c>
      <c r="CV28">
        <v>0.27890235232034982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0.50868235755775659</v>
      </c>
      <c r="DE28">
        <v>0.35403607597297476</v>
      </c>
      <c r="DF28">
        <v>0.34342404763094281</v>
      </c>
      <c r="DG28">
        <v>0.33883176886682242</v>
      </c>
      <c r="DH28">
        <v>0.3375285283087362</v>
      </c>
      <c r="DI28">
        <v>0.33835710632128291</v>
      </c>
      <c r="DJ28">
        <v>0.33706350359558468</v>
      </c>
      <c r="DK28">
        <v>0.34019809174807497</v>
      </c>
      <c r="DL28">
        <v>0.33663089362003745</v>
      </c>
      <c r="DM28">
        <v>0.33421580532485556</v>
      </c>
      <c r="DN28">
        <v>0.33616111742880689</v>
      </c>
      <c r="DO28">
        <v>0.33746769541097171</v>
      </c>
      <c r="DP28">
        <v>0.33571430002382657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0.37455377508250992</v>
      </c>
      <c r="DY28">
        <v>0.63079150277780549</v>
      </c>
      <c r="DZ28">
        <v>0.39298318971638618</v>
      </c>
      <c r="EA28">
        <v>0.3948643774152511</v>
      </c>
      <c r="EB28">
        <v>0.39363907842226459</v>
      </c>
      <c r="EC28">
        <v>0.39424749079745341</v>
      </c>
      <c r="ED28">
        <v>0.39556066887215741</v>
      </c>
      <c r="EE28">
        <v>0.3933942797105674</v>
      </c>
      <c r="EF28">
        <v>0.39246036036898446</v>
      </c>
      <c r="EG28">
        <v>0.3889068064000516</v>
      </c>
      <c r="EH28">
        <v>0.39295017515365788</v>
      </c>
      <c r="EI28">
        <v>0.39331901548921766</v>
      </c>
      <c r="EJ28">
        <v>0.38954341921372071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0.58147791890778855</v>
      </c>
      <c r="ET28">
        <v>0.46138366278695409</v>
      </c>
      <c r="EU28">
        <v>0.45208292812351081</v>
      </c>
      <c r="EV28">
        <v>0.45223280457999093</v>
      </c>
      <c r="EW28">
        <v>0.45152413287267784</v>
      </c>
      <c r="EX28">
        <v>0.45459921562869587</v>
      </c>
      <c r="EY28">
        <v>0.44826494385114596</v>
      </c>
      <c r="EZ28">
        <v>0.4467194621957547</v>
      </c>
      <c r="FA28">
        <v>0.44781335176335346</v>
      </c>
      <c r="FB28">
        <v>0.44756439762492001</v>
      </c>
      <c r="FC28">
        <v>0.44840509940412926</v>
      </c>
      <c r="FD28">
        <v>0.4468208015781987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0.48041449988953894</v>
      </c>
      <c r="FN28">
        <v>0.66090256084082366</v>
      </c>
      <c r="FO28">
        <v>0.50582024328357256</v>
      </c>
      <c r="FP28">
        <v>0.50566270744456954</v>
      </c>
      <c r="FQ28">
        <v>0.50975840709797882</v>
      </c>
      <c r="FR28">
        <v>0.50708615970424475</v>
      </c>
      <c r="FS28">
        <v>0.50129403431712116</v>
      </c>
      <c r="FT28">
        <v>0.50313741425503733</v>
      </c>
      <c r="FU28">
        <v>0.500855483159246</v>
      </c>
      <c r="FV28">
        <v>0.50372464997962485</v>
      </c>
      <c r="FW28">
        <v>0.50284854437200177</v>
      </c>
      <c r="FX28">
        <v>0.50045127621704355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0.58939120815724055</v>
      </c>
      <c r="GI28">
        <v>0.59193169903444465</v>
      </c>
      <c r="GJ28">
        <v>0.56477886525952092</v>
      </c>
      <c r="GK28">
        <v>0.56492155821301782</v>
      </c>
      <c r="GL28">
        <v>0.5667144697741161</v>
      </c>
      <c r="GM28">
        <v>0.55892433041845691</v>
      </c>
      <c r="GN28">
        <v>0.56019013507460835</v>
      </c>
      <c r="GO28">
        <v>0.56075831535738663</v>
      </c>
      <c r="GP28">
        <v>0.55813006794531506</v>
      </c>
      <c r="GQ28">
        <v>0.56151595213443595</v>
      </c>
      <c r="GR28">
        <v>0.55670151270449264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0.59426312048323404</v>
      </c>
      <c r="HD28">
        <v>0.65100762470241935</v>
      </c>
      <c r="HE28">
        <v>0.62029191985361332</v>
      </c>
      <c r="HF28">
        <v>0.61836908156643788</v>
      </c>
      <c r="HG28">
        <v>0.61865748068733895</v>
      </c>
      <c r="HH28">
        <v>0.61623657716265878</v>
      </c>
      <c r="HI28">
        <v>0.61417267126502995</v>
      </c>
      <c r="HJ28">
        <v>0.61454038489062712</v>
      </c>
      <c r="HK28">
        <v>0.615461267401478</v>
      </c>
      <c r="HL28">
        <v>0.61324875892161157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0.64667858773820452</v>
      </c>
      <c r="HY28">
        <v>0.72724995040383511</v>
      </c>
      <c r="HZ28">
        <v>0.69433598961804566</v>
      </c>
      <c r="IA28">
        <v>0.6700525752549733</v>
      </c>
      <c r="IB28">
        <v>0.66952419279859043</v>
      </c>
      <c r="IC28">
        <v>0.67372868116830387</v>
      </c>
      <c r="ID28">
        <v>0.66832108866962381</v>
      </c>
      <c r="IE28">
        <v>0.67311061109354253</v>
      </c>
      <c r="IF28">
        <v>0.6711610342446781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1.1008899728958403</v>
      </c>
      <c r="IU28">
        <v>0.74616168648550296</v>
      </c>
      <c r="IV28">
        <v>0.74244833253045406</v>
      </c>
      <c r="IW28">
        <v>0.7252934716127063</v>
      </c>
      <c r="IX28">
        <v>0.73030868152550477</v>
      </c>
      <c r="IY28">
        <v>0.7291885172633733</v>
      </c>
      <c r="IZ28">
        <v>0.7267898635228689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0.50949522697168292</v>
      </c>
      <c r="JP28">
        <v>0.93132239784282878</v>
      </c>
      <c r="JQ28">
        <v>0.78561637232728554</v>
      </c>
      <c r="JR28">
        <v>0.7820033948512094</v>
      </c>
      <c r="JS28">
        <v>0.78009359739588846</v>
      </c>
      <c r="JT28">
        <v>0.78311432922984991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0.76199829992509638</v>
      </c>
      <c r="KL28">
        <v>0.9812385156690504</v>
      </c>
      <c r="KM28">
        <v>0.86571749049153179</v>
      </c>
      <c r="KN28">
        <v>0.83559150255941173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0.60266666666666646</v>
      </c>
      <c r="LG28">
        <v>0.88933067154369672</v>
      </c>
      <c r="LH28">
        <v>0.9332915321265034</v>
      </c>
      <c r="LK28" s="102" t="s">
        <v>49</v>
      </c>
      <c r="LM28">
        <v>1</v>
      </c>
      <c r="LN28" s="86">
        <v>0.05</v>
      </c>
      <c r="LO28">
        <f t="shared" ref="LO28:MH28" si="17">A$94</f>
        <v>0</v>
      </c>
      <c r="LP28">
        <f t="shared" si="17"/>
        <v>0</v>
      </c>
      <c r="LQ28">
        <f t="shared" si="17"/>
        <v>0</v>
      </c>
      <c r="LR28">
        <f t="shared" si="17"/>
        <v>0</v>
      </c>
      <c r="LS28">
        <f t="shared" si="17"/>
        <v>0</v>
      </c>
      <c r="LT28">
        <f t="shared" si="17"/>
        <v>0</v>
      </c>
      <c r="LU28">
        <f t="shared" si="17"/>
        <v>0</v>
      </c>
      <c r="LV28">
        <f t="shared" si="17"/>
        <v>0</v>
      </c>
      <c r="LW28">
        <f t="shared" si="17"/>
        <v>0</v>
      </c>
      <c r="LX28">
        <f t="shared" si="17"/>
        <v>0</v>
      </c>
      <c r="LY28">
        <f t="shared" si="17"/>
        <v>0</v>
      </c>
      <c r="LZ28">
        <f t="shared" si="17"/>
        <v>0</v>
      </c>
      <c r="MA28">
        <f t="shared" si="17"/>
        <v>0</v>
      </c>
      <c r="MB28">
        <f t="shared" si="17"/>
        <v>0</v>
      </c>
      <c r="MC28">
        <f t="shared" si="17"/>
        <v>0</v>
      </c>
      <c r="MD28">
        <f t="shared" si="17"/>
        <v>0</v>
      </c>
      <c r="ME28">
        <f t="shared" si="17"/>
        <v>0</v>
      </c>
      <c r="MF28">
        <f t="shared" si="17"/>
        <v>0</v>
      </c>
      <c r="MG28">
        <f t="shared" si="17"/>
        <v>0</v>
      </c>
      <c r="MH28">
        <f t="shared" si="17"/>
        <v>0</v>
      </c>
      <c r="MJ28">
        <f>(119469*MK28+56202)/10^4</f>
        <v>6.2175449999999994</v>
      </c>
      <c r="MK28" s="86">
        <v>0.05</v>
      </c>
      <c r="ML28">
        <f>0.79*LT28+0.21*LU28</f>
        <v>0</v>
      </c>
    </row>
    <row r="29" spans="1:365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4.1083701470433075E-2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0.4567874773677732</v>
      </c>
      <c r="AA29">
        <v>1.4360102814334983E-2</v>
      </c>
      <c r="AB29">
        <v>2.2574479998455589E-4</v>
      </c>
      <c r="AC29">
        <v>2.8999999999999024E-4</v>
      </c>
      <c r="AD29">
        <v>0</v>
      </c>
      <c r="AE29">
        <v>0</v>
      </c>
      <c r="AF29">
        <v>2.9000000000001128E-4</v>
      </c>
      <c r="AG29">
        <v>6.3188866568554319E-5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3.1558823529411373E-4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7.9298846079185626E-3</v>
      </c>
      <c r="AU29">
        <v>1.5019620944988396E-2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5.768737609422539E-2</v>
      </c>
      <c r="BP29">
        <v>1.7600471564671569E-2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2.9065749905007404E-2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0.18561957988909766</v>
      </c>
      <c r="DE29">
        <v>1.8887356798326902E-2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0.24227234857991439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0.14155148290339123</v>
      </c>
      <c r="ET29">
        <v>1.2068335847866049E-2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0.15603206052110608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3.1646350212166094E-2</v>
      </c>
      <c r="GI29">
        <v>2.7770007636506087E-2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3.5240049776453224E-2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5.5689609663977763E-2</v>
      </c>
      <c r="HZ29">
        <v>1.7704944715330889E-2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0.37950304179463712</v>
      </c>
      <c r="IU29">
        <v>2.838096979580218E-2</v>
      </c>
      <c r="IV29">
        <v>1.6299410904337706E-2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0.21351470646107071</v>
      </c>
      <c r="JQ29">
        <v>5.9275744132144962E-3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0.1509842350423298</v>
      </c>
      <c r="KM29">
        <v>3.1013139184945467E-2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3.4436831088514377E-2</v>
      </c>
      <c r="LH29">
        <v>4.1776518802076924E-2</v>
      </c>
      <c r="LK29" s="102" t="s">
        <v>51</v>
      </c>
      <c r="LM29">
        <v>2</v>
      </c>
      <c r="LN29" s="86">
        <v>0.1</v>
      </c>
      <c r="LO29">
        <f t="shared" ref="LO29:MH29" si="18">U$94</f>
        <v>0</v>
      </c>
      <c r="LP29">
        <f t="shared" si="18"/>
        <v>0</v>
      </c>
      <c r="LQ29">
        <f t="shared" si="18"/>
        <v>0</v>
      </c>
      <c r="LR29">
        <f t="shared" si="18"/>
        <v>0</v>
      </c>
      <c r="LS29">
        <f t="shared" si="18"/>
        <v>0</v>
      </c>
      <c r="LT29">
        <f t="shared" si="18"/>
        <v>0</v>
      </c>
      <c r="LU29">
        <f t="shared" si="18"/>
        <v>0</v>
      </c>
      <c r="LV29">
        <f t="shared" si="18"/>
        <v>0</v>
      </c>
      <c r="LW29">
        <f t="shared" si="18"/>
        <v>0</v>
      </c>
      <c r="LX29">
        <f t="shared" si="18"/>
        <v>0</v>
      </c>
      <c r="LY29">
        <f t="shared" si="18"/>
        <v>0</v>
      </c>
      <c r="LZ29">
        <f t="shared" si="18"/>
        <v>0</v>
      </c>
      <c r="MA29">
        <f t="shared" si="18"/>
        <v>0</v>
      </c>
      <c r="MB29">
        <f t="shared" si="18"/>
        <v>0</v>
      </c>
      <c r="MC29">
        <f t="shared" si="18"/>
        <v>0</v>
      </c>
      <c r="MD29">
        <f t="shared" si="18"/>
        <v>0</v>
      </c>
      <c r="ME29">
        <f t="shared" si="18"/>
        <v>0</v>
      </c>
      <c r="MF29">
        <f t="shared" si="18"/>
        <v>0</v>
      </c>
      <c r="MG29">
        <f t="shared" si="18"/>
        <v>0</v>
      </c>
      <c r="MH29">
        <f t="shared" si="18"/>
        <v>0</v>
      </c>
      <c r="MJ29">
        <f t="shared" ref="MJ29:MJ43" si="19">(119469*MK29+56202)/10^4</f>
        <v>6.8148899999999992</v>
      </c>
      <c r="MK29" s="86">
        <v>0.1</v>
      </c>
      <c r="ML29">
        <f>0.19*LT29+0.81*LU29</f>
        <v>0</v>
      </c>
    </row>
    <row r="30" spans="1:365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4.1083701470433068E-2</v>
      </c>
      <c r="H30">
        <v>1.1994282042834411E-32</v>
      </c>
      <c r="I30">
        <v>2.6464663134562906E-32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0.45678747736777325</v>
      </c>
      <c r="AA30">
        <v>1.4360102814334986E-2</v>
      </c>
      <c r="AB30">
        <v>2.2574479998455589E-4</v>
      </c>
      <c r="AC30">
        <v>2.899999999999903E-4</v>
      </c>
      <c r="AD30">
        <v>0</v>
      </c>
      <c r="AE30">
        <v>0</v>
      </c>
      <c r="AF30">
        <v>2.9000000000001128E-4</v>
      </c>
      <c r="AG30">
        <v>6.3188866568554319E-5</v>
      </c>
      <c r="AH30">
        <v>0</v>
      </c>
      <c r="AI30">
        <v>1.6217546868472407E-33</v>
      </c>
      <c r="AJ30">
        <v>0</v>
      </c>
      <c r="AK30">
        <v>0</v>
      </c>
      <c r="AL30">
        <v>0</v>
      </c>
      <c r="AM30">
        <v>0</v>
      </c>
      <c r="AN30">
        <v>3.1558823529411373E-4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7.9298846079185626E-3</v>
      </c>
      <c r="AU30">
        <v>1.5019620944988394E-2</v>
      </c>
      <c r="AV30">
        <v>0</v>
      </c>
      <c r="AW30">
        <v>0</v>
      </c>
      <c r="AX30">
        <v>0</v>
      </c>
      <c r="AY30">
        <v>-2.4969796351490135E-34</v>
      </c>
      <c r="AZ30">
        <v>0</v>
      </c>
      <c r="BA30">
        <v>0</v>
      </c>
      <c r="BB30">
        <v>-3.9990685969367235E-33</v>
      </c>
      <c r="BC30">
        <v>0</v>
      </c>
      <c r="BD30">
        <v>-1.782761265991684E-33</v>
      </c>
      <c r="BE30">
        <v>0</v>
      </c>
      <c r="BF30">
        <v>0</v>
      </c>
      <c r="BG30">
        <v>4.3478229618031982E-33</v>
      </c>
      <c r="BH30">
        <v>-7.1278471025087156E-33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5.7687376094225397E-2</v>
      </c>
      <c r="BP30">
        <v>1.7600471564671569E-2</v>
      </c>
      <c r="BQ30">
        <v>0</v>
      </c>
      <c r="BR30">
        <v>0</v>
      </c>
      <c r="BS30">
        <v>0</v>
      </c>
      <c r="BT30">
        <v>2.0061483990099408E-33</v>
      </c>
      <c r="BU30">
        <v>0</v>
      </c>
      <c r="BV30">
        <v>0</v>
      </c>
      <c r="BW30">
        <v>0</v>
      </c>
      <c r="BX30">
        <v>4.3638222137668338E-33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2.9065749905007411E-2</v>
      </c>
      <c r="CK30">
        <v>2.3812531069753902E-33</v>
      </c>
      <c r="CL30">
        <v>-3.0247201606800689E-33</v>
      </c>
      <c r="CM30">
        <v>2.0168969207796881E-33</v>
      </c>
      <c r="CN30">
        <v>0</v>
      </c>
      <c r="CO30">
        <v>0</v>
      </c>
      <c r="CP30">
        <v>0</v>
      </c>
      <c r="CQ30">
        <v>-3.5983011062683255E-33</v>
      </c>
      <c r="CR30">
        <v>0</v>
      </c>
      <c r="CS30">
        <v>0</v>
      </c>
      <c r="CT30">
        <v>0</v>
      </c>
      <c r="CU30">
        <v>0</v>
      </c>
      <c r="CV30">
        <v>4.3991183076032613E-33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0.18561957988909766</v>
      </c>
      <c r="DE30">
        <v>1.8887356798326909E-2</v>
      </c>
      <c r="DF30">
        <v>5.5408698888409812E-32</v>
      </c>
      <c r="DG30">
        <v>0</v>
      </c>
      <c r="DH30">
        <v>0</v>
      </c>
      <c r="DI30">
        <v>0</v>
      </c>
      <c r="DJ30">
        <v>-5.0572787599400815E-34</v>
      </c>
      <c r="DK30">
        <v>-1.3554553335738095E-33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0.24227234857991434</v>
      </c>
      <c r="DZ30">
        <v>0</v>
      </c>
      <c r="EA30">
        <v>-2.366925759462285E-32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0.14155148290339123</v>
      </c>
      <c r="ET30">
        <v>1.2068335847866049E-2</v>
      </c>
      <c r="EU30">
        <v>4.1199834665230229E-32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0.15603206052110608</v>
      </c>
      <c r="FO30">
        <v>4.3531753080185426E-32</v>
      </c>
      <c r="FP30">
        <v>-1.5312707265274476E-32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-2.2194484455304004E-33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3.1646350212166094E-2</v>
      </c>
      <c r="GI30">
        <v>2.7770007636506087E-2</v>
      </c>
      <c r="GJ30">
        <v>-1.9223321542575207E-32</v>
      </c>
      <c r="GK30">
        <v>-2.5408450598247267E-33</v>
      </c>
      <c r="GL30">
        <v>1.3355599834897968E-33</v>
      </c>
      <c r="GM30">
        <v>0</v>
      </c>
      <c r="GN30">
        <v>0</v>
      </c>
      <c r="GO30">
        <v>0</v>
      </c>
      <c r="GP30">
        <v>1.3705534057619515E-33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3.5240049776453231E-2</v>
      </c>
      <c r="HE30">
        <v>6.5483678997816682E-33</v>
      </c>
      <c r="HF30">
        <v>0</v>
      </c>
      <c r="HG30">
        <v>0</v>
      </c>
      <c r="HH30">
        <v>-1.1258123962885944E-33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5.568960966397777E-2</v>
      </c>
      <c r="HZ30">
        <v>1.7704944715330889E-2</v>
      </c>
      <c r="IA30">
        <v>-5.3149622922345398E-32</v>
      </c>
      <c r="IB30">
        <v>0</v>
      </c>
      <c r="IC30">
        <v>3.4581028885861407E-32</v>
      </c>
      <c r="ID30">
        <v>-1.3020767295539399E-31</v>
      </c>
      <c r="IE30">
        <v>9.0725794388932949E-34</v>
      </c>
      <c r="IF30">
        <v>-5.7457507203174693E-34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0.37950304179463712</v>
      </c>
      <c r="IU30">
        <v>2.838096979580218E-2</v>
      </c>
      <c r="IV30">
        <v>1.6299410904337706E-2</v>
      </c>
      <c r="IW30">
        <v>-7.9482887729234299E-33</v>
      </c>
      <c r="IX30">
        <v>1.7018672923686513E-32</v>
      </c>
      <c r="IY30">
        <v>4.7590620173474204E-32</v>
      </c>
      <c r="IZ30">
        <v>-1.1754952418425775E-33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2.0702222444936991E-31</v>
      </c>
      <c r="JP30">
        <v>0.21351470646107071</v>
      </c>
      <c r="JQ30">
        <v>5.9275744132144962E-3</v>
      </c>
      <c r="JR30">
        <v>5.8514517416919654E-33</v>
      </c>
      <c r="JS30">
        <v>6.9751141601802864E-32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0.15098423504232983</v>
      </c>
      <c r="KM30">
        <v>3.1013139184945467E-2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3.4436831088514371E-2</v>
      </c>
      <c r="LH30">
        <v>4.1776518802076924E-2</v>
      </c>
      <c r="LK30" s="102" t="s">
        <v>53</v>
      </c>
      <c r="LM30">
        <v>3</v>
      </c>
      <c r="LN30" s="86">
        <v>0.15</v>
      </c>
      <c r="LO30">
        <f t="shared" ref="LO30:MH30" si="20">AO$94</f>
        <v>0</v>
      </c>
      <c r="LP30">
        <f t="shared" si="20"/>
        <v>0</v>
      </c>
      <c r="LQ30">
        <f t="shared" si="20"/>
        <v>0</v>
      </c>
      <c r="LR30">
        <f t="shared" si="20"/>
        <v>0</v>
      </c>
      <c r="LS30">
        <f t="shared" si="20"/>
        <v>0</v>
      </c>
      <c r="LT30">
        <f t="shared" si="20"/>
        <v>0</v>
      </c>
      <c r="LU30">
        <f t="shared" si="20"/>
        <v>0</v>
      </c>
      <c r="LV30">
        <f t="shared" si="20"/>
        <v>0</v>
      </c>
      <c r="LW30">
        <f t="shared" si="20"/>
        <v>0</v>
      </c>
      <c r="LX30">
        <f t="shared" si="20"/>
        <v>0</v>
      </c>
      <c r="LY30">
        <f t="shared" si="20"/>
        <v>0</v>
      </c>
      <c r="LZ30">
        <f t="shared" si="20"/>
        <v>0</v>
      </c>
      <c r="MA30">
        <f t="shared" si="20"/>
        <v>0</v>
      </c>
      <c r="MB30">
        <f t="shared" si="20"/>
        <v>0</v>
      </c>
      <c r="MC30">
        <f t="shared" si="20"/>
        <v>0</v>
      </c>
      <c r="MD30">
        <f t="shared" si="20"/>
        <v>0</v>
      </c>
      <c r="ME30">
        <f t="shared" si="20"/>
        <v>0</v>
      </c>
      <c r="MF30">
        <f t="shared" si="20"/>
        <v>0</v>
      </c>
      <c r="MG30">
        <f t="shared" si="20"/>
        <v>0</v>
      </c>
      <c r="MH30">
        <f t="shared" si="20"/>
        <v>0</v>
      </c>
      <c r="MJ30">
        <f t="shared" si="19"/>
        <v>7.4122350000000008</v>
      </c>
      <c r="MK30" s="86">
        <v>0.15</v>
      </c>
      <c r="ML30">
        <f>0.59*LU30+0.41*LV30</f>
        <v>0</v>
      </c>
    </row>
    <row r="31" spans="1:365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K31" s="102" t="s">
        <v>55</v>
      </c>
      <c r="LM31">
        <v>4</v>
      </c>
      <c r="LN31" s="86">
        <v>0.2</v>
      </c>
      <c r="LO31">
        <f t="shared" ref="LO31:MH31" si="21">BI$94</f>
        <v>0</v>
      </c>
      <c r="LP31">
        <f t="shared" si="21"/>
        <v>0</v>
      </c>
      <c r="LQ31">
        <f t="shared" si="21"/>
        <v>0</v>
      </c>
      <c r="LR31">
        <f t="shared" si="21"/>
        <v>0</v>
      </c>
      <c r="LS31">
        <f t="shared" si="21"/>
        <v>0</v>
      </c>
      <c r="LT31">
        <f t="shared" si="21"/>
        <v>0</v>
      </c>
      <c r="LU31">
        <f t="shared" si="21"/>
        <v>0</v>
      </c>
      <c r="LV31">
        <f t="shared" si="21"/>
        <v>0</v>
      </c>
      <c r="LW31">
        <f t="shared" si="21"/>
        <v>0</v>
      </c>
      <c r="LX31">
        <f t="shared" si="21"/>
        <v>0</v>
      </c>
      <c r="LY31">
        <f t="shared" si="21"/>
        <v>0</v>
      </c>
      <c r="LZ31">
        <f t="shared" si="21"/>
        <v>0</v>
      </c>
      <c r="MA31">
        <f t="shared" si="21"/>
        <v>0</v>
      </c>
      <c r="MB31">
        <f t="shared" si="21"/>
        <v>0</v>
      </c>
      <c r="MC31">
        <f t="shared" si="21"/>
        <v>0</v>
      </c>
      <c r="MD31">
        <f t="shared" si="21"/>
        <v>0</v>
      </c>
      <c r="ME31">
        <f t="shared" si="21"/>
        <v>0</v>
      </c>
      <c r="MF31">
        <f t="shared" si="21"/>
        <v>0</v>
      </c>
      <c r="MG31">
        <f t="shared" si="21"/>
        <v>0</v>
      </c>
      <c r="MH31">
        <f t="shared" si="21"/>
        <v>0</v>
      </c>
      <c r="MJ31">
        <f t="shared" si="19"/>
        <v>8.0095799999999997</v>
      </c>
      <c r="MK31" s="86">
        <v>0.2</v>
      </c>
      <c r="ML31">
        <f>1*LV31+0.001*LW31</f>
        <v>0</v>
      </c>
    </row>
    <row r="32" spans="1:365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0.66521749947857045</v>
      </c>
      <c r="H32">
        <v>0.70048105211953837</v>
      </c>
      <c r="I32">
        <v>0.70535544952666196</v>
      </c>
      <c r="J32">
        <v>0.70291314063341914</v>
      </c>
      <c r="K32">
        <v>0.70469146588467269</v>
      </c>
      <c r="L32">
        <v>0.70115981267289751</v>
      </c>
      <c r="M32">
        <v>0.70270260154187136</v>
      </c>
      <c r="N32">
        <v>0.70035201274724335</v>
      </c>
      <c r="O32">
        <v>0.69761939057906985</v>
      </c>
      <c r="P32">
        <v>0.69411262963324705</v>
      </c>
      <c r="Q32">
        <v>0.69575071018182477</v>
      </c>
      <c r="R32">
        <v>0.69933777991220636</v>
      </c>
      <c r="S32">
        <v>0.70432426621803279</v>
      </c>
      <c r="T32">
        <v>0.68914258519955529</v>
      </c>
      <c r="U32">
        <v>0</v>
      </c>
      <c r="V32">
        <v>0</v>
      </c>
      <c r="W32">
        <v>0</v>
      </c>
      <c r="X32">
        <v>0</v>
      </c>
      <c r="Y32">
        <v>0</v>
      </c>
      <c r="Z32">
        <v>0.38321252263222666</v>
      </c>
      <c r="AA32">
        <v>0.8337439315226598</v>
      </c>
      <c r="AB32">
        <v>0.84131176433305266</v>
      </c>
      <c r="AC32">
        <v>0.84287753447121549</v>
      </c>
      <c r="AD32">
        <v>0.83843820801304925</v>
      </c>
      <c r="AE32">
        <v>0.83882302419466181</v>
      </c>
      <c r="AF32">
        <v>0.83931712233453615</v>
      </c>
      <c r="AG32">
        <v>0.83589767728867637</v>
      </c>
      <c r="AH32">
        <v>0.83626728697503117</v>
      </c>
      <c r="AI32">
        <v>0.83346504789356091</v>
      </c>
      <c r="AJ32">
        <v>0.83503641299287978</v>
      </c>
      <c r="AK32">
        <v>0.83282245841269764</v>
      </c>
      <c r="AL32">
        <v>0.83440881909431497</v>
      </c>
      <c r="AM32">
        <v>0.83383477998359024</v>
      </c>
      <c r="AN32">
        <v>0.82970770460562659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0.97476721653761289</v>
      </c>
      <c r="AU32">
        <v>0.99004486959478466</v>
      </c>
      <c r="AV32">
        <v>1.0402960537750459</v>
      </c>
      <c r="AW32">
        <v>0.97769124999849621</v>
      </c>
      <c r="AX32">
        <v>0.98455615058073764</v>
      </c>
      <c r="AY32">
        <v>0.98107500812926163</v>
      </c>
      <c r="AZ32">
        <v>0.97615843667274971</v>
      </c>
      <c r="BA32">
        <v>0.97470383097736868</v>
      </c>
      <c r="BB32">
        <v>0.97194595530319705</v>
      </c>
      <c r="BC32">
        <v>0.96096184009677732</v>
      </c>
      <c r="BD32">
        <v>0.96983181396543083</v>
      </c>
      <c r="BE32">
        <v>0.96636459878655656</v>
      </c>
      <c r="BF32">
        <v>0.96408382443461693</v>
      </c>
      <c r="BG32">
        <v>0.96571527790154876</v>
      </c>
      <c r="BH32">
        <v>0.96099067550395589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1.042139906907444</v>
      </c>
      <c r="BP32">
        <v>1.1741286487587492</v>
      </c>
      <c r="BQ32">
        <v>1.1443850623140599</v>
      </c>
      <c r="BR32">
        <v>1.1105351077246615</v>
      </c>
      <c r="BS32">
        <v>1.1165472296746075</v>
      </c>
      <c r="BT32">
        <v>1.108478193221083</v>
      </c>
      <c r="BU32">
        <v>1.123717390301473</v>
      </c>
      <c r="BV32">
        <v>1.099155639074022</v>
      </c>
      <c r="BW32">
        <v>1.1098383169446822</v>
      </c>
      <c r="BX32">
        <v>1.1038001726609812</v>
      </c>
      <c r="BY32">
        <v>1.1044047573238718</v>
      </c>
      <c r="BZ32">
        <v>1.1006195083203481</v>
      </c>
      <c r="CA32">
        <v>1.0962587513577464</v>
      </c>
      <c r="CB32">
        <v>1.0988916556789947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1.225502926753355</v>
      </c>
      <c r="CJ32">
        <v>1.2363385238041189</v>
      </c>
      <c r="CK32">
        <v>1.2845324352801222</v>
      </c>
      <c r="CL32">
        <v>1.2418183231704267</v>
      </c>
      <c r="CM32">
        <v>1.241201956510976</v>
      </c>
      <c r="CN32">
        <v>1.2460773531581113</v>
      </c>
      <c r="CO32">
        <v>1.2453300854895748</v>
      </c>
      <c r="CP32">
        <v>1.2393612762748287</v>
      </c>
      <c r="CQ32">
        <v>1.2331297509486723</v>
      </c>
      <c r="CR32">
        <v>1.2246407994937543</v>
      </c>
      <c r="CS32">
        <v>1.2431650174642273</v>
      </c>
      <c r="CT32">
        <v>1.2281610957994948</v>
      </c>
      <c r="CU32">
        <v>1.2300150941313066</v>
      </c>
      <c r="CV32">
        <v>1.2231910049892107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1.1787855620566294</v>
      </c>
      <c r="DE32">
        <v>1.3925010426043867</v>
      </c>
      <c r="DF32">
        <v>1.3952850959107923</v>
      </c>
      <c r="DG32">
        <v>1.3753294268112446</v>
      </c>
      <c r="DH32">
        <v>1.3833859952133178</v>
      </c>
      <c r="DI32">
        <v>1.3737010023764917</v>
      </c>
      <c r="DJ32">
        <v>1.3882945065229355</v>
      </c>
      <c r="DK32">
        <v>1.3694241126164788</v>
      </c>
      <c r="DL32">
        <v>1.3695834660158792</v>
      </c>
      <c r="DM32">
        <v>1.357623739802325</v>
      </c>
      <c r="DN32">
        <v>1.3563345414119021</v>
      </c>
      <c r="DO32">
        <v>1.3598973468018176</v>
      </c>
      <c r="DP32">
        <v>1.3842090459097647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1.5149999999999999</v>
      </c>
      <c r="DY32">
        <v>1.2632705361343139</v>
      </c>
      <c r="DZ32">
        <v>1.5205119469894965</v>
      </c>
      <c r="EA32">
        <v>1.5222895655357191</v>
      </c>
      <c r="EB32">
        <v>1.5077383861277085</v>
      </c>
      <c r="EC32">
        <v>1.5192535395753257</v>
      </c>
      <c r="ED32">
        <v>1.5084590999305574</v>
      </c>
      <c r="EE32">
        <v>1.5067143097577917</v>
      </c>
      <c r="EF32">
        <v>1.5053315831672043</v>
      </c>
      <c r="EG32">
        <v>1.5141059406899233</v>
      </c>
      <c r="EH32">
        <v>1.5044375212818439</v>
      </c>
      <c r="EI32">
        <v>1.4910319671655239</v>
      </c>
      <c r="EJ32">
        <v>1.5014525932497069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1.4755814524264774</v>
      </c>
      <c r="ET32">
        <v>1.6330044701132653</v>
      </c>
      <c r="EU32">
        <v>1.6513959091022239</v>
      </c>
      <c r="EV32">
        <v>1.6516040552004325</v>
      </c>
      <c r="EW32">
        <v>1.6505717011751682</v>
      </c>
      <c r="EX32">
        <v>1.6420510729919189</v>
      </c>
      <c r="EY32">
        <v>1.6293995557497283</v>
      </c>
      <c r="EZ32">
        <v>1.6310274622748482</v>
      </c>
      <c r="FA32">
        <v>1.641722397830637</v>
      </c>
      <c r="FB32">
        <v>1.6348032818434399</v>
      </c>
      <c r="FC32">
        <v>1.6354189783174318</v>
      </c>
      <c r="FD32">
        <v>1.6431732879268905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1.6359106916043857</v>
      </c>
      <c r="FN32">
        <v>1.6379929694663744</v>
      </c>
      <c r="FO32">
        <v>1.7861443890035344</v>
      </c>
      <c r="FP32">
        <v>1.7885072663050756</v>
      </c>
      <c r="FQ32">
        <v>1.7856479605538493</v>
      </c>
      <c r="FR32">
        <v>1.7751973926967146</v>
      </c>
      <c r="FS32">
        <v>1.7698135095542005</v>
      </c>
      <c r="FT32">
        <v>1.759308407338114</v>
      </c>
      <c r="FU32">
        <v>1.7634452551329249</v>
      </c>
      <c r="FV32">
        <v>1.770641174263573</v>
      </c>
      <c r="FW32">
        <v>1.7555899801019941</v>
      </c>
      <c r="FX32">
        <v>1.7628535353953196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1.8740361179662568</v>
      </c>
      <c r="GI32">
        <v>1.8952781232560931</v>
      </c>
      <c r="GJ32">
        <v>1.9331020199676516</v>
      </c>
      <c r="GK32">
        <v>1.9189479733147996</v>
      </c>
      <c r="GL32">
        <v>1.9219305369967152</v>
      </c>
      <c r="GM32">
        <v>1.8847389575540552</v>
      </c>
      <c r="GN32">
        <v>1.8932638672866535</v>
      </c>
      <c r="GO32">
        <v>1.8952775378119588</v>
      </c>
      <c r="GP32">
        <v>1.9074310801728152</v>
      </c>
      <c r="GQ32">
        <v>1.9082390291521463</v>
      </c>
      <c r="GR32">
        <v>1.8949532773093853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2.0041222749547942</v>
      </c>
      <c r="HD32">
        <v>2.0016248550586893</v>
      </c>
      <c r="HE32">
        <v>2.056973301654188</v>
      </c>
      <c r="HF32">
        <v>2.0729242194962505</v>
      </c>
      <c r="HG32">
        <v>2.0359295354788287</v>
      </c>
      <c r="HH32">
        <v>2.0310858341294131</v>
      </c>
      <c r="HI32">
        <v>2.0484454675166988</v>
      </c>
      <c r="HJ32">
        <v>2.0420170455793003</v>
      </c>
      <c r="HK32">
        <v>2.0406930867364133</v>
      </c>
      <c r="HL32">
        <v>2.0328903292598217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2.303580527076396</v>
      </c>
      <c r="HY32">
        <v>2.0153459160694314</v>
      </c>
      <c r="HZ32">
        <v>2.1896837643910394</v>
      </c>
      <c r="IA32">
        <v>2.1746103986956715</v>
      </c>
      <c r="IB32">
        <v>2.1393552168332497</v>
      </c>
      <c r="IC32">
        <v>2.1748921299660662</v>
      </c>
      <c r="ID32">
        <v>2.1529351299116373</v>
      </c>
      <c r="IE32">
        <v>2.1815091948155256</v>
      </c>
      <c r="IF32">
        <v>2.1520761755749556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1.8044557728713788</v>
      </c>
      <c r="IU32">
        <v>2.2497705831806907</v>
      </c>
      <c r="IV32">
        <v>2.2786128602613318</v>
      </c>
      <c r="IW32">
        <v>2.3087856505794844</v>
      </c>
      <c r="IX32">
        <v>2.304717532681944</v>
      </c>
      <c r="IY32">
        <v>2.2865239527569376</v>
      </c>
      <c r="IZ32">
        <v>2.2911895885551714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1.5516667583958457</v>
      </c>
      <c r="JP32">
        <v>1.9415158823742269</v>
      </c>
      <c r="JQ32">
        <v>2.416851142186804</v>
      </c>
      <c r="JR32">
        <v>2.4268197040356401</v>
      </c>
      <c r="JS32">
        <v>2.4157217313818133</v>
      </c>
      <c r="JT32">
        <v>2.440059977721873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2.4283440355637294</v>
      </c>
      <c r="KL32">
        <v>2.395042195597699</v>
      </c>
      <c r="KM32">
        <v>2.5202146317237064</v>
      </c>
      <c r="KN32">
        <v>2.5549608938479422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1.6938355944658496</v>
      </c>
      <c r="LG32">
        <v>2.4761794258666265</v>
      </c>
      <c r="LH32">
        <v>2.6555074163402197</v>
      </c>
      <c r="LK32" s="102" t="s">
        <v>56</v>
      </c>
      <c r="LM32">
        <v>5</v>
      </c>
      <c r="LN32" s="86">
        <v>0.25</v>
      </c>
      <c r="LO32">
        <f t="shared" ref="LO32:MH32" si="22">CC$94</f>
        <v>0</v>
      </c>
      <c r="LP32">
        <f t="shared" si="22"/>
        <v>0</v>
      </c>
      <c r="LQ32">
        <f t="shared" si="22"/>
        <v>0</v>
      </c>
      <c r="LR32">
        <f t="shared" si="22"/>
        <v>0</v>
      </c>
      <c r="LS32">
        <f t="shared" si="22"/>
        <v>0</v>
      </c>
      <c r="LT32">
        <f t="shared" si="22"/>
        <v>0</v>
      </c>
      <c r="LU32">
        <f t="shared" si="22"/>
        <v>0</v>
      </c>
      <c r="LV32">
        <f t="shared" si="22"/>
        <v>0</v>
      </c>
      <c r="LW32">
        <f t="shared" si="22"/>
        <v>0</v>
      </c>
      <c r="LX32">
        <f t="shared" si="22"/>
        <v>0</v>
      </c>
      <c r="LY32">
        <f t="shared" si="22"/>
        <v>0</v>
      </c>
      <c r="LZ32">
        <f t="shared" si="22"/>
        <v>0</v>
      </c>
      <c r="MA32">
        <f t="shared" si="22"/>
        <v>0</v>
      </c>
      <c r="MB32">
        <f t="shared" si="22"/>
        <v>0</v>
      </c>
      <c r="MC32">
        <f t="shared" si="22"/>
        <v>0</v>
      </c>
      <c r="MD32">
        <f t="shared" si="22"/>
        <v>0</v>
      </c>
      <c r="ME32">
        <f t="shared" si="22"/>
        <v>0</v>
      </c>
      <c r="MF32">
        <f t="shared" si="22"/>
        <v>0</v>
      </c>
      <c r="MG32">
        <f t="shared" si="22"/>
        <v>0</v>
      </c>
      <c r="MH32">
        <f t="shared" si="22"/>
        <v>0</v>
      </c>
      <c r="MJ32">
        <f t="shared" si="19"/>
        <v>8.6069250000000004</v>
      </c>
      <c r="MK32" s="86">
        <v>0.25</v>
      </c>
      <c r="ML32">
        <f>0.4*LV32+0.6*LW32</f>
        <v>0</v>
      </c>
      <c r="MW32" s="107"/>
      <c r="MX32" s="107"/>
      <c r="MY32" s="107"/>
      <c r="MZ32" s="107"/>
      <c r="NA32" s="107"/>
    </row>
    <row r="33" spans="1:39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-0.66521749947857045</v>
      </c>
      <c r="H33">
        <v>-0.70048105211953837</v>
      </c>
      <c r="I33">
        <v>-0.70535544952666196</v>
      </c>
      <c r="J33">
        <v>-0.70291314063341914</v>
      </c>
      <c r="K33">
        <v>-0.70469146588467269</v>
      </c>
      <c r="L33">
        <v>-0.70115981267289751</v>
      </c>
      <c r="M33">
        <v>-0.70270260154187136</v>
      </c>
      <c r="N33">
        <v>-0.70035201274724335</v>
      </c>
      <c r="O33">
        <v>-0.69696192740271912</v>
      </c>
      <c r="P33">
        <v>-0.69348927743327948</v>
      </c>
      <c r="Q33">
        <v>-0.69507303775864893</v>
      </c>
      <c r="R33">
        <v>-0.69864899071076259</v>
      </c>
      <c r="S33">
        <v>-0.70374994048927508</v>
      </c>
      <c r="T33">
        <v>-0.68845213164781871</v>
      </c>
      <c r="U33">
        <v>0</v>
      </c>
      <c r="V33">
        <v>0</v>
      </c>
      <c r="W33">
        <v>0</v>
      </c>
      <c r="X33">
        <v>0</v>
      </c>
      <c r="Y33">
        <v>0</v>
      </c>
      <c r="Z33">
        <v>-0.38321252263222666</v>
      </c>
      <c r="AA33">
        <v>-0.8337439315226598</v>
      </c>
      <c r="AB33">
        <v>-0.84131176433305266</v>
      </c>
      <c r="AC33">
        <v>-0.84287753447121527</v>
      </c>
      <c r="AD33">
        <v>-0.83843820801304947</v>
      </c>
      <c r="AE33">
        <v>-0.83882302419466181</v>
      </c>
      <c r="AF33">
        <v>-0.83931712233453637</v>
      </c>
      <c r="AG33">
        <v>-0.83589767728867659</v>
      </c>
      <c r="AH33">
        <v>-0.83626728697503094</v>
      </c>
      <c r="AI33">
        <v>-0.83269073208824818</v>
      </c>
      <c r="AJ33">
        <v>-0.83423109173785182</v>
      </c>
      <c r="AK33">
        <v>-0.83201178741000548</v>
      </c>
      <c r="AL33">
        <v>-0.83369670171968058</v>
      </c>
      <c r="AM33">
        <v>-0.833153948359874</v>
      </c>
      <c r="AN33">
        <v>-0.82901764816535606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-0.97476721653761289</v>
      </c>
      <c r="AU33">
        <v>-0.99004486959478466</v>
      </c>
      <c r="AV33">
        <v>-1.0402960537750459</v>
      </c>
      <c r="AW33">
        <v>-0.9776912499984961</v>
      </c>
      <c r="AX33">
        <v>-0.98455615058073742</v>
      </c>
      <c r="AY33">
        <v>-0.98107500812926152</v>
      </c>
      <c r="AZ33">
        <v>-0.9761584366727496</v>
      </c>
      <c r="BA33">
        <v>-0.97470383097736868</v>
      </c>
      <c r="BB33">
        <v>-0.97194595530319672</v>
      </c>
      <c r="BC33">
        <v>-0.96014702353624815</v>
      </c>
      <c r="BD33">
        <v>-0.96900864328424485</v>
      </c>
      <c r="BE33">
        <v>-0.96551559484282168</v>
      </c>
      <c r="BF33">
        <v>-0.96316056173877751</v>
      </c>
      <c r="BG33">
        <v>-0.9648363014203104</v>
      </c>
      <c r="BH33">
        <v>-0.95996916966784984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-1.0421399069074437</v>
      </c>
      <c r="BP33">
        <v>-1.1741286487587492</v>
      </c>
      <c r="BQ33">
        <v>-1.1443850623140599</v>
      </c>
      <c r="BR33">
        <v>-1.1105351077246615</v>
      </c>
      <c r="BS33">
        <v>-1.1165472296746073</v>
      </c>
      <c r="BT33">
        <v>-1.108478193221083</v>
      </c>
      <c r="BU33">
        <v>-1.123717390301473</v>
      </c>
      <c r="BV33">
        <v>-1.099155639074022</v>
      </c>
      <c r="BW33">
        <v>-1.1088078913943942</v>
      </c>
      <c r="BX33">
        <v>-1.1027513499725241</v>
      </c>
      <c r="BY33">
        <v>-1.1034162677852595</v>
      </c>
      <c r="BZ33">
        <v>-1.0994735777609683</v>
      </c>
      <c r="CA33">
        <v>-1.0953115924999688</v>
      </c>
      <c r="CB33">
        <v>-1.0979242849835997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-1.225502926753355</v>
      </c>
      <c r="CJ33">
        <v>-1.2363385238041187</v>
      </c>
      <c r="CK33">
        <v>-1.2845324352801222</v>
      </c>
      <c r="CL33">
        <v>-1.2418183231704267</v>
      </c>
      <c r="CM33">
        <v>-1.241201956510976</v>
      </c>
      <c r="CN33">
        <v>-1.2460773531581113</v>
      </c>
      <c r="CO33">
        <v>-1.2453300854895746</v>
      </c>
      <c r="CP33">
        <v>-1.2393612762748285</v>
      </c>
      <c r="CQ33">
        <v>-1.2319449978362791</v>
      </c>
      <c r="CR33">
        <v>-1.2234316183359915</v>
      </c>
      <c r="CS33">
        <v>-1.2419226640649774</v>
      </c>
      <c r="CT33">
        <v>-1.2268774107550979</v>
      </c>
      <c r="CU33">
        <v>-1.2288516406882866</v>
      </c>
      <c r="CV33">
        <v>-1.2218504954880822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-1.1787855620566294</v>
      </c>
      <c r="DE33">
        <v>-1.3925010426043867</v>
      </c>
      <c r="DF33">
        <v>-1.3952850959107923</v>
      </c>
      <c r="DG33">
        <v>-1.3753294268112446</v>
      </c>
      <c r="DH33">
        <v>-1.3833859952133178</v>
      </c>
      <c r="DI33">
        <v>-1.3737010023764917</v>
      </c>
      <c r="DJ33">
        <v>-1.3882945065229355</v>
      </c>
      <c r="DK33">
        <v>-1.368056606114199</v>
      </c>
      <c r="DL33">
        <v>-1.3682261110880556</v>
      </c>
      <c r="DM33">
        <v>-1.3562277586573179</v>
      </c>
      <c r="DN33">
        <v>-1.3550456468327179</v>
      </c>
      <c r="DO33">
        <v>-1.3585451455425093</v>
      </c>
      <c r="DP33">
        <v>-1.3829277853997535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-1.5149999999999999</v>
      </c>
      <c r="DY33">
        <v>-1.2632705361343137</v>
      </c>
      <c r="DZ33">
        <v>-1.5205119469894965</v>
      </c>
      <c r="EA33">
        <v>-1.5222895655357191</v>
      </c>
      <c r="EB33">
        <v>-1.5077383861277085</v>
      </c>
      <c r="EC33">
        <v>-1.5192535395753253</v>
      </c>
      <c r="ED33">
        <v>-1.5084590999305574</v>
      </c>
      <c r="EE33">
        <v>-1.5051218004925986</v>
      </c>
      <c r="EF33">
        <v>-1.5038983286079661</v>
      </c>
      <c r="EG33">
        <v>-1.5126045791521219</v>
      </c>
      <c r="EH33">
        <v>-1.5030327459488206</v>
      </c>
      <c r="EI33">
        <v>-1.4895402243213254</v>
      </c>
      <c r="EJ33">
        <v>-1.5001324114368266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-1.4755814524264772</v>
      </c>
      <c r="ET33">
        <v>-1.6330044701132653</v>
      </c>
      <c r="EU33">
        <v>-1.6513959091022239</v>
      </c>
      <c r="EV33">
        <v>-1.6516040552004325</v>
      </c>
      <c r="EW33">
        <v>-1.6505717011751682</v>
      </c>
      <c r="EX33">
        <v>-1.6420510729919184</v>
      </c>
      <c r="EY33">
        <v>-1.6276705710191635</v>
      </c>
      <c r="EZ33">
        <v>-1.6293121943586575</v>
      </c>
      <c r="FA33">
        <v>-1.6403911254809032</v>
      </c>
      <c r="FB33">
        <v>-1.6332223852336809</v>
      </c>
      <c r="FC33">
        <v>-1.6337432981942535</v>
      </c>
      <c r="FD33">
        <v>-1.6416249506604474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-1.6359106916043857</v>
      </c>
      <c r="FN33">
        <v>-1.6379929694663746</v>
      </c>
      <c r="FO33">
        <v>-1.7861443890035344</v>
      </c>
      <c r="FP33">
        <v>-1.7885072663050756</v>
      </c>
      <c r="FQ33">
        <v>-1.7856479605538493</v>
      </c>
      <c r="FR33">
        <v>-1.7751973926967146</v>
      </c>
      <c r="FS33">
        <v>-1.768398380034389</v>
      </c>
      <c r="FT33">
        <v>-1.7577147245371645</v>
      </c>
      <c r="FU33">
        <v>-1.7619721646197186</v>
      </c>
      <c r="FV33">
        <v>-1.7688957626602455</v>
      </c>
      <c r="FW33">
        <v>-1.7538763962769677</v>
      </c>
      <c r="FX33">
        <v>-1.7613350305826692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-1.8740361179662564</v>
      </c>
      <c r="GI33">
        <v>-1.8952781232560929</v>
      </c>
      <c r="GJ33">
        <v>-1.9331020199676516</v>
      </c>
      <c r="GK33">
        <v>-1.9189479733147994</v>
      </c>
      <c r="GL33">
        <v>-1.9219305369967152</v>
      </c>
      <c r="GM33">
        <v>-1.8828204470254006</v>
      </c>
      <c r="GN33">
        <v>-1.8913430985776971</v>
      </c>
      <c r="GO33">
        <v>-1.8934008811647016</v>
      </c>
      <c r="GP33">
        <v>-1.9053607252741547</v>
      </c>
      <c r="GQ33">
        <v>-1.906306114665322</v>
      </c>
      <c r="GR33">
        <v>-1.892935308769929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-2.0041222749547942</v>
      </c>
      <c r="HD33">
        <v>-2.0016248550586893</v>
      </c>
      <c r="HE33">
        <v>-2.056973301654188</v>
      </c>
      <c r="HF33">
        <v>-2.0729242194962505</v>
      </c>
      <c r="HG33">
        <v>-2.033924969614596</v>
      </c>
      <c r="HH33">
        <v>-2.0291461379919058</v>
      </c>
      <c r="HI33">
        <v>-2.0465036518145863</v>
      </c>
      <c r="HJ33">
        <v>-2.0399117671904969</v>
      </c>
      <c r="HK33">
        <v>-2.0389813890323518</v>
      </c>
      <c r="HL33">
        <v>-2.0310435986970279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-2.303580527076396</v>
      </c>
      <c r="HY33">
        <v>-2.0153459160694314</v>
      </c>
      <c r="HZ33">
        <v>-2.1896837643910394</v>
      </c>
      <c r="IA33">
        <v>-2.1722982491085059</v>
      </c>
      <c r="IB33">
        <v>-2.1372711816994205</v>
      </c>
      <c r="IC33">
        <v>-2.1724839383997803</v>
      </c>
      <c r="ID33">
        <v>-2.1506651756482684</v>
      </c>
      <c r="IE33">
        <v>-2.1791215742637231</v>
      </c>
      <c r="IF33">
        <v>-2.1495754230573842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-1.8044557728713788</v>
      </c>
      <c r="IU33">
        <v>-2.2404809275443505</v>
      </c>
      <c r="IV33">
        <v>-2.2743124185696479</v>
      </c>
      <c r="IW33">
        <v>-2.3064929570005779</v>
      </c>
      <c r="IX33">
        <v>-2.3024490431315896</v>
      </c>
      <c r="IY33">
        <v>-2.2842102344923925</v>
      </c>
      <c r="IZ33">
        <v>-2.288506000663876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-1.5516667583958454</v>
      </c>
      <c r="JP33">
        <v>-1.8205594883944169</v>
      </c>
      <c r="JQ33">
        <v>-2.4136133512227107</v>
      </c>
      <c r="JR33">
        <v>-2.4242608974950999</v>
      </c>
      <c r="JS33">
        <v>-2.4131416073718261</v>
      </c>
      <c r="JT33">
        <v>-2.4374429189654068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-2.4074476534686302</v>
      </c>
      <c r="KL33">
        <v>-2.3789632239382015</v>
      </c>
      <c r="KM33">
        <v>-2.514549652808133</v>
      </c>
      <c r="KN33">
        <v>-2.5515292091369433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-1.6938355944658496</v>
      </c>
      <c r="LG33">
        <v>-2.4497336308972004</v>
      </c>
      <c r="LH33">
        <v>-2.6479257859955418</v>
      </c>
      <c r="LK33" s="102" t="s">
        <v>57</v>
      </c>
      <c r="LM33">
        <v>6</v>
      </c>
      <c r="LN33" s="86">
        <v>0.3</v>
      </c>
      <c r="LO33">
        <f t="shared" ref="LO33:MH33" si="23">CW$94</f>
        <v>0</v>
      </c>
      <c r="LP33">
        <f t="shared" si="23"/>
        <v>0</v>
      </c>
      <c r="LQ33">
        <f t="shared" si="23"/>
        <v>0</v>
      </c>
      <c r="LR33">
        <f t="shared" si="23"/>
        <v>0</v>
      </c>
      <c r="LS33">
        <f t="shared" si="23"/>
        <v>0</v>
      </c>
      <c r="LT33">
        <f t="shared" si="23"/>
        <v>0</v>
      </c>
      <c r="LU33">
        <f t="shared" si="23"/>
        <v>0</v>
      </c>
      <c r="LV33">
        <f t="shared" si="23"/>
        <v>0</v>
      </c>
      <c r="LW33">
        <f t="shared" si="23"/>
        <v>0</v>
      </c>
      <c r="LX33">
        <f t="shared" si="23"/>
        <v>0</v>
      </c>
      <c r="LY33">
        <f t="shared" si="23"/>
        <v>0</v>
      </c>
      <c r="LZ33">
        <f t="shared" si="23"/>
        <v>0</v>
      </c>
      <c r="MA33">
        <f t="shared" si="23"/>
        <v>0</v>
      </c>
      <c r="MB33">
        <f t="shared" si="23"/>
        <v>0</v>
      </c>
      <c r="MC33">
        <f t="shared" si="23"/>
        <v>0</v>
      </c>
      <c r="MD33">
        <f t="shared" si="23"/>
        <v>0</v>
      </c>
      <c r="ME33">
        <f t="shared" si="23"/>
        <v>0</v>
      </c>
      <c r="MF33">
        <f t="shared" si="23"/>
        <v>0</v>
      </c>
      <c r="MG33">
        <f t="shared" si="23"/>
        <v>0</v>
      </c>
      <c r="MH33">
        <f t="shared" si="23"/>
        <v>0</v>
      </c>
      <c r="MJ33">
        <f t="shared" si="19"/>
        <v>9.2042699999999993</v>
      </c>
      <c r="MK33" s="86">
        <v>0.3</v>
      </c>
      <c r="ML33">
        <f>0.8*LW33+0.2*LX33</f>
        <v>0</v>
      </c>
      <c r="MW33" s="107"/>
      <c r="MX33" s="107"/>
      <c r="MY33" s="107"/>
      <c r="MZ33" s="107"/>
      <c r="NA33" s="107"/>
    </row>
    <row r="34" spans="1:39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-0.66521749947857045</v>
      </c>
      <c r="H34">
        <v>-0.70048105211953815</v>
      </c>
      <c r="I34">
        <v>-0.70535544952666196</v>
      </c>
      <c r="J34">
        <v>-0.70291314063341914</v>
      </c>
      <c r="K34">
        <v>-0.7046914658846728</v>
      </c>
      <c r="L34">
        <v>-0.70115981267289751</v>
      </c>
      <c r="M34">
        <v>-0.70270260154187136</v>
      </c>
      <c r="N34">
        <v>-0.70035201274724335</v>
      </c>
      <c r="O34">
        <v>-0.69696192740271923</v>
      </c>
      <c r="P34">
        <v>-0.69348927743327959</v>
      </c>
      <c r="Q34">
        <v>-0.69507303775864926</v>
      </c>
      <c r="R34">
        <v>-0.69864899071076259</v>
      </c>
      <c r="S34">
        <v>-0.70374994048927519</v>
      </c>
      <c r="T34">
        <v>-0.68845213164781871</v>
      </c>
      <c r="U34">
        <v>0</v>
      </c>
      <c r="V34">
        <v>0</v>
      </c>
      <c r="W34">
        <v>0</v>
      </c>
      <c r="X34">
        <v>0</v>
      </c>
      <c r="Y34">
        <v>0</v>
      </c>
      <c r="Z34">
        <v>-0.38321252263222666</v>
      </c>
      <c r="AA34">
        <v>-0.8337439315226598</v>
      </c>
      <c r="AB34">
        <v>-0.84131176433305266</v>
      </c>
      <c r="AC34">
        <v>-0.84287753447121527</v>
      </c>
      <c r="AD34">
        <v>-0.83843820801304958</v>
      </c>
      <c r="AE34">
        <v>-0.83882302419466204</v>
      </c>
      <c r="AF34">
        <v>-0.83931712233453637</v>
      </c>
      <c r="AG34">
        <v>-0.83589767728867659</v>
      </c>
      <c r="AH34">
        <v>-0.83626728697503094</v>
      </c>
      <c r="AI34">
        <v>-0.83269073208824829</v>
      </c>
      <c r="AJ34">
        <v>-0.83423109173785204</v>
      </c>
      <c r="AK34">
        <v>-0.83201178741000548</v>
      </c>
      <c r="AL34">
        <v>-0.83369670171968069</v>
      </c>
      <c r="AM34">
        <v>-0.833153948359874</v>
      </c>
      <c r="AN34">
        <v>-0.82901764816535606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-0.97476721653761289</v>
      </c>
      <c r="AU34">
        <v>-0.99004486959478466</v>
      </c>
      <c r="AV34">
        <v>-1.0402960537750459</v>
      </c>
      <c r="AW34">
        <v>-0.9776912499984961</v>
      </c>
      <c r="AX34">
        <v>-0.98455615058073742</v>
      </c>
      <c r="AY34">
        <v>-0.98107500812926152</v>
      </c>
      <c r="AZ34">
        <v>-0.9761584366727496</v>
      </c>
      <c r="BA34">
        <v>-0.97470383097736868</v>
      </c>
      <c r="BB34">
        <v>-0.97194595530319672</v>
      </c>
      <c r="BC34">
        <v>-0.96014702353624815</v>
      </c>
      <c r="BD34">
        <v>-0.96900864328424496</v>
      </c>
      <c r="BE34">
        <v>-0.96551559484282168</v>
      </c>
      <c r="BF34">
        <v>-0.96316056173877762</v>
      </c>
      <c r="BG34">
        <v>-0.96483630142031052</v>
      </c>
      <c r="BH34">
        <v>-0.95996916966785006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-1.0421399069074437</v>
      </c>
      <c r="BP34">
        <v>-1.1741286487587492</v>
      </c>
      <c r="BQ34">
        <v>-1.1443850623140599</v>
      </c>
      <c r="BR34">
        <v>-1.1105351077246615</v>
      </c>
      <c r="BS34">
        <v>-1.1165472296746073</v>
      </c>
      <c r="BT34">
        <v>-1.108478193221083</v>
      </c>
      <c r="BU34">
        <v>-1.123717390301473</v>
      </c>
      <c r="BV34">
        <v>-1.0991556390740223</v>
      </c>
      <c r="BW34">
        <v>-1.1088078913943942</v>
      </c>
      <c r="BX34">
        <v>-1.1027513499725241</v>
      </c>
      <c r="BY34">
        <v>-1.1034162677852595</v>
      </c>
      <c r="BZ34">
        <v>-1.0994735777609683</v>
      </c>
      <c r="CA34">
        <v>-1.0953115924999688</v>
      </c>
      <c r="CB34">
        <v>-1.0979242849836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-1.225502926753355</v>
      </c>
      <c r="CJ34">
        <v>-1.2363385238041189</v>
      </c>
      <c r="CK34">
        <v>-1.2845324352801226</v>
      </c>
      <c r="CL34">
        <v>-1.2418183231704267</v>
      </c>
      <c r="CM34">
        <v>-1.2412019565109762</v>
      </c>
      <c r="CN34">
        <v>-1.2460773531581113</v>
      </c>
      <c r="CO34">
        <v>-1.245330085489575</v>
      </c>
      <c r="CP34">
        <v>-1.2393612762748287</v>
      </c>
      <c r="CQ34">
        <v>-1.2319449978362791</v>
      </c>
      <c r="CR34">
        <v>-1.2234316183359917</v>
      </c>
      <c r="CS34">
        <v>-1.2419226640649774</v>
      </c>
      <c r="CT34">
        <v>-1.2268774107550979</v>
      </c>
      <c r="CU34">
        <v>-1.2288516406882866</v>
      </c>
      <c r="CV34">
        <v>-1.2218504954880822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-1.1734689418963768</v>
      </c>
      <c r="DE34">
        <v>-1.3925010426043867</v>
      </c>
      <c r="DF34">
        <v>-1.3952850959107923</v>
      </c>
      <c r="DG34">
        <v>-1.3753294268112446</v>
      </c>
      <c r="DH34">
        <v>-1.3833859952133181</v>
      </c>
      <c r="DI34">
        <v>-1.3737010023764917</v>
      </c>
      <c r="DJ34">
        <v>-1.3882945065229355</v>
      </c>
      <c r="DK34">
        <v>-1.368056606114199</v>
      </c>
      <c r="DL34">
        <v>-1.3682261110880556</v>
      </c>
      <c r="DM34">
        <v>-1.3562277586573181</v>
      </c>
      <c r="DN34">
        <v>-1.3550456468327179</v>
      </c>
      <c r="DO34">
        <v>-1.3585451455425093</v>
      </c>
      <c r="DP34">
        <v>-1.3829277853997535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-1.5149999999999999</v>
      </c>
      <c r="DY34">
        <v>-1.2565444205656373</v>
      </c>
      <c r="DZ34">
        <v>-1.5205119469894965</v>
      </c>
      <c r="EA34">
        <v>-1.5222895655357191</v>
      </c>
      <c r="EB34">
        <v>-1.5077383861277085</v>
      </c>
      <c r="EC34">
        <v>-1.5192535395753257</v>
      </c>
      <c r="ED34">
        <v>-1.5084590999305576</v>
      </c>
      <c r="EE34">
        <v>-1.5051218004925986</v>
      </c>
      <c r="EF34">
        <v>-1.5038983286079661</v>
      </c>
      <c r="EG34">
        <v>-1.5126045791521219</v>
      </c>
      <c r="EH34">
        <v>-1.5030327459488211</v>
      </c>
      <c r="EI34">
        <v>-1.4895402243213254</v>
      </c>
      <c r="EJ34">
        <v>-1.5001324114368271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-1.4721028132900038</v>
      </c>
      <c r="ET34">
        <v>-1.6330044701132653</v>
      </c>
      <c r="EU34">
        <v>-1.6513959091022239</v>
      </c>
      <c r="EV34">
        <v>-1.6501782153627387</v>
      </c>
      <c r="EW34">
        <v>-1.6505717011751684</v>
      </c>
      <c r="EX34">
        <v>-1.6420510729919184</v>
      </c>
      <c r="EY34">
        <v>-1.6276705710191635</v>
      </c>
      <c r="EZ34">
        <v>-1.6293121943586575</v>
      </c>
      <c r="FA34">
        <v>-1.6403911254809025</v>
      </c>
      <c r="FB34">
        <v>-1.6332223852336814</v>
      </c>
      <c r="FC34">
        <v>-1.6337432981942535</v>
      </c>
      <c r="FD34">
        <v>-1.6416249506604474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-1.6359106916043857</v>
      </c>
      <c r="FN34">
        <v>-1.6379929694663746</v>
      </c>
      <c r="FO34">
        <v>-1.7861443890035344</v>
      </c>
      <c r="FP34">
        <v>-1.7885072663050752</v>
      </c>
      <c r="FQ34">
        <v>-1.7856479605538493</v>
      </c>
      <c r="FR34">
        <v>-1.7751973926967146</v>
      </c>
      <c r="FS34">
        <v>-1.768398380034389</v>
      </c>
      <c r="FT34">
        <v>-1.7577147245371645</v>
      </c>
      <c r="FU34">
        <v>-1.7619721646197186</v>
      </c>
      <c r="FV34">
        <v>-1.7688957626602455</v>
      </c>
      <c r="FW34">
        <v>-1.7538763962769677</v>
      </c>
      <c r="FX34">
        <v>-1.7613350305826692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-1.8549619933360142</v>
      </c>
      <c r="GI34">
        <v>-1.8952781232560929</v>
      </c>
      <c r="GJ34">
        <v>-1.9331020199676516</v>
      </c>
      <c r="GK34">
        <v>-1.917592502868237</v>
      </c>
      <c r="GL34">
        <v>-1.9219305369967152</v>
      </c>
      <c r="GM34">
        <v>-1.8821307339508251</v>
      </c>
      <c r="GN34">
        <v>-1.8913430985776976</v>
      </c>
      <c r="GO34">
        <v>-1.8934008811647018</v>
      </c>
      <c r="GP34">
        <v>-1.9053607252741549</v>
      </c>
      <c r="GQ34">
        <v>-1.9063061146653226</v>
      </c>
      <c r="GR34">
        <v>-1.8929353087699294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-2.0041222749547942</v>
      </c>
      <c r="HD34">
        <v>-1.9954389712368341</v>
      </c>
      <c r="HE34">
        <v>-2.056973301654188</v>
      </c>
      <c r="HF34">
        <v>-2.0727665634454309</v>
      </c>
      <c r="HG34">
        <v>-2.0329884903044468</v>
      </c>
      <c r="HH34">
        <v>-2.0291461379919058</v>
      </c>
      <c r="HI34">
        <v>-2.0455995802466003</v>
      </c>
      <c r="HJ34">
        <v>-2.0399117671904969</v>
      </c>
      <c r="HK34">
        <v>-2.0389813890323518</v>
      </c>
      <c r="HL34">
        <v>-2.0310435986970279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-2.303580527076396</v>
      </c>
      <c r="HY34">
        <v>-1.9035786602217017</v>
      </c>
      <c r="HZ34">
        <v>-2.1896837643910394</v>
      </c>
      <c r="IA34">
        <v>-2.1722982491085059</v>
      </c>
      <c r="IB34">
        <v>-2.1344860031229906</v>
      </c>
      <c r="IC34">
        <v>-2.1724839383997803</v>
      </c>
      <c r="ID34">
        <v>-2.1506651756482684</v>
      </c>
      <c r="IE34">
        <v>-2.1787825952206972</v>
      </c>
      <c r="IF34">
        <v>-2.1475194511501656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-1.6828408487233104</v>
      </c>
      <c r="IU34">
        <v>-2.2235501016416115</v>
      </c>
      <c r="IV34">
        <v>-2.2721051481900738</v>
      </c>
      <c r="IW34">
        <v>-2.3064929570005774</v>
      </c>
      <c r="IX34">
        <v>-2.3024490431315896</v>
      </c>
      <c r="IY34">
        <v>-2.2828272720832499</v>
      </c>
      <c r="IZ34">
        <v>-2.2804962435959837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-1.5516667583958454</v>
      </c>
      <c r="JP34">
        <v>-1.6064990738509604</v>
      </c>
      <c r="JQ34">
        <v>-2.4136133512227107</v>
      </c>
      <c r="JR34">
        <v>-2.4242608974951008</v>
      </c>
      <c r="JS34">
        <v>-2.4131416073718261</v>
      </c>
      <c r="JT34">
        <v>-2.4336535312361023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-2.4074476534686311</v>
      </c>
      <c r="KL34">
        <v>-2.3789632239382015</v>
      </c>
      <c r="KM34">
        <v>-2.514549652808133</v>
      </c>
      <c r="KN34">
        <v>-2.5389805583356169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-1.6938355944658496</v>
      </c>
      <c r="LG34">
        <v>-2.3897849059298046</v>
      </c>
      <c r="LH34">
        <v>-2.6389860377636936</v>
      </c>
      <c r="LK34" s="102" t="s">
        <v>59</v>
      </c>
      <c r="LM34">
        <v>7</v>
      </c>
      <c r="LN34" s="86">
        <v>0.35</v>
      </c>
      <c r="LO34">
        <f t="shared" ref="LO34:MH34" si="24">DQ$94</f>
        <v>0</v>
      </c>
      <c r="LP34">
        <f t="shared" si="24"/>
        <v>0</v>
      </c>
      <c r="LQ34">
        <f t="shared" si="24"/>
        <v>0</v>
      </c>
      <c r="LR34">
        <f t="shared" si="24"/>
        <v>0</v>
      </c>
      <c r="LS34">
        <f t="shared" si="24"/>
        <v>0</v>
      </c>
      <c r="LT34">
        <f t="shared" si="24"/>
        <v>0</v>
      </c>
      <c r="LU34">
        <f t="shared" si="24"/>
        <v>0</v>
      </c>
      <c r="LV34">
        <f t="shared" si="24"/>
        <v>0</v>
      </c>
      <c r="LW34">
        <f t="shared" si="24"/>
        <v>0</v>
      </c>
      <c r="LX34">
        <f t="shared" si="24"/>
        <v>0</v>
      </c>
      <c r="LY34">
        <f t="shared" si="24"/>
        <v>0</v>
      </c>
      <c r="LZ34">
        <f t="shared" si="24"/>
        <v>0</v>
      </c>
      <c r="MA34">
        <f t="shared" si="24"/>
        <v>0</v>
      </c>
      <c r="MB34">
        <f t="shared" si="24"/>
        <v>0</v>
      </c>
      <c r="MC34">
        <f t="shared" si="24"/>
        <v>0</v>
      </c>
      <c r="MD34">
        <f t="shared" si="24"/>
        <v>0</v>
      </c>
      <c r="ME34">
        <f t="shared" si="24"/>
        <v>0</v>
      </c>
      <c r="MF34">
        <f t="shared" si="24"/>
        <v>0</v>
      </c>
      <c r="MG34">
        <f t="shared" si="24"/>
        <v>0</v>
      </c>
      <c r="MH34">
        <f t="shared" si="24"/>
        <v>0</v>
      </c>
      <c r="MJ34">
        <f t="shared" si="19"/>
        <v>9.801615</v>
      </c>
      <c r="MK34" s="86">
        <v>0.35</v>
      </c>
      <c r="ML34">
        <f>0.2*LW34+0.8*LX34</f>
        <v>0</v>
      </c>
    </row>
    <row r="35" spans="1:39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0.84397735134648877</v>
      </c>
      <c r="H35">
        <v>0.84858586758923626</v>
      </c>
      <c r="I35">
        <v>0.85668755674913899</v>
      </c>
      <c r="J35">
        <v>0.85071202713557104</v>
      </c>
      <c r="K35">
        <v>0.85498017565700801</v>
      </c>
      <c r="L35">
        <v>0.85279119420004601</v>
      </c>
      <c r="M35">
        <v>0.85292915780980805</v>
      </c>
      <c r="N35">
        <v>0.85153793510854769</v>
      </c>
      <c r="O35">
        <v>0.84458011427163349</v>
      </c>
      <c r="P35">
        <v>0.84329378256192944</v>
      </c>
      <c r="Q35">
        <v>0.84438462489196675</v>
      </c>
      <c r="R35">
        <v>0.84816595480000501</v>
      </c>
      <c r="S35">
        <v>0.85094236378159627</v>
      </c>
      <c r="T35">
        <v>0.83676202708145053</v>
      </c>
      <c r="U35">
        <v>0</v>
      </c>
      <c r="V35">
        <v>0</v>
      </c>
      <c r="W35">
        <v>0</v>
      </c>
      <c r="X35">
        <v>0</v>
      </c>
      <c r="Y35">
        <v>0</v>
      </c>
      <c r="Z35">
        <v>1.1232340375390355</v>
      </c>
      <c r="AA35">
        <v>1.1475728497297903</v>
      </c>
      <c r="AB35">
        <v>1.1427095568022949</v>
      </c>
      <c r="AC35">
        <v>1.1460032416609267</v>
      </c>
      <c r="AD35">
        <v>1.1356364229157914</v>
      </c>
      <c r="AE35">
        <v>1.1392685866458745</v>
      </c>
      <c r="AF35">
        <v>1.1383303373872864</v>
      </c>
      <c r="AG35">
        <v>1.1369195877137295</v>
      </c>
      <c r="AH35">
        <v>1.1342702416766577</v>
      </c>
      <c r="AI35">
        <v>1.1313924185489688</v>
      </c>
      <c r="AJ35">
        <v>1.1364416998182658</v>
      </c>
      <c r="AK35">
        <v>1.1320948449246895</v>
      </c>
      <c r="AL35">
        <v>1.13179538571928</v>
      </c>
      <c r="AM35">
        <v>1.1316087000108828</v>
      </c>
      <c r="AN35">
        <v>1.1281159324320071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1.3853284757331867</v>
      </c>
      <c r="AU35">
        <v>1.4446019986593546</v>
      </c>
      <c r="AV35">
        <v>1.4962593979815466</v>
      </c>
      <c r="AW35">
        <v>1.4224250028081722</v>
      </c>
      <c r="AX35">
        <v>1.4346516272886047</v>
      </c>
      <c r="AY35">
        <v>1.4302027359298248</v>
      </c>
      <c r="AZ35">
        <v>1.4249962708579362</v>
      </c>
      <c r="BA35">
        <v>1.4268061223434578</v>
      </c>
      <c r="BB35">
        <v>1.4173117213181414</v>
      </c>
      <c r="BC35">
        <v>1.4054477319425882</v>
      </c>
      <c r="BD35">
        <v>1.4205422013613991</v>
      </c>
      <c r="BE35">
        <v>1.4143081219917095</v>
      </c>
      <c r="BF35">
        <v>1.4114785056140833</v>
      </c>
      <c r="BG35">
        <v>1.4142538044236703</v>
      </c>
      <c r="BH35">
        <v>1.4115534710173365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1.6689231391272921</v>
      </c>
      <c r="BP35">
        <v>1.7858997033479242</v>
      </c>
      <c r="BQ35">
        <v>1.7460730402265059</v>
      </c>
      <c r="BR35">
        <v>1.7098217162722837</v>
      </c>
      <c r="BS35">
        <v>1.7190728633089085</v>
      </c>
      <c r="BT35">
        <v>1.7073506817360891</v>
      </c>
      <c r="BU35">
        <v>1.723749917077573</v>
      </c>
      <c r="BV35">
        <v>1.7013421827543096</v>
      </c>
      <c r="BW35">
        <v>1.7092760706274339</v>
      </c>
      <c r="BX35">
        <v>1.6991544664367744</v>
      </c>
      <c r="BY35">
        <v>1.7003273498074429</v>
      </c>
      <c r="BZ35">
        <v>1.6944003433722734</v>
      </c>
      <c r="CA35">
        <v>1.6952399107587692</v>
      </c>
      <c r="CB35">
        <v>1.6969814569645423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1.90112276114289</v>
      </c>
      <c r="CJ35">
        <v>1.9976749109046659</v>
      </c>
      <c r="CK35">
        <v>2.0334715943836699</v>
      </c>
      <c r="CL35">
        <v>1.9846343528053387</v>
      </c>
      <c r="CM35">
        <v>1.9930552605193972</v>
      </c>
      <c r="CN35">
        <v>2.0016619063156744</v>
      </c>
      <c r="CO35">
        <v>1.9998325692098191</v>
      </c>
      <c r="CP35">
        <v>1.990790241223896</v>
      </c>
      <c r="CQ35">
        <v>1.971588779598163</v>
      </c>
      <c r="CR35">
        <v>1.976697210631595</v>
      </c>
      <c r="CS35">
        <v>1.9892141747611449</v>
      </c>
      <c r="CT35">
        <v>1.9695928044417002</v>
      </c>
      <c r="CU35">
        <v>1.9812127353575955</v>
      </c>
      <c r="CV35">
        <v>1.965849123434203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2.2249528948507393</v>
      </c>
      <c r="DE35">
        <v>2.3041296779121732</v>
      </c>
      <c r="DF35">
        <v>2.3100695059719762</v>
      </c>
      <c r="DG35">
        <v>2.2778813067131356</v>
      </c>
      <c r="DH35">
        <v>2.2824664113277393</v>
      </c>
      <c r="DI35">
        <v>2.2749885156747771</v>
      </c>
      <c r="DJ35">
        <v>2.2861362284899358</v>
      </c>
      <c r="DK35">
        <v>2.2752657853601526</v>
      </c>
      <c r="DL35">
        <v>2.2659778413217513</v>
      </c>
      <c r="DM35">
        <v>2.2476267249525725</v>
      </c>
      <c r="DN35">
        <v>2.2514159608634445</v>
      </c>
      <c r="DO35">
        <v>2.2584761768456367</v>
      </c>
      <c r="DP35">
        <v>2.2781352233841012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2.5127051884941189</v>
      </c>
      <c r="DY35">
        <v>2.5404478883740977</v>
      </c>
      <c r="DZ35">
        <v>2.5673078771189859</v>
      </c>
      <c r="EA35">
        <v>2.574096446969266</v>
      </c>
      <c r="EB35">
        <v>2.5562814180312641</v>
      </c>
      <c r="EC35">
        <v>2.5694172097526127</v>
      </c>
      <c r="ED35">
        <v>2.5621207046254209</v>
      </c>
      <c r="EE35">
        <v>2.5543287920135085</v>
      </c>
      <c r="EF35">
        <v>2.5504378359580842</v>
      </c>
      <c r="EG35">
        <v>2.5497292224188457</v>
      </c>
      <c r="EH35">
        <v>2.5508370295474512</v>
      </c>
      <c r="EI35">
        <v>2.5384208609180874</v>
      </c>
      <c r="EJ35">
        <v>2.5387785704335672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2.7889723799079542</v>
      </c>
      <c r="ET35">
        <v>2.8419215971882594</v>
      </c>
      <c r="EU35">
        <v>2.855616806139186</v>
      </c>
      <c r="EV35">
        <v>2.8562241806745665</v>
      </c>
      <c r="EW35">
        <v>2.8533041259068157</v>
      </c>
      <c r="EX35">
        <v>2.8529746473657016</v>
      </c>
      <c r="EY35">
        <v>2.8231632026440128</v>
      </c>
      <c r="EZ35">
        <v>2.8206914844291608</v>
      </c>
      <c r="FA35">
        <v>2.8342997575320528</v>
      </c>
      <c r="FB35">
        <v>2.8267037435122018</v>
      </c>
      <c r="FC35">
        <v>2.82956482559044</v>
      </c>
      <c r="FD35">
        <v>2.8330138700555154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2.9155988727260782</v>
      </c>
      <c r="FN35">
        <v>3.1388570706621262</v>
      </c>
      <c r="FO35">
        <v>3.13350627598013</v>
      </c>
      <c r="FP35">
        <v>3.1354495224184866</v>
      </c>
      <c r="FQ35">
        <v>3.1435000006997948</v>
      </c>
      <c r="FR35">
        <v>3.1259313225283769</v>
      </c>
      <c r="FS35">
        <v>3.104781833150553</v>
      </c>
      <c r="FT35">
        <v>3.0992238426629632</v>
      </c>
      <c r="FU35">
        <v>3.0972580473690829</v>
      </c>
      <c r="FV35">
        <v>3.1120212411775281</v>
      </c>
      <c r="FW35">
        <v>3.0946919664936998</v>
      </c>
      <c r="FX35">
        <v>3.0956584957223949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3.3913568242976035</v>
      </c>
      <c r="GI35">
        <v>3.4258151141738349</v>
      </c>
      <c r="GJ35">
        <v>3.4375129796412454</v>
      </c>
      <c r="GK35">
        <v>3.4237390266078842</v>
      </c>
      <c r="GL35">
        <v>3.431497398961397</v>
      </c>
      <c r="GM35">
        <v>3.3732460006237521</v>
      </c>
      <c r="GN35">
        <v>3.3851180096695423</v>
      </c>
      <c r="GO35">
        <v>3.3885992266674592</v>
      </c>
      <c r="GP35">
        <v>3.3937770804789635</v>
      </c>
      <c r="GQ35">
        <v>3.4036221742069848</v>
      </c>
      <c r="GR35">
        <v>3.3774848924447749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3.5870709410207526</v>
      </c>
      <c r="HD35">
        <v>3.6770953477795274</v>
      </c>
      <c r="HE35">
        <v>3.7092553182554049</v>
      </c>
      <c r="HF35">
        <v>3.7200843394210112</v>
      </c>
      <c r="HG35">
        <v>3.6835067603797054</v>
      </c>
      <c r="HH35">
        <v>3.67222641719711</v>
      </c>
      <c r="HI35">
        <v>3.6841443629746062</v>
      </c>
      <c r="HJ35">
        <v>3.6786555758973094</v>
      </c>
      <c r="HK35">
        <v>3.6798038992544626</v>
      </c>
      <c r="HL35">
        <v>3.6660997992928785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4.0261491545914359</v>
      </c>
      <c r="HY35">
        <v>3.859882097084709</v>
      </c>
      <c r="HZ35">
        <v>4.0097422003959036</v>
      </c>
      <c r="IA35">
        <v>3.9591592424597963</v>
      </c>
      <c r="IB35">
        <v>3.9224954045342715</v>
      </c>
      <c r="IC35">
        <v>3.9691090646773231</v>
      </c>
      <c r="ID35">
        <v>3.9328436212318643</v>
      </c>
      <c r="IE35">
        <v>3.9741157691592766</v>
      </c>
      <c r="IF35">
        <v>3.9395320463594214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4.1055293125550598</v>
      </c>
      <c r="IU35">
        <v>4.1855513895631908</v>
      </c>
      <c r="IV35">
        <v>4.2267322819530762</v>
      </c>
      <c r="IW35">
        <v>4.2404781407625745</v>
      </c>
      <c r="IX35">
        <v>4.2497703667867244</v>
      </c>
      <c r="IY35">
        <v>4.2285090028809229</v>
      </c>
      <c r="IZ35">
        <v>4.2267577004737431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2.9088177612142214</v>
      </c>
      <c r="JP35">
        <v>4.0160014388622018</v>
      </c>
      <c r="JQ35">
        <v>4.4990301479519106</v>
      </c>
      <c r="JR35">
        <v>4.5095366192054049</v>
      </c>
      <c r="JS35">
        <v>4.493385484013376</v>
      </c>
      <c r="JT35">
        <v>4.5256483566967178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4.4555777660535458</v>
      </c>
      <c r="KL35">
        <v>4.7438809993741335</v>
      </c>
      <c r="KM35">
        <v>4.7712220904608271</v>
      </c>
      <c r="KN35">
        <v>4.7803703190419347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3.2991689277991827</v>
      </c>
      <c r="LG35">
        <v>4.7816029846826948</v>
      </c>
      <c r="LH35">
        <v>5.0673918882291709</v>
      </c>
      <c r="LK35" s="102" t="s">
        <v>61</v>
      </c>
      <c r="LM35">
        <v>8</v>
      </c>
      <c r="LN35" s="86">
        <v>0.4</v>
      </c>
      <c r="LO35">
        <f t="shared" ref="LO35:MH35" si="25">EK$94</f>
        <v>0</v>
      </c>
      <c r="LP35">
        <f t="shared" si="25"/>
        <v>0</v>
      </c>
      <c r="LQ35">
        <f t="shared" si="25"/>
        <v>0</v>
      </c>
      <c r="LR35">
        <f t="shared" si="25"/>
        <v>0</v>
      </c>
      <c r="LS35">
        <f t="shared" si="25"/>
        <v>0</v>
      </c>
      <c r="LT35">
        <f t="shared" si="25"/>
        <v>0</v>
      </c>
      <c r="LU35">
        <f t="shared" si="25"/>
        <v>0</v>
      </c>
      <c r="LV35">
        <f t="shared" si="25"/>
        <v>0</v>
      </c>
      <c r="LW35">
        <f t="shared" si="25"/>
        <v>0</v>
      </c>
      <c r="LX35">
        <f t="shared" si="25"/>
        <v>0</v>
      </c>
      <c r="LY35">
        <f t="shared" si="25"/>
        <v>0</v>
      </c>
      <c r="LZ35">
        <f t="shared" si="25"/>
        <v>0</v>
      </c>
      <c r="MA35">
        <f t="shared" si="25"/>
        <v>0</v>
      </c>
      <c r="MB35">
        <f t="shared" si="25"/>
        <v>0</v>
      </c>
      <c r="MC35">
        <f t="shared" si="25"/>
        <v>0</v>
      </c>
      <c r="MD35">
        <f t="shared" si="25"/>
        <v>0</v>
      </c>
      <c r="ME35">
        <f t="shared" si="25"/>
        <v>0</v>
      </c>
      <c r="MF35">
        <f t="shared" si="25"/>
        <v>0</v>
      </c>
      <c r="MG35">
        <f t="shared" si="25"/>
        <v>0</v>
      </c>
      <c r="MH35">
        <f t="shared" si="25"/>
        <v>0</v>
      </c>
      <c r="MJ35">
        <f t="shared" si="19"/>
        <v>10.398960000000001</v>
      </c>
      <c r="MK35" s="86">
        <v>0.4</v>
      </c>
      <c r="ML35">
        <f>0.6*LX35+0.4*LY35</f>
        <v>0</v>
      </c>
    </row>
    <row r="36" spans="1:39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K36" s="102" t="s">
        <v>63</v>
      </c>
      <c r="LM36">
        <v>9</v>
      </c>
      <c r="LN36" s="86">
        <v>0.45</v>
      </c>
      <c r="LO36">
        <f t="shared" ref="LO36:MH36" si="26">FE$94</f>
        <v>0</v>
      </c>
      <c r="LP36">
        <f t="shared" si="26"/>
        <v>0</v>
      </c>
      <c r="LQ36">
        <f t="shared" si="26"/>
        <v>0</v>
      </c>
      <c r="LR36">
        <f t="shared" si="26"/>
        <v>0</v>
      </c>
      <c r="LS36">
        <f t="shared" si="26"/>
        <v>0</v>
      </c>
      <c r="LT36">
        <f t="shared" si="26"/>
        <v>0</v>
      </c>
      <c r="LU36">
        <f t="shared" si="26"/>
        <v>0</v>
      </c>
      <c r="LV36">
        <f t="shared" si="26"/>
        <v>0</v>
      </c>
      <c r="LW36">
        <f t="shared" si="26"/>
        <v>0</v>
      </c>
      <c r="LX36">
        <f t="shared" si="26"/>
        <v>0</v>
      </c>
      <c r="LY36">
        <f t="shared" si="26"/>
        <v>0</v>
      </c>
      <c r="LZ36">
        <f t="shared" si="26"/>
        <v>0</v>
      </c>
      <c r="MA36">
        <f t="shared" si="26"/>
        <v>0</v>
      </c>
      <c r="MB36">
        <f t="shared" si="26"/>
        <v>0</v>
      </c>
      <c r="MC36">
        <f t="shared" si="26"/>
        <v>0</v>
      </c>
      <c r="MD36">
        <f t="shared" si="26"/>
        <v>0</v>
      </c>
      <c r="ME36">
        <f t="shared" si="26"/>
        <v>0</v>
      </c>
      <c r="MF36">
        <f t="shared" si="26"/>
        <v>0</v>
      </c>
      <c r="MG36">
        <f t="shared" si="26"/>
        <v>0</v>
      </c>
      <c r="MH36">
        <f t="shared" si="26"/>
        <v>0</v>
      </c>
      <c r="MJ36">
        <f t="shared" si="19"/>
        <v>10.996305</v>
      </c>
      <c r="MK36" s="86">
        <v>0.45</v>
      </c>
      <c r="ML36">
        <f>0.01*LX36+0.99*LY36</f>
        <v>0</v>
      </c>
      <c r="MW36" s="106"/>
      <c r="MX36" s="106"/>
      <c r="MY36" s="106"/>
      <c r="MZ36" s="106"/>
      <c r="NA36" s="106"/>
      <c r="NB36" s="106"/>
      <c r="NC36" s="106"/>
      <c r="ND36" s="106"/>
      <c r="NE36" s="106"/>
      <c r="NF36" s="106"/>
      <c r="NG36" s="106"/>
      <c r="NH36" s="106"/>
      <c r="NI36" s="106"/>
      <c r="NJ36" s="106"/>
      <c r="NK36" s="106"/>
    </row>
    <row r="37" spans="1:39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K37" s="102" t="s">
        <v>65</v>
      </c>
      <c r="LM37">
        <v>10</v>
      </c>
      <c r="LN37" s="86">
        <v>0.5</v>
      </c>
      <c r="LO37">
        <f t="shared" ref="LO37:MH37" si="27">FY$94</f>
        <v>0</v>
      </c>
      <c r="LP37">
        <f t="shared" si="27"/>
        <v>0</v>
      </c>
      <c r="LQ37">
        <f t="shared" si="27"/>
        <v>0</v>
      </c>
      <c r="LR37">
        <f t="shared" si="27"/>
        <v>0</v>
      </c>
      <c r="LS37">
        <f t="shared" si="27"/>
        <v>0</v>
      </c>
      <c r="LT37">
        <f t="shared" si="27"/>
        <v>0</v>
      </c>
      <c r="LU37">
        <f t="shared" si="27"/>
        <v>0</v>
      </c>
      <c r="LV37">
        <f t="shared" si="27"/>
        <v>0</v>
      </c>
      <c r="LW37">
        <f t="shared" si="27"/>
        <v>0</v>
      </c>
      <c r="LX37">
        <f t="shared" si="27"/>
        <v>0</v>
      </c>
      <c r="LY37">
        <f t="shared" si="27"/>
        <v>0</v>
      </c>
      <c r="LZ37">
        <f t="shared" si="27"/>
        <v>0</v>
      </c>
      <c r="MA37">
        <f t="shared" si="27"/>
        <v>0</v>
      </c>
      <c r="MB37">
        <f t="shared" si="27"/>
        <v>0</v>
      </c>
      <c r="MC37">
        <f t="shared" si="27"/>
        <v>0</v>
      </c>
      <c r="MD37">
        <f t="shared" si="27"/>
        <v>0</v>
      </c>
      <c r="ME37">
        <f t="shared" si="27"/>
        <v>0</v>
      </c>
      <c r="MF37">
        <f t="shared" si="27"/>
        <v>0</v>
      </c>
      <c r="MG37">
        <f t="shared" si="27"/>
        <v>0</v>
      </c>
      <c r="MH37">
        <f t="shared" si="27"/>
        <v>0</v>
      </c>
      <c r="MJ37">
        <f t="shared" si="19"/>
        <v>11.59365</v>
      </c>
      <c r="MK37" s="86">
        <v>0.5</v>
      </c>
      <c r="ML37">
        <f>0.41*LY37+0.59*LZ37</f>
        <v>0</v>
      </c>
      <c r="MW37" s="106"/>
      <c r="MX37" s="106"/>
      <c r="MY37" s="106"/>
      <c r="MZ37" s="106"/>
      <c r="NA37" s="106"/>
      <c r="NB37" s="106"/>
      <c r="NC37" s="106"/>
      <c r="ND37" s="106"/>
      <c r="NE37" s="106"/>
      <c r="NF37" s="106"/>
      <c r="NG37" s="106"/>
      <c r="NH37" s="106"/>
      <c r="NI37" s="106"/>
      <c r="NJ37" s="106"/>
      <c r="NK37" s="106"/>
    </row>
    <row r="38" spans="1:39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12.146163839933466</v>
      </c>
      <c r="H38">
        <v>12.592396594787077</v>
      </c>
      <c r="I38">
        <v>12.827504776784721</v>
      </c>
      <c r="J38">
        <v>12.714631886216305</v>
      </c>
      <c r="K38">
        <v>12.719706111420459</v>
      </c>
      <c r="L38">
        <v>12.68215764274612</v>
      </c>
      <c r="M38">
        <v>12.735318384123801</v>
      </c>
      <c r="N38">
        <v>12.726632571778612</v>
      </c>
      <c r="O38">
        <v>12.637593436257276</v>
      </c>
      <c r="P38">
        <v>12.480148663220531</v>
      </c>
      <c r="Q38">
        <v>12.570265077768701</v>
      </c>
      <c r="R38">
        <v>12.591310931491934</v>
      </c>
      <c r="S38">
        <v>12.566688222094349</v>
      </c>
      <c r="T38">
        <v>12.646626341802236</v>
      </c>
      <c r="U38">
        <v>0</v>
      </c>
      <c r="V38">
        <v>0</v>
      </c>
      <c r="W38">
        <v>0</v>
      </c>
      <c r="X38">
        <v>0</v>
      </c>
      <c r="Y38">
        <v>0</v>
      </c>
      <c r="Z38">
        <v>13.403142293208907</v>
      </c>
      <c r="AA38">
        <v>14.502176552916969</v>
      </c>
      <c r="AB38">
        <v>14.661161129974227</v>
      </c>
      <c r="AC38">
        <v>14.782555638261577</v>
      </c>
      <c r="AD38">
        <v>14.82077755702022</v>
      </c>
      <c r="AE38">
        <v>14.779187716687847</v>
      </c>
      <c r="AF38">
        <v>14.782403283720996</v>
      </c>
      <c r="AG38">
        <v>14.686501081767323</v>
      </c>
      <c r="AH38">
        <v>14.785028206999838</v>
      </c>
      <c r="AI38">
        <v>14.621503872985659</v>
      </c>
      <c r="AJ38">
        <v>14.840465683541318</v>
      </c>
      <c r="AK38">
        <v>14.720764088611592</v>
      </c>
      <c r="AL38">
        <v>14.592764334531187</v>
      </c>
      <c r="AM38">
        <v>14.676998896014416</v>
      </c>
      <c r="AN38">
        <v>14.540045464178014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15.227330948152638</v>
      </c>
      <c r="AU38">
        <v>16.367500184196523</v>
      </c>
      <c r="AV38">
        <v>16.756364488993984</v>
      </c>
      <c r="AW38">
        <v>16.889588754912801</v>
      </c>
      <c r="AX38">
        <v>16.860627801914902</v>
      </c>
      <c r="AY38">
        <v>16.899525744890681</v>
      </c>
      <c r="AZ38">
        <v>16.989919986914273</v>
      </c>
      <c r="BA38">
        <v>16.878532560839488</v>
      </c>
      <c r="BB38">
        <v>16.990218312865551</v>
      </c>
      <c r="BC38">
        <v>16.883444938353726</v>
      </c>
      <c r="BD38">
        <v>16.721092090655247</v>
      </c>
      <c r="BE38">
        <v>16.602619739850677</v>
      </c>
      <c r="BF38">
        <v>16.902894534311411</v>
      </c>
      <c r="BG38">
        <v>16.711151086644303</v>
      </c>
      <c r="BH38">
        <v>16.657061224680252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17.826891367793095</v>
      </c>
      <c r="BP38">
        <v>18.782111981369486</v>
      </c>
      <c r="BQ38">
        <v>18.926457008923602</v>
      </c>
      <c r="BR38">
        <v>18.882298279452939</v>
      </c>
      <c r="BS38">
        <v>18.916211745366756</v>
      </c>
      <c r="BT38">
        <v>19.108459315608162</v>
      </c>
      <c r="BU38">
        <v>18.842514755342496</v>
      </c>
      <c r="BV38">
        <v>18.898515057773754</v>
      </c>
      <c r="BW38">
        <v>18.739561379804044</v>
      </c>
      <c r="BX38">
        <v>18.774213761112424</v>
      </c>
      <c r="BY38">
        <v>18.972843862830519</v>
      </c>
      <c r="BZ38">
        <v>18.752596005361927</v>
      </c>
      <c r="CA38">
        <v>18.925829019347493</v>
      </c>
      <c r="CB38">
        <v>18.751862373419513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19.19917471447269</v>
      </c>
      <c r="CJ38">
        <v>20.290079919699352</v>
      </c>
      <c r="CK38">
        <v>20.947988670735434</v>
      </c>
      <c r="CL38">
        <v>21.248648185002789</v>
      </c>
      <c r="CM38">
        <v>21.001632976311527</v>
      </c>
      <c r="CN38">
        <v>20.919230989418008</v>
      </c>
      <c r="CO38">
        <v>21.167112952012697</v>
      </c>
      <c r="CP38">
        <v>21.115733286363636</v>
      </c>
      <c r="CQ38">
        <v>20.835288146567212</v>
      </c>
      <c r="CR38">
        <v>20.903744607072504</v>
      </c>
      <c r="CS38">
        <v>20.936888912898493</v>
      </c>
      <c r="CT38">
        <v>20.645451986422078</v>
      </c>
      <c r="CU38">
        <v>21.185663433352527</v>
      </c>
      <c r="CV38">
        <v>20.732537945237699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21.654328880357827</v>
      </c>
      <c r="DE38">
        <v>22.499993991929294</v>
      </c>
      <c r="DF38">
        <v>22.932130139126809</v>
      </c>
      <c r="DG38">
        <v>23.165208500504431</v>
      </c>
      <c r="DH38">
        <v>22.834822458542106</v>
      </c>
      <c r="DI38">
        <v>23.032922047508848</v>
      </c>
      <c r="DJ38">
        <v>23.247521978542625</v>
      </c>
      <c r="DK38">
        <v>22.976974869343675</v>
      </c>
      <c r="DL38">
        <v>22.900782756460853</v>
      </c>
      <c r="DM38">
        <v>22.982776845964469</v>
      </c>
      <c r="DN38">
        <v>22.681713524023415</v>
      </c>
      <c r="DO38">
        <v>22.883137353036847</v>
      </c>
      <c r="DP38">
        <v>23.035221315297303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21.966757057663848</v>
      </c>
      <c r="DY38">
        <v>24.098913052386539</v>
      </c>
      <c r="DZ38">
        <v>25.018930493309007</v>
      </c>
      <c r="EA38">
        <v>24.985030312831245</v>
      </c>
      <c r="EB38">
        <v>25.355217817932527</v>
      </c>
      <c r="EC38">
        <v>25.037293146741785</v>
      </c>
      <c r="ED38">
        <v>24.840226484652291</v>
      </c>
      <c r="EE38">
        <v>25.03169345774916</v>
      </c>
      <c r="EF38">
        <v>24.807606579825062</v>
      </c>
      <c r="EG38">
        <v>25.035469855002258</v>
      </c>
      <c r="EH38">
        <v>24.785664965770351</v>
      </c>
      <c r="EI38">
        <v>24.8467743633365</v>
      </c>
      <c r="EJ38">
        <v>24.85480303123488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24.909496646893398</v>
      </c>
      <c r="ET38">
        <v>26.658524048254364</v>
      </c>
      <c r="EU38">
        <v>26.856190484604081</v>
      </c>
      <c r="EV38">
        <v>26.509936583587844</v>
      </c>
      <c r="EW38">
        <v>26.649677507745107</v>
      </c>
      <c r="EX38">
        <v>26.911665942405193</v>
      </c>
      <c r="EY38">
        <v>26.929521122794501</v>
      </c>
      <c r="EZ38">
        <v>26.658795563029848</v>
      </c>
      <c r="FA38">
        <v>26.548354586635714</v>
      </c>
      <c r="FB38">
        <v>26.33916292273711</v>
      </c>
      <c r="FC38">
        <v>26.724358773940448</v>
      </c>
      <c r="FD38">
        <v>26.580844380837473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26.046259973730105</v>
      </c>
      <c r="FN38">
        <v>27.623702385083785</v>
      </c>
      <c r="FO38">
        <v>28.966456684583449</v>
      </c>
      <c r="FP38">
        <v>28.907539269599479</v>
      </c>
      <c r="FQ38">
        <v>28.87824232234976</v>
      </c>
      <c r="FR38">
        <v>29.151756606745121</v>
      </c>
      <c r="FS38">
        <v>29.226955138385581</v>
      </c>
      <c r="FT38">
        <v>28.688744841613794</v>
      </c>
      <c r="FU38">
        <v>28.731583953858451</v>
      </c>
      <c r="FV38">
        <v>28.792914195019925</v>
      </c>
      <c r="FW38">
        <v>28.648407343488952</v>
      </c>
      <c r="FX38">
        <v>28.897906595135119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28.30148213968733</v>
      </c>
      <c r="GI38">
        <v>30.525368895815365</v>
      </c>
      <c r="GJ38">
        <v>31.31418612872374</v>
      </c>
      <c r="GK38">
        <v>31.316128225135664</v>
      </c>
      <c r="GL38">
        <v>30.411076298559724</v>
      </c>
      <c r="GM38">
        <v>30.491805458491061</v>
      </c>
      <c r="GN38">
        <v>30.651953871513104</v>
      </c>
      <c r="GO38">
        <v>30.601135505123271</v>
      </c>
      <c r="GP38">
        <v>30.708787654709965</v>
      </c>
      <c r="GQ38">
        <v>30.546273807795952</v>
      </c>
      <c r="GR38">
        <v>30.471808604600223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29.554802230385018</v>
      </c>
      <c r="HD38">
        <v>31.797314441466003</v>
      </c>
      <c r="HE38">
        <v>33.123827084635231</v>
      </c>
      <c r="HF38">
        <v>33.070529713325733</v>
      </c>
      <c r="HG38">
        <v>32.556817894095502</v>
      </c>
      <c r="HH38">
        <v>32.581432195855498</v>
      </c>
      <c r="HI38">
        <v>32.736024545969322</v>
      </c>
      <c r="HJ38">
        <v>32.398119495248913</v>
      </c>
      <c r="HK38">
        <v>32.715874899958614</v>
      </c>
      <c r="HL38">
        <v>32.636411928552519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31.211875463844695</v>
      </c>
      <c r="HY38">
        <v>32.528959622042585</v>
      </c>
      <c r="HZ38">
        <v>34.62156365099748</v>
      </c>
      <c r="IA38">
        <v>34.983620556550491</v>
      </c>
      <c r="IB38">
        <v>34.28159049760319</v>
      </c>
      <c r="IC38">
        <v>34.921270941731656</v>
      </c>
      <c r="ID38">
        <v>34.899417417871639</v>
      </c>
      <c r="IE38">
        <v>34.319848954448858</v>
      </c>
      <c r="IF38">
        <v>34.739408045251679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34.503516797988013</v>
      </c>
      <c r="IU38">
        <v>35.249196366140829</v>
      </c>
      <c r="IV38">
        <v>36.349633408702601</v>
      </c>
      <c r="IW38">
        <v>36.487321613605303</v>
      </c>
      <c r="IX38">
        <v>36.445766941934828</v>
      </c>
      <c r="IY38">
        <v>36.756188476987631</v>
      </c>
      <c r="IZ38">
        <v>36.04648561888056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23.657799946411615</v>
      </c>
      <c r="JP38">
        <v>33.924926886813289</v>
      </c>
      <c r="JQ38">
        <v>37.906885509289907</v>
      </c>
      <c r="JR38">
        <v>38.537209105128817</v>
      </c>
      <c r="JS38">
        <v>38.745440258169545</v>
      </c>
      <c r="JT38">
        <v>38.433242942816655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32.957502407200963</v>
      </c>
      <c r="KL38">
        <v>39.319147001234626</v>
      </c>
      <c r="KM38">
        <v>40.738287967432001</v>
      </c>
      <c r="KN38">
        <v>40.656472503126722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25.886558164767507</v>
      </c>
      <c r="LG38">
        <v>38.43334542339462</v>
      </c>
      <c r="LH38">
        <v>41.535377397743275</v>
      </c>
      <c r="LK38" s="102" t="s">
        <v>67</v>
      </c>
      <c r="LM38">
        <v>11</v>
      </c>
      <c r="LN38" s="86">
        <v>0.55000000000000004</v>
      </c>
      <c r="LO38">
        <f t="shared" ref="LO38:MH38" si="28">GS$94</f>
        <v>0</v>
      </c>
      <c r="LP38">
        <f t="shared" si="28"/>
        <v>0</v>
      </c>
      <c r="LQ38">
        <f t="shared" si="28"/>
        <v>0</v>
      </c>
      <c r="LR38">
        <f t="shared" si="28"/>
        <v>0</v>
      </c>
      <c r="LS38">
        <f t="shared" si="28"/>
        <v>0</v>
      </c>
      <c r="LT38">
        <f t="shared" si="28"/>
        <v>0</v>
      </c>
      <c r="LU38">
        <f t="shared" si="28"/>
        <v>0</v>
      </c>
      <c r="LV38">
        <f t="shared" si="28"/>
        <v>0</v>
      </c>
      <c r="LW38">
        <f t="shared" si="28"/>
        <v>0</v>
      </c>
      <c r="LX38">
        <f t="shared" si="28"/>
        <v>0</v>
      </c>
      <c r="LY38">
        <f t="shared" si="28"/>
        <v>0</v>
      </c>
      <c r="LZ38">
        <f t="shared" si="28"/>
        <v>0</v>
      </c>
      <c r="MA38">
        <f t="shared" si="28"/>
        <v>0</v>
      </c>
      <c r="MB38">
        <f t="shared" si="28"/>
        <v>0</v>
      </c>
      <c r="MC38">
        <f t="shared" si="28"/>
        <v>0</v>
      </c>
      <c r="MD38">
        <f t="shared" si="28"/>
        <v>0</v>
      </c>
      <c r="ME38">
        <f t="shared" si="28"/>
        <v>0</v>
      </c>
      <c r="MF38">
        <f t="shared" si="28"/>
        <v>0</v>
      </c>
      <c r="MG38">
        <f t="shared" si="28"/>
        <v>0</v>
      </c>
      <c r="MH38">
        <f t="shared" si="28"/>
        <v>0</v>
      </c>
      <c r="MJ38">
        <f t="shared" si="19"/>
        <v>12.190995000000001</v>
      </c>
      <c r="MK38" s="86">
        <v>0.55000000000000004</v>
      </c>
      <c r="ML38">
        <f>0.8*LZ38+0.2*MA38</f>
        <v>0</v>
      </c>
    </row>
    <row r="39" spans="1:39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3.6952045870419428E-4</v>
      </c>
      <c r="AD39">
        <v>0</v>
      </c>
      <c r="AE39">
        <v>1.832591083724089E-3</v>
      </c>
      <c r="AF39">
        <v>1.4524290184943212E-4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4.2901102333888641E-4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1.2152515520529001E-2</v>
      </c>
      <c r="AV39">
        <v>9.9124376412901994E-3</v>
      </c>
      <c r="AW39">
        <v>1.586555054216272E-2</v>
      </c>
      <c r="AX39">
        <v>9.1601068727178332E-3</v>
      </c>
      <c r="AY39">
        <v>1.6758425902408076E-2</v>
      </c>
      <c r="AZ39">
        <v>1.3194741373680641E-2</v>
      </c>
      <c r="BA39">
        <v>8.0800225039178979E-3</v>
      </c>
      <c r="BB39">
        <v>3.8969136268655956E-3</v>
      </c>
      <c r="BC39">
        <v>9.0903395258226626E-3</v>
      </c>
      <c r="BD39">
        <v>1.802484716036043E-2</v>
      </c>
      <c r="BE39">
        <v>9.4240685228235803E-3</v>
      </c>
      <c r="BF39">
        <v>0</v>
      </c>
      <c r="BG39">
        <v>2.667611701510263E-2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1.913029726730477E-2</v>
      </c>
      <c r="BQ39">
        <v>7.2213751777440716E-2</v>
      </c>
      <c r="BR39">
        <v>2.2804820560727718E-2</v>
      </c>
      <c r="BS39">
        <v>3.7693045802604193E-2</v>
      </c>
      <c r="BT39">
        <v>1.8242650771308183E-2</v>
      </c>
      <c r="BU39">
        <v>9.2855086332194345E-2</v>
      </c>
      <c r="BV39">
        <v>1.7794513824837925E-2</v>
      </c>
      <c r="BW39">
        <v>5.6901611040816674E-2</v>
      </c>
      <c r="BX39">
        <v>4.2232349787528316E-2</v>
      </c>
      <c r="BY39">
        <v>2.9729812901825494E-2</v>
      </c>
      <c r="BZ39">
        <v>3.1149780413258318E-2</v>
      </c>
      <c r="CA39">
        <v>1.3890207815041928E-2</v>
      </c>
      <c r="CB39">
        <v>4.64794482098198E-2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9.8589353135014088E-2</v>
      </c>
      <c r="CK39">
        <v>6.0760650605757437E-2</v>
      </c>
      <c r="CL39">
        <v>8.3561910561965144E-2</v>
      </c>
      <c r="CM39">
        <v>8.0533234726193045E-2</v>
      </c>
      <c r="CN39">
        <v>9.8124506256666008E-2</v>
      </c>
      <c r="CO39">
        <v>7.1122387565581702E-2</v>
      </c>
      <c r="CP39">
        <v>9.0959985815460678E-2</v>
      </c>
      <c r="CQ39">
        <v>0.12415046063795965</v>
      </c>
      <c r="CR39">
        <v>4.5062242116492131E-2</v>
      </c>
      <c r="CS39">
        <v>7.206161744996771E-2</v>
      </c>
      <c r="CT39">
        <v>0.21832420498787508</v>
      </c>
      <c r="CU39">
        <v>4.9226049535539641E-2</v>
      </c>
      <c r="CV39">
        <v>0.11563795768666729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0.19101549529011591</v>
      </c>
      <c r="DF39">
        <v>0.19753828771800774</v>
      </c>
      <c r="DG39">
        <v>0.14601139720019402</v>
      </c>
      <c r="DH39">
        <v>0.29035322613467962</v>
      </c>
      <c r="DI39">
        <v>0.21196560578139953</v>
      </c>
      <c r="DJ39">
        <v>0.17664592089868542</v>
      </c>
      <c r="DK39">
        <v>0.23220213940079495</v>
      </c>
      <c r="DL39">
        <v>0.2512767753226951</v>
      </c>
      <c r="DM39">
        <v>0.20481007009196062</v>
      </c>
      <c r="DN39">
        <v>0.19884920317186117</v>
      </c>
      <c r="DO39">
        <v>0.1827617195564504</v>
      </c>
      <c r="DP39">
        <v>0.17971156848083997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6.1945569408170788E-2</v>
      </c>
      <c r="DZ39">
        <v>0.30200318314590963</v>
      </c>
      <c r="EA39">
        <v>0.36301354506782757</v>
      </c>
      <c r="EB39">
        <v>0.22716801471230666</v>
      </c>
      <c r="EC39">
        <v>0.33667097246477534</v>
      </c>
      <c r="ED39">
        <v>0.40206360951705866</v>
      </c>
      <c r="EE39">
        <v>0.25654062007699918</v>
      </c>
      <c r="EF39">
        <v>0.29794424302531086</v>
      </c>
      <c r="EG39">
        <v>0.30301817301202105</v>
      </c>
      <c r="EH39">
        <v>0.30878239509353611</v>
      </c>
      <c r="EI39">
        <v>0.39004604058990311</v>
      </c>
      <c r="EJ39">
        <v>0.33187922611947351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6.9597203035084307E-2</v>
      </c>
      <c r="EU39">
        <v>0.47352457044952095</v>
      </c>
      <c r="EV39">
        <v>0.64243843541867351</v>
      </c>
      <c r="EW39">
        <v>0.6080387139355875</v>
      </c>
      <c r="EX39">
        <v>0.51012115012425296</v>
      </c>
      <c r="EY39">
        <v>0.38233483573643456</v>
      </c>
      <c r="EZ39">
        <v>0.5281006169426864</v>
      </c>
      <c r="FA39">
        <v>0.63575572068211672</v>
      </c>
      <c r="FB39">
        <v>0.61811173751477888</v>
      </c>
      <c r="FC39">
        <v>0.39474200648463731</v>
      </c>
      <c r="FD39">
        <v>0.55761553183155443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2.5537771166493931E-2</v>
      </c>
      <c r="FN39">
        <v>7.1626293005863179E-2</v>
      </c>
      <c r="FO39">
        <v>0.35460039277789618</v>
      </c>
      <c r="FP39">
        <v>0.72558024566993851</v>
      </c>
      <c r="FQ39">
        <v>0.69207561544358742</v>
      </c>
      <c r="FR39">
        <v>0.61401367548191566</v>
      </c>
      <c r="FS39">
        <v>0.47439248324331895</v>
      </c>
      <c r="FT39">
        <v>0.68153734372562746</v>
      </c>
      <c r="FU39">
        <v>0.60303050677634507</v>
      </c>
      <c r="FV39">
        <v>0.50336687680431413</v>
      </c>
      <c r="FW39">
        <v>0.66478730656985974</v>
      </c>
      <c r="FX39">
        <v>0.56458152981982723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7.0345582846513863E-2</v>
      </c>
      <c r="GJ39">
        <v>0.42067098549404508</v>
      </c>
      <c r="GK39">
        <v>0.62198467932570822</v>
      </c>
      <c r="GL39">
        <v>1.024007878338326</v>
      </c>
      <c r="GM39">
        <v>0.90278204713593435</v>
      </c>
      <c r="GN39">
        <v>0.8209073356978126</v>
      </c>
      <c r="GO39">
        <v>0.90094019258744817</v>
      </c>
      <c r="GP39">
        <v>0.7987405873732436</v>
      </c>
      <c r="GQ39">
        <v>0.83036206937554924</v>
      </c>
      <c r="GR39">
        <v>0.84050719382033934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6.7503441675615269E-2</v>
      </c>
      <c r="HE39">
        <v>0.2753195019037521</v>
      </c>
      <c r="HF39">
        <v>0.86607838558124606</v>
      </c>
      <c r="HG39">
        <v>1.0088757424279704</v>
      </c>
      <c r="HH39">
        <v>0.92697962652385513</v>
      </c>
      <c r="HI39">
        <v>0.94094612795515953</v>
      </c>
      <c r="HJ39">
        <v>0.97449436581175664</v>
      </c>
      <c r="HK39">
        <v>0.86919191390713135</v>
      </c>
      <c r="HL39">
        <v>1.0341920098087136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0.13722939415134452</v>
      </c>
      <c r="HZ39">
        <v>5.1085035036138107E-2</v>
      </c>
      <c r="IA39">
        <v>0.46817262647270169</v>
      </c>
      <c r="IB39">
        <v>1.3446411433088388</v>
      </c>
      <c r="IC39">
        <v>0.95593284989671801</v>
      </c>
      <c r="ID39">
        <v>0.97349004154300223</v>
      </c>
      <c r="IE39">
        <v>1.2128679575987247</v>
      </c>
      <c r="IF39">
        <v>0.99282865887672167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2.5610690921957696E-2</v>
      </c>
      <c r="IV39">
        <v>0.15827424974619814</v>
      </c>
      <c r="IW39">
        <v>0.98312236490089133</v>
      </c>
      <c r="IX39">
        <v>1.3257453121231353</v>
      </c>
      <c r="IY39">
        <v>1.1541167918683153</v>
      </c>
      <c r="IZ39">
        <v>1.403852338184584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0.25134125817897757</v>
      </c>
      <c r="JQ39">
        <v>1.3336184258073239E-2</v>
      </c>
      <c r="JR39">
        <v>0.42879952687036493</v>
      </c>
      <c r="JS39">
        <v>1.0242584727482664</v>
      </c>
      <c r="JT39">
        <v>1.6019417275170744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0.7569620924381566</v>
      </c>
      <c r="KL39">
        <v>0.14971271413999554</v>
      </c>
      <c r="KM39">
        <v>0.10635269551038473</v>
      </c>
      <c r="KN39">
        <v>0.6620378935830008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4.0853141426530612E-2</v>
      </c>
      <c r="LH39">
        <v>9.7894635983122896E-2</v>
      </c>
      <c r="LK39" s="102" t="s">
        <v>69</v>
      </c>
      <c r="LM39">
        <v>12</v>
      </c>
      <c r="LN39" s="86">
        <v>0.6</v>
      </c>
      <c r="LO39">
        <f t="shared" ref="LO39:MH39" si="29">HM$94</f>
        <v>0</v>
      </c>
      <c r="LP39">
        <f t="shared" si="29"/>
        <v>0</v>
      </c>
      <c r="LQ39">
        <f t="shared" si="29"/>
        <v>0</v>
      </c>
      <c r="LR39">
        <f t="shared" si="29"/>
        <v>0</v>
      </c>
      <c r="LS39">
        <f t="shared" si="29"/>
        <v>0</v>
      </c>
      <c r="LT39">
        <f t="shared" si="29"/>
        <v>0</v>
      </c>
      <c r="LU39">
        <f t="shared" si="29"/>
        <v>0</v>
      </c>
      <c r="LV39">
        <f t="shared" si="29"/>
        <v>0</v>
      </c>
      <c r="LW39">
        <f t="shared" si="29"/>
        <v>0</v>
      </c>
      <c r="LX39">
        <f t="shared" si="29"/>
        <v>0</v>
      </c>
      <c r="LY39">
        <f t="shared" si="29"/>
        <v>0</v>
      </c>
      <c r="LZ39">
        <f t="shared" si="29"/>
        <v>0</v>
      </c>
      <c r="MA39">
        <f t="shared" si="29"/>
        <v>0</v>
      </c>
      <c r="MB39">
        <f t="shared" si="29"/>
        <v>0</v>
      </c>
      <c r="MC39">
        <f t="shared" si="29"/>
        <v>0</v>
      </c>
      <c r="MD39">
        <f t="shared" si="29"/>
        <v>0</v>
      </c>
      <c r="ME39">
        <f t="shared" si="29"/>
        <v>0</v>
      </c>
      <c r="MF39">
        <f t="shared" si="29"/>
        <v>0</v>
      </c>
      <c r="MG39">
        <f t="shared" si="29"/>
        <v>0</v>
      </c>
      <c r="MH39">
        <f t="shared" si="29"/>
        <v>0</v>
      </c>
      <c r="MJ39">
        <f t="shared" si="19"/>
        <v>12.78834</v>
      </c>
      <c r="MK39" s="86">
        <v>0.6</v>
      </c>
      <c r="ML39">
        <f>0.21*LZ39+0.79*MA39</f>
        <v>0</v>
      </c>
    </row>
    <row r="40" spans="1:39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K40" s="102" t="s">
        <v>71</v>
      </c>
      <c r="LM40">
        <v>13</v>
      </c>
      <c r="LN40" s="86">
        <v>0.65</v>
      </c>
      <c r="LO40">
        <f t="shared" ref="LO40:MH40" si="30">IG$94</f>
        <v>0</v>
      </c>
      <c r="LP40">
        <f t="shared" si="30"/>
        <v>0</v>
      </c>
      <c r="LQ40">
        <f t="shared" si="30"/>
        <v>0</v>
      </c>
      <c r="LR40">
        <f t="shared" si="30"/>
        <v>0</v>
      </c>
      <c r="LS40">
        <f t="shared" si="30"/>
        <v>0</v>
      </c>
      <c r="LT40">
        <f t="shared" si="30"/>
        <v>0</v>
      </c>
      <c r="LU40">
        <f t="shared" si="30"/>
        <v>0</v>
      </c>
      <c r="LV40">
        <f t="shared" si="30"/>
        <v>0</v>
      </c>
      <c r="LW40">
        <f t="shared" si="30"/>
        <v>0</v>
      </c>
      <c r="LX40">
        <f t="shared" si="30"/>
        <v>0</v>
      </c>
      <c r="LY40">
        <f t="shared" si="30"/>
        <v>0</v>
      </c>
      <c r="LZ40">
        <f t="shared" si="30"/>
        <v>0</v>
      </c>
      <c r="MA40">
        <f t="shared" si="30"/>
        <v>0</v>
      </c>
      <c r="MB40">
        <f t="shared" si="30"/>
        <v>0</v>
      </c>
      <c r="MC40">
        <f t="shared" si="30"/>
        <v>0</v>
      </c>
      <c r="MD40">
        <f t="shared" si="30"/>
        <v>0</v>
      </c>
      <c r="ME40">
        <f t="shared" si="30"/>
        <v>0</v>
      </c>
      <c r="MF40">
        <f t="shared" si="30"/>
        <v>0</v>
      </c>
      <c r="MG40">
        <f t="shared" si="30"/>
        <v>0</v>
      </c>
      <c r="MH40">
        <f t="shared" si="30"/>
        <v>0</v>
      </c>
      <c r="MJ40">
        <f t="shared" si="19"/>
        <v>13.385685</v>
      </c>
      <c r="MK40" s="86">
        <v>0.65</v>
      </c>
      <c r="ML40">
        <f>0.61*MA40+0.39*MB40</f>
        <v>0</v>
      </c>
      <c r="MW40" s="105"/>
      <c r="MX40" s="105"/>
      <c r="MY40" s="105"/>
      <c r="MZ40" s="105"/>
      <c r="NA40" s="105"/>
      <c r="NB40" s="105"/>
      <c r="NC40" s="105"/>
      <c r="ND40" s="105"/>
      <c r="NE40" s="105"/>
      <c r="NF40" s="105"/>
      <c r="NG40" s="105"/>
      <c r="NH40" s="105"/>
      <c r="NI40" s="105"/>
      <c r="NJ40" s="105"/>
      <c r="NK40" s="105"/>
      <c r="NL40" s="105"/>
      <c r="NM40" s="105"/>
      <c r="NN40" s="105"/>
      <c r="NO40" s="105"/>
    </row>
    <row r="41" spans="1:39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K41" s="102" t="s">
        <v>73</v>
      </c>
      <c r="LM41">
        <v>14</v>
      </c>
      <c r="LN41" s="86">
        <v>0.7</v>
      </c>
      <c r="LO41">
        <f t="shared" ref="LO41:MH41" si="31">JA$94</f>
        <v>0</v>
      </c>
      <c r="LP41">
        <f t="shared" si="31"/>
        <v>0</v>
      </c>
      <c r="LQ41">
        <f t="shared" si="31"/>
        <v>0</v>
      </c>
      <c r="LR41">
        <f t="shared" si="31"/>
        <v>0</v>
      </c>
      <c r="LS41">
        <f t="shared" si="31"/>
        <v>0</v>
      </c>
      <c r="LT41">
        <f t="shared" si="31"/>
        <v>0</v>
      </c>
      <c r="LU41">
        <f t="shared" si="31"/>
        <v>0</v>
      </c>
      <c r="LV41">
        <f t="shared" si="31"/>
        <v>0</v>
      </c>
      <c r="LW41">
        <f t="shared" si="31"/>
        <v>0</v>
      </c>
      <c r="LX41">
        <f t="shared" si="31"/>
        <v>0</v>
      </c>
      <c r="LY41">
        <f t="shared" si="31"/>
        <v>0</v>
      </c>
      <c r="LZ41">
        <f t="shared" si="31"/>
        <v>0</v>
      </c>
      <c r="MA41">
        <f t="shared" si="31"/>
        <v>0</v>
      </c>
      <c r="MB41">
        <f t="shared" si="31"/>
        <v>0</v>
      </c>
      <c r="MC41">
        <f t="shared" si="31"/>
        <v>0</v>
      </c>
      <c r="MD41">
        <f t="shared" si="31"/>
        <v>0</v>
      </c>
      <c r="ME41">
        <f t="shared" si="31"/>
        <v>0</v>
      </c>
      <c r="MF41">
        <f t="shared" si="31"/>
        <v>0</v>
      </c>
      <c r="MG41">
        <f t="shared" si="31"/>
        <v>0</v>
      </c>
      <c r="MH41">
        <f t="shared" si="31"/>
        <v>0</v>
      </c>
      <c r="MJ41">
        <f t="shared" si="19"/>
        <v>13.983029999999999</v>
      </c>
      <c r="MK41" s="86">
        <v>0.7</v>
      </c>
      <c r="ML41">
        <f>0.02*MA41+0.98*MB41</f>
        <v>0</v>
      </c>
      <c r="MW41" s="105"/>
      <c r="MX41" s="105"/>
      <c r="MY41" s="105"/>
      <c r="MZ41" s="105"/>
      <c r="NA41" s="105"/>
      <c r="NB41" s="105"/>
      <c r="NC41" s="105"/>
      <c r="ND41" s="105"/>
      <c r="NE41" s="105"/>
      <c r="NF41" s="105"/>
      <c r="NG41" s="105"/>
      <c r="NH41" s="105"/>
      <c r="NI41" s="105"/>
      <c r="NJ41" s="105"/>
      <c r="NK41" s="105"/>
      <c r="NL41" s="105"/>
      <c r="NM41" s="105"/>
      <c r="NN41" s="105"/>
      <c r="NO41" s="105"/>
    </row>
    <row r="42" spans="1:39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5.6100452319177156</v>
      </c>
      <c r="H42">
        <v>5.7093445453939475</v>
      </c>
      <c r="I42">
        <v>5.8079327500525606</v>
      </c>
      <c r="J42">
        <v>5.7586276805860201</v>
      </c>
      <c r="K42">
        <v>5.7561107600756323</v>
      </c>
      <c r="L42">
        <v>5.7368563881299064</v>
      </c>
      <c r="M42">
        <v>5.7650152963377845</v>
      </c>
      <c r="N42">
        <v>5.7602428977584887</v>
      </c>
      <c r="O42">
        <v>5.7243615614672629</v>
      </c>
      <c r="P42">
        <v>5.6437278207796187</v>
      </c>
      <c r="Q42">
        <v>5.6888543446738256</v>
      </c>
      <c r="R42">
        <v>5.6972859608289763</v>
      </c>
      <c r="S42">
        <v>5.6861028272311609</v>
      </c>
      <c r="T42">
        <v>5.7320630715214955</v>
      </c>
      <c r="U42">
        <v>0</v>
      </c>
      <c r="V42">
        <v>0</v>
      </c>
      <c r="W42">
        <v>0</v>
      </c>
      <c r="X42">
        <v>0</v>
      </c>
      <c r="Y42">
        <v>0</v>
      </c>
      <c r="Z42">
        <v>7.5078140622738756</v>
      </c>
      <c r="AA42">
        <v>6.4325563337873595</v>
      </c>
      <c r="AB42">
        <v>6.4064755059957417</v>
      </c>
      <c r="AC42">
        <v>6.4640728794302369</v>
      </c>
      <c r="AD42">
        <v>6.4940291389436853</v>
      </c>
      <c r="AE42">
        <v>6.4694423768845182</v>
      </c>
      <c r="AF42">
        <v>6.4724318326347454</v>
      </c>
      <c r="AG42">
        <v>6.4219655343607824</v>
      </c>
      <c r="AH42">
        <v>6.4758937899384215</v>
      </c>
      <c r="AI42">
        <v>6.3960046183537429</v>
      </c>
      <c r="AJ42">
        <v>6.4988307573430655</v>
      </c>
      <c r="AK42">
        <v>6.4436428718141681</v>
      </c>
      <c r="AL42">
        <v>6.3819758865788501</v>
      </c>
      <c r="AM42">
        <v>6.4237455469857547</v>
      </c>
      <c r="AN42">
        <v>6.3575892580400764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7.7240608701397289</v>
      </c>
      <c r="AU42">
        <v>7.5392321797507051</v>
      </c>
      <c r="AV42">
        <v>7.1213575705118979</v>
      </c>
      <c r="AW42">
        <v>7.2278825935651971</v>
      </c>
      <c r="AX42">
        <v>7.1942953593756416</v>
      </c>
      <c r="AY42">
        <v>7.2247020303376654</v>
      </c>
      <c r="AZ42">
        <v>7.2692786742610851</v>
      </c>
      <c r="BA42">
        <v>7.2037369000501794</v>
      </c>
      <c r="BB42">
        <v>7.2680441781604541</v>
      </c>
      <c r="BC42">
        <v>7.226565399088809</v>
      </c>
      <c r="BD42">
        <v>7.1388965645642202</v>
      </c>
      <c r="BE42">
        <v>7.0779192217043176</v>
      </c>
      <c r="BF42">
        <v>7.2214550539958049</v>
      </c>
      <c r="BG42">
        <v>7.1475475827324022</v>
      </c>
      <c r="BH42">
        <v>7.0948453146717991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8.5390214940673932</v>
      </c>
      <c r="BP42">
        <v>8.0261351934494094</v>
      </c>
      <c r="BQ42">
        <v>7.9567716623615548</v>
      </c>
      <c r="BR42">
        <v>7.9062252522596541</v>
      </c>
      <c r="BS42">
        <v>7.9296460460577443</v>
      </c>
      <c r="BT42">
        <v>8.0164647801797795</v>
      </c>
      <c r="BU42">
        <v>7.9485448743949982</v>
      </c>
      <c r="BV42">
        <v>7.910162180839075</v>
      </c>
      <c r="BW42">
        <v>7.8666015535136085</v>
      </c>
      <c r="BX42">
        <v>7.8793912527182242</v>
      </c>
      <c r="BY42">
        <v>7.965433634141343</v>
      </c>
      <c r="BZ42">
        <v>7.8625703207501019</v>
      </c>
      <c r="CA42">
        <v>7.9262837568330466</v>
      </c>
      <c r="CB42">
        <v>7.8707631775187812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9.2046607536861309</v>
      </c>
      <c r="CJ42">
        <v>9.2794903005191358</v>
      </c>
      <c r="CK42">
        <v>8.7595252464653424</v>
      </c>
      <c r="CL42">
        <v>8.8444257752948339</v>
      </c>
      <c r="CM42">
        <v>8.7030805101804862</v>
      </c>
      <c r="CN42">
        <v>8.6707916150350091</v>
      </c>
      <c r="CO42">
        <v>8.7699141512153762</v>
      </c>
      <c r="CP42">
        <v>8.7721875727473915</v>
      </c>
      <c r="CQ42">
        <v>8.6856974648974692</v>
      </c>
      <c r="CR42">
        <v>8.6248905155970856</v>
      </c>
      <c r="CS42">
        <v>8.6679929831821045</v>
      </c>
      <c r="CT42">
        <v>8.6796838804766701</v>
      </c>
      <c r="CU42">
        <v>8.7688819964206033</v>
      </c>
      <c r="CV42">
        <v>8.6225881168167398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10.684261913979414</v>
      </c>
      <c r="DE42">
        <v>9.747262309802375</v>
      </c>
      <c r="DF42">
        <v>9.5049544497246092</v>
      </c>
      <c r="DG42">
        <v>9.53120053029064</v>
      </c>
      <c r="DH42">
        <v>9.5121279710428883</v>
      </c>
      <c r="DI42">
        <v>9.5339407032788515</v>
      </c>
      <c r="DJ42">
        <v>9.6043882050467868</v>
      </c>
      <c r="DK42">
        <v>9.5197744995626525</v>
      </c>
      <c r="DL42">
        <v>9.5214629301916283</v>
      </c>
      <c r="DM42">
        <v>9.5240503394551883</v>
      </c>
      <c r="DN42">
        <v>9.3765722254279584</v>
      </c>
      <c r="DO42">
        <v>9.4417551599883041</v>
      </c>
      <c r="DP42">
        <v>9.503547641713574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11.311286571876032</v>
      </c>
      <c r="DY42">
        <v>11.421306203834828</v>
      </c>
      <c r="DZ42">
        <v>10.670222737716045</v>
      </c>
      <c r="EA42">
        <v>10.339601440371423</v>
      </c>
      <c r="EB42">
        <v>10.416252621519456</v>
      </c>
      <c r="EC42">
        <v>10.344492859042578</v>
      </c>
      <c r="ED42">
        <v>10.315217263751745</v>
      </c>
      <c r="EE42">
        <v>10.265448691655388</v>
      </c>
      <c r="EF42">
        <v>10.192107593430118</v>
      </c>
      <c r="EG42">
        <v>10.321506351597488</v>
      </c>
      <c r="EH42">
        <v>10.191216454723916</v>
      </c>
      <c r="EI42">
        <v>10.309980392426546</v>
      </c>
      <c r="EJ42">
        <v>10.288233912488565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12.165495997060619</v>
      </c>
      <c r="ET42">
        <v>11.938818010601342</v>
      </c>
      <c r="EU42">
        <v>11.143816141751179</v>
      </c>
      <c r="EV42">
        <v>11.106996274828113</v>
      </c>
      <c r="EW42">
        <v>11.139360074166216</v>
      </c>
      <c r="EX42">
        <v>11.152533604318544</v>
      </c>
      <c r="EY42">
        <v>11.033830210735806</v>
      </c>
      <c r="EZ42">
        <v>11.044314454352742</v>
      </c>
      <c r="FA42">
        <v>11.082985347762543</v>
      </c>
      <c r="FB42">
        <v>10.989528484378061</v>
      </c>
      <c r="FC42">
        <v>10.993580474880767</v>
      </c>
      <c r="FD42">
        <v>11.038499089406075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12.126977887524017</v>
      </c>
      <c r="FN42">
        <v>13.408601885533626</v>
      </c>
      <c r="FO42">
        <v>12.476510924203964</v>
      </c>
      <c r="FP42">
        <v>12.057465441040071</v>
      </c>
      <c r="FQ42">
        <v>11.983594489851578</v>
      </c>
      <c r="FR42">
        <v>12.060268669474958</v>
      </c>
      <c r="FS42">
        <v>11.973238452997682</v>
      </c>
      <c r="FT42">
        <v>11.93080696725394</v>
      </c>
      <c r="FU42">
        <v>11.842997043773337</v>
      </c>
      <c r="FV42">
        <v>11.795866668727381</v>
      </c>
      <c r="FW42">
        <v>11.875197142723932</v>
      </c>
      <c r="FX42">
        <v>11.923636829814441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13.401281173147501</v>
      </c>
      <c r="GI42">
        <v>14.344564280320935</v>
      </c>
      <c r="GJ42">
        <v>13.009906344219173</v>
      </c>
      <c r="GK42">
        <v>12.84365281111897</v>
      </c>
      <c r="GL42">
        <v>12.85838920781122</v>
      </c>
      <c r="GM42">
        <v>12.770598215604952</v>
      </c>
      <c r="GN42">
        <v>12.742088837625506</v>
      </c>
      <c r="GO42">
        <v>12.755809172734972</v>
      </c>
      <c r="GP42">
        <v>12.73941603678993</v>
      </c>
      <c r="GQ42">
        <v>12.65380590914017</v>
      </c>
      <c r="GR42">
        <v>12.693963310850103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15.027144261741901</v>
      </c>
      <c r="HD42">
        <v>15.663074262183258</v>
      </c>
      <c r="HE42">
        <v>14.736164134751359</v>
      </c>
      <c r="HF42">
        <v>13.698878604920308</v>
      </c>
      <c r="HG42">
        <v>13.65347705248405</v>
      </c>
      <c r="HH42">
        <v>13.565329800673771</v>
      </c>
      <c r="HI42">
        <v>13.586999613145416</v>
      </c>
      <c r="HJ42">
        <v>13.5085939765838</v>
      </c>
      <c r="HK42">
        <v>13.50847371132021</v>
      </c>
      <c r="HL42">
        <v>13.63360254747656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14.253529036857556</v>
      </c>
      <c r="HY42">
        <v>15.306815840985003</v>
      </c>
      <c r="HZ42">
        <v>16.304749618146971</v>
      </c>
      <c r="IA42">
        <v>14.814603914488952</v>
      </c>
      <c r="IB42">
        <v>14.504669107710654</v>
      </c>
      <c r="IC42">
        <v>14.380114651871926</v>
      </c>
      <c r="ID42">
        <v>14.438300011882072</v>
      </c>
      <c r="IE42">
        <v>14.373003110175171</v>
      </c>
      <c r="IF42">
        <v>14.391126366114081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15.444837911861319</v>
      </c>
      <c r="IU42">
        <v>17.13655555947112</v>
      </c>
      <c r="IV42">
        <v>16.143657047516442</v>
      </c>
      <c r="IW42">
        <v>15.59496926361032</v>
      </c>
      <c r="IX42">
        <v>15.213778625567807</v>
      </c>
      <c r="IY42">
        <v>15.270988839071219</v>
      </c>
      <c r="IZ42">
        <v>15.243243311293041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10.832634690864916</v>
      </c>
      <c r="JP42">
        <v>15.883302889301421</v>
      </c>
      <c r="JQ42">
        <v>18.244149950835308</v>
      </c>
      <c r="JR42">
        <v>16.869222712105291</v>
      </c>
      <c r="JS42">
        <v>16.080995452354369</v>
      </c>
      <c r="JT42">
        <v>16.207615388283088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15.672445082077399</v>
      </c>
      <c r="KL42">
        <v>19.18729290642748</v>
      </c>
      <c r="KM42">
        <v>19.223815159146188</v>
      </c>
      <c r="KN42">
        <v>17.509127969522794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11.763887707005138</v>
      </c>
      <c r="LG42">
        <v>17.863025872370137</v>
      </c>
      <c r="LH42">
        <v>20.035870904806373</v>
      </c>
      <c r="LK42" s="102" t="s">
        <v>74</v>
      </c>
      <c r="LM42">
        <v>15</v>
      </c>
      <c r="LN42" s="86">
        <v>0.75</v>
      </c>
      <c r="LO42">
        <f t="shared" ref="LO42:MH42" si="32">JU$94</f>
        <v>0</v>
      </c>
      <c r="LP42">
        <f t="shared" si="32"/>
        <v>0</v>
      </c>
      <c r="LQ42">
        <f t="shared" si="32"/>
        <v>0</v>
      </c>
      <c r="LR42">
        <f t="shared" si="32"/>
        <v>0</v>
      </c>
      <c r="LS42">
        <f t="shared" si="32"/>
        <v>0</v>
      </c>
      <c r="LT42">
        <f t="shared" si="32"/>
        <v>0</v>
      </c>
      <c r="LU42">
        <f t="shared" si="32"/>
        <v>0</v>
      </c>
      <c r="LV42">
        <f t="shared" si="32"/>
        <v>0</v>
      </c>
      <c r="LW42">
        <f t="shared" si="32"/>
        <v>0</v>
      </c>
      <c r="LX42">
        <f t="shared" si="32"/>
        <v>0</v>
      </c>
      <c r="LY42">
        <f t="shared" si="32"/>
        <v>0</v>
      </c>
      <c r="LZ42">
        <f t="shared" si="32"/>
        <v>0</v>
      </c>
      <c r="MA42">
        <f t="shared" si="32"/>
        <v>0</v>
      </c>
      <c r="MB42">
        <f t="shared" si="32"/>
        <v>0</v>
      </c>
      <c r="MC42">
        <f t="shared" si="32"/>
        <v>0</v>
      </c>
      <c r="MD42">
        <f t="shared" si="32"/>
        <v>0</v>
      </c>
      <c r="ME42">
        <f t="shared" si="32"/>
        <v>0</v>
      </c>
      <c r="MF42">
        <f t="shared" si="32"/>
        <v>0</v>
      </c>
      <c r="MG42">
        <f t="shared" si="32"/>
        <v>0</v>
      </c>
      <c r="MH42">
        <f t="shared" si="32"/>
        <v>0</v>
      </c>
      <c r="MJ42">
        <f t="shared" si="19"/>
        <v>14.580375</v>
      </c>
      <c r="MK42" s="86">
        <v>0.75</v>
      </c>
      <c r="ML42">
        <f>0.42*MB42+0.58*MC42</f>
        <v>0</v>
      </c>
    </row>
    <row r="43" spans="1:39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6.3998965700580213</v>
      </c>
      <c r="H43">
        <v>6.7807071935203798</v>
      </c>
      <c r="I43">
        <v>6.9149970157611458</v>
      </c>
      <c r="J43">
        <v>6.8538707558214931</v>
      </c>
      <c r="K43">
        <v>6.8597413592097931</v>
      </c>
      <c r="L43">
        <v>6.8405194361522783</v>
      </c>
      <c r="M43">
        <v>6.866492045580924</v>
      </c>
      <c r="N43">
        <v>6.8619156811591582</v>
      </c>
      <c r="O43">
        <v>6.8117047260406673</v>
      </c>
      <c r="P43">
        <v>6.7333808834858848</v>
      </c>
      <c r="Q43">
        <v>6.7787341305694326</v>
      </c>
      <c r="R43">
        <v>6.791221346141838</v>
      </c>
      <c r="S43">
        <v>6.779289061023646</v>
      </c>
      <c r="T43">
        <v>6.8125980961448303</v>
      </c>
      <c r="U43">
        <v>0</v>
      </c>
      <c r="V43">
        <v>0</v>
      </c>
      <c r="W43">
        <v>0</v>
      </c>
      <c r="X43">
        <v>0</v>
      </c>
      <c r="Y43">
        <v>0</v>
      </c>
      <c r="Z43">
        <v>5.2428175648359652</v>
      </c>
      <c r="AA43">
        <v>7.8483182106617884</v>
      </c>
      <c r="AB43">
        <v>8.0463409890947624</v>
      </c>
      <c r="AC43">
        <v>8.1092937507337091</v>
      </c>
      <c r="AD43">
        <v>8.1213755652533841</v>
      </c>
      <c r="AE43">
        <v>8.1039610638111341</v>
      </c>
      <c r="AF43">
        <v>8.103400020463269</v>
      </c>
      <c r="AG43">
        <v>8.0565008831773</v>
      </c>
      <c r="AH43">
        <v>8.103205464975245</v>
      </c>
      <c r="AI43">
        <v>8.0196744878849859</v>
      </c>
      <c r="AJ43">
        <v>8.1334033256651441</v>
      </c>
      <c r="AK43">
        <v>8.0703748014227248</v>
      </c>
      <c r="AL43">
        <v>8.0053280930690907</v>
      </c>
      <c r="AM43">
        <v>8.0475295755550675</v>
      </c>
      <c r="AN43">
        <v>7.9766004789190079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7.2171098747530547</v>
      </c>
      <c r="AU43">
        <v>8.5216673385932058</v>
      </c>
      <c r="AV43">
        <v>9.3298350518212168</v>
      </c>
      <c r="AW43">
        <v>9.3702473910113291</v>
      </c>
      <c r="AX43">
        <v>9.3644631170025487</v>
      </c>
      <c r="AY43">
        <v>9.3812214514769803</v>
      </c>
      <c r="AZ43">
        <v>9.4236756902045489</v>
      </c>
      <c r="BA43">
        <v>9.3704594819505527</v>
      </c>
      <c r="BB43">
        <v>9.4183099874312681</v>
      </c>
      <c r="BC43">
        <v>9.3582486308229811</v>
      </c>
      <c r="BD43">
        <v>9.2876159154552518</v>
      </c>
      <c r="BE43">
        <v>9.2238771832562172</v>
      </c>
      <c r="BF43">
        <v>9.3723853335622529</v>
      </c>
      <c r="BG43">
        <v>9.2784994733524719</v>
      </c>
      <c r="BH43">
        <v>9.2509700424446759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8.836920244893502</v>
      </c>
      <c r="BP43">
        <v>10.346916974854945</v>
      </c>
      <c r="BQ43">
        <v>10.626114714931543</v>
      </c>
      <c r="BR43">
        <v>10.584752882378911</v>
      </c>
      <c r="BS43">
        <v>10.607895516553695</v>
      </c>
      <c r="BT43">
        <v>10.696398390149456</v>
      </c>
      <c r="BU43">
        <v>10.572184550105494</v>
      </c>
      <c r="BV43">
        <v>10.590018483498728</v>
      </c>
      <c r="BW43">
        <v>10.512877048599501</v>
      </c>
      <c r="BX43">
        <v>10.523135191642051</v>
      </c>
      <c r="BY43">
        <v>10.62331421868223</v>
      </c>
      <c r="BZ43">
        <v>10.509107782211862</v>
      </c>
      <c r="CA43">
        <v>10.598717518731361</v>
      </c>
      <c r="CB43">
        <v>10.512182217084161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9.5276404539658817</v>
      </c>
      <c r="CJ43">
        <v>10.574092316972774</v>
      </c>
      <c r="CK43">
        <v>11.731684722405621</v>
      </c>
      <c r="CL43">
        <v>11.974476233346133</v>
      </c>
      <c r="CM43">
        <v>11.85953258712383</v>
      </c>
      <c r="CN43">
        <v>11.824432362178626</v>
      </c>
      <c r="CO43">
        <v>11.946937412237292</v>
      </c>
      <c r="CP43">
        <v>11.915245816676212</v>
      </c>
      <c r="CQ43">
        <v>11.758592963453893</v>
      </c>
      <c r="CR43">
        <v>11.802146826061129</v>
      </c>
      <c r="CS43">
        <v>11.82186026320843</v>
      </c>
      <c r="CT43">
        <v>11.664115195735565</v>
      </c>
      <c r="CU43">
        <v>11.944786418314536</v>
      </c>
      <c r="CV43">
        <v>11.706417516095915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10.179149918247733</v>
      </c>
      <c r="DE43">
        <v>12.307948903907842</v>
      </c>
      <c r="DF43">
        <v>12.992570597410158</v>
      </c>
      <c r="DG43">
        <v>13.156329031800727</v>
      </c>
      <c r="DH43">
        <v>12.991756263295688</v>
      </c>
      <c r="DI43">
        <v>13.0881303295262</v>
      </c>
      <c r="DJ43">
        <v>13.199344218749548</v>
      </c>
      <c r="DK43">
        <v>13.055271896427046</v>
      </c>
      <c r="DL43">
        <v>13.002327638979402</v>
      </c>
      <c r="DM43">
        <v>13.041312360365897</v>
      </c>
      <c r="DN43">
        <v>12.878263188132063</v>
      </c>
      <c r="DO43">
        <v>12.99573558900153</v>
      </c>
      <c r="DP43">
        <v>13.086891514616614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9.9660263688217778</v>
      </c>
      <c r="DY43">
        <v>11.768677536710218</v>
      </c>
      <c r="DZ43">
        <v>13.927343651473295</v>
      </c>
      <c r="EA43">
        <v>14.281612413081886</v>
      </c>
      <c r="EB43">
        <v>14.441558624295009</v>
      </c>
      <c r="EC43">
        <v>14.30377676382883</v>
      </c>
      <c r="ED43">
        <v>14.198961156741412</v>
      </c>
      <c r="EE43">
        <v>14.291150551939548</v>
      </c>
      <c r="EF43">
        <v>14.181946081363503</v>
      </c>
      <c r="EG43">
        <v>14.290592714211476</v>
      </c>
      <c r="EH43">
        <v>14.169406734847756</v>
      </c>
      <c r="EI43">
        <v>14.191896070326097</v>
      </c>
      <c r="EJ43">
        <v>14.171496579460872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11.785715794064277</v>
      </c>
      <c r="ET43">
        <v>13.950176603925796</v>
      </c>
      <c r="EU43">
        <v>15.353746266844986</v>
      </c>
      <c r="EV43">
        <v>15.210098539258434</v>
      </c>
      <c r="EW43">
        <v>15.28723207992585</v>
      </c>
      <c r="EX43">
        <v>15.432469091301451</v>
      </c>
      <c r="EY43">
        <v>15.443432200661791</v>
      </c>
      <c r="EZ43">
        <v>15.307568095452146</v>
      </c>
      <c r="FA43">
        <v>15.26258623076215</v>
      </c>
      <c r="FB43">
        <v>15.130194623069409</v>
      </c>
      <c r="FC43">
        <v>15.289585051439586</v>
      </c>
      <c r="FD43">
        <v>15.264715651491441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13.060517061115732</v>
      </c>
      <c r="FN43">
        <v>13.201375581003928</v>
      </c>
      <c r="FO43">
        <v>15.9134788026885</v>
      </c>
      <c r="FP43">
        <v>16.64487670123404</v>
      </c>
      <c r="FQ43">
        <v>16.648407087973808</v>
      </c>
      <c r="FR43">
        <v>16.77210407984515</v>
      </c>
      <c r="FS43">
        <v>16.793189778140032</v>
      </c>
      <c r="FT43">
        <v>16.497980425072146</v>
      </c>
      <c r="FU43">
        <v>16.556099568839286</v>
      </c>
      <c r="FV43">
        <v>16.560502979577116</v>
      </c>
      <c r="FW43">
        <v>16.496916832886601</v>
      </c>
      <c r="FX43">
        <v>16.603811976342087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13.803760964831994</v>
      </c>
      <c r="GI43">
        <v>15.184923272025063</v>
      </c>
      <c r="GJ43">
        <v>17.685357814476657</v>
      </c>
      <c r="GK43">
        <v>18.05189354087133</v>
      </c>
      <c r="GL43">
        <v>17.533539130918548</v>
      </c>
      <c r="GM43">
        <v>17.576794792186785</v>
      </c>
      <c r="GN43">
        <v>17.682794316838475</v>
      </c>
      <c r="GO43">
        <v>17.69633494940814</v>
      </c>
      <c r="GP43">
        <v>17.725674868317526</v>
      </c>
      <c r="GQ43">
        <v>17.673539268986655</v>
      </c>
      <c r="GR43">
        <v>17.574617308125294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13.433793109700529</v>
      </c>
      <c r="HD43">
        <v>15.020683524028449</v>
      </c>
      <c r="HE43">
        <v>17.521206174534946</v>
      </c>
      <c r="HF43">
        <v>19.099177288382204</v>
      </c>
      <c r="HG43">
        <v>18.753669411270426</v>
      </c>
      <c r="HH43">
        <v>18.791892224053825</v>
      </c>
      <c r="HI43">
        <v>18.941187862153356</v>
      </c>
      <c r="HJ43">
        <v>18.714910273395294</v>
      </c>
      <c r="HK43">
        <v>18.925330171811282</v>
      </c>
      <c r="HL43">
        <v>18.888486449836577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15.768000000000001</v>
      </c>
      <c r="HY43">
        <v>15.844002585938961</v>
      </c>
      <c r="HZ43">
        <v>17.104713969722049</v>
      </c>
      <c r="IA43">
        <v>19.398386898439817</v>
      </c>
      <c r="IB43">
        <v>19.863028757685289</v>
      </c>
      <c r="IC43">
        <v>20.23869267515693</v>
      </c>
      <c r="ID43">
        <v>20.186218979890402</v>
      </c>
      <c r="IE43">
        <v>19.901956622599013</v>
      </c>
      <c r="IF43">
        <v>20.083204056894949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17.108083326398315</v>
      </c>
      <c r="IU43">
        <v>16.771565268705924</v>
      </c>
      <c r="IV43">
        <v>19.018622657144128</v>
      </c>
      <c r="IW43">
        <v>20.523862647015132</v>
      </c>
      <c r="IX43">
        <v>21.19286269328682</v>
      </c>
      <c r="IY43">
        <v>21.27764212273182</v>
      </c>
      <c r="IZ43">
        <v>20.835191666526381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11.887333333333336</v>
      </c>
      <c r="JP43">
        <v>16.308068133011584</v>
      </c>
      <c r="JQ43">
        <v>18.25559468686836</v>
      </c>
      <c r="JR43">
        <v>20.65844033431722</v>
      </c>
      <c r="JS43">
        <v>22.233409370546539</v>
      </c>
      <c r="JT43">
        <v>22.354180153449306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16.58475578861486</v>
      </c>
      <c r="KL43">
        <v>18.609440847644986</v>
      </c>
      <c r="KM43">
        <v>20.066384152567622</v>
      </c>
      <c r="KN43">
        <v>22.236274605100565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13.013337124429034</v>
      </c>
      <c r="LG43">
        <v>18.920968509260739</v>
      </c>
      <c r="LH43">
        <v>19.906473488988418</v>
      </c>
      <c r="LK43" s="102" t="s">
        <v>76</v>
      </c>
      <c r="LM43">
        <v>16</v>
      </c>
      <c r="LN43" s="86">
        <v>0.8</v>
      </c>
      <c r="LO43">
        <f t="shared" ref="LO43:MH43" si="33">KO$94</f>
        <v>0</v>
      </c>
      <c r="LP43">
        <f t="shared" si="33"/>
        <v>0</v>
      </c>
      <c r="LQ43">
        <f t="shared" si="33"/>
        <v>0</v>
      </c>
      <c r="LR43">
        <f t="shared" si="33"/>
        <v>0</v>
      </c>
      <c r="LS43">
        <f t="shared" si="33"/>
        <v>0</v>
      </c>
      <c r="LT43">
        <f t="shared" si="33"/>
        <v>0</v>
      </c>
      <c r="LU43">
        <f t="shared" si="33"/>
        <v>0</v>
      </c>
      <c r="LV43">
        <f t="shared" si="33"/>
        <v>0</v>
      </c>
      <c r="LW43">
        <f t="shared" si="33"/>
        <v>0</v>
      </c>
      <c r="LX43">
        <f t="shared" si="33"/>
        <v>0</v>
      </c>
      <c r="LY43">
        <f t="shared" si="33"/>
        <v>0</v>
      </c>
      <c r="LZ43">
        <f t="shared" si="33"/>
        <v>0</v>
      </c>
      <c r="MA43">
        <f t="shared" si="33"/>
        <v>0</v>
      </c>
      <c r="MB43">
        <f t="shared" si="33"/>
        <v>0</v>
      </c>
      <c r="MC43">
        <f t="shared" si="33"/>
        <v>0</v>
      </c>
      <c r="MD43">
        <f t="shared" si="33"/>
        <v>0</v>
      </c>
      <c r="ME43">
        <f t="shared" si="33"/>
        <v>0</v>
      </c>
      <c r="MF43">
        <f t="shared" si="33"/>
        <v>0</v>
      </c>
      <c r="MG43">
        <f t="shared" si="33"/>
        <v>0</v>
      </c>
      <c r="MH43">
        <f t="shared" si="33"/>
        <v>0</v>
      </c>
      <c r="MJ43">
        <f t="shared" si="19"/>
        <v>15.177720000000001</v>
      </c>
      <c r="MK43" s="86">
        <v>0.8</v>
      </c>
      <c r="ML43">
        <f>0.83*MC43+0.17*MD43</f>
        <v>0</v>
      </c>
    </row>
    <row r="44" spans="1:39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K44" s="102" t="s">
        <v>78</v>
      </c>
      <c r="LN44" s="35"/>
      <c r="MK44" s="35"/>
    </row>
    <row r="45" spans="1:39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K45" s="102" t="s">
        <v>79</v>
      </c>
      <c r="LN45" s="35"/>
      <c r="MK45" s="35"/>
    </row>
    <row r="46" spans="1:39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K46" s="102" t="s">
        <v>80</v>
      </c>
      <c r="LN46" s="35"/>
      <c r="MK46" s="35"/>
    </row>
    <row r="47" spans="1:39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0.24262210314927646</v>
      </c>
      <c r="H47">
        <v>0.38037350030108269</v>
      </c>
      <c r="I47">
        <v>0.41138703234149931</v>
      </c>
      <c r="J47">
        <v>0.40178218897138096</v>
      </c>
      <c r="K47">
        <v>0.40855062050237001</v>
      </c>
      <c r="L47">
        <v>0.41220059114481444</v>
      </c>
      <c r="M47">
        <v>0.40838166002072707</v>
      </c>
      <c r="N47">
        <v>0.41098963778118613</v>
      </c>
      <c r="O47">
        <v>0.39984176072688249</v>
      </c>
      <c r="P47">
        <v>0.40584692708294084</v>
      </c>
      <c r="Q47">
        <v>0.40437676875715917</v>
      </c>
      <c r="R47">
        <v>0.40485162055160673</v>
      </c>
      <c r="S47">
        <v>0.39889759111052125</v>
      </c>
      <c r="T47">
        <v>0.40163444360791772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0.55515946747123501</v>
      </c>
      <c r="AB47">
        <v>0.80917425806052623</v>
      </c>
      <c r="AC47">
        <v>0.80916710760555999</v>
      </c>
      <c r="AD47">
        <v>0.80052510282730649</v>
      </c>
      <c r="AE47">
        <v>0.8038738537352127</v>
      </c>
      <c r="AF47">
        <v>0.80170785417855517</v>
      </c>
      <c r="AG47">
        <v>0.80545523386680073</v>
      </c>
      <c r="AH47">
        <v>0.80055982450709973</v>
      </c>
      <c r="AI47">
        <v>0.80012749455244325</v>
      </c>
      <c r="AJ47">
        <v>0.80456492842304383</v>
      </c>
      <c r="AK47">
        <v>0.8019007896335516</v>
      </c>
      <c r="AL47">
        <v>0.7971642362419874</v>
      </c>
      <c r="AM47">
        <v>0.79794355794274874</v>
      </c>
      <c r="AN47">
        <v>0.79920896373835371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0.36948346162278795</v>
      </c>
      <c r="AV47">
        <v>0.99115066637923055</v>
      </c>
      <c r="AW47">
        <v>0.97769124999849621</v>
      </c>
      <c r="AX47">
        <v>0.98455615058073764</v>
      </c>
      <c r="AY47">
        <v>0.98107500812926152</v>
      </c>
      <c r="AZ47">
        <v>0.97615843667274971</v>
      </c>
      <c r="BA47">
        <v>0.9747038309773689</v>
      </c>
      <c r="BB47">
        <v>0.97194595530319705</v>
      </c>
      <c r="BC47">
        <v>0.96096184009677721</v>
      </c>
      <c r="BD47">
        <v>0.96983181396543083</v>
      </c>
      <c r="BE47">
        <v>0.96636459878655656</v>
      </c>
      <c r="BF47">
        <v>0.96408382443461693</v>
      </c>
      <c r="BG47">
        <v>0.9657152779015491</v>
      </c>
      <c r="BH47">
        <v>0.96099067550395589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0.18034802607499101</v>
      </c>
      <c r="BP47">
        <v>0.85217502039471571</v>
      </c>
      <c r="BQ47">
        <v>1.1300407795143437</v>
      </c>
      <c r="BR47">
        <v>1.1105351077246615</v>
      </c>
      <c r="BS47">
        <v>1.1165472296746075</v>
      </c>
      <c r="BT47">
        <v>1.108478193221083</v>
      </c>
      <c r="BU47">
        <v>1.123717390301473</v>
      </c>
      <c r="BV47">
        <v>1.0991556390740223</v>
      </c>
      <c r="BW47">
        <v>1.1098383169446822</v>
      </c>
      <c r="BX47">
        <v>1.1038001726609812</v>
      </c>
      <c r="BY47">
        <v>1.1044047573238718</v>
      </c>
      <c r="BZ47">
        <v>1.1006195083203481</v>
      </c>
      <c r="CA47">
        <v>1.0962587513577464</v>
      </c>
      <c r="CB47">
        <v>1.0988916556789947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0.42747433677675672</v>
      </c>
      <c r="CK47">
        <v>1.0587061849540345</v>
      </c>
      <c r="CL47">
        <v>1.2407397783980789</v>
      </c>
      <c r="CM47">
        <v>1.241201956510976</v>
      </c>
      <c r="CN47">
        <v>1.2460773531581115</v>
      </c>
      <c r="CO47">
        <v>1.2453300854895748</v>
      </c>
      <c r="CP47">
        <v>1.2393612762748285</v>
      </c>
      <c r="CQ47">
        <v>1.2331297509486723</v>
      </c>
      <c r="CR47">
        <v>1.2246407994937543</v>
      </c>
      <c r="CS47">
        <v>1.2431650174642273</v>
      </c>
      <c r="CT47">
        <v>1.2281610957994948</v>
      </c>
      <c r="CU47">
        <v>1.2300150941313066</v>
      </c>
      <c r="CV47">
        <v>1.2231910049892107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8.2725167546558384E-2</v>
      </c>
      <c r="DE47">
        <v>0.70367747636015521</v>
      </c>
      <c r="DF47">
        <v>1.2976463985293427</v>
      </c>
      <c r="DG47">
        <v>1.3753294268112446</v>
      </c>
      <c r="DH47">
        <v>1.3833859952133178</v>
      </c>
      <c r="DI47">
        <v>1.3737010023764917</v>
      </c>
      <c r="DJ47">
        <v>1.3882945065229355</v>
      </c>
      <c r="DK47">
        <v>1.3694241126164786</v>
      </c>
      <c r="DL47">
        <v>1.3695834660158792</v>
      </c>
      <c r="DM47">
        <v>1.357623739802325</v>
      </c>
      <c r="DN47">
        <v>1.3563345414119021</v>
      </c>
      <c r="DO47">
        <v>1.3598973468018176</v>
      </c>
      <c r="DP47">
        <v>1.3842090459097647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0.26747860026416231</v>
      </c>
      <c r="DZ47">
        <v>1.024398899012424</v>
      </c>
      <c r="EA47">
        <v>1.5147333661055375</v>
      </c>
      <c r="EB47">
        <v>1.5077383861277083</v>
      </c>
      <c r="EC47">
        <v>1.5192535395753253</v>
      </c>
      <c r="ED47">
        <v>1.5084590999305574</v>
      </c>
      <c r="EE47">
        <v>1.5067143097577917</v>
      </c>
      <c r="EF47">
        <v>1.5053315831672043</v>
      </c>
      <c r="EG47">
        <v>1.5141059406899233</v>
      </c>
      <c r="EH47">
        <v>1.5044375212818437</v>
      </c>
      <c r="EI47">
        <v>1.4910319671655239</v>
      </c>
      <c r="EJ47">
        <v>1.5014525932497069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1.8687292767475036E-2</v>
      </c>
      <c r="ET47">
        <v>0.35903253693786069</v>
      </c>
      <c r="EU47">
        <v>1.4419520020647443</v>
      </c>
      <c r="EV47">
        <v>1.6516040552004325</v>
      </c>
      <c r="EW47">
        <v>1.6505717011751682</v>
      </c>
      <c r="EX47">
        <v>1.6420510729919189</v>
      </c>
      <c r="EY47">
        <v>1.6293995557497283</v>
      </c>
      <c r="EZ47">
        <v>1.6310274622748482</v>
      </c>
      <c r="FA47">
        <v>1.6417223978306372</v>
      </c>
      <c r="FB47">
        <v>1.6348032818434399</v>
      </c>
      <c r="FC47">
        <v>1.6354189783174318</v>
      </c>
      <c r="FD47">
        <v>1.6431732879268905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0.17172291760290492</v>
      </c>
      <c r="FO47">
        <v>0.81259587435014036</v>
      </c>
      <c r="FP47">
        <v>1.7011134744204106</v>
      </c>
      <c r="FQ47">
        <v>1.7856479605538493</v>
      </c>
      <c r="FR47">
        <v>1.7751973926967146</v>
      </c>
      <c r="FS47">
        <v>1.7698135095542005</v>
      </c>
      <c r="FT47">
        <v>1.759308407338114</v>
      </c>
      <c r="FU47">
        <v>1.7634452551329249</v>
      </c>
      <c r="FV47">
        <v>1.770641174263573</v>
      </c>
      <c r="FW47">
        <v>1.7555899801019941</v>
      </c>
      <c r="FX47">
        <v>1.7628535353953196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0.21311846908681409</v>
      </c>
      <c r="GJ47">
        <v>1.2492382977222203</v>
      </c>
      <c r="GK47">
        <v>1.8820700610263603</v>
      </c>
      <c r="GL47">
        <v>1.9219305369967159</v>
      </c>
      <c r="GM47">
        <v>1.8847389575540552</v>
      </c>
      <c r="GN47">
        <v>1.8932638672866533</v>
      </c>
      <c r="GO47">
        <v>1.8952775378119588</v>
      </c>
      <c r="GP47">
        <v>1.9074310801728152</v>
      </c>
      <c r="GQ47">
        <v>1.908239029152146</v>
      </c>
      <c r="GR47">
        <v>1.8949532773093853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5.2353725179823715E-2</v>
      </c>
      <c r="HE47">
        <v>0.58580765165607229</v>
      </c>
      <c r="HF47">
        <v>1.7770567312523682</v>
      </c>
      <c r="HG47">
        <v>2.0146115038569445</v>
      </c>
      <c r="HH47">
        <v>2.0310858341294131</v>
      </c>
      <c r="HI47">
        <v>2.0484454675166988</v>
      </c>
      <c r="HJ47">
        <v>2.0420170455793003</v>
      </c>
      <c r="HK47">
        <v>2.0406930867364133</v>
      </c>
      <c r="HL47">
        <v>2.0328903292598217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4.7053036220269526E-3</v>
      </c>
      <c r="HZ47">
        <v>0.12805670147334872</v>
      </c>
      <c r="IA47">
        <v>1.0552112450734377</v>
      </c>
      <c r="IB47">
        <v>1.9262090355653854</v>
      </c>
      <c r="IC47">
        <v>2.1748921299660662</v>
      </c>
      <c r="ID47">
        <v>2.1529351299116373</v>
      </c>
      <c r="IE47">
        <v>2.1815091948155256</v>
      </c>
      <c r="IF47">
        <v>2.1520761755749556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6.3770408118398403E-2</v>
      </c>
      <c r="IV47">
        <v>0.58148777608158675</v>
      </c>
      <c r="IW47">
        <v>1.5555388931919105</v>
      </c>
      <c r="IX47">
        <v>2.1010928788374557</v>
      </c>
      <c r="IY47">
        <v>2.2865239527569372</v>
      </c>
      <c r="IZ47">
        <v>2.2911895885551714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0.12712917634611703</v>
      </c>
      <c r="JR47">
        <v>0.93952969799419916</v>
      </c>
      <c r="JS47">
        <v>1.9498824080511568</v>
      </c>
      <c r="JT47">
        <v>2.3276890591658921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1.6301240662985283E-2</v>
      </c>
      <c r="KM47">
        <v>0.26756710219426588</v>
      </c>
      <c r="KN47">
        <v>1.2751539310545168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0.10933964917528122</v>
      </c>
      <c r="LK47" s="102" t="s">
        <v>82</v>
      </c>
      <c r="LN47" s="35"/>
      <c r="MK47" s="35"/>
    </row>
    <row r="48" spans="1:39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0.42259539632929405</v>
      </c>
      <c r="H48">
        <v>0.32010755181845607</v>
      </c>
      <c r="I48">
        <v>0.29396841718516348</v>
      </c>
      <c r="J48">
        <v>0.30113095166203907</v>
      </c>
      <c r="K48">
        <v>0.29614084538230323</v>
      </c>
      <c r="L48">
        <v>0.28895922152808379</v>
      </c>
      <c r="M48">
        <v>0.29432094152114502</v>
      </c>
      <c r="N48">
        <v>0.28936237496605749</v>
      </c>
      <c r="O48">
        <v>0.29833465700699113</v>
      </c>
      <c r="P48">
        <v>0.28881443688149661</v>
      </c>
      <c r="Q48">
        <v>0.2919405338527743</v>
      </c>
      <c r="R48">
        <v>0.29498832528666163</v>
      </c>
      <c r="S48">
        <v>0.30596936084687487</v>
      </c>
      <c r="T48">
        <v>0.2881180274752001</v>
      </c>
      <c r="U48">
        <v>0</v>
      </c>
      <c r="V48">
        <v>0</v>
      </c>
      <c r="W48">
        <v>0</v>
      </c>
      <c r="X48">
        <v>0</v>
      </c>
      <c r="Y48">
        <v>0</v>
      </c>
      <c r="Z48">
        <v>0.38321252263222666</v>
      </c>
      <c r="AA48">
        <v>0.27858446405142456</v>
      </c>
      <c r="AB48">
        <v>3.2137506272525755E-2</v>
      </c>
      <c r="AC48">
        <v>3.3710426865654758E-2</v>
      </c>
      <c r="AD48">
        <v>3.7913105185743153E-2</v>
      </c>
      <c r="AE48">
        <v>3.4949170459448647E-2</v>
      </c>
      <c r="AF48">
        <v>3.7609268155980646E-2</v>
      </c>
      <c r="AG48">
        <v>3.0442443421875329E-2</v>
      </c>
      <c r="AH48">
        <v>3.5707462467930939E-2</v>
      </c>
      <c r="AI48">
        <v>3.3611402049136936E-2</v>
      </c>
      <c r="AJ48">
        <v>3.0773842717177438E-2</v>
      </c>
      <c r="AK48">
        <v>3.1241601286047027E-2</v>
      </c>
      <c r="AL48">
        <v>3.7604338950780622E-2</v>
      </c>
      <c r="AM48">
        <v>3.6260788085656838E-2</v>
      </c>
      <c r="AN48">
        <v>3.0823281711559191E-2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0.974767216537613</v>
      </c>
      <c r="AU48">
        <v>0.62056140797199688</v>
      </c>
      <c r="AV48">
        <v>4.9145387395815705E-2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0.86179188083245295</v>
      </c>
      <c r="BP48">
        <v>0.32195362836403385</v>
      </c>
      <c r="BQ48">
        <v>1.4344282799716215E-2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1.2255029267533548</v>
      </c>
      <c r="CJ48">
        <v>0.80886418702736229</v>
      </c>
      <c r="CK48">
        <v>0.22582625032608733</v>
      </c>
      <c r="CL48">
        <v>1.0785447723477618E-3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1.0960603945100711</v>
      </c>
      <c r="DE48">
        <v>0.68882356624423169</v>
      </c>
      <c r="DF48">
        <v>9.7638697381449535E-2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1.5150000000000001</v>
      </c>
      <c r="DY48">
        <v>0.9957919358701518</v>
      </c>
      <c r="DZ48">
        <v>0.49611304797707273</v>
      </c>
      <c r="EA48">
        <v>7.5561994301818211E-3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1.4568941596590026</v>
      </c>
      <c r="ET48">
        <v>1.2739719331754042</v>
      </c>
      <c r="EU48">
        <v>0.20944390703747959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1.635910691604386</v>
      </c>
      <c r="FN48">
        <v>1.4662700518634699</v>
      </c>
      <c r="FO48">
        <v>0.97354851465339476</v>
      </c>
      <c r="FP48">
        <v>8.7393791884665076E-2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1.8740361179662564</v>
      </c>
      <c r="GI48">
        <v>1.6821596541692789</v>
      </c>
      <c r="GJ48">
        <v>0.6838637222454339</v>
      </c>
      <c r="GK48">
        <v>3.6877912288438772E-2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2.0041222749547942</v>
      </c>
      <c r="HD48">
        <v>1.9492711298788661</v>
      </c>
      <c r="HE48">
        <v>1.4711656499981147</v>
      </c>
      <c r="HF48">
        <v>0.29586748824388176</v>
      </c>
      <c r="HG48">
        <v>2.3263711920085934E-2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2.3035805270763965</v>
      </c>
      <c r="HY48">
        <v>2.0106406124474043</v>
      </c>
      <c r="HZ48">
        <v>2.0616270629176907</v>
      </c>
      <c r="IA48">
        <v>1.1356821411007627</v>
      </c>
      <c r="IB48">
        <v>0.22320659865630979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1.8044557728713788</v>
      </c>
      <c r="IU48">
        <v>2.1903333422511033</v>
      </c>
      <c r="IV48">
        <v>1.7114439926339209</v>
      </c>
      <c r="IW48">
        <v>0.77072629518935598</v>
      </c>
      <c r="IX48">
        <v>0.2122272483699483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1.5516667583958454</v>
      </c>
      <c r="JP48">
        <v>1.9415158823742269</v>
      </c>
      <c r="JQ48">
        <v>2.2994762059364016</v>
      </c>
      <c r="JR48">
        <v>1.5077966783291528</v>
      </c>
      <c r="JS48">
        <v>0.48102346820232766</v>
      </c>
      <c r="JT48">
        <v>0.1182040740280072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2.4283440355637294</v>
      </c>
      <c r="KL48">
        <v>2.3803350936494834</v>
      </c>
      <c r="KM48">
        <v>2.2653858167931191</v>
      </c>
      <c r="KN48">
        <v>1.299529369068094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1.6938355944658499</v>
      </c>
      <c r="LG48">
        <v>2.476179425866627</v>
      </c>
      <c r="LH48">
        <v>2.5532591103959374</v>
      </c>
      <c r="LK48" s="102" t="s">
        <v>83</v>
      </c>
      <c r="LN48" s="35"/>
      <c r="MK48" s="35"/>
      <c r="MX48" s="41"/>
      <c r="MY48" s="41"/>
      <c r="MZ48" s="41"/>
      <c r="NA48" s="41"/>
      <c r="NB48" s="41"/>
      <c r="NC48" s="41"/>
      <c r="ND48" s="41"/>
      <c r="NE48" s="41"/>
      <c r="NF48" s="41"/>
      <c r="NG48" s="41"/>
      <c r="NH48" s="41"/>
      <c r="NI48" s="41"/>
      <c r="NJ48" s="41"/>
      <c r="NK48" s="41"/>
      <c r="NL48" s="41"/>
      <c r="NM48" s="41"/>
      <c r="NN48" s="41"/>
      <c r="NO48" s="41"/>
      <c r="NP48" s="41"/>
      <c r="NQ48" s="41"/>
      <c r="NR48" s="41"/>
      <c r="NS48" s="41"/>
      <c r="NT48" s="41"/>
      <c r="NU48" s="41"/>
      <c r="NV48" s="41"/>
      <c r="NW48" s="41"/>
      <c r="NX48" s="41"/>
      <c r="NY48" s="41"/>
      <c r="NZ48" s="41"/>
    </row>
    <row r="49" spans="1:39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K49" s="102" t="s">
        <v>84</v>
      </c>
      <c r="LN49" s="35"/>
      <c r="MK49" s="35"/>
      <c r="MX49" s="41"/>
      <c r="MY49" s="41"/>
      <c r="MZ49" s="41"/>
      <c r="NA49" s="41"/>
      <c r="NB49" s="41"/>
      <c r="NC49" s="41"/>
      <c r="ND49" s="41"/>
      <c r="NE49" s="41"/>
      <c r="NF49" s="41"/>
      <c r="NG49" s="41"/>
      <c r="NH49" s="41"/>
      <c r="NI49" s="41"/>
      <c r="NJ49" s="41"/>
      <c r="NK49" s="41"/>
      <c r="NL49" s="41"/>
      <c r="NM49" s="41"/>
      <c r="NN49" s="41"/>
      <c r="NO49" s="41"/>
      <c r="NP49" s="41"/>
      <c r="NQ49" s="41"/>
      <c r="NR49" s="41"/>
      <c r="NS49" s="41"/>
      <c r="NT49" s="41"/>
      <c r="NU49" s="41"/>
      <c r="NV49" s="41"/>
      <c r="NW49" s="41"/>
      <c r="NX49" s="41"/>
      <c r="NY49" s="41"/>
      <c r="NZ49" s="41"/>
    </row>
    <row r="50" spans="1:39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K50" s="102" t="s">
        <v>85</v>
      </c>
      <c r="LN50" s="35"/>
      <c r="MK50" s="35"/>
      <c r="MX50" s="41"/>
      <c r="MY50" s="41"/>
      <c r="MZ50" s="41"/>
      <c r="NA50" s="41"/>
      <c r="NB50" s="41"/>
      <c r="NC50" s="41"/>
      <c r="ND50" s="41"/>
      <c r="NE50" s="41"/>
      <c r="NF50" s="41"/>
      <c r="NG50" s="41"/>
      <c r="NH50" s="41"/>
      <c r="NI50" s="41"/>
      <c r="NJ50" s="41"/>
      <c r="NK50" s="41"/>
      <c r="NL50" s="41"/>
      <c r="NM50" s="41"/>
      <c r="NN50" s="41"/>
      <c r="NO50" s="41"/>
      <c r="NP50" s="41"/>
      <c r="NQ50" s="41"/>
      <c r="NR50" s="41"/>
      <c r="NS50" s="41"/>
      <c r="NT50" s="41"/>
      <c r="NU50" s="41"/>
      <c r="NV50" s="41"/>
      <c r="NW50" s="41"/>
      <c r="NX50" s="41"/>
      <c r="NY50" s="41"/>
      <c r="NZ50" s="41"/>
    </row>
    <row r="51" spans="1:39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K51" s="102" t="s">
        <v>87</v>
      </c>
      <c r="MX51" s="41"/>
      <c r="MY51" s="41"/>
      <c r="MZ51" s="41"/>
      <c r="NA51" s="41"/>
      <c r="NB51" s="41"/>
      <c r="NC51" s="41"/>
      <c r="ND51" s="41"/>
      <c r="NE51" s="41"/>
      <c r="NF51" s="41"/>
      <c r="NG51" s="41"/>
      <c r="NH51" s="41"/>
      <c r="NI51" s="41"/>
      <c r="NJ51" s="41"/>
      <c r="NK51" s="41"/>
      <c r="NL51" s="41"/>
      <c r="NM51" s="41"/>
      <c r="NN51" s="41"/>
      <c r="NO51" s="41"/>
      <c r="NP51" s="41"/>
      <c r="NQ51" s="41"/>
      <c r="NR51" s="41"/>
      <c r="NS51" s="41"/>
      <c r="NT51" s="41"/>
      <c r="NU51" s="41"/>
      <c r="NV51" s="41"/>
      <c r="NW51" s="41"/>
      <c r="NX51" s="41"/>
      <c r="NY51" s="41"/>
      <c r="NZ51" s="41"/>
    </row>
    <row r="52" spans="1:39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K52" s="102" t="s">
        <v>814</v>
      </c>
    </row>
    <row r="53" spans="1:39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0.10224846491414699</v>
      </c>
      <c r="H53">
        <v>1.6675232149171541E-2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0.26253254642322726</v>
      </c>
      <c r="AA53">
        <v>0.21646879139421568</v>
      </c>
      <c r="AB53">
        <v>9.4870067539977315E-3</v>
      </c>
      <c r="AC53">
        <v>1.4000649563812386E-2</v>
      </c>
      <c r="AD53">
        <v>7.3899780503301456E-3</v>
      </c>
      <c r="AE53">
        <v>1.2868941865135677E-2</v>
      </c>
      <c r="AF53">
        <v>1.0280345877636446E-2</v>
      </c>
      <c r="AG53">
        <v>1.2666756010346369E-2</v>
      </c>
      <c r="AH53">
        <v>9.5428920530546881E-3</v>
      </c>
      <c r="AI53">
        <v>1.0173131693848581E-2</v>
      </c>
      <c r="AJ53">
        <v>1.5324925455519157E-2</v>
      </c>
      <c r="AK53">
        <v>1.2121580793845333E-2</v>
      </c>
      <c r="AL53">
        <v>1.1758675455970704E-2</v>
      </c>
      <c r="AM53">
        <v>1.2023554279453532E-2</v>
      </c>
      <c r="AN53">
        <v>1.1595399906510186E-2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0.46285176473554845</v>
      </c>
      <c r="AU53">
        <v>0.53859906435730098</v>
      </c>
      <c r="AV53">
        <v>0.24029415669778342</v>
      </c>
      <c r="AW53">
        <v>0.2312901228802971</v>
      </c>
      <c r="AX53">
        <v>0.23900073917411771</v>
      </c>
      <c r="AY53">
        <v>0.239851115700672</v>
      </c>
      <c r="AZ53">
        <v>0.24397962918116431</v>
      </c>
      <c r="BA53">
        <v>0.25430846108343785</v>
      </c>
      <c r="BB53">
        <v>0.23875350662945385</v>
      </c>
      <c r="BC53">
        <v>0.24835983868207553</v>
      </c>
      <c r="BD53">
        <v>0.25640709886357965</v>
      </c>
      <c r="BE53">
        <v>0.25235359654226353</v>
      </c>
      <c r="BF53">
        <v>0.25326704988307891</v>
      </c>
      <c r="BG53">
        <v>0.25475115693451883</v>
      </c>
      <c r="BH53">
        <v>0.26511220166392901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0.82038001398346394</v>
      </c>
      <c r="BP53">
        <v>0.66839930350888122</v>
      </c>
      <c r="BQ53">
        <v>0.50561100761807787</v>
      </c>
      <c r="BR53">
        <v>0.51858870438195548</v>
      </c>
      <c r="BS53">
        <v>0.52138167305385619</v>
      </c>
      <c r="BT53">
        <v>0.51951985902942832</v>
      </c>
      <c r="BU53">
        <v>0.50743415466379138</v>
      </c>
      <c r="BV53">
        <v>0.53785146845552978</v>
      </c>
      <c r="BW53">
        <v>0.52094008026889638</v>
      </c>
      <c r="BX53">
        <v>0.5160338707373946</v>
      </c>
      <c r="BY53">
        <v>0.51698356394461953</v>
      </c>
      <c r="BZ53">
        <v>0.51472595886282924</v>
      </c>
      <c r="CA53">
        <v>0.53324179462026877</v>
      </c>
      <c r="CB53">
        <v>0.52828410073264709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1.1626445009228861</v>
      </c>
      <c r="CJ53">
        <v>1.1059875503138823</v>
      </c>
      <c r="CK53">
        <v>0.91732386047222625</v>
      </c>
      <c r="CL53">
        <v>0.77855994335862111</v>
      </c>
      <c r="CM53">
        <v>0.80266504018301266</v>
      </c>
      <c r="CN53">
        <v>0.80793281501855407</v>
      </c>
      <c r="CO53">
        <v>0.80573854342766738</v>
      </c>
      <c r="CP53">
        <v>0.80335218076694859</v>
      </c>
      <c r="CQ53">
        <v>0.77576818643673295</v>
      </c>
      <c r="CR53">
        <v>0.82154779869635353</v>
      </c>
      <c r="CS53">
        <v>0.78647728997563826</v>
      </c>
      <c r="CT53">
        <v>0.78878399586759407</v>
      </c>
      <c r="CU53">
        <v>0.81336869800389655</v>
      </c>
      <c r="CV53">
        <v>0.7972033451327859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1.1791577054435778</v>
      </c>
      <c r="DE53">
        <v>1.463891073988234</v>
      </c>
      <c r="DF53">
        <v>1.15453574572206</v>
      </c>
      <c r="DG53">
        <v>1.0782023862443066</v>
      </c>
      <c r="DH53">
        <v>1.0607088568983956</v>
      </c>
      <c r="DI53">
        <v>1.0763937077773995</v>
      </c>
      <c r="DJ53">
        <v>1.0524330316813779</v>
      </c>
      <c r="DK53">
        <v>1.0914585674505219</v>
      </c>
      <c r="DL53">
        <v>1.0626420668394883</v>
      </c>
      <c r="DM53">
        <v>1.0621689927070306</v>
      </c>
      <c r="DN53">
        <v>1.0691068952717606</v>
      </c>
      <c r="DO53">
        <v>1.0808636475550204</v>
      </c>
      <c r="DP53">
        <v>1.0476047883885771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1.0420580455484301</v>
      </c>
      <c r="DY53">
        <v>1.4895414228639274</v>
      </c>
      <c r="DZ53">
        <v>1.6362284998782501</v>
      </c>
      <c r="EA53">
        <v>1.3422213226748623</v>
      </c>
      <c r="EB53">
        <v>1.3330098580324259</v>
      </c>
      <c r="EC53">
        <v>1.3328162466863012</v>
      </c>
      <c r="ED53">
        <v>1.3509600688323329</v>
      </c>
      <c r="EE53">
        <v>1.3397289404282193</v>
      </c>
      <c r="EF53">
        <v>1.3374969793697482</v>
      </c>
      <c r="EG53">
        <v>1.3028208049718475</v>
      </c>
      <c r="EH53">
        <v>1.3406665949104133</v>
      </c>
      <c r="EI53">
        <v>1.3555972492974648</v>
      </c>
      <c r="EJ53">
        <v>1.3077939259888032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1.5457796524149148</v>
      </c>
      <c r="ET53">
        <v>2.1843101489749031</v>
      </c>
      <c r="EU53">
        <v>1.7905165975932482</v>
      </c>
      <c r="EV53">
        <v>1.5982237303773663</v>
      </c>
      <c r="EW53">
        <v>1.5971584178951239</v>
      </c>
      <c r="EX53">
        <v>1.6331769982700663</v>
      </c>
      <c r="EY53">
        <v>1.6138683912953236</v>
      </c>
      <c r="EZ53">
        <v>1.6024336092547791</v>
      </c>
      <c r="FA53">
        <v>1.6003606871960412</v>
      </c>
      <c r="FB53">
        <v>1.5936717752648222</v>
      </c>
      <c r="FC53">
        <v>1.5814018340109932</v>
      </c>
      <c r="FD53">
        <v>1.5858795356024284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1.643603725288233</v>
      </c>
      <c r="FN53">
        <v>1.7792329855716127</v>
      </c>
      <c r="FO53">
        <v>2.4503255042953076</v>
      </c>
      <c r="FP53">
        <v>1.9477278027654603</v>
      </c>
      <c r="FQ53">
        <v>1.8972999327000282</v>
      </c>
      <c r="FR53">
        <v>1.8879769445485537</v>
      </c>
      <c r="FS53">
        <v>1.8533235419176459</v>
      </c>
      <c r="FT53">
        <v>1.8646066913599342</v>
      </c>
      <c r="FU53">
        <v>1.8641323833262438</v>
      </c>
      <c r="FV53">
        <v>1.8592952835568601</v>
      </c>
      <c r="FW53">
        <v>1.8771126637412316</v>
      </c>
      <c r="FX53">
        <v>1.8444180507730368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1.9635257779116106</v>
      </c>
      <c r="GI53">
        <v>2.5518679186976612</v>
      </c>
      <c r="GJ53">
        <v>2.6328064409849339</v>
      </c>
      <c r="GK53">
        <v>2.1888365534462966</v>
      </c>
      <c r="GL53">
        <v>2.1242603459765017</v>
      </c>
      <c r="GM53">
        <v>2.1285100040310128</v>
      </c>
      <c r="GN53">
        <v>2.1372755765640257</v>
      </c>
      <c r="GO53">
        <v>2.1577630298732782</v>
      </c>
      <c r="GP53">
        <v>2.1148287922594875</v>
      </c>
      <c r="GQ53">
        <v>2.1484477136246722</v>
      </c>
      <c r="GR53">
        <v>2.1057493041823228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2.063555701233585</v>
      </c>
      <c r="HD53">
        <v>2.3267590371472502</v>
      </c>
      <c r="HE53">
        <v>3.0575388549491507</v>
      </c>
      <c r="HF53">
        <v>2.6560377935162061</v>
      </c>
      <c r="HG53">
        <v>2.388805181558177</v>
      </c>
      <c r="HH53">
        <v>2.3697646250456788</v>
      </c>
      <c r="HI53">
        <v>2.3730579696678684</v>
      </c>
      <c r="HJ53">
        <v>2.3538793607517379</v>
      </c>
      <c r="HK53">
        <v>2.3861683349120453</v>
      </c>
      <c r="HL53">
        <v>2.3843522707867386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1.6435297410847325</v>
      </c>
      <c r="HY53">
        <v>2.5134749730301436</v>
      </c>
      <c r="HZ53">
        <v>3.0734347790124663</v>
      </c>
      <c r="IA53">
        <v>3.3445109932776638</v>
      </c>
      <c r="IB53">
        <v>2.8866437265485194</v>
      </c>
      <c r="IC53">
        <v>2.6705426094301274</v>
      </c>
      <c r="ID53">
        <v>2.6444031714637268</v>
      </c>
      <c r="IE53">
        <v>2.6406746204618341</v>
      </c>
      <c r="IF53">
        <v>2.6535834615563085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2.1723656237051578</v>
      </c>
      <c r="IU53">
        <v>2.5953056431239374</v>
      </c>
      <c r="IV53">
        <v>3.5591294319782762</v>
      </c>
      <c r="IW53">
        <v>3.3279039497988281</v>
      </c>
      <c r="IX53">
        <v>3.1501081993567182</v>
      </c>
      <c r="IY53">
        <v>2.9224181638611118</v>
      </c>
      <c r="IZ53">
        <v>2.8663058792642775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1.3349486599833957</v>
      </c>
      <c r="JP53">
        <v>2.7098115480558937</v>
      </c>
      <c r="JQ53">
        <v>3.2599573821872152</v>
      </c>
      <c r="JR53">
        <v>3.8012245300443022</v>
      </c>
      <c r="JS53">
        <v>3.5206297158997164</v>
      </c>
      <c r="JT53">
        <v>3.2891744499472857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2.3835443773127318</v>
      </c>
      <c r="KL53">
        <v>2.7401880317772971</v>
      </c>
      <c r="KM53">
        <v>3.7811923408354882</v>
      </c>
      <c r="KN53">
        <v>4.0336272038277841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1.5016688007088825</v>
      </c>
      <c r="LG53">
        <v>3.3288051081834893</v>
      </c>
      <c r="LH53">
        <v>3.6510158795383481</v>
      </c>
      <c r="LK53" s="102" t="s">
        <v>368</v>
      </c>
      <c r="LM53" t="s">
        <v>991</v>
      </c>
      <c r="LN53" t="s">
        <v>982</v>
      </c>
      <c r="LO53">
        <v>1</v>
      </c>
      <c r="LP53">
        <v>2</v>
      </c>
      <c r="LQ53">
        <v>3</v>
      </c>
      <c r="LR53">
        <v>4</v>
      </c>
      <c r="LS53">
        <v>5</v>
      </c>
      <c r="LT53">
        <v>6</v>
      </c>
      <c r="LU53">
        <v>7</v>
      </c>
      <c r="LV53">
        <v>8</v>
      </c>
      <c r="LW53">
        <v>9</v>
      </c>
      <c r="LX53">
        <v>10</v>
      </c>
      <c r="LY53">
        <v>11</v>
      </c>
      <c r="LZ53">
        <v>12</v>
      </c>
      <c r="MA53">
        <v>13</v>
      </c>
      <c r="MB53">
        <v>14</v>
      </c>
      <c r="MC53">
        <v>15</v>
      </c>
      <c r="MD53">
        <v>16</v>
      </c>
      <c r="ME53">
        <v>17</v>
      </c>
      <c r="MF53">
        <v>18</v>
      </c>
      <c r="MG53">
        <v>19</v>
      </c>
      <c r="MH53">
        <v>20</v>
      </c>
      <c r="MI53" t="s">
        <v>1007</v>
      </c>
      <c r="MJ53" t="s">
        <v>886</v>
      </c>
      <c r="MK53" t="s">
        <v>627</v>
      </c>
      <c r="ML53" t="s">
        <v>982</v>
      </c>
    </row>
    <row r="54" spans="1:39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K54" s="102" t="s">
        <v>89</v>
      </c>
      <c r="LM54">
        <v>1</v>
      </c>
      <c r="LN54" s="86">
        <v>0.05</v>
      </c>
      <c r="LO54">
        <f t="shared" ref="LO54:MH54" si="34">A$61</f>
        <v>0</v>
      </c>
      <c r="LP54">
        <f t="shared" si="34"/>
        <v>0</v>
      </c>
      <c r="LQ54">
        <f t="shared" si="34"/>
        <v>0</v>
      </c>
      <c r="LR54">
        <f t="shared" si="34"/>
        <v>0</v>
      </c>
      <c r="LS54">
        <f t="shared" si="34"/>
        <v>0</v>
      </c>
      <c r="LT54">
        <f t="shared" si="34"/>
        <v>0</v>
      </c>
      <c r="LU54">
        <f t="shared" si="34"/>
        <v>16.669491523864654</v>
      </c>
      <c r="LV54">
        <f t="shared" si="34"/>
        <v>17.403511570778772</v>
      </c>
      <c r="LW54">
        <f t="shared" si="34"/>
        <v>17.747029588007635</v>
      </c>
      <c r="LX54">
        <f t="shared" si="34"/>
        <v>17.619619650253618</v>
      </c>
      <c r="LY54">
        <f t="shared" si="34"/>
        <v>17.597733553399699</v>
      </c>
      <c r="LZ54">
        <f t="shared" si="34"/>
        <v>17.523258629459033</v>
      </c>
      <c r="MA54">
        <f t="shared" si="34"/>
        <v>17.620916071474028</v>
      </c>
      <c r="MB54">
        <f t="shared" si="34"/>
        <v>17.595003648778253</v>
      </c>
      <c r="MC54">
        <f t="shared" si="34"/>
        <v>17.511812443205233</v>
      </c>
      <c r="MD54">
        <f t="shared" si="34"/>
        <v>17.24716971021688</v>
      </c>
      <c r="ME54">
        <f t="shared" si="34"/>
        <v>17.3895381848005</v>
      </c>
      <c r="MF54">
        <f t="shared" si="34"/>
        <v>17.420608294590362</v>
      </c>
      <c r="MG54">
        <f t="shared" si="34"/>
        <v>17.412937339545785</v>
      </c>
      <c r="MH54">
        <f t="shared" si="34"/>
        <v>17.513317132208932</v>
      </c>
      <c r="MJ54">
        <f>(119469*MK54+56202)/10^4</f>
        <v>6.2175449999999994</v>
      </c>
      <c r="MK54" s="86">
        <v>0.05</v>
      </c>
      <c r="ML54">
        <f>0.79*LT54+0.21*LU54</f>
        <v>3.5005932200115772</v>
      </c>
    </row>
    <row r="55" spans="1:39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0.86902850533145737</v>
      </c>
      <c r="H55">
        <v>1.0390754146376189</v>
      </c>
      <c r="I55">
        <v>1.084462974348444</v>
      </c>
      <c r="J55">
        <v>1.059143515565254</v>
      </c>
      <c r="K55">
        <v>1.0769858703618851</v>
      </c>
      <c r="L55">
        <v>1.086607607820794</v>
      </c>
      <c r="M55">
        <v>1.0765404713287001</v>
      </c>
      <c r="N55">
        <v>1.0834153971207083</v>
      </c>
      <c r="O55">
        <v>1.0540283261691257</v>
      </c>
      <c r="P55">
        <v>1.0698586272140593</v>
      </c>
      <c r="Q55">
        <v>1.0659831227732275</v>
      </c>
      <c r="R55">
        <v>1.0672348860737144</v>
      </c>
      <c r="S55">
        <v>1.0515393877487265</v>
      </c>
      <c r="T55">
        <v>1.0587540419948422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1.9761901185901758</v>
      </c>
      <c r="AB55">
        <v>2.1580071682318764</v>
      </c>
      <c r="AC55">
        <v>2.1698648850771001</v>
      </c>
      <c r="AD55">
        <v>2.1297559785555289</v>
      </c>
      <c r="AE55">
        <v>2.1530268378978938</v>
      </c>
      <c r="AF55">
        <v>2.1403943018896485</v>
      </c>
      <c r="AG55">
        <v>2.1566410051588552</v>
      </c>
      <c r="AH55">
        <v>2.1355228348551822</v>
      </c>
      <c r="AI55">
        <v>2.1356480667464073</v>
      </c>
      <c r="AJ55">
        <v>2.1606852159608629</v>
      </c>
      <c r="AK55">
        <v>2.1453087863362899</v>
      </c>
      <c r="AL55">
        <v>2.1319900977978636</v>
      </c>
      <c r="AM55">
        <v>2.1347530778413257</v>
      </c>
      <c r="AN55">
        <v>2.1368242097661856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0.35859438771354346</v>
      </c>
      <c r="AU55">
        <v>2.0026827316231701</v>
      </c>
      <c r="AV55">
        <v>3.2352308134560497</v>
      </c>
      <c r="AW55">
        <v>3.1870123083404307</v>
      </c>
      <c r="AX55">
        <v>3.225435027438099</v>
      </c>
      <c r="AY55">
        <v>3.2185000294545278</v>
      </c>
      <c r="AZ55">
        <v>3.2164226190612828</v>
      </c>
      <c r="BA55">
        <v>3.2398160879623066</v>
      </c>
      <c r="BB55">
        <v>3.191541386359583</v>
      </c>
      <c r="BC55">
        <v>3.1865484103075081</v>
      </c>
      <c r="BD55">
        <v>3.231139417924322</v>
      </c>
      <c r="BE55">
        <v>3.2113721151725771</v>
      </c>
      <c r="BF55">
        <v>3.2075295183479224</v>
      </c>
      <c r="BG55">
        <v>3.2157392196708572</v>
      </c>
      <c r="BH55">
        <v>3.2303423060298235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1.8929089195820086</v>
      </c>
      <c r="BP55">
        <v>3.8793259645335052</v>
      </c>
      <c r="BQ55">
        <v>4.3117640144755702</v>
      </c>
      <c r="BR55">
        <v>4.2945555303562175</v>
      </c>
      <c r="BS55">
        <v>4.3177667499973067</v>
      </c>
      <c r="BT55">
        <v>4.2915878994248153</v>
      </c>
      <c r="BU55">
        <v>4.2999008646380412</v>
      </c>
      <c r="BV55">
        <v>4.3153367930843221</v>
      </c>
      <c r="BW55">
        <v>4.2971191545139211</v>
      </c>
      <c r="BX55">
        <v>4.2681095122326997</v>
      </c>
      <c r="BY55">
        <v>4.2723454886655343</v>
      </c>
      <c r="BZ55">
        <v>4.2564008447645021</v>
      </c>
      <c r="CA55">
        <v>4.2939570854454878</v>
      </c>
      <c r="CB55">
        <v>4.287641027120106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2.1456220728652271</v>
      </c>
      <c r="CJ55">
        <v>3.418850767265476</v>
      </c>
      <c r="CK55">
        <v>5.1273225021051756</v>
      </c>
      <c r="CL55">
        <v>5.3231035744933717</v>
      </c>
      <c r="CM55">
        <v>5.3878657034756268</v>
      </c>
      <c r="CN55">
        <v>5.4146042563483832</v>
      </c>
      <c r="CO55">
        <v>5.4068500245334432</v>
      </c>
      <c r="CP55">
        <v>5.384824841844317</v>
      </c>
      <c r="CQ55">
        <v>5.2938637407239328</v>
      </c>
      <c r="CR55">
        <v>5.3917773530887025</v>
      </c>
      <c r="CS55">
        <v>5.3484004718018499</v>
      </c>
      <c r="CT55">
        <v>5.3149125142908167</v>
      </c>
      <c r="CU55">
        <v>5.3848842399809991</v>
      </c>
      <c r="CV55">
        <v>5.3238263181857919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1.8569291921532576</v>
      </c>
      <c r="DE55">
        <v>5.3603098598103056</v>
      </c>
      <c r="DF55">
        <v>6.4170362127920546</v>
      </c>
      <c r="DG55">
        <v>6.4677887207587244</v>
      </c>
      <c r="DH55">
        <v>6.4429118191322523</v>
      </c>
      <c r="DI55">
        <v>6.4587281268584711</v>
      </c>
      <c r="DJ55">
        <v>6.4340351969528919</v>
      </c>
      <c r="DK55">
        <v>6.4800273790536602</v>
      </c>
      <c r="DL55">
        <v>6.4007433663670241</v>
      </c>
      <c r="DM55">
        <v>6.3753184511913812</v>
      </c>
      <c r="DN55">
        <v>6.3783998785570866</v>
      </c>
      <c r="DO55">
        <v>6.4265763188748144</v>
      </c>
      <c r="DP55">
        <v>6.4082809305433104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0.46909932385672021</v>
      </c>
      <c r="DY55">
        <v>3.1910236669827348</v>
      </c>
      <c r="DZ55">
        <v>6.7613658811955526</v>
      </c>
      <c r="EA55">
        <v>7.5280962312683197</v>
      </c>
      <c r="EB55">
        <v>7.4753716357622304</v>
      </c>
      <c r="EC55">
        <v>7.5146490589406767</v>
      </c>
      <c r="ED55">
        <v>7.5310775028274124</v>
      </c>
      <c r="EE55">
        <v>7.4969570197524407</v>
      </c>
      <c r="EF55">
        <v>7.491477852353098</v>
      </c>
      <c r="EG55">
        <v>7.422967343861921</v>
      </c>
      <c r="EH55">
        <v>7.4958954565240354</v>
      </c>
      <c r="EI55">
        <v>7.4981998307389404</v>
      </c>
      <c r="EJ55">
        <v>7.3868176343885681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1.9131075808985174</v>
      </c>
      <c r="ET55">
        <v>5.7358848598986398</v>
      </c>
      <c r="EU55">
        <v>8.4650553916776463</v>
      </c>
      <c r="EV55">
        <v>8.5330119395565909</v>
      </c>
      <c r="EW55">
        <v>8.5316201905651639</v>
      </c>
      <c r="EX55">
        <v>8.6112421554760399</v>
      </c>
      <c r="EY55">
        <v>8.541850007136258</v>
      </c>
      <c r="EZ55">
        <v>8.517462876403032</v>
      </c>
      <c r="FA55">
        <v>8.5426368591189714</v>
      </c>
      <c r="FB55">
        <v>8.4903268703635142</v>
      </c>
      <c r="FC55">
        <v>8.4358020780022773</v>
      </c>
      <c r="FD55">
        <v>8.4990177688901234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1.8297902827748251</v>
      </c>
      <c r="FN55">
        <v>2.8176689369741337</v>
      </c>
      <c r="FO55">
        <v>8.0561510764891544</v>
      </c>
      <c r="FP55">
        <v>9.601386511326325</v>
      </c>
      <c r="FQ55">
        <v>9.6973634108797206</v>
      </c>
      <c r="FR55">
        <v>9.6446605858842904</v>
      </c>
      <c r="FS55">
        <v>9.538563259000151</v>
      </c>
      <c r="FT55">
        <v>9.5231353111158228</v>
      </c>
      <c r="FU55">
        <v>9.5598874309242277</v>
      </c>
      <c r="FV55">
        <v>9.5402252988522207</v>
      </c>
      <c r="FW55">
        <v>9.560360063386435</v>
      </c>
      <c r="FX55">
        <v>9.4833331942525287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2.345755665038447</v>
      </c>
      <c r="GI55">
        <v>5.4882247759157785</v>
      </c>
      <c r="GJ55">
        <v>9.9503629050089142</v>
      </c>
      <c r="GK55">
        <v>10.704401157308965</v>
      </c>
      <c r="GL55">
        <v>10.587831246336107</v>
      </c>
      <c r="GM55">
        <v>10.529133978676128</v>
      </c>
      <c r="GN55">
        <v>10.585186312875875</v>
      </c>
      <c r="GO55">
        <v>10.66926971916387</v>
      </c>
      <c r="GP55">
        <v>10.572156143524833</v>
      </c>
      <c r="GQ55">
        <v>10.676051445147111</v>
      </c>
      <c r="GR55">
        <v>10.500386008222971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2.385217119453892</v>
      </c>
      <c r="HD55">
        <v>3.4350650880925686</v>
      </c>
      <c r="HE55">
        <v>8.4473171542383021</v>
      </c>
      <c r="HF55">
        <v>11.625299382011075</v>
      </c>
      <c r="HG55">
        <v>11.495979070788742</v>
      </c>
      <c r="HH55">
        <v>11.513988866816419</v>
      </c>
      <c r="HI55">
        <v>11.616162557107018</v>
      </c>
      <c r="HJ55">
        <v>11.509331253167714</v>
      </c>
      <c r="HK55">
        <v>11.625191257182967</v>
      </c>
      <c r="HL55">
        <v>11.608163452743065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0.18745255800408872</v>
      </c>
      <c r="HY55">
        <v>3.4403198653194758</v>
      </c>
      <c r="HZ55">
        <v>6.1234858678598076</v>
      </c>
      <c r="IA55">
        <v>10.938067346047939</v>
      </c>
      <c r="IB55">
        <v>12.602041967393454</v>
      </c>
      <c r="IC55">
        <v>12.721559644436736</v>
      </c>
      <c r="ID55">
        <v>12.584130945333101</v>
      </c>
      <c r="IE55">
        <v>12.636846884178823</v>
      </c>
      <c r="IF55">
        <v>12.588732124830289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1.564968555803445</v>
      </c>
      <c r="IU55">
        <v>3.5382326801011335</v>
      </c>
      <c r="IV55">
        <v>9.354473164109983</v>
      </c>
      <c r="IW55">
        <v>12.322409748973723</v>
      </c>
      <c r="IX55">
        <v>13.760105161275547</v>
      </c>
      <c r="IY55">
        <v>13.630305432544933</v>
      </c>
      <c r="IZ55">
        <v>13.447516235857657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0.30796567267341807</v>
      </c>
      <c r="JP55">
        <v>3.7411048776844944</v>
      </c>
      <c r="JQ55">
        <v>5.8308639999223377</v>
      </c>
      <c r="JR55">
        <v>11.18945776962847</v>
      </c>
      <c r="JS55">
        <v>14.122703573994668</v>
      </c>
      <c r="JT55">
        <v>14.709747415495036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2.0242190032555305</v>
      </c>
      <c r="KL55">
        <v>2.8227192854695002</v>
      </c>
      <c r="KM55">
        <v>7.9224300738009719</v>
      </c>
      <c r="KN55">
        <v>12.924592872180893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5.4675202835527147E-2</v>
      </c>
      <c r="LG55">
        <v>4.8733221088581207</v>
      </c>
      <c r="LH55">
        <v>6.224234943035774</v>
      </c>
      <c r="LK55" s="102" t="s">
        <v>91</v>
      </c>
      <c r="LM55">
        <v>2</v>
      </c>
      <c r="LN55" s="86">
        <v>0.1</v>
      </c>
      <c r="LO55">
        <f t="shared" ref="LO55:MH55" si="35">U$61</f>
        <v>0</v>
      </c>
      <c r="LP55">
        <f t="shared" si="35"/>
        <v>0</v>
      </c>
      <c r="LQ55">
        <f t="shared" si="35"/>
        <v>0</v>
      </c>
      <c r="LR55">
        <f t="shared" si="35"/>
        <v>0</v>
      </c>
      <c r="LS55">
        <f t="shared" si="35"/>
        <v>0</v>
      </c>
      <c r="LT55">
        <f t="shared" si="35"/>
        <v>15.105477596323528</v>
      </c>
      <c r="LU55">
        <f t="shared" si="35"/>
        <v>18.199576346447369</v>
      </c>
      <c r="LV55">
        <f t="shared" si="35"/>
        <v>18.726972228545918</v>
      </c>
      <c r="LW55">
        <f t="shared" si="35"/>
        <v>18.885302539504927</v>
      </c>
      <c r="LX55">
        <f t="shared" si="35"/>
        <v>19.015893659342932</v>
      </c>
      <c r="LY55">
        <f t="shared" si="35"/>
        <v>18.910423269023667</v>
      </c>
      <c r="LZ55">
        <f t="shared" si="35"/>
        <v>18.936979993419882</v>
      </c>
      <c r="MA55">
        <f t="shared" si="35"/>
        <v>18.761942697250596</v>
      </c>
      <c r="MB55">
        <f t="shared" si="35"/>
        <v>18.949209958623822</v>
      </c>
      <c r="MC55">
        <f t="shared" si="35"/>
        <v>18.703410958116613</v>
      </c>
      <c r="MD55">
        <f t="shared" si="35"/>
        <v>18.98513519093682</v>
      </c>
      <c r="ME55">
        <f t="shared" si="35"/>
        <v>18.833889323687448</v>
      </c>
      <c r="MF55">
        <f t="shared" si="35"/>
        <v>18.665875238514584</v>
      </c>
      <c r="MG55">
        <f t="shared" si="35"/>
        <v>18.786966133919645</v>
      </c>
      <c r="MH55">
        <f t="shared" si="35"/>
        <v>18.575622419652014</v>
      </c>
      <c r="MJ55">
        <f t="shared" ref="MJ55:MJ69" si="36">(119469*MK55+56202)/10^4</f>
        <v>6.8148899999999992</v>
      </c>
      <c r="MK55" s="86">
        <v>0.1</v>
      </c>
      <c r="ML55">
        <f>0.19*LT55+0.81*LU55</f>
        <v>17.611697583923842</v>
      </c>
    </row>
    <row r="56" spans="1:39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-7.3448395237572728E-31</v>
      </c>
      <c r="H56">
        <v>4.3112516787503863E-31</v>
      </c>
      <c r="I56">
        <v>-1.4096434703556844E-32</v>
      </c>
      <c r="J56">
        <v>4.6836872004107829E-33</v>
      </c>
      <c r="K56">
        <v>9.3733063256909014E-33</v>
      </c>
      <c r="L56">
        <v>-8.051222993291512E-33</v>
      </c>
      <c r="M56">
        <v>-3.7493225302763606E-32</v>
      </c>
      <c r="N56">
        <v>-7.0246576394203835E-33</v>
      </c>
      <c r="O56">
        <v>-5.4137154352884839E-33</v>
      </c>
      <c r="P56">
        <v>0</v>
      </c>
      <c r="Q56">
        <v>-6.1700348491372572E-33</v>
      </c>
      <c r="R56">
        <v>2.5504766758636927E-33</v>
      </c>
      <c r="S56">
        <v>1.9307592155326275E-32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1.9221042601590453E-30</v>
      </c>
      <c r="AB56">
        <v>-2.0710831714880118E-32</v>
      </c>
      <c r="AC56">
        <v>2.6609353094952036E-33</v>
      </c>
      <c r="AD56">
        <v>0</v>
      </c>
      <c r="AE56">
        <v>0</v>
      </c>
      <c r="AF56">
        <v>1.2988758531385176E-32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-5.1720374210708275E-34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-1.2841265481319005E-30</v>
      </c>
      <c r="AU56">
        <v>-4.0810820401068976E-31</v>
      </c>
      <c r="AV56">
        <v>4.0380130228821058E-32</v>
      </c>
      <c r="AW56">
        <v>-3.1042666658710421E-33</v>
      </c>
      <c r="AX56">
        <v>-5.2819243617543179E-36</v>
      </c>
      <c r="AY56">
        <v>6.1980925074098874E-33</v>
      </c>
      <c r="AZ56">
        <v>2.328500412763564E-33</v>
      </c>
      <c r="BA56">
        <v>4.8817355108397449E-33</v>
      </c>
      <c r="BB56">
        <v>0</v>
      </c>
      <c r="BC56">
        <v>6.7998112470088967E-34</v>
      </c>
      <c r="BD56">
        <v>6.3407847335790304E-33</v>
      </c>
      <c r="BE56">
        <v>-1.6480751911784089E-33</v>
      </c>
      <c r="BF56">
        <v>0</v>
      </c>
      <c r="BG56">
        <v>5.8343152818458575E-33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3.9676353439622298E-31</v>
      </c>
      <c r="BP56">
        <v>5.0132142756363711E-32</v>
      </c>
      <c r="BQ56">
        <v>1.1430413169259982E-31</v>
      </c>
      <c r="BR56">
        <v>6.1764080163938459E-33</v>
      </c>
      <c r="BS56">
        <v>1.0192800732268367E-32</v>
      </c>
      <c r="BT56">
        <v>1.8934910896507681E-33</v>
      </c>
      <c r="BU56">
        <v>-9.1959431728801704E-34</v>
      </c>
      <c r="BV56">
        <v>-7.2034777837701322E-33</v>
      </c>
      <c r="BW56">
        <v>9.7357633030949534E-33</v>
      </c>
      <c r="BX56">
        <v>9.1728209416904819E-33</v>
      </c>
      <c r="BY56">
        <v>1.6605582995350955E-33</v>
      </c>
      <c r="BZ56">
        <v>-3.2424713169304365E-33</v>
      </c>
      <c r="CA56">
        <v>2.4710764763645236E-33</v>
      </c>
      <c r="CB56">
        <v>3.0749819861483956E-33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-1.8086512876158042E-31</v>
      </c>
      <c r="CJ56">
        <v>2.6813417133963257E-30</v>
      </c>
      <c r="CK56">
        <v>2.1846209719363845E-31</v>
      </c>
      <c r="CL56">
        <v>-1.0958477687737376E-33</v>
      </c>
      <c r="CM56">
        <v>-1.6374334720517585E-34</v>
      </c>
      <c r="CN56">
        <v>1.3008905582572102E-33</v>
      </c>
      <c r="CO56">
        <v>-4.1687666036431938E-34</v>
      </c>
      <c r="CP56">
        <v>-2.0330115723627055E-33</v>
      </c>
      <c r="CQ56">
        <v>1.6712497085089463E-32</v>
      </c>
      <c r="CR56">
        <v>2.3675724683829963E-33</v>
      </c>
      <c r="CS56">
        <v>2.8933175248690254E-33</v>
      </c>
      <c r="CT56">
        <v>1.0011839651471737E-32</v>
      </c>
      <c r="CU56">
        <v>5.7627750124723986E-33</v>
      </c>
      <c r="CV56">
        <v>7.1009469064603301E-32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5.3166201602525632E-3</v>
      </c>
      <c r="DE56">
        <v>2.4763563984849742E-31</v>
      </c>
      <c r="DF56">
        <v>1.1903124055846216E-32</v>
      </c>
      <c r="DG56">
        <v>1.1396608096583579E-32</v>
      </c>
      <c r="DH56">
        <v>1.7438692065801022E-32</v>
      </c>
      <c r="DI56">
        <v>2.3444730293925261E-33</v>
      </c>
      <c r="DJ56">
        <v>3.1478173778983313E-32</v>
      </c>
      <c r="DK56">
        <v>1.1738384609555504E-32</v>
      </c>
      <c r="DL56">
        <v>-2.4659407223716987E-31</v>
      </c>
      <c r="DM56">
        <v>2.3951787740986641E-33</v>
      </c>
      <c r="DN56">
        <v>5.0653450573651358E-32</v>
      </c>
      <c r="DO56">
        <v>5.6503720474329119E-33</v>
      </c>
      <c r="DP56">
        <v>-2.0503983821497907E-33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-7.3585999970120068E-31</v>
      </c>
      <c r="DY56">
        <v>6.7261155686765091E-3</v>
      </c>
      <c r="DZ56">
        <v>-2.2380239593765716E-31</v>
      </c>
      <c r="EA56">
        <v>-5.8916011508343012E-32</v>
      </c>
      <c r="EB56">
        <v>-1.6622768371243324E-31</v>
      </c>
      <c r="EC56">
        <v>-1.673751961268583E-32</v>
      </c>
      <c r="ED56">
        <v>-1.1785255206149276E-31</v>
      </c>
      <c r="EE56">
        <v>8.020820411885649E-32</v>
      </c>
      <c r="EF56">
        <v>1.1817899613650795E-32</v>
      </c>
      <c r="EG56">
        <v>4.5710375883169543E-32</v>
      </c>
      <c r="EH56">
        <v>-8.349860758588909E-32</v>
      </c>
      <c r="EI56">
        <v>4.171405869180485E-33</v>
      </c>
      <c r="EJ56">
        <v>-5.3537495887138539E-32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3.4786391364733625E-3</v>
      </c>
      <c r="ET56">
        <v>1.4904102241882244E-31</v>
      </c>
      <c r="EU56">
        <v>6.3523429591704707E-31</v>
      </c>
      <c r="EV56">
        <v>1.4258398376937932E-3</v>
      </c>
      <c r="EW56">
        <v>-1.6897552072522291E-31</v>
      </c>
      <c r="EX56">
        <v>-1.8225441471359908E-31</v>
      </c>
      <c r="EY56">
        <v>-8.4265321846368274E-32</v>
      </c>
      <c r="EZ56">
        <v>-2.7366260617533371E-31</v>
      </c>
      <c r="FA56">
        <v>-1.3145049926045861E-31</v>
      </c>
      <c r="FB56">
        <v>-2.5111903841706057E-31</v>
      </c>
      <c r="FC56">
        <v>4.6015683176024028E-32</v>
      </c>
      <c r="FD56">
        <v>6.9783370073972968E-32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2.4909063566193868E-31</v>
      </c>
      <c r="FN56">
        <v>-5.8356906189908272E-30</v>
      </c>
      <c r="FO56">
        <v>-5.7958659733457848E-31</v>
      </c>
      <c r="FP56">
        <v>-2.3595014315620508E-31</v>
      </c>
      <c r="FQ56">
        <v>-1.8529989151237474E-31</v>
      </c>
      <c r="FR56">
        <v>-9.6533645380058726E-33</v>
      </c>
      <c r="FS56">
        <v>5.288466647569646E-32</v>
      </c>
      <c r="FT56">
        <v>5.4739271089599244E-31</v>
      </c>
      <c r="FU56">
        <v>1.5796618952288391E-32</v>
      </c>
      <c r="FV56">
        <v>-4.1727517307186183E-31</v>
      </c>
      <c r="FW56">
        <v>-2.9046953655817567E-31</v>
      </c>
      <c r="FX56">
        <v>6.0252641159538714E-32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1.9074124630242301E-2</v>
      </c>
      <c r="GI56">
        <v>3.785455503261201E-32</v>
      </c>
      <c r="GJ56">
        <v>9.982764735080552E-32</v>
      </c>
      <c r="GK56">
        <v>1.3554704465626715E-3</v>
      </c>
      <c r="GL56">
        <v>-1.2266016765168407E-30</v>
      </c>
      <c r="GM56">
        <v>7.5171169624821974E-4</v>
      </c>
      <c r="GN56">
        <v>2.0703777579229702E-31</v>
      </c>
      <c r="GO56">
        <v>4.1096240732728307E-31</v>
      </c>
      <c r="GP56">
        <v>3.3380078301523842E-32</v>
      </c>
      <c r="GQ56">
        <v>1.9736663766558048E-31</v>
      </c>
      <c r="GR56">
        <v>1.3771156254000175E-31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2.7839482338217715E-30</v>
      </c>
      <c r="HD56">
        <v>6.18588382185497E-3</v>
      </c>
      <c r="HE56">
        <v>-6.1464390901823484E-30</v>
      </c>
      <c r="HF56">
        <v>1.5765605082010279E-4</v>
      </c>
      <c r="HG56">
        <v>1.0166351487625126E-3</v>
      </c>
      <c r="HH56">
        <v>1.1780824228861483E-30</v>
      </c>
      <c r="HI56">
        <v>9.7938544010482882E-4</v>
      </c>
      <c r="HJ56">
        <v>9.5108679186387266E-31</v>
      </c>
      <c r="HK56">
        <v>-6.3990444816788895E-31</v>
      </c>
      <c r="HL56">
        <v>2.2655430755785538E-30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2.5497483431303348E-31</v>
      </c>
      <c r="HY56">
        <v>0.11176725584772917</v>
      </c>
      <c r="HZ56">
        <v>-2.2578029373948739E-31</v>
      </c>
      <c r="IA56">
        <v>-9.2476648645868608E-31</v>
      </c>
      <c r="IB56">
        <v>2.962657744842927E-3</v>
      </c>
      <c r="IC56">
        <v>4.7614611890141574E-31</v>
      </c>
      <c r="ID56">
        <v>7.0688809489310808E-31</v>
      </c>
      <c r="IE56">
        <v>3.7366068299650191E-4</v>
      </c>
      <c r="IF56">
        <v>2.1581808146348964E-3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0.1216149241480684</v>
      </c>
      <c r="IU56">
        <v>1.7041259439902087E-2</v>
      </c>
      <c r="IV56">
        <v>2.3751038727191278E-3</v>
      </c>
      <c r="IW56">
        <v>-1.0505564309270181E-30</v>
      </c>
      <c r="IX56">
        <v>9.1795235715190398E-32</v>
      </c>
      <c r="IY56">
        <v>1.4984065430548516E-3</v>
      </c>
      <c r="IZ56">
        <v>8.2416961868908394E-3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0.21965823025172374</v>
      </c>
      <c r="JQ56">
        <v>3.1640259057409372E-31</v>
      </c>
      <c r="JR56">
        <v>-3.5986437003094945E-31</v>
      </c>
      <c r="JS56">
        <v>7.1205186245176994E-32</v>
      </c>
      <c r="JT56">
        <v>3.9980168097254092E-3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4.4384133865596577E-30</v>
      </c>
      <c r="KL56">
        <v>7.2015772849972514E-30</v>
      </c>
      <c r="KM56">
        <v>-1.0427787545218772E-29</v>
      </c>
      <c r="KN56">
        <v>1.288786860418507E-2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-2.1146023387780578E-30</v>
      </c>
      <c r="LG56">
        <v>6.1045009097307937E-2</v>
      </c>
      <c r="LH56">
        <v>9.3736293667545673E-3</v>
      </c>
      <c r="LK56" s="102" t="s">
        <v>92</v>
      </c>
      <c r="LM56">
        <v>3</v>
      </c>
      <c r="LN56" s="86">
        <v>0.15</v>
      </c>
      <c r="LO56">
        <f t="shared" ref="LO56:MH56" si="37">AO$61</f>
        <v>0</v>
      </c>
      <c r="LP56">
        <f t="shared" si="37"/>
        <v>0</v>
      </c>
      <c r="LQ56">
        <f t="shared" si="37"/>
        <v>0</v>
      </c>
      <c r="LR56">
        <f t="shared" si="37"/>
        <v>0</v>
      </c>
      <c r="LS56">
        <f t="shared" si="37"/>
        <v>0</v>
      </c>
      <c r="LT56">
        <f t="shared" si="37"/>
        <v>16.680402910424561</v>
      </c>
      <c r="LU56">
        <f t="shared" si="37"/>
        <v>18.552029945452748</v>
      </c>
      <c r="LV56">
        <f t="shared" si="37"/>
        <v>19.843463957454375</v>
      </c>
      <c r="LW56">
        <f t="shared" si="37"/>
        <v>20.180131623746785</v>
      </c>
      <c r="LX56">
        <f t="shared" si="37"/>
        <v>20.060270396072784</v>
      </c>
      <c r="LY56">
        <f t="shared" si="37"/>
        <v>20.135435398129424</v>
      </c>
      <c r="LZ56">
        <f t="shared" si="37"/>
        <v>20.264414231567144</v>
      </c>
      <c r="MA56">
        <f t="shared" si="37"/>
        <v>20.041321762243705</v>
      </c>
      <c r="MB56">
        <f t="shared" si="37"/>
        <v>20.301058001934383</v>
      </c>
      <c r="MC56">
        <f t="shared" si="37"/>
        <v>20.143455358432892</v>
      </c>
      <c r="MD56">
        <f t="shared" si="37"/>
        <v>19.828682320327339</v>
      </c>
      <c r="ME56">
        <f t="shared" si="37"/>
        <v>19.680112216528858</v>
      </c>
      <c r="MF56">
        <f t="shared" si="37"/>
        <v>20.12538085066149</v>
      </c>
      <c r="MG56">
        <f t="shared" si="37"/>
        <v>19.847248098332482</v>
      </c>
      <c r="MH56">
        <f t="shared" si="37"/>
        <v>19.704515707930188</v>
      </c>
      <c r="MJ56">
        <f t="shared" si="36"/>
        <v>7.4122350000000008</v>
      </c>
      <c r="MK56" s="86">
        <v>0.15</v>
      </c>
      <c r="ML56">
        <f>0.59*LU56+0.41*LV56</f>
        <v>19.081517890373416</v>
      </c>
    </row>
    <row r="57" spans="1:39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5.316620160252564E-3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6.7261155686765099E-3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3.4786391364733625E-3</v>
      </c>
      <c r="ET57">
        <v>0</v>
      </c>
      <c r="EU57">
        <v>0</v>
      </c>
      <c r="EV57">
        <v>1.4258398376937934E-3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1.9074124630242301E-2</v>
      </c>
      <c r="GI57">
        <v>0</v>
      </c>
      <c r="GJ57">
        <v>0</v>
      </c>
      <c r="GK57">
        <v>1.3554704465626715E-3</v>
      </c>
      <c r="GL57">
        <v>0</v>
      </c>
      <c r="GM57">
        <v>7.5171169624821974E-4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6.18588382185497E-3</v>
      </c>
      <c r="HE57">
        <v>0</v>
      </c>
      <c r="HF57">
        <v>1.5765605082010279E-4</v>
      </c>
      <c r="HG57">
        <v>1.0166351487625126E-3</v>
      </c>
      <c r="HH57">
        <v>0</v>
      </c>
      <c r="HI57">
        <v>9.793854401048286E-4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0.11176725584772917</v>
      </c>
      <c r="HZ57">
        <v>0</v>
      </c>
      <c r="IA57">
        <v>0</v>
      </c>
      <c r="IB57">
        <v>2.9626577448429283E-3</v>
      </c>
      <c r="IC57">
        <v>0</v>
      </c>
      <c r="ID57">
        <v>0</v>
      </c>
      <c r="IE57">
        <v>3.7366068299650191E-4</v>
      </c>
      <c r="IF57">
        <v>2.1581808146348964E-3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0.1216149241480684</v>
      </c>
      <c r="IU57">
        <v>1.7041259439902087E-2</v>
      </c>
      <c r="IV57">
        <v>2.3751038727191278E-3</v>
      </c>
      <c r="IW57">
        <v>0</v>
      </c>
      <c r="IX57">
        <v>0</v>
      </c>
      <c r="IY57">
        <v>1.4984065430548518E-3</v>
      </c>
      <c r="IZ57">
        <v>8.2416961868908394E-3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0.21965823025172374</v>
      </c>
      <c r="JQ57">
        <v>0</v>
      </c>
      <c r="JR57">
        <v>0</v>
      </c>
      <c r="JS57">
        <v>0</v>
      </c>
      <c r="JT57">
        <v>3.9980168097254092E-3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1.288786860418507E-2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6.104500909730793E-2</v>
      </c>
      <c r="LH57">
        <v>9.3736293667545673E-3</v>
      </c>
      <c r="LK57" s="102" t="s">
        <v>94</v>
      </c>
      <c r="LM57">
        <v>4</v>
      </c>
      <c r="LN57" s="86">
        <v>0.2</v>
      </c>
      <c r="LO57">
        <f t="shared" ref="LO57:LT57" si="38">BI$61</f>
        <v>0</v>
      </c>
      <c r="LP57">
        <f t="shared" si="38"/>
        <v>0</v>
      </c>
      <c r="LQ57">
        <f t="shared" si="38"/>
        <v>0</v>
      </c>
      <c r="LR57">
        <f t="shared" si="38"/>
        <v>0</v>
      </c>
      <c r="LS57">
        <f t="shared" si="38"/>
        <v>0</v>
      </c>
      <c r="LT57">
        <f t="shared" si="38"/>
        <v>0</v>
      </c>
      <c r="LU57">
        <f t="shared" ref="LU57:MH57" si="39">BP$61</f>
        <v>20.642664013992761</v>
      </c>
      <c r="LV57">
        <f t="shared" si="39"/>
        <v>21.185288805773652</v>
      </c>
      <c r="LW57">
        <f t="shared" si="39"/>
        <v>21.06904618390594</v>
      </c>
      <c r="LX57">
        <f t="shared" si="39"/>
        <v>21.095487605119214</v>
      </c>
      <c r="LY57">
        <f t="shared" si="39"/>
        <v>21.406820009406289</v>
      </c>
      <c r="LZ57">
        <f t="shared" si="39"/>
        <v>21.088063430557096</v>
      </c>
      <c r="MA57">
        <f t="shared" si="39"/>
        <v>21.028016812997066</v>
      </c>
      <c r="MB57">
        <f t="shared" si="39"/>
        <v>20.883290432236002</v>
      </c>
      <c r="MC57">
        <f t="shared" si="39"/>
        <v>20.973037995089292</v>
      </c>
      <c r="MD57">
        <f t="shared" si="39"/>
        <v>21.251064565659068</v>
      </c>
      <c r="ME57">
        <f t="shared" si="39"/>
        <v>20.949707073042354</v>
      </c>
      <c r="MF57">
        <f t="shared" si="39"/>
        <v>21.109682309484754</v>
      </c>
      <c r="MG57">
        <f t="shared" si="39"/>
        <v>20.896021674931479</v>
      </c>
      <c r="MH57">
        <f t="shared" si="39"/>
        <v>0</v>
      </c>
      <c r="MJ57">
        <f t="shared" si="36"/>
        <v>8.0095799999999997</v>
      </c>
      <c r="MK57" s="86">
        <v>0.2</v>
      </c>
      <c r="ML57">
        <f>1*LV57+0.001*LW57</f>
        <v>21.206357851957559</v>
      </c>
    </row>
    <row r="58" spans="1:39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0.12669865003356623</v>
      </c>
      <c r="H58">
        <v>0.1362957936382268</v>
      </c>
      <c r="I58">
        <v>0.13926575980274405</v>
      </c>
      <c r="J58">
        <v>0.13601425767805991</v>
      </c>
      <c r="K58">
        <v>0.13830555683367737</v>
      </c>
      <c r="L58">
        <v>0.13954117170438571</v>
      </c>
      <c r="M58">
        <v>0.13824835909042649</v>
      </c>
      <c r="N58">
        <v>0.13913123087734644</v>
      </c>
      <c r="O58">
        <v>0.13535736965639669</v>
      </c>
      <c r="P58">
        <v>0.13739028267885686</v>
      </c>
      <c r="Q58">
        <v>0.13689259388418362</v>
      </c>
      <c r="R58">
        <v>0.13705334420139953</v>
      </c>
      <c r="S58">
        <v>0.13503774242299355</v>
      </c>
      <c r="T58">
        <v>0.13596424183243916</v>
      </c>
      <c r="U58">
        <v>0</v>
      </c>
      <c r="V58">
        <v>0</v>
      </c>
      <c r="W58">
        <v>0</v>
      </c>
      <c r="X58">
        <v>0</v>
      </c>
      <c r="Y58">
        <v>0</v>
      </c>
      <c r="Z58">
        <v>0.26065059268542518</v>
      </c>
      <c r="AA58">
        <v>0.27559090320200769</v>
      </c>
      <c r="AB58">
        <v>0.27715832958267284</v>
      </c>
      <c r="AC58">
        <v>0.27868933851013283</v>
      </c>
      <c r="AD58">
        <v>0.27350134726930053</v>
      </c>
      <c r="AE58">
        <v>0.27648977009629894</v>
      </c>
      <c r="AF58">
        <v>0.27490475272296372</v>
      </c>
      <c r="AG58">
        <v>0.2769620128627921</v>
      </c>
      <c r="AH58">
        <v>0.27424192176860707</v>
      </c>
      <c r="AI58">
        <v>0.27425800393544497</v>
      </c>
      <c r="AJ58">
        <v>0.27747325211922069</v>
      </c>
      <c r="AK58">
        <v>0.2754986248563524</v>
      </c>
      <c r="AL58">
        <v>0.27378825085304054</v>
      </c>
      <c r="AM58">
        <v>0.27414307026520501</v>
      </c>
      <c r="AN58">
        <v>0.27444586583112024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0.37052787628166284</v>
      </c>
      <c r="AU58">
        <v>0.40449132807017979</v>
      </c>
      <c r="AV58">
        <v>0.41960746294086593</v>
      </c>
      <c r="AW58">
        <v>0.40927325424677774</v>
      </c>
      <c r="AX58">
        <v>0.41420746527601005</v>
      </c>
      <c r="AY58">
        <v>0.41331687907227865</v>
      </c>
      <c r="AZ58">
        <v>0.41305009989799529</v>
      </c>
      <c r="BA58">
        <v>0.41605426813424179</v>
      </c>
      <c r="BB58">
        <v>0.40985487437255685</v>
      </c>
      <c r="BC58">
        <v>0.40921368087861859</v>
      </c>
      <c r="BD58">
        <v>0.41494001797173752</v>
      </c>
      <c r="BE58">
        <v>0.41240151873101727</v>
      </c>
      <c r="BF58">
        <v>0.41190805590281621</v>
      </c>
      <c r="BG58">
        <v>0.41296233836292429</v>
      </c>
      <c r="BH58">
        <v>0.41483765357916624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0.52371944234816459</v>
      </c>
      <c r="BP58">
        <v>0.5467948554743769</v>
      </c>
      <c r="BQ58">
        <v>0.55371285674999227</v>
      </c>
      <c r="BR58">
        <v>0.55150295869664923</v>
      </c>
      <c r="BS58">
        <v>0.55448372264684942</v>
      </c>
      <c r="BT58">
        <v>0.55112185820151771</v>
      </c>
      <c r="BU58">
        <v>0.55218940171754183</v>
      </c>
      <c r="BV58">
        <v>0.55417166976558041</v>
      </c>
      <c r="BW58">
        <v>0.55183217700526477</v>
      </c>
      <c r="BX58">
        <v>0.54810678483470443</v>
      </c>
      <c r="BY58">
        <v>0.54865076511838295</v>
      </c>
      <c r="BZ58">
        <v>0.54660316828918254</v>
      </c>
      <c r="CA58">
        <v>0.55142610693945338</v>
      </c>
      <c r="CB58">
        <v>0.55061500440995303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0.62174981437176469</v>
      </c>
      <c r="CJ58">
        <v>0.67388360964506366</v>
      </c>
      <c r="CK58">
        <v>0.6892230799723682</v>
      </c>
      <c r="CL58">
        <v>0.68358817345139755</v>
      </c>
      <c r="CM58">
        <v>0.69190486780841409</v>
      </c>
      <c r="CN58">
        <v>0.69533860871975151</v>
      </c>
      <c r="CO58">
        <v>0.69434281724421165</v>
      </c>
      <c r="CP58">
        <v>0.69151436309266401</v>
      </c>
      <c r="CQ58">
        <v>0.67983322029695403</v>
      </c>
      <c r="CR58">
        <v>0.69240719833359843</v>
      </c>
      <c r="CS58">
        <v>0.68683677825179112</v>
      </c>
      <c r="CT58">
        <v>0.68253628486720341</v>
      </c>
      <c r="CU58">
        <v>0.69152199094795364</v>
      </c>
      <c r="CV58">
        <v>0.68368098754634476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0.79193264968334987</v>
      </c>
      <c r="DE58">
        <v>0.82155924965820804</v>
      </c>
      <c r="DF58">
        <v>0.84184478932540885</v>
      </c>
      <c r="DG58">
        <v>0.83058761040805218</v>
      </c>
      <c r="DH58">
        <v>0.82739294107539829</v>
      </c>
      <c r="DI58">
        <v>0.82942405708845501</v>
      </c>
      <c r="DJ58">
        <v>0.8262530132387349</v>
      </c>
      <c r="DK58">
        <v>0.83393691517006063</v>
      </c>
      <c r="DL58">
        <v>0.82519254453761492</v>
      </c>
      <c r="DM58">
        <v>0.81927237234500117</v>
      </c>
      <c r="DN58">
        <v>0.8240409692723859</v>
      </c>
      <c r="DO58">
        <v>0.82724381972424121</v>
      </c>
      <c r="DP58">
        <v>0.8229456735097348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0.91815394422880681</v>
      </c>
      <c r="DY58">
        <v>0.95238766117536111</v>
      </c>
      <c r="DZ58">
        <v>0.96333047390653948</v>
      </c>
      <c r="EA58">
        <v>0.9679418809205711</v>
      </c>
      <c r="EB58">
        <v>0.96493827188466641</v>
      </c>
      <c r="EC58">
        <v>0.96642968983092548</v>
      </c>
      <c r="ED58">
        <v>0.96964871927068741</v>
      </c>
      <c r="EE58">
        <v>0.96433819008696642</v>
      </c>
      <c r="EF58">
        <v>0.96204884798414758</v>
      </c>
      <c r="EG58">
        <v>0.95333792365322412</v>
      </c>
      <c r="EH58">
        <v>0.96324954440321375</v>
      </c>
      <c r="EI58">
        <v>0.9641536928364014</v>
      </c>
      <c r="EJ58">
        <v>0.95489847010797058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1.0784037413559124</v>
      </c>
      <c r="ET58">
        <v>1.1014189872754649</v>
      </c>
      <c r="EU58">
        <v>1.1082032839841822</v>
      </c>
      <c r="EV58">
        <v>1.1085706802536077</v>
      </c>
      <c r="EW58">
        <v>1.1068334938560345</v>
      </c>
      <c r="EX58">
        <v>1.1143715285765392</v>
      </c>
      <c r="EY58">
        <v>1.0988441543961724</v>
      </c>
      <c r="EZ58">
        <v>1.0950556728161438</v>
      </c>
      <c r="FA58">
        <v>1.0977371543225574</v>
      </c>
      <c r="FB58">
        <v>1.0971268862133006</v>
      </c>
      <c r="FC58">
        <v>1.0991877215481771</v>
      </c>
      <c r="FD58">
        <v>1.0953040888244339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1.1776532430920557</v>
      </c>
      <c r="FN58">
        <v>1.2376029078633781</v>
      </c>
      <c r="FO58">
        <v>1.2399310388455711</v>
      </c>
      <c r="FP58">
        <v>1.2395448669216438</v>
      </c>
      <c r="FQ58">
        <v>1.2495847678419474</v>
      </c>
      <c r="FR58">
        <v>1.2430342144962454</v>
      </c>
      <c r="FS58">
        <v>1.2288358186357748</v>
      </c>
      <c r="FT58">
        <v>1.2333545464481879</v>
      </c>
      <c r="FU58">
        <v>1.2277607861514253</v>
      </c>
      <c r="FV58">
        <v>1.2347940534898767</v>
      </c>
      <c r="FW58">
        <v>1.2326464317791541</v>
      </c>
      <c r="FX58">
        <v>1.2267699425851417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1.36721527124589</v>
      </c>
      <c r="GI58">
        <v>1.3829450311259202</v>
      </c>
      <c r="GJ58">
        <v>1.3844579263441359</v>
      </c>
      <c r="GK58">
        <v>1.3848077134956278</v>
      </c>
      <c r="GL58">
        <v>1.3892027267914182</v>
      </c>
      <c r="GM58">
        <v>1.3701065444771032</v>
      </c>
      <c r="GN58">
        <v>1.3732094461563404</v>
      </c>
      <c r="GO58">
        <v>1.3746022420707629</v>
      </c>
      <c r="GP58">
        <v>1.3681595470871879</v>
      </c>
      <c r="GQ58">
        <v>1.3764594578870697</v>
      </c>
      <c r="GR58">
        <v>1.3646576904349064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1.4567334900341213</v>
      </c>
      <c r="HD58">
        <v>1.5094479491548003</v>
      </c>
      <c r="HE58">
        <v>1.5205385999951415</v>
      </c>
      <c r="HF58">
        <v>1.5158250937513571</v>
      </c>
      <c r="HG58">
        <v>1.5165320544282566</v>
      </c>
      <c r="HH58">
        <v>1.51059762720404</v>
      </c>
      <c r="HI58">
        <v>1.5055383180567556</v>
      </c>
      <c r="HJ58">
        <v>1.5064397045549009</v>
      </c>
      <c r="HK58">
        <v>1.5086970891168978</v>
      </c>
      <c r="HL58">
        <v>1.5032735063830662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1.5852209628626774</v>
      </c>
      <c r="HY58">
        <v>1.6462142865923923</v>
      </c>
      <c r="HZ58">
        <v>1.6586442428146213</v>
      </c>
      <c r="IA58">
        <v>1.6425182596958212</v>
      </c>
      <c r="IB58">
        <v>1.6412230212850412</v>
      </c>
      <c r="IC58">
        <v>1.6515295989700904</v>
      </c>
      <c r="ID58">
        <v>1.6382738191281947</v>
      </c>
      <c r="IE58">
        <v>1.6500145068399246</v>
      </c>
      <c r="IF58">
        <v>1.6452354556263367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1.7683555744693193</v>
      </c>
      <c r="IU58">
        <v>1.7600190196231287</v>
      </c>
      <c r="IV58">
        <v>1.7804213571891985</v>
      </c>
      <c r="IW58">
        <v>1.7779317843957492</v>
      </c>
      <c r="IX58">
        <v>1.7902257060403968</v>
      </c>
      <c r="IY58">
        <v>1.7874798166544645</v>
      </c>
      <c r="IZ58">
        <v>1.7815999309365906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1.2489396271783726</v>
      </c>
      <c r="JP58">
        <v>1.765559506393642</v>
      </c>
      <c r="JQ58">
        <v>1.9117559910296098</v>
      </c>
      <c r="JR58">
        <v>1.9169463749892459</v>
      </c>
      <c r="JS58">
        <v>1.9122648360943439</v>
      </c>
      <c r="JT58">
        <v>1.9196696389085697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1.867907336984528</v>
      </c>
      <c r="KL58">
        <v>2.0356154079267936</v>
      </c>
      <c r="KM58">
        <v>2.0465660487506261</v>
      </c>
      <c r="KN58">
        <v>2.0483083735305914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1.4773333333333334</v>
      </c>
      <c r="LG58">
        <v>2.0971245567945891</v>
      </c>
      <c r="LH58">
        <v>2.1858114129427015</v>
      </c>
      <c r="LK58" s="102" t="s">
        <v>96</v>
      </c>
      <c r="LM58">
        <v>5</v>
      </c>
      <c r="LN58" s="86">
        <v>0.25</v>
      </c>
      <c r="LO58">
        <f t="shared" ref="LO58:MH58" si="40">CC$61</f>
        <v>0</v>
      </c>
      <c r="LP58">
        <f t="shared" si="40"/>
        <v>0</v>
      </c>
      <c r="LQ58">
        <f t="shared" si="40"/>
        <v>0</v>
      </c>
      <c r="LR58">
        <f t="shared" si="40"/>
        <v>0</v>
      </c>
      <c r="LS58">
        <f t="shared" si="40"/>
        <v>0</v>
      </c>
      <c r="LT58">
        <f t="shared" si="40"/>
        <v>0</v>
      </c>
      <c r="LU58">
        <f t="shared" si="40"/>
        <v>18.655416107076931</v>
      </c>
      <c r="LV58">
        <f t="shared" si="40"/>
        <v>20.101153137773377</v>
      </c>
      <c r="LW58">
        <f t="shared" si="40"/>
        <v>21.947563596955725</v>
      </c>
      <c r="LX58">
        <f t="shared" si="40"/>
        <v>22.733319669203542</v>
      </c>
      <c r="LY58">
        <f t="shared" si="40"/>
        <v>22.225061121402383</v>
      </c>
      <c r="LZ58">
        <f t="shared" si="40"/>
        <v>22.07068198143152</v>
      </c>
      <c r="MA58">
        <f t="shared" si="40"/>
        <v>22.430529364913987</v>
      </c>
      <c r="MB58">
        <f t="shared" si="40"/>
        <v>22.410209626085535</v>
      </c>
      <c r="MC58">
        <f t="shared" si="40"/>
        <v>22.206323930287912</v>
      </c>
      <c r="MD58">
        <f t="shared" si="40"/>
        <v>22.014087352760956</v>
      </c>
      <c r="ME58">
        <f t="shared" si="40"/>
        <v>22.20933667410003</v>
      </c>
      <c r="MF58">
        <f t="shared" si="40"/>
        <v>21.959227967447202</v>
      </c>
      <c r="MG58">
        <f t="shared" si="40"/>
        <v>22.463388615674535</v>
      </c>
      <c r="MH58">
        <f t="shared" si="40"/>
        <v>21.961679805739131</v>
      </c>
      <c r="MJ58">
        <f t="shared" si="36"/>
        <v>8.6069250000000004</v>
      </c>
      <c r="MK58" s="86">
        <v>0.25</v>
      </c>
      <c r="ML58">
        <f>0.4*LV58+0.6*LW58</f>
        <v>21.208999413282786</v>
      </c>
    </row>
    <row r="59" spans="1:39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K59" s="102" t="s">
        <v>98</v>
      </c>
      <c r="LM59">
        <v>6</v>
      </c>
      <c r="LN59" s="86">
        <v>0.3</v>
      </c>
      <c r="LO59">
        <f t="shared" ref="LO59:MH59" si="41">CW$61</f>
        <v>0</v>
      </c>
      <c r="LP59">
        <f t="shared" si="41"/>
        <v>0</v>
      </c>
      <c r="LQ59">
        <f t="shared" si="41"/>
        <v>0</v>
      </c>
      <c r="LR59">
        <f t="shared" si="41"/>
        <v>0</v>
      </c>
      <c r="LS59">
        <f t="shared" si="41"/>
        <v>0</v>
      </c>
      <c r="LT59">
        <f t="shared" si="41"/>
        <v>0</v>
      </c>
      <c r="LU59">
        <f t="shared" si="41"/>
        <v>0</v>
      </c>
      <c r="LV59">
        <f t="shared" si="41"/>
        <v>18.578264870269845</v>
      </c>
      <c r="LW59">
        <f t="shared" si="41"/>
        <v>21.69895692945218</v>
      </c>
      <c r="LX59">
        <f t="shared" si="41"/>
        <v>22.905313499354055</v>
      </c>
      <c r="LY59">
        <f t="shared" si="41"/>
        <v>23.48825547571753</v>
      </c>
      <c r="LZ59">
        <f t="shared" si="41"/>
        <v>23.200906906495526</v>
      </c>
      <c r="MA59">
        <f t="shared" si="41"/>
        <v>23.372205204338425</v>
      </c>
      <c r="MB59">
        <f t="shared" si="41"/>
        <v>23.732096380572525</v>
      </c>
      <c r="MC59">
        <f t="shared" si="41"/>
        <v>23.223556374689508</v>
      </c>
      <c r="MD59">
        <f t="shared" si="41"/>
        <v>23.265128561714175</v>
      </c>
      <c r="ME59">
        <f t="shared" si="41"/>
        <v>23.427633783349833</v>
      </c>
      <c r="MF59">
        <f t="shared" si="41"/>
        <v>22.881616959573908</v>
      </c>
      <c r="MG59">
        <f t="shared" si="41"/>
        <v>23.126409883077361</v>
      </c>
      <c r="MH59">
        <f t="shared" si="41"/>
        <v>23.462462857034762</v>
      </c>
      <c r="MJ59">
        <f t="shared" si="36"/>
        <v>9.2042699999999993</v>
      </c>
      <c r="MK59" s="86">
        <v>0.3</v>
      </c>
      <c r="ML59">
        <f>0.8*LW59+0.2*LX59</f>
        <v>21.940228243432557</v>
      </c>
    </row>
    <row r="60" spans="1:39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0.32795282337208304</v>
      </c>
      <c r="H60">
        <v>0.35279452721519328</v>
      </c>
      <c r="I60">
        <v>0.36048212916450334</v>
      </c>
      <c r="J60">
        <v>0.35206578611974348</v>
      </c>
      <c r="K60">
        <v>0.35799669404240675</v>
      </c>
      <c r="L60">
        <v>0.36119501845503421</v>
      </c>
      <c r="M60">
        <v>0.35784864067810745</v>
      </c>
      <c r="N60">
        <v>0.36013390808323931</v>
      </c>
      <c r="O60">
        <v>0.35036546586150319</v>
      </c>
      <c r="P60">
        <v>0.35562755480411679</v>
      </c>
      <c r="Q60">
        <v>0.35433931341140645</v>
      </c>
      <c r="R60">
        <v>0.35475540719279214</v>
      </c>
      <c r="S60">
        <v>0.34953812749922841</v>
      </c>
      <c r="T60">
        <v>0.35193632272151187</v>
      </c>
      <c r="U60">
        <v>0</v>
      </c>
      <c r="V60">
        <v>0</v>
      </c>
      <c r="W60">
        <v>0</v>
      </c>
      <c r="X60">
        <v>0</v>
      </c>
      <c r="Y60">
        <v>0</v>
      </c>
      <c r="Z60">
        <v>0.67468041500162401</v>
      </c>
      <c r="AA60">
        <v>0.71335262669978161</v>
      </c>
      <c r="AB60">
        <v>0.71740982783673712</v>
      </c>
      <c r="AC60">
        <v>0.72137276430240094</v>
      </c>
      <c r="AD60">
        <v>0.70794392054905575</v>
      </c>
      <c r="AE60">
        <v>0.7156792966030544</v>
      </c>
      <c r="AF60">
        <v>0.71157656210240006</v>
      </c>
      <c r="AG60">
        <v>0.71690167228383317</v>
      </c>
      <c r="AH60">
        <v>0.70986085887397521</v>
      </c>
      <c r="AI60">
        <v>0.70990248672098866</v>
      </c>
      <c r="AJ60">
        <v>0.71822498833747717</v>
      </c>
      <c r="AK60">
        <v>0.71311376903250756</v>
      </c>
      <c r="AL60">
        <v>0.70868655545714776</v>
      </c>
      <c r="AM60">
        <v>0.70960498693195606</v>
      </c>
      <c r="AN60">
        <v>0.71038875740401874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0.95909201189152438</v>
      </c>
      <c r="AU60">
        <v>1.0470046289758799</v>
      </c>
      <c r="AV60">
        <v>1.0861319528108326</v>
      </c>
      <c r="AW60">
        <v>1.0593823945665697</v>
      </c>
      <c r="AX60">
        <v>1.0721543415267121</v>
      </c>
      <c r="AY60">
        <v>1.0698491057574864</v>
      </c>
      <c r="AZ60">
        <v>1.0691585618298285</v>
      </c>
      <c r="BA60">
        <v>1.076934694051449</v>
      </c>
      <c r="BB60">
        <v>1.0608878878163286</v>
      </c>
      <c r="BC60">
        <v>1.0592281920215507</v>
      </c>
      <c r="BD60">
        <v>1.0740505158329807</v>
      </c>
      <c r="BE60">
        <v>1.0674797434301062</v>
      </c>
      <c r="BF60">
        <v>1.0662024407303945</v>
      </c>
      <c r="BG60">
        <v>1.0689313956903135</v>
      </c>
      <c r="BH60">
        <v>1.0737855509612351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1.3556203616015667</v>
      </c>
      <c r="BP60">
        <v>1.4153498605600292</v>
      </c>
      <c r="BQ60">
        <v>1.4332567447283182</v>
      </c>
      <c r="BR60">
        <v>1.4275365392978232</v>
      </c>
      <c r="BS60">
        <v>1.435252090750148</v>
      </c>
      <c r="BT60">
        <v>1.4265500806154789</v>
      </c>
      <c r="BU60">
        <v>1.4293133611244671</v>
      </c>
      <c r="BV60">
        <v>1.4344443582018804</v>
      </c>
      <c r="BW60">
        <v>1.4283887036562255</v>
      </c>
      <c r="BX60">
        <v>1.4187457210342342</v>
      </c>
      <c r="BY60">
        <v>1.4201537855230355</v>
      </c>
      <c r="BZ60">
        <v>1.4148536883153202</v>
      </c>
      <c r="CA60">
        <v>1.4273376125472479</v>
      </c>
      <c r="CB60">
        <v>1.4252381161080727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1.6093668480308856</v>
      </c>
      <c r="CJ60">
        <v>1.7443124480704366</v>
      </c>
      <c r="CK60">
        <v>1.7840178640439996</v>
      </c>
      <c r="CL60">
        <v>1.7694322034824981</v>
      </c>
      <c r="CM60">
        <v>1.7909595314752076</v>
      </c>
      <c r="CN60">
        <v>1.7998475900796436</v>
      </c>
      <c r="CO60">
        <v>1.7972700359714782</v>
      </c>
      <c r="CP60">
        <v>1.7899487304600716</v>
      </c>
      <c r="CQ60">
        <v>1.7597127038011398</v>
      </c>
      <c r="CR60">
        <v>1.7922597877443667</v>
      </c>
      <c r="CS60">
        <v>1.7778410469549963</v>
      </c>
      <c r="CT60">
        <v>1.7667094449450702</v>
      </c>
      <c r="CU60">
        <v>1.7899684747641986</v>
      </c>
      <c r="CV60">
        <v>1.7696724479087682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2.0498762087471545</v>
      </c>
      <c r="DE60">
        <v>2.1265631119311736</v>
      </c>
      <c r="DF60">
        <v>2.1790711694812916</v>
      </c>
      <c r="DG60">
        <v>2.1499325511284222</v>
      </c>
      <c r="DH60">
        <v>2.1416633167908334</v>
      </c>
      <c r="DI60">
        <v>2.1469207542686726</v>
      </c>
      <c r="DJ60">
        <v>2.1387126732569426</v>
      </c>
      <c r="DK60">
        <v>2.1586020511802637</v>
      </c>
      <c r="DL60">
        <v>2.1359677055359931</v>
      </c>
      <c r="DM60">
        <v>2.1206436497161216</v>
      </c>
      <c r="DN60">
        <v>2.1329869132429624</v>
      </c>
      <c r="DO60">
        <v>2.1412773239793537</v>
      </c>
      <c r="DP60">
        <v>2.1301517974963167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2.3765934224261893</v>
      </c>
      <c r="DY60">
        <v>2.4652056067246746</v>
      </c>
      <c r="DZ60">
        <v>2.4935305046606113</v>
      </c>
      <c r="EA60">
        <v>2.5054668903250912</v>
      </c>
      <c r="EB60">
        <v>2.4976922055642836</v>
      </c>
      <c r="EC60">
        <v>2.5015526628475606</v>
      </c>
      <c r="ED60">
        <v>2.5098849520472326</v>
      </c>
      <c r="EE60">
        <v>2.4961389252431614</v>
      </c>
      <c r="EF60">
        <v>2.4902130830492224</v>
      </c>
      <c r="EG60">
        <v>2.4676653114056406</v>
      </c>
      <c r="EH60">
        <v>2.4933210228776352</v>
      </c>
      <c r="EI60">
        <v>2.4956613637678702</v>
      </c>
      <c r="EJ60">
        <v>2.4717047042144964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2.7913916337624163</v>
      </c>
      <c r="ET60">
        <v>2.8509653930559851</v>
      </c>
      <c r="EU60">
        <v>2.8685261899518339</v>
      </c>
      <c r="EV60">
        <v>2.8694771759633073</v>
      </c>
      <c r="EW60">
        <v>2.8649805599089393</v>
      </c>
      <c r="EX60">
        <v>2.8844923681927002</v>
      </c>
      <c r="EY60">
        <v>2.8443005729316067</v>
      </c>
      <c r="EZ60">
        <v>2.8344942866757195</v>
      </c>
      <c r="FA60">
        <v>2.8414351611887123</v>
      </c>
      <c r="FB60">
        <v>2.8398555141333435</v>
      </c>
      <c r="FC60">
        <v>2.8451898785200092</v>
      </c>
      <c r="FD60">
        <v>2.8351372985094563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3.0482937736353932</v>
      </c>
      <c r="FN60">
        <v>3.2034703427366149</v>
      </c>
      <c r="FO60">
        <v>3.2094965879143484</v>
      </c>
      <c r="FP60">
        <v>3.2084970021040378</v>
      </c>
      <c r="FQ60">
        <v>3.2344847600818643</v>
      </c>
      <c r="FR60">
        <v>3.2175289956455155</v>
      </c>
      <c r="FS60">
        <v>3.1807771911980152</v>
      </c>
      <c r="FT60">
        <v>3.1924736816005428</v>
      </c>
      <c r="FU60">
        <v>3.1779945258865414</v>
      </c>
      <c r="FV60">
        <v>3.1961997702246969</v>
      </c>
      <c r="FW60">
        <v>3.1906407638471244</v>
      </c>
      <c r="FX60">
        <v>3.1754297791824779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3.5389651605895431</v>
      </c>
      <c r="GI60">
        <v>3.5796808206400175</v>
      </c>
      <c r="GJ60">
        <v>3.5835968707174897</v>
      </c>
      <c r="GK60">
        <v>3.5845022764489691</v>
      </c>
      <c r="GL60">
        <v>3.5958785383012493</v>
      </c>
      <c r="GM60">
        <v>3.546449070000298</v>
      </c>
      <c r="GN60">
        <v>3.5544807685707434</v>
      </c>
      <c r="GO60">
        <v>3.5580859478871352</v>
      </c>
      <c r="GP60">
        <v>3.5414093691751392</v>
      </c>
      <c r="GQ60">
        <v>3.5628932538087654</v>
      </c>
      <c r="GR60">
        <v>3.5323449965408944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3.7706783839511373</v>
      </c>
      <c r="HD60">
        <v>3.9071270019638713</v>
      </c>
      <c r="HE60">
        <v>3.9358345711065561</v>
      </c>
      <c r="HF60">
        <v>3.9236339069304043</v>
      </c>
      <c r="HG60">
        <v>3.9254638376355917</v>
      </c>
      <c r="HH60">
        <v>3.9101028834126224</v>
      </c>
      <c r="HI60">
        <v>3.8970071265223578</v>
      </c>
      <c r="HJ60">
        <v>3.8993403182883153</v>
      </c>
      <c r="HK60">
        <v>3.9051834400607075</v>
      </c>
      <c r="HL60">
        <v>3.891144780060138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4.103261481489314</v>
      </c>
      <c r="HY60">
        <v>4.2611395071723654</v>
      </c>
      <c r="HZ60">
        <v>4.2933137981880245</v>
      </c>
      <c r="IA60">
        <v>4.2515725350249234</v>
      </c>
      <c r="IB60">
        <v>4.2482198781999072</v>
      </c>
      <c r="IC60">
        <v>4.274897915023665</v>
      </c>
      <c r="ID60">
        <v>4.2405860227975278</v>
      </c>
      <c r="IE60">
        <v>4.2709761783546059</v>
      </c>
      <c r="IF60">
        <v>4.2586058544551735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4.5772958371642689</v>
      </c>
      <c r="IU60">
        <v>4.5557171013349604</v>
      </c>
      <c r="IV60">
        <v>4.6085274841323312</v>
      </c>
      <c r="IW60">
        <v>4.6020833552770855</v>
      </c>
      <c r="IX60">
        <v>4.633905527909624</v>
      </c>
      <c r="IY60">
        <v>4.6267979369720296</v>
      </c>
      <c r="IZ60">
        <v>4.6115781605831643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3.2328148472451019</v>
      </c>
      <c r="JP60">
        <v>4.5700583613149508</v>
      </c>
      <c r="JQ60">
        <v>4.9484803089105824</v>
      </c>
      <c r="JR60">
        <v>4.9619153460913035</v>
      </c>
      <c r="JS60">
        <v>4.949797427724353</v>
      </c>
      <c r="JT60">
        <v>4.9689643721929464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4.8349803632415407</v>
      </c>
      <c r="KL60">
        <v>5.269083925933252</v>
      </c>
      <c r="KM60">
        <v>5.2974290864772566</v>
      </c>
      <c r="KN60">
        <v>5.3019390029654661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3.8240000000000003</v>
      </c>
      <c r="LG60">
        <v>5.4282971379845506</v>
      </c>
      <c r="LH60">
        <v>5.657858422671179</v>
      </c>
      <c r="LK60" s="102" t="s">
        <v>100</v>
      </c>
      <c r="LM60">
        <v>7</v>
      </c>
      <c r="LN60" s="86">
        <v>0.35</v>
      </c>
      <c r="LO60">
        <f t="shared" ref="LO60:MH60" si="42">DQ$61</f>
        <v>0</v>
      </c>
      <c r="LP60">
        <f t="shared" si="42"/>
        <v>0</v>
      </c>
      <c r="LQ60">
        <f t="shared" si="42"/>
        <v>0</v>
      </c>
      <c r="LR60">
        <f t="shared" si="42"/>
        <v>0</v>
      </c>
      <c r="LS60">
        <f t="shared" si="42"/>
        <v>0</v>
      </c>
      <c r="LT60">
        <f t="shared" si="42"/>
        <v>0</v>
      </c>
      <c r="LU60">
        <f t="shared" si="42"/>
        <v>0</v>
      </c>
      <c r="LV60">
        <f t="shared" si="42"/>
        <v>16.563023316126674</v>
      </c>
      <c r="LW60">
        <f t="shared" si="42"/>
        <v>19.66483718365139</v>
      </c>
      <c r="LX60">
        <f t="shared" si="42"/>
        <v>23.808949005179727</v>
      </c>
      <c r="LY60">
        <f t="shared" si="42"/>
        <v>24.418260488473056</v>
      </c>
      <c r="LZ60">
        <f t="shared" si="42"/>
        <v>24.864797410783776</v>
      </c>
      <c r="MA60">
        <f t="shared" si="42"/>
        <v>24.497417636569498</v>
      </c>
      <c r="MB60">
        <f t="shared" si="42"/>
        <v>24.196660255055477</v>
      </c>
      <c r="MC60">
        <f t="shared" si="42"/>
        <v>24.421757376393462</v>
      </c>
      <c r="MD60">
        <f t="shared" si="42"/>
        <v>24.162130441191035</v>
      </c>
      <c r="ME60">
        <f t="shared" si="42"/>
        <v>24.663761221466743</v>
      </c>
      <c r="MF60">
        <f t="shared" si="42"/>
        <v>24.116457748602706</v>
      </c>
      <c r="MG60">
        <f t="shared" si="42"/>
        <v>24.253802283853901</v>
      </c>
      <c r="MH60">
        <f t="shared" si="42"/>
        <v>24.36442647365077</v>
      </c>
      <c r="MJ60">
        <f t="shared" si="36"/>
        <v>9.801615</v>
      </c>
      <c r="MK60" s="86">
        <v>0.35</v>
      </c>
      <c r="ML60">
        <f>0.2*LW60+0.8*LX60</f>
        <v>22.980126640874062</v>
      </c>
    </row>
    <row r="61" spans="1:39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16.669491523864654</v>
      </c>
      <c r="H61">
        <v>17.403511570778772</v>
      </c>
      <c r="I61">
        <v>17.747029588007635</v>
      </c>
      <c r="J61">
        <v>17.619619650253618</v>
      </c>
      <c r="K61">
        <v>17.597733553399699</v>
      </c>
      <c r="L61">
        <v>17.523258629459033</v>
      </c>
      <c r="M61">
        <v>17.620916071474028</v>
      </c>
      <c r="N61">
        <v>17.595003648778253</v>
      </c>
      <c r="O61">
        <v>17.511812443205233</v>
      </c>
      <c r="P61">
        <v>17.24716971021688</v>
      </c>
      <c r="Q61">
        <v>17.3895381848005</v>
      </c>
      <c r="R61">
        <v>17.420608294590362</v>
      </c>
      <c r="S61">
        <v>17.412937339545785</v>
      </c>
      <c r="T61">
        <v>17.513317132208932</v>
      </c>
      <c r="U61">
        <v>0</v>
      </c>
      <c r="V61">
        <v>0</v>
      </c>
      <c r="W61">
        <v>0</v>
      </c>
      <c r="X61">
        <v>0</v>
      </c>
      <c r="Y61">
        <v>0</v>
      </c>
      <c r="Z61">
        <v>15.105477596323528</v>
      </c>
      <c r="AA61">
        <v>18.199576346447369</v>
      </c>
      <c r="AB61">
        <v>18.726972228545918</v>
      </c>
      <c r="AC61">
        <v>18.885302539504927</v>
      </c>
      <c r="AD61">
        <v>19.015893659342932</v>
      </c>
      <c r="AE61">
        <v>18.910423269023667</v>
      </c>
      <c r="AF61">
        <v>18.936979993419882</v>
      </c>
      <c r="AG61">
        <v>18.761942697250596</v>
      </c>
      <c r="AH61">
        <v>18.949209958623822</v>
      </c>
      <c r="AI61">
        <v>18.703410958116613</v>
      </c>
      <c r="AJ61">
        <v>18.98513519093682</v>
      </c>
      <c r="AK61">
        <v>18.833889323687448</v>
      </c>
      <c r="AL61">
        <v>18.665875238514584</v>
      </c>
      <c r="AM61">
        <v>18.786966133919645</v>
      </c>
      <c r="AN61">
        <v>18.575622419652014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16.680402910424561</v>
      </c>
      <c r="AU61">
        <v>18.552029945452748</v>
      </c>
      <c r="AV61">
        <v>19.843463957454375</v>
      </c>
      <c r="AW61">
        <v>20.180131623746785</v>
      </c>
      <c r="AX61">
        <v>20.060270396072784</v>
      </c>
      <c r="AY61">
        <v>20.135435398129424</v>
      </c>
      <c r="AZ61">
        <v>20.264414231567144</v>
      </c>
      <c r="BA61">
        <v>20.041321762243705</v>
      </c>
      <c r="BB61">
        <v>20.301058001934383</v>
      </c>
      <c r="BC61">
        <v>20.143455358432892</v>
      </c>
      <c r="BD61">
        <v>19.828682320327339</v>
      </c>
      <c r="BE61">
        <v>19.680112216528858</v>
      </c>
      <c r="BF61">
        <v>20.12538085066149</v>
      </c>
      <c r="BG61">
        <v>19.847248098332482</v>
      </c>
      <c r="BH61">
        <v>19.704515707930188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18.293533747489668</v>
      </c>
      <c r="BP61">
        <v>20.642664013992761</v>
      </c>
      <c r="BQ61">
        <v>21.185288805773652</v>
      </c>
      <c r="BR61">
        <v>21.06904618390594</v>
      </c>
      <c r="BS61">
        <v>21.095487605119214</v>
      </c>
      <c r="BT61">
        <v>21.406820009406289</v>
      </c>
      <c r="BU61">
        <v>21.088063430557096</v>
      </c>
      <c r="BV61">
        <v>21.028016812997066</v>
      </c>
      <c r="BW61">
        <v>20.883290432236002</v>
      </c>
      <c r="BX61">
        <v>20.973037995089292</v>
      </c>
      <c r="BY61">
        <v>21.251064565659068</v>
      </c>
      <c r="BZ61">
        <v>20.949707073042354</v>
      </c>
      <c r="CA61">
        <v>21.109682309484754</v>
      </c>
      <c r="CB61">
        <v>20.896021674931479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18.655416107076931</v>
      </c>
      <c r="CJ61">
        <v>20.101153137773377</v>
      </c>
      <c r="CK61">
        <v>21.947563596955725</v>
      </c>
      <c r="CL61">
        <v>22.733319669203542</v>
      </c>
      <c r="CM61">
        <v>22.225061121402383</v>
      </c>
      <c r="CN61">
        <v>22.07068198143152</v>
      </c>
      <c r="CO61">
        <v>22.430529364913987</v>
      </c>
      <c r="CP61">
        <v>22.410209626085535</v>
      </c>
      <c r="CQ61">
        <v>22.206323930287912</v>
      </c>
      <c r="CR61">
        <v>22.014087352760956</v>
      </c>
      <c r="CS61">
        <v>22.20933667410003</v>
      </c>
      <c r="CT61">
        <v>21.959227967447202</v>
      </c>
      <c r="CU61">
        <v>22.463388615674535</v>
      </c>
      <c r="CV61">
        <v>21.961679805739131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18.578264870269845</v>
      </c>
      <c r="DE61">
        <v>21.69895692945218</v>
      </c>
      <c r="DF61">
        <v>22.905313499354055</v>
      </c>
      <c r="DG61">
        <v>23.48825547571753</v>
      </c>
      <c r="DH61">
        <v>23.200906906495526</v>
      </c>
      <c r="DI61">
        <v>23.372205204338425</v>
      </c>
      <c r="DJ61">
        <v>23.732096380572525</v>
      </c>
      <c r="DK61">
        <v>23.223556374689508</v>
      </c>
      <c r="DL61">
        <v>23.265128561714175</v>
      </c>
      <c r="DM61">
        <v>23.427633783349833</v>
      </c>
      <c r="DN61">
        <v>22.881616959573908</v>
      </c>
      <c r="DO61">
        <v>23.126409883077361</v>
      </c>
      <c r="DP61">
        <v>23.462462857034762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16.563023316126674</v>
      </c>
      <c r="DY61">
        <v>19.66483718365139</v>
      </c>
      <c r="DZ61">
        <v>23.808949005179727</v>
      </c>
      <c r="EA61">
        <v>24.418260488473056</v>
      </c>
      <c r="EB61">
        <v>24.864797410783776</v>
      </c>
      <c r="EC61">
        <v>24.497417636569498</v>
      </c>
      <c r="ED61">
        <v>24.196660255055477</v>
      </c>
      <c r="EE61">
        <v>24.421757376393462</v>
      </c>
      <c r="EF61">
        <v>24.162130441191035</v>
      </c>
      <c r="EG61">
        <v>24.663761221466743</v>
      </c>
      <c r="EH61">
        <v>24.116457748602706</v>
      </c>
      <c r="EI61">
        <v>24.253802283853901</v>
      </c>
      <c r="EJ61">
        <v>24.36442647365077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17.885530180626429</v>
      </c>
      <c r="ET61">
        <v>22.576344332758691</v>
      </c>
      <c r="EU61">
        <v>25.014031965701651</v>
      </c>
      <c r="EV61">
        <v>24.880072824542562</v>
      </c>
      <c r="EW61">
        <v>25.088504190156939</v>
      </c>
      <c r="EX61">
        <v>25.253784611841414</v>
      </c>
      <c r="EY61">
        <v>25.393066198323087</v>
      </c>
      <c r="EZ61">
        <v>25.192941944455178</v>
      </c>
      <c r="FA61">
        <v>25.109654641684742</v>
      </c>
      <c r="FB61">
        <v>24.76594526393183</v>
      </c>
      <c r="FC61">
        <v>25.073168396405212</v>
      </c>
      <c r="FD61">
        <v>25.115357410125867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17.347830323517009</v>
      </c>
      <c r="FN61">
        <v>19.596269466876514</v>
      </c>
      <c r="FO61">
        <v>24.989765570236191</v>
      </c>
      <c r="FP61">
        <v>26.56942517614954</v>
      </c>
      <c r="FQ61">
        <v>26.416724935793869</v>
      </c>
      <c r="FR61">
        <v>26.839056993929393</v>
      </c>
      <c r="FS61">
        <v>27.027738574701775</v>
      </c>
      <c r="FT61">
        <v>26.323302918088096</v>
      </c>
      <c r="FU61">
        <v>26.426617512336158</v>
      </c>
      <c r="FV61">
        <v>26.296231696984222</v>
      </c>
      <c r="FW61">
        <v>26.262488555803021</v>
      </c>
      <c r="FX61">
        <v>26.636516820525749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17.545533196945506</v>
      </c>
      <c r="GI61">
        <v>23.050547344197525</v>
      </c>
      <c r="GJ61">
        <v>26.950175600850777</v>
      </c>
      <c r="GK61">
        <v>27.95892507288227</v>
      </c>
      <c r="GL61">
        <v>26.939144107561628</v>
      </c>
      <c r="GM61">
        <v>27.198523212153333</v>
      </c>
      <c r="GN61">
        <v>27.329306723989269</v>
      </c>
      <c r="GO61">
        <v>27.332164279664255</v>
      </c>
      <c r="GP61">
        <v>27.504215273609965</v>
      </c>
      <c r="GQ61">
        <v>27.168511957122583</v>
      </c>
      <c r="GR61">
        <v>27.213658485947299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18.893220071902135</v>
      </c>
      <c r="HD61">
        <v>21.453017507921341</v>
      </c>
      <c r="HE61">
        <v>26.06519364280603</v>
      </c>
      <c r="HF61">
        <v>28.660217640346481</v>
      </c>
      <c r="HG61">
        <v>28.186825117872047</v>
      </c>
      <c r="HH61">
        <v>28.272899123657698</v>
      </c>
      <c r="HI61">
        <v>28.660884434595879</v>
      </c>
      <c r="HJ61">
        <v>28.13449851801461</v>
      </c>
      <c r="HK61">
        <v>28.493985757828295</v>
      </c>
      <c r="HL61">
        <v>28.620418260891388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15.827449111234152</v>
      </c>
      <c r="HY61">
        <v>18.672861079902656</v>
      </c>
      <c r="HZ61">
        <v>24.233172956874604</v>
      </c>
      <c r="IA61">
        <v>27.955164442898244</v>
      </c>
      <c r="IB61">
        <v>29.070245817119261</v>
      </c>
      <c r="IC61">
        <v>29.767855955905464</v>
      </c>
      <c r="ID61">
        <v>29.926285639955641</v>
      </c>
      <c r="IE61">
        <v>29.138155546915225</v>
      </c>
      <c r="IF61">
        <v>29.574632318140111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16.014233514749186</v>
      </c>
      <c r="IU61">
        <v>21.585728648719648</v>
      </c>
      <c r="IV61">
        <v>26.255024017394454</v>
      </c>
      <c r="IW61">
        <v>29.170551617387808</v>
      </c>
      <c r="IX61">
        <v>30.144647286729754</v>
      </c>
      <c r="IY61">
        <v>30.639040542704105</v>
      </c>
      <c r="IZ61">
        <v>29.875681439077052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10.996701823599972</v>
      </c>
      <c r="JP61">
        <v>17.670548618896301</v>
      </c>
      <c r="JQ61">
        <v>24.333824365848098</v>
      </c>
      <c r="JR61">
        <v>28.317657198553498</v>
      </c>
      <c r="JS61">
        <v>31.067585498402266</v>
      </c>
      <c r="JT61">
        <v>31.571408006268715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14.718255714289096</v>
      </c>
      <c r="KL61">
        <v>21.485726544406635</v>
      </c>
      <c r="KM61">
        <v>27.160334882851743</v>
      </c>
      <c r="KN61">
        <v>30.152302573258407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9.4866212016984708</v>
      </c>
      <c r="LG61">
        <v>19.669144829880874</v>
      </c>
      <c r="LH61">
        <v>24.618233940670645</v>
      </c>
      <c r="LK61" s="102" t="s">
        <v>102</v>
      </c>
      <c r="LM61">
        <v>8</v>
      </c>
      <c r="LN61" s="86">
        <v>0.4</v>
      </c>
      <c r="LO61">
        <f t="shared" ref="LO61:MH61" si="43">EK$61</f>
        <v>0</v>
      </c>
      <c r="LP61">
        <f t="shared" si="43"/>
        <v>0</v>
      </c>
      <c r="LQ61">
        <f t="shared" si="43"/>
        <v>0</v>
      </c>
      <c r="LR61">
        <f t="shared" si="43"/>
        <v>0</v>
      </c>
      <c r="LS61">
        <f t="shared" si="43"/>
        <v>0</v>
      </c>
      <c r="LT61">
        <f t="shared" si="43"/>
        <v>0</v>
      </c>
      <c r="LU61">
        <f t="shared" si="43"/>
        <v>0</v>
      </c>
      <c r="LV61">
        <f t="shared" si="43"/>
        <v>0</v>
      </c>
      <c r="LW61">
        <f t="shared" si="43"/>
        <v>17.885530180626429</v>
      </c>
      <c r="LX61">
        <f t="shared" si="43"/>
        <v>22.576344332758691</v>
      </c>
      <c r="LY61">
        <f t="shared" si="43"/>
        <v>25.014031965701651</v>
      </c>
      <c r="LZ61">
        <f t="shared" si="43"/>
        <v>24.880072824542562</v>
      </c>
      <c r="MA61">
        <f t="shared" si="43"/>
        <v>25.088504190156939</v>
      </c>
      <c r="MB61">
        <f t="shared" si="43"/>
        <v>25.253784611841414</v>
      </c>
      <c r="MC61">
        <f t="shared" si="43"/>
        <v>25.393066198323087</v>
      </c>
      <c r="MD61">
        <f t="shared" si="43"/>
        <v>25.192941944455178</v>
      </c>
      <c r="ME61">
        <f t="shared" si="43"/>
        <v>25.109654641684742</v>
      </c>
      <c r="MF61">
        <f t="shared" si="43"/>
        <v>24.76594526393183</v>
      </c>
      <c r="MG61">
        <f t="shared" si="43"/>
        <v>25.073168396405212</v>
      </c>
      <c r="MH61">
        <f t="shared" si="43"/>
        <v>25.115357410125867</v>
      </c>
      <c r="MJ61">
        <f t="shared" si="36"/>
        <v>10.398960000000001</v>
      </c>
      <c r="MK61" s="86">
        <v>0.4</v>
      </c>
      <c r="ML61">
        <f>0.6*LX61+0.4*LY61</f>
        <v>23.551419385935873</v>
      </c>
    </row>
    <row r="62" spans="1:39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2.2869792424831448E-2</v>
      </c>
      <c r="H62">
        <v>2.4602128815564395E-2</v>
      </c>
      <c r="I62">
        <v>2.5138223791109016E-2</v>
      </c>
      <c r="J62">
        <v>2.4551310050191316E-2</v>
      </c>
      <c r="K62">
        <v>2.4964901955537407E-2</v>
      </c>
      <c r="L62">
        <v>2.5187937130755525E-2</v>
      </c>
      <c r="M62">
        <v>2.4954577453145541E-2</v>
      </c>
      <c r="N62">
        <v>2.5113940591578746E-2</v>
      </c>
      <c r="O62">
        <v>2.4432738205125749E-2</v>
      </c>
      <c r="P62">
        <v>2.4799690014234078E-2</v>
      </c>
      <c r="Q62">
        <v>2.4709854491729862E-2</v>
      </c>
      <c r="R62">
        <v>2.4738870794476425E-2</v>
      </c>
      <c r="S62">
        <v>2.4375043758663065E-2</v>
      </c>
      <c r="T62">
        <v>2.4542281919212813E-2</v>
      </c>
      <c r="U62">
        <v>0</v>
      </c>
      <c r="V62">
        <v>0</v>
      </c>
      <c r="W62">
        <v>0</v>
      </c>
      <c r="X62">
        <v>0</v>
      </c>
      <c r="Y62">
        <v>0</v>
      </c>
      <c r="Z62">
        <v>4.7048843445022588E-2</v>
      </c>
      <c r="AA62">
        <v>4.9745650397474299E-2</v>
      </c>
      <c r="AB62">
        <v>5.0028579347052828E-2</v>
      </c>
      <c r="AC62">
        <v>5.0304934749121386E-2</v>
      </c>
      <c r="AD62">
        <v>4.9368474236335828E-2</v>
      </c>
      <c r="AE62">
        <v>4.9907900739404043E-2</v>
      </c>
      <c r="AF62">
        <v>4.9621796520390504E-2</v>
      </c>
      <c r="AG62">
        <v>4.9993143116027393E-2</v>
      </c>
      <c r="AH62">
        <v>4.9502151943791838E-2</v>
      </c>
      <c r="AI62">
        <v>4.9505054861993636E-2</v>
      </c>
      <c r="AJ62">
        <v>5.0085424570256401E-2</v>
      </c>
      <c r="AK62">
        <v>4.972899365638124E-2</v>
      </c>
      <c r="AL62">
        <v>4.9420261886830387E-2</v>
      </c>
      <c r="AM62">
        <v>4.9484308712130838E-2</v>
      </c>
      <c r="AN62">
        <v>4.9538964951465717E-2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6.6882288137484258E-2</v>
      </c>
      <c r="AU62">
        <v>7.3012875102920594E-2</v>
      </c>
      <c r="AV62">
        <v>7.5741419303405375E-2</v>
      </c>
      <c r="AW62">
        <v>7.3876038672703551E-2</v>
      </c>
      <c r="AX62">
        <v>7.4766690483034276E-2</v>
      </c>
      <c r="AY62">
        <v>7.4605934850591818E-2</v>
      </c>
      <c r="AZ62">
        <v>7.4557779764981069E-2</v>
      </c>
      <c r="BA62">
        <v>7.5100048399682665E-2</v>
      </c>
      <c r="BB62">
        <v>7.3981024254974118E-2</v>
      </c>
      <c r="BC62">
        <v>7.3865285357151381E-2</v>
      </c>
      <c r="BD62">
        <v>7.4898920211504919E-2</v>
      </c>
      <c r="BE62">
        <v>7.4440707352169164E-2</v>
      </c>
      <c r="BF62">
        <v>7.4351634639497538E-2</v>
      </c>
      <c r="BG62">
        <v>7.4541938332657848E-2</v>
      </c>
      <c r="BH62">
        <v>7.4880442884326021E-2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9.4534195369704796E-2</v>
      </c>
      <c r="BP62">
        <v>9.8699432396096839E-2</v>
      </c>
      <c r="BQ62">
        <v>9.9948169088446101E-2</v>
      </c>
      <c r="BR62">
        <v>9.9549270522860736E-2</v>
      </c>
      <c r="BS62">
        <v>0.10008731455719298</v>
      </c>
      <c r="BT62">
        <v>9.9480479819768458E-2</v>
      </c>
      <c r="BU62">
        <v>9.9673177205332322E-2</v>
      </c>
      <c r="BV62">
        <v>0.10003098732230682</v>
      </c>
      <c r="BW62">
        <v>9.9608696210336467E-2</v>
      </c>
      <c r="BX62">
        <v>9.8936242749946612E-2</v>
      </c>
      <c r="BY62">
        <v>9.9034434136892197E-2</v>
      </c>
      <c r="BZ62">
        <v>9.866483182115203E-2</v>
      </c>
      <c r="CA62">
        <v>9.9535398364522243E-2</v>
      </c>
      <c r="CB62">
        <v>9.9388989965695382E-2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0.11222920837035463</v>
      </c>
      <c r="CJ62">
        <v>0.12163964073015597</v>
      </c>
      <c r="CK62">
        <v>0.1244084981899581</v>
      </c>
      <c r="CL62">
        <v>0.12339136704898862</v>
      </c>
      <c r="CM62">
        <v>0.12489257541668121</v>
      </c>
      <c r="CN62">
        <v>0.12551238424544245</v>
      </c>
      <c r="CO62">
        <v>0.12533263849173501</v>
      </c>
      <c r="CP62">
        <v>0.12482208720084179</v>
      </c>
      <c r="CQ62">
        <v>0.12271357767093026</v>
      </c>
      <c r="CR62">
        <v>0.12498324879667837</v>
      </c>
      <c r="CS62">
        <v>0.12397775780718248</v>
      </c>
      <c r="CT62">
        <v>0.1232014954633941</v>
      </c>
      <c r="CU62">
        <v>0.12482346407002778</v>
      </c>
      <c r="CV62">
        <v>0.12340812049573002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0.14294813171179599</v>
      </c>
      <c r="DE62">
        <v>0.14829589344010977</v>
      </c>
      <c r="DF62">
        <v>0.15195754319953217</v>
      </c>
      <c r="DG62">
        <v>0.14992556144549676</v>
      </c>
      <c r="DH62">
        <v>0.14934890633129938</v>
      </c>
      <c r="DI62">
        <v>0.14971553377047922</v>
      </c>
      <c r="DJ62">
        <v>0.14914314318388722</v>
      </c>
      <c r="DK62">
        <v>0.15053012909206853</v>
      </c>
      <c r="DL62">
        <v>0.14895172284072469</v>
      </c>
      <c r="DM62">
        <v>0.14788309970126365</v>
      </c>
      <c r="DN62">
        <v>0.14874385726938374</v>
      </c>
      <c r="DO62">
        <v>0.14932198911989911</v>
      </c>
      <c r="DP62">
        <v>0.14854615045302064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0.1657317588860662</v>
      </c>
      <c r="DY62">
        <v>0.17191113017605811</v>
      </c>
      <c r="DZ62">
        <v>0.17388636713114447</v>
      </c>
      <c r="EA62">
        <v>0.17471875106869536</v>
      </c>
      <c r="EB62">
        <v>0.17417658337268377</v>
      </c>
      <c r="EC62">
        <v>0.17444579238825395</v>
      </c>
      <c r="ED62">
        <v>0.17502684463369836</v>
      </c>
      <c r="EE62">
        <v>0.17406826535865846</v>
      </c>
      <c r="EF62">
        <v>0.17365502671194027</v>
      </c>
      <c r="EG62">
        <v>0.17208265769913814</v>
      </c>
      <c r="EH62">
        <v>0.1738717589175478</v>
      </c>
      <c r="EI62">
        <v>0.17403496260584869</v>
      </c>
      <c r="EJ62">
        <v>0.17236434478483245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0.19465771504619359</v>
      </c>
      <c r="ET62">
        <v>0.19881209156596821</v>
      </c>
      <c r="EU62">
        <v>0.20003669385996059</v>
      </c>
      <c r="EV62">
        <v>0.20010301087610224</v>
      </c>
      <c r="EW62">
        <v>0.19978943932419371</v>
      </c>
      <c r="EX62">
        <v>0.20115009541092743</v>
      </c>
      <c r="EY62">
        <v>0.19834732028811763</v>
      </c>
      <c r="EZ62">
        <v>0.19766347884767918</v>
      </c>
      <c r="FA62">
        <v>0.19814750078024498</v>
      </c>
      <c r="FB62">
        <v>0.19803734408182302</v>
      </c>
      <c r="FC62">
        <v>0.1984093360195264</v>
      </c>
      <c r="FD62">
        <v>0.19770831928238877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0.21257278756174292</v>
      </c>
      <c r="FN62">
        <v>0.22339402669014038</v>
      </c>
      <c r="FO62">
        <v>0.22381426693963408</v>
      </c>
      <c r="FP62">
        <v>0.22374456081618127</v>
      </c>
      <c r="FQ62">
        <v>0.22555681729999078</v>
      </c>
      <c r="FR62">
        <v>0.22437440694878102</v>
      </c>
      <c r="FS62">
        <v>0.22181151960934567</v>
      </c>
      <c r="FT62">
        <v>0.2226271744491316</v>
      </c>
      <c r="FU62">
        <v>0.22161747042444543</v>
      </c>
      <c r="FV62">
        <v>0.22288701326532082</v>
      </c>
      <c r="FW62">
        <v>0.22249935591681516</v>
      </c>
      <c r="FX62">
        <v>0.22143861779515214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0.24678976015268778</v>
      </c>
      <c r="GI62">
        <v>0.24962906699023829</v>
      </c>
      <c r="GJ62">
        <v>0.24990215276969951</v>
      </c>
      <c r="GK62">
        <v>0.24996529124469807</v>
      </c>
      <c r="GL62">
        <v>0.25075861494429924</v>
      </c>
      <c r="GM62">
        <v>0.24731165062763585</v>
      </c>
      <c r="GN62">
        <v>0.24787174118345501</v>
      </c>
      <c r="GO62">
        <v>0.24812314838822419</v>
      </c>
      <c r="GP62">
        <v>0.24696020705544913</v>
      </c>
      <c r="GQ62">
        <v>0.2484583859001929</v>
      </c>
      <c r="GR62">
        <v>0.24632810296658958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0.26294828339966086</v>
      </c>
      <c r="HD62">
        <v>0.27246352872830348</v>
      </c>
      <c r="HE62">
        <v>0.2744654512626607</v>
      </c>
      <c r="HF62">
        <v>0.27361463786125562</v>
      </c>
      <c r="HG62">
        <v>0.27374224809174263</v>
      </c>
      <c r="HH62">
        <v>0.27267105184188434</v>
      </c>
      <c r="HI62">
        <v>0.27175781914381858</v>
      </c>
      <c r="HJ62">
        <v>0.27192052428788815</v>
      </c>
      <c r="HK62">
        <v>0.27232799442543271</v>
      </c>
      <c r="HL62">
        <v>0.2713490083723944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0.28614096802575401</v>
      </c>
      <c r="HY62">
        <v>0.29715059324772419</v>
      </c>
      <c r="HZ62">
        <v>0.29939426765606891</v>
      </c>
      <c r="IA62">
        <v>0.29648344037830704</v>
      </c>
      <c r="IB62">
        <v>0.29624964283123478</v>
      </c>
      <c r="IC62">
        <v>0.29811003591517871</v>
      </c>
      <c r="ID62">
        <v>0.29571729587151535</v>
      </c>
      <c r="IE62">
        <v>0.29783655358121358</v>
      </c>
      <c r="IF62">
        <v>0.29697390895782244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0.31919775712442594</v>
      </c>
      <c r="IU62">
        <v>0.31769296383088941</v>
      </c>
      <c r="IV62">
        <v>0.3213756962435374</v>
      </c>
      <c r="IW62">
        <v>0.3209263148728787</v>
      </c>
      <c r="IX62">
        <v>0.32314543430332049</v>
      </c>
      <c r="IY62">
        <v>0.32264978639972269</v>
      </c>
      <c r="IZ62">
        <v>0.32158843518711006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0.22544036591667374</v>
      </c>
      <c r="JP62">
        <v>0.31869305169560319</v>
      </c>
      <c r="JQ62">
        <v>0.34508230885011049</v>
      </c>
      <c r="JR62">
        <v>0.34601920126159719</v>
      </c>
      <c r="JS62">
        <v>0.34517415813977381</v>
      </c>
      <c r="JT62">
        <v>0.3465107651459518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0.33716738934738771</v>
      </c>
      <c r="KL62">
        <v>0.36743960431891576</v>
      </c>
      <c r="KM62">
        <v>0.36941625428711683</v>
      </c>
      <c r="KN62">
        <v>0.36973075334487232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0.26666666666666672</v>
      </c>
      <c r="LG62">
        <v>0.37854233877158655</v>
      </c>
      <c r="LH62">
        <v>0.3945507965600541</v>
      </c>
      <c r="LK62" s="102" t="s">
        <v>104</v>
      </c>
      <c r="LM62">
        <v>9</v>
      </c>
      <c r="LN62" s="86">
        <v>0.45</v>
      </c>
      <c r="LO62">
        <f t="shared" ref="LO62:MH62" si="44">FE$61</f>
        <v>0</v>
      </c>
      <c r="LP62">
        <f t="shared" si="44"/>
        <v>0</v>
      </c>
      <c r="LQ62">
        <f t="shared" si="44"/>
        <v>0</v>
      </c>
      <c r="LR62">
        <f t="shared" si="44"/>
        <v>0</v>
      </c>
      <c r="LS62">
        <f t="shared" si="44"/>
        <v>0</v>
      </c>
      <c r="LT62">
        <f t="shared" si="44"/>
        <v>0</v>
      </c>
      <c r="LU62">
        <f t="shared" si="44"/>
        <v>0</v>
      </c>
      <c r="LV62">
        <f t="shared" si="44"/>
        <v>0</v>
      </c>
      <c r="LW62">
        <f t="shared" si="44"/>
        <v>17.347830323517009</v>
      </c>
      <c r="LX62">
        <f t="shared" si="44"/>
        <v>19.596269466876514</v>
      </c>
      <c r="LY62">
        <f t="shared" si="44"/>
        <v>24.989765570236191</v>
      </c>
      <c r="LZ62">
        <f t="shared" si="44"/>
        <v>26.56942517614954</v>
      </c>
      <c r="MA62">
        <f t="shared" si="44"/>
        <v>26.416724935793869</v>
      </c>
      <c r="MB62">
        <f t="shared" si="44"/>
        <v>26.839056993929393</v>
      </c>
      <c r="MC62">
        <f t="shared" si="44"/>
        <v>27.027738574701775</v>
      </c>
      <c r="MD62">
        <f t="shared" si="44"/>
        <v>26.323302918088096</v>
      </c>
      <c r="ME62">
        <f t="shared" si="44"/>
        <v>26.426617512336158</v>
      </c>
      <c r="MF62">
        <f t="shared" si="44"/>
        <v>26.296231696984222</v>
      </c>
      <c r="MG62">
        <f t="shared" si="44"/>
        <v>26.262488555803021</v>
      </c>
      <c r="MH62">
        <f t="shared" si="44"/>
        <v>26.636516820525749</v>
      </c>
      <c r="MJ62">
        <f t="shared" si="36"/>
        <v>10.996305</v>
      </c>
      <c r="MK62" s="86">
        <v>0.45</v>
      </c>
      <c r="ML62">
        <f>0.01*LX62+0.99*LY62</f>
        <v>24.935830609202593</v>
      </c>
    </row>
    <row r="63" spans="1:39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2.2869792424831448E-2</v>
      </c>
      <c r="H63">
        <v>2.4602128815564395E-2</v>
      </c>
      <c r="I63">
        <v>2.5138223791109016E-2</v>
      </c>
      <c r="J63">
        <v>2.4551310050191316E-2</v>
      </c>
      <c r="K63">
        <v>2.4964901955537414E-2</v>
      </c>
      <c r="L63">
        <v>2.5187937130755525E-2</v>
      </c>
      <c r="M63">
        <v>2.4954577453145541E-2</v>
      </c>
      <c r="N63">
        <v>2.5113940591578746E-2</v>
      </c>
      <c r="O63">
        <v>2.4432738205125749E-2</v>
      </c>
      <c r="P63">
        <v>2.4799690014234078E-2</v>
      </c>
      <c r="Q63">
        <v>2.4709854491729865E-2</v>
      </c>
      <c r="R63">
        <v>2.4738870794476425E-2</v>
      </c>
      <c r="S63">
        <v>2.4375043758663065E-2</v>
      </c>
      <c r="T63">
        <v>2.4542281919212813E-2</v>
      </c>
      <c r="U63">
        <v>0</v>
      </c>
      <c r="V63">
        <v>0</v>
      </c>
      <c r="W63">
        <v>0</v>
      </c>
      <c r="X63">
        <v>0</v>
      </c>
      <c r="Y63">
        <v>0</v>
      </c>
      <c r="Z63">
        <v>4.7048843445022588E-2</v>
      </c>
      <c r="AA63">
        <v>4.9745650397474299E-2</v>
      </c>
      <c r="AB63">
        <v>5.0028579347052828E-2</v>
      </c>
      <c r="AC63">
        <v>5.0304934749121386E-2</v>
      </c>
      <c r="AD63">
        <v>4.9368474236335828E-2</v>
      </c>
      <c r="AE63">
        <v>4.9907900739404043E-2</v>
      </c>
      <c r="AF63">
        <v>4.9621796520390511E-2</v>
      </c>
      <c r="AG63">
        <v>4.9993143116027393E-2</v>
      </c>
      <c r="AH63">
        <v>4.9502151943791838E-2</v>
      </c>
      <c r="AI63">
        <v>4.9505054861993636E-2</v>
      </c>
      <c r="AJ63">
        <v>5.0085424570256401E-2</v>
      </c>
      <c r="AK63">
        <v>4.972899365638124E-2</v>
      </c>
      <c r="AL63">
        <v>4.9420261886830387E-2</v>
      </c>
      <c r="AM63">
        <v>4.9484308712130838E-2</v>
      </c>
      <c r="AN63">
        <v>4.9538964951465717E-2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6.6882288137484258E-2</v>
      </c>
      <c r="AU63">
        <v>7.3012875102920594E-2</v>
      </c>
      <c r="AV63">
        <v>7.5741419303405375E-2</v>
      </c>
      <c r="AW63">
        <v>7.3876038672703551E-2</v>
      </c>
      <c r="AX63">
        <v>7.4766690483034276E-2</v>
      </c>
      <c r="AY63">
        <v>7.4605934850591818E-2</v>
      </c>
      <c r="AZ63">
        <v>7.4557779764981069E-2</v>
      </c>
      <c r="BA63">
        <v>7.5100048399682665E-2</v>
      </c>
      <c r="BB63">
        <v>7.3981024254974118E-2</v>
      </c>
      <c r="BC63">
        <v>7.3865285357151395E-2</v>
      </c>
      <c r="BD63">
        <v>7.4898920211504932E-2</v>
      </c>
      <c r="BE63">
        <v>7.4440707352169164E-2</v>
      </c>
      <c r="BF63">
        <v>7.4351634639497538E-2</v>
      </c>
      <c r="BG63">
        <v>7.4541938332657848E-2</v>
      </c>
      <c r="BH63">
        <v>7.4880442884326021E-2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9.453419536970481E-2</v>
      </c>
      <c r="BP63">
        <v>9.8699432396096839E-2</v>
      </c>
      <c r="BQ63">
        <v>9.9948169088446115E-2</v>
      </c>
      <c r="BR63">
        <v>9.9549270522860736E-2</v>
      </c>
      <c r="BS63">
        <v>0.10008731455719298</v>
      </c>
      <c r="BT63">
        <v>9.9480479819768458E-2</v>
      </c>
      <c r="BU63">
        <v>9.9673177205332322E-2</v>
      </c>
      <c r="BV63">
        <v>0.10003098732230681</v>
      </c>
      <c r="BW63">
        <v>9.9608696210336467E-2</v>
      </c>
      <c r="BX63">
        <v>9.8936242749946612E-2</v>
      </c>
      <c r="BY63">
        <v>9.903443413689221E-2</v>
      </c>
      <c r="BZ63">
        <v>9.8664831821152044E-2</v>
      </c>
      <c r="CA63">
        <v>9.9535398364522243E-2</v>
      </c>
      <c r="CB63">
        <v>9.9388989965695396E-2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0.11222920837035463</v>
      </c>
      <c r="CJ63">
        <v>0.12163964073015597</v>
      </c>
      <c r="CK63">
        <v>0.12440849818995808</v>
      </c>
      <c r="CL63">
        <v>0.12339136704898862</v>
      </c>
      <c r="CM63">
        <v>0.12489257541668121</v>
      </c>
      <c r="CN63">
        <v>0.12551238424544245</v>
      </c>
      <c r="CO63">
        <v>0.12533263849173501</v>
      </c>
      <c r="CP63">
        <v>0.12482208720084179</v>
      </c>
      <c r="CQ63">
        <v>0.12271357767093026</v>
      </c>
      <c r="CR63">
        <v>0.12498324879667837</v>
      </c>
      <c r="CS63">
        <v>0.12397775780718248</v>
      </c>
      <c r="CT63">
        <v>0.12320149546339408</v>
      </c>
      <c r="CU63">
        <v>0.12482346407002776</v>
      </c>
      <c r="CV63">
        <v>0.12340812049573002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0.14294813171179599</v>
      </c>
      <c r="DE63">
        <v>0.14829589344010977</v>
      </c>
      <c r="DF63">
        <v>0.15195754319953217</v>
      </c>
      <c r="DG63">
        <v>0.14992556144549676</v>
      </c>
      <c r="DH63">
        <v>0.14934890633129938</v>
      </c>
      <c r="DI63">
        <v>0.14971553377047919</v>
      </c>
      <c r="DJ63">
        <v>0.14914314318388722</v>
      </c>
      <c r="DK63">
        <v>0.15053012909206853</v>
      </c>
      <c r="DL63">
        <v>0.14895172284072469</v>
      </c>
      <c r="DM63">
        <v>0.14788309970126365</v>
      </c>
      <c r="DN63">
        <v>0.14874385726938374</v>
      </c>
      <c r="DO63">
        <v>0.14932198911989911</v>
      </c>
      <c r="DP63">
        <v>0.14854615045302064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0.16573175888606623</v>
      </c>
      <c r="DY63">
        <v>0.17191113017605811</v>
      </c>
      <c r="DZ63">
        <v>0.17388636713114447</v>
      </c>
      <c r="EA63">
        <v>0.17471875106869536</v>
      </c>
      <c r="EB63">
        <v>0.17417658337268377</v>
      </c>
      <c r="EC63">
        <v>0.17444579238825395</v>
      </c>
      <c r="ED63">
        <v>0.17502684463369839</v>
      </c>
      <c r="EE63">
        <v>0.17406826535865849</v>
      </c>
      <c r="EF63">
        <v>0.17365502671194027</v>
      </c>
      <c r="EG63">
        <v>0.17208265769913814</v>
      </c>
      <c r="EH63">
        <v>0.17387175891754775</v>
      </c>
      <c r="EI63">
        <v>0.17403496260584872</v>
      </c>
      <c r="EJ63">
        <v>0.17236434478483245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0.19465771504619359</v>
      </c>
      <c r="ET63">
        <v>0.19881209156596821</v>
      </c>
      <c r="EU63">
        <v>0.20003669385996062</v>
      </c>
      <c r="EV63">
        <v>0.20010301087610224</v>
      </c>
      <c r="EW63">
        <v>0.19978943932419371</v>
      </c>
      <c r="EX63">
        <v>0.2011500954109274</v>
      </c>
      <c r="EY63">
        <v>0.19834732028811763</v>
      </c>
      <c r="EZ63">
        <v>0.19766347884767918</v>
      </c>
      <c r="FA63">
        <v>0.19814750078024498</v>
      </c>
      <c r="FB63">
        <v>0.19803734408182302</v>
      </c>
      <c r="FC63">
        <v>0.1984093360195264</v>
      </c>
      <c r="FD63">
        <v>0.19770831928238872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0.21257278756174292</v>
      </c>
      <c r="FN63">
        <v>0.22339402669014038</v>
      </c>
      <c r="FO63">
        <v>0.22381426693963408</v>
      </c>
      <c r="FP63">
        <v>0.22374456081618124</v>
      </c>
      <c r="FQ63">
        <v>0.22555681729999072</v>
      </c>
      <c r="FR63">
        <v>0.224374406948781</v>
      </c>
      <c r="FS63">
        <v>0.22181151960934567</v>
      </c>
      <c r="FT63">
        <v>0.2226271744491316</v>
      </c>
      <c r="FU63">
        <v>0.22161747042444543</v>
      </c>
      <c r="FV63">
        <v>0.22288701326532082</v>
      </c>
      <c r="FW63">
        <v>0.22249935591681516</v>
      </c>
      <c r="FX63">
        <v>0.22143861779515217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0.24678976015268778</v>
      </c>
      <c r="GI63">
        <v>0.24962906699023829</v>
      </c>
      <c r="GJ63">
        <v>0.24990215276969949</v>
      </c>
      <c r="GK63">
        <v>0.24996529124469807</v>
      </c>
      <c r="GL63">
        <v>0.25075861494429924</v>
      </c>
      <c r="GM63">
        <v>0.24731165062763585</v>
      </c>
      <c r="GN63">
        <v>0.24787174118345498</v>
      </c>
      <c r="GO63">
        <v>0.24812314838822416</v>
      </c>
      <c r="GP63">
        <v>0.24696020705544913</v>
      </c>
      <c r="GQ63">
        <v>0.2484583859001929</v>
      </c>
      <c r="GR63">
        <v>0.24632810296658958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0.26294828339966086</v>
      </c>
      <c r="HD63">
        <v>0.27246352872830354</v>
      </c>
      <c r="HE63">
        <v>0.2744654512626607</v>
      </c>
      <c r="HF63">
        <v>0.27361463786125562</v>
      </c>
      <c r="HG63">
        <v>0.27374224809174263</v>
      </c>
      <c r="HH63">
        <v>0.27267105184188434</v>
      </c>
      <c r="HI63">
        <v>0.27175781914381852</v>
      </c>
      <c r="HJ63">
        <v>0.27192052428788815</v>
      </c>
      <c r="HK63">
        <v>0.27232799442543271</v>
      </c>
      <c r="HL63">
        <v>0.2713490083723944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0.28614096802575406</v>
      </c>
      <c r="HY63">
        <v>0.29715059324772419</v>
      </c>
      <c r="HZ63">
        <v>0.29939426765606891</v>
      </c>
      <c r="IA63">
        <v>0.29648344037830704</v>
      </c>
      <c r="IB63">
        <v>0.29624964283123484</v>
      </c>
      <c r="IC63">
        <v>0.29811003591517871</v>
      </c>
      <c r="ID63">
        <v>0.29571729587151535</v>
      </c>
      <c r="IE63">
        <v>0.29783655358121358</v>
      </c>
      <c r="IF63">
        <v>0.29697390895782239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0.31919775712442594</v>
      </c>
      <c r="IU63">
        <v>0.31769296383088946</v>
      </c>
      <c r="IV63">
        <v>0.3213756962435374</v>
      </c>
      <c r="IW63">
        <v>0.3209263148728787</v>
      </c>
      <c r="IX63">
        <v>0.32314543430332054</v>
      </c>
      <c r="IY63">
        <v>0.32264978639972269</v>
      </c>
      <c r="IZ63">
        <v>0.32158843518711006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0.22544036591667374</v>
      </c>
      <c r="JP63">
        <v>0.31869305169560319</v>
      </c>
      <c r="JQ63">
        <v>0.34508230885011049</v>
      </c>
      <c r="JR63">
        <v>0.34601920126159719</v>
      </c>
      <c r="JS63">
        <v>0.34517415813977381</v>
      </c>
      <c r="JT63">
        <v>0.34651076514595169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0.33716738934738771</v>
      </c>
      <c r="KL63">
        <v>0.36743960431891576</v>
      </c>
      <c r="KM63">
        <v>0.36941625428711683</v>
      </c>
      <c r="KN63">
        <v>0.36973075334487232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0.26666666666666666</v>
      </c>
      <c r="LG63">
        <v>0.3785423387715865</v>
      </c>
      <c r="LH63">
        <v>0.39455079656005415</v>
      </c>
      <c r="LK63" s="102" t="s">
        <v>106</v>
      </c>
      <c r="LM63">
        <v>10</v>
      </c>
      <c r="LN63" s="86">
        <v>0.5</v>
      </c>
      <c r="LO63">
        <f t="shared" ref="LO63:MH63" si="45">FY$61</f>
        <v>0</v>
      </c>
      <c r="LP63">
        <f t="shared" si="45"/>
        <v>0</v>
      </c>
      <c r="LQ63">
        <f t="shared" si="45"/>
        <v>0</v>
      </c>
      <c r="LR63">
        <f t="shared" si="45"/>
        <v>0</v>
      </c>
      <c r="LS63">
        <f t="shared" si="45"/>
        <v>0</v>
      </c>
      <c r="LT63">
        <f t="shared" si="45"/>
        <v>0</v>
      </c>
      <c r="LU63">
        <f t="shared" si="45"/>
        <v>0</v>
      </c>
      <c r="LV63">
        <f t="shared" si="45"/>
        <v>0</v>
      </c>
      <c r="LW63">
        <f t="shared" si="45"/>
        <v>0</v>
      </c>
      <c r="LX63">
        <f t="shared" si="45"/>
        <v>17.545533196945506</v>
      </c>
      <c r="LY63">
        <f t="shared" si="45"/>
        <v>23.050547344197525</v>
      </c>
      <c r="LZ63">
        <f t="shared" si="45"/>
        <v>26.950175600850777</v>
      </c>
      <c r="MA63">
        <f t="shared" si="45"/>
        <v>27.95892507288227</v>
      </c>
      <c r="MB63">
        <f t="shared" si="45"/>
        <v>26.939144107561628</v>
      </c>
      <c r="MC63">
        <f t="shared" si="45"/>
        <v>27.198523212153333</v>
      </c>
      <c r="MD63">
        <f t="shared" si="45"/>
        <v>27.329306723989269</v>
      </c>
      <c r="ME63">
        <f t="shared" si="45"/>
        <v>27.332164279664255</v>
      </c>
      <c r="MF63">
        <f t="shared" si="45"/>
        <v>27.504215273609965</v>
      </c>
      <c r="MG63">
        <f t="shared" si="45"/>
        <v>27.168511957122583</v>
      </c>
      <c r="MH63">
        <f t="shared" si="45"/>
        <v>27.213658485947299</v>
      </c>
      <c r="MJ63">
        <f t="shared" si="36"/>
        <v>11.59365</v>
      </c>
      <c r="MK63" s="86">
        <v>0.5</v>
      </c>
      <c r="ML63">
        <f>0.41*LY63+0.59*LZ63</f>
        <v>25.351328015622943</v>
      </c>
    </row>
    <row r="64" spans="1:39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K64" s="102" t="s">
        <v>108</v>
      </c>
      <c r="LM64">
        <v>11</v>
      </c>
      <c r="LN64" s="86">
        <v>0.55000000000000004</v>
      </c>
      <c r="LO64">
        <f t="shared" ref="LO64:MH64" si="46">GS$61</f>
        <v>0</v>
      </c>
      <c r="LP64">
        <f t="shared" si="46"/>
        <v>0</v>
      </c>
      <c r="LQ64">
        <f t="shared" si="46"/>
        <v>0</v>
      </c>
      <c r="LR64">
        <f t="shared" si="46"/>
        <v>0</v>
      </c>
      <c r="LS64">
        <f t="shared" si="46"/>
        <v>0</v>
      </c>
      <c r="LT64">
        <f t="shared" si="46"/>
        <v>0</v>
      </c>
      <c r="LU64">
        <f t="shared" si="46"/>
        <v>0</v>
      </c>
      <c r="LV64">
        <f t="shared" si="46"/>
        <v>0</v>
      </c>
      <c r="LW64">
        <f t="shared" si="46"/>
        <v>0</v>
      </c>
      <c r="LX64">
        <f t="shared" si="46"/>
        <v>0</v>
      </c>
      <c r="LY64">
        <f t="shared" si="46"/>
        <v>18.893220071902135</v>
      </c>
      <c r="LZ64">
        <f t="shared" si="46"/>
        <v>21.453017507921341</v>
      </c>
      <c r="MA64">
        <f t="shared" si="46"/>
        <v>26.06519364280603</v>
      </c>
      <c r="MB64">
        <f t="shared" si="46"/>
        <v>28.660217640346481</v>
      </c>
      <c r="MC64">
        <f t="shared" si="46"/>
        <v>28.186825117872047</v>
      </c>
      <c r="MD64">
        <f t="shared" si="46"/>
        <v>28.272899123657698</v>
      </c>
      <c r="ME64">
        <f t="shared" si="46"/>
        <v>28.660884434595879</v>
      </c>
      <c r="MF64">
        <f t="shared" si="46"/>
        <v>28.13449851801461</v>
      </c>
      <c r="MG64">
        <f t="shared" si="46"/>
        <v>28.493985757828295</v>
      </c>
      <c r="MH64">
        <f t="shared" si="46"/>
        <v>28.620418260891388</v>
      </c>
      <c r="MJ64">
        <f t="shared" si="36"/>
        <v>12.190995000000001</v>
      </c>
      <c r="MK64" s="86">
        <v>0.55000000000000004</v>
      </c>
      <c r="ML64">
        <f>0.81*LZ64+0.19*MA64</f>
        <v>22.329330973549432</v>
      </c>
    </row>
    <row r="65" spans="1:35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0.15734417188283895</v>
      </c>
      <c r="H65">
        <v>0.16926264625108214</v>
      </c>
      <c r="I65">
        <v>0.1729509796828291</v>
      </c>
      <c r="J65">
        <v>0.16891301314531609</v>
      </c>
      <c r="K65">
        <v>0.17175852545409653</v>
      </c>
      <c r="L65">
        <v>0.17329300745959753</v>
      </c>
      <c r="M65">
        <v>0.17168749287764029</v>
      </c>
      <c r="N65">
        <v>0.17278391127006124</v>
      </c>
      <c r="O65">
        <v>0.16809723885126454</v>
      </c>
      <c r="P65">
        <v>0.17062186729792939</v>
      </c>
      <c r="Q65">
        <v>0.17000379890309994</v>
      </c>
      <c r="R65">
        <v>0.17020343106599689</v>
      </c>
      <c r="S65">
        <v>0.1677003010596001</v>
      </c>
      <c r="T65">
        <v>0.16885089960418304</v>
      </c>
      <c r="U65">
        <v>0</v>
      </c>
      <c r="V65">
        <v>0</v>
      </c>
      <c r="W65">
        <v>0</v>
      </c>
      <c r="X65">
        <v>0</v>
      </c>
      <c r="Y65">
        <v>0</v>
      </c>
      <c r="Z65">
        <v>0.32369604290175352</v>
      </c>
      <c r="AA65">
        <v>0.34225007473462227</v>
      </c>
      <c r="AB65">
        <v>0.34419662590772171</v>
      </c>
      <c r="AC65">
        <v>0.34609795107395291</v>
      </c>
      <c r="AD65">
        <v>0.3396551027459892</v>
      </c>
      <c r="AE65">
        <v>0.34336635708709912</v>
      </c>
      <c r="AF65">
        <v>0.34139796006028478</v>
      </c>
      <c r="AG65">
        <v>0.34395282463826676</v>
      </c>
      <c r="AH65">
        <v>0.34057480537328544</v>
      </c>
      <c r="AI65">
        <v>0.34059477745051381</v>
      </c>
      <c r="AJ65">
        <v>0.34458772104336244</v>
      </c>
      <c r="AK65">
        <v>0.34213547635590175</v>
      </c>
      <c r="AL65">
        <v>0.34001140178139122</v>
      </c>
      <c r="AM65">
        <v>0.34045204393945883</v>
      </c>
      <c r="AN65">
        <v>0.34082807886608391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0.46015014238589208</v>
      </c>
      <c r="AU65">
        <v>0.50232858070809538</v>
      </c>
      <c r="AV65">
        <v>0.52110096480742851</v>
      </c>
      <c r="AW65">
        <v>0.50826714606819923</v>
      </c>
      <c r="AX65">
        <v>0.5143948305232745</v>
      </c>
      <c r="AY65">
        <v>0.5132888317720703</v>
      </c>
      <c r="AZ65">
        <v>0.512957524783069</v>
      </c>
      <c r="BA65">
        <v>0.5166883329898152</v>
      </c>
      <c r="BB65">
        <v>0.50898944687422232</v>
      </c>
      <c r="BC65">
        <v>0.50819316325720043</v>
      </c>
      <c r="BD65">
        <v>0.51530457105515315</v>
      </c>
      <c r="BE65">
        <v>0.51215206658292256</v>
      </c>
      <c r="BF65">
        <v>0.51153924631974268</v>
      </c>
      <c r="BG65">
        <v>0.51284853572868505</v>
      </c>
      <c r="BH65">
        <v>0.51517744704416146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0.65039526414356974</v>
      </c>
      <c r="BP65">
        <v>0.67905209488514795</v>
      </c>
      <c r="BQ65">
        <v>0.68764340332850893</v>
      </c>
      <c r="BR65">
        <v>0.68489898119728099</v>
      </c>
      <c r="BS65">
        <v>0.6886007241534855</v>
      </c>
      <c r="BT65">
        <v>0.68442570116000612</v>
      </c>
      <c r="BU65">
        <v>0.68575145917268632</v>
      </c>
      <c r="BV65">
        <v>0.68821319277746995</v>
      </c>
      <c r="BW65">
        <v>0.68530782992711381</v>
      </c>
      <c r="BX65">
        <v>0.68068135011963116</v>
      </c>
      <c r="BY65">
        <v>0.68135690686181649</v>
      </c>
      <c r="BZ65">
        <v>0.67881404292952574</v>
      </c>
      <c r="CA65">
        <v>0.68480354074791117</v>
      </c>
      <c r="CB65">
        <v>0.68379625096398278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0.7721369535880378</v>
      </c>
      <c r="CJ65">
        <v>0.83688072822347204</v>
      </c>
      <c r="CK65">
        <v>0.85593046754690982</v>
      </c>
      <c r="CL65">
        <v>0.8489326052970414</v>
      </c>
      <c r="CM65">
        <v>0.85926091886676548</v>
      </c>
      <c r="CN65">
        <v>0.86352520360864193</v>
      </c>
      <c r="CO65">
        <v>0.86228855282313521</v>
      </c>
      <c r="CP65">
        <v>0.85877595994179179</v>
      </c>
      <c r="CQ65">
        <v>0.84426941437599823</v>
      </c>
      <c r="CR65">
        <v>0.85988475172114476</v>
      </c>
      <c r="CS65">
        <v>0.85296697371341412</v>
      </c>
      <c r="CT65">
        <v>0.84762628878815116</v>
      </c>
      <c r="CU65">
        <v>0.85878543280178943</v>
      </c>
      <c r="CV65">
        <v>0.84904786901062135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0.98348314617715527</v>
      </c>
      <c r="DE65">
        <v>1.0202757468679531</v>
      </c>
      <c r="DF65">
        <v>1.0454678972127807</v>
      </c>
      <c r="DG65">
        <v>1.0314878627450157</v>
      </c>
      <c r="DH65">
        <v>1.0275204755593383</v>
      </c>
      <c r="DI65">
        <v>1.030042872340895</v>
      </c>
      <c r="DJ65">
        <v>1.026104825105141</v>
      </c>
      <c r="DK65">
        <v>1.0356472881534309</v>
      </c>
      <c r="DL65">
        <v>1.0247878531441821</v>
      </c>
      <c r="DM65">
        <v>1.017435725944692</v>
      </c>
      <c r="DN65">
        <v>1.0233577380133589</v>
      </c>
      <c r="DO65">
        <v>1.0273352851449014</v>
      </c>
      <c r="DP65">
        <v>1.0219975151167788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1.1402345011361481</v>
      </c>
      <c r="DY65">
        <v>1.1827485756112812</v>
      </c>
      <c r="DZ65">
        <v>1.1963382058622745</v>
      </c>
      <c r="EA65">
        <v>1.202065007352626</v>
      </c>
      <c r="EB65">
        <v>1.1983348936040652</v>
      </c>
      <c r="EC65">
        <v>1.2001870516311852</v>
      </c>
      <c r="ED65">
        <v>1.2041846910798437</v>
      </c>
      <c r="EE65">
        <v>1.1975896656675704</v>
      </c>
      <c r="EF65">
        <v>1.1947465837781499</v>
      </c>
      <c r="EG65">
        <v>1.1839286849700703</v>
      </c>
      <c r="EH65">
        <v>1.1962377013527297</v>
      </c>
      <c r="EI65">
        <v>1.1973605427282399</v>
      </c>
      <c r="EJ65">
        <v>1.1858666921196477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1.339245079517813</v>
      </c>
      <c r="ET65">
        <v>1.3678271899738657</v>
      </c>
      <c r="EU65">
        <v>1.3762524537565317</v>
      </c>
      <c r="EV65">
        <v>1.3767087148275883</v>
      </c>
      <c r="EW65">
        <v>1.3745513425504543</v>
      </c>
      <c r="EX65">
        <v>1.3839126564271844</v>
      </c>
      <c r="EY65">
        <v>1.364629563582253</v>
      </c>
      <c r="EZ65">
        <v>1.3599247344720373</v>
      </c>
      <c r="FA65">
        <v>1.3632548053680889</v>
      </c>
      <c r="FB65">
        <v>1.3624969272829446</v>
      </c>
      <c r="FC65">
        <v>1.3650562318143464</v>
      </c>
      <c r="FD65">
        <v>1.3602332366628382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1.4625007784247854</v>
      </c>
      <c r="FN65">
        <v>1.5369509036281706</v>
      </c>
      <c r="FO65">
        <v>1.5398421565446854</v>
      </c>
      <c r="FP65">
        <v>1.5393625784153273</v>
      </c>
      <c r="FQ65">
        <v>1.551830903023937</v>
      </c>
      <c r="FR65">
        <v>1.5436959198076139</v>
      </c>
      <c r="FS65">
        <v>1.5260632549122992</v>
      </c>
      <c r="FT65">
        <v>1.5316749602100266</v>
      </c>
      <c r="FU65">
        <v>1.5247281965201851</v>
      </c>
      <c r="FV65">
        <v>1.5334626512654086</v>
      </c>
      <c r="FW65">
        <v>1.5307955687076897</v>
      </c>
      <c r="FX65">
        <v>1.5234976904306481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1.6979135498504951</v>
      </c>
      <c r="GI65">
        <v>1.717447980892842</v>
      </c>
      <c r="GJ65">
        <v>1.7193268110555349</v>
      </c>
      <c r="GK65">
        <v>1.7197612037635215</v>
      </c>
      <c r="GL65">
        <v>1.7252192708167813</v>
      </c>
      <c r="GM65">
        <v>1.7015041563181337</v>
      </c>
      <c r="GN65">
        <v>1.7053575793421705</v>
      </c>
      <c r="GO65">
        <v>1.7070872609109804</v>
      </c>
      <c r="GP65">
        <v>1.6990862245414882</v>
      </c>
      <c r="GQ65">
        <v>1.7093936949933257</v>
      </c>
      <c r="GR65">
        <v>1.6947373484101351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1.8090841897896823</v>
      </c>
      <c r="HD65">
        <v>1.8745490776507285</v>
      </c>
      <c r="HE65">
        <v>1.8883223046871049</v>
      </c>
      <c r="HF65">
        <v>1.8824687084854377</v>
      </c>
      <c r="HG65">
        <v>1.8833466668711889</v>
      </c>
      <c r="HH65">
        <v>1.8759768366721619</v>
      </c>
      <c r="HI65">
        <v>1.8696937957094695</v>
      </c>
      <c r="HJ65">
        <v>1.8708132071006729</v>
      </c>
      <c r="HK65">
        <v>1.8736166016469766</v>
      </c>
      <c r="HL65">
        <v>1.8668811776020704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1.9686498600171893</v>
      </c>
      <c r="HY65">
        <v>2.0443960815443352</v>
      </c>
      <c r="HZ65">
        <v>2.0598325614737476</v>
      </c>
      <c r="IA65">
        <v>2.0398060698027449</v>
      </c>
      <c r="IB65">
        <v>2.0381975426788892</v>
      </c>
      <c r="IC65">
        <v>2.0509970470964265</v>
      </c>
      <c r="ID65">
        <v>2.0345349955960184</v>
      </c>
      <c r="IE65">
        <v>2.0491154886387468</v>
      </c>
      <c r="IF65">
        <v>2.0431804936298166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2.1960805690160532</v>
      </c>
      <c r="IU65">
        <v>2.1857275911565246</v>
      </c>
      <c r="IV65">
        <v>2.2110647901555365</v>
      </c>
      <c r="IW65">
        <v>2.2079730463254053</v>
      </c>
      <c r="IX65">
        <v>2.2232405880068478</v>
      </c>
      <c r="IY65">
        <v>2.2198305304300918</v>
      </c>
      <c r="IZ65">
        <v>2.2125284340873184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1.5510297175067098</v>
      </c>
      <c r="JP65">
        <v>2.1926081956657555</v>
      </c>
      <c r="JQ65">
        <v>2.3741662848887537</v>
      </c>
      <c r="JR65">
        <v>2.3806121046797868</v>
      </c>
      <c r="JS65">
        <v>2.3747982080016428</v>
      </c>
      <c r="JT65">
        <v>2.3839940642041464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2.3197116387100327</v>
      </c>
      <c r="KL65">
        <v>2.5279844777141425</v>
      </c>
      <c r="KM65">
        <v>2.5415838294953668</v>
      </c>
      <c r="KN65">
        <v>2.5437475830127227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1.8346666666666629</v>
      </c>
      <c r="LG65">
        <v>2.6043712907485124</v>
      </c>
      <c r="LH65">
        <v>2.7145094803331742</v>
      </c>
      <c r="LK65" s="102" t="s">
        <v>110</v>
      </c>
      <c r="LM65">
        <v>12</v>
      </c>
      <c r="LN65" s="86">
        <v>0.6</v>
      </c>
      <c r="LO65">
        <f t="shared" ref="LO65:MH65" si="47">HM$61</f>
        <v>0</v>
      </c>
      <c r="LP65">
        <f t="shared" si="47"/>
        <v>0</v>
      </c>
      <c r="LQ65">
        <f t="shared" si="47"/>
        <v>0</v>
      </c>
      <c r="LR65">
        <f t="shared" si="47"/>
        <v>0</v>
      </c>
      <c r="LS65">
        <f t="shared" si="47"/>
        <v>0</v>
      </c>
      <c r="LT65">
        <f t="shared" si="47"/>
        <v>0</v>
      </c>
      <c r="LU65">
        <f t="shared" si="47"/>
        <v>0</v>
      </c>
      <c r="LV65">
        <f t="shared" si="47"/>
        <v>0</v>
      </c>
      <c r="LW65">
        <f t="shared" si="47"/>
        <v>0</v>
      </c>
      <c r="LX65">
        <f t="shared" si="47"/>
        <v>0</v>
      </c>
      <c r="LY65">
        <f t="shared" si="47"/>
        <v>0</v>
      </c>
      <c r="LZ65">
        <f t="shared" si="47"/>
        <v>15.827449111234152</v>
      </c>
      <c r="MA65">
        <f t="shared" si="47"/>
        <v>18.672861079902656</v>
      </c>
      <c r="MB65">
        <f t="shared" si="47"/>
        <v>24.233172956874604</v>
      </c>
      <c r="MC65">
        <f t="shared" si="47"/>
        <v>27.955164442898244</v>
      </c>
      <c r="MD65">
        <f t="shared" si="47"/>
        <v>29.070245817119261</v>
      </c>
      <c r="ME65">
        <f t="shared" si="47"/>
        <v>29.767855955905464</v>
      </c>
      <c r="MF65">
        <f t="shared" si="47"/>
        <v>29.926285639955641</v>
      </c>
      <c r="MG65">
        <f t="shared" si="47"/>
        <v>29.138155546915225</v>
      </c>
      <c r="MH65">
        <f t="shared" si="47"/>
        <v>29.574632318140111</v>
      </c>
      <c r="MJ65">
        <f t="shared" si="36"/>
        <v>12.78834</v>
      </c>
      <c r="MK65" s="86">
        <v>0.6</v>
      </c>
      <c r="ML65">
        <f>0.21*LZ65+0.79*MA65</f>
        <v>18.075324566482269</v>
      </c>
    </row>
    <row r="66" spans="1:35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4.5739584849662895E-2</v>
      </c>
      <c r="H66">
        <v>4.9204257631128775E-2</v>
      </c>
      <c r="I66">
        <v>5.0276447582218033E-2</v>
      </c>
      <c r="J66">
        <v>4.9102620100382632E-2</v>
      </c>
      <c r="K66">
        <v>4.9929803911074828E-2</v>
      </c>
      <c r="L66">
        <v>5.037587426151105E-2</v>
      </c>
      <c r="M66">
        <v>4.9909154906291081E-2</v>
      </c>
      <c r="N66">
        <v>5.0227881183157491E-2</v>
      </c>
      <c r="O66">
        <v>4.8865476410251497E-2</v>
      </c>
      <c r="P66">
        <v>4.9599380028468157E-2</v>
      </c>
      <c r="Q66">
        <v>4.941970898345973E-2</v>
      </c>
      <c r="R66">
        <v>4.947774158895285E-2</v>
      </c>
      <c r="S66">
        <v>4.8750087517326131E-2</v>
      </c>
      <c r="T66">
        <v>4.9084563838425625E-2</v>
      </c>
      <c r="U66">
        <v>0</v>
      </c>
      <c r="V66">
        <v>0</v>
      </c>
      <c r="W66">
        <v>0</v>
      </c>
      <c r="X66">
        <v>0</v>
      </c>
      <c r="Y66">
        <v>0</v>
      </c>
      <c r="Z66">
        <v>9.409768689004519E-2</v>
      </c>
      <c r="AA66">
        <v>9.9491300794948598E-2</v>
      </c>
      <c r="AB66">
        <v>0.10005715869410566</v>
      </c>
      <c r="AC66">
        <v>0.10060986949824277</v>
      </c>
      <c r="AD66">
        <v>9.8736948472671657E-2</v>
      </c>
      <c r="AE66">
        <v>9.9815801478808086E-2</v>
      </c>
      <c r="AF66">
        <v>9.9243593040781022E-2</v>
      </c>
      <c r="AG66">
        <v>9.9986286232054786E-2</v>
      </c>
      <c r="AH66">
        <v>9.9004303887583675E-2</v>
      </c>
      <c r="AI66">
        <v>9.9010109723987272E-2</v>
      </c>
      <c r="AJ66">
        <v>0.1001708491405128</v>
      </c>
      <c r="AK66">
        <v>9.945798731276248E-2</v>
      </c>
      <c r="AL66">
        <v>9.8840523773660774E-2</v>
      </c>
      <c r="AM66">
        <v>9.8968617424261676E-2</v>
      </c>
      <c r="AN66">
        <v>9.9077929902931433E-2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0.13376457627496854</v>
      </c>
      <c r="AU66">
        <v>0.14602575020584119</v>
      </c>
      <c r="AV66">
        <v>0.15148283860681075</v>
      </c>
      <c r="AW66">
        <v>0.1477520773454071</v>
      </c>
      <c r="AX66">
        <v>0.14953338096606855</v>
      </c>
      <c r="AY66">
        <v>0.14921186970118364</v>
      </c>
      <c r="AZ66">
        <v>0.14911555952996214</v>
      </c>
      <c r="BA66">
        <v>0.15020009679936533</v>
      </c>
      <c r="BB66">
        <v>0.14796204850994824</v>
      </c>
      <c r="BC66">
        <v>0.14773057071430276</v>
      </c>
      <c r="BD66">
        <v>0.14979784042300984</v>
      </c>
      <c r="BE66">
        <v>0.14888141470433833</v>
      </c>
      <c r="BF66">
        <v>0.14870326927899508</v>
      </c>
      <c r="BG66">
        <v>0.1490838766653157</v>
      </c>
      <c r="BH66">
        <v>0.14976088576865204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0.18906839073940962</v>
      </c>
      <c r="BP66">
        <v>0.19739886479219368</v>
      </c>
      <c r="BQ66">
        <v>0.19989633817689223</v>
      </c>
      <c r="BR66">
        <v>0.19909854104572147</v>
      </c>
      <c r="BS66">
        <v>0.20017462911438597</v>
      </c>
      <c r="BT66">
        <v>0.19896095963953692</v>
      </c>
      <c r="BU66">
        <v>0.19934635441066464</v>
      </c>
      <c r="BV66">
        <v>0.20006197464461362</v>
      </c>
      <c r="BW66">
        <v>0.19921739242067293</v>
      </c>
      <c r="BX66">
        <v>0.19787248549989322</v>
      </c>
      <c r="BY66">
        <v>0.19806886827378442</v>
      </c>
      <c r="BZ66">
        <v>0.19732966364230406</v>
      </c>
      <c r="CA66">
        <v>0.19907079672904449</v>
      </c>
      <c r="CB66">
        <v>0.19877797993139076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0.22445841674070927</v>
      </c>
      <c r="CJ66">
        <v>0.24327928146031194</v>
      </c>
      <c r="CK66">
        <v>0.24881699637991619</v>
      </c>
      <c r="CL66">
        <v>0.24678273409797724</v>
      </c>
      <c r="CM66">
        <v>0.24978515083336242</v>
      </c>
      <c r="CN66">
        <v>0.2510247684908849</v>
      </c>
      <c r="CO66">
        <v>0.25066527698346996</v>
      </c>
      <c r="CP66">
        <v>0.24964417440168357</v>
      </c>
      <c r="CQ66">
        <v>0.24542715534186052</v>
      </c>
      <c r="CR66">
        <v>0.24996649759335673</v>
      </c>
      <c r="CS66">
        <v>0.24795551561436496</v>
      </c>
      <c r="CT66">
        <v>0.24640299092678819</v>
      </c>
      <c r="CU66">
        <v>0.24964692814005551</v>
      </c>
      <c r="CV66">
        <v>0.24681624099146005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0.28589626342359198</v>
      </c>
      <c r="DE66">
        <v>0.29659178688021953</v>
      </c>
      <c r="DF66">
        <v>0.30391508639906434</v>
      </c>
      <c r="DG66">
        <v>0.29985112289099353</v>
      </c>
      <c r="DH66">
        <v>0.29869781266259876</v>
      </c>
      <c r="DI66">
        <v>0.29943106754095838</v>
      </c>
      <c r="DJ66">
        <v>0.29828628636777443</v>
      </c>
      <c r="DK66">
        <v>0.30106025818413706</v>
      </c>
      <c r="DL66">
        <v>0.29790344568144939</v>
      </c>
      <c r="DM66">
        <v>0.2957661994025273</v>
      </c>
      <c r="DN66">
        <v>0.29748771453876749</v>
      </c>
      <c r="DO66">
        <v>0.29864397823979821</v>
      </c>
      <c r="DP66">
        <v>0.29709230090604127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0.33146351777213245</v>
      </c>
      <c r="DY66">
        <v>0.34382226035211622</v>
      </c>
      <c r="DZ66">
        <v>0.34777273426228894</v>
      </c>
      <c r="EA66">
        <v>0.34943750213739072</v>
      </c>
      <c r="EB66">
        <v>0.34835316674536754</v>
      </c>
      <c r="EC66">
        <v>0.34889158477650789</v>
      </c>
      <c r="ED66">
        <v>0.35005368926739672</v>
      </c>
      <c r="EE66">
        <v>0.34813653071731693</v>
      </c>
      <c r="EF66">
        <v>0.34731005342388055</v>
      </c>
      <c r="EG66">
        <v>0.34416531539827627</v>
      </c>
      <c r="EH66">
        <v>0.34774351783509561</v>
      </c>
      <c r="EI66">
        <v>0.34806992521169738</v>
      </c>
      <c r="EJ66">
        <v>0.3447286895696649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0.38931543009238717</v>
      </c>
      <c r="ET66">
        <v>0.39762418313193643</v>
      </c>
      <c r="EU66">
        <v>0.40007338771992118</v>
      </c>
      <c r="EV66">
        <v>0.40020602175220449</v>
      </c>
      <c r="EW66">
        <v>0.39957887864838743</v>
      </c>
      <c r="EX66">
        <v>0.40230019082185481</v>
      </c>
      <c r="EY66">
        <v>0.39669464057623527</v>
      </c>
      <c r="EZ66">
        <v>0.39532695769535836</v>
      </c>
      <c r="FA66">
        <v>0.39629500156048997</v>
      </c>
      <c r="FB66">
        <v>0.39607468816364605</v>
      </c>
      <c r="FC66">
        <v>0.3968186720390528</v>
      </c>
      <c r="FD66">
        <v>0.39541663856477743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0.42514557512348583</v>
      </c>
      <c r="FN66">
        <v>0.44678805338028077</v>
      </c>
      <c r="FO66">
        <v>0.44762853387926815</v>
      </c>
      <c r="FP66">
        <v>0.44748912163236243</v>
      </c>
      <c r="FQ66">
        <v>0.45111363459998144</v>
      </c>
      <c r="FR66">
        <v>0.44874881389756205</v>
      </c>
      <c r="FS66">
        <v>0.44362303921869134</v>
      </c>
      <c r="FT66">
        <v>0.44525434889826321</v>
      </c>
      <c r="FU66">
        <v>0.44323494084889087</v>
      </c>
      <c r="FV66">
        <v>0.44577402653064163</v>
      </c>
      <c r="FW66">
        <v>0.44499871183363032</v>
      </c>
      <c r="FX66">
        <v>0.44287723559030434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0.49357952030537555</v>
      </c>
      <c r="GI66">
        <v>0.49925813398047658</v>
      </c>
      <c r="GJ66">
        <v>0.49980430553939897</v>
      </c>
      <c r="GK66">
        <v>0.49993058248939609</v>
      </c>
      <c r="GL66">
        <v>0.50151722988859848</v>
      </c>
      <c r="GM66">
        <v>0.49462330125527171</v>
      </c>
      <c r="GN66">
        <v>0.49574348236690996</v>
      </c>
      <c r="GO66">
        <v>0.49624629677644838</v>
      </c>
      <c r="GP66">
        <v>0.49392041411089826</v>
      </c>
      <c r="GQ66">
        <v>0.49691677180038579</v>
      </c>
      <c r="GR66">
        <v>0.49265620593317916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0.52589656679932173</v>
      </c>
      <c r="HD66">
        <v>0.54492705745660708</v>
      </c>
      <c r="HE66">
        <v>0.5489309025253214</v>
      </c>
      <c r="HF66">
        <v>0.54722927572251123</v>
      </c>
      <c r="HG66">
        <v>0.54748449618348527</v>
      </c>
      <c r="HH66">
        <v>0.54534210368376856</v>
      </c>
      <c r="HI66">
        <v>0.54351563828763705</v>
      </c>
      <c r="HJ66">
        <v>0.54384104857577631</v>
      </c>
      <c r="HK66">
        <v>0.54465598885086541</v>
      </c>
      <c r="HL66">
        <v>0.54269801674478879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0.57228193605150812</v>
      </c>
      <c r="HY66">
        <v>0.59430118649544839</v>
      </c>
      <c r="HZ66">
        <v>0.59878853531213783</v>
      </c>
      <c r="IA66">
        <v>0.59296688075661408</v>
      </c>
      <c r="IB66">
        <v>0.59249928566246957</v>
      </c>
      <c r="IC66">
        <v>0.59622007183035741</v>
      </c>
      <c r="ID66">
        <v>0.5914345917430307</v>
      </c>
      <c r="IE66">
        <v>0.59567310716242716</v>
      </c>
      <c r="IF66">
        <v>0.59394781791564477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0.63839551424885188</v>
      </c>
      <c r="IU66">
        <v>0.63538592766177882</v>
      </c>
      <c r="IV66">
        <v>0.64275139248707469</v>
      </c>
      <c r="IW66">
        <v>0.64185262974575741</v>
      </c>
      <c r="IX66">
        <v>0.64629086860664098</v>
      </c>
      <c r="IY66">
        <v>0.64529957279944539</v>
      </c>
      <c r="IZ66">
        <v>0.64317687037422011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0.45088073183334748</v>
      </c>
      <c r="JP66">
        <v>0.63738610339120638</v>
      </c>
      <c r="JQ66">
        <v>0.69016461770022097</v>
      </c>
      <c r="JR66">
        <v>0.69203840252319437</v>
      </c>
      <c r="JS66">
        <v>0.69034831627954762</v>
      </c>
      <c r="JT66">
        <v>0.69302153029190361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0.67433477869477543</v>
      </c>
      <c r="KL66">
        <v>0.73487920863783152</v>
      </c>
      <c r="KM66">
        <v>0.73883250857423366</v>
      </c>
      <c r="KN66">
        <v>0.73946150668974464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0.53333333333333333</v>
      </c>
      <c r="LG66">
        <v>0.75708467754317299</v>
      </c>
      <c r="LH66">
        <v>0.78910159312010819</v>
      </c>
      <c r="LK66" s="102" t="s">
        <v>112</v>
      </c>
      <c r="LM66">
        <v>13</v>
      </c>
      <c r="LN66" s="86">
        <v>0.65</v>
      </c>
      <c r="LO66">
        <f t="shared" ref="LO66:LT66" si="48">IG$61</f>
        <v>0</v>
      </c>
      <c r="LP66">
        <f t="shared" si="48"/>
        <v>0</v>
      </c>
      <c r="LQ66">
        <f t="shared" si="48"/>
        <v>0</v>
      </c>
      <c r="LR66">
        <f t="shared" si="48"/>
        <v>0</v>
      </c>
      <c r="LS66">
        <f t="shared" si="48"/>
        <v>0</v>
      </c>
      <c r="LT66">
        <f t="shared" si="48"/>
        <v>0</v>
      </c>
      <c r="LU66" t="e">
        <f>#REF!</f>
        <v>#REF!</v>
      </c>
      <c r="LV66">
        <f t="shared" ref="LV66:MH66" si="49">IN$61</f>
        <v>0</v>
      </c>
      <c r="LW66">
        <f t="shared" si="49"/>
        <v>0</v>
      </c>
      <c r="LX66">
        <f t="shared" si="49"/>
        <v>0</v>
      </c>
      <c r="LY66">
        <f t="shared" si="49"/>
        <v>0</v>
      </c>
      <c r="LZ66">
        <f t="shared" si="49"/>
        <v>0</v>
      </c>
      <c r="MA66">
        <f t="shared" si="49"/>
        <v>0</v>
      </c>
      <c r="MB66">
        <f t="shared" si="49"/>
        <v>16.014233514749186</v>
      </c>
      <c r="MC66">
        <f t="shared" si="49"/>
        <v>21.585728648719648</v>
      </c>
      <c r="MD66">
        <f t="shared" si="49"/>
        <v>26.255024017394454</v>
      </c>
      <c r="ME66">
        <f t="shared" si="49"/>
        <v>29.170551617387808</v>
      </c>
      <c r="MF66">
        <f t="shared" si="49"/>
        <v>30.144647286729754</v>
      </c>
      <c r="MG66">
        <f t="shared" si="49"/>
        <v>30.639040542704105</v>
      </c>
      <c r="MH66">
        <f t="shared" si="49"/>
        <v>29.875681439077052</v>
      </c>
      <c r="MJ66">
        <f t="shared" si="36"/>
        <v>13.385685</v>
      </c>
      <c r="MK66" s="86">
        <v>0.65</v>
      </c>
      <c r="ML66">
        <f>0.61*MA66+0.39*MB66</f>
        <v>6.2455510707521826</v>
      </c>
    </row>
    <row r="67" spans="1:35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5.6100452319177156</v>
      </c>
      <c r="H67">
        <v>5.7093445453939475</v>
      </c>
      <c r="I67">
        <v>5.8079327500525606</v>
      </c>
      <c r="J67">
        <v>5.7586276805860201</v>
      </c>
      <c r="K67">
        <v>5.7561107600756323</v>
      </c>
      <c r="L67">
        <v>5.7368563881299064</v>
      </c>
      <c r="M67">
        <v>5.7650152963377845</v>
      </c>
      <c r="N67">
        <v>5.7602428977584887</v>
      </c>
      <c r="O67">
        <v>5.7243615614672629</v>
      </c>
      <c r="P67">
        <v>5.6437278207796187</v>
      </c>
      <c r="Q67">
        <v>5.6888543446738256</v>
      </c>
      <c r="R67">
        <v>5.6972859608289763</v>
      </c>
      <c r="S67">
        <v>5.6861028272311609</v>
      </c>
      <c r="T67">
        <v>5.7320630715214955</v>
      </c>
      <c r="U67">
        <v>0</v>
      </c>
      <c r="V67">
        <v>0</v>
      </c>
      <c r="W67">
        <v>0</v>
      </c>
      <c r="X67">
        <v>0</v>
      </c>
      <c r="Y67">
        <v>0</v>
      </c>
      <c r="Z67">
        <v>7.5078140622738756</v>
      </c>
      <c r="AA67">
        <v>6.4325563337873595</v>
      </c>
      <c r="AB67">
        <v>6.4064755059957417</v>
      </c>
      <c r="AC67">
        <v>6.4640728794302369</v>
      </c>
      <c r="AD67">
        <v>6.4940291389436853</v>
      </c>
      <c r="AE67">
        <v>6.4694423768845182</v>
      </c>
      <c r="AF67">
        <v>6.4724318326347454</v>
      </c>
      <c r="AG67">
        <v>6.4219655343607824</v>
      </c>
      <c r="AH67">
        <v>6.4758937899384215</v>
      </c>
      <c r="AI67">
        <v>6.3960046183537429</v>
      </c>
      <c r="AJ67">
        <v>6.4988307573430655</v>
      </c>
      <c r="AK67">
        <v>6.4436428718141681</v>
      </c>
      <c r="AL67">
        <v>6.3819758865788501</v>
      </c>
      <c r="AM67">
        <v>6.4237455469857547</v>
      </c>
      <c r="AN67">
        <v>6.3575892580400764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7.7240608701397289</v>
      </c>
      <c r="AU67">
        <v>7.5392321797507051</v>
      </c>
      <c r="AV67">
        <v>7.1213575705118979</v>
      </c>
      <c r="AW67">
        <v>7.2278825935651971</v>
      </c>
      <c r="AX67">
        <v>7.1942953593756416</v>
      </c>
      <c r="AY67">
        <v>7.2247020303376654</v>
      </c>
      <c r="AZ67">
        <v>7.2692786742610851</v>
      </c>
      <c r="BA67">
        <v>7.2037369000501794</v>
      </c>
      <c r="BB67">
        <v>7.2680441781604541</v>
      </c>
      <c r="BC67">
        <v>7.226565399088809</v>
      </c>
      <c r="BD67">
        <v>7.1388965645642202</v>
      </c>
      <c r="BE67">
        <v>7.0779192217043176</v>
      </c>
      <c r="BF67">
        <v>7.2214550539958049</v>
      </c>
      <c r="BG67">
        <v>7.1475475827324022</v>
      </c>
      <c r="BH67">
        <v>7.0948453146717991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8.5390214940673932</v>
      </c>
      <c r="BP67">
        <v>8.0261351934494094</v>
      </c>
      <c r="BQ67">
        <v>7.9567716623615548</v>
      </c>
      <c r="BR67">
        <v>7.9062252522596541</v>
      </c>
      <c r="BS67">
        <v>7.9296460460577443</v>
      </c>
      <c r="BT67">
        <v>8.0164647801797795</v>
      </c>
      <c r="BU67">
        <v>7.9485448743949982</v>
      </c>
      <c r="BV67">
        <v>7.910162180839075</v>
      </c>
      <c r="BW67">
        <v>7.8666015535136085</v>
      </c>
      <c r="BX67">
        <v>7.8793912527182242</v>
      </c>
      <c r="BY67">
        <v>7.965433634141343</v>
      </c>
      <c r="BZ67">
        <v>7.8625703207501019</v>
      </c>
      <c r="CA67">
        <v>7.9262837568330466</v>
      </c>
      <c r="CB67">
        <v>7.8707631775187812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9.2046607536861309</v>
      </c>
      <c r="CJ67">
        <v>9.2794903005191358</v>
      </c>
      <c r="CK67">
        <v>8.7595252464653424</v>
      </c>
      <c r="CL67">
        <v>8.8444257752948339</v>
      </c>
      <c r="CM67">
        <v>8.7030805101804862</v>
      </c>
      <c r="CN67">
        <v>8.6707916150350091</v>
      </c>
      <c r="CO67">
        <v>8.7699141512153762</v>
      </c>
      <c r="CP67">
        <v>8.7721875727473915</v>
      </c>
      <c r="CQ67">
        <v>8.6856974648974692</v>
      </c>
      <c r="CR67">
        <v>8.6248905155970856</v>
      </c>
      <c r="CS67">
        <v>8.6679929831821045</v>
      </c>
      <c r="CT67">
        <v>8.6796838804766701</v>
      </c>
      <c r="CU67">
        <v>8.7688819964206033</v>
      </c>
      <c r="CV67">
        <v>8.6225881168167398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10.684261913979414</v>
      </c>
      <c r="DE67">
        <v>9.747262309802375</v>
      </c>
      <c r="DF67">
        <v>9.5049544497246092</v>
      </c>
      <c r="DG67">
        <v>9.53120053029064</v>
      </c>
      <c r="DH67">
        <v>9.5121279710428883</v>
      </c>
      <c r="DI67">
        <v>9.5339407032788515</v>
      </c>
      <c r="DJ67">
        <v>9.6043882050467868</v>
      </c>
      <c r="DK67">
        <v>9.5197744995626525</v>
      </c>
      <c r="DL67">
        <v>9.5214629301916283</v>
      </c>
      <c r="DM67">
        <v>9.5240503394551883</v>
      </c>
      <c r="DN67">
        <v>9.3765722254279584</v>
      </c>
      <c r="DO67">
        <v>9.4417551599883041</v>
      </c>
      <c r="DP67">
        <v>9.503547641713574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11.311286571876032</v>
      </c>
      <c r="DY67">
        <v>11.421306203834828</v>
      </c>
      <c r="DZ67">
        <v>10.670222737716045</v>
      </c>
      <c r="EA67">
        <v>10.339601440371423</v>
      </c>
      <c r="EB67">
        <v>10.416252621519456</v>
      </c>
      <c r="EC67">
        <v>10.344492859042578</v>
      </c>
      <c r="ED67">
        <v>10.315217263751745</v>
      </c>
      <c r="EE67">
        <v>10.265448691655388</v>
      </c>
      <c r="EF67">
        <v>10.192107593430118</v>
      </c>
      <c r="EG67">
        <v>10.321506351597488</v>
      </c>
      <c r="EH67">
        <v>10.191216454723916</v>
      </c>
      <c r="EI67">
        <v>10.309980392426546</v>
      </c>
      <c r="EJ67">
        <v>10.288233912488565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12.165495997060619</v>
      </c>
      <c r="ET67">
        <v>11.938818010601342</v>
      </c>
      <c r="EU67">
        <v>11.143816141751179</v>
      </c>
      <c r="EV67">
        <v>11.106996274828113</v>
      </c>
      <c r="EW67">
        <v>11.139360074166216</v>
      </c>
      <c r="EX67">
        <v>11.152533604318544</v>
      </c>
      <c r="EY67">
        <v>11.033830210735806</v>
      </c>
      <c r="EZ67">
        <v>11.044314454352742</v>
      </c>
      <c r="FA67">
        <v>11.082985347762543</v>
      </c>
      <c r="FB67">
        <v>10.989528484378061</v>
      </c>
      <c r="FC67">
        <v>10.993580474880767</v>
      </c>
      <c r="FD67">
        <v>11.038499089406075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12.126977887524017</v>
      </c>
      <c r="FN67">
        <v>13.408601885533626</v>
      </c>
      <c r="FO67">
        <v>12.476510924203964</v>
      </c>
      <c r="FP67">
        <v>12.057465441040071</v>
      </c>
      <c r="FQ67">
        <v>11.983594489851578</v>
      </c>
      <c r="FR67">
        <v>12.060268669474958</v>
      </c>
      <c r="FS67">
        <v>11.973238452997682</v>
      </c>
      <c r="FT67">
        <v>11.93080696725394</v>
      </c>
      <c r="FU67">
        <v>11.842997043773337</v>
      </c>
      <c r="FV67">
        <v>11.795866668727381</v>
      </c>
      <c r="FW67">
        <v>11.875197142723932</v>
      </c>
      <c r="FX67">
        <v>11.923636829814441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13.401281173147501</v>
      </c>
      <c r="GI67">
        <v>14.344564280320935</v>
      </c>
      <c r="GJ67">
        <v>13.009906344219173</v>
      </c>
      <c r="GK67">
        <v>12.84365281111897</v>
      </c>
      <c r="GL67">
        <v>12.85838920781122</v>
      </c>
      <c r="GM67">
        <v>12.770598215604952</v>
      </c>
      <c r="GN67">
        <v>12.742088837625506</v>
      </c>
      <c r="GO67">
        <v>12.755809172734972</v>
      </c>
      <c r="GP67">
        <v>12.73941603678993</v>
      </c>
      <c r="GQ67">
        <v>12.65380590914017</v>
      </c>
      <c r="GR67">
        <v>12.693963310850103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15.027144261741901</v>
      </c>
      <c r="HD67">
        <v>15.663074262183258</v>
      </c>
      <c r="HE67">
        <v>14.736164134751359</v>
      </c>
      <c r="HF67">
        <v>13.698878604920308</v>
      </c>
      <c r="HG67">
        <v>13.65347705248405</v>
      </c>
      <c r="HH67">
        <v>13.565329800673771</v>
      </c>
      <c r="HI67">
        <v>13.586999613145416</v>
      </c>
      <c r="HJ67">
        <v>13.5085939765838</v>
      </c>
      <c r="HK67">
        <v>13.50847371132021</v>
      </c>
      <c r="HL67">
        <v>13.63360254747656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14.253529036857556</v>
      </c>
      <c r="HY67">
        <v>15.306815840985003</v>
      </c>
      <c r="HZ67">
        <v>16.304749618146971</v>
      </c>
      <c r="IA67">
        <v>14.814603914488952</v>
      </c>
      <c r="IB67">
        <v>14.504669107710654</v>
      </c>
      <c r="IC67">
        <v>14.380114651871926</v>
      </c>
      <c r="ID67">
        <v>14.438300011882072</v>
      </c>
      <c r="IE67">
        <v>14.373003110175171</v>
      </c>
      <c r="IF67">
        <v>14.391126366114081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15.444837911861319</v>
      </c>
      <c r="IU67">
        <v>17.13655555947112</v>
      </c>
      <c r="IV67">
        <v>16.143657047516442</v>
      </c>
      <c r="IW67">
        <v>15.59496926361032</v>
      </c>
      <c r="IX67">
        <v>15.213778625567807</v>
      </c>
      <c r="IY67">
        <v>15.270988839071219</v>
      </c>
      <c r="IZ67">
        <v>15.243243311293041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10.832634690864916</v>
      </c>
      <c r="JP67">
        <v>15.883302889301421</v>
      </c>
      <c r="JQ67">
        <v>18.244149950835308</v>
      </c>
      <c r="JR67">
        <v>16.869222712105291</v>
      </c>
      <c r="JS67">
        <v>16.080995452354369</v>
      </c>
      <c r="JT67">
        <v>16.207615388283088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15.672445082077399</v>
      </c>
      <c r="KL67">
        <v>19.18729290642748</v>
      </c>
      <c r="KM67">
        <v>19.223815159146188</v>
      </c>
      <c r="KN67">
        <v>17.509127969522794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11.763887707005138</v>
      </c>
      <c r="LG67">
        <v>17.863025872370137</v>
      </c>
      <c r="LH67">
        <v>20.035870904806373</v>
      </c>
      <c r="LK67" s="102" t="s">
        <v>114</v>
      </c>
      <c r="LM67">
        <v>14</v>
      </c>
      <c r="LN67" s="86">
        <v>0.7</v>
      </c>
      <c r="LO67">
        <f t="shared" ref="LO67:LT67" si="50">JA$61</f>
        <v>0</v>
      </c>
      <c r="LP67">
        <f t="shared" si="50"/>
        <v>0</v>
      </c>
      <c r="LQ67">
        <f t="shared" si="50"/>
        <v>0</v>
      </c>
      <c r="LR67">
        <f t="shared" si="50"/>
        <v>0</v>
      </c>
      <c r="LS67">
        <f t="shared" si="50"/>
        <v>0</v>
      </c>
      <c r="LT67">
        <f t="shared" si="50"/>
        <v>0</v>
      </c>
      <c r="LU67" t="e">
        <f>#REF!</f>
        <v>#REF!</v>
      </c>
      <c r="LV67">
        <f t="shared" ref="LV67:MH67" si="51">JH$61</f>
        <v>0</v>
      </c>
      <c r="LW67">
        <f t="shared" si="51"/>
        <v>0</v>
      </c>
      <c r="LX67">
        <f t="shared" si="51"/>
        <v>0</v>
      </c>
      <c r="LY67">
        <f t="shared" si="51"/>
        <v>0</v>
      </c>
      <c r="LZ67">
        <f t="shared" si="51"/>
        <v>0</v>
      </c>
      <c r="MA67">
        <f t="shared" si="51"/>
        <v>0</v>
      </c>
      <c r="MB67">
        <f t="shared" si="51"/>
        <v>0</v>
      </c>
      <c r="MC67">
        <f t="shared" si="51"/>
        <v>10.996701823599972</v>
      </c>
      <c r="MD67">
        <f t="shared" si="51"/>
        <v>17.670548618896301</v>
      </c>
      <c r="ME67">
        <f t="shared" si="51"/>
        <v>24.333824365848098</v>
      </c>
      <c r="MF67">
        <f t="shared" si="51"/>
        <v>28.317657198553498</v>
      </c>
      <c r="MG67">
        <f t="shared" si="51"/>
        <v>31.067585498402266</v>
      </c>
      <c r="MH67">
        <f t="shared" si="51"/>
        <v>31.571408006268715</v>
      </c>
      <c r="MJ67">
        <f t="shared" si="36"/>
        <v>13.983029999999999</v>
      </c>
      <c r="MK67" s="86">
        <v>0.7</v>
      </c>
      <c r="ML67">
        <f>0.02*MA67+0.98*MB67</f>
        <v>0</v>
      </c>
    </row>
    <row r="68" spans="1:35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6.3998965700580221</v>
      </c>
      <c r="H68">
        <v>6.7807071935203798</v>
      </c>
      <c r="I68">
        <v>6.9149970157611458</v>
      </c>
      <c r="J68">
        <v>6.8538707558214931</v>
      </c>
      <c r="K68">
        <v>6.8597413592097931</v>
      </c>
      <c r="L68">
        <v>6.8405194361522774</v>
      </c>
      <c r="M68">
        <v>6.8664920455809249</v>
      </c>
      <c r="N68">
        <v>6.8619156811591582</v>
      </c>
      <c r="O68">
        <v>6.8117047260406673</v>
      </c>
      <c r="P68">
        <v>6.7333808834858848</v>
      </c>
      <c r="Q68">
        <v>6.7787341305694335</v>
      </c>
      <c r="R68">
        <v>6.791221346141838</v>
      </c>
      <c r="S68">
        <v>6.779289061023646</v>
      </c>
      <c r="T68">
        <v>6.812598096144832</v>
      </c>
      <c r="U68">
        <v>0</v>
      </c>
      <c r="V68">
        <v>0</v>
      </c>
      <c r="W68">
        <v>0</v>
      </c>
      <c r="X68">
        <v>0</v>
      </c>
      <c r="Y68">
        <v>0</v>
      </c>
      <c r="Z68">
        <v>5.2428175648359652</v>
      </c>
      <c r="AA68">
        <v>7.8483182106617884</v>
      </c>
      <c r="AB68">
        <v>8.0463409890947624</v>
      </c>
      <c r="AC68">
        <v>8.1092937507337073</v>
      </c>
      <c r="AD68">
        <v>8.1213755652533841</v>
      </c>
      <c r="AE68">
        <v>8.1039610638111341</v>
      </c>
      <c r="AF68">
        <v>8.103400020463269</v>
      </c>
      <c r="AG68">
        <v>8.0565008831773</v>
      </c>
      <c r="AH68">
        <v>8.103205464975245</v>
      </c>
      <c r="AI68">
        <v>8.0196744878849859</v>
      </c>
      <c r="AJ68">
        <v>8.1334033256651441</v>
      </c>
      <c r="AK68">
        <v>8.0703748014227248</v>
      </c>
      <c r="AL68">
        <v>8.0053280930690924</v>
      </c>
      <c r="AM68">
        <v>8.0475295755550675</v>
      </c>
      <c r="AN68">
        <v>7.9766004789190097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7.2171098747530547</v>
      </c>
      <c r="AU68">
        <v>8.5216673385932058</v>
      </c>
      <c r="AV68">
        <v>9.3298350518212168</v>
      </c>
      <c r="AW68">
        <v>9.3702473910113291</v>
      </c>
      <c r="AX68">
        <v>9.3644631170025487</v>
      </c>
      <c r="AY68">
        <v>9.3812214514769821</v>
      </c>
      <c r="AZ68">
        <v>9.4236756902045489</v>
      </c>
      <c r="BA68">
        <v>9.3704594819505527</v>
      </c>
      <c r="BB68">
        <v>9.4183099874312699</v>
      </c>
      <c r="BC68">
        <v>9.3582486308229846</v>
      </c>
      <c r="BD68">
        <v>9.2876159154552518</v>
      </c>
      <c r="BE68">
        <v>9.223877183256219</v>
      </c>
      <c r="BF68">
        <v>9.3723853335622547</v>
      </c>
      <c r="BG68">
        <v>9.2784994733524719</v>
      </c>
      <c r="BH68">
        <v>9.2509700424446777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8.8369202448935038</v>
      </c>
      <c r="BP68">
        <v>10.346916974854949</v>
      </c>
      <c r="BQ68">
        <v>10.626114714931543</v>
      </c>
      <c r="BR68">
        <v>10.584752882378911</v>
      </c>
      <c r="BS68">
        <v>10.607895516553691</v>
      </c>
      <c r="BT68">
        <v>10.696398390149456</v>
      </c>
      <c r="BU68">
        <v>10.572184550105494</v>
      </c>
      <c r="BV68">
        <v>10.590018483498724</v>
      </c>
      <c r="BW68">
        <v>10.512877048599501</v>
      </c>
      <c r="BX68">
        <v>10.523135191642055</v>
      </c>
      <c r="BY68">
        <v>10.623314218682234</v>
      </c>
      <c r="BZ68">
        <v>10.509107782211862</v>
      </c>
      <c r="CA68">
        <v>10.598717518731361</v>
      </c>
      <c r="CB68">
        <v>10.512182217084161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9.5276404539658799</v>
      </c>
      <c r="CJ68">
        <v>10.574092316972774</v>
      </c>
      <c r="CK68">
        <v>11.731684722405621</v>
      </c>
      <c r="CL68">
        <v>11.974476233346136</v>
      </c>
      <c r="CM68">
        <v>11.85953258712383</v>
      </c>
      <c r="CN68">
        <v>11.824432362178626</v>
      </c>
      <c r="CO68">
        <v>11.946937412237292</v>
      </c>
      <c r="CP68">
        <v>11.915245816676212</v>
      </c>
      <c r="CQ68">
        <v>11.758592963453893</v>
      </c>
      <c r="CR68">
        <v>11.802146826061126</v>
      </c>
      <c r="CS68">
        <v>11.82186026320843</v>
      </c>
      <c r="CT68">
        <v>11.664115195735565</v>
      </c>
      <c r="CU68">
        <v>11.944786418314536</v>
      </c>
      <c r="CV68">
        <v>11.706417516095915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10.179149918247733</v>
      </c>
      <c r="DE68">
        <v>12.307948903907842</v>
      </c>
      <c r="DF68">
        <v>12.992570597410158</v>
      </c>
      <c r="DG68">
        <v>13.156329031800727</v>
      </c>
      <c r="DH68">
        <v>12.991756263295688</v>
      </c>
      <c r="DI68">
        <v>13.088130329526198</v>
      </c>
      <c r="DJ68">
        <v>13.19934421874955</v>
      </c>
      <c r="DK68">
        <v>13.055271896427044</v>
      </c>
      <c r="DL68">
        <v>13.0023276389794</v>
      </c>
      <c r="DM68">
        <v>13.041312360365897</v>
      </c>
      <c r="DN68">
        <v>12.878263188132063</v>
      </c>
      <c r="DO68">
        <v>12.99573558900153</v>
      </c>
      <c r="DP68">
        <v>13.086891514616614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9.9660263688217796</v>
      </c>
      <c r="DY68">
        <v>11.76867753671022</v>
      </c>
      <c r="DZ68">
        <v>13.927343651473301</v>
      </c>
      <c r="EA68">
        <v>14.281612413081886</v>
      </c>
      <c r="EB68">
        <v>14.441558624295009</v>
      </c>
      <c r="EC68">
        <v>14.303776763828829</v>
      </c>
      <c r="ED68">
        <v>14.198961156741413</v>
      </c>
      <c r="EE68">
        <v>14.29115055193955</v>
      </c>
      <c r="EF68">
        <v>14.181946081363508</v>
      </c>
      <c r="EG68">
        <v>14.290592714211476</v>
      </c>
      <c r="EH68">
        <v>14.169406734847765</v>
      </c>
      <c r="EI68">
        <v>14.191896070326097</v>
      </c>
      <c r="EJ68">
        <v>14.171496579460872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11.785715794064277</v>
      </c>
      <c r="ET68">
        <v>13.950176603925796</v>
      </c>
      <c r="EU68">
        <v>15.353746266844986</v>
      </c>
      <c r="EV68">
        <v>15.210098539258434</v>
      </c>
      <c r="EW68">
        <v>15.287232079925849</v>
      </c>
      <c r="EX68">
        <v>15.432469091301451</v>
      </c>
      <c r="EY68">
        <v>15.443432200661791</v>
      </c>
      <c r="EZ68">
        <v>15.307568095452146</v>
      </c>
      <c r="FA68">
        <v>15.262586230762151</v>
      </c>
      <c r="FB68">
        <v>15.130194623069409</v>
      </c>
      <c r="FC68">
        <v>15.289585051439586</v>
      </c>
      <c r="FD68">
        <v>15.264715651491441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13.060517061115732</v>
      </c>
      <c r="FN68">
        <v>13.20137558100393</v>
      </c>
      <c r="FO68">
        <v>15.9134788026885</v>
      </c>
      <c r="FP68">
        <v>16.64487670123404</v>
      </c>
      <c r="FQ68">
        <v>16.648407087973812</v>
      </c>
      <c r="FR68">
        <v>16.77210407984515</v>
      </c>
      <c r="FS68">
        <v>16.793189778140032</v>
      </c>
      <c r="FT68">
        <v>16.497980425072146</v>
      </c>
      <c r="FU68">
        <v>16.556099568839283</v>
      </c>
      <c r="FV68">
        <v>16.560502979577116</v>
      </c>
      <c r="FW68">
        <v>16.496916832886598</v>
      </c>
      <c r="FX68">
        <v>16.603811976342087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13.803760964831994</v>
      </c>
      <c r="GI68">
        <v>15.184923272025067</v>
      </c>
      <c r="GJ68">
        <v>17.685357814476657</v>
      </c>
      <c r="GK68">
        <v>18.05189354087133</v>
      </c>
      <c r="GL68">
        <v>17.533539130918548</v>
      </c>
      <c r="GM68">
        <v>17.576794792186785</v>
      </c>
      <c r="GN68">
        <v>17.682794316838475</v>
      </c>
      <c r="GO68">
        <v>17.69633494940814</v>
      </c>
      <c r="GP68">
        <v>17.725674868317526</v>
      </c>
      <c r="GQ68">
        <v>17.673539268986655</v>
      </c>
      <c r="GR68">
        <v>17.574617308125294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13.433793109700529</v>
      </c>
      <c r="HD68">
        <v>15.020683524028449</v>
      </c>
      <c r="HE68">
        <v>17.521206174534946</v>
      </c>
      <c r="HF68">
        <v>19.099177288382212</v>
      </c>
      <c r="HG68">
        <v>18.753669411270426</v>
      </c>
      <c r="HH68">
        <v>18.791892224053832</v>
      </c>
      <c r="HI68">
        <v>18.94118786215336</v>
      </c>
      <c r="HJ68">
        <v>18.714910273395294</v>
      </c>
      <c r="HK68">
        <v>18.925330171811282</v>
      </c>
      <c r="HL68">
        <v>18.888486449836581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15.768000000000001</v>
      </c>
      <c r="HY68">
        <v>15.844002585938961</v>
      </c>
      <c r="HZ68">
        <v>17.104713969722052</v>
      </c>
      <c r="IA68">
        <v>19.398386898439817</v>
      </c>
      <c r="IB68">
        <v>19.863028757685289</v>
      </c>
      <c r="IC68">
        <v>20.23869267515693</v>
      </c>
      <c r="ID68">
        <v>20.186218979890398</v>
      </c>
      <c r="IE68">
        <v>19.901956622599013</v>
      </c>
      <c r="IF68">
        <v>20.083204056894949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17.108083326398312</v>
      </c>
      <c r="IU68">
        <v>16.771565268705924</v>
      </c>
      <c r="IV68">
        <v>19.018622657144128</v>
      </c>
      <c r="IW68">
        <v>20.523862647015129</v>
      </c>
      <c r="IX68">
        <v>21.19286269328682</v>
      </c>
      <c r="IY68">
        <v>21.27764212273182</v>
      </c>
      <c r="IZ68">
        <v>20.835191666526381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11.887333333333332</v>
      </c>
      <c r="JP68">
        <v>16.308068133011584</v>
      </c>
      <c r="JQ68">
        <v>18.25559468686836</v>
      </c>
      <c r="JR68">
        <v>20.658440334317223</v>
      </c>
      <c r="JS68">
        <v>22.233409370546539</v>
      </c>
      <c r="JT68">
        <v>22.354180153449306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16.584755788614864</v>
      </c>
      <c r="KL68">
        <v>18.609440847644986</v>
      </c>
      <c r="KM68">
        <v>20.066384152567622</v>
      </c>
      <c r="KN68">
        <v>22.236274605100565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13.013337124429034</v>
      </c>
      <c r="LG68">
        <v>18.920968509260739</v>
      </c>
      <c r="LH68">
        <v>19.906473488988418</v>
      </c>
      <c r="LK68" s="102" t="s">
        <v>116</v>
      </c>
      <c r="LM68">
        <v>15</v>
      </c>
      <c r="LN68" s="86">
        <v>0.75</v>
      </c>
      <c r="LO68">
        <f t="shared" ref="LO68:LT68" si="52">JU$61</f>
        <v>0</v>
      </c>
      <c r="LP68">
        <f t="shared" si="52"/>
        <v>0</v>
      </c>
      <c r="LQ68">
        <f t="shared" si="52"/>
        <v>0</v>
      </c>
      <c r="LR68">
        <f t="shared" si="52"/>
        <v>0</v>
      </c>
      <c r="LS68">
        <f t="shared" si="52"/>
        <v>0</v>
      </c>
      <c r="LT68">
        <f t="shared" si="52"/>
        <v>0</v>
      </c>
      <c r="LU68" t="e">
        <f>#REF!</f>
        <v>#REF!</v>
      </c>
      <c r="LV68">
        <f t="shared" ref="LV68:MH68" si="53">KB$61</f>
        <v>0</v>
      </c>
      <c r="LW68">
        <f t="shared" si="53"/>
        <v>0</v>
      </c>
      <c r="LX68">
        <f t="shared" si="53"/>
        <v>0</v>
      </c>
      <c r="LY68">
        <f t="shared" si="53"/>
        <v>0</v>
      </c>
      <c r="LZ68">
        <f t="shared" si="53"/>
        <v>0</v>
      </c>
      <c r="MA68">
        <f t="shared" si="53"/>
        <v>0</v>
      </c>
      <c r="MB68">
        <f t="shared" si="53"/>
        <v>0</v>
      </c>
      <c r="MC68">
        <f t="shared" si="53"/>
        <v>0</v>
      </c>
      <c r="MD68">
        <f t="shared" si="53"/>
        <v>0</v>
      </c>
      <c r="ME68">
        <f t="shared" si="53"/>
        <v>14.718255714289096</v>
      </c>
      <c r="MF68">
        <f t="shared" si="53"/>
        <v>21.485726544406635</v>
      </c>
      <c r="MG68">
        <f t="shared" si="53"/>
        <v>27.160334882851743</v>
      </c>
      <c r="MH68">
        <f t="shared" si="53"/>
        <v>30.152302573258407</v>
      </c>
      <c r="MJ68">
        <f t="shared" si="36"/>
        <v>14.580375</v>
      </c>
      <c r="MK68" s="86">
        <v>0.75</v>
      </c>
      <c r="ML68">
        <f>0.42*MB68+0.58*MC68</f>
        <v>0</v>
      </c>
    </row>
    <row r="69" spans="1:35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K69" s="102" t="s">
        <v>661</v>
      </c>
      <c r="LM69">
        <v>16</v>
      </c>
      <c r="LN69" s="86">
        <v>0.8</v>
      </c>
      <c r="LO69">
        <f t="shared" ref="LO69:LT69" si="54">KO$61</f>
        <v>0</v>
      </c>
      <c r="LP69">
        <f t="shared" si="54"/>
        <v>0</v>
      </c>
      <c r="LQ69">
        <f t="shared" si="54"/>
        <v>0</v>
      </c>
      <c r="LR69">
        <f t="shared" si="54"/>
        <v>0</v>
      </c>
      <c r="LS69">
        <f t="shared" si="54"/>
        <v>0</v>
      </c>
      <c r="LT69">
        <f t="shared" si="54"/>
        <v>0</v>
      </c>
      <c r="LU69" t="e">
        <f>#REF!</f>
        <v>#REF!</v>
      </c>
      <c r="LV69">
        <f t="shared" ref="LV69:MH69" si="55">KV$61</f>
        <v>0</v>
      </c>
      <c r="LW69">
        <f t="shared" si="55"/>
        <v>0</v>
      </c>
      <c r="LX69">
        <f t="shared" si="55"/>
        <v>0</v>
      </c>
      <c r="LY69">
        <f t="shared" si="55"/>
        <v>0</v>
      </c>
      <c r="LZ69">
        <f t="shared" si="55"/>
        <v>0</v>
      </c>
      <c r="MA69">
        <f t="shared" si="55"/>
        <v>0</v>
      </c>
      <c r="MB69">
        <f t="shared" si="55"/>
        <v>0</v>
      </c>
      <c r="MC69">
        <f t="shared" si="55"/>
        <v>0</v>
      </c>
      <c r="MD69">
        <f t="shared" si="55"/>
        <v>0</v>
      </c>
      <c r="ME69">
        <f t="shared" si="55"/>
        <v>0</v>
      </c>
      <c r="MF69">
        <f t="shared" si="55"/>
        <v>9.4866212016984708</v>
      </c>
      <c r="MG69">
        <f t="shared" si="55"/>
        <v>19.669144829880874</v>
      </c>
      <c r="MH69">
        <f t="shared" si="55"/>
        <v>24.618233940670645</v>
      </c>
      <c r="MJ69">
        <f t="shared" si="36"/>
        <v>15.177720000000001</v>
      </c>
      <c r="MK69" s="86">
        <v>0.8</v>
      </c>
      <c r="ML69">
        <f>0.83*MC69+0.17*MD69</f>
        <v>0</v>
      </c>
    </row>
    <row r="70" spans="1:35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K70" s="102" t="s">
        <v>662</v>
      </c>
      <c r="LN70" s="35"/>
      <c r="MK70" s="35"/>
    </row>
    <row r="71" spans="1:35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0.45465147340564904</v>
      </c>
      <c r="H71">
        <v>0.48909032085342036</v>
      </c>
      <c r="I71">
        <v>0.49974788896724776</v>
      </c>
      <c r="J71">
        <v>0.48808004379780345</v>
      </c>
      <c r="K71">
        <v>0.49630225087608409</v>
      </c>
      <c r="L71">
        <v>0.50073619015942006</v>
      </c>
      <c r="M71">
        <v>0.49609699976853361</v>
      </c>
      <c r="N71">
        <v>0.49926513896058572</v>
      </c>
      <c r="O71">
        <v>0.48572283551789969</v>
      </c>
      <c r="P71">
        <v>0.49301783748297351</v>
      </c>
      <c r="Q71">
        <v>0.49123190729559002</v>
      </c>
      <c r="R71">
        <v>0.49180875139419156</v>
      </c>
      <c r="S71">
        <v>0.48457586992222218</v>
      </c>
      <c r="T71">
        <v>0.48790056455395109</v>
      </c>
      <c r="U71">
        <v>0</v>
      </c>
      <c r="V71">
        <v>0</v>
      </c>
      <c r="W71">
        <v>0</v>
      </c>
      <c r="X71">
        <v>0</v>
      </c>
      <c r="Y71">
        <v>0</v>
      </c>
      <c r="Z71">
        <v>0.93533100768704924</v>
      </c>
      <c r="AA71">
        <v>0.9889435299017898</v>
      </c>
      <c r="AB71">
        <v>0.99456815741941051</v>
      </c>
      <c r="AC71">
        <v>1.0000621028125338</v>
      </c>
      <c r="AD71">
        <v>0.9814452678183565</v>
      </c>
      <c r="AE71">
        <v>0.99216906669935323</v>
      </c>
      <c r="AF71">
        <v>0.98648131482536361</v>
      </c>
      <c r="AG71">
        <v>0.99386368514662526</v>
      </c>
      <c r="AH71">
        <v>0.98410278064258216</v>
      </c>
      <c r="AI71">
        <v>0.98416049065643385</v>
      </c>
      <c r="AJ71">
        <v>0.99569824045669753</v>
      </c>
      <c r="AK71">
        <v>0.98861239388885946</v>
      </c>
      <c r="AL71">
        <v>0.98247480631018824</v>
      </c>
      <c r="AM71">
        <v>0.98374805719716163</v>
      </c>
      <c r="AN71">
        <v>0.98483462323513871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1.3296198881731873</v>
      </c>
      <c r="AU71">
        <v>1.4514959570460602</v>
      </c>
      <c r="AV71">
        <v>1.5057394157516981</v>
      </c>
      <c r="AW71">
        <v>1.4686556488133471</v>
      </c>
      <c r="AX71">
        <v>1.4863618068027211</v>
      </c>
      <c r="AY71">
        <v>1.4831659848297647</v>
      </c>
      <c r="AZ71">
        <v>1.4822086617278238</v>
      </c>
      <c r="BA71">
        <v>1.4929889621856898</v>
      </c>
      <c r="BB71">
        <v>1.4707427621888853</v>
      </c>
      <c r="BC71">
        <v>1.4684418729001689</v>
      </c>
      <c r="BD71">
        <v>1.4889905338047185</v>
      </c>
      <c r="BE71">
        <v>1.4798812621611226</v>
      </c>
      <c r="BF71">
        <v>1.4781104966332101</v>
      </c>
      <c r="BG71">
        <v>1.4818937340532377</v>
      </c>
      <c r="BH71">
        <v>1.4886232045404018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1.8793398039497318</v>
      </c>
      <c r="BP71">
        <v>1.9621447160344068</v>
      </c>
      <c r="BQ71">
        <v>1.98696960147831</v>
      </c>
      <c r="BR71">
        <v>1.9790394979944734</v>
      </c>
      <c r="BS71">
        <v>1.9897358133969976</v>
      </c>
      <c r="BT71">
        <v>1.9776719388169974</v>
      </c>
      <c r="BU71">
        <v>1.9815027628420083</v>
      </c>
      <c r="BV71">
        <v>1.9886160279674612</v>
      </c>
      <c r="BW71">
        <v>1.9802208806614903</v>
      </c>
      <c r="BX71">
        <v>1.966852505868939</v>
      </c>
      <c r="BY71">
        <v>1.9688045506414182</v>
      </c>
      <c r="BZ71">
        <v>1.961456856604503</v>
      </c>
      <c r="CA71">
        <v>1.9787637194867018</v>
      </c>
      <c r="CB71">
        <v>1.9758531205180261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2.2311166624026502</v>
      </c>
      <c r="CJ71">
        <v>2.4181960577155004</v>
      </c>
      <c r="CK71">
        <v>2.4732409440163692</v>
      </c>
      <c r="CL71">
        <v>2.4530203769338965</v>
      </c>
      <c r="CM71">
        <v>2.482864399283625</v>
      </c>
      <c r="CN71">
        <v>2.4951861987993986</v>
      </c>
      <c r="CO71">
        <v>2.491612853215694</v>
      </c>
      <c r="CP71">
        <v>2.4814630935527386</v>
      </c>
      <c r="CQ71">
        <v>2.4395459240980979</v>
      </c>
      <c r="CR71">
        <v>2.4846669860779684</v>
      </c>
      <c r="CS71">
        <v>2.4646778252067891</v>
      </c>
      <c r="CT71">
        <v>2.4492457298122763</v>
      </c>
      <c r="CU71">
        <v>2.4814904657121519</v>
      </c>
      <c r="CV71">
        <v>2.4533534354551159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2.8418088584305043</v>
      </c>
      <c r="DE71">
        <v>2.9481223615893808</v>
      </c>
      <c r="DF71">
        <v>3.0209159588066994</v>
      </c>
      <c r="DG71">
        <v>2.9805201615364751</v>
      </c>
      <c r="DH71">
        <v>2.9690562578662303</v>
      </c>
      <c r="DI71">
        <v>2.9763448113571256</v>
      </c>
      <c r="DJ71">
        <v>2.9649656864956757</v>
      </c>
      <c r="DK71">
        <v>2.9925389663503248</v>
      </c>
      <c r="DL71">
        <v>2.9611602500736067</v>
      </c>
      <c r="DM71">
        <v>2.9399160220611207</v>
      </c>
      <c r="DN71">
        <v>2.957027882515348</v>
      </c>
      <c r="DO71">
        <v>2.9685211437035957</v>
      </c>
      <c r="DP71">
        <v>2.9530974710060516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3.2947473666549962</v>
      </c>
      <c r="DY71">
        <v>3.4175932679000378</v>
      </c>
      <c r="DZ71">
        <v>3.456860978567152</v>
      </c>
      <c r="EA71">
        <v>3.4734087712456629</v>
      </c>
      <c r="EB71">
        <v>3.4626304774489483</v>
      </c>
      <c r="EC71">
        <v>3.4679823526784843</v>
      </c>
      <c r="ED71">
        <v>3.4795336713179212</v>
      </c>
      <c r="EE71">
        <v>3.4604771153301273</v>
      </c>
      <c r="EF71">
        <v>3.4522619310333704</v>
      </c>
      <c r="EG71">
        <v>3.4210032350588646</v>
      </c>
      <c r="EH71">
        <v>3.4565705672808487</v>
      </c>
      <c r="EI71">
        <v>3.4598150566042709</v>
      </c>
      <c r="EJ71">
        <v>3.4266031743224659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3.8697953751183283</v>
      </c>
      <c r="ET71">
        <v>3.9523843803314507</v>
      </c>
      <c r="EU71">
        <v>3.9767294739360195</v>
      </c>
      <c r="EV71">
        <v>3.9780478562169121</v>
      </c>
      <c r="EW71">
        <v>3.9718140537649718</v>
      </c>
      <c r="EX71">
        <v>3.9988638967692394</v>
      </c>
      <c r="EY71">
        <v>3.9431447273277804</v>
      </c>
      <c r="EZ71">
        <v>3.9295499594918657</v>
      </c>
      <c r="FA71">
        <v>3.9391723155112706</v>
      </c>
      <c r="FB71">
        <v>3.9369824003466447</v>
      </c>
      <c r="FC71">
        <v>3.9443776000681869</v>
      </c>
      <c r="FD71">
        <v>3.9304413873338913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4.2259470167274493</v>
      </c>
      <c r="FN71">
        <v>4.4410732505999944</v>
      </c>
      <c r="FO71">
        <v>4.4494276267599266</v>
      </c>
      <c r="FP71">
        <v>4.448041869025686</v>
      </c>
      <c r="FQ71">
        <v>4.4840695279238183</v>
      </c>
      <c r="FR71">
        <v>4.4605632101417685</v>
      </c>
      <c r="FS71">
        <v>4.4096130098337945</v>
      </c>
      <c r="FT71">
        <v>4.4258282280487409</v>
      </c>
      <c r="FU71">
        <v>4.4057553120379751</v>
      </c>
      <c r="FV71">
        <v>4.4309938237145809</v>
      </c>
      <c r="FW71">
        <v>4.4232871956262869</v>
      </c>
      <c r="FX71">
        <v>4.4021997217676248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4.9061804318354323</v>
      </c>
      <c r="GI71">
        <v>4.9626258517659396</v>
      </c>
      <c r="GJ71">
        <v>4.9680547970616304</v>
      </c>
      <c r="GK71">
        <v>4.9693099899446054</v>
      </c>
      <c r="GL71">
        <v>4.9850812650926715</v>
      </c>
      <c r="GM71">
        <v>4.9165556144774074</v>
      </c>
      <c r="GN71">
        <v>4.9276902147270869</v>
      </c>
      <c r="GO71">
        <v>4.9326881899578972</v>
      </c>
      <c r="GP71">
        <v>4.9095689162623275</v>
      </c>
      <c r="GQ71">
        <v>4.9393527116958378</v>
      </c>
      <c r="GR71">
        <v>4.8970026869758057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5.2274118739852584</v>
      </c>
      <c r="HD71">
        <v>5.416574951118676</v>
      </c>
      <c r="HE71">
        <v>5.4563731711016974</v>
      </c>
      <c r="HF71">
        <v>5.439459000681766</v>
      </c>
      <c r="HG71">
        <v>5.4419958920638489</v>
      </c>
      <c r="HH71">
        <v>5.4207005106166619</v>
      </c>
      <c r="HI71">
        <v>5.4025454445791112</v>
      </c>
      <c r="HJ71">
        <v>5.405780022843218</v>
      </c>
      <c r="HK71">
        <v>5.413880529177602</v>
      </c>
      <c r="HL71">
        <v>5.3944182864432006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5.6884824443519912</v>
      </c>
      <c r="HY71">
        <v>5.9073537937647584</v>
      </c>
      <c r="HZ71">
        <v>5.9519580410026443</v>
      </c>
      <c r="IA71">
        <v>5.8940907947207419</v>
      </c>
      <c r="IB71">
        <v>5.889442899484945</v>
      </c>
      <c r="IC71">
        <v>5.926427513993751</v>
      </c>
      <c r="ID71">
        <v>5.8788598419257232</v>
      </c>
      <c r="IE71">
        <v>5.9209906851945275</v>
      </c>
      <c r="IF71">
        <v>5.9038413100815097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6.3456514116335878</v>
      </c>
      <c r="IU71">
        <v>6.3157361209580891</v>
      </c>
      <c r="IV71">
        <v>6.3889488413215307</v>
      </c>
      <c r="IW71">
        <v>6.3800151396728353</v>
      </c>
      <c r="IX71">
        <v>6.4241312339500194</v>
      </c>
      <c r="IY71">
        <v>6.4142777536264939</v>
      </c>
      <c r="IZ71">
        <v>6.3931780915197569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4.4817544744234752</v>
      </c>
      <c r="JP71">
        <v>6.3356178677085921</v>
      </c>
      <c r="JQ71">
        <v>6.8602362999401993</v>
      </c>
      <c r="JR71">
        <v>6.8788617210805523</v>
      </c>
      <c r="JS71">
        <v>6.8620622638187001</v>
      </c>
      <c r="JT71">
        <v>6.8886340111015176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6.7028877002260687</v>
      </c>
      <c r="KL71">
        <v>7.304699333860043</v>
      </c>
      <c r="KM71">
        <v>7.3439951352278872</v>
      </c>
      <c r="KN71">
        <v>7.3502473764960587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5.3013333333333339</v>
      </c>
      <c r="LG71">
        <v>7.5254216947791388</v>
      </c>
      <c r="LH71">
        <v>7.8436698356138841</v>
      </c>
      <c r="LK71" s="102" t="s">
        <v>663</v>
      </c>
      <c r="LN71" s="35"/>
      <c r="MK71" s="35"/>
    </row>
    <row r="72" spans="1:35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K72" s="102" t="s">
        <v>664</v>
      </c>
      <c r="LN72" s="35"/>
      <c r="MK72" s="35"/>
    </row>
    <row r="73" spans="1:35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K73" s="102" t="s">
        <v>665</v>
      </c>
      <c r="LN73" s="35"/>
      <c r="MK73" s="35"/>
    </row>
    <row r="74" spans="1:35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K74" s="102" t="s">
        <v>666</v>
      </c>
      <c r="LN74" s="35"/>
      <c r="MK74" s="35"/>
    </row>
    <row r="75" spans="1:35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12.146163839933466</v>
      </c>
      <c r="H75">
        <v>12.592396594787077</v>
      </c>
      <c r="I75">
        <v>12.827504776784721</v>
      </c>
      <c r="J75">
        <v>12.714631886216303</v>
      </c>
      <c r="K75">
        <v>12.719706111420463</v>
      </c>
      <c r="L75">
        <v>12.68215764274612</v>
      </c>
      <c r="M75">
        <v>12.735318384123797</v>
      </c>
      <c r="N75">
        <v>12.726632571778614</v>
      </c>
      <c r="O75">
        <v>12.637593436257276</v>
      </c>
      <c r="P75">
        <v>12.480148663220531</v>
      </c>
      <c r="Q75">
        <v>12.570265077768701</v>
      </c>
      <c r="R75">
        <v>12.591310931491934</v>
      </c>
      <c r="S75">
        <v>12.566688222094353</v>
      </c>
      <c r="T75">
        <v>12.646626341802238</v>
      </c>
      <c r="U75">
        <v>0</v>
      </c>
      <c r="V75">
        <v>0</v>
      </c>
      <c r="W75">
        <v>0</v>
      </c>
      <c r="X75">
        <v>0</v>
      </c>
      <c r="Y75">
        <v>0</v>
      </c>
      <c r="Z75">
        <v>13.403142293208909</v>
      </c>
      <c r="AA75">
        <v>14.502176552916969</v>
      </c>
      <c r="AB75">
        <v>14.661161129974227</v>
      </c>
      <c r="AC75">
        <v>14.782555638261577</v>
      </c>
      <c r="AD75">
        <v>14.82077755702022</v>
      </c>
      <c r="AE75">
        <v>14.779187716687847</v>
      </c>
      <c r="AF75">
        <v>14.782403283720996</v>
      </c>
      <c r="AG75">
        <v>14.686501081767323</v>
      </c>
      <c r="AH75">
        <v>14.785028206999838</v>
      </c>
      <c r="AI75">
        <v>14.621503872985665</v>
      </c>
      <c r="AJ75">
        <v>14.84046568354132</v>
      </c>
      <c r="AK75">
        <v>14.720764088611592</v>
      </c>
      <c r="AL75">
        <v>14.592764334531187</v>
      </c>
      <c r="AM75">
        <v>14.676998896014418</v>
      </c>
      <c r="AN75">
        <v>14.540045464178014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15.227330948152638</v>
      </c>
      <c r="AU75">
        <v>16.367500184196523</v>
      </c>
      <c r="AV75">
        <v>16.756364488993984</v>
      </c>
      <c r="AW75">
        <v>16.889588754912801</v>
      </c>
      <c r="AX75">
        <v>16.860627801914898</v>
      </c>
      <c r="AY75">
        <v>16.899525744890685</v>
      </c>
      <c r="AZ75">
        <v>16.989919986914273</v>
      </c>
      <c r="BA75">
        <v>16.878532560839488</v>
      </c>
      <c r="BB75">
        <v>16.990218312865551</v>
      </c>
      <c r="BC75">
        <v>16.88344493835373</v>
      </c>
      <c r="BD75">
        <v>16.721092090655244</v>
      </c>
      <c r="BE75">
        <v>16.602619739850677</v>
      </c>
      <c r="BF75">
        <v>16.902894534311411</v>
      </c>
      <c r="BG75">
        <v>16.711151086644303</v>
      </c>
      <c r="BH75">
        <v>16.657061224680252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17.826891367793092</v>
      </c>
      <c r="BP75">
        <v>18.782111981369486</v>
      </c>
      <c r="BQ75">
        <v>18.926457008923602</v>
      </c>
      <c r="BR75">
        <v>18.882298279452939</v>
      </c>
      <c r="BS75">
        <v>18.916211745366756</v>
      </c>
      <c r="BT75">
        <v>19.108459315608162</v>
      </c>
      <c r="BU75">
        <v>18.842514755342496</v>
      </c>
      <c r="BV75">
        <v>18.898515057773754</v>
      </c>
      <c r="BW75">
        <v>18.739561379804044</v>
      </c>
      <c r="BX75">
        <v>18.774213761112424</v>
      </c>
      <c r="BY75">
        <v>18.972843862830523</v>
      </c>
      <c r="BZ75">
        <v>18.752596005361927</v>
      </c>
      <c r="CA75">
        <v>18.925829019347493</v>
      </c>
      <c r="CB75">
        <v>18.751862373419513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19.19917471447269</v>
      </c>
      <c r="CJ75">
        <v>20.290079919699352</v>
      </c>
      <c r="CK75">
        <v>20.947988670735437</v>
      </c>
      <c r="CL75">
        <v>21.248648185002786</v>
      </c>
      <c r="CM75">
        <v>21.001632976311527</v>
      </c>
      <c r="CN75">
        <v>20.919230989418011</v>
      </c>
      <c r="CO75">
        <v>21.167112952012697</v>
      </c>
      <c r="CP75">
        <v>21.115733286363639</v>
      </c>
      <c r="CQ75">
        <v>20.835288146567201</v>
      </c>
      <c r="CR75">
        <v>20.903744607072504</v>
      </c>
      <c r="CS75">
        <v>20.936888912898493</v>
      </c>
      <c r="CT75">
        <v>20.645451986422078</v>
      </c>
      <c r="CU75">
        <v>21.185663433352527</v>
      </c>
      <c r="CV75">
        <v>20.732537945237699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21.654328880357827</v>
      </c>
      <c r="DE75">
        <v>22.499993991929294</v>
      </c>
      <c r="DF75">
        <v>22.932130139126809</v>
      </c>
      <c r="DG75">
        <v>23.165208500504431</v>
      </c>
      <c r="DH75">
        <v>22.834822458542103</v>
      </c>
      <c r="DI75">
        <v>23.032922047508848</v>
      </c>
      <c r="DJ75">
        <v>23.247521978542625</v>
      </c>
      <c r="DK75">
        <v>22.976974869343675</v>
      </c>
      <c r="DL75">
        <v>22.900782756460853</v>
      </c>
      <c r="DM75">
        <v>22.982776845964469</v>
      </c>
      <c r="DN75">
        <v>22.681713524023415</v>
      </c>
      <c r="DO75">
        <v>22.883137353036844</v>
      </c>
      <c r="DP75">
        <v>23.035221315297303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21.966757057663848</v>
      </c>
      <c r="DY75">
        <v>24.098913052386539</v>
      </c>
      <c r="DZ75">
        <v>25.018930493309004</v>
      </c>
      <c r="EA75">
        <v>24.985030312831245</v>
      </c>
      <c r="EB75">
        <v>25.355217817932527</v>
      </c>
      <c r="EC75">
        <v>25.037293146741785</v>
      </c>
      <c r="ED75">
        <v>24.840226484652291</v>
      </c>
      <c r="EE75">
        <v>25.03169345774916</v>
      </c>
      <c r="EF75">
        <v>24.807606579825062</v>
      </c>
      <c r="EG75">
        <v>25.035469855002258</v>
      </c>
      <c r="EH75">
        <v>24.785664965770355</v>
      </c>
      <c r="EI75">
        <v>24.8467743633365</v>
      </c>
      <c r="EJ75">
        <v>24.85480303123488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24.909496646893402</v>
      </c>
      <c r="ET75">
        <v>26.658524048254357</v>
      </c>
      <c r="EU75">
        <v>26.856190484604081</v>
      </c>
      <c r="EV75">
        <v>26.509936583587852</v>
      </c>
      <c r="EW75">
        <v>26.64967750774511</v>
      </c>
      <c r="EX75">
        <v>26.9116659424052</v>
      </c>
      <c r="EY75">
        <v>26.929521122794501</v>
      </c>
      <c r="EZ75">
        <v>26.658795563029852</v>
      </c>
      <c r="FA75">
        <v>26.548354586635718</v>
      </c>
      <c r="FB75">
        <v>26.33916292273711</v>
      </c>
      <c r="FC75">
        <v>26.724358773940448</v>
      </c>
      <c r="FD75">
        <v>26.58084438083748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26.046259973730109</v>
      </c>
      <c r="FN75">
        <v>27.623702385083785</v>
      </c>
      <c r="FO75">
        <v>28.966456684583449</v>
      </c>
      <c r="FP75">
        <v>28.907539269599479</v>
      </c>
      <c r="FQ75">
        <v>28.87824232234976</v>
      </c>
      <c r="FR75">
        <v>29.151756606745121</v>
      </c>
      <c r="FS75">
        <v>29.226955138385581</v>
      </c>
      <c r="FT75">
        <v>28.688744841613794</v>
      </c>
      <c r="FU75">
        <v>28.731583953858451</v>
      </c>
      <c r="FV75">
        <v>28.792914195019925</v>
      </c>
      <c r="FW75">
        <v>28.648407343488959</v>
      </c>
      <c r="FX75">
        <v>28.897906595135122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28.30148213968733</v>
      </c>
      <c r="GI75">
        <v>30.525368895815365</v>
      </c>
      <c r="GJ75">
        <v>31.31418612872374</v>
      </c>
      <c r="GK75">
        <v>31.316128225135675</v>
      </c>
      <c r="GL75">
        <v>30.411076298559724</v>
      </c>
      <c r="GM75">
        <v>30.491805458491061</v>
      </c>
      <c r="GN75">
        <v>30.651953871513104</v>
      </c>
      <c r="GO75">
        <v>30.601135505123271</v>
      </c>
      <c r="GP75">
        <v>30.708787654709965</v>
      </c>
      <c r="GQ75">
        <v>30.546273807795945</v>
      </c>
      <c r="GR75">
        <v>30.471808604600223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29.554802230385022</v>
      </c>
      <c r="HD75">
        <v>31.797314441466</v>
      </c>
      <c r="HE75">
        <v>33.123827084635238</v>
      </c>
      <c r="HF75">
        <v>33.070529713325733</v>
      </c>
      <c r="HG75">
        <v>32.556817894095495</v>
      </c>
      <c r="HH75">
        <v>32.581432195855498</v>
      </c>
      <c r="HI75">
        <v>32.736024545969322</v>
      </c>
      <c r="HJ75">
        <v>32.398119495248913</v>
      </c>
      <c r="HK75">
        <v>32.715874899958607</v>
      </c>
      <c r="HL75">
        <v>32.636411928552512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31.211875463844699</v>
      </c>
      <c r="HY75">
        <v>32.528959622042585</v>
      </c>
      <c r="HZ75">
        <v>34.62156365099748</v>
      </c>
      <c r="IA75">
        <v>34.983620556550491</v>
      </c>
      <c r="IB75">
        <v>34.281590497603197</v>
      </c>
      <c r="IC75">
        <v>34.921270941731656</v>
      </c>
      <c r="ID75">
        <v>34.899417417871632</v>
      </c>
      <c r="IE75">
        <v>34.319848954448858</v>
      </c>
      <c r="IF75">
        <v>34.739408045251679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34.50351679798802</v>
      </c>
      <c r="IU75">
        <v>35.249196366140836</v>
      </c>
      <c r="IV75">
        <v>36.349633408702601</v>
      </c>
      <c r="IW75">
        <v>36.487321613605303</v>
      </c>
      <c r="IX75">
        <v>36.445766941934828</v>
      </c>
      <c r="IY75">
        <v>36.756188476987631</v>
      </c>
      <c r="IZ75">
        <v>36.046485618880567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23.657799946411615</v>
      </c>
      <c r="JP75">
        <v>33.924926886813289</v>
      </c>
      <c r="JQ75">
        <v>37.906885509289907</v>
      </c>
      <c r="JR75">
        <v>38.537209105128824</v>
      </c>
      <c r="JS75">
        <v>38.745440258169545</v>
      </c>
      <c r="JT75">
        <v>38.433242942816648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32.957502407200963</v>
      </c>
      <c r="KL75">
        <v>39.319147001234633</v>
      </c>
      <c r="KM75">
        <v>40.738287967431994</v>
      </c>
      <c r="KN75">
        <v>40.656472503126729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25.886558164767507</v>
      </c>
      <c r="LG75">
        <v>38.433345423394627</v>
      </c>
      <c r="LH75">
        <v>41.535377397743275</v>
      </c>
      <c r="LK75" s="102" t="s">
        <v>667</v>
      </c>
      <c r="LN75" s="35"/>
      <c r="MK75" s="35"/>
    </row>
    <row r="76" spans="1:35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K76" s="102" t="s">
        <v>668</v>
      </c>
      <c r="LN76" s="35"/>
      <c r="MK76" s="35"/>
    </row>
    <row r="77" spans="1:35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3.7183060783503731E-2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0.68312111780751261</v>
      </c>
      <c r="AA77">
        <v>2.3490326051711686E-2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7.5481254259365721E-2</v>
      </c>
      <c r="AU77">
        <v>6.5253471516417236E-2</v>
      </c>
      <c r="AV77">
        <v>2.8624749109330952E-4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0.12081437317403194</v>
      </c>
      <c r="BP77">
        <v>4.1221698677291807E-2</v>
      </c>
      <c r="BQ77">
        <v>1.4732885098603277E-3</v>
      </c>
      <c r="BR77">
        <v>0</v>
      </c>
      <c r="BS77">
        <v>0</v>
      </c>
      <c r="BT77">
        <v>0</v>
      </c>
      <c r="BU77">
        <v>4.838317094118286E-3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0.20587695712238799</v>
      </c>
      <c r="CJ77">
        <v>0.16862770891316986</v>
      </c>
      <c r="CK77">
        <v>1.580962497511109E-2</v>
      </c>
      <c r="CL77">
        <v>3.945114405960579E-3</v>
      </c>
      <c r="CM77">
        <v>0</v>
      </c>
      <c r="CN77">
        <v>2.5653235904370291E-3</v>
      </c>
      <c r="CO77">
        <v>0</v>
      </c>
      <c r="CP77">
        <v>0</v>
      </c>
      <c r="CQ77">
        <v>3.4708633164913139E-3</v>
      </c>
      <c r="CR77">
        <v>0</v>
      </c>
      <c r="CS77">
        <v>3.1928956773515337E-3</v>
      </c>
      <c r="CT77">
        <v>1.3683237737008474E-2</v>
      </c>
      <c r="CU77">
        <v>0</v>
      </c>
      <c r="CV77">
        <v>1.4995370506381289E-2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0.31992740914054069</v>
      </c>
      <c r="DE77">
        <v>0.10587358429308133</v>
      </c>
      <c r="DF77">
        <v>2.3776737876635046E-3</v>
      </c>
      <c r="DG77">
        <v>1.6253919552252625E-3</v>
      </c>
      <c r="DH77">
        <v>7.1235558398722067E-3</v>
      </c>
      <c r="DI77">
        <v>0</v>
      </c>
      <c r="DJ77">
        <v>7.1915960060108097E-3</v>
      </c>
      <c r="DK77">
        <v>1.4227523840577369E-2</v>
      </c>
      <c r="DL77">
        <v>2.5682155129936372E-2</v>
      </c>
      <c r="DM77">
        <v>8.8971336634423772E-3</v>
      </c>
      <c r="DN77">
        <v>1.4899497509605883E-2</v>
      </c>
      <c r="DO77">
        <v>1.6688757786252933E-2</v>
      </c>
      <c r="DP77">
        <v>4.1154047081098412E-3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0.61617544161518556</v>
      </c>
      <c r="DY77">
        <v>0.2935647022619467</v>
      </c>
      <c r="DZ77">
        <v>4.1934456335671784E-2</v>
      </c>
      <c r="EA77">
        <v>4.0398158021922571E-2</v>
      </c>
      <c r="EB77">
        <v>4.9452006455218724E-3</v>
      </c>
      <c r="EC77">
        <v>1.1545877254086487E-2</v>
      </c>
      <c r="ED77">
        <v>3.1412058826233637E-2</v>
      </c>
      <c r="EE77">
        <v>1.0774204940792903E-2</v>
      </c>
      <c r="EF77">
        <v>9.9365616061326181E-3</v>
      </c>
      <c r="EG77">
        <v>2.651764754942151E-2</v>
      </c>
      <c r="EH77">
        <v>2.0102731416856187E-2</v>
      </c>
      <c r="EI77">
        <v>1.5470644010110179E-2</v>
      </c>
      <c r="EJ77">
        <v>2.1128901849709225E-2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0.3170061863665668</v>
      </c>
      <c r="ET77">
        <v>0.15222379637104988</v>
      </c>
      <c r="EU77">
        <v>2.4304292705467422E-2</v>
      </c>
      <c r="EV77">
        <v>3.1868577346118816E-2</v>
      </c>
      <c r="EW77">
        <v>4.8809115060351453E-2</v>
      </c>
      <c r="EX77">
        <v>5.148437413512303E-2</v>
      </c>
      <c r="EY77">
        <v>5.430156792215454E-3</v>
      </c>
      <c r="EZ77">
        <v>3.5293745792029659E-2</v>
      </c>
      <c r="FA77">
        <v>3.8036828245994608E-2</v>
      </c>
      <c r="FB77">
        <v>4.9951923529907093E-2</v>
      </c>
      <c r="FC77">
        <v>3.8277202763998121E-3</v>
      </c>
      <c r="FD77">
        <v>2.2485701491899719E-2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1.3119268069223056E-2</v>
      </c>
      <c r="FN77">
        <v>0.3866695722925419</v>
      </c>
      <c r="FO77">
        <v>0.12888195448411893</v>
      </c>
      <c r="FP77">
        <v>5.2292805772578117E-2</v>
      </c>
      <c r="FQ77">
        <v>1.8559719860737178E-2</v>
      </c>
      <c r="FR77">
        <v>2.8737130588287019E-2</v>
      </c>
      <c r="FS77">
        <v>2.2148820289138102E-2</v>
      </c>
      <c r="FT77">
        <v>2.9512810004396362E-2</v>
      </c>
      <c r="FU77">
        <v>2.8739536112308145E-2</v>
      </c>
      <c r="FV77">
        <v>4.7637564535211258E-2</v>
      </c>
      <c r="FW77">
        <v>3.1206368952086082E-2</v>
      </c>
      <c r="FX77">
        <v>3.1312244198112203E-2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0.19953035737784436</v>
      </c>
      <c r="GI77">
        <v>0.38786184934458823</v>
      </c>
      <c r="GJ77">
        <v>2.1525322864348797E-2</v>
      </c>
      <c r="GK77">
        <v>1.4030327252377984E-2</v>
      </c>
      <c r="GL77">
        <v>0.106341762249293</v>
      </c>
      <c r="GM77">
        <v>5.0481795772190391E-2</v>
      </c>
      <c r="GN77">
        <v>9.2694257221057258E-2</v>
      </c>
      <c r="GO77">
        <v>5.7798002522414876E-2</v>
      </c>
      <c r="GP77">
        <v>4.302013603016526E-2</v>
      </c>
      <c r="GQ77">
        <v>3.0979131861126025E-2</v>
      </c>
      <c r="GR77">
        <v>5.4809864200175674E-2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0.90688567732385095</v>
      </c>
      <c r="HD77">
        <v>0.67076387552135985</v>
      </c>
      <c r="HE77">
        <v>0.17922991889914017</v>
      </c>
      <c r="HF77">
        <v>5.7114895111218665E-2</v>
      </c>
      <c r="HG77">
        <v>0.11135138544179123</v>
      </c>
      <c r="HH77">
        <v>6.4995679728828679E-2</v>
      </c>
      <c r="HI77">
        <v>4.77443262019112E-2</v>
      </c>
      <c r="HJ77">
        <v>6.2709698797276586E-2</v>
      </c>
      <c r="HK77">
        <v>7.0422844522026837E-2</v>
      </c>
      <c r="HL77">
        <v>7.7137598127185583E-2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0.32532644400816441</v>
      </c>
      <c r="HZ77">
        <v>0.44952688167344557</v>
      </c>
      <c r="IA77">
        <v>9.9816777889462652E-2</v>
      </c>
      <c r="IB77">
        <v>5.5997882110657073E-2</v>
      </c>
      <c r="IC77">
        <v>4.5202004715679776E-2</v>
      </c>
      <c r="ID77">
        <v>5.4808832845737766E-2</v>
      </c>
      <c r="IE77">
        <v>5.4679558843707961E-2</v>
      </c>
      <c r="IF77">
        <v>5.2521096050172918E-2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2.5060538173992175E-2</v>
      </c>
      <c r="IU77">
        <v>0.59055796440709496</v>
      </c>
      <c r="IV77">
        <v>0.27790195662210687</v>
      </c>
      <c r="IW77">
        <v>0.13385843890721164</v>
      </c>
      <c r="IX77">
        <v>6.6940893067187701E-2</v>
      </c>
      <c r="IY77">
        <v>6.2787101539076184E-2</v>
      </c>
      <c r="IZ77">
        <v>6.1347875672755549E-2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0.14593425702931928</v>
      </c>
      <c r="JQ77">
        <v>0.67948598920087533</v>
      </c>
      <c r="JR77">
        <v>0.20561102107655799</v>
      </c>
      <c r="JS77">
        <v>7.4876810528982887E-2</v>
      </c>
      <c r="JT77">
        <v>0.12896394152509055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0.23412153153457541</v>
      </c>
      <c r="KL77">
        <v>0.76191339253461832</v>
      </c>
      <c r="KM77">
        <v>0.56913683427264794</v>
      </c>
      <c r="KN77">
        <v>0.14349117558062968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0.14333174539496032</v>
      </c>
      <c r="LH77">
        <v>0.6994130558798598</v>
      </c>
      <c r="LK77" s="102" t="s">
        <v>669</v>
      </c>
    </row>
    <row r="78" spans="1:35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0.70906195910633829</v>
      </c>
      <c r="H78">
        <v>0.78185484523314597</v>
      </c>
      <c r="I78">
        <v>0.7998751709812324</v>
      </c>
      <c r="J78">
        <v>0.79522606642213889</v>
      </c>
      <c r="K78">
        <v>0.79855949723749409</v>
      </c>
      <c r="L78">
        <v>0.79586645628453889</v>
      </c>
      <c r="M78">
        <v>0.79653181276569895</v>
      </c>
      <c r="N78">
        <v>0.79478042937157989</v>
      </c>
      <c r="O78">
        <v>0.78940249985335331</v>
      </c>
      <c r="P78">
        <v>0.78728242855252695</v>
      </c>
      <c r="Q78">
        <v>0.78857870020318188</v>
      </c>
      <c r="R78">
        <v>0.79228816768589294</v>
      </c>
      <c r="S78">
        <v>0.79589313424323793</v>
      </c>
      <c r="T78">
        <v>0.78133622651050216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0.95217923188327447</v>
      </c>
      <c r="AB78">
        <v>1.0291934778779859</v>
      </c>
      <c r="AC78">
        <v>1.0313645686692074</v>
      </c>
      <c r="AD78">
        <v>1.0240636711416722</v>
      </c>
      <c r="AE78">
        <v>1.0246441398910973</v>
      </c>
      <c r="AF78">
        <v>1.0254598343493546</v>
      </c>
      <c r="AG78">
        <v>1.0238087065383703</v>
      </c>
      <c r="AH78">
        <v>1.0223953782836879</v>
      </c>
      <c r="AI78">
        <v>1.0195415917446367</v>
      </c>
      <c r="AJ78">
        <v>1.0232840269863797</v>
      </c>
      <c r="AK78">
        <v>1.0197381815340534</v>
      </c>
      <c r="AL78">
        <v>1.0201453283467858</v>
      </c>
      <c r="AM78">
        <v>1.0198125315534785</v>
      </c>
      <c r="AN78">
        <v>1.0152378940189963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3.4407170621196283E-2</v>
      </c>
      <c r="AU78">
        <v>0.75159238723443167</v>
      </c>
      <c r="AV78">
        <v>1.2993305925592258</v>
      </c>
      <c r="AW78">
        <v>1.2395996048656992</v>
      </c>
      <c r="AX78">
        <v>1.2565187999242293</v>
      </c>
      <c r="AY78">
        <v>1.2448348972650787</v>
      </c>
      <c r="AZ78">
        <v>1.243300947215398</v>
      </c>
      <c r="BA78">
        <v>1.2489999904562574</v>
      </c>
      <c r="BB78">
        <v>1.2462176928750346</v>
      </c>
      <c r="BC78">
        <v>1.2302339366036779</v>
      </c>
      <c r="BD78">
        <v>1.2348952457330822</v>
      </c>
      <c r="BE78">
        <v>1.2377962416422721</v>
      </c>
      <c r="BF78">
        <v>1.2435024857343646</v>
      </c>
      <c r="BG78">
        <v>1.2215675630273228</v>
      </c>
      <c r="BH78">
        <v>1.2423893376776503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0.44864143172118254</v>
      </c>
      <c r="BP78">
        <v>1.3792136376549649</v>
      </c>
      <c r="BQ78">
        <v>1.4494497148190379</v>
      </c>
      <c r="BR78">
        <v>1.4620355443298905</v>
      </c>
      <c r="BS78">
        <v>1.4551824866070486</v>
      </c>
      <c r="BT78">
        <v>1.464282146572105</v>
      </c>
      <c r="BU78">
        <v>1.4104717673554463</v>
      </c>
      <c r="BV78">
        <v>1.4574776375810585</v>
      </c>
      <c r="BW78">
        <v>1.4309620580663616</v>
      </c>
      <c r="BX78">
        <v>1.4367258792491517</v>
      </c>
      <c r="BY78">
        <v>1.4494345334274419</v>
      </c>
      <c r="BZ78">
        <v>1.4426719040747178</v>
      </c>
      <c r="CA78">
        <v>1.4575673525420343</v>
      </c>
      <c r="CB78">
        <v>1.4285938991385358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0.50538871923234019</v>
      </c>
      <c r="CJ78">
        <v>0.89933337209098918</v>
      </c>
      <c r="CK78">
        <v>1.5875273079389098</v>
      </c>
      <c r="CL78">
        <v>1.6261530671186193</v>
      </c>
      <c r="CM78">
        <v>1.6302648053515043</v>
      </c>
      <c r="CN78">
        <v>1.6224447352547458</v>
      </c>
      <c r="CO78">
        <v>1.6454584186529169</v>
      </c>
      <c r="CP78">
        <v>1.6177323383345328</v>
      </c>
      <c r="CQ78">
        <v>1.5796257887724898</v>
      </c>
      <c r="CR78">
        <v>1.65217363433556</v>
      </c>
      <c r="CS78">
        <v>1.6442175969303738</v>
      </c>
      <c r="CT78">
        <v>1.4944336621526497</v>
      </c>
      <c r="CU78">
        <v>1.6525805927236865</v>
      </c>
      <c r="CV78">
        <v>1.5925761554283675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0.24568810529159468</v>
      </c>
      <c r="DE78">
        <v>1.3785553825496131</v>
      </c>
      <c r="DF78">
        <v>1.7022787439928078</v>
      </c>
      <c r="DG78">
        <v>1.7946635326013451</v>
      </c>
      <c r="DH78">
        <v>1.6617082127241958</v>
      </c>
      <c r="DI78">
        <v>1.724665803572095</v>
      </c>
      <c r="DJ78">
        <v>1.7796184000016766</v>
      </c>
      <c r="DK78">
        <v>1.7190488845848486</v>
      </c>
      <c r="DL78">
        <v>1.7001758041040467</v>
      </c>
      <c r="DM78">
        <v>1.7233995729099616</v>
      </c>
      <c r="DN78">
        <v>1.7204007756068904</v>
      </c>
      <c r="DO78">
        <v>1.7553057899283937</v>
      </c>
      <c r="DP78">
        <v>1.7747346134858679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0.59309029335091967</v>
      </c>
      <c r="DZ78">
        <v>1.5442099621713545</v>
      </c>
      <c r="EA78">
        <v>1.8519813375905128</v>
      </c>
      <c r="EB78">
        <v>1.9211164400745462</v>
      </c>
      <c r="EC78">
        <v>1.8445734114001746</v>
      </c>
      <c r="ED78">
        <v>1.7861181977272753</v>
      </c>
      <c r="EE78">
        <v>1.9176886276523717</v>
      </c>
      <c r="EF78">
        <v>1.87972002336394</v>
      </c>
      <c r="EG78">
        <v>1.8939672314666445</v>
      </c>
      <c r="EH78">
        <v>1.8773903114701858</v>
      </c>
      <c r="EI78">
        <v>1.7775298525515428</v>
      </c>
      <c r="EJ78">
        <v>1.8247428020702205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0.1882741180443385</v>
      </c>
      <c r="ET78">
        <v>1.1106999150961856</v>
      </c>
      <c r="EU78">
        <v>1.8720498095510905</v>
      </c>
      <c r="EV78">
        <v>1.7437055432027853</v>
      </c>
      <c r="EW78">
        <v>1.7989022832186201</v>
      </c>
      <c r="EX78">
        <v>1.9065521754721844</v>
      </c>
      <c r="EY78">
        <v>2.002124140019693</v>
      </c>
      <c r="EZ78">
        <v>1.889930044657457</v>
      </c>
      <c r="FA78">
        <v>1.8005889644328499</v>
      </c>
      <c r="FB78">
        <v>1.7988279815515289</v>
      </c>
      <c r="FC78">
        <v>1.9406188080508033</v>
      </c>
      <c r="FD78">
        <v>1.8504111508011811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0.38589242369785332</v>
      </c>
      <c r="FN78">
        <v>0.27731508587976328</v>
      </c>
      <c r="FO78">
        <v>1.616403542684558</v>
      </c>
      <c r="FP78">
        <v>1.9310224539346879</v>
      </c>
      <c r="FQ78">
        <v>1.9436468542980267</v>
      </c>
      <c r="FR78">
        <v>2.0161429529874435</v>
      </c>
      <c r="FS78">
        <v>2.149284835487713</v>
      </c>
      <c r="FT78">
        <v>1.9195154540768813</v>
      </c>
      <c r="FU78">
        <v>2.0375937812373732</v>
      </c>
      <c r="FV78">
        <v>2.1283986792338316</v>
      </c>
      <c r="FW78">
        <v>1.955582339819848</v>
      </c>
      <c r="FX78">
        <v>2.0416821690953055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0.35412516391488041</v>
      </c>
      <c r="GI78">
        <v>0.69234666966923752</v>
      </c>
      <c r="GJ78">
        <v>2.0583804690140677</v>
      </c>
      <c r="GK78">
        <v>2.2113123628278815</v>
      </c>
      <c r="GL78">
        <v>1.8321691119177677</v>
      </c>
      <c r="GM78">
        <v>1.9104241172890406</v>
      </c>
      <c r="GN78">
        <v>2.0589691171348061</v>
      </c>
      <c r="GO78">
        <v>1.9862185925636167</v>
      </c>
      <c r="GP78">
        <v>2.0553596771147378</v>
      </c>
      <c r="GQ78">
        <v>2.0393020004947098</v>
      </c>
      <c r="GR78">
        <v>1.9902594801176527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0.20862736212400151</v>
      </c>
      <c r="HE78">
        <v>1.3015889798251008</v>
      </c>
      <c r="HF78">
        <v>2.2035337197227904</v>
      </c>
      <c r="HG78">
        <v>2.0268353364251048</v>
      </c>
      <c r="HH78">
        <v>2.0868171481495899</v>
      </c>
      <c r="HI78">
        <v>2.1409342477993847</v>
      </c>
      <c r="HJ78">
        <v>2.0599017445156549</v>
      </c>
      <c r="HK78">
        <v>2.2222885168836943</v>
      </c>
      <c r="HL78">
        <v>2.0662936866709591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0.69864945036048554</v>
      </c>
      <c r="HY78">
        <v>0.49937156144188627</v>
      </c>
      <c r="HZ78">
        <v>0.67007561466859766</v>
      </c>
      <c r="IA78">
        <v>2.0043075050789572</v>
      </c>
      <c r="IB78">
        <v>1.896414780536646</v>
      </c>
      <c r="IC78">
        <v>2.3347822803601863</v>
      </c>
      <c r="ID78">
        <v>2.2777449600440143</v>
      </c>
      <c r="IE78">
        <v>2.0557111943818622</v>
      </c>
      <c r="IF78">
        <v>2.2366367069146826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0.97063004725859625</v>
      </c>
      <c r="IU78">
        <v>0.22787167432856192</v>
      </c>
      <c r="IV78">
        <v>1.4447098443159618</v>
      </c>
      <c r="IW78">
        <v>1.9191388303548298</v>
      </c>
      <c r="IX78">
        <v>2.1916967859386416</v>
      </c>
      <c r="IY78">
        <v>2.2823259750399258</v>
      </c>
      <c r="IZ78">
        <v>1.9645832692894496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0.34956995260460388</v>
      </c>
      <c r="JP78">
        <v>0.33295052670730491</v>
      </c>
      <c r="JQ78">
        <v>0.4362051166240648</v>
      </c>
      <c r="JR78">
        <v>1.6497661121689129</v>
      </c>
      <c r="JS78">
        <v>2.400802193923564</v>
      </c>
      <c r="JT78">
        <v>2.1740592137425856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0.10572025372157054</v>
      </c>
      <c r="KL78">
        <v>0.18779230823196916</v>
      </c>
      <c r="KM78">
        <v>0.66806135259316013</v>
      </c>
      <c r="KN78">
        <v>1.9249556646248718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0.34364250594487183</v>
      </c>
      <c r="LG78">
        <v>0.41207598965593251</v>
      </c>
      <c r="LH78">
        <v>0.29961633956269201</v>
      </c>
      <c r="LK78" s="102" t="s">
        <v>670</v>
      </c>
      <c r="LM78" t="s">
        <v>991</v>
      </c>
      <c r="LN78" t="s">
        <v>1006</v>
      </c>
      <c r="LO78">
        <v>1</v>
      </c>
      <c r="LP78">
        <v>2</v>
      </c>
      <c r="LQ78">
        <v>3</v>
      </c>
      <c r="LR78">
        <v>4</v>
      </c>
      <c r="LS78">
        <v>5</v>
      </c>
      <c r="LT78">
        <v>6</v>
      </c>
      <c r="LU78">
        <v>7</v>
      </c>
      <c r="LV78">
        <v>8</v>
      </c>
      <c r="LW78">
        <v>9</v>
      </c>
      <c r="LX78">
        <v>10</v>
      </c>
      <c r="LY78">
        <v>11</v>
      </c>
      <c r="LZ78">
        <v>12</v>
      </c>
      <c r="MA78">
        <v>13</v>
      </c>
      <c r="MB78">
        <v>14</v>
      </c>
      <c r="MC78">
        <v>15</v>
      </c>
      <c r="MD78">
        <v>16</v>
      </c>
      <c r="ME78">
        <v>17</v>
      </c>
      <c r="MF78">
        <v>18</v>
      </c>
      <c r="MG78">
        <v>19</v>
      </c>
      <c r="MH78">
        <v>20</v>
      </c>
      <c r="MJ78" t="s">
        <v>886</v>
      </c>
      <c r="MK78" t="s">
        <v>627</v>
      </c>
      <c r="ML78" t="s">
        <v>1006</v>
      </c>
    </row>
    <row r="79" spans="1:35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K79" s="102" t="s">
        <v>671</v>
      </c>
      <c r="LM79">
        <v>1</v>
      </c>
      <c r="LN79" s="86">
        <v>0.05</v>
      </c>
      <c r="LO79">
        <f t="shared" ref="LO79:MH79" si="56">A$68</f>
        <v>0</v>
      </c>
      <c r="LP79">
        <f t="shared" si="56"/>
        <v>0</v>
      </c>
      <c r="LQ79">
        <f t="shared" si="56"/>
        <v>0</v>
      </c>
      <c r="LR79">
        <f t="shared" si="56"/>
        <v>0</v>
      </c>
      <c r="LS79">
        <f t="shared" si="56"/>
        <v>0</v>
      </c>
      <c r="LT79">
        <f t="shared" si="56"/>
        <v>0</v>
      </c>
      <c r="LU79">
        <f t="shared" si="56"/>
        <v>6.3998965700580221</v>
      </c>
      <c r="LV79">
        <f t="shared" si="56"/>
        <v>6.7807071935203798</v>
      </c>
      <c r="LW79">
        <f t="shared" si="56"/>
        <v>6.9149970157611458</v>
      </c>
      <c r="LX79">
        <f t="shared" si="56"/>
        <v>6.8538707558214931</v>
      </c>
      <c r="LY79">
        <f t="shared" si="56"/>
        <v>6.8597413592097931</v>
      </c>
      <c r="LZ79">
        <f t="shared" si="56"/>
        <v>6.8405194361522774</v>
      </c>
      <c r="MA79">
        <f t="shared" si="56"/>
        <v>6.8664920455809249</v>
      </c>
      <c r="MB79">
        <f t="shared" si="56"/>
        <v>6.8619156811591582</v>
      </c>
      <c r="MC79">
        <f t="shared" si="56"/>
        <v>6.8117047260406673</v>
      </c>
      <c r="MD79">
        <f t="shared" si="56"/>
        <v>6.7333808834858848</v>
      </c>
      <c r="ME79">
        <f t="shared" si="56"/>
        <v>6.7787341305694335</v>
      </c>
      <c r="MF79">
        <f t="shared" si="56"/>
        <v>6.791221346141838</v>
      </c>
      <c r="MG79">
        <f t="shared" si="56"/>
        <v>6.779289061023646</v>
      </c>
      <c r="MH79">
        <f t="shared" si="56"/>
        <v>6.812598096144832</v>
      </c>
      <c r="MJ79">
        <f>(119469*MK79+56202)/10^4</f>
        <v>6.2175449999999994</v>
      </c>
      <c r="MK79" s="86">
        <v>0.05</v>
      </c>
      <c r="ML79">
        <f>0.79*LT79+0.21*LU79</f>
        <v>1.3439782797121846</v>
      </c>
    </row>
    <row r="80" spans="1:35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2.2869792424831448E-2</v>
      </c>
      <c r="H80">
        <v>2.4602128815564388E-2</v>
      </c>
      <c r="I80">
        <v>2.5138223791109016E-2</v>
      </c>
      <c r="J80">
        <v>2.4551310050191316E-2</v>
      </c>
      <c r="K80">
        <v>2.4964901955537414E-2</v>
      </c>
      <c r="L80">
        <v>2.5187937130755525E-2</v>
      </c>
      <c r="M80">
        <v>2.4954577453145541E-2</v>
      </c>
      <c r="N80">
        <v>2.5113940591578746E-2</v>
      </c>
      <c r="O80">
        <v>2.4432738205125749E-2</v>
      </c>
      <c r="P80">
        <v>2.4799690014234078E-2</v>
      </c>
      <c r="Q80">
        <v>2.4709854491729865E-2</v>
      </c>
      <c r="R80">
        <v>2.4738870794476425E-2</v>
      </c>
      <c r="S80">
        <v>2.4375043758663065E-2</v>
      </c>
      <c r="T80">
        <v>2.4542281919212813E-2</v>
      </c>
      <c r="U80">
        <v>0</v>
      </c>
      <c r="V80">
        <v>0</v>
      </c>
      <c r="W80">
        <v>0</v>
      </c>
      <c r="X80">
        <v>0</v>
      </c>
      <c r="Y80">
        <v>0</v>
      </c>
      <c r="Z80">
        <v>4.7048843445022595E-2</v>
      </c>
      <c r="AA80">
        <v>4.9745650397474299E-2</v>
      </c>
      <c r="AB80">
        <v>5.0028579347052828E-2</v>
      </c>
      <c r="AC80">
        <v>5.0304934749121386E-2</v>
      </c>
      <c r="AD80">
        <v>4.9368474236335828E-2</v>
      </c>
      <c r="AE80">
        <v>4.9907900739404043E-2</v>
      </c>
      <c r="AF80">
        <v>4.9621796520390511E-2</v>
      </c>
      <c r="AG80">
        <v>4.9993143116027393E-2</v>
      </c>
      <c r="AH80">
        <v>4.9502151943791838E-2</v>
      </c>
      <c r="AI80">
        <v>4.9505054861993636E-2</v>
      </c>
      <c r="AJ80">
        <v>5.0085424570256401E-2</v>
      </c>
      <c r="AK80">
        <v>4.972899365638124E-2</v>
      </c>
      <c r="AL80">
        <v>4.9420261886830387E-2</v>
      </c>
      <c r="AM80">
        <v>4.9484308712130838E-2</v>
      </c>
      <c r="AN80">
        <v>4.9538964951465717E-2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6.6882288137484272E-2</v>
      </c>
      <c r="AU80">
        <v>7.3012875102920594E-2</v>
      </c>
      <c r="AV80">
        <v>7.5741419303405375E-2</v>
      </c>
      <c r="AW80">
        <v>7.3876038672703551E-2</v>
      </c>
      <c r="AX80">
        <v>7.4766690483034276E-2</v>
      </c>
      <c r="AY80">
        <v>7.4605934850591818E-2</v>
      </c>
      <c r="AZ80">
        <v>7.4557779764981069E-2</v>
      </c>
      <c r="BA80">
        <v>7.5100048399682665E-2</v>
      </c>
      <c r="BB80">
        <v>7.3981024254974118E-2</v>
      </c>
      <c r="BC80">
        <v>7.3865285357151381E-2</v>
      </c>
      <c r="BD80">
        <v>7.4898920211504919E-2</v>
      </c>
      <c r="BE80">
        <v>7.4440707352169164E-2</v>
      </c>
      <c r="BF80">
        <v>7.4351634639497538E-2</v>
      </c>
      <c r="BG80">
        <v>7.4541938332657848E-2</v>
      </c>
      <c r="BH80">
        <v>7.4880442884326021E-2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9.453419536970481E-2</v>
      </c>
      <c r="BP80">
        <v>9.8699432396096839E-2</v>
      </c>
      <c r="BQ80">
        <v>9.9948169088446115E-2</v>
      </c>
      <c r="BR80">
        <v>9.9549270522860736E-2</v>
      </c>
      <c r="BS80">
        <v>0.10008731455719298</v>
      </c>
      <c r="BT80">
        <v>9.9480479819768458E-2</v>
      </c>
      <c r="BU80">
        <v>9.9673177205332322E-2</v>
      </c>
      <c r="BV80">
        <v>0.10003098732230681</v>
      </c>
      <c r="BW80">
        <v>9.9608696210336467E-2</v>
      </c>
      <c r="BX80">
        <v>9.8936242749946612E-2</v>
      </c>
      <c r="BY80">
        <v>9.903443413689221E-2</v>
      </c>
      <c r="BZ80">
        <v>9.866483182115203E-2</v>
      </c>
      <c r="CA80">
        <v>9.9535398364522243E-2</v>
      </c>
      <c r="CB80">
        <v>9.9388989965695382E-2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0.11222920837035463</v>
      </c>
      <c r="CJ80">
        <v>0.12163964073015597</v>
      </c>
      <c r="CK80">
        <v>0.1244084981899581</v>
      </c>
      <c r="CL80">
        <v>0.12339136704898862</v>
      </c>
      <c r="CM80">
        <v>0.12489257541668121</v>
      </c>
      <c r="CN80">
        <v>0.12551238424544245</v>
      </c>
      <c r="CO80">
        <v>0.12533263849173498</v>
      </c>
      <c r="CP80">
        <v>0.12482208720084179</v>
      </c>
      <c r="CQ80">
        <v>0.12271357767093026</v>
      </c>
      <c r="CR80">
        <v>0.12498324879667837</v>
      </c>
      <c r="CS80">
        <v>0.12397775780718248</v>
      </c>
      <c r="CT80">
        <v>0.1232014954633941</v>
      </c>
      <c r="CU80">
        <v>0.12482346407002776</v>
      </c>
      <c r="CV80">
        <v>0.12340812049573002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0.14294813171179599</v>
      </c>
      <c r="DE80">
        <v>0.14829589344010977</v>
      </c>
      <c r="DF80">
        <v>0.15195754319953217</v>
      </c>
      <c r="DG80">
        <v>0.14992556144549676</v>
      </c>
      <c r="DH80">
        <v>0.14934890633129938</v>
      </c>
      <c r="DI80">
        <v>0.14971553377047919</v>
      </c>
      <c r="DJ80">
        <v>0.14914314318388722</v>
      </c>
      <c r="DK80">
        <v>0.15053012909206853</v>
      </c>
      <c r="DL80">
        <v>0.14895172284072469</v>
      </c>
      <c r="DM80">
        <v>0.14788309970126365</v>
      </c>
      <c r="DN80">
        <v>0.14874385726938374</v>
      </c>
      <c r="DO80">
        <v>0.14932198911989911</v>
      </c>
      <c r="DP80">
        <v>0.14854615045302064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0.16573175888606623</v>
      </c>
      <c r="DY80">
        <v>0.17191113017605811</v>
      </c>
      <c r="DZ80">
        <v>0.17388636713114447</v>
      </c>
      <c r="EA80">
        <v>0.17471875106869536</v>
      </c>
      <c r="EB80">
        <v>0.17417658337268377</v>
      </c>
      <c r="EC80">
        <v>0.17444579238825395</v>
      </c>
      <c r="ED80">
        <v>0.17502684463369836</v>
      </c>
      <c r="EE80">
        <v>0.17406826535865846</v>
      </c>
      <c r="EF80">
        <v>0.17365502671194027</v>
      </c>
      <c r="EG80">
        <v>0.17208265769913814</v>
      </c>
      <c r="EH80">
        <v>0.1738717589175478</v>
      </c>
      <c r="EI80">
        <v>0.17403496260584869</v>
      </c>
      <c r="EJ80">
        <v>0.17236434478483245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0.19465771504619359</v>
      </c>
      <c r="ET80">
        <v>0.19881209156596821</v>
      </c>
      <c r="EU80">
        <v>0.20003669385996059</v>
      </c>
      <c r="EV80">
        <v>0.20010301087610224</v>
      </c>
      <c r="EW80">
        <v>0.19978943932419371</v>
      </c>
      <c r="EX80">
        <v>0.2011500954109274</v>
      </c>
      <c r="EY80">
        <v>0.19834732028811763</v>
      </c>
      <c r="EZ80">
        <v>0.19766347884767918</v>
      </c>
      <c r="FA80">
        <v>0.19814750078024498</v>
      </c>
      <c r="FB80">
        <v>0.19803734408182302</v>
      </c>
      <c r="FC80">
        <v>0.1984093360195264</v>
      </c>
      <c r="FD80">
        <v>0.19770831928238872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0.21257278756174292</v>
      </c>
      <c r="FN80">
        <v>0.22339402669014038</v>
      </c>
      <c r="FO80">
        <v>0.22381426693963408</v>
      </c>
      <c r="FP80">
        <v>0.22374456081618121</v>
      </c>
      <c r="FQ80">
        <v>0.22555681729999072</v>
      </c>
      <c r="FR80">
        <v>0.22437440694878102</v>
      </c>
      <c r="FS80">
        <v>0.22181151960934567</v>
      </c>
      <c r="FT80">
        <v>0.2226271744491316</v>
      </c>
      <c r="FU80">
        <v>0.22161747042444543</v>
      </c>
      <c r="FV80">
        <v>0.22288701326532082</v>
      </c>
      <c r="FW80">
        <v>0.22249935591681516</v>
      </c>
      <c r="FX80">
        <v>0.22143861779515217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0.24678976015268778</v>
      </c>
      <c r="GI80">
        <v>0.24962906699023829</v>
      </c>
      <c r="GJ80">
        <v>0.24990215276969949</v>
      </c>
      <c r="GK80">
        <v>0.24996529124469805</v>
      </c>
      <c r="GL80">
        <v>0.25075861494429924</v>
      </c>
      <c r="GM80">
        <v>0.24731165062763585</v>
      </c>
      <c r="GN80">
        <v>0.24787174118345498</v>
      </c>
      <c r="GO80">
        <v>0.24812314838822419</v>
      </c>
      <c r="GP80">
        <v>0.24696020705544913</v>
      </c>
      <c r="GQ80">
        <v>0.2484583859001929</v>
      </c>
      <c r="GR80">
        <v>0.24632810296658958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0.26294828339966086</v>
      </c>
      <c r="HD80">
        <v>0.27246352872830354</v>
      </c>
      <c r="HE80">
        <v>0.2744654512626607</v>
      </c>
      <c r="HF80">
        <v>0.27361463786125562</v>
      </c>
      <c r="HG80">
        <v>0.27374224809174263</v>
      </c>
      <c r="HH80">
        <v>0.27267105184188428</v>
      </c>
      <c r="HI80">
        <v>0.27175781914381852</v>
      </c>
      <c r="HJ80">
        <v>0.27192052428788815</v>
      </c>
      <c r="HK80">
        <v>0.27232799442543271</v>
      </c>
      <c r="HL80">
        <v>0.2713490083723944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0.28614096802575406</v>
      </c>
      <c r="HY80">
        <v>0.29715059324772419</v>
      </c>
      <c r="HZ80">
        <v>0.29939426765606891</v>
      </c>
      <c r="IA80">
        <v>0.29648344037830704</v>
      </c>
      <c r="IB80">
        <v>0.29624964283123478</v>
      </c>
      <c r="IC80">
        <v>0.29811003591517871</v>
      </c>
      <c r="ID80">
        <v>0.29571729587151535</v>
      </c>
      <c r="IE80">
        <v>0.29783655358121358</v>
      </c>
      <c r="IF80">
        <v>0.29697390895782239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0.31919775712442594</v>
      </c>
      <c r="IU80">
        <v>0.31769296383088941</v>
      </c>
      <c r="IV80">
        <v>0.32137569624353735</v>
      </c>
      <c r="IW80">
        <v>0.3209263148728787</v>
      </c>
      <c r="IX80">
        <v>0.32314543430332049</v>
      </c>
      <c r="IY80">
        <v>0.32264978639972269</v>
      </c>
      <c r="IZ80">
        <v>0.32158843518711006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0.22544036591667374</v>
      </c>
      <c r="JP80">
        <v>0.31869305169560319</v>
      </c>
      <c r="JQ80">
        <v>0.34508230885011049</v>
      </c>
      <c r="JR80">
        <v>0.34601920126159719</v>
      </c>
      <c r="JS80">
        <v>0.34517415813977381</v>
      </c>
      <c r="JT80">
        <v>0.3465107651459518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0.33716738934738771</v>
      </c>
      <c r="KL80">
        <v>0.36743960431891576</v>
      </c>
      <c r="KM80">
        <v>0.36941625428711683</v>
      </c>
      <c r="KN80">
        <v>0.36973075334487232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0.26666666666666666</v>
      </c>
      <c r="LG80">
        <v>0.3785423387715865</v>
      </c>
      <c r="LH80">
        <v>0.3945507965600541</v>
      </c>
      <c r="LK80" s="102" t="s">
        <v>672</v>
      </c>
      <c r="LM80">
        <v>2</v>
      </c>
      <c r="LN80" s="86">
        <v>0.1</v>
      </c>
      <c r="LO80">
        <f t="shared" ref="LO80:MH80" si="57">U$68</f>
        <v>0</v>
      </c>
      <c r="LP80">
        <f t="shared" si="57"/>
        <v>0</v>
      </c>
      <c r="LQ80">
        <f t="shared" si="57"/>
        <v>0</v>
      </c>
      <c r="LR80">
        <f t="shared" si="57"/>
        <v>0</v>
      </c>
      <c r="LS80">
        <f t="shared" si="57"/>
        <v>0</v>
      </c>
      <c r="LT80">
        <f t="shared" si="57"/>
        <v>5.2428175648359652</v>
      </c>
      <c r="LU80">
        <f t="shared" si="57"/>
        <v>7.8483182106617884</v>
      </c>
      <c r="LV80">
        <f t="shared" si="57"/>
        <v>8.0463409890947624</v>
      </c>
      <c r="LW80">
        <f t="shared" si="57"/>
        <v>8.1092937507337073</v>
      </c>
      <c r="LX80">
        <f t="shared" si="57"/>
        <v>8.1213755652533841</v>
      </c>
      <c r="LY80">
        <f t="shared" si="57"/>
        <v>8.1039610638111341</v>
      </c>
      <c r="LZ80">
        <f t="shared" si="57"/>
        <v>8.103400020463269</v>
      </c>
      <c r="MA80">
        <f t="shared" si="57"/>
        <v>8.0565008831773</v>
      </c>
      <c r="MB80">
        <f t="shared" si="57"/>
        <v>8.103205464975245</v>
      </c>
      <c r="MC80">
        <f t="shared" si="57"/>
        <v>8.0196744878849859</v>
      </c>
      <c r="MD80">
        <f t="shared" si="57"/>
        <v>8.1334033256651441</v>
      </c>
      <c r="ME80">
        <f t="shared" si="57"/>
        <v>8.0703748014227248</v>
      </c>
      <c r="MF80">
        <f t="shared" si="57"/>
        <v>8.0053280930690924</v>
      </c>
      <c r="MG80">
        <f t="shared" si="57"/>
        <v>8.0475295755550675</v>
      </c>
      <c r="MH80">
        <f t="shared" si="57"/>
        <v>7.9766004789190097</v>
      </c>
      <c r="MJ80">
        <f t="shared" ref="MJ80:MJ94" si="58">(119469*MK80+56202)/10^4</f>
        <v>6.8148899999999992</v>
      </c>
      <c r="MK80" s="86">
        <v>0.1</v>
      </c>
      <c r="ML80">
        <f>0.19*LT80+0.81*LU80</f>
        <v>7.3532730879548822</v>
      </c>
    </row>
    <row r="81" spans="1:35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2.4059886833129322E-3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2.6926819776904877E-5</v>
      </c>
      <c r="IB81">
        <v>0</v>
      </c>
      <c r="IC81">
        <v>0</v>
      </c>
      <c r="ID81">
        <v>0</v>
      </c>
      <c r="IE81">
        <v>8.0949791835058997E-4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5.4689510830996961E-3</v>
      </c>
      <c r="IX81">
        <v>8.1235421728879289E-3</v>
      </c>
      <c r="IY81">
        <v>0</v>
      </c>
      <c r="IZ81">
        <v>4.4820881538677167E-3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5.7255450981447858E-4</v>
      </c>
      <c r="JT81">
        <v>3.878843220843895E-4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1.1247414548424168E-2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1.6916484756312758E-2</v>
      </c>
      <c r="LK81" s="102" t="s">
        <v>673</v>
      </c>
      <c r="LM81">
        <v>3</v>
      </c>
      <c r="LN81" s="86">
        <v>0.15</v>
      </c>
      <c r="LO81">
        <f t="shared" ref="LO81:MH81" si="59">AO$68</f>
        <v>0</v>
      </c>
      <c r="LP81">
        <f t="shared" si="59"/>
        <v>0</v>
      </c>
      <c r="LQ81">
        <f t="shared" si="59"/>
        <v>0</v>
      </c>
      <c r="LR81">
        <f t="shared" si="59"/>
        <v>0</v>
      </c>
      <c r="LS81">
        <f t="shared" si="59"/>
        <v>0</v>
      </c>
      <c r="LT81">
        <f t="shared" si="59"/>
        <v>7.2171098747530547</v>
      </c>
      <c r="LU81">
        <f t="shared" si="59"/>
        <v>8.5216673385932058</v>
      </c>
      <c r="LV81">
        <f t="shared" si="59"/>
        <v>9.3298350518212168</v>
      </c>
      <c r="LW81">
        <f t="shared" si="59"/>
        <v>9.3702473910113291</v>
      </c>
      <c r="LX81">
        <f t="shared" si="59"/>
        <v>9.3644631170025487</v>
      </c>
      <c r="LY81">
        <f t="shared" si="59"/>
        <v>9.3812214514769821</v>
      </c>
      <c r="LZ81">
        <f t="shared" si="59"/>
        <v>9.4236756902045489</v>
      </c>
      <c r="MA81">
        <f t="shared" si="59"/>
        <v>9.3704594819505527</v>
      </c>
      <c r="MB81">
        <f t="shared" si="59"/>
        <v>9.4183099874312699</v>
      </c>
      <c r="MC81">
        <f t="shared" si="59"/>
        <v>9.3582486308229846</v>
      </c>
      <c r="MD81">
        <f t="shared" si="59"/>
        <v>9.2876159154552518</v>
      </c>
      <c r="ME81">
        <f t="shared" si="59"/>
        <v>9.223877183256219</v>
      </c>
      <c r="MF81">
        <f t="shared" si="59"/>
        <v>9.3723853335622547</v>
      </c>
      <c r="MG81">
        <f t="shared" si="59"/>
        <v>9.2784994733524719</v>
      </c>
      <c r="MH81">
        <f t="shared" si="59"/>
        <v>9.2509700424446777</v>
      </c>
      <c r="MJ81">
        <f t="shared" si="58"/>
        <v>7.4122350000000008</v>
      </c>
      <c r="MK81" s="86">
        <v>0.15</v>
      </c>
      <c r="ML81">
        <f>0.59*LU81+0.41*LV81</f>
        <v>8.8530161010166903</v>
      </c>
    </row>
    <row r="82" spans="1:35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4.7513956103006203</v>
      </c>
      <c r="H82">
        <v>4.9040576159946143</v>
      </c>
      <c r="I82">
        <v>4.9964708860755627</v>
      </c>
      <c r="J82">
        <v>4.9661113921658435</v>
      </c>
      <c r="K82">
        <v>4.9502437249508873</v>
      </c>
      <c r="L82">
        <v>4.9237897775491168</v>
      </c>
      <c r="M82">
        <v>4.9594815361502489</v>
      </c>
      <c r="N82">
        <v>4.9495648954623279</v>
      </c>
      <c r="O82">
        <v>4.9365434443693168</v>
      </c>
      <c r="P82">
        <v>4.8441652615057009</v>
      </c>
      <c r="Q82">
        <v>4.8921109488042243</v>
      </c>
      <c r="R82">
        <v>4.8995390353360389</v>
      </c>
      <c r="S82">
        <v>4.9000876060147158</v>
      </c>
      <c r="T82">
        <v>4.9408412954262735</v>
      </c>
      <c r="U82">
        <v>0</v>
      </c>
      <c r="V82">
        <v>0</v>
      </c>
      <c r="W82">
        <v>0</v>
      </c>
      <c r="X82">
        <v>0</v>
      </c>
      <c r="Y82">
        <v>0</v>
      </c>
      <c r="Z82">
        <v>4.2890526267077451</v>
      </c>
      <c r="AA82">
        <v>4.720307964956949</v>
      </c>
      <c r="AB82">
        <v>4.7911014750729057</v>
      </c>
      <c r="AC82">
        <v>4.8392800652698948</v>
      </c>
      <c r="AD82">
        <v>4.9004147905947626</v>
      </c>
      <c r="AE82">
        <v>4.8565827499328291</v>
      </c>
      <c r="AF82">
        <v>4.8699149980546883</v>
      </c>
      <c r="AG82">
        <v>4.8080604968422804</v>
      </c>
      <c r="AH82">
        <v>4.877964325192818</v>
      </c>
      <c r="AI82">
        <v>4.7988317027209693</v>
      </c>
      <c r="AJ82">
        <v>4.8829890850931479</v>
      </c>
      <c r="AK82">
        <v>4.8393171172755594</v>
      </c>
      <c r="AL82">
        <v>4.7876662613343575</v>
      </c>
      <c r="AM82">
        <v>4.8273988635547154</v>
      </c>
      <c r="AN82">
        <v>4.7584500984125873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4.2898520208810931</v>
      </c>
      <c r="AU82">
        <v>4.589122586219692</v>
      </c>
      <c r="AV82">
        <v>4.6503851101102534</v>
      </c>
      <c r="AW82">
        <v>4.8272985146681551</v>
      </c>
      <c r="AX82">
        <v>4.771666483710578</v>
      </c>
      <c r="AY82">
        <v>4.799664027458153</v>
      </c>
      <c r="AZ82">
        <v>4.8493588020738176</v>
      </c>
      <c r="BA82">
        <v>4.7714273152045017</v>
      </c>
      <c r="BB82">
        <v>4.8760398015830182</v>
      </c>
      <c r="BC82">
        <v>4.8356144857714689</v>
      </c>
      <c r="BD82">
        <v>4.7062344660316286</v>
      </c>
      <c r="BE82">
        <v>4.6688191081643611</v>
      </c>
      <c r="BF82">
        <v>4.8233539270819836</v>
      </c>
      <c r="BG82">
        <v>4.718267754969478</v>
      </c>
      <c r="BH82">
        <v>4.6797194896018386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4.3600088684887099</v>
      </c>
      <c r="BP82">
        <v>4.6152704685483315</v>
      </c>
      <c r="BQ82">
        <v>4.6582310124090709</v>
      </c>
      <c r="BR82">
        <v>4.6699699792209843</v>
      </c>
      <c r="BS82">
        <v>4.6611344863489492</v>
      </c>
      <c r="BT82">
        <v>4.786992240826347</v>
      </c>
      <c r="BU82">
        <v>4.6382396278746807</v>
      </c>
      <c r="BV82">
        <v>4.6633673962501723</v>
      </c>
      <c r="BW82">
        <v>4.5988346446525128</v>
      </c>
      <c r="BX82">
        <v>4.6481041983808007</v>
      </c>
      <c r="BY82">
        <v>4.7430372005020676</v>
      </c>
      <c r="BZ82">
        <v>4.6504165368817052</v>
      </c>
      <c r="CA82">
        <v>4.7026946660601503</v>
      </c>
      <c r="CB82">
        <v>4.6201440647164418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4.2339289193751508</v>
      </c>
      <c r="CJ82">
        <v>4.3608990380730068</v>
      </c>
      <c r="CK82">
        <v>4.5630282193829306</v>
      </c>
      <c r="CL82">
        <v>4.7777905363915112</v>
      </c>
      <c r="CM82">
        <v>4.5910149410038219</v>
      </c>
      <c r="CN82">
        <v>4.5211273453354659</v>
      </c>
      <c r="CO82">
        <v>4.6530541931365894</v>
      </c>
      <c r="CP82">
        <v>4.6519706120887534</v>
      </c>
      <c r="CQ82">
        <v>4.6092785414360762</v>
      </c>
      <c r="CR82">
        <v>4.5504880071686795</v>
      </c>
      <c r="CS82">
        <v>4.601524144917235</v>
      </c>
      <c r="CT82">
        <v>4.4952402515713983</v>
      </c>
      <c r="CU82">
        <v>4.6957358734973953</v>
      </c>
      <c r="CV82">
        <v>4.5321513659797672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4.0884501811313587</v>
      </c>
      <c r="DE82">
        <v>4.2639717090746379</v>
      </c>
      <c r="DF82">
        <v>4.3330205671078161</v>
      </c>
      <c r="DG82">
        <v>4.5455920096298099</v>
      </c>
      <c r="DH82">
        <v>4.4007920485338596</v>
      </c>
      <c r="DI82">
        <v>4.4891576673863867</v>
      </c>
      <c r="DJ82">
        <v>4.6134016221722201</v>
      </c>
      <c r="DK82">
        <v>4.4330764565330769</v>
      </c>
      <c r="DL82">
        <v>4.4611542317366046</v>
      </c>
      <c r="DM82">
        <v>4.5539182925035009</v>
      </c>
      <c r="DN82">
        <v>4.3672209057103917</v>
      </c>
      <c r="DO82">
        <v>4.4415608766212893</v>
      </c>
      <c r="DP82">
        <v>4.5382458006170028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3.2071385400070156</v>
      </c>
      <c r="DY82">
        <v>4.0128856630957559</v>
      </c>
      <c r="DZ82">
        <v>4.3851216251557856</v>
      </c>
      <c r="EA82">
        <v>4.3320312658885181</v>
      </c>
      <c r="EB82">
        <v>4.5473614100692519</v>
      </c>
      <c r="EC82">
        <v>4.3712404959406745</v>
      </c>
      <c r="ED82">
        <v>4.253496822123747</v>
      </c>
      <c r="EE82">
        <v>4.3949723789576876</v>
      </c>
      <c r="EF82">
        <v>4.3005368395748329</v>
      </c>
      <c r="EG82">
        <v>4.4775809065217702</v>
      </c>
      <c r="EH82">
        <v>4.2808270263650003</v>
      </c>
      <c r="EI82">
        <v>4.3115177913146532</v>
      </c>
      <c r="EJ82">
        <v>4.3810600344695567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3.4006883040072284</v>
      </c>
      <c r="ET82">
        <v>4.0870335433278457</v>
      </c>
      <c r="EU82">
        <v>4.1308433027815941</v>
      </c>
      <c r="EV82">
        <v>3.9540908336719252</v>
      </c>
      <c r="EW82">
        <v>4.0384701479053717</v>
      </c>
      <c r="EX82">
        <v>4.1161008940538633</v>
      </c>
      <c r="EY82">
        <v>4.2539765413274173</v>
      </c>
      <c r="EZ82">
        <v>4.1461280598821917</v>
      </c>
      <c r="FA82">
        <v>4.0659982244127821</v>
      </c>
      <c r="FB82">
        <v>3.9694954586262758</v>
      </c>
      <c r="FC82">
        <v>4.1459430451438699</v>
      </c>
      <c r="FD82">
        <v>4.099475487672672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3.2027170878230464</v>
      </c>
      <c r="FN82">
        <v>3.4541016472206967</v>
      </c>
      <c r="FO82">
        <v>4.1116219428964547</v>
      </c>
      <c r="FP82">
        <v>4.0839338510819276</v>
      </c>
      <c r="FQ82">
        <v>3.9939659682433448</v>
      </c>
      <c r="FR82">
        <v>4.1860234727433223</v>
      </c>
      <c r="FS82">
        <v>4.3389487534535727</v>
      </c>
      <c r="FT82">
        <v>4.0412755691242683</v>
      </c>
      <c r="FU82">
        <v>4.1027414333838745</v>
      </c>
      <c r="FV82">
        <v>4.0754127617345475</v>
      </c>
      <c r="FW82">
        <v>4.0281163323037541</v>
      </c>
      <c r="FX82">
        <v>4.193787402744376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2.7368164309730045</v>
      </c>
      <c r="GI82">
        <v>3.7293693954247935</v>
      </c>
      <c r="GJ82">
        <v>4.1071858845812672</v>
      </c>
      <c r="GK82">
        <v>4.1118823064741861</v>
      </c>
      <c r="GL82">
        <v>3.6249455378904281</v>
      </c>
      <c r="GM82">
        <v>3.8334359355161194</v>
      </c>
      <c r="GN82">
        <v>3.8882622217720724</v>
      </c>
      <c r="GO82">
        <v>3.8494177402043817</v>
      </c>
      <c r="GP82">
        <v>3.9459454071929554</v>
      </c>
      <c r="GQ82">
        <v>3.8010242545871016</v>
      </c>
      <c r="GR82">
        <v>3.860418917413531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2.639480175739461</v>
      </c>
      <c r="HD82">
        <v>3.338301384760852</v>
      </c>
      <c r="HE82">
        <v>3.90981503051683</v>
      </c>
      <c r="HF82">
        <v>3.9111440054651498</v>
      </c>
      <c r="HG82">
        <v>3.6709912791270143</v>
      </c>
      <c r="HH82">
        <v>3.7313629550244576</v>
      </c>
      <c r="HI82">
        <v>3.8387272644428299</v>
      </c>
      <c r="HJ82">
        <v>3.6662571628050276</v>
      </c>
      <c r="HK82">
        <v>3.8089538065285566</v>
      </c>
      <c r="HL82">
        <v>3.8145079253029532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2.3360774724934563</v>
      </c>
      <c r="HY82">
        <v>2.5887507961895966</v>
      </c>
      <c r="HZ82">
        <v>3.5277402357110366</v>
      </c>
      <c r="IA82">
        <v>3.8525392975481441</v>
      </c>
      <c r="IB82">
        <v>3.5275173291968502</v>
      </c>
      <c r="IC82">
        <v>3.7528846789653127</v>
      </c>
      <c r="ID82">
        <v>3.8534862755999826</v>
      </c>
      <c r="IE82">
        <v>3.4610169923101841</v>
      </c>
      <c r="IF82">
        <v>3.7203816314325233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2.5809465153675264</v>
      </c>
      <c r="IU82">
        <v>3.0343178326721096</v>
      </c>
      <c r="IV82">
        <v>3.4223290165944205</v>
      </c>
      <c r="IW82">
        <v>3.5062196266493384</v>
      </c>
      <c r="IX82">
        <v>3.3958338887981752</v>
      </c>
      <c r="IY82">
        <v>3.5743915748140505</v>
      </c>
      <c r="IZ82">
        <v>3.2629166906406577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1.5056670974367492</v>
      </c>
      <c r="JP82">
        <v>2.4010566405460811</v>
      </c>
      <c r="JQ82">
        <v>3.1362604718253095</v>
      </c>
      <c r="JR82">
        <v>3.4055285865777303</v>
      </c>
      <c r="JS82">
        <v>3.5521896767462442</v>
      </c>
      <c r="JT82">
        <v>3.3238460239079326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1.0189589181294674</v>
      </c>
      <c r="KL82">
        <v>2.8378047366744092</v>
      </c>
      <c r="KM82">
        <v>3.4559594223441623</v>
      </c>
      <c r="KN82">
        <v>3.4009662797082703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0.80302795181749342</v>
      </c>
      <c r="LG82">
        <v>1.9286532471805893</v>
      </c>
      <c r="LH82">
        <v>2.7291108607562986</v>
      </c>
      <c r="LK82" s="102" t="s">
        <v>674</v>
      </c>
      <c r="LM82">
        <v>4</v>
      </c>
      <c r="LN82" s="86">
        <v>0.2</v>
      </c>
      <c r="LO82">
        <f t="shared" ref="LO82:MH82" si="60">BI$68</f>
        <v>0</v>
      </c>
      <c r="LP82">
        <f t="shared" si="60"/>
        <v>0</v>
      </c>
      <c r="LQ82">
        <f t="shared" si="60"/>
        <v>0</v>
      </c>
      <c r="LR82">
        <f t="shared" si="60"/>
        <v>0</v>
      </c>
      <c r="LS82">
        <f t="shared" si="60"/>
        <v>0</v>
      </c>
      <c r="LT82">
        <f t="shared" si="60"/>
        <v>0</v>
      </c>
      <c r="LU82">
        <f t="shared" si="60"/>
        <v>8.8369202448935038</v>
      </c>
      <c r="LV82">
        <f t="shared" si="60"/>
        <v>10.346916974854949</v>
      </c>
      <c r="LW82">
        <f t="shared" si="60"/>
        <v>10.626114714931543</v>
      </c>
      <c r="LX82">
        <f t="shared" si="60"/>
        <v>10.584752882378911</v>
      </c>
      <c r="LY82">
        <f t="shared" si="60"/>
        <v>10.607895516553691</v>
      </c>
      <c r="LZ82">
        <f t="shared" si="60"/>
        <v>10.696398390149456</v>
      </c>
      <c r="MA82">
        <f t="shared" si="60"/>
        <v>10.572184550105494</v>
      </c>
      <c r="MB82">
        <f t="shared" si="60"/>
        <v>10.590018483498724</v>
      </c>
      <c r="MC82">
        <f t="shared" si="60"/>
        <v>10.512877048599501</v>
      </c>
      <c r="MD82">
        <f t="shared" si="60"/>
        <v>10.523135191642055</v>
      </c>
      <c r="ME82">
        <f t="shared" si="60"/>
        <v>10.623314218682234</v>
      </c>
      <c r="MF82">
        <f t="shared" si="60"/>
        <v>10.509107782211862</v>
      </c>
      <c r="MG82">
        <f t="shared" si="60"/>
        <v>10.598717518731361</v>
      </c>
      <c r="MH82">
        <f t="shared" si="60"/>
        <v>10.512182217084161</v>
      </c>
      <c r="MJ82">
        <f t="shared" si="58"/>
        <v>8.0095799999999997</v>
      </c>
      <c r="MK82" s="86">
        <v>0.2</v>
      </c>
      <c r="ML82">
        <f>1*LV82+0.001*LW82</f>
        <v>10.35754308956988</v>
      </c>
    </row>
    <row r="83" spans="1:35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5.5802293516587304E-2</v>
      </c>
      <c r="H83">
        <v>6.0029194309977503E-2</v>
      </c>
      <c r="I83">
        <v>6.1337266050305421E-2</v>
      </c>
      <c r="J83">
        <v>5.9905196522466078E-2</v>
      </c>
      <c r="K83">
        <v>6.0914360771510488E-2</v>
      </c>
      <c r="L83">
        <v>6.1458566599043467E-2</v>
      </c>
      <c r="M83">
        <v>6.088916898567396E-2</v>
      </c>
      <c r="N83">
        <v>6.1278015043451275E-2</v>
      </c>
      <c r="O83">
        <v>5.9615881220506629E-2</v>
      </c>
      <c r="P83">
        <v>6.0511243634731093E-2</v>
      </c>
      <c r="Q83">
        <v>6.0292044959819956E-2</v>
      </c>
      <c r="R83">
        <v>6.0362844738521687E-2</v>
      </c>
      <c r="S83">
        <v>5.9475106771136807E-2</v>
      </c>
      <c r="T83">
        <v>5.9883167882878521E-2</v>
      </c>
      <c r="U83">
        <v>0</v>
      </c>
      <c r="V83">
        <v>0</v>
      </c>
      <c r="W83">
        <v>0</v>
      </c>
      <c r="X83">
        <v>0</v>
      </c>
      <c r="Y83">
        <v>0</v>
      </c>
      <c r="Z83">
        <v>0.11479917800585983</v>
      </c>
      <c r="AA83">
        <v>0.12137938696983734</v>
      </c>
      <c r="AB83">
        <v>0.12206973360680991</v>
      </c>
      <c r="AC83">
        <v>0.12274404078785699</v>
      </c>
      <c r="AD83">
        <v>0.12045907713666042</v>
      </c>
      <c r="AE83">
        <v>0.12177527780414779</v>
      </c>
      <c r="AF83">
        <v>0.12107718350975359</v>
      </c>
      <c r="AG83">
        <v>0.12198326920310736</v>
      </c>
      <c r="AH83">
        <v>0.12078525074285283</v>
      </c>
      <c r="AI83">
        <v>0.12079233386326597</v>
      </c>
      <c r="AJ83">
        <v>0.12220843595142686</v>
      </c>
      <c r="AK83">
        <v>0.12133874452157145</v>
      </c>
      <c r="AL83">
        <v>0.12058543900386673</v>
      </c>
      <c r="AM83">
        <v>0.12074171325760041</v>
      </c>
      <c r="AN83">
        <v>0.1208750744815766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0.16319278305546298</v>
      </c>
      <c r="AU83">
        <v>0.17815141525112563</v>
      </c>
      <c r="AV83">
        <v>0.18480906310031056</v>
      </c>
      <c r="AW83">
        <v>0.18025753436139844</v>
      </c>
      <c r="AX83">
        <v>0.18243072477860367</v>
      </c>
      <c r="AY83">
        <v>0.18203848103544423</v>
      </c>
      <c r="AZ83">
        <v>0.18192098262655418</v>
      </c>
      <c r="BA83">
        <v>0.18324411809522784</v>
      </c>
      <c r="BB83">
        <v>0.18051369918213769</v>
      </c>
      <c r="BC83">
        <v>0.18023129627144921</v>
      </c>
      <c r="BD83">
        <v>0.18275336531607253</v>
      </c>
      <c r="BE83">
        <v>0.18163532593929388</v>
      </c>
      <c r="BF83">
        <v>0.18141798852037477</v>
      </c>
      <c r="BG83">
        <v>0.18188232953168615</v>
      </c>
      <c r="BH83">
        <v>0.18270828063775607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0.23066343670207981</v>
      </c>
      <c r="BP83">
        <v>0.24082661504647521</v>
      </c>
      <c r="BQ83">
        <v>0.24387353257580749</v>
      </c>
      <c r="BR83">
        <v>0.24290022007577883</v>
      </c>
      <c r="BS83">
        <v>0.24421304751954892</v>
      </c>
      <c r="BT83">
        <v>0.24273237076023485</v>
      </c>
      <c r="BU83">
        <v>0.24320255238100863</v>
      </c>
      <c r="BV83">
        <v>0.244075609066427</v>
      </c>
      <c r="BW83">
        <v>0.24304521875321997</v>
      </c>
      <c r="BX83">
        <v>0.24140443230986908</v>
      </c>
      <c r="BY83">
        <v>0.24164401929401602</v>
      </c>
      <c r="BZ83">
        <v>0.24074218964360938</v>
      </c>
      <c r="CA83">
        <v>0.2428663720094332</v>
      </c>
      <c r="CB83">
        <v>0.24250913551629574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0.2738392684236674</v>
      </c>
      <c r="CJ83">
        <v>0.29680072338158148</v>
      </c>
      <c r="CK83">
        <v>0.30355673558349611</v>
      </c>
      <c r="CL83">
        <v>0.30107493559953197</v>
      </c>
      <c r="CM83">
        <v>0.30473788401670177</v>
      </c>
      <c r="CN83">
        <v>0.30625021755887755</v>
      </c>
      <c r="CO83">
        <v>0.30581163791983107</v>
      </c>
      <c r="CP83">
        <v>0.30456589277005452</v>
      </c>
      <c r="CQ83">
        <v>0.29942112951706934</v>
      </c>
      <c r="CR83">
        <v>0.30495912706389539</v>
      </c>
      <c r="CS83">
        <v>0.30250572904952361</v>
      </c>
      <c r="CT83">
        <v>0.30061164893068082</v>
      </c>
      <c r="CU83">
        <v>0.30456925233086762</v>
      </c>
      <c r="CV83">
        <v>0.30111581400958104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0.3487934413767832</v>
      </c>
      <c r="DE83">
        <v>0.36184197999387185</v>
      </c>
      <c r="DF83">
        <v>0.37077640540686152</v>
      </c>
      <c r="DG83">
        <v>0.36581836992701527</v>
      </c>
      <c r="DH83">
        <v>0.36441133144837445</v>
      </c>
      <c r="DI83">
        <v>0.36530590239997202</v>
      </c>
      <c r="DJ83">
        <v>0.36390926936868995</v>
      </c>
      <c r="DK83">
        <v>0.36729351498464979</v>
      </c>
      <c r="DL83">
        <v>0.36344220373137398</v>
      </c>
      <c r="DM83">
        <v>0.3608347632710876</v>
      </c>
      <c r="DN83">
        <v>0.3629350117372997</v>
      </c>
      <c r="DO83">
        <v>0.36434565345255843</v>
      </c>
      <c r="DP83">
        <v>0.36245260710537347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0.40438549168200372</v>
      </c>
      <c r="DY83">
        <v>0.41946315762958469</v>
      </c>
      <c r="DZ83">
        <v>0.42428273579999293</v>
      </c>
      <c r="EA83">
        <v>0.4263137526076175</v>
      </c>
      <c r="EB83">
        <v>0.42499086342935066</v>
      </c>
      <c r="EC83">
        <v>0.42564773342734208</v>
      </c>
      <c r="ED83">
        <v>0.42706550090622608</v>
      </c>
      <c r="EE83">
        <v>0.42472656747512993</v>
      </c>
      <c r="EF83">
        <v>0.42371826517713634</v>
      </c>
      <c r="EG83">
        <v>0.41988168478589871</v>
      </c>
      <c r="EH83">
        <v>0.42424709175881831</v>
      </c>
      <c r="EI83">
        <v>0.42464530875827139</v>
      </c>
      <c r="EJ83">
        <v>0.42056900127499286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0.47496482471271373</v>
      </c>
      <c r="ET83">
        <v>0.48510150342096253</v>
      </c>
      <c r="EU83">
        <v>0.48808953301830277</v>
      </c>
      <c r="EV83">
        <v>0.4882513465376882</v>
      </c>
      <c r="EW83">
        <v>0.4874862319510318</v>
      </c>
      <c r="EX83">
        <v>0.49080623280266145</v>
      </c>
      <c r="EY83">
        <v>0.48396746150300568</v>
      </c>
      <c r="EZ83">
        <v>0.48229888838833457</v>
      </c>
      <c r="FA83">
        <v>0.48347990190379703</v>
      </c>
      <c r="FB83">
        <v>0.48321111955964735</v>
      </c>
      <c r="FC83">
        <v>0.4841187798876444</v>
      </c>
      <c r="FD83">
        <v>0.48240829904902627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0.51867760165065779</v>
      </c>
      <c r="FN83">
        <v>0.54508142512394653</v>
      </c>
      <c r="FO83">
        <v>0.54610681133271077</v>
      </c>
      <c r="FP83">
        <v>0.54593672839148377</v>
      </c>
      <c r="FQ83">
        <v>0.55035863421197961</v>
      </c>
      <c r="FR83">
        <v>0.54747355295502775</v>
      </c>
      <c r="FS83">
        <v>0.54122010784680652</v>
      </c>
      <c r="FT83">
        <v>0.54321030565588491</v>
      </c>
      <c r="FU83">
        <v>0.54074662783564931</v>
      </c>
      <c r="FV83">
        <v>0.54384431236738451</v>
      </c>
      <c r="FW83">
        <v>0.5428984284370324</v>
      </c>
      <c r="FX83">
        <v>0.54031022742017465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0.60216701477256263</v>
      </c>
      <c r="GI83">
        <v>0.60909492345618543</v>
      </c>
      <c r="GJ83">
        <v>0.60976125275806958</v>
      </c>
      <c r="GK83">
        <v>0.60991531063706861</v>
      </c>
      <c r="GL83">
        <v>0.61185102046409223</v>
      </c>
      <c r="GM83">
        <v>0.6034404275314339</v>
      </c>
      <c r="GN83">
        <v>0.60480704848763278</v>
      </c>
      <c r="GO83">
        <v>0.60542048206726728</v>
      </c>
      <c r="GP83">
        <v>0.602582905215297</v>
      </c>
      <c r="GQ83">
        <v>0.60623846159647432</v>
      </c>
      <c r="GR83">
        <v>0.60104057123848031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0.64159381149518868</v>
      </c>
      <c r="HD83">
        <v>0.66481101009705779</v>
      </c>
      <c r="HE83">
        <v>0.66969570108089205</v>
      </c>
      <c r="HF83">
        <v>0.66761971638146167</v>
      </c>
      <c r="HG83">
        <v>0.66793108534384993</v>
      </c>
      <c r="HH83">
        <v>0.66531736649419881</v>
      </c>
      <c r="HI83">
        <v>0.6630890787109166</v>
      </c>
      <c r="HJ83">
        <v>0.66348607926244663</v>
      </c>
      <c r="HK83">
        <v>0.66448030639805489</v>
      </c>
      <c r="HL83">
        <v>0.66209158042863969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0.69818396198284882</v>
      </c>
      <c r="HY83">
        <v>0.72504744752444761</v>
      </c>
      <c r="HZ83">
        <v>0.73052201308080777</v>
      </c>
      <c r="IA83">
        <v>0.72341959452306981</v>
      </c>
      <c r="IB83">
        <v>0.72284912850821204</v>
      </c>
      <c r="IC83">
        <v>0.72738848763303654</v>
      </c>
      <c r="ID83">
        <v>0.7215502019264991</v>
      </c>
      <c r="IE83">
        <v>0.72672119073816199</v>
      </c>
      <c r="IF83">
        <v>0.72461633785708834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0.77884252738359727</v>
      </c>
      <c r="IU83">
        <v>0.77517083174736878</v>
      </c>
      <c r="IV83">
        <v>0.78415669883422867</v>
      </c>
      <c r="IW83">
        <v>0.78306020828982492</v>
      </c>
      <c r="IX83">
        <v>0.78847485970010023</v>
      </c>
      <c r="IY83">
        <v>0.78726547881532183</v>
      </c>
      <c r="IZ83">
        <v>0.78467578185654752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0.55007449283669019</v>
      </c>
      <c r="JP83">
        <v>0.77761104613727483</v>
      </c>
      <c r="JQ83">
        <v>0.84200083359427491</v>
      </c>
      <c r="JR83">
        <v>0.84428685107829982</v>
      </c>
      <c r="JS83">
        <v>0.84222494586105301</v>
      </c>
      <c r="JT83">
        <v>0.84548626695612472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0.8226884300076277</v>
      </c>
      <c r="KL83">
        <v>0.89655263453816159</v>
      </c>
      <c r="KM83">
        <v>0.90137566046056883</v>
      </c>
      <c r="KN83">
        <v>0.90214303816149433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0.65066666666666795</v>
      </c>
      <c r="LG83">
        <v>0.92364330660266869</v>
      </c>
      <c r="LH83">
        <v>0.96270394360653511</v>
      </c>
      <c r="LK83" s="102" t="s">
        <v>675</v>
      </c>
      <c r="LM83">
        <v>5</v>
      </c>
      <c r="LN83" s="86">
        <v>0.25</v>
      </c>
      <c r="LO83">
        <f t="shared" ref="LO83:MH83" si="61">CC$68</f>
        <v>0</v>
      </c>
      <c r="LP83">
        <f t="shared" si="61"/>
        <v>0</v>
      </c>
      <c r="LQ83">
        <f t="shared" si="61"/>
        <v>0</v>
      </c>
      <c r="LR83">
        <f t="shared" si="61"/>
        <v>0</v>
      </c>
      <c r="LS83">
        <f t="shared" si="61"/>
        <v>0</v>
      </c>
      <c r="LT83">
        <f t="shared" si="61"/>
        <v>0</v>
      </c>
      <c r="LU83">
        <f t="shared" si="61"/>
        <v>9.5276404539658799</v>
      </c>
      <c r="LV83">
        <f t="shared" si="61"/>
        <v>10.574092316972774</v>
      </c>
      <c r="LW83">
        <f t="shared" si="61"/>
        <v>11.731684722405621</v>
      </c>
      <c r="LX83">
        <f t="shared" si="61"/>
        <v>11.974476233346136</v>
      </c>
      <c r="LY83">
        <f t="shared" si="61"/>
        <v>11.85953258712383</v>
      </c>
      <c r="LZ83">
        <f t="shared" si="61"/>
        <v>11.824432362178626</v>
      </c>
      <c r="MA83">
        <f t="shared" si="61"/>
        <v>11.946937412237292</v>
      </c>
      <c r="MB83">
        <f t="shared" si="61"/>
        <v>11.915245816676212</v>
      </c>
      <c r="MC83">
        <f t="shared" si="61"/>
        <v>11.758592963453893</v>
      </c>
      <c r="MD83">
        <f t="shared" si="61"/>
        <v>11.802146826061126</v>
      </c>
      <c r="ME83">
        <f t="shared" si="61"/>
        <v>11.82186026320843</v>
      </c>
      <c r="MF83">
        <f t="shared" si="61"/>
        <v>11.664115195735565</v>
      </c>
      <c r="MG83">
        <f t="shared" si="61"/>
        <v>11.944786418314536</v>
      </c>
      <c r="MH83">
        <f t="shared" si="61"/>
        <v>11.706417516095915</v>
      </c>
      <c r="MJ83">
        <f t="shared" si="58"/>
        <v>8.6069250000000004</v>
      </c>
      <c r="MK83" s="86">
        <v>0.25</v>
      </c>
      <c r="ML83">
        <f>0.4*LV83+0.6*LW83</f>
        <v>11.268647760232483</v>
      </c>
    </row>
    <row r="84" spans="1:35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K84" s="102" t="s">
        <v>676</v>
      </c>
      <c r="LM84">
        <v>6</v>
      </c>
      <c r="LN84" s="86">
        <v>0.3</v>
      </c>
      <c r="LO84">
        <f t="shared" ref="LO84:MH84" si="62">CW$68</f>
        <v>0</v>
      </c>
      <c r="LP84">
        <f t="shared" si="62"/>
        <v>0</v>
      </c>
      <c r="LQ84">
        <f t="shared" si="62"/>
        <v>0</v>
      </c>
      <c r="LR84">
        <f t="shared" si="62"/>
        <v>0</v>
      </c>
      <c r="LS84">
        <f t="shared" si="62"/>
        <v>0</v>
      </c>
      <c r="LT84">
        <f t="shared" si="62"/>
        <v>0</v>
      </c>
      <c r="LU84">
        <f t="shared" si="62"/>
        <v>0</v>
      </c>
      <c r="LV84">
        <f t="shared" si="62"/>
        <v>10.179149918247733</v>
      </c>
      <c r="LW84">
        <f t="shared" si="62"/>
        <v>12.307948903907842</v>
      </c>
      <c r="LX84">
        <f t="shared" si="62"/>
        <v>12.992570597410158</v>
      </c>
      <c r="LY84">
        <f t="shared" si="62"/>
        <v>13.156329031800727</v>
      </c>
      <c r="LZ84">
        <f t="shared" si="62"/>
        <v>12.991756263295688</v>
      </c>
      <c r="MA84">
        <f t="shared" si="62"/>
        <v>13.088130329526198</v>
      </c>
      <c r="MB84">
        <f t="shared" si="62"/>
        <v>13.19934421874955</v>
      </c>
      <c r="MC84">
        <f t="shared" si="62"/>
        <v>13.055271896427044</v>
      </c>
      <c r="MD84">
        <f t="shared" si="62"/>
        <v>13.0023276389794</v>
      </c>
      <c r="ME84">
        <f t="shared" si="62"/>
        <v>13.041312360365897</v>
      </c>
      <c r="MF84">
        <f t="shared" si="62"/>
        <v>12.878263188132063</v>
      </c>
      <c r="MG84">
        <f t="shared" si="62"/>
        <v>12.99573558900153</v>
      </c>
      <c r="MH84">
        <f t="shared" si="62"/>
        <v>13.086891514616614</v>
      </c>
      <c r="MJ84">
        <f t="shared" si="58"/>
        <v>9.2042699999999993</v>
      </c>
      <c r="MK84" s="86">
        <v>0.3</v>
      </c>
      <c r="ML84">
        <f>0.8*LW84+0.2*LX84</f>
        <v>12.444873242608306</v>
      </c>
    </row>
    <row r="85" spans="1:35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K85" s="102" t="s">
        <v>677</v>
      </c>
      <c r="LM85">
        <v>7</v>
      </c>
      <c r="LN85" s="86">
        <v>0.35</v>
      </c>
      <c r="LO85">
        <f t="shared" ref="LO85:MH85" si="63">DQ$68</f>
        <v>0</v>
      </c>
      <c r="LP85">
        <f t="shared" si="63"/>
        <v>0</v>
      </c>
      <c r="LQ85">
        <f t="shared" si="63"/>
        <v>0</v>
      </c>
      <c r="LR85">
        <f t="shared" si="63"/>
        <v>0</v>
      </c>
      <c r="LS85">
        <f t="shared" si="63"/>
        <v>0</v>
      </c>
      <c r="LT85">
        <f t="shared" si="63"/>
        <v>0</v>
      </c>
      <c r="LU85">
        <f t="shared" si="63"/>
        <v>0</v>
      </c>
      <c r="LV85">
        <f t="shared" si="63"/>
        <v>9.9660263688217796</v>
      </c>
      <c r="LW85">
        <f t="shared" si="63"/>
        <v>11.76867753671022</v>
      </c>
      <c r="LX85">
        <f t="shared" si="63"/>
        <v>13.927343651473301</v>
      </c>
      <c r="LY85">
        <f t="shared" si="63"/>
        <v>14.281612413081886</v>
      </c>
      <c r="LZ85">
        <f t="shared" si="63"/>
        <v>14.441558624295009</v>
      </c>
      <c r="MA85">
        <f t="shared" si="63"/>
        <v>14.303776763828829</v>
      </c>
      <c r="MB85">
        <f t="shared" si="63"/>
        <v>14.198961156741413</v>
      </c>
      <c r="MC85">
        <f t="shared" si="63"/>
        <v>14.29115055193955</v>
      </c>
      <c r="MD85">
        <f t="shared" si="63"/>
        <v>14.181946081363508</v>
      </c>
      <c r="ME85">
        <f t="shared" si="63"/>
        <v>14.290592714211476</v>
      </c>
      <c r="MF85">
        <f t="shared" si="63"/>
        <v>14.169406734847765</v>
      </c>
      <c r="MG85">
        <f t="shared" si="63"/>
        <v>14.191896070326097</v>
      </c>
      <c r="MH85">
        <f t="shared" si="63"/>
        <v>14.171496579460872</v>
      </c>
      <c r="MJ85">
        <f t="shared" si="58"/>
        <v>9.801615</v>
      </c>
      <c r="MK85" s="86">
        <v>0.35</v>
      </c>
      <c r="ML85">
        <f>0.2*LW85+0.8*LX85</f>
        <v>13.495610428520685</v>
      </c>
    </row>
    <row r="86" spans="1:35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K86" s="102" t="s">
        <v>678</v>
      </c>
      <c r="LM86">
        <v>8</v>
      </c>
      <c r="LN86" s="86">
        <v>0.4</v>
      </c>
      <c r="LO86">
        <f t="shared" ref="LO86:MH86" si="64">EK$68</f>
        <v>0</v>
      </c>
      <c r="LP86">
        <f t="shared" si="64"/>
        <v>0</v>
      </c>
      <c r="LQ86">
        <f t="shared" si="64"/>
        <v>0</v>
      </c>
      <c r="LR86">
        <f t="shared" si="64"/>
        <v>0</v>
      </c>
      <c r="LS86">
        <f t="shared" si="64"/>
        <v>0</v>
      </c>
      <c r="LT86">
        <f t="shared" si="64"/>
        <v>0</v>
      </c>
      <c r="LU86">
        <f t="shared" si="64"/>
        <v>0</v>
      </c>
      <c r="LV86">
        <f t="shared" si="64"/>
        <v>0</v>
      </c>
      <c r="LW86">
        <f t="shared" si="64"/>
        <v>11.785715794064277</v>
      </c>
      <c r="LX86">
        <f t="shared" si="64"/>
        <v>13.950176603925796</v>
      </c>
      <c r="LY86">
        <f t="shared" si="64"/>
        <v>15.353746266844986</v>
      </c>
      <c r="LZ86">
        <f t="shared" si="64"/>
        <v>15.210098539258434</v>
      </c>
      <c r="MA86">
        <f t="shared" si="64"/>
        <v>15.287232079925849</v>
      </c>
      <c r="MB86">
        <f t="shared" si="64"/>
        <v>15.432469091301451</v>
      </c>
      <c r="MC86">
        <f t="shared" si="64"/>
        <v>15.443432200661791</v>
      </c>
      <c r="MD86">
        <f t="shared" si="64"/>
        <v>15.307568095452146</v>
      </c>
      <c r="ME86">
        <f t="shared" si="64"/>
        <v>15.262586230762151</v>
      </c>
      <c r="MF86">
        <f t="shared" si="64"/>
        <v>15.130194623069409</v>
      </c>
      <c r="MG86">
        <f t="shared" si="64"/>
        <v>15.289585051439586</v>
      </c>
      <c r="MH86">
        <f t="shared" si="64"/>
        <v>15.264715651491441</v>
      </c>
      <c r="MJ86">
        <f t="shared" si="58"/>
        <v>10.398960000000001</v>
      </c>
      <c r="MK86" s="86">
        <v>0.4</v>
      </c>
      <c r="ML86">
        <f>0.6*LX86+0.4*LY86</f>
        <v>14.511604469093474</v>
      </c>
    </row>
    <row r="87" spans="1:35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0.70630120094900373</v>
      </c>
      <c r="H87">
        <v>0.70048105211953837</v>
      </c>
      <c r="I87">
        <v>0.70535544952666196</v>
      </c>
      <c r="J87">
        <v>0.70291314063341914</v>
      </c>
      <c r="K87">
        <v>0.70469146588467269</v>
      </c>
      <c r="L87">
        <v>0.70115981267289751</v>
      </c>
      <c r="M87">
        <v>0.70270260154187159</v>
      </c>
      <c r="N87">
        <v>0.70035201274724335</v>
      </c>
      <c r="O87">
        <v>0.69761939057906985</v>
      </c>
      <c r="P87">
        <v>0.69411262963324705</v>
      </c>
      <c r="Q87">
        <v>0.69575071018182455</v>
      </c>
      <c r="R87">
        <v>0.69933777991220625</v>
      </c>
      <c r="S87">
        <v>0.70432426621803279</v>
      </c>
      <c r="T87">
        <v>0.68914258519955529</v>
      </c>
      <c r="U87">
        <v>0</v>
      </c>
      <c r="V87">
        <v>0</v>
      </c>
      <c r="W87">
        <v>0</v>
      </c>
      <c r="X87">
        <v>0</v>
      </c>
      <c r="Y87">
        <v>0</v>
      </c>
      <c r="Z87">
        <v>0.84</v>
      </c>
      <c r="AA87">
        <v>0.84810403433699477</v>
      </c>
      <c r="AB87">
        <v>0.84153750913303738</v>
      </c>
      <c r="AC87">
        <v>0.84316753447121551</v>
      </c>
      <c r="AD87">
        <v>0.83843820801304958</v>
      </c>
      <c r="AE87">
        <v>0.83882302419466181</v>
      </c>
      <c r="AF87">
        <v>0.83960712233453616</v>
      </c>
      <c r="AG87">
        <v>0.83596086615524523</v>
      </c>
      <c r="AH87">
        <v>0.83626728697503117</v>
      </c>
      <c r="AI87">
        <v>0.83346504789356091</v>
      </c>
      <c r="AJ87">
        <v>0.8350364129928799</v>
      </c>
      <c r="AK87">
        <v>0.83282245841269786</v>
      </c>
      <c r="AL87">
        <v>0.83440881909431519</v>
      </c>
      <c r="AM87">
        <v>0.83383477998359068</v>
      </c>
      <c r="AN87">
        <v>0.82999386289700972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0.98269710114553155</v>
      </c>
      <c r="AU87">
        <v>1.005064490539773</v>
      </c>
      <c r="AV87">
        <v>1.0402960537750459</v>
      </c>
      <c r="AW87">
        <v>0.97769124999849621</v>
      </c>
      <c r="AX87">
        <v>0.98455615058073764</v>
      </c>
      <c r="AY87">
        <v>0.98107500812926163</v>
      </c>
      <c r="AZ87">
        <v>0.97615843667274971</v>
      </c>
      <c r="BA87">
        <v>0.97470383097736868</v>
      </c>
      <c r="BB87">
        <v>0.97194595530319672</v>
      </c>
      <c r="BC87">
        <v>0.96096184009677732</v>
      </c>
      <c r="BD87">
        <v>0.96983181396543083</v>
      </c>
      <c r="BE87">
        <v>0.96636459878655656</v>
      </c>
      <c r="BF87">
        <v>0.96408382443461693</v>
      </c>
      <c r="BG87">
        <v>0.96571527790154876</v>
      </c>
      <c r="BH87">
        <v>0.96099067550395567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1.0998272830016691</v>
      </c>
      <c r="BP87">
        <v>1.191729120323421</v>
      </c>
      <c r="BQ87">
        <v>1.1443850623140599</v>
      </c>
      <c r="BR87">
        <v>1.1105351077246615</v>
      </c>
      <c r="BS87">
        <v>1.1165472296746073</v>
      </c>
      <c r="BT87">
        <v>1.108478193221083</v>
      </c>
      <c r="BU87">
        <v>1.123717390301473</v>
      </c>
      <c r="BV87">
        <v>1.099155639074022</v>
      </c>
      <c r="BW87">
        <v>1.1098383169446822</v>
      </c>
      <c r="BX87">
        <v>1.1038001726609812</v>
      </c>
      <c r="BY87">
        <v>1.1044047573238718</v>
      </c>
      <c r="BZ87">
        <v>1.1006195083203481</v>
      </c>
      <c r="CA87">
        <v>1.0962587513577464</v>
      </c>
      <c r="CB87">
        <v>1.0988916556789949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1.2255029267533548</v>
      </c>
      <c r="CJ87">
        <v>1.265404273709126</v>
      </c>
      <c r="CK87">
        <v>1.2845324352801222</v>
      </c>
      <c r="CL87">
        <v>1.2418183231704267</v>
      </c>
      <c r="CM87">
        <v>1.241201956510976</v>
      </c>
      <c r="CN87">
        <v>1.2460773531581113</v>
      </c>
      <c r="CO87">
        <v>1.2453300854895748</v>
      </c>
      <c r="CP87">
        <v>1.2393612762748287</v>
      </c>
      <c r="CQ87">
        <v>1.2331297509486723</v>
      </c>
      <c r="CR87">
        <v>1.2246407994937543</v>
      </c>
      <c r="CS87">
        <v>1.2431650174642273</v>
      </c>
      <c r="CT87">
        <v>1.2281610957994948</v>
      </c>
      <c r="CU87">
        <v>1.2300150941313066</v>
      </c>
      <c r="CV87">
        <v>1.2231910049892105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1.3697217621059796</v>
      </c>
      <c r="DE87">
        <v>1.4113883994027134</v>
      </c>
      <c r="DF87">
        <v>1.3952850959107921</v>
      </c>
      <c r="DG87">
        <v>1.3753294268112446</v>
      </c>
      <c r="DH87">
        <v>1.3833859952133178</v>
      </c>
      <c r="DI87">
        <v>1.3737010023764917</v>
      </c>
      <c r="DJ87">
        <v>1.3882945065229355</v>
      </c>
      <c r="DK87">
        <v>1.3694241126164788</v>
      </c>
      <c r="DL87">
        <v>1.3695834660158792</v>
      </c>
      <c r="DM87">
        <v>1.357623739802325</v>
      </c>
      <c r="DN87">
        <v>1.3563345414119021</v>
      </c>
      <c r="DO87">
        <v>1.3598973468018176</v>
      </c>
      <c r="DP87">
        <v>1.3842090459097647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1.5149999999999999</v>
      </c>
      <c r="DY87">
        <v>1.5122690002829047</v>
      </c>
      <c r="DZ87">
        <v>1.5205119469894963</v>
      </c>
      <c r="EA87">
        <v>1.5222895655357194</v>
      </c>
      <c r="EB87">
        <v>1.5077383861277085</v>
      </c>
      <c r="EC87">
        <v>1.5192535395753253</v>
      </c>
      <c r="ED87">
        <v>1.5084590999305576</v>
      </c>
      <c r="EE87">
        <v>1.5067143097577917</v>
      </c>
      <c r="EF87">
        <v>1.5053315831672043</v>
      </c>
      <c r="EG87">
        <v>1.5141059406899233</v>
      </c>
      <c r="EH87">
        <v>1.5044375212818439</v>
      </c>
      <c r="EI87">
        <v>1.4910319671655239</v>
      </c>
      <c r="EJ87">
        <v>1.5014525932497071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1.6206115744663421</v>
      </c>
      <c r="ET87">
        <v>1.645072805961131</v>
      </c>
      <c r="EU87">
        <v>1.6513959091022239</v>
      </c>
      <c r="EV87">
        <v>1.6530298950381264</v>
      </c>
      <c r="EW87">
        <v>1.6505717011751682</v>
      </c>
      <c r="EX87">
        <v>1.6420510729919189</v>
      </c>
      <c r="EY87">
        <v>1.6293995557497281</v>
      </c>
      <c r="EZ87">
        <v>1.6310274622748477</v>
      </c>
      <c r="FA87">
        <v>1.641722397830637</v>
      </c>
      <c r="FB87">
        <v>1.6348032818434399</v>
      </c>
      <c r="FC87">
        <v>1.6354189783174318</v>
      </c>
      <c r="FD87">
        <v>1.6431732879268905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1.6359106916043857</v>
      </c>
      <c r="FN87">
        <v>1.7940250299874805</v>
      </c>
      <c r="FO87">
        <v>1.7861443890035344</v>
      </c>
      <c r="FP87">
        <v>1.7885072663050752</v>
      </c>
      <c r="FQ87">
        <v>1.7856479605538493</v>
      </c>
      <c r="FR87">
        <v>1.7751973926967146</v>
      </c>
      <c r="FS87">
        <v>1.7698135095542005</v>
      </c>
      <c r="FT87">
        <v>1.7593084073381142</v>
      </c>
      <c r="FU87">
        <v>1.7634452551329247</v>
      </c>
      <c r="FV87">
        <v>1.770641174263573</v>
      </c>
      <c r="FW87">
        <v>1.7555899801019941</v>
      </c>
      <c r="FX87">
        <v>1.7628535353953194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1.9247565928086652</v>
      </c>
      <c r="GI87">
        <v>1.9230481308925991</v>
      </c>
      <c r="GJ87">
        <v>1.9331020199676521</v>
      </c>
      <c r="GK87">
        <v>1.9203034437613622</v>
      </c>
      <c r="GL87">
        <v>1.9219305369967159</v>
      </c>
      <c r="GM87">
        <v>1.8854214204734128</v>
      </c>
      <c r="GN87">
        <v>1.8932638672866535</v>
      </c>
      <c r="GO87">
        <v>1.8952775378119595</v>
      </c>
      <c r="GP87">
        <v>1.9074310801728152</v>
      </c>
      <c r="GQ87">
        <v>1.9082390291521463</v>
      </c>
      <c r="GR87">
        <v>1.8949532773093853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2.0041222749547942</v>
      </c>
      <c r="HD87">
        <v>2.0430507886569975</v>
      </c>
      <c r="HE87">
        <v>2.056973301654188</v>
      </c>
      <c r="HF87">
        <v>2.073081875547071</v>
      </c>
      <c r="HG87">
        <v>2.0368483715576873</v>
      </c>
      <c r="HH87">
        <v>2.0310858341294131</v>
      </c>
      <c r="HI87">
        <v>2.0493308931168452</v>
      </c>
      <c r="HJ87">
        <v>2.0420170455793003</v>
      </c>
      <c r="HK87">
        <v>2.0406930867364133</v>
      </c>
      <c r="HL87">
        <v>2.0328903292598217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2.303580527076396</v>
      </c>
      <c r="HY87">
        <v>2.1828027815811377</v>
      </c>
      <c r="HZ87">
        <v>2.2073887091063704</v>
      </c>
      <c r="IA87">
        <v>2.1746103986956715</v>
      </c>
      <c r="IB87">
        <v>2.1421073671744444</v>
      </c>
      <c r="IC87">
        <v>2.1748921299660662</v>
      </c>
      <c r="ID87">
        <v>2.1529351299116373</v>
      </c>
      <c r="IE87">
        <v>2.1818490138932529</v>
      </c>
      <c r="IF87">
        <v>2.1540570192570621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2.305573738814084</v>
      </c>
      <c r="IU87">
        <v>2.2879119340697271</v>
      </c>
      <c r="IV87">
        <v>2.2945875835811709</v>
      </c>
      <c r="IW87">
        <v>2.3087856505794844</v>
      </c>
      <c r="IX87">
        <v>2.304717532681944</v>
      </c>
      <c r="IY87">
        <v>2.2878778321550453</v>
      </c>
      <c r="IZ87">
        <v>2.2985195386926565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1.5516667583958457</v>
      </c>
      <c r="JP87">
        <v>2.2385005931238044</v>
      </c>
      <c r="JQ87">
        <v>2.4221851540925265</v>
      </c>
      <c r="JR87">
        <v>2.4268197040356401</v>
      </c>
      <c r="JS87">
        <v>2.4157217313818133</v>
      </c>
      <c r="JT87">
        <v>2.4436218831971241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2.4283440355637294</v>
      </c>
      <c r="KL87">
        <v>2.5325578635072246</v>
      </c>
      <c r="KM87">
        <v>2.547738589887651</v>
      </c>
      <c r="KN87">
        <v>2.5663865882227954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1.6938355944658492</v>
      </c>
      <c r="LG87">
        <v>2.5484921938018679</v>
      </c>
      <c r="LH87">
        <v>2.7007408159895245</v>
      </c>
      <c r="LK87" s="102" t="s">
        <v>679</v>
      </c>
      <c r="LM87">
        <v>9</v>
      </c>
      <c r="LN87" s="86">
        <v>0.45</v>
      </c>
      <c r="LO87">
        <f t="shared" ref="LO87:MH87" si="65">FE$68</f>
        <v>0</v>
      </c>
      <c r="LP87">
        <f t="shared" si="65"/>
        <v>0</v>
      </c>
      <c r="LQ87">
        <f t="shared" si="65"/>
        <v>0</v>
      </c>
      <c r="LR87">
        <f t="shared" si="65"/>
        <v>0</v>
      </c>
      <c r="LS87">
        <f t="shared" si="65"/>
        <v>0</v>
      </c>
      <c r="LT87">
        <f t="shared" si="65"/>
        <v>0</v>
      </c>
      <c r="LU87">
        <f t="shared" si="65"/>
        <v>0</v>
      </c>
      <c r="LV87">
        <f t="shared" si="65"/>
        <v>0</v>
      </c>
      <c r="LW87">
        <f t="shared" si="65"/>
        <v>13.060517061115732</v>
      </c>
      <c r="LX87">
        <f t="shared" si="65"/>
        <v>13.20137558100393</v>
      </c>
      <c r="LY87">
        <f t="shared" si="65"/>
        <v>15.9134788026885</v>
      </c>
      <c r="LZ87">
        <f t="shared" si="65"/>
        <v>16.64487670123404</v>
      </c>
      <c r="MA87">
        <f t="shared" si="65"/>
        <v>16.648407087973812</v>
      </c>
      <c r="MB87">
        <f t="shared" si="65"/>
        <v>16.77210407984515</v>
      </c>
      <c r="MC87">
        <f t="shared" si="65"/>
        <v>16.793189778140032</v>
      </c>
      <c r="MD87">
        <f t="shared" si="65"/>
        <v>16.497980425072146</v>
      </c>
      <c r="ME87">
        <f t="shared" si="65"/>
        <v>16.556099568839283</v>
      </c>
      <c r="MF87">
        <f t="shared" si="65"/>
        <v>16.560502979577116</v>
      </c>
      <c r="MG87">
        <f t="shared" si="65"/>
        <v>16.496916832886598</v>
      </c>
      <c r="MH87">
        <f t="shared" si="65"/>
        <v>16.603811976342087</v>
      </c>
      <c r="MJ87">
        <f t="shared" si="58"/>
        <v>10.996305</v>
      </c>
      <c r="MK87" s="86">
        <v>0.45</v>
      </c>
      <c r="ML87">
        <f>0.01*LX87+0.99*LY87</f>
        <v>15.886357770471655</v>
      </c>
    </row>
    <row r="88" spans="1:35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K88" s="102" t="s">
        <v>680</v>
      </c>
      <c r="LM88">
        <v>10</v>
      </c>
      <c r="LN88" s="86">
        <v>0.5</v>
      </c>
      <c r="LO88">
        <f t="shared" ref="LO88:MH88" si="66">FY$68</f>
        <v>0</v>
      </c>
      <c r="LP88">
        <f t="shared" si="66"/>
        <v>0</v>
      </c>
      <c r="LQ88">
        <f t="shared" si="66"/>
        <v>0</v>
      </c>
      <c r="LR88">
        <f t="shared" si="66"/>
        <v>0</v>
      </c>
      <c r="LS88">
        <f t="shared" si="66"/>
        <v>0</v>
      </c>
      <c r="LT88">
        <f t="shared" si="66"/>
        <v>0</v>
      </c>
      <c r="LU88">
        <f t="shared" si="66"/>
        <v>0</v>
      </c>
      <c r="LV88">
        <f t="shared" si="66"/>
        <v>0</v>
      </c>
      <c r="LW88">
        <f t="shared" si="66"/>
        <v>0</v>
      </c>
      <c r="LX88">
        <f t="shared" si="66"/>
        <v>13.803760964831994</v>
      </c>
      <c r="LY88">
        <f t="shared" si="66"/>
        <v>15.184923272025067</v>
      </c>
      <c r="LZ88">
        <f t="shared" si="66"/>
        <v>17.685357814476657</v>
      </c>
      <c r="MA88">
        <f t="shared" si="66"/>
        <v>18.05189354087133</v>
      </c>
      <c r="MB88">
        <f t="shared" si="66"/>
        <v>17.533539130918548</v>
      </c>
      <c r="MC88">
        <f t="shared" si="66"/>
        <v>17.576794792186785</v>
      </c>
      <c r="MD88">
        <f t="shared" si="66"/>
        <v>17.682794316838475</v>
      </c>
      <c r="ME88">
        <f t="shared" si="66"/>
        <v>17.69633494940814</v>
      </c>
      <c r="MF88">
        <f t="shared" si="66"/>
        <v>17.725674868317526</v>
      </c>
      <c r="MG88">
        <f t="shared" si="66"/>
        <v>17.673539268986655</v>
      </c>
      <c r="MH88">
        <f t="shared" si="66"/>
        <v>17.574617308125294</v>
      </c>
      <c r="MJ88">
        <f t="shared" si="58"/>
        <v>11.59365</v>
      </c>
      <c r="MK88" s="86">
        <v>0.5</v>
      </c>
      <c r="ML88">
        <f>0.41*LY88+0.59*LZ88</f>
        <v>16.660179652071506</v>
      </c>
    </row>
    <row r="89" spans="1:35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K89" s="102" t="s">
        <v>681</v>
      </c>
      <c r="LM89">
        <v>11</v>
      </c>
      <c r="LN89" s="86">
        <v>0.55000000000000004</v>
      </c>
      <c r="LO89">
        <f t="shared" ref="LO89:MH89" si="67">GS$68</f>
        <v>0</v>
      </c>
      <c r="LP89">
        <f t="shared" si="67"/>
        <v>0</v>
      </c>
      <c r="LQ89">
        <f t="shared" si="67"/>
        <v>0</v>
      </c>
      <c r="LR89">
        <f t="shared" si="67"/>
        <v>0</v>
      </c>
      <c r="LS89">
        <f t="shared" si="67"/>
        <v>0</v>
      </c>
      <c r="LT89">
        <f t="shared" si="67"/>
        <v>0</v>
      </c>
      <c r="LU89">
        <f t="shared" si="67"/>
        <v>0</v>
      </c>
      <c r="LV89">
        <f t="shared" si="67"/>
        <v>0</v>
      </c>
      <c r="LW89">
        <f t="shared" si="67"/>
        <v>0</v>
      </c>
      <c r="LX89">
        <f t="shared" si="67"/>
        <v>0</v>
      </c>
      <c r="LY89">
        <f t="shared" si="67"/>
        <v>13.433793109700529</v>
      </c>
      <c r="LZ89">
        <f t="shared" si="67"/>
        <v>15.020683524028449</v>
      </c>
      <c r="MA89">
        <f t="shared" si="67"/>
        <v>17.521206174534946</v>
      </c>
      <c r="MB89">
        <f t="shared" si="67"/>
        <v>19.099177288382212</v>
      </c>
      <c r="MC89">
        <f t="shared" si="67"/>
        <v>18.753669411270426</v>
      </c>
      <c r="MD89">
        <f t="shared" si="67"/>
        <v>18.791892224053832</v>
      </c>
      <c r="ME89">
        <f t="shared" si="67"/>
        <v>18.94118786215336</v>
      </c>
      <c r="MF89">
        <f t="shared" si="67"/>
        <v>18.714910273395294</v>
      </c>
      <c r="MG89">
        <f t="shared" si="67"/>
        <v>18.925330171811282</v>
      </c>
      <c r="MH89">
        <f t="shared" si="67"/>
        <v>18.888486449836581</v>
      </c>
      <c r="MJ89">
        <f t="shared" si="58"/>
        <v>12.190995000000001</v>
      </c>
      <c r="MK89" s="86">
        <v>0.55000000000000004</v>
      </c>
      <c r="ML89">
        <f>0.8*LZ89+0.2*MA89</f>
        <v>15.520788054129749</v>
      </c>
    </row>
    <row r="90" spans="1:35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9.6993999766598744</v>
      </c>
      <c r="H90">
        <v>10.461309178758924</v>
      </c>
      <c r="I90">
        <v>10.786861685572756</v>
      </c>
      <c r="J90">
        <v>10.581045313940075</v>
      </c>
      <c r="K90">
        <v>10.696475622910798</v>
      </c>
      <c r="L90">
        <v>10.731201617679567</v>
      </c>
      <c r="M90">
        <v>10.734614846567183</v>
      </c>
      <c r="N90">
        <v>10.778389347676391</v>
      </c>
      <c r="O90">
        <v>10.607046089727495</v>
      </c>
      <c r="P90">
        <v>10.587093379785946</v>
      </c>
      <c r="Q90">
        <v>10.652053048807726</v>
      </c>
      <c r="R90">
        <v>10.692310652052836</v>
      </c>
      <c r="S90">
        <v>10.603816457790186</v>
      </c>
      <c r="T90">
        <v>10.703717245104398</v>
      </c>
      <c r="U90">
        <v>0</v>
      </c>
      <c r="V90">
        <v>0</v>
      </c>
      <c r="W90">
        <v>0</v>
      </c>
      <c r="X90">
        <v>0</v>
      </c>
      <c r="Y90">
        <v>0</v>
      </c>
      <c r="Z90">
        <v>8.4536999999999995</v>
      </c>
      <c r="AA90">
        <v>9.6425114039699267</v>
      </c>
      <c r="AB90">
        <v>9.8680842091446586</v>
      </c>
      <c r="AC90">
        <v>10.001825988840469</v>
      </c>
      <c r="AD90">
        <v>9.9159783374713424</v>
      </c>
      <c r="AE90">
        <v>9.99823193450651</v>
      </c>
      <c r="AF90">
        <v>9.9867074382053751</v>
      </c>
      <c r="AG90">
        <v>10.016629162649627</v>
      </c>
      <c r="AH90">
        <v>10.028405040104762</v>
      </c>
      <c r="AI90">
        <v>10.019024406960622</v>
      </c>
      <c r="AJ90">
        <v>10.252480651479548</v>
      </c>
      <c r="AK90">
        <v>10.163133048759567</v>
      </c>
      <c r="AL90">
        <v>10.075781050568839</v>
      </c>
      <c r="AM90">
        <v>10.159392547144748</v>
      </c>
      <c r="AN90">
        <v>10.120054884321059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8.4536999999999995</v>
      </c>
      <c r="AU90">
        <v>9.7757032574750617</v>
      </c>
      <c r="AV90">
        <v>10.515204678809736</v>
      </c>
      <c r="AW90">
        <v>10.390333606621818</v>
      </c>
      <c r="AX90">
        <v>10.5152594643037</v>
      </c>
      <c r="AY90">
        <v>10.560166008308887</v>
      </c>
      <c r="AZ90">
        <v>10.633318209238107</v>
      </c>
      <c r="BA90">
        <v>10.682383815209361</v>
      </c>
      <c r="BB90">
        <v>10.649164445389465</v>
      </c>
      <c r="BC90">
        <v>10.681233225306325</v>
      </c>
      <c r="BD90">
        <v>10.77347842642177</v>
      </c>
      <c r="BE90">
        <v>10.701496241139973</v>
      </c>
      <c r="BF90">
        <v>10.873339965982497</v>
      </c>
      <c r="BG90">
        <v>10.860921994412049</v>
      </c>
      <c r="BH90">
        <v>10.898776434682604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9.8582603010582961</v>
      </c>
      <c r="BP90">
        <v>11.005090680022159</v>
      </c>
      <c r="BQ90">
        <v>11.337723124267988</v>
      </c>
      <c r="BR90">
        <v>11.297219379319293</v>
      </c>
      <c r="BS90">
        <v>11.430436767217095</v>
      </c>
      <c r="BT90">
        <v>11.502391869785949</v>
      </c>
      <c r="BU90">
        <v>11.503713114575135</v>
      </c>
      <c r="BV90">
        <v>11.569651497925122</v>
      </c>
      <c r="BW90">
        <v>11.605671613049726</v>
      </c>
      <c r="BX90">
        <v>11.601265627440412</v>
      </c>
      <c r="BY90">
        <v>11.751193787819513</v>
      </c>
      <c r="BZ90">
        <v>11.674202007237316</v>
      </c>
      <c r="CA90">
        <v>11.877540961499822</v>
      </c>
      <c r="CB90">
        <v>11.861757753952446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9.8627000000000002</v>
      </c>
      <c r="CJ90">
        <v>11.258031182353916</v>
      </c>
      <c r="CK90">
        <v>12.086850445929354</v>
      </c>
      <c r="CL90">
        <v>12.255895925909506</v>
      </c>
      <c r="CM90">
        <v>12.34497877391348</v>
      </c>
      <c r="CN90">
        <v>12.444310715497878</v>
      </c>
      <c r="CO90">
        <v>12.588717425669278</v>
      </c>
      <c r="CP90">
        <v>12.605309756427689</v>
      </c>
      <c r="CQ90">
        <v>12.455730651198671</v>
      </c>
      <c r="CR90">
        <v>12.712370313429121</v>
      </c>
      <c r="CS90">
        <v>12.734078057552159</v>
      </c>
      <c r="CT90">
        <v>12.669009426758725</v>
      </c>
      <c r="CU90">
        <v>13.035426308792083</v>
      </c>
      <c r="CV90">
        <v>12.824202837108949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11.271600000000003</v>
      </c>
      <c r="DE90">
        <v>12.547625081094964</v>
      </c>
      <c r="DF90">
        <v>13.309117158070087</v>
      </c>
      <c r="DG90">
        <v>13.346974097096441</v>
      </c>
      <c r="DH90">
        <v>13.326198358990668</v>
      </c>
      <c r="DI90">
        <v>13.477242612492571</v>
      </c>
      <c r="DJ90">
        <v>13.599348022690021</v>
      </c>
      <c r="DK90">
        <v>13.755937772947965</v>
      </c>
      <c r="DL90">
        <v>13.704356983735529</v>
      </c>
      <c r="DM90">
        <v>13.716518352177289</v>
      </c>
      <c r="DN90">
        <v>13.747324015379542</v>
      </c>
      <c r="DO90">
        <v>13.95286666718809</v>
      </c>
      <c r="DP90">
        <v>14.055552185087699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11.271599999999999</v>
      </c>
      <c r="DY90">
        <v>12.677231801475086</v>
      </c>
      <c r="DZ90">
        <v>13.869567138188108</v>
      </c>
      <c r="EA90">
        <v>14.252906541056751</v>
      </c>
      <c r="EB90">
        <v>14.391207426741822</v>
      </c>
      <c r="EC90">
        <v>14.446342033359405</v>
      </c>
      <c r="ED90">
        <v>14.529199165917559</v>
      </c>
      <c r="EE90">
        <v>14.647939514451668</v>
      </c>
      <c r="EF90">
        <v>14.654016773481848</v>
      </c>
      <c r="EG90">
        <v>14.73223803893198</v>
      </c>
      <c r="EH90">
        <v>14.865163544448409</v>
      </c>
      <c r="EI90">
        <v>15.015488999892561</v>
      </c>
      <c r="EJ90">
        <v>14.98696166324275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12.6806</v>
      </c>
      <c r="ET90">
        <v>14.082155726884766</v>
      </c>
      <c r="EU90">
        <v>15.057037479773458</v>
      </c>
      <c r="EV90">
        <v>15.200759977845312</v>
      </c>
      <c r="EW90">
        <v>15.334479007625211</v>
      </c>
      <c r="EX90">
        <v>15.584003463471753</v>
      </c>
      <c r="EY90">
        <v>15.549678277998886</v>
      </c>
      <c r="EZ90">
        <v>15.579418440250695</v>
      </c>
      <c r="FA90">
        <v>15.728361197750935</v>
      </c>
      <c r="FB90">
        <v>15.74862453325189</v>
      </c>
      <c r="FC90">
        <v>15.943025127619496</v>
      </c>
      <c r="FD90">
        <v>16.030571365781544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12.6806</v>
      </c>
      <c r="FN90">
        <v>14.089530000000003</v>
      </c>
      <c r="FO90">
        <v>15.434535773898951</v>
      </c>
      <c r="FP90">
        <v>16.126834918894524</v>
      </c>
      <c r="FQ90">
        <v>16.37397891455112</v>
      </c>
      <c r="FR90">
        <v>16.493338622942304</v>
      </c>
      <c r="FS90">
        <v>16.513808661751366</v>
      </c>
      <c r="FT90">
        <v>16.567211742766222</v>
      </c>
      <c r="FU90">
        <v>16.633697209210222</v>
      </c>
      <c r="FV90">
        <v>16.828146218587236</v>
      </c>
      <c r="FW90">
        <v>16.92494829367531</v>
      </c>
      <c r="FX90">
        <v>17.04341670247927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14.08953</v>
      </c>
      <c r="GI90">
        <v>15.49681087383664</v>
      </c>
      <c r="GJ90">
        <v>16.757930555057825</v>
      </c>
      <c r="GK90">
        <v>17.291871980737465</v>
      </c>
      <c r="GL90">
        <v>17.330628086455327</v>
      </c>
      <c r="GM90">
        <v>17.317049291094232</v>
      </c>
      <c r="GN90">
        <v>17.524161313666344</v>
      </c>
      <c r="GO90">
        <v>17.696299548581727</v>
      </c>
      <c r="GP90">
        <v>17.783629570871831</v>
      </c>
      <c r="GQ90">
        <v>17.971125753600106</v>
      </c>
      <c r="GR90">
        <v>17.95984887547117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15.4985</v>
      </c>
      <c r="HD90">
        <v>16.907500000000017</v>
      </c>
      <c r="HE90">
        <v>18.290810227837181</v>
      </c>
      <c r="HF90">
        <v>19.334534563041295</v>
      </c>
      <c r="HG90">
        <v>19.536957425219896</v>
      </c>
      <c r="HH90">
        <v>19.627078633803166</v>
      </c>
      <c r="HI90">
        <v>19.812410118584207</v>
      </c>
      <c r="HJ90">
        <v>19.865596544737457</v>
      </c>
      <c r="HK90">
        <v>20.119148829303274</v>
      </c>
      <c r="HL90">
        <v>20.242921762548807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16.907499999999999</v>
      </c>
      <c r="HY90">
        <v>18.316399999999991</v>
      </c>
      <c r="HZ90">
        <v>19.725400000000022</v>
      </c>
      <c r="IA90">
        <v>20.851761615575946</v>
      </c>
      <c r="IB90">
        <v>21.589056911663704</v>
      </c>
      <c r="IC90">
        <v>22.087445207063986</v>
      </c>
      <c r="ID90">
        <v>22.109810474608434</v>
      </c>
      <c r="IE90">
        <v>22.300231384554632</v>
      </c>
      <c r="IF90">
        <v>22.462919894340871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19.7254</v>
      </c>
      <c r="IU90">
        <v>20.776091525423737</v>
      </c>
      <c r="IV90">
        <v>22.289430701147136</v>
      </c>
      <c r="IW90">
        <v>23.486538846042784</v>
      </c>
      <c r="IX90">
        <v>24.261722725691087</v>
      </c>
      <c r="IY90">
        <v>24.555710898734191</v>
      </c>
      <c r="IZ90">
        <v>24.516893835462046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14.089533333333334</v>
      </c>
      <c r="JP90">
        <v>20.664691666666659</v>
      </c>
      <c r="JQ90">
        <v>23.624087671232839</v>
      </c>
      <c r="JR90">
        <v>25.062698818943179</v>
      </c>
      <c r="JS90">
        <v>26.236873221575991</v>
      </c>
      <c r="JT90">
        <v>26.850175888658921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21.556980000000003</v>
      </c>
      <c r="KL90">
        <v>24.923937931034516</v>
      </c>
      <c r="KM90">
        <v>26.452908115852647</v>
      </c>
      <c r="KN90">
        <v>27.774760915706295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16.907466666666668</v>
      </c>
      <c r="LG90">
        <v>25.495428571428565</v>
      </c>
      <c r="LH90">
        <v>27.787723611111129</v>
      </c>
      <c r="LK90" s="102" t="s">
        <v>682</v>
      </c>
      <c r="LM90">
        <v>12</v>
      </c>
      <c r="LN90" s="86">
        <v>0.6</v>
      </c>
      <c r="LO90">
        <f t="shared" ref="LO90:MH90" si="68">HM$68</f>
        <v>0</v>
      </c>
      <c r="LP90">
        <f t="shared" si="68"/>
        <v>0</v>
      </c>
      <c r="LQ90">
        <f t="shared" si="68"/>
        <v>0</v>
      </c>
      <c r="LR90">
        <f t="shared" si="68"/>
        <v>0</v>
      </c>
      <c r="LS90">
        <f t="shared" si="68"/>
        <v>0</v>
      </c>
      <c r="LT90">
        <f t="shared" si="68"/>
        <v>0</v>
      </c>
      <c r="LU90">
        <f t="shared" si="68"/>
        <v>0</v>
      </c>
      <c r="LV90">
        <f t="shared" si="68"/>
        <v>0</v>
      </c>
      <c r="LW90">
        <f t="shared" si="68"/>
        <v>0</v>
      </c>
      <c r="LX90">
        <f t="shared" si="68"/>
        <v>0</v>
      </c>
      <c r="LY90">
        <f t="shared" si="68"/>
        <v>0</v>
      </c>
      <c r="LZ90">
        <f t="shared" si="68"/>
        <v>15.768000000000001</v>
      </c>
      <c r="MA90">
        <f t="shared" si="68"/>
        <v>15.844002585938961</v>
      </c>
      <c r="MB90">
        <f t="shared" si="68"/>
        <v>17.104713969722052</v>
      </c>
      <c r="MC90">
        <f t="shared" si="68"/>
        <v>19.398386898439817</v>
      </c>
      <c r="MD90">
        <f t="shared" si="68"/>
        <v>19.863028757685289</v>
      </c>
      <c r="ME90">
        <f t="shared" si="68"/>
        <v>20.23869267515693</v>
      </c>
      <c r="MF90">
        <f t="shared" si="68"/>
        <v>20.186218979890398</v>
      </c>
      <c r="MG90">
        <f t="shared" si="68"/>
        <v>19.901956622599013</v>
      </c>
      <c r="MH90">
        <f t="shared" si="68"/>
        <v>20.083204056894949</v>
      </c>
      <c r="MJ90">
        <f t="shared" si="58"/>
        <v>12.78834</v>
      </c>
      <c r="MK90" s="86">
        <v>0.6</v>
      </c>
      <c r="ML90">
        <f>0.21*LZ90+0.79*MA90</f>
        <v>15.828042042891779</v>
      </c>
    </row>
    <row r="91" spans="1:35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159.89143736669374</v>
      </c>
      <c r="H91">
        <v>165.48521339690424</v>
      </c>
      <c r="I91">
        <v>168.44961806253909</v>
      </c>
      <c r="J91">
        <v>166.92445988708693</v>
      </c>
      <c r="K91">
        <v>167.10631651071162</v>
      </c>
      <c r="L91">
        <v>166.66707976108484</v>
      </c>
      <c r="M91">
        <v>167.26731044490182</v>
      </c>
      <c r="N91">
        <v>167.17326102400995</v>
      </c>
      <c r="O91">
        <v>165.89852092654652</v>
      </c>
      <c r="P91">
        <v>164.05476557508416</v>
      </c>
      <c r="Q91">
        <v>165.13467756376335</v>
      </c>
      <c r="R91">
        <v>165.43741747056842</v>
      </c>
      <c r="S91">
        <v>165.11497916776742</v>
      </c>
      <c r="T91">
        <v>165.93055046327609</v>
      </c>
      <c r="U91">
        <v>0</v>
      </c>
      <c r="V91">
        <v>0</v>
      </c>
      <c r="W91">
        <v>0</v>
      </c>
      <c r="X91">
        <v>0</v>
      </c>
      <c r="Y91">
        <v>0</v>
      </c>
      <c r="Z91">
        <v>185.39663218524498</v>
      </c>
      <c r="AA91">
        <v>196.4970535882762</v>
      </c>
      <c r="AB91">
        <v>198.08326786240511</v>
      </c>
      <c r="AC91">
        <v>199.63056500066642</v>
      </c>
      <c r="AD91">
        <v>199.80246725444778</v>
      </c>
      <c r="AE91">
        <v>199.45993511370239</v>
      </c>
      <c r="AF91">
        <v>199.4187661333201</v>
      </c>
      <c r="AG91">
        <v>198.31189168885936</v>
      </c>
      <c r="AH91">
        <v>199.37962428791889</v>
      </c>
      <c r="AI91">
        <v>197.37301950388573</v>
      </c>
      <c r="AJ91">
        <v>200.15984771782635</v>
      </c>
      <c r="AK91">
        <v>198.61186650727598</v>
      </c>
      <c r="AL91">
        <v>197.01993860324933</v>
      </c>
      <c r="AM91">
        <v>198.03909351684746</v>
      </c>
      <c r="AN91">
        <v>196.36719841225212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215.66849743399445</v>
      </c>
      <c r="AU91">
        <v>228.40819654906639</v>
      </c>
      <c r="AV91">
        <v>231.98797687731391</v>
      </c>
      <c r="AW91">
        <v>232.39300686092244</v>
      </c>
      <c r="AX91">
        <v>232.26192911597371</v>
      </c>
      <c r="AY91">
        <v>232.73938773387906</v>
      </c>
      <c r="AZ91">
        <v>233.71075596931726</v>
      </c>
      <c r="BA91">
        <v>232.42589663036509</v>
      </c>
      <c r="BB91">
        <v>233.41328330408575</v>
      </c>
      <c r="BC91">
        <v>232.00980133148161</v>
      </c>
      <c r="BD91">
        <v>230.51695816041195</v>
      </c>
      <c r="BE91">
        <v>228.84254289383338</v>
      </c>
      <c r="BF91">
        <v>232.2966294568248</v>
      </c>
      <c r="BG91">
        <v>230.35907061828107</v>
      </c>
      <c r="BH91">
        <v>229.43473841213924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253.94031697761628</v>
      </c>
      <c r="BP91">
        <v>264.37243929012823</v>
      </c>
      <c r="BQ91">
        <v>265.79218484620628</v>
      </c>
      <c r="BR91">
        <v>264.16708677640673</v>
      </c>
      <c r="BS91">
        <v>264.95445658066427</v>
      </c>
      <c r="BT91">
        <v>266.78501989419283</v>
      </c>
      <c r="BU91">
        <v>264.71832170893435</v>
      </c>
      <c r="BV91">
        <v>264.28104675426874</v>
      </c>
      <c r="BW91">
        <v>262.81658333306552</v>
      </c>
      <c r="BX91">
        <v>262.82248738584184</v>
      </c>
      <c r="BY91">
        <v>265.09406818804575</v>
      </c>
      <c r="BZ91">
        <v>262.33537231865063</v>
      </c>
      <c r="CA91">
        <v>264.37668365656367</v>
      </c>
      <c r="CB91">
        <v>262.6616210203718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277.5217953594273</v>
      </c>
      <c r="CJ91">
        <v>292.49081044452828</v>
      </c>
      <c r="CK91">
        <v>297.966220343072</v>
      </c>
      <c r="CL91">
        <v>300.61085351958241</v>
      </c>
      <c r="CM91">
        <v>297.96454157695422</v>
      </c>
      <c r="CN91">
        <v>297.39461730303537</v>
      </c>
      <c r="CO91">
        <v>299.99291106070319</v>
      </c>
      <c r="CP91">
        <v>299.41979894638575</v>
      </c>
      <c r="CQ91">
        <v>295.77440608089842</v>
      </c>
      <c r="CR91">
        <v>296.13600907936689</v>
      </c>
      <c r="CS91">
        <v>296.810281321959</v>
      </c>
      <c r="CT91">
        <v>294.65195816872614</v>
      </c>
      <c r="CU91">
        <v>299.59300660104634</v>
      </c>
      <c r="CV91">
        <v>294.47806441671815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317.07771527939138</v>
      </c>
      <c r="DE91">
        <v>326.8203252576962</v>
      </c>
      <c r="DF91">
        <v>331.17979968064247</v>
      </c>
      <c r="DG91">
        <v>332.35266113518213</v>
      </c>
      <c r="DH91">
        <v>330.07790471576476</v>
      </c>
      <c r="DI91">
        <v>331.48654164263434</v>
      </c>
      <c r="DJ91">
        <v>333.67514920170584</v>
      </c>
      <c r="DK91">
        <v>331.09290335058654</v>
      </c>
      <c r="DL91">
        <v>330.04673524085939</v>
      </c>
      <c r="DM91">
        <v>330.04982794686788</v>
      </c>
      <c r="DN91">
        <v>326.62454554178248</v>
      </c>
      <c r="DO91">
        <v>328.98305054191843</v>
      </c>
      <c r="DP91">
        <v>330.85913302984011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332.71985819254894</v>
      </c>
      <c r="DY91">
        <v>354.63042262099322</v>
      </c>
      <c r="DZ91">
        <v>365.46327958956704</v>
      </c>
      <c r="EA91">
        <v>364.54879521831526</v>
      </c>
      <c r="EB91">
        <v>367.11435836995298</v>
      </c>
      <c r="EC91">
        <v>364.76099922524236</v>
      </c>
      <c r="ED91">
        <v>363.20861781390488</v>
      </c>
      <c r="EE91">
        <v>363.36144071794934</v>
      </c>
      <c r="EF91">
        <v>361.01111215539277</v>
      </c>
      <c r="EG91">
        <v>363.51189206536156</v>
      </c>
      <c r="EH91">
        <v>360.91319429528818</v>
      </c>
      <c r="EI91">
        <v>362.50173955880467</v>
      </c>
      <c r="EJ91">
        <v>361.71013528224762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373.98740557268235</v>
      </c>
      <c r="ET91">
        <v>393.72977041058977</v>
      </c>
      <c r="EU91">
        <v>396.28722554973922</v>
      </c>
      <c r="EV91">
        <v>394.04742604959574</v>
      </c>
      <c r="EW91">
        <v>395.19932766244318</v>
      </c>
      <c r="EX91">
        <v>397.35183888994322</v>
      </c>
      <c r="EY91">
        <v>394.9447368788945</v>
      </c>
      <c r="EZ91">
        <v>393.24559071910386</v>
      </c>
      <c r="FA91">
        <v>393.4305262849295</v>
      </c>
      <c r="FB91">
        <v>390.693391064298</v>
      </c>
      <c r="FC91">
        <v>392.92086501015331</v>
      </c>
      <c r="FD91">
        <v>392.86162202502896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391.84452809005018</v>
      </c>
      <c r="FN91">
        <v>417.12200021687499</v>
      </c>
      <c r="FO91">
        <v>430.3410544236707</v>
      </c>
      <c r="FP91">
        <v>431.05701887286341</v>
      </c>
      <c r="FQ91">
        <v>430.67003230627165</v>
      </c>
      <c r="FR91">
        <v>432.60862190467964</v>
      </c>
      <c r="FS91">
        <v>430.94647680641833</v>
      </c>
      <c r="FT91">
        <v>427.10187963857794</v>
      </c>
      <c r="FU91">
        <v>426.33893768544294</v>
      </c>
      <c r="FV91">
        <v>426.43234987364298</v>
      </c>
      <c r="FW91">
        <v>426.25561275872099</v>
      </c>
      <c r="FX91">
        <v>427.96720000143409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432.39559055753307</v>
      </c>
      <c r="GI91">
        <v>460.0809329885895</v>
      </c>
      <c r="GJ91">
        <v>465.87277210034239</v>
      </c>
      <c r="GK91">
        <v>466.65457290231177</v>
      </c>
      <c r="GL91">
        <v>461.14670253924191</v>
      </c>
      <c r="GM91">
        <v>458.93689439220634</v>
      </c>
      <c r="GN91">
        <v>460.04170881484731</v>
      </c>
      <c r="GO91">
        <v>460.32431570134071</v>
      </c>
      <c r="GP91">
        <v>460.38691011612832</v>
      </c>
      <c r="GQ91">
        <v>459.09653257532295</v>
      </c>
      <c r="GR91">
        <v>457.78935108686443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457.64485056083367</v>
      </c>
      <c r="HD91">
        <v>485.99313123588411</v>
      </c>
      <c r="HE91">
        <v>498.35181590075598</v>
      </c>
      <c r="HF91">
        <v>498.37955397950498</v>
      </c>
      <c r="HG91">
        <v>493.49602775499494</v>
      </c>
      <c r="HH91">
        <v>492.38605950074918</v>
      </c>
      <c r="HI91">
        <v>494.11220314333781</v>
      </c>
      <c r="HJ91">
        <v>490.63410960868021</v>
      </c>
      <c r="HK91">
        <v>493.06568112506369</v>
      </c>
      <c r="HL91">
        <v>493.69378873429565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481.83439273506781</v>
      </c>
      <c r="HY91">
        <v>499.48700150636728</v>
      </c>
      <c r="HZ91">
        <v>526.78280992679868</v>
      </c>
      <c r="IA91">
        <v>526.44219990368174</v>
      </c>
      <c r="IB91">
        <v>524.58968239582737</v>
      </c>
      <c r="IC91">
        <v>528.41851721803994</v>
      </c>
      <c r="ID91">
        <v>527.60345401815459</v>
      </c>
      <c r="IE91">
        <v>524.43988515685169</v>
      </c>
      <c r="IF91">
        <v>526.29672790568975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523.85633024310005</v>
      </c>
      <c r="IU91">
        <v>542.02599663900241</v>
      </c>
      <c r="IV91">
        <v>551.52680251983588</v>
      </c>
      <c r="IW91">
        <v>557.40511933939797</v>
      </c>
      <c r="IX91">
        <v>558.79770149888441</v>
      </c>
      <c r="IY91">
        <v>560.36385027485358</v>
      </c>
      <c r="IZ91">
        <v>554.90504110905965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365.01668612624968</v>
      </c>
      <c r="JP91">
        <v>519.7873115048402</v>
      </c>
      <c r="JQ91">
        <v>582.95229278039096</v>
      </c>
      <c r="JR91">
        <v>587.34825417099034</v>
      </c>
      <c r="JS91">
        <v>590.56861095779732</v>
      </c>
      <c r="JT91">
        <v>593.26855208349946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525.82520624864219</v>
      </c>
      <c r="KL91">
        <v>608.52200764967961</v>
      </c>
      <c r="KM91">
        <v>624.28204276865165</v>
      </c>
      <c r="KN91">
        <v>621.31900691702822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404.61083079821748</v>
      </c>
      <c r="LG91">
        <v>596.93604950407371</v>
      </c>
      <c r="LH91">
        <v>644.40929037831984</v>
      </c>
      <c r="LK91" s="102" t="s">
        <v>683</v>
      </c>
      <c r="LM91">
        <v>13</v>
      </c>
      <c r="LN91" s="86">
        <v>0.65</v>
      </c>
      <c r="LO91">
        <f t="shared" ref="LO91:MH91" si="69">IG$68</f>
        <v>0</v>
      </c>
      <c r="LP91">
        <f t="shared" si="69"/>
        <v>0</v>
      </c>
      <c r="LQ91">
        <f t="shared" si="69"/>
        <v>0</v>
      </c>
      <c r="LR91">
        <f t="shared" si="69"/>
        <v>0</v>
      </c>
      <c r="LS91">
        <f t="shared" si="69"/>
        <v>0</v>
      </c>
      <c r="LT91">
        <f t="shared" si="69"/>
        <v>0</v>
      </c>
      <c r="LU91">
        <f t="shared" si="69"/>
        <v>0</v>
      </c>
      <c r="LV91">
        <f t="shared" si="69"/>
        <v>0</v>
      </c>
      <c r="LW91">
        <f t="shared" si="69"/>
        <v>0</v>
      </c>
      <c r="LX91">
        <f t="shared" si="69"/>
        <v>0</v>
      </c>
      <c r="LY91">
        <f t="shared" si="69"/>
        <v>0</v>
      </c>
      <c r="LZ91">
        <f t="shared" si="69"/>
        <v>0</v>
      </c>
      <c r="MA91">
        <f t="shared" si="69"/>
        <v>0</v>
      </c>
      <c r="MB91">
        <f t="shared" si="69"/>
        <v>17.108083326398312</v>
      </c>
      <c r="MC91">
        <f t="shared" si="69"/>
        <v>16.771565268705924</v>
      </c>
      <c r="MD91">
        <f t="shared" si="69"/>
        <v>19.018622657144128</v>
      </c>
      <c r="ME91">
        <f t="shared" si="69"/>
        <v>20.523862647015129</v>
      </c>
      <c r="MF91">
        <f t="shared" si="69"/>
        <v>21.19286269328682</v>
      </c>
      <c r="MG91">
        <f t="shared" si="69"/>
        <v>21.27764212273182</v>
      </c>
      <c r="MH91">
        <f t="shared" si="69"/>
        <v>20.835191666526381</v>
      </c>
      <c r="MJ91">
        <f t="shared" si="58"/>
        <v>13.385685</v>
      </c>
      <c r="MK91" s="86">
        <v>0.65</v>
      </c>
      <c r="ML91">
        <f>0.61*MA91+0.39*MB91</f>
        <v>6.6721524972953414</v>
      </c>
    </row>
    <row r="92" spans="1:35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39.972859341673434</v>
      </c>
      <c r="H92">
        <v>41.371303349226061</v>
      </c>
      <c r="I92">
        <v>42.112404515634772</v>
      </c>
      <c r="J92">
        <v>41.731114971771731</v>
      </c>
      <c r="K92">
        <v>41.776579127677905</v>
      </c>
      <c r="L92">
        <v>41.666769940271209</v>
      </c>
      <c r="M92">
        <v>41.816827611225456</v>
      </c>
      <c r="N92">
        <v>41.793315256002487</v>
      </c>
      <c r="O92">
        <v>41.474630231636631</v>
      </c>
      <c r="P92">
        <v>41.01369139377104</v>
      </c>
      <c r="Q92">
        <v>41.283669390940837</v>
      </c>
      <c r="R92">
        <v>41.359354367642105</v>
      </c>
      <c r="S92">
        <v>41.278744791941854</v>
      </c>
      <c r="T92">
        <v>41.482637615819023</v>
      </c>
      <c r="U92">
        <v>0</v>
      </c>
      <c r="V92">
        <v>0</v>
      </c>
      <c r="W92">
        <v>0</v>
      </c>
      <c r="X92">
        <v>0</v>
      </c>
      <c r="Y92">
        <v>0</v>
      </c>
      <c r="Z92">
        <v>46.349158046311246</v>
      </c>
      <c r="AA92">
        <v>49.124263397069051</v>
      </c>
      <c r="AB92">
        <v>49.520816965601277</v>
      </c>
      <c r="AC92">
        <v>49.907641250166606</v>
      </c>
      <c r="AD92">
        <v>49.950616813611944</v>
      </c>
      <c r="AE92">
        <v>49.864983778425596</v>
      </c>
      <c r="AF92">
        <v>49.854691533330026</v>
      </c>
      <c r="AG92">
        <v>49.57797292221484</v>
      </c>
      <c r="AH92">
        <v>49.844906071979722</v>
      </c>
      <c r="AI92">
        <v>49.343254875971432</v>
      </c>
      <c r="AJ92">
        <v>50.039961929456588</v>
      </c>
      <c r="AK92">
        <v>49.652966626818994</v>
      </c>
      <c r="AL92">
        <v>49.254984650812332</v>
      </c>
      <c r="AM92">
        <v>49.509773379211865</v>
      </c>
      <c r="AN92">
        <v>49.091799603063031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53.917124358498612</v>
      </c>
      <c r="AU92">
        <v>57.102049137266597</v>
      </c>
      <c r="AV92">
        <v>57.996994219328478</v>
      </c>
      <c r="AW92">
        <v>58.09825171523061</v>
      </c>
      <c r="AX92">
        <v>58.065482278993429</v>
      </c>
      <c r="AY92">
        <v>58.184846933469764</v>
      </c>
      <c r="AZ92">
        <v>58.427688992329315</v>
      </c>
      <c r="BA92">
        <v>58.106474157591272</v>
      </c>
      <c r="BB92">
        <v>58.353320826021438</v>
      </c>
      <c r="BC92">
        <v>58.002450332870403</v>
      </c>
      <c r="BD92">
        <v>57.629239540102986</v>
      </c>
      <c r="BE92">
        <v>57.210635723458346</v>
      </c>
      <c r="BF92">
        <v>58.074157364206201</v>
      </c>
      <c r="BG92">
        <v>57.589767654570267</v>
      </c>
      <c r="BH92">
        <v>57.35868460303481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63.485079244404069</v>
      </c>
      <c r="BP92">
        <v>66.093109822532057</v>
      </c>
      <c r="BQ92">
        <v>66.448046211551571</v>
      </c>
      <c r="BR92">
        <v>66.041771694101683</v>
      </c>
      <c r="BS92">
        <v>66.238614145166068</v>
      </c>
      <c r="BT92">
        <v>66.696254973548207</v>
      </c>
      <c r="BU92">
        <v>66.179580427233589</v>
      </c>
      <c r="BV92">
        <v>66.070261688567186</v>
      </c>
      <c r="BW92">
        <v>65.704145833266381</v>
      </c>
      <c r="BX92">
        <v>65.70562184646046</v>
      </c>
      <c r="BY92">
        <v>66.273517047011438</v>
      </c>
      <c r="BZ92">
        <v>65.583843079662657</v>
      </c>
      <c r="CA92">
        <v>66.094170914140918</v>
      </c>
      <c r="CB92">
        <v>65.665405255092949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69.380448839856825</v>
      </c>
      <c r="CJ92">
        <v>73.12270261113207</v>
      </c>
      <c r="CK92">
        <v>74.491555085767999</v>
      </c>
      <c r="CL92">
        <v>75.152713379895602</v>
      </c>
      <c r="CM92">
        <v>74.491135394238555</v>
      </c>
      <c r="CN92">
        <v>74.348654325758844</v>
      </c>
      <c r="CO92">
        <v>74.998227765175798</v>
      </c>
      <c r="CP92">
        <v>74.854949736596438</v>
      </c>
      <c r="CQ92">
        <v>73.943601520224604</v>
      </c>
      <c r="CR92">
        <v>74.034002269841721</v>
      </c>
      <c r="CS92">
        <v>74.202570330489749</v>
      </c>
      <c r="CT92">
        <v>73.662989542181535</v>
      </c>
      <c r="CU92">
        <v>74.898251650261585</v>
      </c>
      <c r="CV92">
        <v>73.619516104179539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79.269428819847846</v>
      </c>
      <c r="DE92">
        <v>81.705081314424049</v>
      </c>
      <c r="DF92">
        <v>82.794949920160619</v>
      </c>
      <c r="DG92">
        <v>83.088165283795533</v>
      </c>
      <c r="DH92">
        <v>82.51947617894119</v>
      </c>
      <c r="DI92">
        <v>82.871635410658584</v>
      </c>
      <c r="DJ92">
        <v>83.418787300426459</v>
      </c>
      <c r="DK92">
        <v>82.773225837646635</v>
      </c>
      <c r="DL92">
        <v>82.511683810214848</v>
      </c>
      <c r="DM92">
        <v>82.51245698671697</v>
      </c>
      <c r="DN92">
        <v>81.65613638544562</v>
      </c>
      <c r="DO92">
        <v>82.245762635479608</v>
      </c>
      <c r="DP92">
        <v>82.714783257460027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83.179964548137235</v>
      </c>
      <c r="DY92">
        <v>88.657605655248304</v>
      </c>
      <c r="DZ92">
        <v>91.365819897391759</v>
      </c>
      <c r="EA92">
        <v>91.137198804578816</v>
      </c>
      <c r="EB92">
        <v>91.778589592488245</v>
      </c>
      <c r="EC92">
        <v>91.19024980631059</v>
      </c>
      <c r="ED92">
        <v>90.80215445347622</v>
      </c>
      <c r="EE92">
        <v>90.840360179487334</v>
      </c>
      <c r="EF92">
        <v>90.252778038848191</v>
      </c>
      <c r="EG92">
        <v>90.877973016340391</v>
      </c>
      <c r="EH92">
        <v>90.228298573822045</v>
      </c>
      <c r="EI92">
        <v>90.625434889701168</v>
      </c>
      <c r="EJ92">
        <v>90.427533820561905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93.496851393170587</v>
      </c>
      <c r="ET92">
        <v>98.432442602647441</v>
      </c>
      <c r="EU92">
        <v>99.071806387434805</v>
      </c>
      <c r="EV92">
        <v>98.511856512398936</v>
      </c>
      <c r="EW92">
        <v>98.799831915610795</v>
      </c>
      <c r="EX92">
        <v>99.337959722485806</v>
      </c>
      <c r="EY92">
        <v>98.736184219723626</v>
      </c>
      <c r="EZ92">
        <v>98.311397679775965</v>
      </c>
      <c r="FA92">
        <v>98.357631571232375</v>
      </c>
      <c r="FB92">
        <v>97.6733477660745</v>
      </c>
      <c r="FC92">
        <v>98.230216252538327</v>
      </c>
      <c r="FD92">
        <v>98.215405506257241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97.961132022512544</v>
      </c>
      <c r="FN92">
        <v>104.28050005421875</v>
      </c>
      <c r="FO92">
        <v>107.58526360591767</v>
      </c>
      <c r="FP92">
        <v>107.76425471821585</v>
      </c>
      <c r="FQ92">
        <v>107.66750807656791</v>
      </c>
      <c r="FR92">
        <v>108.15215547616991</v>
      </c>
      <c r="FS92">
        <v>107.73661920160458</v>
      </c>
      <c r="FT92">
        <v>106.77546990964449</v>
      </c>
      <c r="FU92">
        <v>106.58473442136074</v>
      </c>
      <c r="FV92">
        <v>106.60808746841074</v>
      </c>
      <c r="FW92">
        <v>106.56390318968025</v>
      </c>
      <c r="FX92">
        <v>106.99180000035852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108.09889763938327</v>
      </c>
      <c r="GI92">
        <v>115.02023324714737</v>
      </c>
      <c r="GJ92">
        <v>116.4681930250856</v>
      </c>
      <c r="GK92">
        <v>116.66364322557794</v>
      </c>
      <c r="GL92">
        <v>115.28667563481048</v>
      </c>
      <c r="GM92">
        <v>114.73422359805159</v>
      </c>
      <c r="GN92">
        <v>115.01042720371183</v>
      </c>
      <c r="GO92">
        <v>115.08107892533518</v>
      </c>
      <c r="GP92">
        <v>115.09672752903208</v>
      </c>
      <c r="GQ92">
        <v>114.77413314383074</v>
      </c>
      <c r="GR92">
        <v>114.44733777171611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114.41121264020842</v>
      </c>
      <c r="HD92">
        <v>121.49828280897103</v>
      </c>
      <c r="HE92">
        <v>124.587953975189</v>
      </c>
      <c r="HF92">
        <v>124.59488849487624</v>
      </c>
      <c r="HG92">
        <v>123.37400693874874</v>
      </c>
      <c r="HH92">
        <v>123.0965148751873</v>
      </c>
      <c r="HI92">
        <v>123.52805078583445</v>
      </c>
      <c r="HJ92">
        <v>122.65852740217005</v>
      </c>
      <c r="HK92">
        <v>123.26642028126592</v>
      </c>
      <c r="HL92">
        <v>123.42344718357391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120.45859818376695</v>
      </c>
      <c r="HY92">
        <v>124.87175037659182</v>
      </c>
      <c r="HZ92">
        <v>131.69570248169967</v>
      </c>
      <c r="IA92">
        <v>131.61054997592043</v>
      </c>
      <c r="IB92">
        <v>131.14742059895684</v>
      </c>
      <c r="IC92">
        <v>132.10462930450998</v>
      </c>
      <c r="ID92">
        <v>131.90086350453865</v>
      </c>
      <c r="IE92">
        <v>131.10997128921292</v>
      </c>
      <c r="IF92">
        <v>131.57418197642244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130.96408256077501</v>
      </c>
      <c r="IU92">
        <v>135.5064991597506</v>
      </c>
      <c r="IV92">
        <v>137.88170062995897</v>
      </c>
      <c r="IW92">
        <v>139.35127983484949</v>
      </c>
      <c r="IX92">
        <v>139.6994253747211</v>
      </c>
      <c r="IY92">
        <v>140.09096256871339</v>
      </c>
      <c r="IZ92">
        <v>138.72626027726491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91.25417153156242</v>
      </c>
      <c r="JP92">
        <v>129.94682787621005</v>
      </c>
      <c r="JQ92">
        <v>145.73807319509774</v>
      </c>
      <c r="JR92">
        <v>146.83706354274759</v>
      </c>
      <c r="JS92">
        <v>147.64215273944933</v>
      </c>
      <c r="JT92">
        <v>148.31713802087486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131.45630156216055</v>
      </c>
      <c r="KL92">
        <v>152.1305019124199</v>
      </c>
      <c r="KM92">
        <v>156.07051069216291</v>
      </c>
      <c r="KN92">
        <v>155.32975172925705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101.15270769955437</v>
      </c>
      <c r="LG92">
        <v>149.23401237601843</v>
      </c>
      <c r="LH92">
        <v>161.10232259457996</v>
      </c>
      <c r="LK92" s="102" t="s">
        <v>684</v>
      </c>
      <c r="LM92">
        <v>14</v>
      </c>
      <c r="LN92" s="86">
        <v>0.7</v>
      </c>
      <c r="LO92">
        <f t="shared" ref="LO92:MH92" si="70">JA$68</f>
        <v>0</v>
      </c>
      <c r="LP92">
        <f t="shared" si="70"/>
        <v>0</v>
      </c>
      <c r="LQ92">
        <f t="shared" si="70"/>
        <v>0</v>
      </c>
      <c r="LR92">
        <f t="shared" si="70"/>
        <v>0</v>
      </c>
      <c r="LS92">
        <f t="shared" si="70"/>
        <v>0</v>
      </c>
      <c r="LT92">
        <f t="shared" si="70"/>
        <v>0</v>
      </c>
      <c r="LU92">
        <f t="shared" si="70"/>
        <v>0</v>
      </c>
      <c r="LV92">
        <f t="shared" si="70"/>
        <v>0</v>
      </c>
      <c r="LW92">
        <f t="shared" si="70"/>
        <v>0</v>
      </c>
      <c r="LX92">
        <f t="shared" si="70"/>
        <v>0</v>
      </c>
      <c r="LY92">
        <f t="shared" si="70"/>
        <v>0</v>
      </c>
      <c r="LZ92">
        <f t="shared" si="70"/>
        <v>0</v>
      </c>
      <c r="MA92">
        <f t="shared" si="70"/>
        <v>0</v>
      </c>
      <c r="MB92">
        <f t="shared" si="70"/>
        <v>0</v>
      </c>
      <c r="MC92">
        <f t="shared" si="70"/>
        <v>11.887333333333332</v>
      </c>
      <c r="MD92">
        <f t="shared" si="70"/>
        <v>16.308068133011584</v>
      </c>
      <c r="ME92">
        <f t="shared" si="70"/>
        <v>18.25559468686836</v>
      </c>
      <c r="MF92">
        <f t="shared" si="70"/>
        <v>20.658440334317223</v>
      </c>
      <c r="MG92">
        <f t="shared" si="70"/>
        <v>22.233409370546539</v>
      </c>
      <c r="MH92">
        <f t="shared" si="70"/>
        <v>22.354180153449306</v>
      </c>
      <c r="MJ92">
        <f t="shared" si="58"/>
        <v>13.983029999999999</v>
      </c>
      <c r="MK92" s="86">
        <v>0.7</v>
      </c>
      <c r="ML92">
        <f>0.02*MA92+0.98*MB92</f>
        <v>0</v>
      </c>
    </row>
    <row r="93" spans="1:35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6.6621432236122384</v>
      </c>
      <c r="H93">
        <v>6.8952172248710033</v>
      </c>
      <c r="I93">
        <v>7.0187340859391201</v>
      </c>
      <c r="J93">
        <v>6.9551858286286175</v>
      </c>
      <c r="K93">
        <v>6.9627631879463081</v>
      </c>
      <c r="L93">
        <v>6.9444616567118578</v>
      </c>
      <c r="M93">
        <v>6.9694712685375659</v>
      </c>
      <c r="N93">
        <v>6.9655525426670719</v>
      </c>
      <c r="O93">
        <v>6.9124383719394311</v>
      </c>
      <c r="P93">
        <v>6.8356152322951678</v>
      </c>
      <c r="Q93">
        <v>6.8806115651567987</v>
      </c>
      <c r="R93">
        <v>6.8932257279403482</v>
      </c>
      <c r="S93">
        <v>6.879790798656968</v>
      </c>
      <c r="T93">
        <v>6.9137729359698294</v>
      </c>
      <c r="U93">
        <v>0</v>
      </c>
      <c r="V93">
        <v>0</v>
      </c>
      <c r="W93">
        <v>0</v>
      </c>
      <c r="X93">
        <v>0</v>
      </c>
      <c r="Y93">
        <v>0</v>
      </c>
      <c r="Z93">
        <v>7.7248596743852076</v>
      </c>
      <c r="AA93">
        <v>8.18737723284484</v>
      </c>
      <c r="AB93">
        <v>8.2534694942668789</v>
      </c>
      <c r="AC93">
        <v>8.3179402083610974</v>
      </c>
      <c r="AD93">
        <v>8.3251028022686544</v>
      </c>
      <c r="AE93">
        <v>8.3108306297375947</v>
      </c>
      <c r="AF93">
        <v>8.3091152555550067</v>
      </c>
      <c r="AG93">
        <v>8.2629954870358056</v>
      </c>
      <c r="AH93">
        <v>8.3074843453299518</v>
      </c>
      <c r="AI93">
        <v>8.2238758126618983</v>
      </c>
      <c r="AJ93">
        <v>8.3399936549094367</v>
      </c>
      <c r="AK93">
        <v>8.275494437803161</v>
      </c>
      <c r="AL93">
        <v>8.2091641084687179</v>
      </c>
      <c r="AM93">
        <v>8.2516288965353084</v>
      </c>
      <c r="AN93">
        <v>8.1819666005105045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8.9861873930831031</v>
      </c>
      <c r="AU93">
        <v>9.5170081895444287</v>
      </c>
      <c r="AV93">
        <v>9.6661657032214041</v>
      </c>
      <c r="AW93">
        <v>9.6830419525384279</v>
      </c>
      <c r="AX93">
        <v>9.6775803798322304</v>
      </c>
      <c r="AY93">
        <v>9.6974744889116185</v>
      </c>
      <c r="AZ93">
        <v>9.7379481653882127</v>
      </c>
      <c r="BA93">
        <v>9.6844123595985359</v>
      </c>
      <c r="BB93">
        <v>9.7255534710035594</v>
      </c>
      <c r="BC93">
        <v>9.6670750554783975</v>
      </c>
      <c r="BD93">
        <v>9.6048732566838311</v>
      </c>
      <c r="BE93">
        <v>9.5351059539097154</v>
      </c>
      <c r="BF93">
        <v>9.6790262273677019</v>
      </c>
      <c r="BG93">
        <v>9.5982946090950367</v>
      </c>
      <c r="BH93">
        <v>9.5597807671724588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10.580846540734008</v>
      </c>
      <c r="BP93">
        <v>11.015518303755346</v>
      </c>
      <c r="BQ93">
        <v>11.074674368591925</v>
      </c>
      <c r="BR93">
        <v>11.006961949016949</v>
      </c>
      <c r="BS93">
        <v>11.039769024194349</v>
      </c>
      <c r="BT93">
        <v>11.11604249559136</v>
      </c>
      <c r="BU93">
        <v>11.029930071205603</v>
      </c>
      <c r="BV93">
        <v>11.011710281427865</v>
      </c>
      <c r="BW93">
        <v>10.950690972211069</v>
      </c>
      <c r="BX93">
        <v>10.95093697441008</v>
      </c>
      <c r="BY93">
        <v>11.045586174501908</v>
      </c>
      <c r="BZ93">
        <v>10.930640513277107</v>
      </c>
      <c r="CA93">
        <v>11.015695152356818</v>
      </c>
      <c r="CB93">
        <v>10.944234209182156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11.56340813997614</v>
      </c>
      <c r="CJ93">
        <v>12.18711710185536</v>
      </c>
      <c r="CK93">
        <v>12.415259180961344</v>
      </c>
      <c r="CL93">
        <v>12.525452229982621</v>
      </c>
      <c r="CM93">
        <v>12.415189232373111</v>
      </c>
      <c r="CN93">
        <v>12.391442387626494</v>
      </c>
      <c r="CO93">
        <v>12.499704627529319</v>
      </c>
      <c r="CP93">
        <v>12.475824956099423</v>
      </c>
      <c r="CQ93">
        <v>12.323933586704106</v>
      </c>
      <c r="CR93">
        <v>12.339000378306977</v>
      </c>
      <c r="CS93">
        <v>12.367095055081645</v>
      </c>
      <c r="CT93">
        <v>12.277164923696937</v>
      </c>
      <c r="CU93">
        <v>12.483041941710281</v>
      </c>
      <c r="CV93">
        <v>12.2699193506966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13.211571469974643</v>
      </c>
      <c r="DE93">
        <v>13.617513552403997</v>
      </c>
      <c r="DF93">
        <v>13.799158320026756</v>
      </c>
      <c r="DG93">
        <v>13.848027547299246</v>
      </c>
      <c r="DH93">
        <v>13.75324602982352</v>
      </c>
      <c r="DI93">
        <v>13.811939235109746</v>
      </c>
      <c r="DJ93">
        <v>13.903131216737734</v>
      </c>
      <c r="DK93">
        <v>13.795537639607764</v>
      </c>
      <c r="DL93">
        <v>13.751947301702476</v>
      </c>
      <c r="DM93">
        <v>13.752076164452816</v>
      </c>
      <c r="DN93">
        <v>13.609356064240933</v>
      </c>
      <c r="DO93">
        <v>13.70762710591325</v>
      </c>
      <c r="DP93">
        <v>13.785797209576659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13.86332742468954</v>
      </c>
      <c r="DY93">
        <v>14.776267609208045</v>
      </c>
      <c r="DZ93">
        <v>15.227636649565298</v>
      </c>
      <c r="EA93">
        <v>15.189533134096477</v>
      </c>
      <c r="EB93">
        <v>15.29643159874805</v>
      </c>
      <c r="EC93">
        <v>15.198374967718436</v>
      </c>
      <c r="ED93">
        <v>15.133692408912706</v>
      </c>
      <c r="EE93">
        <v>15.140060029914558</v>
      </c>
      <c r="EF93">
        <v>15.042129673141362</v>
      </c>
      <c r="EG93">
        <v>15.146328836056725</v>
      </c>
      <c r="EH93">
        <v>15.038049762303677</v>
      </c>
      <c r="EI93">
        <v>15.104239148283527</v>
      </c>
      <c r="EJ93">
        <v>15.071255636760311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15.582808565528429</v>
      </c>
      <c r="ET93">
        <v>16.405407100441249</v>
      </c>
      <c r="EU93">
        <v>16.511967731239118</v>
      </c>
      <c r="EV93">
        <v>16.418642752066461</v>
      </c>
      <c r="EW93">
        <v>16.466638652601798</v>
      </c>
      <c r="EX93">
        <v>16.556326620414293</v>
      </c>
      <c r="EY93">
        <v>16.456030703287265</v>
      </c>
      <c r="EZ93">
        <v>16.385232946629309</v>
      </c>
      <c r="FA93">
        <v>16.39293859520539</v>
      </c>
      <c r="FB93">
        <v>16.278891294345737</v>
      </c>
      <c r="FC93">
        <v>16.371702708756374</v>
      </c>
      <c r="FD93">
        <v>16.369234251042855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16.326855337085423</v>
      </c>
      <c r="FN93">
        <v>17.380083342369794</v>
      </c>
      <c r="FO93">
        <v>17.930877267652932</v>
      </c>
      <c r="FP93">
        <v>17.960709119702628</v>
      </c>
      <c r="FQ93">
        <v>17.944584679427983</v>
      </c>
      <c r="FR93">
        <v>18.025359246028312</v>
      </c>
      <c r="FS93">
        <v>17.956103200267407</v>
      </c>
      <c r="FT93">
        <v>17.795911651607401</v>
      </c>
      <c r="FU93">
        <v>17.764122403560116</v>
      </c>
      <c r="FV93">
        <v>17.768014578068456</v>
      </c>
      <c r="FW93">
        <v>17.760650531613368</v>
      </c>
      <c r="FX93">
        <v>17.831966666726409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18.016482939897209</v>
      </c>
      <c r="GI93">
        <v>19.170038874524554</v>
      </c>
      <c r="GJ93">
        <v>19.411365504180928</v>
      </c>
      <c r="GK93">
        <v>19.443940537596308</v>
      </c>
      <c r="GL93">
        <v>19.214445939135061</v>
      </c>
      <c r="GM93">
        <v>19.122370599675257</v>
      </c>
      <c r="GN93">
        <v>19.168404533951961</v>
      </c>
      <c r="GO93">
        <v>19.18017982088919</v>
      </c>
      <c r="GP93">
        <v>19.182787921505327</v>
      </c>
      <c r="GQ93">
        <v>19.129022190638423</v>
      </c>
      <c r="GR93">
        <v>19.074556295286012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19.068535440034736</v>
      </c>
      <c r="HD93">
        <v>20.249713801495183</v>
      </c>
      <c r="HE93">
        <v>20.764658995864817</v>
      </c>
      <c r="HF93">
        <v>20.765814749146031</v>
      </c>
      <c r="HG93">
        <v>20.562334489791443</v>
      </c>
      <c r="HH93">
        <v>20.516085812531202</v>
      </c>
      <c r="HI93">
        <v>20.588008464305723</v>
      </c>
      <c r="HJ93">
        <v>20.443087900361657</v>
      </c>
      <c r="HK93">
        <v>20.544403380210962</v>
      </c>
      <c r="HL93">
        <v>20.570574530595646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20.076433030627825</v>
      </c>
      <c r="HY93">
        <v>20.811958396098628</v>
      </c>
      <c r="HZ93">
        <v>21.949283746949934</v>
      </c>
      <c r="IA93">
        <v>21.935091662653402</v>
      </c>
      <c r="IB93">
        <v>21.857903433159489</v>
      </c>
      <c r="IC93">
        <v>22.017438217418338</v>
      </c>
      <c r="ID93">
        <v>21.983477250756451</v>
      </c>
      <c r="IE93">
        <v>21.851661881535485</v>
      </c>
      <c r="IF93">
        <v>21.929030329403744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21.8273470934625</v>
      </c>
      <c r="IU93">
        <v>22.584416526625102</v>
      </c>
      <c r="IV93">
        <v>22.980283438326499</v>
      </c>
      <c r="IW93">
        <v>23.225213305808243</v>
      </c>
      <c r="IX93">
        <v>23.283237562453525</v>
      </c>
      <c r="IY93">
        <v>23.348493761452222</v>
      </c>
      <c r="IZ93">
        <v>23.121043379544147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15.209028588593737</v>
      </c>
      <c r="JP93">
        <v>21.657804646035007</v>
      </c>
      <c r="JQ93">
        <v>24.289678865849631</v>
      </c>
      <c r="JR93">
        <v>24.472843923791256</v>
      </c>
      <c r="JS93">
        <v>24.607025456574871</v>
      </c>
      <c r="JT93">
        <v>24.719523003479118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21.909383593693427</v>
      </c>
      <c r="KL93">
        <v>25.355083652069982</v>
      </c>
      <c r="KM93">
        <v>26.011751782027172</v>
      </c>
      <c r="KN93">
        <v>25.888291954876209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16.858784616592395</v>
      </c>
      <c r="LG93">
        <v>24.87233539600307</v>
      </c>
      <c r="LH93">
        <v>26.850387099096675</v>
      </c>
      <c r="LK93" s="102" t="s">
        <v>685</v>
      </c>
      <c r="LM93">
        <v>15</v>
      </c>
      <c r="LN93" s="86">
        <v>0.75</v>
      </c>
      <c r="LO93">
        <f t="shared" ref="LO93:MH93" si="71">JU$68</f>
        <v>0</v>
      </c>
      <c r="LP93">
        <f t="shared" si="71"/>
        <v>0</v>
      </c>
      <c r="LQ93">
        <f t="shared" si="71"/>
        <v>0</v>
      </c>
      <c r="LR93">
        <f t="shared" si="71"/>
        <v>0</v>
      </c>
      <c r="LS93">
        <f t="shared" si="71"/>
        <v>0</v>
      </c>
      <c r="LT93">
        <f t="shared" si="71"/>
        <v>0</v>
      </c>
      <c r="LU93">
        <f t="shared" si="71"/>
        <v>0</v>
      </c>
      <c r="LV93">
        <f t="shared" si="71"/>
        <v>0</v>
      </c>
      <c r="LW93">
        <f t="shared" si="71"/>
        <v>0</v>
      </c>
      <c r="LX93">
        <f t="shared" si="71"/>
        <v>0</v>
      </c>
      <c r="LY93">
        <f t="shared" si="71"/>
        <v>0</v>
      </c>
      <c r="LZ93">
        <f t="shared" si="71"/>
        <v>0</v>
      </c>
      <c r="MA93">
        <f t="shared" si="71"/>
        <v>0</v>
      </c>
      <c r="MB93">
        <f t="shared" si="71"/>
        <v>0</v>
      </c>
      <c r="MC93">
        <f t="shared" si="71"/>
        <v>0</v>
      </c>
      <c r="MD93">
        <f t="shared" si="71"/>
        <v>0</v>
      </c>
      <c r="ME93">
        <f t="shared" si="71"/>
        <v>16.584755788614864</v>
      </c>
      <c r="MF93">
        <f t="shared" si="71"/>
        <v>18.609440847644986</v>
      </c>
      <c r="MG93">
        <f t="shared" si="71"/>
        <v>20.066384152567622</v>
      </c>
      <c r="MH93">
        <f t="shared" si="71"/>
        <v>22.236274605100565</v>
      </c>
      <c r="MJ93">
        <f t="shared" si="58"/>
        <v>14.580375</v>
      </c>
      <c r="MK93" s="86">
        <v>0.75</v>
      </c>
      <c r="ML93">
        <f>0.42*MB93+0.58*MC93</f>
        <v>0</v>
      </c>
    </row>
    <row r="94" spans="1:35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U94">
        <v>0</v>
      </c>
      <c r="V94">
        <v>0</v>
      </c>
      <c r="W94">
        <v>0</v>
      </c>
      <c r="X94">
        <v>0</v>
      </c>
      <c r="Y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K94" s="102" t="s">
        <v>1005</v>
      </c>
      <c r="LM94">
        <v>16</v>
      </c>
      <c r="LN94" s="86">
        <v>0.8</v>
      </c>
      <c r="LO94">
        <f t="shared" ref="LO94:MH94" si="72">KO$68</f>
        <v>0</v>
      </c>
      <c r="LP94">
        <f t="shared" si="72"/>
        <v>0</v>
      </c>
      <c r="LQ94">
        <f t="shared" si="72"/>
        <v>0</v>
      </c>
      <c r="LR94">
        <f t="shared" si="72"/>
        <v>0</v>
      </c>
      <c r="LS94">
        <f t="shared" si="72"/>
        <v>0</v>
      </c>
      <c r="LT94">
        <f t="shared" si="72"/>
        <v>0</v>
      </c>
      <c r="LU94">
        <f t="shared" si="72"/>
        <v>0</v>
      </c>
      <c r="LV94">
        <f t="shared" si="72"/>
        <v>0</v>
      </c>
      <c r="LW94">
        <f t="shared" si="72"/>
        <v>0</v>
      </c>
      <c r="LX94">
        <f t="shared" si="72"/>
        <v>0</v>
      </c>
      <c r="LY94">
        <f t="shared" si="72"/>
        <v>0</v>
      </c>
      <c r="LZ94">
        <f t="shared" si="72"/>
        <v>0</v>
      </c>
      <c r="MA94">
        <f t="shared" si="72"/>
        <v>0</v>
      </c>
      <c r="MB94">
        <f t="shared" si="72"/>
        <v>0</v>
      </c>
      <c r="MC94">
        <f t="shared" si="72"/>
        <v>0</v>
      </c>
      <c r="MD94">
        <f t="shared" si="72"/>
        <v>0</v>
      </c>
      <c r="ME94">
        <f t="shared" si="72"/>
        <v>0</v>
      </c>
      <c r="MF94">
        <f t="shared" si="72"/>
        <v>13.013337124429034</v>
      </c>
      <c r="MG94">
        <f t="shared" si="72"/>
        <v>18.920968509260739</v>
      </c>
      <c r="MH94">
        <f t="shared" si="72"/>
        <v>19.906473488988418</v>
      </c>
      <c r="MJ94">
        <f t="shared" si="58"/>
        <v>15.177720000000001</v>
      </c>
      <c r="MK94" s="86">
        <v>0.8</v>
      </c>
      <c r="ML94">
        <f>0.83*MC94+0.17*MD94</f>
        <v>0</v>
      </c>
    </row>
    <row r="95" spans="1:35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3.0799666759479845</v>
      </c>
      <c r="H95">
        <v>0.49975045810713487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7.6282100317471979</v>
      </c>
      <c r="AA95">
        <v>6.2534714887494527</v>
      </c>
      <c r="AB95">
        <v>0.27343844971941778</v>
      </c>
      <c r="AC95">
        <v>0.40315287518387982</v>
      </c>
      <c r="AD95">
        <v>0.21292161747581315</v>
      </c>
      <c r="AE95">
        <v>0.37115182985076062</v>
      </c>
      <c r="AF95">
        <v>0.2966092511648728</v>
      </c>
      <c r="AG95">
        <v>0.36498941734829016</v>
      </c>
      <c r="AH95">
        <v>0.27510221975780103</v>
      </c>
      <c r="AI95">
        <v>0.29316789410638855</v>
      </c>
      <c r="AJ95">
        <v>0.44118533525355874</v>
      </c>
      <c r="AK95">
        <v>0.34907303999746875</v>
      </c>
      <c r="AL95">
        <v>0.33854121988805863</v>
      </c>
      <c r="AM95">
        <v>0.34595329306078065</v>
      </c>
      <c r="AN95">
        <v>0.33406838473324868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13.027748868288761</v>
      </c>
      <c r="AU95">
        <v>14.981681074539217</v>
      </c>
      <c r="AV95">
        <v>6.657575749851862</v>
      </c>
      <c r="AW95">
        <v>6.4302736549252382</v>
      </c>
      <c r="AX95">
        <v>6.6284179633136446</v>
      </c>
      <c r="AY95">
        <v>6.6545050589349293</v>
      </c>
      <c r="AZ95">
        <v>6.7682430024798137</v>
      </c>
      <c r="BA95">
        <v>7.052892621780912</v>
      </c>
      <c r="BB95">
        <v>6.6294717036169901</v>
      </c>
      <c r="BC95">
        <v>6.8939309813984639</v>
      </c>
      <c r="BD95">
        <v>7.1060340603398453</v>
      </c>
      <c r="BE95">
        <v>6.9935028946401125</v>
      </c>
      <c r="BF95">
        <v>7.0221940816283572</v>
      </c>
      <c r="BG95">
        <v>7.0631573545664379</v>
      </c>
      <c r="BH95">
        <v>7.3453443237650449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22.075336287845484</v>
      </c>
      <c r="BP95">
        <v>17.835617089056367</v>
      </c>
      <c r="BQ95">
        <v>13.492850195790304</v>
      </c>
      <c r="BR95">
        <v>13.850163643125283</v>
      </c>
      <c r="BS95">
        <v>13.91077122559043</v>
      </c>
      <c r="BT95">
        <v>13.87375189026843</v>
      </c>
      <c r="BU95">
        <v>13.544423067996295</v>
      </c>
      <c r="BV95">
        <v>14.351558237872233</v>
      </c>
      <c r="BW95">
        <v>13.887884124793066</v>
      </c>
      <c r="BX95">
        <v>13.76974391797784</v>
      </c>
      <c r="BY95">
        <v>13.788537838970782</v>
      </c>
      <c r="BZ95">
        <v>13.743497562298634</v>
      </c>
      <c r="CA95">
        <v>14.213408063083371</v>
      </c>
      <c r="CB95">
        <v>14.087387078459884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30.456642135572821</v>
      </c>
      <c r="CJ95">
        <v>28.527186570998804</v>
      </c>
      <c r="CK95">
        <v>23.512357928463203</v>
      </c>
      <c r="CL95">
        <v>20.009764807645649</v>
      </c>
      <c r="CM95">
        <v>20.579137959756157</v>
      </c>
      <c r="CN95">
        <v>20.688122204158915</v>
      </c>
      <c r="CO95">
        <v>20.635225805909485</v>
      </c>
      <c r="CP95">
        <v>20.591209069376593</v>
      </c>
      <c r="CQ95">
        <v>19.912447982534371</v>
      </c>
      <c r="CR95">
        <v>21.015367850485905</v>
      </c>
      <c r="CS95">
        <v>20.145034347898285</v>
      </c>
      <c r="CT95">
        <v>20.24230297057181</v>
      </c>
      <c r="CU95">
        <v>20.815270414964353</v>
      </c>
      <c r="CV95">
        <v>20.451282887514623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29.40461211412968</v>
      </c>
      <c r="DE95">
        <v>36.161439641804847</v>
      </c>
      <c r="DF95">
        <v>28.336681108277894</v>
      </c>
      <c r="DG95">
        <v>26.57625428079691</v>
      </c>
      <c r="DH95">
        <v>26.173688881051433</v>
      </c>
      <c r="DI95">
        <v>26.530625779793159</v>
      </c>
      <c r="DJ95">
        <v>25.964710388456155</v>
      </c>
      <c r="DK95">
        <v>26.807714705868165</v>
      </c>
      <c r="DL95">
        <v>26.175232571735858</v>
      </c>
      <c r="DM95">
        <v>26.20267997777438</v>
      </c>
      <c r="DN95">
        <v>26.339453491812243</v>
      </c>
      <c r="DO95">
        <v>26.599601947395222</v>
      </c>
      <c r="DP95">
        <v>25.814141780472923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25.073717811334149</v>
      </c>
      <c r="DY95">
        <v>35.516840665936954</v>
      </c>
      <c r="DZ95">
        <v>38.817332473151893</v>
      </c>
      <c r="EA95">
        <v>31.81025637048106</v>
      </c>
      <c r="EB95">
        <v>31.624431894464031</v>
      </c>
      <c r="EC95">
        <v>31.595386833857283</v>
      </c>
      <c r="ED95">
        <v>31.999389391729615</v>
      </c>
      <c r="EE95">
        <v>31.699597359545795</v>
      </c>
      <c r="EF95">
        <v>31.669875048207466</v>
      </c>
      <c r="EG95">
        <v>30.919678528428367</v>
      </c>
      <c r="EH95">
        <v>31.731958497636256</v>
      </c>
      <c r="EI95">
        <v>32.076397927898725</v>
      </c>
      <c r="EJ95">
        <v>31.029310956404554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35.536018058138353</v>
      </c>
      <c r="ET95">
        <v>49.866999158399757</v>
      </c>
      <c r="EU95">
        <v>40.737256226976527</v>
      </c>
      <c r="EV95">
        <v>36.390304743149969</v>
      </c>
      <c r="EW95">
        <v>36.380397972555244</v>
      </c>
      <c r="EX95">
        <v>37.129513875390181</v>
      </c>
      <c r="EY95">
        <v>36.731962189035073</v>
      </c>
      <c r="EZ95">
        <v>36.518354624294084</v>
      </c>
      <c r="FA95">
        <v>36.43179015872046</v>
      </c>
      <c r="FB95">
        <v>36.291337213172007</v>
      </c>
      <c r="FC95">
        <v>35.998889105293891</v>
      </c>
      <c r="FD95">
        <v>36.124941694125233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36.717712921247724</v>
      </c>
      <c r="FN95">
        <v>39.059614193139801</v>
      </c>
      <c r="FO95">
        <v>53.723534270722141</v>
      </c>
      <c r="FP95">
        <v>42.701080040098482</v>
      </c>
      <c r="FQ95">
        <v>41.483244882384007</v>
      </c>
      <c r="FR95">
        <v>41.37025222642891</v>
      </c>
      <c r="FS95">
        <v>40.622999569785556</v>
      </c>
      <c r="FT95">
        <v>40.815145888191616</v>
      </c>
      <c r="FU95">
        <v>40.873901839550392</v>
      </c>
      <c r="FV95">
        <v>40.680935041046716</v>
      </c>
      <c r="FW95">
        <v>41.098054924640223</v>
      </c>
      <c r="FX95">
        <v>40.458574644823081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41.589519920291508</v>
      </c>
      <c r="GI95">
        <v>53.797287307221268</v>
      </c>
      <c r="GJ95">
        <v>55.363564519678846</v>
      </c>
      <c r="GK95">
        <v>46.032096174730519</v>
      </c>
      <c r="GL95">
        <v>44.62771443321261</v>
      </c>
      <c r="GM95">
        <v>44.792557393816082</v>
      </c>
      <c r="GN95">
        <v>44.928971472220994</v>
      </c>
      <c r="GO95">
        <v>45.337407524400518</v>
      </c>
      <c r="GP95">
        <v>44.524942167950478</v>
      </c>
      <c r="GQ95">
        <v>45.127304867105615</v>
      </c>
      <c r="GR95">
        <v>44.371185219214013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42.544756391205965</v>
      </c>
      <c r="HD95">
        <v>47.275927852656451</v>
      </c>
      <c r="HE95">
        <v>61.874790686239557</v>
      </c>
      <c r="HF95">
        <v>53.806950675775482</v>
      </c>
      <c r="HG95">
        <v>48.170050344413411</v>
      </c>
      <c r="HH95">
        <v>47.884258851801633</v>
      </c>
      <c r="HI95">
        <v>48.0169927656585</v>
      </c>
      <c r="HJ95">
        <v>47.616517630926531</v>
      </c>
      <c r="HK95">
        <v>48.244002963689603</v>
      </c>
      <c r="HL95">
        <v>48.279414325547101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32.658803299276293</v>
      </c>
      <c r="HY95">
        <v>49.14889800230273</v>
      </c>
      <c r="HZ95">
        <v>59.887424664785925</v>
      </c>
      <c r="IA95">
        <v>65.086833961184396</v>
      </c>
      <c r="IB95">
        <v>56.119310930320275</v>
      </c>
      <c r="IC95">
        <v>51.791086155074531</v>
      </c>
      <c r="ID95">
        <v>51.487822249491991</v>
      </c>
      <c r="IE95">
        <v>51.227043623286811</v>
      </c>
      <c r="IF95">
        <v>51.568515086245746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40.937644335167519</v>
      </c>
      <c r="IU95">
        <v>48.623414127926338</v>
      </c>
      <c r="IV95">
        <v>66.550512290501572</v>
      </c>
      <c r="IW95">
        <v>62.23148965758508</v>
      </c>
      <c r="IX95">
        <v>58.684746793119736</v>
      </c>
      <c r="IY95">
        <v>54.487358499884571</v>
      </c>
      <c r="IZ95">
        <v>53.538589830919683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24.422175507534408</v>
      </c>
      <c r="JP95">
        <v>48.888526539751496</v>
      </c>
      <c r="JQ95">
        <v>58.620506053577031</v>
      </c>
      <c r="JR95">
        <v>68.263604246003197</v>
      </c>
      <c r="JS95">
        <v>63.311754573381307</v>
      </c>
      <c r="JT95">
        <v>59.002913997956888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41.234510670435753</v>
      </c>
      <c r="KL95">
        <v>47.381800749073939</v>
      </c>
      <c r="KM95">
        <v>65.429081562170538</v>
      </c>
      <c r="KN95">
        <v>69.713495912967531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24.900813794455427</v>
      </c>
      <c r="LG95">
        <v>55.479088966339305</v>
      </c>
      <c r="LH95">
        <v>60.573751322244156</v>
      </c>
      <c r="LK95" s="102" t="s">
        <v>1004</v>
      </c>
      <c r="LN95" s="35"/>
      <c r="MK95" s="35"/>
    </row>
    <row r="96" spans="1:35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0.99424897527811951</v>
      </c>
      <c r="H96">
        <v>0.99842241902515061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0.99019607843137258</v>
      </c>
      <c r="P96">
        <v>0.99019607843137258</v>
      </c>
      <c r="Q96">
        <v>0.99019607843137258</v>
      </c>
      <c r="R96">
        <v>0.99019607843137258</v>
      </c>
      <c r="S96">
        <v>0.99019607843137258</v>
      </c>
      <c r="T96">
        <v>0.99019607843137258</v>
      </c>
      <c r="U96">
        <v>0</v>
      </c>
      <c r="V96">
        <v>0</v>
      </c>
      <c r="W96">
        <v>0</v>
      </c>
      <c r="X96">
        <v>0</v>
      </c>
      <c r="Y96">
        <v>0</v>
      </c>
      <c r="Z96">
        <v>0.89813030492085455</v>
      </c>
      <c r="AA96">
        <v>0.99085675205127977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0.99019607843137258</v>
      </c>
      <c r="AJ96">
        <v>0.99019607843137258</v>
      </c>
      <c r="AK96">
        <v>0.99019607843137258</v>
      </c>
      <c r="AL96">
        <v>0.99019607843137258</v>
      </c>
      <c r="AM96">
        <v>0.99019607843137258</v>
      </c>
      <c r="AN96">
        <v>0.99019607843137258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0.85992624748880775</v>
      </c>
      <c r="AU96">
        <v>0.93981878394399876</v>
      </c>
      <c r="AV96">
        <v>0.99846157160565918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0.99019607843137258</v>
      </c>
      <c r="BD96">
        <v>0.99019607843137258</v>
      </c>
      <c r="BE96">
        <v>0.99019607843137258</v>
      </c>
      <c r="BF96">
        <v>0.99019607843137258</v>
      </c>
      <c r="BG96">
        <v>0.99019607843137258</v>
      </c>
      <c r="BH96">
        <v>0.99019607843137258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0.89614409746907597</v>
      </c>
      <c r="BP96">
        <v>0.98360919337432728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0.99019607843137258</v>
      </c>
      <c r="BX96">
        <v>0.99019607843137258</v>
      </c>
      <c r="BY96">
        <v>0.99019607843137258</v>
      </c>
      <c r="BZ96">
        <v>0.99019607843137258</v>
      </c>
      <c r="CA96">
        <v>0.99019607843137258</v>
      </c>
      <c r="CB96">
        <v>0.99019607843137258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0.88459395841042054</v>
      </c>
      <c r="CJ96">
        <v>0.92172991036333052</v>
      </c>
      <c r="CK96">
        <v>0.99091962195991889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0.99019607843137258</v>
      </c>
      <c r="CR96">
        <v>0.99019607843137258</v>
      </c>
      <c r="CS96">
        <v>0.99019607843137258</v>
      </c>
      <c r="CT96">
        <v>0.99019607843137258</v>
      </c>
      <c r="CU96">
        <v>0.99019607843137258</v>
      </c>
      <c r="CV96">
        <v>0.99019607843137258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0.81045668813877536</v>
      </c>
      <c r="DE96">
        <v>0.96093813842984788</v>
      </c>
      <c r="DF96">
        <v>0.99532992143486421</v>
      </c>
      <c r="DG96">
        <v>1</v>
      </c>
      <c r="DH96">
        <v>1</v>
      </c>
      <c r="DI96">
        <v>1</v>
      </c>
      <c r="DJ96">
        <v>1</v>
      </c>
      <c r="DK96">
        <v>0.98968903636183736</v>
      </c>
      <c r="DL96">
        <v>0.98924238131104403</v>
      </c>
      <c r="DM96">
        <v>0.99003934905425928</v>
      </c>
      <c r="DN96">
        <v>0.98877317870332837</v>
      </c>
      <c r="DO96">
        <v>0.9896367427451892</v>
      </c>
      <c r="DP96">
        <v>0.99019607843137258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0.71645038043472353</v>
      </c>
      <c r="DY96">
        <v>0.82139477143238271</v>
      </c>
      <c r="DZ96">
        <v>0.97692534788226293</v>
      </c>
      <c r="EA96">
        <v>0.99966338346034334</v>
      </c>
      <c r="EB96">
        <v>0.99860972097870704</v>
      </c>
      <c r="EC96">
        <v>0.9996032079190218</v>
      </c>
      <c r="ED96">
        <v>0.99929545764617433</v>
      </c>
      <c r="EE96">
        <v>0.98979757055158313</v>
      </c>
      <c r="EF96">
        <v>0.99019607843137258</v>
      </c>
      <c r="EG96">
        <v>0.99017433809999211</v>
      </c>
      <c r="EH96">
        <v>0.99003539765863802</v>
      </c>
      <c r="EI96">
        <v>0.98987446438888693</v>
      </c>
      <c r="EJ96">
        <v>0.98841790575189603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0.73472826463062657</v>
      </c>
      <c r="ET96">
        <v>0.91047336514269017</v>
      </c>
      <c r="EU96">
        <v>0.99517369344296125</v>
      </c>
      <c r="EV96">
        <v>0.99670440088113244</v>
      </c>
      <c r="EW96">
        <v>0.99711954737938968</v>
      </c>
      <c r="EX96">
        <v>0.99780137414289827</v>
      </c>
      <c r="EY96">
        <v>0.98974298674659622</v>
      </c>
      <c r="EZ96">
        <v>0.98980927395490836</v>
      </c>
      <c r="FA96">
        <v>0.99003814153458602</v>
      </c>
      <c r="FB96">
        <v>0.98850681744842916</v>
      </c>
      <c r="FC96">
        <v>0.98611148949662908</v>
      </c>
      <c r="FD96">
        <v>0.98913640353258925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0.6748726415495756</v>
      </c>
      <c r="FN96">
        <v>0.75443833355620038</v>
      </c>
      <c r="FO96">
        <v>0.95615441321997929</v>
      </c>
      <c r="FP96">
        <v>0.99848615944380859</v>
      </c>
      <c r="FQ96">
        <v>0.99898605010905273</v>
      </c>
      <c r="FR96">
        <v>0.99894008476830243</v>
      </c>
      <c r="FS96">
        <v>0.98924298208271377</v>
      </c>
      <c r="FT96">
        <v>0.98775258538661226</v>
      </c>
      <c r="FU96">
        <v>0.99017738374277797</v>
      </c>
      <c r="FV96">
        <v>0.98796621431307619</v>
      </c>
      <c r="FW96">
        <v>0.98898674986271951</v>
      </c>
      <c r="FX96">
        <v>0.98814173451883736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0.68642897475976794</v>
      </c>
      <c r="GI96">
        <v>0.85441363376921986</v>
      </c>
      <c r="GJ96">
        <v>0.97909291552465505</v>
      </c>
      <c r="GK96">
        <v>0.99776885374137747</v>
      </c>
      <c r="GL96">
        <v>0.99356647480832816</v>
      </c>
      <c r="GM96">
        <v>0.9862478570557367</v>
      </c>
      <c r="GN96">
        <v>0.98714301532331095</v>
      </c>
      <c r="GO96">
        <v>0.98899960064520775</v>
      </c>
      <c r="GP96">
        <v>0.98789493058070088</v>
      </c>
      <c r="GQ96">
        <v>0.98887126816339166</v>
      </c>
      <c r="GR96">
        <v>0.98629095949759993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0.73434437513412543</v>
      </c>
      <c r="HD96">
        <v>0.7597042351382608</v>
      </c>
      <c r="HE96">
        <v>0.91955924774229825</v>
      </c>
      <c r="HF96">
        <v>0.99547604124449685</v>
      </c>
      <c r="HG96">
        <v>0.98171293213226574</v>
      </c>
      <c r="HH96">
        <v>0.98367664708156888</v>
      </c>
      <c r="HI96">
        <v>0.98733382457376861</v>
      </c>
      <c r="HJ96">
        <v>0.9843816304859081</v>
      </c>
      <c r="HK96">
        <v>0.98677289564811299</v>
      </c>
      <c r="HL96">
        <v>0.98763542069474763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0.52733772599341089</v>
      </c>
      <c r="HY96">
        <v>0.686545248662079</v>
      </c>
      <c r="HZ96">
        <v>0.83052557021675522</v>
      </c>
      <c r="IA96">
        <v>0.94902505766999279</v>
      </c>
      <c r="IB96">
        <v>0.98545315941520395</v>
      </c>
      <c r="IC96">
        <v>0.98639607722159472</v>
      </c>
      <c r="ID96">
        <v>0.98539886737087923</v>
      </c>
      <c r="IE96">
        <v>0.98436992340797269</v>
      </c>
      <c r="IF96">
        <v>0.98449776569239744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0.5355873252407557</v>
      </c>
      <c r="IU96">
        <v>0.70674759367784523</v>
      </c>
      <c r="IV96">
        <v>0.88992057192619756</v>
      </c>
      <c r="IW96">
        <v>0.95835605876629337</v>
      </c>
      <c r="IX96">
        <v>0.98571243338643777</v>
      </c>
      <c r="IY96">
        <v>0.98321089162818276</v>
      </c>
      <c r="IZ96">
        <v>0.98004692092931023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0.34323086838146749</v>
      </c>
      <c r="JP96">
        <v>0.61127789599229609</v>
      </c>
      <c r="JQ96">
        <v>0.7794963984286476</v>
      </c>
      <c r="JR96">
        <v>0.91503158009932151</v>
      </c>
      <c r="JS96">
        <v>0.97375862634842048</v>
      </c>
      <c r="JT96">
        <v>0.98479126663028327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0.51533607907639911</v>
      </c>
      <c r="KL96">
        <v>0.64229854634433781</v>
      </c>
      <c r="KM96">
        <v>0.82584059811942301</v>
      </c>
      <c r="KN96">
        <v>0.93256202089241536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0.3063846126776551</v>
      </c>
      <c r="LG96">
        <v>0.65213265300407686</v>
      </c>
      <c r="LH96">
        <v>0.75398671122676031</v>
      </c>
      <c r="LK96" s="102" t="s">
        <v>1003</v>
      </c>
      <c r="LN96" s="35"/>
      <c r="MK96" s="35"/>
    </row>
    <row r="97" spans="1:35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4.220740174569329E-2</v>
      </c>
      <c r="H97">
        <v>1.1910944002374021E-2</v>
      </c>
      <c r="I97">
        <v>2.5893786300403416E-32</v>
      </c>
      <c r="J97">
        <v>7.0947797285264347E-32</v>
      </c>
      <c r="K97">
        <v>1.8765502986285569E-32</v>
      </c>
      <c r="L97">
        <v>2.3051512477712455E-32</v>
      </c>
      <c r="M97">
        <v>3.7698241344182113E-32</v>
      </c>
      <c r="N97">
        <v>3.1565908818679913E-32</v>
      </c>
      <c r="O97">
        <v>5.4318638044232669E-32</v>
      </c>
      <c r="P97">
        <v>-3.9128119465379313E-33</v>
      </c>
      <c r="Q97">
        <v>2.4741482339668246E-32</v>
      </c>
      <c r="R97">
        <v>1.5749928695509078E-33</v>
      </c>
      <c r="S97">
        <v>9.6855595687662429E-33</v>
      </c>
      <c r="T97">
        <v>3.2514690917087219E-32</v>
      </c>
      <c r="U97">
        <v>0</v>
      </c>
      <c r="V97">
        <v>0</v>
      </c>
      <c r="W97">
        <v>0</v>
      </c>
      <c r="X97">
        <v>0</v>
      </c>
      <c r="Y97">
        <v>0</v>
      </c>
      <c r="Z97">
        <v>0.58274203454776263</v>
      </c>
      <c r="AA97">
        <v>5.0173857911694715E-2</v>
      </c>
      <c r="AB97">
        <v>-8.8628172829851397E-33</v>
      </c>
      <c r="AC97">
        <v>-1.8806504949193592E-32</v>
      </c>
      <c r="AD97">
        <v>-1.0939184017622393E-32</v>
      </c>
      <c r="AE97">
        <v>-2.5391883579481527E-32</v>
      </c>
      <c r="AF97">
        <v>-5.5873839190877193E-33</v>
      </c>
      <c r="AG97">
        <v>-1.5400901803784963E-32</v>
      </c>
      <c r="AH97">
        <v>-1.0826316000525486E-32</v>
      </c>
      <c r="AI97">
        <v>-1.8716179603786454E-32</v>
      </c>
      <c r="AJ97">
        <v>-4.6262206583097247E-35</v>
      </c>
      <c r="AK97">
        <v>5.40570831796177E-33</v>
      </c>
      <c r="AL97">
        <v>-4.2072342868124915E-33</v>
      </c>
      <c r="AM97">
        <v>-2.3883469846327811E-32</v>
      </c>
      <c r="AN97">
        <v>-1.3261539300475557E-32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0.72233996182189064</v>
      </c>
      <c r="AU97">
        <v>0.27268565743947948</v>
      </c>
      <c r="AV97">
        <v>6.730246183471642E-3</v>
      </c>
      <c r="AW97">
        <v>-1.3319386365596075E-32</v>
      </c>
      <c r="AX97">
        <v>-9.4106213095784414E-33</v>
      </c>
      <c r="AY97">
        <v>-9.6210040968489505E-33</v>
      </c>
      <c r="AZ97">
        <v>-2.7891276298435238E-33</v>
      </c>
      <c r="BA97">
        <v>1.2547633154822838E-32</v>
      </c>
      <c r="BB97">
        <v>1.4947791200437949E-33</v>
      </c>
      <c r="BC97">
        <v>1.1381840084358783E-32</v>
      </c>
      <c r="BD97">
        <v>-1.820563472089126E-32</v>
      </c>
      <c r="BE97">
        <v>-2.3807081814926114E-32</v>
      </c>
      <c r="BF97">
        <v>-7.5661720135149199E-33</v>
      </c>
      <c r="BG97">
        <v>-7.0201902364450151E-33</v>
      </c>
      <c r="BH97">
        <v>4.3975807695918186E-33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0.38094175352498905</v>
      </c>
      <c r="BP97">
        <v>5.7529191861562579E-2</v>
      </c>
      <c r="BQ97">
        <v>4.8105695237698209E-32</v>
      </c>
      <c r="BR97">
        <v>1.9676752381992955E-32</v>
      </c>
      <c r="BS97">
        <v>6.3831743454114236E-33</v>
      </c>
      <c r="BT97">
        <v>5.1007049483647796E-33</v>
      </c>
      <c r="BU97">
        <v>1.3711261778774385E-32</v>
      </c>
      <c r="BV97">
        <v>-5.243289481044149E-33</v>
      </c>
      <c r="BW97">
        <v>-2.8729561063905537E-33</v>
      </c>
      <c r="BX97">
        <v>2.8241727299211986E-32</v>
      </c>
      <c r="BY97">
        <v>1.7242138439197644E-32</v>
      </c>
      <c r="BZ97">
        <v>-5.2380635186602774E-33</v>
      </c>
      <c r="CA97">
        <v>1.2375516324127301E-32</v>
      </c>
      <c r="CB97">
        <v>1.1092035919624118E-32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0.42629281090023829</v>
      </c>
      <c r="CJ97">
        <v>0.25583068890406518</v>
      </c>
      <c r="CK97">
        <v>2.8536347017400664E-2</v>
      </c>
      <c r="CL97">
        <v>2.6902992489998724E-32</v>
      </c>
      <c r="CM97">
        <v>1.7119722642623318E-32</v>
      </c>
      <c r="CN97">
        <v>8.6124047482046085E-33</v>
      </c>
      <c r="CO97">
        <v>1.6112876213060147E-32</v>
      </c>
      <c r="CP97">
        <v>1.3214794539433577E-32</v>
      </c>
      <c r="CQ97">
        <v>4.7755380797781807E-32</v>
      </c>
      <c r="CR97">
        <v>3.3497895436032687E-32</v>
      </c>
      <c r="CS97">
        <v>2.4621237607053442E-32</v>
      </c>
      <c r="CT97">
        <v>2.962974944711353E-32</v>
      </c>
      <c r="CU97">
        <v>1.2753399931676343E-32</v>
      </c>
      <c r="CV97">
        <v>3.463516175446028E-32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0.53234497089280852</v>
      </c>
      <c r="DE97">
        <v>0.11364463079262027</v>
      </c>
      <c r="DF97">
        <v>1.1835609418088523E-2</v>
      </c>
      <c r="DG97">
        <v>2.4200609306018486E-32</v>
      </c>
      <c r="DH97">
        <v>4.2813357767305528E-32</v>
      </c>
      <c r="DI97">
        <v>1.0791372337716938E-32</v>
      </c>
      <c r="DJ97">
        <v>4.6296108216106891E-32</v>
      </c>
      <c r="DK97">
        <v>1.1209707726836206E-3</v>
      </c>
      <c r="DL97">
        <v>2.2223228507139482E-3</v>
      </c>
      <c r="DM97">
        <v>3.6563320643137278E-4</v>
      </c>
      <c r="DN97">
        <v>3.3893063750680195E-3</v>
      </c>
      <c r="DO97">
        <v>1.352872090227588E-3</v>
      </c>
      <c r="DP97">
        <v>2.566111555869969E-32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0.82312962880270646</v>
      </c>
      <c r="DY97">
        <v>0.42349324811223049</v>
      </c>
      <c r="DZ97">
        <v>6.3610893841600138E-2</v>
      </c>
      <c r="EA97">
        <v>6.0877475679562429E-4</v>
      </c>
      <c r="EB97">
        <v>2.8090584062193656E-3</v>
      </c>
      <c r="EC97">
        <v>7.7150207187159068E-4</v>
      </c>
      <c r="ED97">
        <v>1.2886460289280571E-3</v>
      </c>
      <c r="EE97">
        <v>8.6987032306049591E-4</v>
      </c>
      <c r="EF97">
        <v>2.224701164441735E-32</v>
      </c>
      <c r="EG97">
        <v>4.374829544402893E-5</v>
      </c>
      <c r="EH97">
        <v>3.5748620799565901E-4</v>
      </c>
      <c r="EI97">
        <v>6.5919369327403527E-4</v>
      </c>
      <c r="EJ97">
        <v>4.0338665153229567E-3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0.62958229013627032</v>
      </c>
      <c r="ET97">
        <v>0.21915419235510311</v>
      </c>
      <c r="EU97">
        <v>1.018711362786048E-2</v>
      </c>
      <c r="EV97">
        <v>6.1945305559784006E-3</v>
      </c>
      <c r="EW97">
        <v>5.4477038373343823E-3</v>
      </c>
      <c r="EX97">
        <v>3.9376616582458748E-3</v>
      </c>
      <c r="EY97">
        <v>1.0056196561824698E-3</v>
      </c>
      <c r="EZ97">
        <v>5.7878982807605425E-4</v>
      </c>
      <c r="FA97">
        <v>3.4283932875565199E-4</v>
      </c>
      <c r="FB97">
        <v>3.3468776633361042E-3</v>
      </c>
      <c r="FC97">
        <v>8.5008785597309004E-3</v>
      </c>
      <c r="FD97">
        <v>1.8642820831709299E-3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0.70128202341942369</v>
      </c>
      <c r="FN97">
        <v>0.56266922063935043</v>
      </c>
      <c r="FO97">
        <v>0.10569103805827069</v>
      </c>
      <c r="FP97">
        <v>2.5841169053944435E-3</v>
      </c>
      <c r="FQ97">
        <v>1.9374336449155317E-3</v>
      </c>
      <c r="FR97">
        <v>1.8093069007434346E-3</v>
      </c>
      <c r="FS97">
        <v>1.8300649790926511E-3</v>
      </c>
      <c r="FT97">
        <v>4.809738958339021E-3</v>
      </c>
      <c r="FU97">
        <v>3.6723465491299417E-5</v>
      </c>
      <c r="FV97">
        <v>4.5944283473520805E-3</v>
      </c>
      <c r="FW97">
        <v>2.1653329242552759E-3</v>
      </c>
      <c r="FX97">
        <v>3.708983708230871E-3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0.65727045895566261</v>
      </c>
      <c r="GI97">
        <v>0.34419369475551814</v>
      </c>
      <c r="GJ97">
        <v>4.1956009075432545E-2</v>
      </c>
      <c r="GK97">
        <v>3.9862312454403441E-3</v>
      </c>
      <c r="GL97">
        <v>1.1576554625012614E-2</v>
      </c>
      <c r="GM97">
        <v>7.5204136115516948E-3</v>
      </c>
      <c r="GN97">
        <v>5.4025211642830997E-3</v>
      </c>
      <c r="GO97">
        <v>1.7216952540653073E-3</v>
      </c>
      <c r="GP97">
        <v>4.4063189532236218E-3</v>
      </c>
      <c r="GQ97">
        <v>2.1287507577000858E-3</v>
      </c>
      <c r="GR97">
        <v>6.7111054745467857E-3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0.62933298534077808</v>
      </c>
      <c r="HD97">
        <v>0.56549882342764302</v>
      </c>
      <c r="HE97">
        <v>0.17829259928403873</v>
      </c>
      <c r="HF97">
        <v>7.6966111083173689E-3</v>
      </c>
      <c r="HG97">
        <v>1.5180100943426568E-2</v>
      </c>
      <c r="HH97">
        <v>1.1866784343246051E-2</v>
      </c>
      <c r="HI97">
        <v>5.0919432418231264E-3</v>
      </c>
      <c r="HJ97">
        <v>1.0383098686235138E-2</v>
      </c>
      <c r="HK97">
        <v>5.6071984736820414E-3</v>
      </c>
      <c r="HL97">
        <v>4.3769517034811184E-3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0.91909477610532819</v>
      </c>
      <c r="HY97">
        <v>0.60882000285812643</v>
      </c>
      <c r="HZ97">
        <v>0.37660405084531934</v>
      </c>
      <c r="IA97">
        <v>8.66751252335108E-2</v>
      </c>
      <c r="IB97">
        <v>8.1305490532128915E-3</v>
      </c>
      <c r="IC97">
        <v>6.0403808079587864E-3</v>
      </c>
      <c r="ID97">
        <v>7.4556214286752012E-3</v>
      </c>
      <c r="IE97">
        <v>9.7527562337409064E-3</v>
      </c>
      <c r="IF97">
        <v>9.4602018956879714E-3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0.79218385755088894</v>
      </c>
      <c r="IU97">
        <v>0.61132881614971635</v>
      </c>
      <c r="IV97">
        <v>0.21092951505090332</v>
      </c>
      <c r="IW97">
        <v>6.2291357525146189E-2</v>
      </c>
      <c r="IX97">
        <v>7.3357075964208601E-3</v>
      </c>
      <c r="IY97">
        <v>1.2849432394543885E-2</v>
      </c>
      <c r="IZ97">
        <v>1.749417977588277E-2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0.60008658703135398</v>
      </c>
      <c r="JP97">
        <v>0.59435819733769912</v>
      </c>
      <c r="JQ97">
        <v>0.45263922721654598</v>
      </c>
      <c r="JR97">
        <v>0.15517566970429414</v>
      </c>
      <c r="JS97">
        <v>2.7161016753985991E-2</v>
      </c>
      <c r="JT97">
        <v>8.423973022751002E-3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0.72344793444222932</v>
      </c>
      <c r="KL97">
        <v>0.70794216528058351</v>
      </c>
      <c r="KM97">
        <v>0.35056019259857363</v>
      </c>
      <c r="KN97">
        <v>0.10812509194499734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0.62173775665454389</v>
      </c>
      <c r="LG97">
        <v>0.57584653362855243</v>
      </c>
      <c r="LH97">
        <v>0.4798526380620996</v>
      </c>
      <c r="LK97" s="102" t="s">
        <v>990</v>
      </c>
      <c r="LN97" s="35"/>
      <c r="MK97" s="35"/>
    </row>
    <row r="98" spans="1:35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0.85639552933682139</v>
      </c>
      <c r="H98">
        <v>0.93771639667063611</v>
      </c>
      <c r="I98">
        <v>0.95022026431718121</v>
      </c>
      <c r="J98">
        <v>0.95022026431718121</v>
      </c>
      <c r="K98">
        <v>0.95022026431718121</v>
      </c>
      <c r="L98">
        <v>0.95022026431718121</v>
      </c>
      <c r="M98">
        <v>0.95022026431718121</v>
      </c>
      <c r="N98">
        <v>0.95022026431718121</v>
      </c>
      <c r="O98">
        <v>0.94090437937289506</v>
      </c>
      <c r="P98">
        <v>0.94090437937289506</v>
      </c>
      <c r="Q98">
        <v>0.94090437937289506</v>
      </c>
      <c r="R98">
        <v>0.94090437937289506</v>
      </c>
      <c r="S98">
        <v>0.94090437937289506</v>
      </c>
      <c r="T98">
        <v>0.94090437937289506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0.88744787520250645</v>
      </c>
      <c r="AB98">
        <v>0.95011966162402117</v>
      </c>
      <c r="AC98">
        <v>0.95009251101321635</v>
      </c>
      <c r="AD98">
        <v>0.95022026431718121</v>
      </c>
      <c r="AE98">
        <v>0.95022026431718121</v>
      </c>
      <c r="AF98">
        <v>0.95009251101321635</v>
      </c>
      <c r="AG98">
        <v>0.95019356842370872</v>
      </c>
      <c r="AH98">
        <v>0.95022026431718121</v>
      </c>
      <c r="AI98">
        <v>0.94090437937289506</v>
      </c>
      <c r="AJ98">
        <v>0.94090437937289506</v>
      </c>
      <c r="AK98">
        <v>0.94090437937289506</v>
      </c>
      <c r="AL98">
        <v>0.94090437937289506</v>
      </c>
      <c r="AM98">
        <v>0.94090437937289506</v>
      </c>
      <c r="AN98">
        <v>0.94079040338602438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0.18690412279590024</v>
      </c>
      <c r="AU98">
        <v>0.65958402130921612</v>
      </c>
      <c r="AV98">
        <v>0.94315498825761612</v>
      </c>
      <c r="AW98">
        <v>0.95022026431718121</v>
      </c>
      <c r="AX98">
        <v>0.95022026431718121</v>
      </c>
      <c r="AY98">
        <v>0.95022026431718121</v>
      </c>
      <c r="AZ98">
        <v>0.95022026431718121</v>
      </c>
      <c r="BA98">
        <v>0.95022026431718121</v>
      </c>
      <c r="BB98">
        <v>0.95022026431718121</v>
      </c>
      <c r="BC98">
        <v>0.94090437937289506</v>
      </c>
      <c r="BD98">
        <v>0.94090437937289506</v>
      </c>
      <c r="BE98">
        <v>0.94090437937289506</v>
      </c>
      <c r="BF98">
        <v>0.94090437937289506</v>
      </c>
      <c r="BG98">
        <v>0.94090437937289506</v>
      </c>
      <c r="BH98">
        <v>0.94090437937289506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0.53351418985177257</v>
      </c>
      <c r="BP98">
        <v>0.88482517495414126</v>
      </c>
      <c r="BQ98">
        <v>0.95022026431718121</v>
      </c>
      <c r="BR98">
        <v>0.95022026431718121</v>
      </c>
      <c r="BS98">
        <v>0.95022026431718121</v>
      </c>
      <c r="BT98">
        <v>0.95022026431718121</v>
      </c>
      <c r="BU98">
        <v>0.95022026431718121</v>
      </c>
      <c r="BV98">
        <v>0.95022026431718121</v>
      </c>
      <c r="BW98">
        <v>0.94090437937289506</v>
      </c>
      <c r="BX98">
        <v>0.94090437937289506</v>
      </c>
      <c r="BY98">
        <v>0.94090437937289506</v>
      </c>
      <c r="BZ98">
        <v>0.94090437937289506</v>
      </c>
      <c r="CA98">
        <v>0.94090437937289506</v>
      </c>
      <c r="CB98">
        <v>0.94090437937289506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0.50270670996684241</v>
      </c>
      <c r="CJ98">
        <v>0.67621023354352805</v>
      </c>
      <c r="CK98">
        <v>0.9202633854879011</v>
      </c>
      <c r="CL98">
        <v>0.95022026431718121</v>
      </c>
      <c r="CM98">
        <v>0.95022026431718121</v>
      </c>
      <c r="CN98">
        <v>0.95022026431718121</v>
      </c>
      <c r="CO98">
        <v>0.95022026431718121</v>
      </c>
      <c r="CP98">
        <v>0.95022026431718121</v>
      </c>
      <c r="CQ98">
        <v>0.94090437937289506</v>
      </c>
      <c r="CR98">
        <v>0.94090437937289506</v>
      </c>
      <c r="CS98">
        <v>0.94090437937289506</v>
      </c>
      <c r="CT98">
        <v>0.94090437937289506</v>
      </c>
      <c r="CU98">
        <v>0.94090437937289506</v>
      </c>
      <c r="CV98">
        <v>0.94090437937289506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0.36779865989819238</v>
      </c>
      <c r="DE98">
        <v>0.82790854321085106</v>
      </c>
      <c r="DF98">
        <v>0.93779548139061508</v>
      </c>
      <c r="DG98">
        <v>0.95022026431718121</v>
      </c>
      <c r="DH98">
        <v>0.95022026431718121</v>
      </c>
      <c r="DI98">
        <v>0.95022026431718121</v>
      </c>
      <c r="DJ98">
        <v>0.95022026431718121</v>
      </c>
      <c r="DK98">
        <v>0.93988523060576001</v>
      </c>
      <c r="DL98">
        <v>0.93887581999813174</v>
      </c>
      <c r="DM98">
        <v>0.94058970438097422</v>
      </c>
      <c r="DN98">
        <v>0.93781094031852896</v>
      </c>
      <c r="DO98">
        <v>0.93970017275105322</v>
      </c>
      <c r="DP98">
        <v>0.94090437937289506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9.8345838642991804E-2</v>
      </c>
      <c r="DY98">
        <v>0.48106835871637477</v>
      </c>
      <c r="DZ98">
        <v>0.88344283699359816</v>
      </c>
      <c r="EA98">
        <v>0.94958118491390198</v>
      </c>
      <c r="EB98">
        <v>0.94727137172598264</v>
      </c>
      <c r="EC98">
        <v>0.94941035707609311</v>
      </c>
      <c r="ED98">
        <v>0.9488674698295444</v>
      </c>
      <c r="EE98">
        <v>0.94015574267342039</v>
      </c>
      <c r="EF98">
        <v>0.94090437937289506</v>
      </c>
      <c r="EG98">
        <v>0.94086672826716056</v>
      </c>
      <c r="EH98">
        <v>0.94059671593414262</v>
      </c>
      <c r="EI98">
        <v>0.94030632729416264</v>
      </c>
      <c r="EJ98">
        <v>0.9371788909815213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0.28401117803709053</v>
      </c>
      <c r="ET98">
        <v>0.71963615114384238</v>
      </c>
      <c r="EU98">
        <v>0.93952603886555475</v>
      </c>
      <c r="EV98">
        <v>0.94371737166744696</v>
      </c>
      <c r="EW98">
        <v>0.94450137522274602</v>
      </c>
      <c r="EX98">
        <v>0.94608658690237946</v>
      </c>
      <c r="EY98">
        <v>0.94003891269312323</v>
      </c>
      <c r="EZ98">
        <v>0.94031451047459147</v>
      </c>
      <c r="FA98">
        <v>0.94060932148124676</v>
      </c>
      <c r="FB98">
        <v>0.93773985322849629</v>
      </c>
      <c r="FC98">
        <v>0.93274055604779049</v>
      </c>
      <c r="FD98">
        <v>0.93901509769002067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0.23545827063983182</v>
      </c>
      <c r="FN98">
        <v>0.35441209178685529</v>
      </c>
      <c r="FO98">
        <v>0.83946292076555917</v>
      </c>
      <c r="FP98">
        <v>0.94750751075526263</v>
      </c>
      <c r="FQ98">
        <v>0.94818638573751879</v>
      </c>
      <c r="FR98">
        <v>0.94832089059714963</v>
      </c>
      <c r="FS98">
        <v>0.93918606391264192</v>
      </c>
      <c r="FT98">
        <v>0.93625764281621515</v>
      </c>
      <c r="FU98">
        <v>0.94087277404820491</v>
      </c>
      <c r="FV98">
        <v>0.93657259235826584</v>
      </c>
      <c r="FW98">
        <v>0.93878150853407671</v>
      </c>
      <c r="FX98">
        <v>0.93727151605872794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0.27390683353102024</v>
      </c>
      <c r="GI98">
        <v>0.58840668659726891</v>
      </c>
      <c r="GJ98">
        <v>0.9061756961996672</v>
      </c>
      <c r="GK98">
        <v>0.9460355995339722</v>
      </c>
      <c r="GL98">
        <v>0.93806743186281771</v>
      </c>
      <c r="GM98">
        <v>0.93356718184591625</v>
      </c>
      <c r="GN98">
        <v>0.93555454261355542</v>
      </c>
      <c r="GO98">
        <v>0.93904146362018726</v>
      </c>
      <c r="GP98">
        <v>0.93667792592185084</v>
      </c>
      <c r="GQ98">
        <v>0.93875376072153105</v>
      </c>
      <c r="GR98">
        <v>0.93405282774164378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0.29673675869073735</v>
      </c>
      <c r="HD98">
        <v>0.36213519271920003</v>
      </c>
      <c r="HE98">
        <v>0.76312329303966975</v>
      </c>
      <c r="HF98">
        <v>0.94214051794223808</v>
      </c>
      <c r="HG98">
        <v>0.9255993447250862</v>
      </c>
      <c r="HH98">
        <v>0.92915204084486269</v>
      </c>
      <c r="HI98">
        <v>0.93590050574771744</v>
      </c>
      <c r="HJ98">
        <v>0.9305535172470073</v>
      </c>
      <c r="HK98">
        <v>0.93521446032651723</v>
      </c>
      <c r="HL98">
        <v>0.93656007328236179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1.8181662742557832E-2</v>
      </c>
      <c r="HY98">
        <v>0.32354890030314692</v>
      </c>
      <c r="HZ98">
        <v>0.5568821015722657</v>
      </c>
      <c r="IA98">
        <v>0.85244996397502071</v>
      </c>
      <c r="IB98">
        <v>0.93260431137099764</v>
      </c>
      <c r="IC98">
        <v>0.93463090296742612</v>
      </c>
      <c r="ID98">
        <v>0.93308428139052346</v>
      </c>
      <c r="IE98">
        <v>0.93083805265138353</v>
      </c>
      <c r="IF98">
        <v>0.93132299345049663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0.12354250408987208</v>
      </c>
      <c r="IU98">
        <v>0.31215480709728416</v>
      </c>
      <c r="IV98">
        <v>0.72298655685327839</v>
      </c>
      <c r="IW98">
        <v>0.8772379587069481</v>
      </c>
      <c r="IX98">
        <v>0.9334278115439395</v>
      </c>
      <c r="IY98">
        <v>0.92804387402446531</v>
      </c>
      <c r="IZ98">
        <v>0.9231344868271677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2.5083008888181352E-2</v>
      </c>
      <c r="JP98">
        <v>0.29780909147689111</v>
      </c>
      <c r="JQ98">
        <v>0.47317992476398107</v>
      </c>
      <c r="JR98">
        <v>0.781124752971178</v>
      </c>
      <c r="JS98">
        <v>0.91266214429527404</v>
      </c>
      <c r="JT98">
        <v>0.93209517607237102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0.15288131102516983</v>
      </c>
      <c r="KL98">
        <v>0.20898633932547866</v>
      </c>
      <c r="KM98">
        <v>0.57704062866644701</v>
      </c>
      <c r="KN98">
        <v>0.82893746831614257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3.7370162803599762E-3</v>
      </c>
      <c r="LG98">
        <v>0.33681775186323037</v>
      </c>
      <c r="LH98">
        <v>0.44399594738930787</v>
      </c>
      <c r="LK98" s="102" t="s">
        <v>1002</v>
      </c>
      <c r="LN98" s="35"/>
      <c r="MK98" s="35"/>
    </row>
    <row r="99" spans="1:35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0.10139706891748548</v>
      </c>
      <c r="H99">
        <v>5.037265932699049E-2</v>
      </c>
      <c r="I99">
        <v>4.9779735682819473E-2</v>
      </c>
      <c r="J99">
        <v>4.977973568281948E-2</v>
      </c>
      <c r="K99">
        <v>4.9779735682819473E-2</v>
      </c>
      <c r="L99">
        <v>4.9779735682819473E-2</v>
      </c>
      <c r="M99">
        <v>4.9779735682819466E-2</v>
      </c>
      <c r="N99">
        <v>4.977973568281948E-2</v>
      </c>
      <c r="O99">
        <v>4.9291699058478113E-2</v>
      </c>
      <c r="P99">
        <v>4.9291699058478113E-2</v>
      </c>
      <c r="Q99">
        <v>4.9291699058478113E-2</v>
      </c>
      <c r="R99">
        <v>4.9291699058478099E-2</v>
      </c>
      <c r="S99">
        <v>4.9291699058478099E-2</v>
      </c>
      <c r="T99">
        <v>4.9291699058478106E-2</v>
      </c>
      <c r="U99">
        <v>0</v>
      </c>
      <c r="V99">
        <v>0</v>
      </c>
      <c r="W99">
        <v>0</v>
      </c>
      <c r="X99">
        <v>0</v>
      </c>
      <c r="Y99">
        <v>0</v>
      </c>
      <c r="Z99">
        <v>0.41725796545223748</v>
      </c>
      <c r="AA99">
        <v>6.2378266885799435E-2</v>
      </c>
      <c r="AB99">
        <v>4.9880338375979535E-2</v>
      </c>
      <c r="AC99">
        <v>4.9907488986784238E-2</v>
      </c>
      <c r="AD99">
        <v>4.977973568281948E-2</v>
      </c>
      <c r="AE99">
        <v>4.9779735682819452E-2</v>
      </c>
      <c r="AF99">
        <v>4.9907488986784238E-2</v>
      </c>
      <c r="AG99">
        <v>4.9806431576292019E-2</v>
      </c>
      <c r="AH99">
        <v>4.9779735682819473E-2</v>
      </c>
      <c r="AI99">
        <v>4.9291699058478106E-2</v>
      </c>
      <c r="AJ99">
        <v>4.9291699058478113E-2</v>
      </c>
      <c r="AK99">
        <v>4.9291699058478113E-2</v>
      </c>
      <c r="AL99">
        <v>4.9291699058478113E-2</v>
      </c>
      <c r="AM99">
        <v>4.9291699058478099E-2</v>
      </c>
      <c r="AN99">
        <v>4.9430724712792695E-2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9.0755915382209174E-2</v>
      </c>
      <c r="AU99">
        <v>6.7730321251304557E-2</v>
      </c>
      <c r="AV99">
        <v>5.0114765558913005E-2</v>
      </c>
      <c r="AW99">
        <v>4.977973568281948E-2</v>
      </c>
      <c r="AX99">
        <v>4.9779735682819473E-2</v>
      </c>
      <c r="AY99">
        <v>4.9779735682819487E-2</v>
      </c>
      <c r="AZ99">
        <v>4.9779735682819473E-2</v>
      </c>
      <c r="BA99">
        <v>4.9779735682819473E-2</v>
      </c>
      <c r="BB99">
        <v>4.977973568281948E-2</v>
      </c>
      <c r="BC99">
        <v>4.9291699058478099E-2</v>
      </c>
      <c r="BD99">
        <v>4.9291699058478106E-2</v>
      </c>
      <c r="BE99">
        <v>4.9291699058478106E-2</v>
      </c>
      <c r="BF99">
        <v>4.9291699058478106E-2</v>
      </c>
      <c r="BG99">
        <v>4.9291699058478106E-2</v>
      </c>
      <c r="BH99">
        <v>4.9291699058478126E-2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8.5544056623238371E-2</v>
      </c>
      <c r="BP99">
        <v>5.7645633184296649E-2</v>
      </c>
      <c r="BQ99">
        <v>4.9779735682819466E-2</v>
      </c>
      <c r="BR99">
        <v>4.977973568281948E-2</v>
      </c>
      <c r="BS99">
        <v>4.9779735682819466E-2</v>
      </c>
      <c r="BT99">
        <v>4.9779735682819452E-2</v>
      </c>
      <c r="BU99">
        <v>4.9779735682819473E-2</v>
      </c>
      <c r="BV99">
        <v>4.977973568281948E-2</v>
      </c>
      <c r="BW99">
        <v>4.9291699058478113E-2</v>
      </c>
      <c r="BX99">
        <v>4.9291699058478106E-2</v>
      </c>
      <c r="BY99">
        <v>4.9291699058478099E-2</v>
      </c>
      <c r="BZ99">
        <v>4.9291699058478099E-2</v>
      </c>
      <c r="CA99">
        <v>4.9291699058478106E-2</v>
      </c>
      <c r="CB99">
        <v>4.9291699058478099E-2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7.1000479132919403E-2</v>
      </c>
      <c r="CJ99">
        <v>6.7959077552407113E-2</v>
      </c>
      <c r="CK99">
        <v>5.1200267494698887E-2</v>
      </c>
      <c r="CL99">
        <v>4.9779735682819473E-2</v>
      </c>
      <c r="CM99">
        <v>4.977973568281948E-2</v>
      </c>
      <c r="CN99">
        <v>4.9779735682819473E-2</v>
      </c>
      <c r="CO99">
        <v>4.9779735682819473E-2</v>
      </c>
      <c r="CP99">
        <v>4.977973568281948E-2</v>
      </c>
      <c r="CQ99">
        <v>4.9291699058478113E-2</v>
      </c>
      <c r="CR99">
        <v>4.9291699058478106E-2</v>
      </c>
      <c r="CS99">
        <v>4.9291699058478113E-2</v>
      </c>
      <c r="CT99">
        <v>4.9291699058478106E-2</v>
      </c>
      <c r="CU99">
        <v>4.9291699058478106E-2</v>
      </c>
      <c r="CV99">
        <v>4.9291699058478099E-2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9.9856369208999193E-2</v>
      </c>
      <c r="DE99">
        <v>5.8446825996529145E-2</v>
      </c>
      <c r="DF99">
        <v>5.0368909191297016E-2</v>
      </c>
      <c r="DG99">
        <v>4.977973568281948E-2</v>
      </c>
      <c r="DH99">
        <v>4.977973568281948E-2</v>
      </c>
      <c r="DI99">
        <v>4.977973568281948E-2</v>
      </c>
      <c r="DJ99">
        <v>4.977973568281948E-2</v>
      </c>
      <c r="DK99">
        <v>4.9347500687250467E-2</v>
      </c>
      <c r="DL99">
        <v>4.9402325702588547E-2</v>
      </c>
      <c r="DM99">
        <v>4.9309900182851134E-2</v>
      </c>
      <c r="DN99">
        <v>4.9460417833977088E-2</v>
      </c>
      <c r="DO99">
        <v>4.935904467354231E-2</v>
      </c>
      <c r="DP99">
        <v>4.9291699058478113E-2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7.8524532554301751E-2</v>
      </c>
      <c r="DY99">
        <v>9.5438393171394964E-2</v>
      </c>
      <c r="DZ99">
        <v>5.2946269164802211E-2</v>
      </c>
      <c r="EA99">
        <v>4.9810040329303105E-2</v>
      </c>
      <c r="EB99">
        <v>4.9919569867798677E-2</v>
      </c>
      <c r="EC99">
        <v>4.9818140852035973E-2</v>
      </c>
      <c r="ED99">
        <v>4.9843884141528225E-2</v>
      </c>
      <c r="EE99">
        <v>4.9335000973238376E-2</v>
      </c>
      <c r="EF99">
        <v>4.9291699058478106E-2</v>
      </c>
      <c r="EG99">
        <v>4.9293876837061892E-2</v>
      </c>
      <c r="EH99">
        <v>4.9309494627422394E-2</v>
      </c>
      <c r="EI99">
        <v>4.9324513546293067E-2</v>
      </c>
      <c r="EJ99">
        <v>4.94876718216051E-2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8.6406531826639141E-2</v>
      </c>
      <c r="ET99">
        <v>6.1209656501054532E-2</v>
      </c>
      <c r="EU99">
        <v>5.0286847506585158E-2</v>
      </c>
      <c r="EV99">
        <v>5.0088097776575163E-2</v>
      </c>
      <c r="EW99">
        <v>5.0050920939920217E-2</v>
      </c>
      <c r="EX99">
        <v>4.9975751439375257E-2</v>
      </c>
      <c r="EY99">
        <v>4.9341758539160271E-2</v>
      </c>
      <c r="EZ99">
        <v>4.9315679017349998E-2</v>
      </c>
      <c r="FA99">
        <v>4.9308765509645192E-2</v>
      </c>
      <c r="FB99">
        <v>4.9458305743921641E-2</v>
      </c>
      <c r="FC99">
        <v>4.9710038500467624E-2</v>
      </c>
      <c r="FD99">
        <v>4.9379670482030923E-2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6.3259705940744454E-2</v>
      </c>
      <c r="FN99">
        <v>8.2918687573794156E-2</v>
      </c>
      <c r="FO99">
        <v>5.4846041176170625E-2</v>
      </c>
      <c r="FP99">
        <v>4.9908372339343504E-2</v>
      </c>
      <c r="FQ99">
        <v>4.9876180617566372E-2</v>
      </c>
      <c r="FR99">
        <v>4.9869802502107576E-2</v>
      </c>
      <c r="FS99">
        <v>4.9377967163634157E-2</v>
      </c>
      <c r="FT99">
        <v>4.9526294546742018E-2</v>
      </c>
      <c r="FU99">
        <v>4.9293527142883604E-2</v>
      </c>
      <c r="FV99">
        <v>4.9520408487222944E-2</v>
      </c>
      <c r="FW99">
        <v>4.9394656713327281E-2</v>
      </c>
      <c r="FX99">
        <v>4.9476331287125717E-2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6.8822707513317136E-2</v>
      </c>
      <c r="GI99">
        <v>6.7399618647213E-2</v>
      </c>
      <c r="GJ99">
        <v>5.1868294724900454E-2</v>
      </c>
      <c r="GK99">
        <v>4.9978169220588099E-2</v>
      </c>
      <c r="GL99">
        <v>5.0356013512170318E-2</v>
      </c>
      <c r="GM99">
        <v>4.966123121450107E-2</v>
      </c>
      <c r="GN99">
        <v>4.9555803088271407E-2</v>
      </c>
      <c r="GO99">
        <v>4.9362615604535441E-2</v>
      </c>
      <c r="GP99">
        <v>4.9506212405518217E-2</v>
      </c>
      <c r="GQ99">
        <v>4.9387906976044206E-2</v>
      </c>
      <c r="GR99">
        <v>4.9605856252922555E-2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7.3930255968484709E-2</v>
      </c>
      <c r="HD99">
        <v>7.2365983853157123E-2</v>
      </c>
      <c r="HE99">
        <v>5.8584107676291658E-2</v>
      </c>
      <c r="HF99">
        <v>5.0162870949444945E-2</v>
      </c>
      <c r="HG99">
        <v>5.0027440608862377E-2</v>
      </c>
      <c r="HH99">
        <v>4.987759240070435E-2</v>
      </c>
      <c r="HI99">
        <v>4.9540342601382424E-2</v>
      </c>
      <c r="HJ99">
        <v>4.9803734920861965E-2</v>
      </c>
      <c r="HK99">
        <v>4.9556034927802688E-2</v>
      </c>
      <c r="HL99">
        <v>4.9504750511588286E-2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6.272356115211386E-2</v>
      </c>
      <c r="HY99">
        <v>6.7631096838726659E-2</v>
      </c>
      <c r="HZ99">
        <v>6.6513847582415048E-2</v>
      </c>
      <c r="IA99">
        <v>5.3565762901551808E-2</v>
      </c>
      <c r="IB99">
        <v>4.9671279114275331E-2</v>
      </c>
      <c r="IC99">
        <v>4.9567231091493955E-2</v>
      </c>
      <c r="ID99">
        <v>4.9632335633527376E-2</v>
      </c>
      <c r="IE99">
        <v>4.9741228092600176E-2</v>
      </c>
      <c r="IF99">
        <v>4.9747836419735153E-2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8.4273638359238914E-2</v>
      </c>
      <c r="IU99">
        <v>6.8929009592775689E-2</v>
      </c>
      <c r="IV99">
        <v>5.9969996501127866E-2</v>
      </c>
      <c r="IW99">
        <v>5.2377757382787458E-2</v>
      </c>
      <c r="IX99">
        <v>4.9636948781456372E-2</v>
      </c>
      <c r="IY99">
        <v>4.9906183879724862E-2</v>
      </c>
      <c r="IZ99">
        <v>5.0137398176681364E-2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4.1497070747131257E-2</v>
      </c>
      <c r="JP99">
        <v>7.0149102945640668E-2</v>
      </c>
      <c r="JQ99">
        <v>6.6786835761298458E-2</v>
      </c>
      <c r="JR99">
        <v>5.6843528305778358E-2</v>
      </c>
      <c r="JS99">
        <v>5.0602232261509277E-2</v>
      </c>
      <c r="JT99">
        <v>4.9685885681921949E-2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5.6846118858346929E-2</v>
      </c>
      <c r="KL99">
        <v>7.5211242060681097E-2</v>
      </c>
      <c r="KM99">
        <v>6.6255845189248541E-2</v>
      </c>
      <c r="KN99">
        <v>5.4632602524321713E-2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4.1191893731762824E-2</v>
      </c>
      <c r="LG99">
        <v>6.2310924866226837E-2</v>
      </c>
      <c r="LH99">
        <v>6.8251145132606508E-2</v>
      </c>
      <c r="LK99" s="102" t="s">
        <v>1001</v>
      </c>
      <c r="LN99" s="35"/>
      <c r="MK99" s="35"/>
    </row>
    <row r="100" spans="1:350" x14ac:dyDescent="0.3">
      <c r="LN100" s="35"/>
      <c r="MK100" s="35"/>
    </row>
    <row r="101" spans="1:350" x14ac:dyDescent="0.3">
      <c r="LN101" s="35"/>
      <c r="MK101" s="35"/>
    </row>
    <row r="102" spans="1:350" x14ac:dyDescent="0.3">
      <c r="LN102" s="68"/>
      <c r="LO102" s="68"/>
      <c r="LP102" s="68"/>
    </row>
    <row r="103" spans="1:350" x14ac:dyDescent="0.3">
      <c r="LK103" s="102" t="s">
        <v>1000</v>
      </c>
      <c r="LL103" s="102" t="s">
        <v>933</v>
      </c>
      <c r="LM103" t="s">
        <v>991</v>
      </c>
      <c r="LN103" t="s">
        <v>432</v>
      </c>
      <c r="LO103">
        <v>1</v>
      </c>
      <c r="LP103">
        <v>2</v>
      </c>
      <c r="LQ103">
        <v>3</v>
      </c>
      <c r="LR103">
        <v>4</v>
      </c>
      <c r="LS103">
        <v>5</v>
      </c>
      <c r="LT103">
        <v>6</v>
      </c>
      <c r="LU103">
        <v>7</v>
      </c>
      <c r="LV103">
        <v>8</v>
      </c>
      <c r="LW103">
        <v>9</v>
      </c>
      <c r="LX103">
        <v>10</v>
      </c>
      <c r="LY103">
        <v>11</v>
      </c>
      <c r="LZ103">
        <v>12</v>
      </c>
      <c r="MA103">
        <v>13</v>
      </c>
      <c r="MB103">
        <v>14</v>
      </c>
      <c r="MC103">
        <v>15</v>
      </c>
      <c r="MD103">
        <v>16</v>
      </c>
      <c r="ME103">
        <v>17</v>
      </c>
      <c r="MF103">
        <v>18</v>
      </c>
      <c r="MG103">
        <v>19</v>
      </c>
      <c r="MH103">
        <v>20</v>
      </c>
      <c r="MJ103" t="s">
        <v>886</v>
      </c>
      <c r="MK103" t="s">
        <v>627</v>
      </c>
      <c r="ML103" t="s">
        <v>932</v>
      </c>
    </row>
    <row r="104" spans="1:350" x14ac:dyDescent="0.3">
      <c r="LJ104" s="103"/>
      <c r="LK104" s="104">
        <f>0.3749*LN104^2 + 0.7179*LN104 + 1.0344</f>
        <v>1.07123225</v>
      </c>
      <c r="LM104">
        <v>1</v>
      </c>
      <c r="LN104" s="86">
        <v>0.05</v>
      </c>
      <c r="LO104">
        <f>(A$47*0.378 + A$48*0.01 + A$49*0.077+ A$51*0.049+ A$31*0.028 + A$55*0.057)*$LK104/(LO$156-LO$157*$LN104)</f>
        <v>0</v>
      </c>
      <c r="LP104">
        <f>(B$47*0.378 + B$48*0.01 + B$49*0.077+ B$51*0.049+ B$31*0.028 + B$55*0.057)*$LK104/(LP$156-LP$157*$LN104)</f>
        <v>0</v>
      </c>
      <c r="LQ104">
        <f>(C$47*0.378 + C$48*0.01 + C$49*0.077+ C$51*0.049+ C$31*0.028 + C$55*0.057)*$LK104/(LQ$156-LQ$157*$LN104)</f>
        <v>0</v>
      </c>
      <c r="LR104">
        <f t="shared" ref="LR104:MH104" si="73">(D$47*0.378 + D$48*0.01 + D$49*0.077+ D$51*0.049+ D$31*0.028+D$55*0.057)*$LK104/(LR$156-LR$157*$LN104)</f>
        <v>0</v>
      </c>
      <c r="LS104">
        <f t="shared" si="73"/>
        <v>0</v>
      </c>
      <c r="LT104">
        <f t="shared" si="73"/>
        <v>0</v>
      </c>
      <c r="LU104">
        <f t="shared" si="73"/>
        <v>1.5963669169122972E-2</v>
      </c>
      <c r="LV104">
        <f t="shared" si="73"/>
        <v>1.9800262451993476E-2</v>
      </c>
      <c r="LW104">
        <f t="shared" si="73"/>
        <v>1.8799316489810657E-2</v>
      </c>
      <c r="LX104">
        <f t="shared" si="73"/>
        <v>1.6535134321193908E-2</v>
      </c>
      <c r="LY104">
        <f t="shared" si="73"/>
        <v>1.5278179615247399E-2</v>
      </c>
      <c r="LZ104">
        <f t="shared" si="73"/>
        <v>1.4123791807465973E-2</v>
      </c>
      <c r="MA104">
        <f t="shared" si="73"/>
        <v>1.2921349155442019E-2</v>
      </c>
      <c r="MB104">
        <f t="shared" si="73"/>
        <v>1.207123744877431E-2</v>
      </c>
      <c r="MC104">
        <f t="shared" si="73"/>
        <v>1.096953677872297E-2</v>
      </c>
      <c r="MD104">
        <f t="shared" si="73"/>
        <v>1.0431649324837455E-2</v>
      </c>
      <c r="ME104">
        <f t="shared" si="73"/>
        <v>9.7843655131999892E-3</v>
      </c>
      <c r="MF104">
        <f t="shared" si="73"/>
        <v>9.252779252944765E-3</v>
      </c>
      <c r="MG104">
        <f t="shared" si="73"/>
        <v>8.6430535610060259E-3</v>
      </c>
      <c r="MH104">
        <f t="shared" si="73"/>
        <v>8.2595902461888842E-3</v>
      </c>
      <c r="MJ104">
        <f>(119469*MK104+56202)/10^4</f>
        <v>6.2175449999999994</v>
      </c>
      <c r="MK104" s="86">
        <v>0.05</v>
      </c>
      <c r="ML104">
        <f>0.79*LT104*LT103+0.21*LU104*LU103</f>
        <v>2.3466593678610766E-2</v>
      </c>
    </row>
    <row r="105" spans="1:350" x14ac:dyDescent="0.3">
      <c r="LK105" s="104">
        <f t="shared" ref="LK105:LK119" si="74">0.3749*LN105^2 + 0.7179*LN105 + 1.0344</f>
        <v>1.109939</v>
      </c>
      <c r="LM105">
        <v>2</v>
      </c>
      <c r="LN105" s="86">
        <v>0.1</v>
      </c>
      <c r="LO105">
        <f t="shared" ref="LO105:MH105" si="75">(U$47*0.378 + U$48*0.01 + U$49*0.077+ U$51*0.049+ U$31*0.028+U$55*0.057)*$LK105/(LO$156-LO$157*$LN105)</f>
        <v>0</v>
      </c>
      <c r="LP105">
        <f t="shared" si="75"/>
        <v>0</v>
      </c>
      <c r="LQ105">
        <f t="shared" si="75"/>
        <v>0</v>
      </c>
      <c r="LR105">
        <f t="shared" si="75"/>
        <v>0</v>
      </c>
      <c r="LS105">
        <f t="shared" si="75"/>
        <v>0</v>
      </c>
      <c r="LT105">
        <f t="shared" si="75"/>
        <v>5.136521742087263E-4</v>
      </c>
      <c r="LU105">
        <f t="shared" si="75"/>
        <v>3.7371335795068836E-2</v>
      </c>
      <c r="LV105">
        <f t="shared" si="75"/>
        <v>4.3146544164101651E-2</v>
      </c>
      <c r="LW105">
        <f t="shared" si="75"/>
        <v>3.8414044546483894E-2</v>
      </c>
      <c r="LX105">
        <f t="shared" si="75"/>
        <v>3.4129439875279326E-2</v>
      </c>
      <c r="LY105">
        <f t="shared" si="75"/>
        <v>3.121419402104764E-2</v>
      </c>
      <c r="LZ105">
        <f t="shared" si="75"/>
        <v>2.8511598643902108E-2</v>
      </c>
      <c r="MA105">
        <f t="shared" si="75"/>
        <v>2.6458966809859329E-2</v>
      </c>
      <c r="MB105">
        <f t="shared" si="75"/>
        <v>2.4396553698501688E-2</v>
      </c>
      <c r="MC105">
        <f t="shared" si="75"/>
        <v>2.2760684501784968E-2</v>
      </c>
      <c r="MD105">
        <f t="shared" si="75"/>
        <v>2.1492711601505017E-2</v>
      </c>
      <c r="ME105">
        <f t="shared" si="75"/>
        <v>2.0139597131186526E-2</v>
      </c>
      <c r="MF105">
        <f t="shared" si="75"/>
        <v>1.8909628576022314E-2</v>
      </c>
      <c r="MG105">
        <f t="shared" si="75"/>
        <v>1.7932918969044316E-2</v>
      </c>
      <c r="MH105">
        <f t="shared" si="75"/>
        <v>1.705810162014584E-2</v>
      </c>
      <c r="MJ105">
        <f t="shared" ref="MJ105:MJ119" si="76">(119469*MK105+56202)/10^4</f>
        <v>6.8148899999999992</v>
      </c>
      <c r="MK105" s="86">
        <v>0.1</v>
      </c>
      <c r="ML105">
        <f>0.19*LT105*LT103+0.81*LU105*LU103</f>
        <v>0.21248103743663826</v>
      </c>
    </row>
    <row r="106" spans="1:350" x14ac:dyDescent="0.3">
      <c r="LK106" s="104">
        <f t="shared" si="74"/>
        <v>1.15052025</v>
      </c>
      <c r="LM106">
        <v>3</v>
      </c>
      <c r="LN106" s="86">
        <v>0.15</v>
      </c>
      <c r="LO106">
        <f t="shared" ref="LO106:MH106" si="77">(AO$47*0.378 + AO$48*0.01 + AO$49*0.077+ AO$51*0.049+ AO$31*0.028+AO$55*0.057)*$LK106/(LO$156-LO$157*$LN106)</f>
        <v>0</v>
      </c>
      <c r="LP106">
        <f t="shared" si="77"/>
        <v>0</v>
      </c>
      <c r="LQ106">
        <f t="shared" si="77"/>
        <v>0</v>
      </c>
      <c r="LR106">
        <f t="shared" si="77"/>
        <v>0</v>
      </c>
      <c r="LS106">
        <f t="shared" si="77"/>
        <v>0</v>
      </c>
      <c r="LT106">
        <f t="shared" si="77"/>
        <v>4.2385075118371064E-3</v>
      </c>
      <c r="LU106">
        <f t="shared" si="77"/>
        <v>3.1293237553600806E-2</v>
      </c>
      <c r="LV106">
        <f t="shared" si="77"/>
        <v>5.8923530650739561E-2</v>
      </c>
      <c r="LW106">
        <f t="shared" si="77"/>
        <v>5.1596979103617706E-2</v>
      </c>
      <c r="LX106">
        <f t="shared" si="77"/>
        <v>4.6840388562237489E-2</v>
      </c>
      <c r="LY106">
        <f t="shared" si="77"/>
        <v>4.2451211227778306E-2</v>
      </c>
      <c r="LZ106">
        <f t="shared" si="77"/>
        <v>3.8774745806562372E-2</v>
      </c>
      <c r="MA106">
        <f t="shared" si="77"/>
        <v>3.5842959245458141E-2</v>
      </c>
      <c r="MB106">
        <f t="shared" si="77"/>
        <v>3.3054351456580811E-2</v>
      </c>
      <c r="MC106">
        <f t="shared" si="77"/>
        <v>3.0601659821635541E-2</v>
      </c>
      <c r="MD106">
        <f t="shared" si="77"/>
        <v>2.8999348880181554E-2</v>
      </c>
      <c r="ME106">
        <f t="shared" si="77"/>
        <v>2.7172782484038267E-2</v>
      </c>
      <c r="MF106">
        <f t="shared" si="77"/>
        <v>2.5612544867492426E-2</v>
      </c>
      <c r="MG106">
        <f t="shared" si="77"/>
        <v>2.4312561566501783E-2</v>
      </c>
      <c r="MH106">
        <f t="shared" si="77"/>
        <v>2.3056814273683054E-2</v>
      </c>
      <c r="MJ106">
        <f t="shared" si="76"/>
        <v>7.4122350000000008</v>
      </c>
      <c r="MK106" s="86">
        <v>0.15</v>
      </c>
      <c r="ML106">
        <f>0.59*LU106*LU103+0.41*LV106*LV103</f>
        <v>0.32251025163079705</v>
      </c>
    </row>
    <row r="107" spans="1:350" x14ac:dyDescent="0.3">
      <c r="LK107" s="104">
        <f t="shared" si="74"/>
        <v>1.192976</v>
      </c>
      <c r="LM107">
        <v>4</v>
      </c>
      <c r="LN107" s="86">
        <v>0.2</v>
      </c>
      <c r="LO107">
        <f t="shared" ref="LO107:MH107" si="78">(BI$47*0.378 + BI$48*0.01 + BI$49*0.077+ BI$51*0.049+ BI$31*0.028+BI$55*0.057)*$LK107/(LO$156-LO$157*$LN107)</f>
        <v>0</v>
      </c>
      <c r="LP107">
        <f t="shared" si="78"/>
        <v>0</v>
      </c>
      <c r="LQ107">
        <f t="shared" si="78"/>
        <v>0</v>
      </c>
      <c r="LR107">
        <f t="shared" si="78"/>
        <v>0</v>
      </c>
      <c r="LS107">
        <f t="shared" si="78"/>
        <v>0</v>
      </c>
      <c r="LT107">
        <f t="shared" si="78"/>
        <v>0</v>
      </c>
      <c r="LU107">
        <f t="shared" si="78"/>
        <v>2.3292540158599884E-2</v>
      </c>
      <c r="LV107">
        <f t="shared" si="78"/>
        <v>6.0305038764989903E-2</v>
      </c>
      <c r="LW107">
        <f t="shared" si="78"/>
        <v>6.602371377686074E-2</v>
      </c>
      <c r="LX107">
        <f t="shared" si="78"/>
        <v>5.8671150678954634E-2</v>
      </c>
      <c r="LY107">
        <f t="shared" si="78"/>
        <v>5.3626090383449905E-2</v>
      </c>
      <c r="LZ107">
        <f t="shared" si="78"/>
        <v>4.8822979056346825E-2</v>
      </c>
      <c r="MA107">
        <f t="shared" si="78"/>
        <v>4.5490872756909606E-2</v>
      </c>
      <c r="MB107">
        <f t="shared" si="78"/>
        <v>4.1711419679419007E-2</v>
      </c>
      <c r="MC107">
        <f t="shared" si="78"/>
        <v>3.9107343672122798E-2</v>
      </c>
      <c r="MD107">
        <f t="shared" si="78"/>
        <v>3.6445866799249091E-2</v>
      </c>
      <c r="ME107">
        <f t="shared" si="78"/>
        <v>3.4326474140574798E-2</v>
      </c>
      <c r="MF107">
        <f t="shared" si="78"/>
        <v>3.2304650540364348E-2</v>
      </c>
      <c r="MG107">
        <f t="shared" si="78"/>
        <v>3.0627221571816857E-2</v>
      </c>
      <c r="MH107">
        <f t="shared" si="78"/>
        <v>2.9123956109397563E-2</v>
      </c>
      <c r="MJ107">
        <f t="shared" si="76"/>
        <v>8.0095799999999997</v>
      </c>
      <c r="MK107" s="86">
        <v>0.2</v>
      </c>
      <c r="ML107">
        <f>1*LV107*LV103+0.001*LW107*LW103</f>
        <v>0.48303452354391097</v>
      </c>
    </row>
    <row r="108" spans="1:350" x14ac:dyDescent="0.3">
      <c r="LK108" s="104">
        <f t="shared" si="74"/>
        <v>1.2373062500000001</v>
      </c>
      <c r="LM108">
        <v>5</v>
      </c>
      <c r="LN108" s="86">
        <v>0.25</v>
      </c>
      <c r="LO108">
        <f t="shared" ref="LO108:MH108" si="79">(CC$47*0.378 + CC$48*0.01 + CC$49*0.077+ CC$51*0.049+ CC$31*0.028+CC$55*0.057)*$LK108/(LO$156-LO$157*$LN108)</f>
        <v>0</v>
      </c>
      <c r="LP108">
        <f t="shared" si="79"/>
        <v>0</v>
      </c>
      <c r="LQ108">
        <f t="shared" si="79"/>
        <v>0</v>
      </c>
      <c r="LR108">
        <f t="shared" si="79"/>
        <v>0</v>
      </c>
      <c r="LS108">
        <f t="shared" si="79"/>
        <v>0</v>
      </c>
      <c r="LT108">
        <f t="shared" si="79"/>
        <v>0</v>
      </c>
      <c r="LU108">
        <f t="shared" si="79"/>
        <v>1.7790566545928369E-2</v>
      </c>
      <c r="LV108">
        <f t="shared" si="79"/>
        <v>4.2174666380265222E-2</v>
      </c>
      <c r="LW108">
        <f t="shared" si="79"/>
        <v>7.1440635570635458E-2</v>
      </c>
      <c r="LX108">
        <f t="shared" si="79"/>
        <v>7.1489792046619455E-2</v>
      </c>
      <c r="LY108">
        <f t="shared" si="79"/>
        <v>6.5315214441823602E-2</v>
      </c>
      <c r="LZ108">
        <f t="shared" si="79"/>
        <v>6.0131863766856891E-2</v>
      </c>
      <c r="MA108">
        <f t="shared" si="79"/>
        <v>5.5454918276936487E-2</v>
      </c>
      <c r="MB108">
        <f t="shared" si="79"/>
        <v>5.1261554366405296E-2</v>
      </c>
      <c r="MC108">
        <f t="shared" si="79"/>
        <v>4.7379047447321382E-2</v>
      </c>
      <c r="MD108">
        <f t="shared" si="79"/>
        <v>4.4554966050918209E-2</v>
      </c>
      <c r="ME108">
        <f t="shared" si="79"/>
        <v>4.2180782231918915E-2</v>
      </c>
      <c r="MF108">
        <f t="shared" si="79"/>
        <v>3.9447593431228944E-2</v>
      </c>
      <c r="MG108">
        <f t="shared" si="79"/>
        <v>3.7599745289304889E-2</v>
      </c>
      <c r="MH108">
        <f t="shared" si="79"/>
        <v>3.5439400272641149E-2</v>
      </c>
      <c r="MJ108">
        <f t="shared" si="76"/>
        <v>8.6069250000000004</v>
      </c>
      <c r="MK108" s="86">
        <v>0.25</v>
      </c>
      <c r="ML108">
        <f>0.4*LV108*LV103+0.6*LW108*LW103</f>
        <v>0.52073836449828026</v>
      </c>
    </row>
    <row r="109" spans="1:350" x14ac:dyDescent="0.3">
      <c r="LK109" s="104">
        <f t="shared" si="74"/>
        <v>1.2835109999999998</v>
      </c>
      <c r="LM109">
        <v>6</v>
      </c>
      <c r="LN109" s="86">
        <v>0.3</v>
      </c>
      <c r="LO109">
        <f t="shared" ref="LO109:MH109" si="80">(CW$47*0.378 + CW$48*0.01 + CW$49*0.077+ CW$51*0.049+ CW$31*0.028+CW$55*0.057)*$LK109/(LO$156-LO$157*$LN109)</f>
        <v>0</v>
      </c>
      <c r="LP109">
        <f t="shared" si="80"/>
        <v>0</v>
      </c>
      <c r="LQ109">
        <f t="shared" si="80"/>
        <v>0</v>
      </c>
      <c r="LR109">
        <f t="shared" si="80"/>
        <v>0</v>
      </c>
      <c r="LS109">
        <f t="shared" si="80"/>
        <v>0</v>
      </c>
      <c r="LT109">
        <f t="shared" si="80"/>
        <v>0</v>
      </c>
      <c r="LU109">
        <f t="shared" si="80"/>
        <v>0</v>
      </c>
      <c r="LV109">
        <f t="shared" si="80"/>
        <v>1.7964343459947459E-2</v>
      </c>
      <c r="LW109">
        <f t="shared" si="80"/>
        <v>6.2375691542533765E-2</v>
      </c>
      <c r="LX109">
        <f t="shared" si="80"/>
        <v>8.3201094147341489E-2</v>
      </c>
      <c r="LY109">
        <f t="shared" si="80"/>
        <v>7.8397425282955291E-2</v>
      </c>
      <c r="LZ109">
        <f t="shared" si="80"/>
        <v>7.1995822089679168E-2</v>
      </c>
      <c r="MA109">
        <f t="shared" si="80"/>
        <v>6.6251858070696709E-2</v>
      </c>
      <c r="MB109">
        <f t="shared" si="80"/>
        <v>6.180424406102316E-2</v>
      </c>
      <c r="MC109">
        <f t="shared" si="80"/>
        <v>5.7392282567241271E-2</v>
      </c>
      <c r="MD109">
        <f t="shared" si="80"/>
        <v>5.3534643399455496E-2</v>
      </c>
      <c r="ME109">
        <f t="shared" si="80"/>
        <v>5.0044816812407147E-2</v>
      </c>
      <c r="MF109">
        <f t="shared" si="80"/>
        <v>4.7247692420920133E-2</v>
      </c>
      <c r="MG109">
        <f t="shared" si="80"/>
        <v>4.4969941173502316E-2</v>
      </c>
      <c r="MH109">
        <f t="shared" si="80"/>
        <v>4.3116875556243793E-2</v>
      </c>
      <c r="MJ109">
        <f t="shared" si="76"/>
        <v>9.2042699999999993</v>
      </c>
      <c r="MK109" s="86">
        <v>0.3</v>
      </c>
      <c r="ML109">
        <f>0.8*LW109*LW103+0.2*LX109*LX103</f>
        <v>0.61550716740092615</v>
      </c>
    </row>
    <row r="110" spans="1:350" x14ac:dyDescent="0.3">
      <c r="LK110" s="104">
        <f t="shared" si="74"/>
        <v>1.3315902499999999</v>
      </c>
      <c r="LM110">
        <v>7</v>
      </c>
      <c r="LN110" s="86">
        <v>0.35</v>
      </c>
      <c r="LO110">
        <f t="shared" ref="LO110:MH110" si="81">(DQ$47*0.378 + DQ$48*0.01 + DQ$49*0.077+ DQ$51*0.049+ DQ$31*0.028+DQ$55*0.057)*$LK110/(LO$156-LO$157*$LN110)</f>
        <v>0</v>
      </c>
      <c r="LP110">
        <f t="shared" si="81"/>
        <v>0</v>
      </c>
      <c r="LQ110">
        <f t="shared" si="81"/>
        <v>0</v>
      </c>
      <c r="LR110">
        <f t="shared" si="81"/>
        <v>0</v>
      </c>
      <c r="LS110">
        <f t="shared" si="81"/>
        <v>0</v>
      </c>
      <c r="LT110">
        <f t="shared" si="81"/>
        <v>0</v>
      </c>
      <c r="LU110">
        <f t="shared" si="81"/>
        <v>0</v>
      </c>
      <c r="LV110">
        <f t="shared" si="81"/>
        <v>5.3303475155733245E-3</v>
      </c>
      <c r="LW110">
        <f t="shared" si="81"/>
        <v>3.3136355003232879E-2</v>
      </c>
      <c r="LX110">
        <f t="shared" si="81"/>
        <v>7.9158052015930042E-2</v>
      </c>
      <c r="LY110">
        <f t="shared" si="81"/>
        <v>9.270744793806994E-2</v>
      </c>
      <c r="LZ110">
        <f t="shared" si="81"/>
        <v>8.4496049616824248E-2</v>
      </c>
      <c r="MA110">
        <f t="shared" si="81"/>
        <v>7.8512738820186515E-2</v>
      </c>
      <c r="MB110">
        <f t="shared" si="81"/>
        <v>7.267585409262127E-2</v>
      </c>
      <c r="MC110">
        <f t="shared" si="81"/>
        <v>6.7654328121299109E-2</v>
      </c>
      <c r="MD110">
        <f t="shared" si="81"/>
        <v>6.3372629816294199E-2</v>
      </c>
      <c r="ME110">
        <f t="shared" si="81"/>
        <v>5.9609715105509102E-2</v>
      </c>
      <c r="MF110">
        <f t="shared" si="81"/>
        <v>5.6326415415717458E-2</v>
      </c>
      <c r="MG110">
        <f t="shared" si="81"/>
        <v>5.3097283020945872E-2</v>
      </c>
      <c r="MH110">
        <f t="shared" si="81"/>
        <v>5.031985039681814E-2</v>
      </c>
      <c r="MJ110">
        <f t="shared" si="76"/>
        <v>9.801615</v>
      </c>
      <c r="MK110" s="86">
        <v>0.35</v>
      </c>
      <c r="ML110">
        <f>0.2*LW110*LW103+0.8*LX110*LX103</f>
        <v>0.69290985513325953</v>
      </c>
    </row>
    <row r="111" spans="1:350" x14ac:dyDescent="0.3">
      <c r="LK111" s="104">
        <f t="shared" si="74"/>
        <v>1.3815440000000001</v>
      </c>
      <c r="LM111">
        <v>8</v>
      </c>
      <c r="LN111" s="86">
        <v>0.4</v>
      </c>
      <c r="LO111">
        <f t="shared" ref="LO111:MH111" si="82">(EK$47*0.378 + EK$48*0.01 + EK$49*0.077+ EK$51*0.049+ EK$31*0.028+EK$55*0.057)*$LK111/(LO$156-LO$157*$LN111)</f>
        <v>0</v>
      </c>
      <c r="LP111">
        <f t="shared" si="82"/>
        <v>0</v>
      </c>
      <c r="LQ111">
        <f t="shared" si="82"/>
        <v>0</v>
      </c>
      <c r="LR111">
        <f t="shared" si="82"/>
        <v>0</v>
      </c>
      <c r="LS111">
        <f t="shared" si="82"/>
        <v>0</v>
      </c>
      <c r="LT111">
        <f t="shared" si="82"/>
        <v>0</v>
      </c>
      <c r="LU111">
        <f t="shared" si="82"/>
        <v>0</v>
      </c>
      <c r="LV111">
        <f t="shared" si="82"/>
        <v>0</v>
      </c>
      <c r="LW111">
        <f t="shared" si="82"/>
        <v>1.5506811465271334E-2</v>
      </c>
      <c r="LX111">
        <f t="shared" si="82"/>
        <v>5.0770916230337977E-2</v>
      </c>
      <c r="LY111">
        <f t="shared" si="82"/>
        <v>9.9967337775862766E-2</v>
      </c>
      <c r="LZ111">
        <f t="shared" si="82"/>
        <v>9.884783462576073E-2</v>
      </c>
      <c r="MA111">
        <f t="shared" si="82"/>
        <v>9.1205824297898461E-2</v>
      </c>
      <c r="MB111">
        <f t="shared" si="82"/>
        <v>8.4791363886258853E-2</v>
      </c>
      <c r="MC111">
        <f t="shared" si="82"/>
        <v>7.8516855886559975E-2</v>
      </c>
      <c r="MD111">
        <f t="shared" si="82"/>
        <v>7.3557628327576091E-2</v>
      </c>
      <c r="ME111">
        <f t="shared" si="82"/>
        <v>6.9574958259162156E-2</v>
      </c>
      <c r="MF111">
        <f t="shared" si="82"/>
        <v>6.5377546070456871E-2</v>
      </c>
      <c r="MG111">
        <f t="shared" si="82"/>
        <v>6.1774867212159322E-2</v>
      </c>
      <c r="MH111">
        <f t="shared" si="82"/>
        <v>5.903515327430265E-2</v>
      </c>
      <c r="MJ111">
        <f t="shared" si="76"/>
        <v>10.398960000000001</v>
      </c>
      <c r="MK111" s="86">
        <v>0.4</v>
      </c>
      <c r="ML111">
        <f>0.6*LX111*LX103+0.4*LY111*LY103</f>
        <v>0.74448178359582406</v>
      </c>
    </row>
    <row r="112" spans="1:350" x14ac:dyDescent="0.3">
      <c r="LK112" s="104">
        <f t="shared" si="74"/>
        <v>1.4333722499999999</v>
      </c>
      <c r="LM112">
        <v>9</v>
      </c>
      <c r="LN112" s="86">
        <v>0.45</v>
      </c>
      <c r="LO112">
        <f t="shared" ref="LO112:MH112" si="83">(FE$47*0.378 + FE$48*0.01 + FE$49*0.077+ FE$51*0.049+ FE$31*0.028+FE$55*0.057)*$LK112/(LO$156-LO$157*$LN112)</f>
        <v>0</v>
      </c>
      <c r="LP112">
        <f t="shared" si="83"/>
        <v>0</v>
      </c>
      <c r="LQ112">
        <f t="shared" si="83"/>
        <v>0</v>
      </c>
      <c r="LR112">
        <f t="shared" si="83"/>
        <v>0</v>
      </c>
      <c r="LS112">
        <f t="shared" si="83"/>
        <v>0</v>
      </c>
      <c r="LT112">
        <f t="shared" si="83"/>
        <v>0</v>
      </c>
      <c r="LU112">
        <f t="shared" si="83"/>
        <v>0</v>
      </c>
      <c r="LV112">
        <f t="shared" si="83"/>
        <v>0</v>
      </c>
      <c r="LW112">
        <f t="shared" si="83"/>
        <v>1.502201795148808E-2</v>
      </c>
      <c r="LX112">
        <f t="shared" si="83"/>
        <v>2.691265405287992E-2</v>
      </c>
      <c r="LY112">
        <f t="shared" si="83"/>
        <v>7.9057227641702393E-2</v>
      </c>
      <c r="LZ112">
        <f t="shared" si="83"/>
        <v>0.1112273580197929</v>
      </c>
      <c r="MA112">
        <f t="shared" si="83"/>
        <v>0.10582212177140421</v>
      </c>
      <c r="MB112">
        <f t="shared" si="83"/>
        <v>9.7706464067893295E-2</v>
      </c>
      <c r="MC112">
        <f t="shared" si="83"/>
        <v>9.0589339276078568E-2</v>
      </c>
      <c r="MD112">
        <f t="shared" si="83"/>
        <v>8.4587570720203564E-2</v>
      </c>
      <c r="ME112">
        <f t="shared" si="83"/>
        <v>7.9853134379414381E-2</v>
      </c>
      <c r="MF112">
        <f t="shared" si="83"/>
        <v>7.5516358015347784E-2</v>
      </c>
      <c r="MG112">
        <f t="shared" si="83"/>
        <v>7.1273795344821325E-2</v>
      </c>
      <c r="MH112">
        <f t="shared" si="83"/>
        <v>6.7618063866483114E-2</v>
      </c>
      <c r="MJ112">
        <f t="shared" si="76"/>
        <v>10.996305</v>
      </c>
      <c r="MK112" s="86">
        <v>0.45</v>
      </c>
      <c r="ML112">
        <f>0.01*LX112*LX103+0.99*LY112*LY103</f>
        <v>0.86362447442342694</v>
      </c>
    </row>
    <row r="113" spans="323:350" x14ac:dyDescent="0.3">
      <c r="LK113" s="104">
        <f t="shared" si="74"/>
        <v>1.4870749999999999</v>
      </c>
      <c r="LM113">
        <v>10</v>
      </c>
      <c r="LN113" s="86">
        <v>0.5</v>
      </c>
      <c r="LO113">
        <f t="shared" ref="LO113:MH113" si="84">(FY$47*0.378 + FY$48*0.01 + FY$49*0.077+ FY$51*0.049+ FY$31*0.028+FY$55*0.057)*$LK113/(LO$156-LO$157*$LN113)</f>
        <v>0</v>
      </c>
      <c r="LP113">
        <f t="shared" si="84"/>
        <v>0</v>
      </c>
      <c r="LQ113">
        <f t="shared" si="84"/>
        <v>0</v>
      </c>
      <c r="LR113">
        <f t="shared" si="84"/>
        <v>0</v>
      </c>
      <c r="LS113">
        <f t="shared" si="84"/>
        <v>0</v>
      </c>
      <c r="LT113">
        <f t="shared" si="84"/>
        <v>0</v>
      </c>
      <c r="LU113">
        <f t="shared" si="84"/>
        <v>0</v>
      </c>
      <c r="LV113">
        <f t="shared" si="84"/>
        <v>0</v>
      </c>
      <c r="LW113">
        <f t="shared" si="84"/>
        <v>0</v>
      </c>
      <c r="LX113">
        <f t="shared" si="84"/>
        <v>1.7924078810321209E-2</v>
      </c>
      <c r="LY113">
        <f t="shared" si="84"/>
        <v>4.3845682818125162E-2</v>
      </c>
      <c r="LZ113">
        <f t="shared" si="84"/>
        <v>0.1025076387701455</v>
      </c>
      <c r="MA113">
        <f t="shared" si="84"/>
        <v>0.119559494000502</v>
      </c>
      <c r="MB113">
        <f t="shared" si="84"/>
        <v>0.11169553377661164</v>
      </c>
      <c r="MC113">
        <f t="shared" si="84"/>
        <v>0.10288547702334751</v>
      </c>
      <c r="MD113">
        <f t="shared" si="84"/>
        <v>9.6926410572049093E-2</v>
      </c>
      <c r="ME113">
        <f t="shared" si="84"/>
        <v>9.1609148450399941E-2</v>
      </c>
      <c r="MF113">
        <f t="shared" si="84"/>
        <v>8.6458212628267986E-2</v>
      </c>
      <c r="MG113">
        <f t="shared" si="84"/>
        <v>8.2292934602343285E-2</v>
      </c>
      <c r="MH113">
        <f t="shared" si="84"/>
        <v>7.7294552320001361E-2</v>
      </c>
      <c r="MJ113">
        <f t="shared" si="76"/>
        <v>11.59365</v>
      </c>
      <c r="MK113" s="86">
        <v>0.5</v>
      </c>
      <c r="ML113">
        <f>0.41*LY113*LY103+0.59*LZ113*LZ103</f>
        <v>0.92349811200237453</v>
      </c>
    </row>
    <row r="114" spans="323:350" x14ac:dyDescent="0.3">
      <c r="LK114" s="104">
        <f t="shared" si="74"/>
        <v>1.5426522499999999</v>
      </c>
      <c r="LM114">
        <v>11</v>
      </c>
      <c r="LN114" s="86">
        <v>0.55000000000000004</v>
      </c>
      <c r="LO114">
        <f t="shared" ref="LO114:MH114" si="85">(GS$47*0.378 + GS$48*0.01 + GS$49*0.077+ GS$51*0.049+ GS$31*0.028+GS$55*0.057)*$LK114/(LO$156-LO$157*$LN114)</f>
        <v>0</v>
      </c>
      <c r="LP114">
        <f t="shared" si="85"/>
        <v>0</v>
      </c>
      <c r="LQ114">
        <f t="shared" si="85"/>
        <v>0</v>
      </c>
      <c r="LR114">
        <f t="shared" si="85"/>
        <v>0</v>
      </c>
      <c r="LS114">
        <f t="shared" si="85"/>
        <v>0</v>
      </c>
      <c r="LT114">
        <f t="shared" si="85"/>
        <v>0</v>
      </c>
      <c r="LU114">
        <f t="shared" si="85"/>
        <v>0</v>
      </c>
      <c r="LV114">
        <f t="shared" si="85"/>
        <v>0</v>
      </c>
      <c r="LW114">
        <f t="shared" si="85"/>
        <v>0</v>
      </c>
      <c r="LX114">
        <f t="shared" si="85"/>
        <v>0</v>
      </c>
      <c r="LY114">
        <f t="shared" si="85"/>
        <v>1.7496691105137446E-2</v>
      </c>
      <c r="LZ114">
        <f t="shared" si="85"/>
        <v>2.4169311423914912E-2</v>
      </c>
      <c r="MA114">
        <f t="shared" si="85"/>
        <v>6.8107438332080161E-2</v>
      </c>
      <c r="MB114">
        <f t="shared" si="85"/>
        <v>0.11785207152730108</v>
      </c>
      <c r="MC114">
        <f t="shared" si="85"/>
        <v>0.11655106149395059</v>
      </c>
      <c r="MD114">
        <f t="shared" si="85"/>
        <v>0.10980766802027062</v>
      </c>
      <c r="ME114">
        <f t="shared" si="85"/>
        <v>0.10424747115062508</v>
      </c>
      <c r="MF114">
        <f t="shared" si="85"/>
        <v>9.7871977932938295E-2</v>
      </c>
      <c r="MG114">
        <f t="shared" si="85"/>
        <v>9.3116906653565437E-2</v>
      </c>
      <c r="MH114">
        <f t="shared" si="85"/>
        <v>8.821938738317224E-2</v>
      </c>
      <c r="MJ114">
        <f t="shared" si="76"/>
        <v>12.190995000000001</v>
      </c>
      <c r="MK114" s="86">
        <v>0.55000000000000004</v>
      </c>
      <c r="ML114">
        <f>0.8*LZ114*LZ103+0.2*MA114*MA103</f>
        <v>0.40910472933299163</v>
      </c>
    </row>
    <row r="115" spans="323:350" x14ac:dyDescent="0.3">
      <c r="LK115" s="104">
        <f t="shared" si="74"/>
        <v>1.600104</v>
      </c>
      <c r="LM115">
        <v>12</v>
      </c>
      <c r="LN115" s="86">
        <v>0.6</v>
      </c>
      <c r="LO115">
        <f t="shared" ref="LO115:MH115" si="86">(HM$47*0.378 + HM$48*0.01 + HM$49*0.077+ HM$51*0.049+ HM$31*0.028+HM$55*0.057)*$LK115/(LO$156-LO$157*$LN115)</f>
        <v>0</v>
      </c>
      <c r="LP115">
        <f t="shared" si="86"/>
        <v>0</v>
      </c>
      <c r="LQ115">
        <f t="shared" si="86"/>
        <v>0</v>
      </c>
      <c r="LR115">
        <f t="shared" si="86"/>
        <v>0</v>
      </c>
      <c r="LS115">
        <f t="shared" si="86"/>
        <v>0</v>
      </c>
      <c r="LT115">
        <f t="shared" si="86"/>
        <v>0</v>
      </c>
      <c r="LU115">
        <f t="shared" si="86"/>
        <v>0</v>
      </c>
      <c r="LV115">
        <f t="shared" si="86"/>
        <v>0</v>
      </c>
      <c r="LW115">
        <f t="shared" si="86"/>
        <v>0</v>
      </c>
      <c r="LX115">
        <f t="shared" si="86"/>
        <v>0</v>
      </c>
      <c r="LY115">
        <f t="shared" si="86"/>
        <v>0</v>
      </c>
      <c r="LZ115">
        <f t="shared" si="86"/>
        <v>3.6379643775550177E-3</v>
      </c>
      <c r="MA115">
        <f t="shared" si="86"/>
        <v>2.1708267998483334E-2</v>
      </c>
      <c r="MB115">
        <f t="shared" si="86"/>
        <v>3.8659371517339738E-2</v>
      </c>
      <c r="MC115">
        <f t="shared" si="86"/>
        <v>8.9217064380786734E-2</v>
      </c>
      <c r="MD115">
        <f t="shared" si="86"/>
        <v>0.11721678424844607</v>
      </c>
      <c r="ME115">
        <f t="shared" si="86"/>
        <v>0.11782940523934295</v>
      </c>
      <c r="MF115">
        <f t="shared" si="86"/>
        <v>0.11012294327821065</v>
      </c>
      <c r="MG115">
        <f t="shared" si="86"/>
        <v>0.10526741509807151</v>
      </c>
      <c r="MH115">
        <f t="shared" si="86"/>
        <v>9.9106492749946234E-2</v>
      </c>
      <c r="MJ115">
        <f t="shared" si="76"/>
        <v>12.78834</v>
      </c>
      <c r="MK115" s="86">
        <v>0.6</v>
      </c>
      <c r="ML115">
        <f>0.21*LZ115*12+0.79*MA115*13</f>
        <v>0.23211158257586248</v>
      </c>
    </row>
    <row r="116" spans="323:350" x14ac:dyDescent="0.3">
      <c r="LK116" s="104">
        <f t="shared" si="74"/>
        <v>1.65943025</v>
      </c>
      <c r="LM116">
        <v>13</v>
      </c>
      <c r="LN116" s="86">
        <v>0.65</v>
      </c>
      <c r="LO116">
        <f t="shared" ref="LO116:MH116" si="87">(IG$47*0.378 + IG$48*0.01 + IG$49*0.077+ IG$51*0.049+ IG$31*0.028+IG$55*0.057)*$LK116/(LO$156-LO$157*$LN116)</f>
        <v>0</v>
      </c>
      <c r="LP116">
        <f t="shared" si="87"/>
        <v>0</v>
      </c>
      <c r="LQ116">
        <f t="shared" si="87"/>
        <v>0</v>
      </c>
      <c r="LR116">
        <f t="shared" si="87"/>
        <v>0</v>
      </c>
      <c r="LS116">
        <f t="shared" si="87"/>
        <v>0</v>
      </c>
      <c r="LT116">
        <f t="shared" si="87"/>
        <v>0</v>
      </c>
      <c r="LU116">
        <f t="shared" si="87"/>
        <v>0</v>
      </c>
      <c r="LV116">
        <f t="shared" si="87"/>
        <v>0</v>
      </c>
      <c r="LW116">
        <f t="shared" si="87"/>
        <v>0</v>
      </c>
      <c r="LX116">
        <f t="shared" si="87"/>
        <v>0</v>
      </c>
      <c r="LY116">
        <f t="shared" si="87"/>
        <v>0</v>
      </c>
      <c r="LZ116">
        <f t="shared" si="87"/>
        <v>0</v>
      </c>
      <c r="MA116">
        <f t="shared" si="87"/>
        <v>0</v>
      </c>
      <c r="MB116">
        <f t="shared" si="87"/>
        <v>1.0406633420212762E-2</v>
      </c>
      <c r="MC116">
        <f t="shared" si="87"/>
        <v>2.2431890172687537E-2</v>
      </c>
      <c r="MD116">
        <f t="shared" si="87"/>
        <v>6.5386848420288662E-2</v>
      </c>
      <c r="ME116">
        <f t="shared" si="87"/>
        <v>0.10372983890739179</v>
      </c>
      <c r="MF116">
        <f t="shared" si="87"/>
        <v>0.11929384612658094</v>
      </c>
      <c r="MG116">
        <f t="shared" si="87"/>
        <v>0.11734571358932661</v>
      </c>
      <c r="MH116">
        <f t="shared" si="87"/>
        <v>0.11089069367314143</v>
      </c>
      <c r="MJ116">
        <f t="shared" si="76"/>
        <v>13.385685</v>
      </c>
      <c r="MK116" s="86">
        <v>0.65</v>
      </c>
      <c r="ML116">
        <f>0.61*MA116*13+0.39*MB116*14</f>
        <v>5.6820218474361688E-2</v>
      </c>
    </row>
    <row r="117" spans="323:350" x14ac:dyDescent="0.3">
      <c r="LK117" s="104">
        <f t="shared" si="74"/>
        <v>1.720631</v>
      </c>
      <c r="LM117">
        <v>14</v>
      </c>
      <c r="LN117" s="86">
        <v>0.7</v>
      </c>
      <c r="LO117">
        <f t="shared" ref="LO117:MH117" si="88">(JA$47*0.378 + JA$48*0.01 + JA$49*0.077+ JA$51*0.049+ JA$31*0.028+JA$55*0.057)*$LK117/(LO$156-LO$157*$LN117)</f>
        <v>0</v>
      </c>
      <c r="LP117">
        <f t="shared" si="88"/>
        <v>0</v>
      </c>
      <c r="LQ117">
        <f t="shared" si="88"/>
        <v>0</v>
      </c>
      <c r="LR117">
        <f t="shared" si="88"/>
        <v>0</v>
      </c>
      <c r="LS117">
        <f t="shared" si="88"/>
        <v>0</v>
      </c>
      <c r="LT117">
        <f t="shared" si="88"/>
        <v>0</v>
      </c>
      <c r="LU117">
        <f t="shared" si="88"/>
        <v>0</v>
      </c>
      <c r="LV117">
        <f t="shared" si="88"/>
        <v>0</v>
      </c>
      <c r="LW117">
        <f t="shared" si="88"/>
        <v>0</v>
      </c>
      <c r="LX117">
        <f t="shared" si="88"/>
        <v>0</v>
      </c>
      <c r="LY117">
        <f t="shared" si="88"/>
        <v>0</v>
      </c>
      <c r="LZ117">
        <f t="shared" si="88"/>
        <v>0</v>
      </c>
      <c r="MA117">
        <f t="shared" si="88"/>
        <v>0</v>
      </c>
      <c r="MB117">
        <f t="shared" si="88"/>
        <v>0</v>
      </c>
      <c r="MC117">
        <f t="shared" si="88"/>
        <v>3.1426033540937642E-3</v>
      </c>
      <c r="MD117">
        <f t="shared" si="88"/>
        <v>2.0726882569027841E-2</v>
      </c>
      <c r="ME117">
        <f t="shared" si="88"/>
        <v>3.3824621002642746E-2</v>
      </c>
      <c r="MF117">
        <f t="shared" si="88"/>
        <v>7.9823880082965537E-2</v>
      </c>
      <c r="MG117">
        <f t="shared" si="88"/>
        <v>0.11604664568842263</v>
      </c>
      <c r="MH117">
        <f t="shared" si="88"/>
        <v>0.12254880494827897</v>
      </c>
      <c r="MJ117">
        <f t="shared" si="76"/>
        <v>13.983029999999999</v>
      </c>
      <c r="MK117" s="86">
        <v>0.7</v>
      </c>
      <c r="ML117">
        <f>0.02*MA117*MA103+0.98*MB117*MB103</f>
        <v>0</v>
      </c>
    </row>
    <row r="118" spans="323:350" x14ac:dyDescent="0.3">
      <c r="LK118" s="104">
        <f t="shared" si="74"/>
        <v>1.7837062499999998</v>
      </c>
      <c r="LM118">
        <v>15</v>
      </c>
      <c r="LN118" s="86">
        <v>0.75</v>
      </c>
      <c r="LO118">
        <f t="shared" ref="LO118:MH118" si="89">(JU$47*0.378 + JU$48*0.01 + JU$49*0.077+ JU$51*0.049+ JU$31*0.028+JU$55*0.057)*$LK118/(LO$156-LO$157*$LN118)</f>
        <v>0</v>
      </c>
      <c r="LP118">
        <f t="shared" si="89"/>
        <v>0</v>
      </c>
      <c r="LQ118">
        <f t="shared" si="89"/>
        <v>0</v>
      </c>
      <c r="LR118">
        <f t="shared" si="89"/>
        <v>0</v>
      </c>
      <c r="LS118">
        <f t="shared" si="89"/>
        <v>0</v>
      </c>
      <c r="LT118">
        <f t="shared" si="89"/>
        <v>0</v>
      </c>
      <c r="LU118">
        <f t="shared" si="89"/>
        <v>0</v>
      </c>
      <c r="LV118">
        <f t="shared" si="89"/>
        <v>0</v>
      </c>
      <c r="LW118">
        <f t="shared" si="89"/>
        <v>0</v>
      </c>
      <c r="LX118">
        <f t="shared" si="89"/>
        <v>0</v>
      </c>
      <c r="LY118">
        <f t="shared" si="89"/>
        <v>0</v>
      </c>
      <c r="LZ118">
        <f t="shared" si="89"/>
        <v>0</v>
      </c>
      <c r="MA118">
        <f t="shared" si="89"/>
        <v>0</v>
      </c>
      <c r="MB118">
        <f t="shared" si="89"/>
        <v>0</v>
      </c>
      <c r="MC118">
        <f t="shared" si="89"/>
        <v>0</v>
      </c>
      <c r="MD118">
        <f t="shared" si="89"/>
        <v>0</v>
      </c>
      <c r="ME118">
        <f t="shared" si="89"/>
        <v>1.2286418096269732E-2</v>
      </c>
      <c r="MF118">
        <f t="shared" si="89"/>
        <v>1.585743737747097E-2</v>
      </c>
      <c r="MG118">
        <f t="shared" si="89"/>
        <v>4.5288135351898996E-2</v>
      </c>
      <c r="MH118">
        <f t="shared" si="89"/>
        <v>9.2101390920277443E-2</v>
      </c>
      <c r="MJ118">
        <f t="shared" si="76"/>
        <v>14.580375</v>
      </c>
      <c r="MK118" s="86">
        <v>0.75</v>
      </c>
      <c r="ML118">
        <f>0.42*MB118*MB103+0.58*MC118*MC103</f>
        <v>0</v>
      </c>
    </row>
    <row r="119" spans="323:350" x14ac:dyDescent="0.3">
      <c r="LK119" s="104">
        <f t="shared" si="74"/>
        <v>1.8486560000000001</v>
      </c>
      <c r="LM119">
        <v>16</v>
      </c>
      <c r="LN119" s="86">
        <v>0.8</v>
      </c>
      <c r="LO119">
        <f t="shared" ref="LO119:MH119" si="90">(KO$47*0.378 + KO$48*0.01 + KO$49*0.077+ KO$51*0.049+ KO$31*0.028+KO$55*0.057)*$LK119/(LO$156-LO$157*$LN119)</f>
        <v>0</v>
      </c>
      <c r="LP119">
        <f t="shared" si="90"/>
        <v>0</v>
      </c>
      <c r="LQ119">
        <f t="shared" si="90"/>
        <v>0</v>
      </c>
      <c r="LR119">
        <f t="shared" si="90"/>
        <v>0</v>
      </c>
      <c r="LS119">
        <f t="shared" si="90"/>
        <v>0</v>
      </c>
      <c r="LT119">
        <f t="shared" si="90"/>
        <v>0</v>
      </c>
      <c r="LU119">
        <f t="shared" si="90"/>
        <v>0</v>
      </c>
      <c r="LV119">
        <f t="shared" si="90"/>
        <v>0</v>
      </c>
      <c r="LW119">
        <f t="shared" si="90"/>
        <v>0</v>
      </c>
      <c r="LX119">
        <f t="shared" si="90"/>
        <v>0</v>
      </c>
      <c r="LY119">
        <f t="shared" si="90"/>
        <v>0</v>
      </c>
      <c r="LZ119">
        <f t="shared" si="90"/>
        <v>0</v>
      </c>
      <c r="MA119">
        <f t="shared" si="90"/>
        <v>0</v>
      </c>
      <c r="MB119">
        <f t="shared" si="90"/>
        <v>0</v>
      </c>
      <c r="MC119">
        <f t="shared" si="90"/>
        <v>0</v>
      </c>
      <c r="MD119">
        <f t="shared" si="90"/>
        <v>0</v>
      </c>
      <c r="ME119">
        <f t="shared" si="90"/>
        <v>0</v>
      </c>
      <c r="MF119">
        <f t="shared" si="90"/>
        <v>1.7480388193942306E-3</v>
      </c>
      <c r="MG119">
        <f t="shared" si="90"/>
        <v>2.4982379519966555E-2</v>
      </c>
      <c r="MH119">
        <f t="shared" si="90"/>
        <v>3.307652332573667E-2</v>
      </c>
      <c r="MJ119">
        <f t="shared" si="76"/>
        <v>15.177720000000001</v>
      </c>
      <c r="MK119" s="86">
        <v>0.8</v>
      </c>
      <c r="ML119">
        <f>0.83*MC119*MC103+0.17*MD119*MD103</f>
        <v>0</v>
      </c>
    </row>
    <row r="120" spans="323:350" x14ac:dyDescent="0.3">
      <c r="LK120" s="104"/>
      <c r="LN120" s="35"/>
      <c r="MK120" s="35"/>
    </row>
    <row r="121" spans="323:350" x14ac:dyDescent="0.3">
      <c r="LK121" s="104"/>
      <c r="LN121" s="35"/>
      <c r="MK121" s="35"/>
    </row>
    <row r="122" spans="323:350" x14ac:dyDescent="0.3">
      <c r="LK122" s="104"/>
      <c r="LN122" s="35"/>
      <c r="MK122" s="35"/>
    </row>
    <row r="123" spans="323:350" x14ac:dyDescent="0.3">
      <c r="LK123" s="104"/>
      <c r="LN123" s="35"/>
      <c r="MK123" s="35"/>
    </row>
    <row r="124" spans="323:350" x14ac:dyDescent="0.3">
      <c r="LK124" s="104"/>
      <c r="LN124" s="35"/>
      <c r="MK124" s="35"/>
    </row>
    <row r="125" spans="323:350" x14ac:dyDescent="0.3">
      <c r="LK125" s="104"/>
      <c r="LN125" s="35"/>
      <c r="MK125" s="35"/>
    </row>
    <row r="126" spans="323:350" x14ac:dyDescent="0.3">
      <c r="LK126" s="104"/>
      <c r="LN126" s="35"/>
      <c r="MK126" s="35"/>
    </row>
    <row r="127" spans="323:350" x14ac:dyDescent="0.3">
      <c r="LM127" s="35"/>
    </row>
    <row r="128" spans="323:350" x14ac:dyDescent="0.3">
      <c r="LM128" s="35"/>
      <c r="LN128" t="s">
        <v>794</v>
      </c>
      <c r="LO128">
        <v>1.4089583333333333</v>
      </c>
      <c r="LP128">
        <v>2.8179166666666666</v>
      </c>
      <c r="LQ128">
        <v>4.2268749999999997</v>
      </c>
      <c r="LR128">
        <v>5.6358333333333333</v>
      </c>
      <c r="LS128">
        <v>7.0447916666666668</v>
      </c>
      <c r="LT128">
        <v>8.4537500000000012</v>
      </c>
      <c r="LU128">
        <v>9.8627083333333339</v>
      </c>
      <c r="LV128">
        <v>11.271666666666667</v>
      </c>
      <c r="LW128">
        <v>12.680624999999999</v>
      </c>
      <c r="LX128">
        <v>14.089583333333332</v>
      </c>
      <c r="LY128">
        <v>15.4985</v>
      </c>
      <c r="LZ128">
        <v>16.907499999999999</v>
      </c>
      <c r="MA128">
        <v>18.316400000000002</v>
      </c>
      <c r="MB128">
        <v>19.7254</v>
      </c>
      <c r="MC128">
        <v>21.1343</v>
      </c>
      <c r="MD128">
        <v>22.543299999999999</v>
      </c>
      <c r="ME128">
        <v>23.952200000000001</v>
      </c>
      <c r="MF128">
        <v>25.3612</v>
      </c>
      <c r="MG128">
        <v>26.770199999999999</v>
      </c>
      <c r="MH128">
        <v>28.179099999999998</v>
      </c>
    </row>
    <row r="129" spans="322:350" x14ac:dyDescent="0.3">
      <c r="LM129" s="35"/>
      <c r="LN129" t="s">
        <v>795</v>
      </c>
      <c r="LO129">
        <v>0.288333333333333</v>
      </c>
      <c r="LP129">
        <v>0.57666666666666699</v>
      </c>
      <c r="LQ129">
        <v>0.86499999999999999</v>
      </c>
      <c r="LR129">
        <v>1.15333333333333</v>
      </c>
      <c r="LS129">
        <v>1.44166666666667</v>
      </c>
      <c r="LT129">
        <v>1.73</v>
      </c>
      <c r="LU129">
        <v>2.01833333333333</v>
      </c>
      <c r="LV129">
        <v>2.3066666666666702</v>
      </c>
      <c r="LW129">
        <v>2.5950000000000002</v>
      </c>
      <c r="LX129">
        <v>2.8833333333333302</v>
      </c>
      <c r="LY129">
        <v>3.1716000000000002</v>
      </c>
      <c r="LZ129">
        <v>3.46</v>
      </c>
      <c r="MA129">
        <v>3.7483</v>
      </c>
      <c r="MB129">
        <v>4.0366</v>
      </c>
      <c r="MC129">
        <v>4.3250000000000002</v>
      </c>
      <c r="MD129">
        <v>4.6132999999999997</v>
      </c>
      <c r="ME129">
        <v>4.9016000000000002</v>
      </c>
      <c r="MF129">
        <v>5.19</v>
      </c>
      <c r="MG129">
        <v>5.4782999999999999</v>
      </c>
      <c r="MH129">
        <v>5.7666000000000004</v>
      </c>
    </row>
    <row r="130" spans="322:350" x14ac:dyDescent="0.3">
      <c r="LM130" s="35"/>
      <c r="LN130" s="68" t="s">
        <v>999</v>
      </c>
      <c r="LO130" s="68"/>
      <c r="LP130" s="68"/>
      <c r="ML130" t="s">
        <v>432</v>
      </c>
    </row>
    <row r="131" spans="322:350" x14ac:dyDescent="0.3">
      <c r="LK131" s="102" t="s">
        <v>997</v>
      </c>
      <c r="LL131" s="102" t="s">
        <v>933</v>
      </c>
      <c r="LM131" t="s">
        <v>991</v>
      </c>
      <c r="LN131" t="s">
        <v>752</v>
      </c>
      <c r="LO131">
        <v>1</v>
      </c>
      <c r="LP131">
        <v>2</v>
      </c>
      <c r="LQ131">
        <v>3</v>
      </c>
      <c r="LR131">
        <v>4</v>
      </c>
      <c r="LS131">
        <v>5</v>
      </c>
      <c r="LT131">
        <v>6</v>
      </c>
      <c r="LU131">
        <v>7</v>
      </c>
      <c r="LV131">
        <v>8</v>
      </c>
      <c r="LW131">
        <v>9</v>
      </c>
      <c r="LX131">
        <v>10</v>
      </c>
      <c r="LY131">
        <v>11</v>
      </c>
      <c r="LZ131">
        <v>12</v>
      </c>
      <c r="MA131">
        <v>13</v>
      </c>
      <c r="MB131">
        <v>14</v>
      </c>
      <c r="MC131">
        <v>15</v>
      </c>
      <c r="MD131">
        <v>16</v>
      </c>
      <c r="ME131">
        <v>17</v>
      </c>
      <c r="MF131">
        <v>18</v>
      </c>
      <c r="MG131">
        <v>19</v>
      </c>
      <c r="MH131">
        <v>20</v>
      </c>
      <c r="MJ131" t="s">
        <v>886</v>
      </c>
      <c r="MK131" t="s">
        <v>627</v>
      </c>
      <c r="ML131" t="s">
        <v>752</v>
      </c>
    </row>
    <row r="132" spans="322:350" x14ac:dyDescent="0.3">
      <c r="LJ132" s="103"/>
      <c r="LK132" s="102">
        <f>-8.579*LN132^2 + 15.745*LN132 +0.7434</f>
        <v>1.5092025</v>
      </c>
      <c r="LL132" s="102">
        <v>9.9999999999999992E-2</v>
      </c>
      <c r="LM132">
        <v>1</v>
      </c>
      <c r="LN132" s="86">
        <v>0.05</v>
      </c>
      <c r="LO132">
        <f>((7.26*(A$3*(6.02*10^23)/1000))/(493*3600))*(1.1/(3.57*(-1.384*$LN132+6.763)))/10^12</f>
        <v>0</v>
      </c>
      <c r="LP132">
        <f>((7.26*(B$3*(6.02*10^23)/1000))/(493*3600))*(1.1/(3.57*(-1.384*$LN132+6.763)))/10^12</f>
        <v>0</v>
      </c>
      <c r="LQ132">
        <f t="shared" ref="LQ132:MH132" si="91">($LK132*C$3*0.097)/((LQ$156-LQ$157*$LN132)*$LL132)</f>
        <v>0</v>
      </c>
      <c r="LR132">
        <f t="shared" si="91"/>
        <v>0</v>
      </c>
      <c r="LS132">
        <f t="shared" si="91"/>
        <v>0</v>
      </c>
      <c r="LT132">
        <f t="shared" si="91"/>
        <v>0</v>
      </c>
      <c r="LU132">
        <f t="shared" si="91"/>
        <v>0.99908785653391563</v>
      </c>
      <c r="LV132">
        <f t="shared" si="91"/>
        <v>0.90478568540474724</v>
      </c>
      <c r="LW132">
        <f t="shared" si="91"/>
        <v>0.81866087411869704</v>
      </c>
      <c r="LX132">
        <f t="shared" si="91"/>
        <v>0.730123779639544</v>
      </c>
      <c r="LY132">
        <f t="shared" si="91"/>
        <v>0.66447367534197321</v>
      </c>
      <c r="LZ132">
        <f t="shared" si="91"/>
        <v>0.60749833736650438</v>
      </c>
      <c r="MA132">
        <f t="shared" si="91"/>
        <v>0.56278899002290617</v>
      </c>
      <c r="MB132">
        <f t="shared" si="91"/>
        <v>0.52229466393371027</v>
      </c>
      <c r="MC132">
        <f t="shared" si="91"/>
        <v>0.4837592984941767</v>
      </c>
      <c r="MD132">
        <f t="shared" si="91"/>
        <v>0.44848301286196857</v>
      </c>
      <c r="ME132">
        <f t="shared" si="91"/>
        <v>0.42488117875109455</v>
      </c>
      <c r="MF132">
        <f t="shared" si="91"/>
        <v>0.40201162855988787</v>
      </c>
      <c r="MG132">
        <f t="shared" si="91"/>
        <v>0.38011017577089734</v>
      </c>
      <c r="MH132">
        <f t="shared" si="91"/>
        <v>0.36288904527971327</v>
      </c>
      <c r="MJ132">
        <f>(119469*MK132+56202)/10^4</f>
        <v>6.2175449999999994</v>
      </c>
      <c r="MK132" s="86">
        <v>0.05</v>
      </c>
      <c r="ML132">
        <f>0.79*LT132*LT131+0.21*LU132*LU131</f>
        <v>1.468659149104856</v>
      </c>
    </row>
    <row r="133" spans="322:350" x14ac:dyDescent="0.3">
      <c r="LK133" s="102">
        <f t="shared" ref="LK133:LK147" si="92">-8.579*LN133^2 + 15.745*LN133 +0.7434</f>
        <v>2.23211</v>
      </c>
      <c r="LL133" s="102">
        <v>0.19999999999999998</v>
      </c>
      <c r="LM133">
        <v>2</v>
      </c>
      <c r="LN133" s="86">
        <v>0.1</v>
      </c>
      <c r="LO133">
        <f>((7.26*(U$3*(6.02*10^23)/1000))/(493*3600))*(1.1/(3.57*(-1.384*$LN133+6.763)))/10^12</f>
        <v>0</v>
      </c>
      <c r="LP133">
        <f>((7.26*(V$3*(6.02*10^23)/1000))/(493*3600))*(1.1/(3.57*(-1.384*$LN133+6.763)))/10^12</f>
        <v>0</v>
      </c>
      <c r="LQ133">
        <f>((7.26*(W$3*(6.02*10^23)/1000))/(493*3600))*(1.1/(3.57*(-1.384*$LN133+6.763)))/10^12</f>
        <v>0</v>
      </c>
      <c r="LR133">
        <f t="shared" ref="LR133:MH133" si="93">($LK133*(X$3*0.097))/((LR$156-LR$157*$LN133)*$LL133)</f>
        <v>0</v>
      </c>
      <c r="LS133">
        <f t="shared" si="93"/>
        <v>0</v>
      </c>
      <c r="LT133">
        <f t="shared" si="93"/>
        <v>1.0098997332342001</v>
      </c>
      <c r="LU133">
        <f t="shared" si="93"/>
        <v>0.91745689688300169</v>
      </c>
      <c r="LV133">
        <f t="shared" si="93"/>
        <v>0.80925515075910714</v>
      </c>
      <c r="LW133">
        <f t="shared" si="93"/>
        <v>0.7249569098181663</v>
      </c>
      <c r="LX133">
        <f t="shared" si="93"/>
        <v>0.65302305441509767</v>
      </c>
      <c r="LY133">
        <f t="shared" si="93"/>
        <v>0.59264094975263304</v>
      </c>
      <c r="LZ133">
        <f t="shared" si="93"/>
        <v>0.54314082285676368</v>
      </c>
      <c r="MA133">
        <f t="shared" si="93"/>
        <v>0.49857948359230736</v>
      </c>
      <c r="MB133">
        <f t="shared" si="93"/>
        <v>0.46545813978432599</v>
      </c>
      <c r="MC133">
        <f t="shared" si="93"/>
        <v>0.4300567481328853</v>
      </c>
      <c r="MD133">
        <f t="shared" si="93"/>
        <v>0.40886999076504743</v>
      </c>
      <c r="ME133">
        <f t="shared" si="93"/>
        <v>0.38184359656870986</v>
      </c>
      <c r="MF133">
        <f t="shared" si="93"/>
        <v>0.35773893977203081</v>
      </c>
      <c r="MG133">
        <f t="shared" si="93"/>
        <v>0.34066308794662853</v>
      </c>
      <c r="MH133">
        <f t="shared" si="93"/>
        <v>0.32089840580408002</v>
      </c>
      <c r="MJ133">
        <f t="shared" ref="MJ133:MJ147" si="94">(119469*MK133+56202)/10^4</f>
        <v>6.8148899999999992</v>
      </c>
      <c r="MK133" s="86">
        <v>0.1</v>
      </c>
      <c r="ML133">
        <f>0.19*LT133*LT131+0.81*LU133*LU131</f>
        <v>6.3532663012136084</v>
      </c>
    </row>
    <row r="134" spans="322:350" x14ac:dyDescent="0.3">
      <c r="LK134" s="102">
        <f t="shared" si="92"/>
        <v>2.9121224999999997</v>
      </c>
      <c r="LL134" s="102">
        <v>0.3</v>
      </c>
      <c r="LM134">
        <v>3</v>
      </c>
      <c r="LN134" s="86">
        <v>0.15</v>
      </c>
      <c r="LO134">
        <f>((7.26*(AO$3*(6.02*10^23)/1000))/(493*3600))*(1.1/(3.57*(-1.384*$LN134+6.763)))/10^12</f>
        <v>0</v>
      </c>
      <c r="LP134">
        <f>((7.26*(AP$3*(6.02*10^23)/1000))/(493*3600))*(1.1/(3.57*(-1.384*$LN134+6.763)))/10^12</f>
        <v>0</v>
      </c>
      <c r="LQ134">
        <f>((7.26*(AQ$3*(6.02*10^23)/1000))/(493*3600))*(1.1/(3.57*(-1.384*$LN134+6.763)))/10^12</f>
        <v>0</v>
      </c>
      <c r="LR134">
        <f>((7.26*(AR$3*(6.02*10^23)/1000))/(493*3600))*(1.1/(3.57*(-1.384*$LN134+6.763)))/10^12</f>
        <v>0</v>
      </c>
      <c r="LS134">
        <f t="shared" ref="LS134:MH134" si="95">($LK134*(AS$3*0.097))/((LS$156-LS$157*$LN134)*$LL134)</f>
        <v>0</v>
      </c>
      <c r="LT134">
        <f t="shared" si="95"/>
        <v>1.0325863518815117</v>
      </c>
      <c r="LU134">
        <f t="shared" si="95"/>
        <v>0.9373559986231772</v>
      </c>
      <c r="LV134">
        <f t="shared" si="95"/>
        <v>0.83304106153970758</v>
      </c>
      <c r="LW134">
        <f t="shared" si="95"/>
        <v>0.74177375621192798</v>
      </c>
      <c r="LX134">
        <f t="shared" si="95"/>
        <v>0.66721983299454979</v>
      </c>
      <c r="LY134">
        <f t="shared" si="95"/>
        <v>0.60781167248373935</v>
      </c>
      <c r="LZ134">
        <f t="shared" si="95"/>
        <v>0.55948490338902102</v>
      </c>
      <c r="MA134">
        <f t="shared" si="95"/>
        <v>0.51360989916097644</v>
      </c>
      <c r="MB134">
        <f t="shared" si="95"/>
        <v>0.47894826205121049</v>
      </c>
      <c r="MC134">
        <f t="shared" si="95"/>
        <v>0.44433198970168342</v>
      </c>
      <c r="MD134">
        <f t="shared" si="95"/>
        <v>0.41387994134025619</v>
      </c>
      <c r="ME134">
        <f t="shared" si="95"/>
        <v>0.38670544709006566</v>
      </c>
      <c r="MF134">
        <f t="shared" si="95"/>
        <v>0.37073381894805935</v>
      </c>
      <c r="MG134">
        <f t="shared" si="95"/>
        <v>0.34829135173290188</v>
      </c>
      <c r="MH134">
        <f t="shared" si="95"/>
        <v>0.32954975880153364</v>
      </c>
      <c r="MJ134">
        <f t="shared" si="94"/>
        <v>7.4122350000000008</v>
      </c>
      <c r="MK134" s="86">
        <v>0.15</v>
      </c>
      <c r="ML134">
        <f>0.59*LU134*LU131+0.41*LV134*LV131</f>
        <v>6.6036549561639628</v>
      </c>
    </row>
    <row r="135" spans="322:350" x14ac:dyDescent="0.3">
      <c r="LK135" s="102">
        <f t="shared" si="92"/>
        <v>3.5492399999999997</v>
      </c>
      <c r="LL135" s="102">
        <v>0.4</v>
      </c>
      <c r="LM135">
        <v>4</v>
      </c>
      <c r="LN135" s="86">
        <v>0.2</v>
      </c>
      <c r="LO135">
        <f>((7.26*(BI$3*(6.02*10^23)/1000))/(493*3600))*(1.1/(3.57*(-1.384*$LN135+6.763)))/10^12</f>
        <v>0</v>
      </c>
      <c r="LP135">
        <f>((7.26*(BJ$3*(6.02*10^23)/1000))/(493*3600))*(1.1/(3.57*(-1.384*$LN135+6.763)))/10^12</f>
        <v>0</v>
      </c>
      <c r="LQ135">
        <f>((7.26*(BK$3*(6.02*10^23)/1000))/(493*3600))*(1.1/(3.57*(-1.384*$LN135+6.763)))/10^12</f>
        <v>0</v>
      </c>
      <c r="LR135">
        <f>((7.26*(BL$3*(6.02*10^23)/1000))/(493*3600))*(1.1/(3.57*(-1.384*$LN135+6.763)))/10^12</f>
        <v>0</v>
      </c>
      <c r="LS135">
        <f t="shared" ref="LS135:MH135" si="96">($LK135*(BM$3*0.097))/((LS$156-LS$157*$LN135)*$LL135)</f>
        <v>0</v>
      </c>
      <c r="LT135">
        <f t="shared" si="96"/>
        <v>0</v>
      </c>
      <c r="LU135">
        <f t="shared" si="96"/>
        <v>0.96276520779362929</v>
      </c>
      <c r="LV135">
        <f t="shared" si="96"/>
        <v>0.87702699513323679</v>
      </c>
      <c r="LW135">
        <f t="shared" si="96"/>
        <v>0.78376608673392256</v>
      </c>
      <c r="LX135">
        <f t="shared" si="96"/>
        <v>0.70107660829005058</v>
      </c>
      <c r="LY135">
        <f t="shared" si="96"/>
        <v>0.63924323637578062</v>
      </c>
      <c r="LZ135">
        <f t="shared" si="96"/>
        <v>0.59002031369740515</v>
      </c>
      <c r="MA135">
        <f t="shared" si="96"/>
        <v>0.54041661878851732</v>
      </c>
      <c r="MB135">
        <f t="shared" si="96"/>
        <v>0.50098512271432116</v>
      </c>
      <c r="MC135">
        <f t="shared" si="96"/>
        <v>0.46499671317490121</v>
      </c>
      <c r="MD135">
        <f t="shared" si="96"/>
        <v>0.43594313628832881</v>
      </c>
      <c r="ME135">
        <f t="shared" si="96"/>
        <v>0.4138465504974938</v>
      </c>
      <c r="MF135">
        <f t="shared" si="96"/>
        <v>0.38678712648092489</v>
      </c>
      <c r="MG135">
        <f t="shared" si="96"/>
        <v>0.36928047675512765</v>
      </c>
      <c r="MH135">
        <f t="shared" si="96"/>
        <v>0.34854130398696859</v>
      </c>
      <c r="MJ135">
        <f t="shared" si="94"/>
        <v>8.0095799999999997</v>
      </c>
      <c r="MK135" s="86">
        <v>0.2</v>
      </c>
      <c r="ML135">
        <f>1*LV135*LV131+0.001*LW135*LW131</f>
        <v>7.0232698558464994</v>
      </c>
    </row>
    <row r="136" spans="322:350" x14ac:dyDescent="0.3">
      <c r="LK136" s="102">
        <f t="shared" si="92"/>
        <v>4.1434625</v>
      </c>
      <c r="LL136" s="102">
        <v>0.5</v>
      </c>
      <c r="LM136">
        <v>5</v>
      </c>
      <c r="LN136" s="86">
        <v>0.25</v>
      </c>
      <c r="LO136">
        <f>((7.26*(CC$3*(6.02*10^23)/1000))/(493*3600))*(1.1/(3.57*(-1.384*$LN136+6.763)))/10^12</f>
        <v>0</v>
      </c>
      <c r="LP136">
        <f>((7.26*(CD$3*(6.02*10^23)/1000))/(493*3600))*(1.1/(3.57*(-1.384*$LN136+6.763)))/10^12</f>
        <v>0</v>
      </c>
      <c r="LQ136">
        <f>((7.26*(CE$3*(6.02*10^23)/1000))/(493*3600))*(1.1/(3.57*(-1.384*$LN136+6.763)))/10^12</f>
        <v>0</v>
      </c>
      <c r="LR136">
        <f>((7.26*(CF$3*(6.02*10^23)/1000))/(493*3600))*(1.1/(3.57*(-1.384*$LN136+6.763)))/10^12</f>
        <v>0</v>
      </c>
      <c r="LS136">
        <f>((7.26*(CG$3*(6.02*10^23)/1000))/(493*3600))*(1.1/(3.57*(-1.384*$LN136+6.763)))/10^12</f>
        <v>0</v>
      </c>
      <c r="LT136">
        <f t="shared" ref="LT136:MH136" si="97">($LK136*(CH$3*0.097))/((LT$156-LT$157*$LN136)*$LL136)</f>
        <v>0</v>
      </c>
      <c r="LU136">
        <f t="shared" si="97"/>
        <v>0.99325819136163074</v>
      </c>
      <c r="LV136">
        <f t="shared" si="97"/>
        <v>0.91597862204407643</v>
      </c>
      <c r="LW136">
        <f t="shared" si="97"/>
        <v>0.82944505355601228</v>
      </c>
      <c r="LX136">
        <f t="shared" si="97"/>
        <v>0.75312619896639765</v>
      </c>
      <c r="LY136">
        <f t="shared" si="97"/>
        <v>0.67863419220296373</v>
      </c>
      <c r="LZ136">
        <f t="shared" si="97"/>
        <v>0.62089041668592326</v>
      </c>
      <c r="MA136">
        <f t="shared" si="97"/>
        <v>0.57813862924695725</v>
      </c>
      <c r="MB136">
        <f t="shared" si="97"/>
        <v>0.53581587632455474</v>
      </c>
      <c r="MC136">
        <f t="shared" si="97"/>
        <v>0.4940080832484734</v>
      </c>
      <c r="MD136">
        <f t="shared" si="97"/>
        <v>0.46369759473165123</v>
      </c>
      <c r="ME136">
        <f t="shared" si="97"/>
        <v>0.43741588571049372</v>
      </c>
      <c r="MF136">
        <f t="shared" si="97"/>
        <v>0.41011044264700786</v>
      </c>
      <c r="MG136">
        <f t="shared" si="97"/>
        <v>0.395040088078633</v>
      </c>
      <c r="MH136">
        <f t="shared" si="97"/>
        <v>0.36888149158881378</v>
      </c>
      <c r="MJ136">
        <f t="shared" si="94"/>
        <v>8.6069250000000004</v>
      </c>
      <c r="MK136" s="86">
        <v>0.25</v>
      </c>
      <c r="ML136">
        <f>0.4*LV136*LV131+0.6*LW136*LW131</f>
        <v>7.4101348797435111</v>
      </c>
    </row>
    <row r="137" spans="322:350" x14ac:dyDescent="0.3">
      <c r="LK137" s="102">
        <f t="shared" si="92"/>
        <v>4.6947899999999994</v>
      </c>
      <c r="LL137" s="102">
        <v>0.6</v>
      </c>
      <c r="LM137">
        <v>6</v>
      </c>
      <c r="LN137" s="86">
        <v>0.3</v>
      </c>
      <c r="LO137">
        <f>((7.26*(CW$3*(6.02*10^23)/1000))/(493*3600))*(1.1/(3.57*(-1.384*$LN137+6.763)))/10^12</f>
        <v>0</v>
      </c>
      <c r="LP137">
        <f>((7.26*(CX$3*(6.02*10^23)/1000))/(493*3600))*(1.1/(3.57*(-1.384*$LN137+6.763)))/10^12</f>
        <v>0</v>
      </c>
      <c r="LQ137">
        <f>((7.26*(CY$3*(6.02*10^23)/1000))/(493*3600))*(1.1/(3.57*(-1.384*$LN137+6.763)))/10^12</f>
        <v>0</v>
      </c>
      <c r="LR137">
        <f>((7.26*(CZ$3*(6.02*10^23)/1000))/(493*3600))*(1.1/(3.57*(-1.384*$LN137+6.763)))/10^12</f>
        <v>0</v>
      </c>
      <c r="LS137">
        <f>((7.26*(DA$3*(6.02*10^23)/1000))/(493*3600))*(1.1/(3.57*(-1.384*$LN137+6.763)))/10^12</f>
        <v>0</v>
      </c>
      <c r="LT137">
        <f t="shared" ref="LT137:MH137" si="98">($LK137*(DB$3*0.097))/((LT$156-LT$157*$LN137)*$LL137)</f>
        <v>0</v>
      </c>
      <c r="LU137">
        <f t="shared" si="98"/>
        <v>0</v>
      </c>
      <c r="LV137">
        <f t="shared" si="98"/>
        <v>0.94780533433436143</v>
      </c>
      <c r="LW137">
        <f t="shared" si="98"/>
        <v>0.86838030263741461</v>
      </c>
      <c r="LX137">
        <f t="shared" si="98"/>
        <v>0.79196730803869131</v>
      </c>
      <c r="LY137">
        <f t="shared" si="98"/>
        <v>0.72252110525410562</v>
      </c>
      <c r="LZ137">
        <f t="shared" si="98"/>
        <v>0.6577769082254693</v>
      </c>
      <c r="MA137">
        <f t="shared" si="98"/>
        <v>0.60977158806625564</v>
      </c>
      <c r="MB137">
        <f t="shared" si="98"/>
        <v>0.56995315869897878</v>
      </c>
      <c r="MC137">
        <f t="shared" si="98"/>
        <v>0.52784166793033238</v>
      </c>
      <c r="MD137">
        <f t="shared" si="98"/>
        <v>0.4932866394066644</v>
      </c>
      <c r="ME137">
        <f t="shared" si="98"/>
        <v>0.46427509673361345</v>
      </c>
      <c r="MF137">
        <f t="shared" si="98"/>
        <v>0.43393096382243856</v>
      </c>
      <c r="MG137">
        <f t="shared" si="98"/>
        <v>0.41406002975023626</v>
      </c>
      <c r="MH137">
        <f t="shared" si="98"/>
        <v>0.3956009386771151</v>
      </c>
      <c r="MJ137">
        <f t="shared" si="94"/>
        <v>9.2042699999999993</v>
      </c>
      <c r="MK137" s="86">
        <v>0.3</v>
      </c>
      <c r="ML137">
        <f>0.8*LW137*LW131+0.2*LX137*LX131</f>
        <v>7.836272795066769</v>
      </c>
    </row>
    <row r="138" spans="322:350" x14ac:dyDescent="0.3">
      <c r="LK138" s="102">
        <f t="shared" si="92"/>
        <v>5.2032224999999999</v>
      </c>
      <c r="LL138" s="102">
        <v>0.7</v>
      </c>
      <c r="LM138">
        <v>7</v>
      </c>
      <c r="LN138" s="86">
        <v>0.35</v>
      </c>
      <c r="LO138">
        <f t="shared" ref="LO138:LT138" si="99">((7.26*(DQ$3*(6.02*10^23)/1000))/(493*3600))*(1.1/(3.57*(-1.384*$LN138+6.763)))/10^12</f>
        <v>0</v>
      </c>
      <c r="LP138">
        <f t="shared" si="99"/>
        <v>0</v>
      </c>
      <c r="LQ138">
        <f t="shared" si="99"/>
        <v>0</v>
      </c>
      <c r="LR138">
        <f t="shared" si="99"/>
        <v>0</v>
      </c>
      <c r="LS138">
        <f t="shared" si="99"/>
        <v>0</v>
      </c>
      <c r="LT138">
        <f t="shared" si="99"/>
        <v>0</v>
      </c>
      <c r="LU138">
        <f t="shared" ref="LU138:MH138" si="100">($LK138*(DW$3*0.097))/((LU$156-LU$157*$LN138)*$LL138)</f>
        <v>0</v>
      </c>
      <c r="LV138">
        <f t="shared" si="100"/>
        <v>0.95521692095482613</v>
      </c>
      <c r="LW138">
        <f t="shared" si="100"/>
        <v>0.90499619232731521</v>
      </c>
      <c r="LX138">
        <f t="shared" si="100"/>
        <v>0.83937691137046011</v>
      </c>
      <c r="LY138">
        <f t="shared" si="100"/>
        <v>0.76116148946943851</v>
      </c>
      <c r="LZ138">
        <f t="shared" si="100"/>
        <v>0.70264085216802041</v>
      </c>
      <c r="MA138">
        <f t="shared" si="100"/>
        <v>0.64443557674103447</v>
      </c>
      <c r="MB138">
        <f t="shared" si="100"/>
        <v>0.59585587046655397</v>
      </c>
      <c r="MC138">
        <f t="shared" si="100"/>
        <v>0.55636847204321149</v>
      </c>
      <c r="MD138">
        <f t="shared" si="100"/>
        <v>0.51822016554897843</v>
      </c>
      <c r="ME138">
        <f t="shared" si="100"/>
        <v>0.49111625434677747</v>
      </c>
      <c r="MF138">
        <f t="shared" si="100"/>
        <v>0.46051570789032903</v>
      </c>
      <c r="MG138">
        <f t="shared" si="100"/>
        <v>0.43819731038746812</v>
      </c>
      <c r="MH138">
        <f t="shared" si="100"/>
        <v>0.41537913113190605</v>
      </c>
      <c r="MJ138">
        <f t="shared" si="94"/>
        <v>9.801615</v>
      </c>
      <c r="MK138" s="86">
        <v>0.35</v>
      </c>
      <c r="ML138">
        <f>0.2*LW138*LW131+0.8*LX138*LX131</f>
        <v>8.3440084371528496</v>
      </c>
    </row>
    <row r="139" spans="322:350" x14ac:dyDescent="0.3">
      <c r="LK139" s="102">
        <f t="shared" si="92"/>
        <v>5.6687599999999998</v>
      </c>
      <c r="LL139" s="102">
        <v>0.8</v>
      </c>
      <c r="LM139">
        <v>8</v>
      </c>
      <c r="LN139" s="86">
        <v>0.4</v>
      </c>
      <c r="LO139">
        <f t="shared" ref="LO139:LT139" si="101">((7.26*(EK$3*(6.02*10^23)/1000))/(493*3600))*(1.1/(3.57*(-1.384*$LN139+6.763)))/10^12</f>
        <v>0</v>
      </c>
      <c r="LP139">
        <f t="shared" si="101"/>
        <v>0</v>
      </c>
      <c r="LQ139">
        <f t="shared" si="101"/>
        <v>0</v>
      </c>
      <c r="LR139">
        <f t="shared" si="101"/>
        <v>0</v>
      </c>
      <c r="LS139">
        <f t="shared" si="101"/>
        <v>0</v>
      </c>
      <c r="LT139">
        <f t="shared" si="101"/>
        <v>0</v>
      </c>
      <c r="LU139">
        <f t="shared" ref="LU139:MH139" si="102">($LK139*(EQ$3*0.097))/((LU$156-LU$157*$LN139)*$LL139)</f>
        <v>0</v>
      </c>
      <c r="LV139">
        <f t="shared" si="102"/>
        <v>0</v>
      </c>
      <c r="LW139">
        <f t="shared" si="102"/>
        <v>0.91995088980585549</v>
      </c>
      <c r="LX139">
        <f t="shared" si="102"/>
        <v>0.87166263492179352</v>
      </c>
      <c r="LY139">
        <f t="shared" si="102"/>
        <v>0.79756855241596625</v>
      </c>
      <c r="LZ139">
        <f t="shared" si="102"/>
        <v>0.72697156672615837</v>
      </c>
      <c r="MA139">
        <f t="shared" si="102"/>
        <v>0.67301413096442175</v>
      </c>
      <c r="MB139">
        <f t="shared" si="102"/>
        <v>0.62834350152863228</v>
      </c>
      <c r="MC139">
        <f t="shared" si="102"/>
        <v>0.58290385347113594</v>
      </c>
      <c r="MD139">
        <f t="shared" si="102"/>
        <v>0.54411973127920166</v>
      </c>
      <c r="ME139">
        <f t="shared" si="102"/>
        <v>0.51235454393201196</v>
      </c>
      <c r="MF139">
        <f t="shared" si="102"/>
        <v>0.48052354059296937</v>
      </c>
      <c r="MG139">
        <f t="shared" si="102"/>
        <v>0.45782718661240407</v>
      </c>
      <c r="MH139">
        <f t="shared" si="102"/>
        <v>0.4348710102477375</v>
      </c>
      <c r="MJ139">
        <f t="shared" si="94"/>
        <v>10.398960000000001</v>
      </c>
      <c r="MK139" s="86">
        <v>0.4</v>
      </c>
      <c r="ML139">
        <f>0.6*LX139*LX131+0.4*LY139*LY131</f>
        <v>8.7392774401610129</v>
      </c>
    </row>
    <row r="140" spans="322:350" x14ac:dyDescent="0.3">
      <c r="LK140" s="102">
        <f t="shared" si="92"/>
        <v>6.0914024999999992</v>
      </c>
      <c r="LL140" s="102">
        <v>0.9</v>
      </c>
      <c r="LM140">
        <v>9</v>
      </c>
      <c r="LN140" s="86">
        <v>0.45</v>
      </c>
      <c r="LO140">
        <f t="shared" ref="LO140:LT140" si="103">((7.26*(FE$3*(6.02*10^23)/1000))/(493*3600))*(1.1/(3.57*(-1.384*$LN140+6.763)))/10^12</f>
        <v>0</v>
      </c>
      <c r="LP140">
        <f t="shared" si="103"/>
        <v>0</v>
      </c>
      <c r="LQ140">
        <f t="shared" si="103"/>
        <v>0</v>
      </c>
      <c r="LR140">
        <f t="shared" si="103"/>
        <v>0</v>
      </c>
      <c r="LS140">
        <f t="shared" si="103"/>
        <v>0</v>
      </c>
      <c r="LT140">
        <f t="shared" si="103"/>
        <v>0</v>
      </c>
      <c r="LU140">
        <f t="shared" ref="LU140:MH140" si="104">($LK140*(FK$3*0.097))/((LU$156-LU$157*$LN140)*$LL140)</f>
        <v>0</v>
      </c>
      <c r="LV140">
        <f t="shared" si="104"/>
        <v>0</v>
      </c>
      <c r="LW140">
        <f t="shared" si="104"/>
        <v>0.93103343474092826</v>
      </c>
      <c r="LX140">
        <f t="shared" si="104"/>
        <v>0.89198406677968889</v>
      </c>
      <c r="LY140">
        <f t="shared" si="104"/>
        <v>0.83659344026282223</v>
      </c>
      <c r="LZ140">
        <f t="shared" si="104"/>
        <v>0.76815254791210941</v>
      </c>
      <c r="MA140">
        <f t="shared" si="104"/>
        <v>0.70842916584707971</v>
      </c>
      <c r="MB140">
        <f t="shared" si="104"/>
        <v>0.66078596806432011</v>
      </c>
      <c r="MC140">
        <f t="shared" si="104"/>
        <v>0.6143668490813341</v>
      </c>
      <c r="MD140">
        <f t="shared" si="104"/>
        <v>0.57082881713627065</v>
      </c>
      <c r="ME140">
        <f t="shared" si="104"/>
        <v>0.53629198856178373</v>
      </c>
      <c r="MF140">
        <f t="shared" si="104"/>
        <v>0.50660862798359196</v>
      </c>
      <c r="MG140">
        <f t="shared" si="104"/>
        <v>0.47974492691513448</v>
      </c>
      <c r="MH140">
        <f t="shared" si="104"/>
        <v>0.45758851176536863</v>
      </c>
      <c r="MJ140">
        <f t="shared" si="94"/>
        <v>10.996305</v>
      </c>
      <c r="MK140" s="86">
        <v>0.45</v>
      </c>
      <c r="ML140">
        <f>0.01*LX140*LX131 + 0.99*LY140*LY131</f>
        <v>9.1997009711401034</v>
      </c>
    </row>
    <row r="141" spans="322:350" x14ac:dyDescent="0.3">
      <c r="LK141" s="102">
        <f t="shared" si="92"/>
        <v>6.4711499999999997</v>
      </c>
      <c r="LL141" s="102">
        <v>1</v>
      </c>
      <c r="LM141">
        <v>10</v>
      </c>
      <c r="LN141" s="86">
        <v>0.5</v>
      </c>
      <c r="LO141">
        <f t="shared" ref="LO141:LT141" si="105">((7.26*(FY$3*(6.02*10^23)/1000))/(493*3600))*(1.1/(3.57*(-1.384*$LN141+6.763)))/10^12</f>
        <v>0</v>
      </c>
      <c r="LP141">
        <f t="shared" si="105"/>
        <v>0</v>
      </c>
      <c r="LQ141">
        <f t="shared" si="105"/>
        <v>0</v>
      </c>
      <c r="LR141">
        <f t="shared" si="105"/>
        <v>0</v>
      </c>
      <c r="LS141">
        <f t="shared" si="105"/>
        <v>0</v>
      </c>
      <c r="LT141">
        <f t="shared" si="105"/>
        <v>0</v>
      </c>
      <c r="LU141">
        <f>(7.26*LU$131*(GE$3*0.097))/((LU$156-LU$157*$LN141)*$LL141)</f>
        <v>0</v>
      </c>
      <c r="LV141">
        <f t="shared" ref="LV141:MH141" si="106">($LK141*(GF$3*0.097))/((LV$156-LV$157*$LN141)*$LL141)</f>
        <v>0</v>
      </c>
      <c r="LW141">
        <f t="shared" si="106"/>
        <v>0</v>
      </c>
      <c r="LX141">
        <f t="shared" si="106"/>
        <v>0.89413731644252614</v>
      </c>
      <c r="LY141">
        <f t="shared" si="106"/>
        <v>0.86489776356130155</v>
      </c>
      <c r="LZ141">
        <f t="shared" si="106"/>
        <v>0.80280311082792966</v>
      </c>
      <c r="MA141">
        <f t="shared" si="106"/>
        <v>0.74229449215022492</v>
      </c>
      <c r="MB141">
        <f t="shared" si="106"/>
        <v>0.68113567429936483</v>
      </c>
      <c r="MC141">
        <f t="shared" si="106"/>
        <v>0.63268333342595795</v>
      </c>
      <c r="MD141">
        <f t="shared" si="106"/>
        <v>0.59456665194034952</v>
      </c>
      <c r="ME141">
        <f t="shared" si="106"/>
        <v>0.55993696237690882</v>
      </c>
      <c r="MF141">
        <f t="shared" si="106"/>
        <v>0.52890098969745369</v>
      </c>
      <c r="MG141">
        <f t="shared" si="106"/>
        <v>0.49965843685765426</v>
      </c>
      <c r="MH141">
        <f t="shared" si="106"/>
        <v>0.47332476348300062</v>
      </c>
      <c r="MJ141">
        <f t="shared" si="94"/>
        <v>11.59365</v>
      </c>
      <c r="MK141" s="86">
        <v>0.5</v>
      </c>
      <c r="ML141">
        <f>0.41*LY141*LY131+0.59*LZ141*LZ131</f>
        <v>9.5845349383232126</v>
      </c>
    </row>
    <row r="142" spans="322:350" x14ac:dyDescent="0.3">
      <c r="LK142" s="102">
        <f t="shared" si="92"/>
        <v>6.8080025000000006</v>
      </c>
      <c r="LL142" s="102">
        <v>1</v>
      </c>
      <c r="LM142">
        <v>11</v>
      </c>
      <c r="LN142" s="86">
        <v>0.55000000000000004</v>
      </c>
      <c r="LO142">
        <f t="shared" ref="LO142:LT142" si="107">((7.26*(GS$3*(6.02*10^23)/1000))/(493*3600))*(1.1/(3.57*(-1.384*$LN142+6.763)))/10^12</f>
        <v>0</v>
      </c>
      <c r="LP142">
        <f t="shared" si="107"/>
        <v>0</v>
      </c>
      <c r="LQ142">
        <f t="shared" si="107"/>
        <v>0</v>
      </c>
      <c r="LR142">
        <f t="shared" si="107"/>
        <v>0</v>
      </c>
      <c r="LS142">
        <f t="shared" si="107"/>
        <v>0</v>
      </c>
      <c r="LT142">
        <f t="shared" si="107"/>
        <v>0</v>
      </c>
      <c r="LU142">
        <f>(7.26*LU$131*(GY$3*0.097))/((LU$156-LU$157*$LN142)*$LL142)</f>
        <v>0</v>
      </c>
      <c r="LV142">
        <f t="shared" ref="LV142:MH142" si="108">($LK142*(GZ$3*0.097))/((LV$156-LV$157*$LN142)*$LL142)</f>
        <v>0</v>
      </c>
      <c r="LW142">
        <f t="shared" si="108"/>
        <v>0</v>
      </c>
      <c r="LX142">
        <f t="shared" si="108"/>
        <v>0</v>
      </c>
      <c r="LY142">
        <f t="shared" si="108"/>
        <v>0.91553714696892452</v>
      </c>
      <c r="LZ142">
        <f t="shared" si="108"/>
        <v>0.89122795907439656</v>
      </c>
      <c r="MA142">
        <f t="shared" si="108"/>
        <v>0.84359438188594549</v>
      </c>
      <c r="MB142">
        <f t="shared" si="108"/>
        <v>0.7833784178417208</v>
      </c>
      <c r="MC142">
        <f t="shared" si="108"/>
        <v>0.72399248155328055</v>
      </c>
      <c r="MD142">
        <f t="shared" si="108"/>
        <v>0.6772141266569438</v>
      </c>
      <c r="ME142">
        <f t="shared" si="108"/>
        <v>0.63961361469042666</v>
      </c>
      <c r="MF142">
        <f t="shared" si="108"/>
        <v>0.59982714359448741</v>
      </c>
      <c r="MG142">
        <f t="shared" si="108"/>
        <v>0.57107205513745729</v>
      </c>
      <c r="MH142">
        <f t="shared" si="108"/>
        <v>0.54321043730457164</v>
      </c>
      <c r="MJ142">
        <f t="shared" si="94"/>
        <v>12.190995000000001</v>
      </c>
      <c r="MK142" s="86">
        <v>0.55000000000000004</v>
      </c>
      <c r="ML142">
        <f>0.8*LZ142*LZ131+0.2*MA142*MA131</f>
        <v>10.749133800017665</v>
      </c>
    </row>
    <row r="143" spans="322:350" x14ac:dyDescent="0.3">
      <c r="LK143" s="102">
        <f t="shared" si="92"/>
        <v>7.1019599999999992</v>
      </c>
      <c r="LL143" s="102">
        <v>1</v>
      </c>
      <c r="LM143">
        <v>12</v>
      </c>
      <c r="LN143" s="86">
        <v>0.6</v>
      </c>
      <c r="LO143">
        <f t="shared" ref="LO143:LT143" si="109">((7.26*(HM$3*(6.02*10^23)/1000))/(493*3600))*(1.1/(3.57*(-1.384*$LN143+6.763)))/10^12</f>
        <v>0</v>
      </c>
      <c r="LP143">
        <f t="shared" si="109"/>
        <v>0</v>
      </c>
      <c r="LQ143">
        <f t="shared" si="109"/>
        <v>0</v>
      </c>
      <c r="LR143">
        <f t="shared" si="109"/>
        <v>0</v>
      </c>
      <c r="LS143">
        <f t="shared" si="109"/>
        <v>0</v>
      </c>
      <c r="LT143">
        <f t="shared" si="109"/>
        <v>0</v>
      </c>
      <c r="LU143">
        <f>(7.26*LU$131*(HS$3*0.097))/((LU$156-LU$157*$LN143)*$LL143)</f>
        <v>0</v>
      </c>
      <c r="LV143">
        <f t="shared" ref="LV143:MH143" si="110">($LK143*(HT$3*0.097))/((LV$156-LV$157*$LN143)*$LL143)</f>
        <v>0</v>
      </c>
      <c r="LW143">
        <f t="shared" si="110"/>
        <v>0</v>
      </c>
      <c r="LX143">
        <f t="shared" si="110"/>
        <v>0</v>
      </c>
      <c r="LY143">
        <f t="shared" si="110"/>
        <v>0</v>
      </c>
      <c r="LZ143">
        <f t="shared" si="110"/>
        <v>0.93250556987770394</v>
      </c>
      <c r="MA143">
        <f t="shared" si="110"/>
        <v>0.89231205239692413</v>
      </c>
      <c r="MB143">
        <f t="shared" si="110"/>
        <v>0.87385194587610249</v>
      </c>
      <c r="MC143">
        <f t="shared" si="110"/>
        <v>0.81507219407940434</v>
      </c>
      <c r="MD143">
        <f t="shared" si="110"/>
        <v>0.76143868817382732</v>
      </c>
      <c r="ME143">
        <f t="shared" si="110"/>
        <v>0.72188008207463727</v>
      </c>
      <c r="MF143">
        <f t="shared" si="110"/>
        <v>0.68072387901807341</v>
      </c>
      <c r="MG143">
        <f t="shared" si="110"/>
        <v>0.64102767745523836</v>
      </c>
      <c r="MH143">
        <f t="shared" si="110"/>
        <v>0.61113341059222059</v>
      </c>
      <c r="MJ143">
        <f t="shared" si="94"/>
        <v>12.78834</v>
      </c>
      <c r="MK143" s="86">
        <v>0.6</v>
      </c>
      <c r="ML143">
        <f>0.21*LZ143*12+0.79*MA143*13</f>
        <v>11.513958814208225</v>
      </c>
    </row>
    <row r="144" spans="322:350" x14ac:dyDescent="0.3">
      <c r="LK144" s="102">
        <f t="shared" si="92"/>
        <v>7.3530224999999989</v>
      </c>
      <c r="LL144" s="102">
        <v>1</v>
      </c>
      <c r="LM144">
        <v>13</v>
      </c>
      <c r="LN144" s="86">
        <v>0.65</v>
      </c>
      <c r="LO144">
        <f t="shared" ref="LO144:LT144" si="111">((7.26*(IG$3*(6.02*10^23)/1000))/(493*3600))*(1.1/(3.57*(-1.384*$LN144+6.763)))/10^12</f>
        <v>0</v>
      </c>
      <c r="LP144">
        <f t="shared" si="111"/>
        <v>0</v>
      </c>
      <c r="LQ144">
        <f t="shared" si="111"/>
        <v>0</v>
      </c>
      <c r="LR144">
        <f t="shared" si="111"/>
        <v>0</v>
      </c>
      <c r="LS144">
        <f t="shared" si="111"/>
        <v>0</v>
      </c>
      <c r="LT144">
        <f t="shared" si="111"/>
        <v>0</v>
      </c>
      <c r="LU144">
        <f>(7.26*LU$131*(IM$3*0.097))/((LU$156-LU$157*$LN144)*$LL144)</f>
        <v>0</v>
      </c>
      <c r="LV144">
        <f>(7.26*LV$131*(IN$3*0.097))/((LV$156-LV$157*$LN144)*$LL144)</f>
        <v>0</v>
      </c>
      <c r="LW144">
        <f t="shared" ref="LW144:MH144" si="112">($LK144*(IO$3*0.097))/((LW$156-LW$157*$LN144)*$LL144)</f>
        <v>0</v>
      </c>
      <c r="LX144">
        <f t="shared" si="112"/>
        <v>0</v>
      </c>
      <c r="LY144">
        <f t="shared" si="112"/>
        <v>0</v>
      </c>
      <c r="LZ144">
        <f t="shared" si="112"/>
        <v>0</v>
      </c>
      <c r="MA144">
        <f t="shared" si="112"/>
        <v>0</v>
      </c>
      <c r="MB144">
        <f t="shared" si="112"/>
        <v>0.91033572315549904</v>
      </c>
      <c r="MC144">
        <f t="shared" si="112"/>
        <v>0.87912116805639251</v>
      </c>
      <c r="MD144">
        <f t="shared" si="112"/>
        <v>0.83861958649584933</v>
      </c>
      <c r="ME144">
        <f t="shared" si="112"/>
        <v>0.79770285177789313</v>
      </c>
      <c r="MF144">
        <f t="shared" si="112"/>
        <v>0.75526819348762675</v>
      </c>
      <c r="MG144">
        <f t="shared" si="112"/>
        <v>0.7175205805171494</v>
      </c>
      <c r="MH144">
        <f t="shared" si="112"/>
        <v>0.6750053134851699</v>
      </c>
      <c r="MJ144">
        <f t="shared" si="94"/>
        <v>13.385685</v>
      </c>
      <c r="MK144" s="86">
        <v>0.65</v>
      </c>
      <c r="ML144">
        <f>0.61*MA144*13+0.39*MB144*14</f>
        <v>4.9704330484290242</v>
      </c>
    </row>
    <row r="145" spans="322:350" x14ac:dyDescent="0.3">
      <c r="LK145" s="102">
        <f t="shared" si="92"/>
        <v>7.5611899999999999</v>
      </c>
      <c r="LL145" s="102">
        <v>1</v>
      </c>
      <c r="LM145">
        <v>14</v>
      </c>
      <c r="LN145" s="86">
        <v>0.7</v>
      </c>
      <c r="LO145">
        <f t="shared" ref="LO145:LT145" si="113">((7.26*(JA$3*(6.02*10^23)/1000))/(493*3600))*(1.1/(3.57*(-1.384*$LN145+6.763)))/10^12</f>
        <v>0</v>
      </c>
      <c r="LP145">
        <f t="shared" si="113"/>
        <v>0</v>
      </c>
      <c r="LQ145">
        <f t="shared" si="113"/>
        <v>0</v>
      </c>
      <c r="LR145">
        <f t="shared" si="113"/>
        <v>0</v>
      </c>
      <c r="LS145">
        <f t="shared" si="113"/>
        <v>0</v>
      </c>
      <c r="LT145">
        <f t="shared" si="113"/>
        <v>0</v>
      </c>
      <c r="LU145">
        <f>(7.26*LU$131*(JG$3*0.097))/((LU$156-LU$157*$LN145)*$LL145)</f>
        <v>0</v>
      </c>
      <c r="LV145">
        <f>(7.26*LV$131*(JH$3*0.097))/((LV$156-LV$157*$LN145)*$LL145)</f>
        <v>0</v>
      </c>
      <c r="LW145">
        <f t="shared" ref="LW145:MH145" si="114">($LK$145*(JI$3*0.097))/((LW$156-LW$157*$LN145)*$LL145)</f>
        <v>0</v>
      </c>
      <c r="LX145">
        <f t="shared" si="114"/>
        <v>0</v>
      </c>
      <c r="LY145">
        <f t="shared" si="114"/>
        <v>0</v>
      </c>
      <c r="LZ145">
        <f t="shared" si="114"/>
        <v>0</v>
      </c>
      <c r="MA145">
        <f t="shared" si="114"/>
        <v>0</v>
      </c>
      <c r="MB145">
        <f t="shared" si="114"/>
        <v>0</v>
      </c>
      <c r="MC145">
        <f t="shared" si="114"/>
        <v>0.61605807888514486</v>
      </c>
      <c r="MD145">
        <f t="shared" si="114"/>
        <v>0.82244017230104627</v>
      </c>
      <c r="ME145">
        <f t="shared" si="114"/>
        <v>0.86812736286473879</v>
      </c>
      <c r="MF145">
        <f t="shared" si="114"/>
        <v>0.82608089057394196</v>
      </c>
      <c r="MG145">
        <f t="shared" si="114"/>
        <v>0.78689153734747652</v>
      </c>
      <c r="MH145">
        <f t="shared" si="114"/>
        <v>0.7509656830388427</v>
      </c>
      <c r="MJ145">
        <f t="shared" si="94"/>
        <v>13.983029999999999</v>
      </c>
      <c r="MK145" s="86">
        <v>0.7</v>
      </c>
      <c r="ML145">
        <f>0.02*MA145*MA131+0.98*MB145*MB131</f>
        <v>0</v>
      </c>
    </row>
    <row r="146" spans="322:350" x14ac:dyDescent="0.3">
      <c r="LK146" s="102">
        <f t="shared" si="92"/>
        <v>7.7264624999999993</v>
      </c>
      <c r="LL146" s="102">
        <v>1</v>
      </c>
      <c r="LM146">
        <v>15</v>
      </c>
      <c r="LN146" s="86">
        <v>0.75</v>
      </c>
      <c r="LO146">
        <f t="shared" ref="LO146:LT146" si="115">((7.26*(JU$3*(6.02*10^23)/1000))/(493*3600))*(1.1/(3.57*(-1.384*$LN146+6.763)))/10^12</f>
        <v>0</v>
      </c>
      <c r="LP146">
        <f t="shared" si="115"/>
        <v>0</v>
      </c>
      <c r="LQ146">
        <f t="shared" si="115"/>
        <v>0</v>
      </c>
      <c r="LR146">
        <f t="shared" si="115"/>
        <v>0</v>
      </c>
      <c r="LS146">
        <f t="shared" si="115"/>
        <v>0</v>
      </c>
      <c r="LT146">
        <f t="shared" si="115"/>
        <v>0</v>
      </c>
      <c r="LU146">
        <f>(7.26*LU$131*(KA$3*0.097))/((LU$156-LU$157*$LN146)*$LL146)</f>
        <v>0</v>
      </c>
      <c r="LV146">
        <f>(7.26*LV$131*(KB$3*0.097))/((LV$156-LV$157*$LN146)*$LL146)</f>
        <v>0</v>
      </c>
      <c r="LW146">
        <f t="shared" ref="LW146:MH146" si="116">($LK$146*(KC$3*0.097))/((LW$156-LW$157*$LN146)*$LL146)</f>
        <v>0</v>
      </c>
      <c r="LX146">
        <f t="shared" si="116"/>
        <v>0</v>
      </c>
      <c r="LY146">
        <f t="shared" si="116"/>
        <v>0</v>
      </c>
      <c r="LZ146">
        <f t="shared" si="116"/>
        <v>0</v>
      </c>
      <c r="MA146">
        <f t="shared" si="116"/>
        <v>0</v>
      </c>
      <c r="MB146">
        <f t="shared" si="116"/>
        <v>0</v>
      </c>
      <c r="MC146">
        <f t="shared" si="116"/>
        <v>0</v>
      </c>
      <c r="MD146">
        <f t="shared" si="116"/>
        <v>0</v>
      </c>
      <c r="ME146">
        <f t="shared" si="116"/>
        <v>0.80984202906265457</v>
      </c>
      <c r="MF146">
        <f t="shared" si="116"/>
        <v>0.88513952838979215</v>
      </c>
      <c r="MG146">
        <f t="shared" si="116"/>
        <v>0.86026818625904466</v>
      </c>
      <c r="MH146">
        <f t="shared" si="116"/>
        <v>0.81337699926029916</v>
      </c>
      <c r="MJ146">
        <f t="shared" si="94"/>
        <v>14.580375</v>
      </c>
      <c r="MK146" s="86">
        <v>0.75</v>
      </c>
      <c r="ML146">
        <f>0.42*MB146*MB131+0.58*MC146*MC131</f>
        <v>0</v>
      </c>
    </row>
    <row r="147" spans="322:350" x14ac:dyDescent="0.3">
      <c r="LK147" s="102">
        <f t="shared" si="92"/>
        <v>7.8488399999999992</v>
      </c>
      <c r="LL147" s="102">
        <v>1</v>
      </c>
      <c r="LM147">
        <v>16</v>
      </c>
      <c r="LN147" s="86">
        <v>0.8</v>
      </c>
      <c r="LO147">
        <f t="shared" ref="LO147:LT147" si="117">((7.26*(KO$3*(6.02*10^23)/1000))/(493*3600))*(1.1/(3.57*(-1.384*$LN147+6.763)))/10^12</f>
        <v>0</v>
      </c>
      <c r="LP147">
        <f t="shared" si="117"/>
        <v>0</v>
      </c>
      <c r="LQ147">
        <f t="shared" si="117"/>
        <v>0</v>
      </c>
      <c r="LR147">
        <f t="shared" si="117"/>
        <v>0</v>
      </c>
      <c r="LS147">
        <f t="shared" si="117"/>
        <v>0</v>
      </c>
      <c r="LT147">
        <f t="shared" si="117"/>
        <v>0</v>
      </c>
      <c r="LU147">
        <f>(7.26*LU$131*(KU$3*0.097))/((LU$156-LU$157*$LN147)*$LL147)</f>
        <v>0</v>
      </c>
      <c r="LV147">
        <f>(7.26*LV$131*(KV$3*0.097))/((LV$156-LV$157*$LN147)*$LL147)</f>
        <v>0</v>
      </c>
      <c r="LW147">
        <f>(7.26*LW$131*(KW$3*0.097))/((LW$156-LW$157*$LN147)*$LL147)</f>
        <v>0</v>
      </c>
      <c r="LX147">
        <f t="shared" ref="LX147:MH147" si="118">($LK147*(KX$3*0.097))/((LX$156-LX$157*$LN147)*$LL147)</f>
        <v>0</v>
      </c>
      <c r="LY147">
        <f t="shared" si="118"/>
        <v>0</v>
      </c>
      <c r="LZ147">
        <f t="shared" si="118"/>
        <v>0</v>
      </c>
      <c r="MA147">
        <f t="shared" si="118"/>
        <v>0</v>
      </c>
      <c r="MB147">
        <f t="shared" si="118"/>
        <v>0</v>
      </c>
      <c r="MC147">
        <f t="shared" si="118"/>
        <v>0</v>
      </c>
      <c r="MD147">
        <f t="shared" si="118"/>
        <v>0</v>
      </c>
      <c r="ME147">
        <f t="shared" si="118"/>
        <v>0</v>
      </c>
      <c r="MF147">
        <f t="shared" si="118"/>
        <v>0.60517250041770643</v>
      </c>
      <c r="MG147">
        <f t="shared" si="118"/>
        <v>0.84583765055717441</v>
      </c>
      <c r="MH147">
        <f t="shared" si="118"/>
        <v>0.86745150608172228</v>
      </c>
      <c r="MJ147">
        <f t="shared" si="94"/>
        <v>15.177720000000001</v>
      </c>
      <c r="MK147" s="86">
        <v>0.8</v>
      </c>
      <c r="ML147">
        <f>0.83*MC147*MC131+0.17*MD147*MD131</f>
        <v>0</v>
      </c>
    </row>
    <row r="148" spans="322:350" x14ac:dyDescent="0.3">
      <c r="LN148" s="35"/>
      <c r="MK148" s="35"/>
    </row>
    <row r="149" spans="322:350" x14ac:dyDescent="0.3">
      <c r="LN149" s="35"/>
      <c r="MK149" s="35"/>
    </row>
    <row r="150" spans="322:350" x14ac:dyDescent="0.3">
      <c r="LN150" s="35"/>
      <c r="MK150" s="35"/>
    </row>
    <row r="151" spans="322:350" x14ac:dyDescent="0.3">
      <c r="LN151" s="35"/>
      <c r="MK151" s="35"/>
    </row>
    <row r="152" spans="322:350" x14ac:dyDescent="0.3">
      <c r="LN152" s="35"/>
      <c r="MK152" s="35"/>
    </row>
    <row r="153" spans="322:350" x14ac:dyDescent="0.3">
      <c r="LN153" s="35"/>
      <c r="MK153" s="35"/>
    </row>
    <row r="154" spans="322:350" x14ac:dyDescent="0.3">
      <c r="LN154" s="35"/>
      <c r="MK154" s="35"/>
    </row>
    <row r="155" spans="322:350" x14ac:dyDescent="0.3">
      <c r="LM155" s="35"/>
    </row>
    <row r="156" spans="322:350" x14ac:dyDescent="0.3">
      <c r="LM156" s="35"/>
      <c r="LN156" t="s">
        <v>794</v>
      </c>
      <c r="LO156">
        <v>1.4089583333333333</v>
      </c>
      <c r="LP156">
        <v>2.8179166666666666</v>
      </c>
      <c r="LQ156">
        <v>4.2268749999999997</v>
      </c>
      <c r="LR156">
        <v>5.6358333333333333</v>
      </c>
      <c r="LS156">
        <v>7.0447916666666668</v>
      </c>
      <c r="LT156">
        <v>8.4537500000000012</v>
      </c>
      <c r="LU156">
        <v>9.8627083333333339</v>
      </c>
      <c r="LV156">
        <v>11.271666666666667</v>
      </c>
      <c r="LW156">
        <v>12.680624999999999</v>
      </c>
      <c r="LX156">
        <v>14.089583333333332</v>
      </c>
      <c r="LY156">
        <v>15.4985</v>
      </c>
      <c r="LZ156">
        <v>16.907499999999999</v>
      </c>
      <c r="MA156">
        <v>18.316400000000002</v>
      </c>
      <c r="MB156">
        <v>19.7254</v>
      </c>
      <c r="MC156">
        <v>21.1343</v>
      </c>
      <c r="MD156">
        <v>22.543299999999999</v>
      </c>
      <c r="ME156">
        <v>23.952200000000001</v>
      </c>
      <c r="MF156">
        <v>25.3612</v>
      </c>
      <c r="MG156">
        <v>26.770199999999999</v>
      </c>
      <c r="MH156">
        <v>28.179099999999998</v>
      </c>
    </row>
    <row r="157" spans="322:350" x14ac:dyDescent="0.3">
      <c r="LM157" s="35"/>
      <c r="LN157" t="s">
        <v>795</v>
      </c>
      <c r="LO157">
        <v>0.288333333333333</v>
      </c>
      <c r="LP157">
        <v>0.57666666666666699</v>
      </c>
      <c r="LQ157">
        <v>0.86499999999999999</v>
      </c>
      <c r="LR157">
        <v>1.15333333333333</v>
      </c>
      <c r="LS157">
        <v>1.44166666666667</v>
      </c>
      <c r="LT157">
        <v>1.73</v>
      </c>
      <c r="LU157">
        <v>2.01833333333333</v>
      </c>
      <c r="LV157">
        <v>2.3066666666666702</v>
      </c>
      <c r="LW157">
        <v>2.5950000000000002</v>
      </c>
      <c r="LX157">
        <v>2.8833333333333302</v>
      </c>
      <c r="LY157">
        <v>3.1716000000000002</v>
      </c>
      <c r="LZ157">
        <v>3.46</v>
      </c>
      <c r="MA157">
        <v>3.7483</v>
      </c>
      <c r="MB157">
        <v>4.0366</v>
      </c>
      <c r="MC157">
        <v>4.3250000000000002</v>
      </c>
      <c r="MD157">
        <v>4.6132999999999997</v>
      </c>
      <c r="ME157">
        <v>4.9016000000000002</v>
      </c>
      <c r="MF157">
        <v>5.19</v>
      </c>
      <c r="MG157">
        <v>5.4782999999999999</v>
      </c>
      <c r="MH157">
        <v>5.7666000000000004</v>
      </c>
    </row>
    <row r="159" spans="322:350" x14ac:dyDescent="0.3">
      <c r="LK159" s="102" t="s">
        <v>995</v>
      </c>
      <c r="LN159" t="s">
        <v>937</v>
      </c>
      <c r="LO159">
        <v>1</v>
      </c>
      <c r="LP159">
        <v>2</v>
      </c>
      <c r="LQ159">
        <v>3</v>
      </c>
      <c r="LR159">
        <v>4</v>
      </c>
      <c r="LS159">
        <v>5</v>
      </c>
      <c r="LT159">
        <v>6</v>
      </c>
      <c r="LU159">
        <v>7</v>
      </c>
      <c r="LV159">
        <v>8</v>
      </c>
      <c r="LW159">
        <v>9</v>
      </c>
      <c r="LX159">
        <v>10</v>
      </c>
      <c r="LY159">
        <v>11</v>
      </c>
      <c r="LZ159">
        <v>12</v>
      </c>
      <c r="MA159">
        <v>13</v>
      </c>
      <c r="MB159">
        <v>14</v>
      </c>
      <c r="MC159">
        <v>15</v>
      </c>
      <c r="MD159">
        <v>16</v>
      </c>
      <c r="ME159">
        <v>17</v>
      </c>
      <c r="MF159">
        <v>18</v>
      </c>
      <c r="MG159">
        <v>19</v>
      </c>
      <c r="MH159">
        <v>20</v>
      </c>
      <c r="MJ159" t="s">
        <v>886</v>
      </c>
      <c r="MK159" t="s">
        <v>627</v>
      </c>
      <c r="ML159" t="s">
        <v>937</v>
      </c>
    </row>
    <row r="160" spans="322:350" x14ac:dyDescent="0.3">
      <c r="LJ160" s="103"/>
      <c r="LK160" s="102">
        <f>2.9103*LN160^2 - 3.2*LN160 + 1.994</f>
        <v>1.8412757499999999</v>
      </c>
      <c r="LM160">
        <v>1</v>
      </c>
      <c r="LN160" s="86">
        <v>0.05</v>
      </c>
      <c r="LO160">
        <f t="shared" ref="LO160:MH160" si="119">A$53*$LK160*0.087/(LO$156-LO$157*$LN160)</f>
        <v>0</v>
      </c>
      <c r="LP160">
        <f t="shared" si="119"/>
        <v>0</v>
      </c>
      <c r="LQ160">
        <f t="shared" si="119"/>
        <v>0</v>
      </c>
      <c r="LR160">
        <f t="shared" si="119"/>
        <v>0</v>
      </c>
      <c r="LS160">
        <f t="shared" si="119"/>
        <v>0</v>
      </c>
      <c r="LT160">
        <f t="shared" si="119"/>
        <v>0</v>
      </c>
      <c r="LU160">
        <f t="shared" si="119"/>
        <v>1.6778971940232543E-3</v>
      </c>
      <c r="LV160">
        <f t="shared" si="119"/>
        <v>2.3943547318035419E-4</v>
      </c>
      <c r="LW160">
        <f t="shared" si="119"/>
        <v>0</v>
      </c>
      <c r="LX160">
        <f t="shared" si="119"/>
        <v>0</v>
      </c>
      <c r="LY160">
        <f t="shared" si="119"/>
        <v>0</v>
      </c>
      <c r="LZ160">
        <f t="shared" si="119"/>
        <v>0</v>
      </c>
      <c r="MA160">
        <f t="shared" si="119"/>
        <v>0</v>
      </c>
      <c r="MB160">
        <f t="shared" si="119"/>
        <v>0</v>
      </c>
      <c r="MC160">
        <f t="shared" si="119"/>
        <v>0</v>
      </c>
      <c r="MD160">
        <f t="shared" si="119"/>
        <v>0</v>
      </c>
      <c r="ME160">
        <f t="shared" si="119"/>
        <v>0</v>
      </c>
      <c r="MF160">
        <f t="shared" si="119"/>
        <v>0</v>
      </c>
      <c r="MG160">
        <f t="shared" si="119"/>
        <v>0</v>
      </c>
      <c r="MH160">
        <f t="shared" si="119"/>
        <v>0</v>
      </c>
      <c r="MJ160">
        <f>(119469*MK160+56202)/10^4</f>
        <v>6.2175449999999994</v>
      </c>
      <c r="MK160" s="86">
        <v>0.05</v>
      </c>
      <c r="ML160">
        <f>0.79*LT160*LT159+0.21*LU160*LU159</f>
        <v>2.4665088752141837E-3</v>
      </c>
    </row>
    <row r="161" spans="323:350" x14ac:dyDescent="0.3">
      <c r="LK161" s="102">
        <f t="shared" ref="LK161:LK175" si="120">2.9103*LN161^2 - 3.2*LN161 + 1.994</f>
        <v>1.703103</v>
      </c>
      <c r="LM161">
        <v>2</v>
      </c>
      <c r="LN161" s="86">
        <v>0.1</v>
      </c>
      <c r="LO161">
        <f t="shared" ref="LO161:MH161" si="121">U$53*$LK161*0.087/(LO$156-LO$157*$LN161)</f>
        <v>0</v>
      </c>
      <c r="LP161">
        <f t="shared" si="121"/>
        <v>0</v>
      </c>
      <c r="LQ161">
        <f t="shared" si="121"/>
        <v>0</v>
      </c>
      <c r="LR161">
        <f t="shared" si="121"/>
        <v>0</v>
      </c>
      <c r="LS161">
        <f t="shared" si="121"/>
        <v>0</v>
      </c>
      <c r="LT161">
        <f t="shared" si="121"/>
        <v>4.6975741526746086E-3</v>
      </c>
      <c r="LU161">
        <f t="shared" si="121"/>
        <v>3.3200069743784151E-3</v>
      </c>
      <c r="LV161">
        <f t="shared" si="121"/>
        <v>1.2731540809225438E-4</v>
      </c>
      <c r="LW161">
        <f t="shared" si="121"/>
        <v>1.6701190108341622E-4</v>
      </c>
      <c r="LX161">
        <f t="shared" si="121"/>
        <v>7.9338665664941481E-5</v>
      </c>
      <c r="LY161">
        <f t="shared" si="121"/>
        <v>1.2560094262222045E-4</v>
      </c>
      <c r="LZ161">
        <f t="shared" si="121"/>
        <v>9.1974667014213879E-5</v>
      </c>
      <c r="MA161">
        <f t="shared" si="121"/>
        <v>1.0460805515066612E-4</v>
      </c>
      <c r="MB161">
        <f t="shared" si="121"/>
        <v>7.3180259300059046E-5</v>
      </c>
      <c r="MC161">
        <f t="shared" si="121"/>
        <v>7.2812631091277483E-5</v>
      </c>
      <c r="MD161">
        <f t="shared" si="121"/>
        <v>1.0283020976263354E-4</v>
      </c>
      <c r="ME161">
        <f t="shared" si="121"/>
        <v>7.6551491408352032E-5</v>
      </c>
      <c r="MF161">
        <f t="shared" si="121"/>
        <v>7.0133985062628758E-5</v>
      </c>
      <c r="MG161">
        <f t="shared" si="121"/>
        <v>6.7939304062447951E-5</v>
      </c>
      <c r="MH161">
        <f t="shared" si="121"/>
        <v>6.2244133197174518E-5</v>
      </c>
      <c r="MJ161">
        <f t="shared" ref="MJ161:MJ175" si="122">(119469*MK161+56202)/10^4</f>
        <v>6.8148899999999992</v>
      </c>
      <c r="MK161" s="86">
        <v>0.1</v>
      </c>
      <c r="ML161">
        <f>0.19*LT161*LT159+0.81*LU161*LU159</f>
        <v>2.4179674078774666E-2</v>
      </c>
    </row>
    <row r="162" spans="323:350" x14ac:dyDescent="0.3">
      <c r="LK162" s="102">
        <f t="shared" si="120"/>
        <v>1.57948175</v>
      </c>
      <c r="LM162">
        <v>3</v>
      </c>
      <c r="LN162" s="86">
        <v>0.15</v>
      </c>
      <c r="LO162">
        <f t="shared" ref="LO162:MH162" si="123">AO$53*$LK162*0.087/(LO$156-LO$157*$LN162)</f>
        <v>0</v>
      </c>
      <c r="LP162">
        <f t="shared" si="123"/>
        <v>0</v>
      </c>
      <c r="LQ162">
        <f t="shared" si="123"/>
        <v>0</v>
      </c>
      <c r="LR162">
        <f t="shared" si="123"/>
        <v>0</v>
      </c>
      <c r="LS162">
        <f t="shared" si="123"/>
        <v>0</v>
      </c>
      <c r="LT162">
        <f t="shared" si="123"/>
        <v>7.7618738305388546E-3</v>
      </c>
      <c r="LU162">
        <f t="shared" si="123"/>
        <v>7.7418269605349331E-3</v>
      </c>
      <c r="LV162">
        <f t="shared" si="123"/>
        <v>3.0222412475345815E-3</v>
      </c>
      <c r="LW162">
        <f t="shared" si="123"/>
        <v>2.5857735151590239E-3</v>
      </c>
      <c r="LX162">
        <f t="shared" si="123"/>
        <v>2.4047788828480843E-3</v>
      </c>
      <c r="LY162">
        <f t="shared" si="123"/>
        <v>2.1939457208310885E-3</v>
      </c>
      <c r="LZ162">
        <f t="shared" si="123"/>
        <v>2.0457295868881978E-3</v>
      </c>
      <c r="MA162">
        <f t="shared" si="123"/>
        <v>1.9683152965721631E-3</v>
      </c>
      <c r="MB162">
        <f t="shared" si="123"/>
        <v>1.7159229391177152E-3</v>
      </c>
      <c r="MC162">
        <f t="shared" si="123"/>
        <v>1.6659716453266602E-3</v>
      </c>
      <c r="MD162">
        <f t="shared" si="123"/>
        <v>1.6124510179422176E-3</v>
      </c>
      <c r="ME162">
        <f t="shared" si="123"/>
        <v>1.4936127436506348E-3</v>
      </c>
      <c r="MF162">
        <f t="shared" si="123"/>
        <v>1.4157382808031526E-3</v>
      </c>
      <c r="MG162">
        <f t="shared" si="123"/>
        <v>1.3490825513789891E-3</v>
      </c>
      <c r="MH162">
        <f t="shared" si="123"/>
        <v>1.3337564331421786E-3</v>
      </c>
      <c r="MJ162">
        <f t="shared" si="122"/>
        <v>7.4122350000000008</v>
      </c>
      <c r="MK162" s="86">
        <v>0.15</v>
      </c>
      <c r="ML162">
        <f>0.59*LU162*LU159+0.41*LV162*LV159</f>
        <v>4.1886696638922701E-2</v>
      </c>
    </row>
    <row r="163" spans="323:350" x14ac:dyDescent="0.3">
      <c r="LK163" s="102">
        <f t="shared" si="120"/>
        <v>1.4704119999999998</v>
      </c>
      <c r="LM163">
        <v>4</v>
      </c>
      <c r="LN163" s="86">
        <v>0.2</v>
      </c>
      <c r="LO163">
        <f t="shared" ref="LO163:MH163" si="124">BI$53*$LK163*0.087/(LO$156-LO$157*$LN163)</f>
        <v>0</v>
      </c>
      <c r="LP163">
        <f t="shared" si="124"/>
        <v>0</v>
      </c>
      <c r="LQ163">
        <f t="shared" si="124"/>
        <v>0</v>
      </c>
      <c r="LR163">
        <f t="shared" si="124"/>
        <v>0</v>
      </c>
      <c r="LS163">
        <f t="shared" si="124"/>
        <v>0</v>
      </c>
      <c r="LT163">
        <f t="shared" si="124"/>
        <v>0</v>
      </c>
      <c r="LU163">
        <f t="shared" si="124"/>
        <v>1.1094972343699341E-2</v>
      </c>
      <c r="LV163">
        <f t="shared" si="124"/>
        <v>7.9096122565186812E-3</v>
      </c>
      <c r="LW163">
        <f t="shared" si="124"/>
        <v>5.3184270099787693E-3</v>
      </c>
      <c r="LX163">
        <f t="shared" si="124"/>
        <v>4.9094432633168122E-3</v>
      </c>
      <c r="LY163">
        <f t="shared" si="124"/>
        <v>4.4871759203364472E-3</v>
      </c>
      <c r="LZ163">
        <f t="shared" si="124"/>
        <v>4.098548699768779E-3</v>
      </c>
      <c r="MA163">
        <f t="shared" si="124"/>
        <v>3.6952754187625043E-3</v>
      </c>
      <c r="MB163">
        <f t="shared" si="124"/>
        <v>3.637002436231003E-3</v>
      </c>
      <c r="MC163">
        <f t="shared" si="124"/>
        <v>3.2878145491865188E-3</v>
      </c>
      <c r="MD163">
        <f t="shared" si="124"/>
        <v>3.0532892849919387E-3</v>
      </c>
      <c r="ME163">
        <f t="shared" si="124"/>
        <v>2.87897894085044E-3</v>
      </c>
      <c r="MF163">
        <f t="shared" si="124"/>
        <v>2.70715829809551E-3</v>
      </c>
      <c r="MG163">
        <f t="shared" si="124"/>
        <v>2.6569280942471624E-3</v>
      </c>
      <c r="MH163">
        <f t="shared" si="124"/>
        <v>2.5006193885247674E-3</v>
      </c>
      <c r="MJ163">
        <f t="shared" si="122"/>
        <v>8.0095799999999997</v>
      </c>
      <c r="MK163" s="86">
        <v>0.2</v>
      </c>
      <c r="ML163">
        <f>1*LV163*LV159+0.001*LW163*LW159</f>
        <v>6.3324763895239264E-2</v>
      </c>
    </row>
    <row r="164" spans="323:350" x14ac:dyDescent="0.3">
      <c r="LK164" s="102">
        <f t="shared" si="120"/>
        <v>1.3758937499999999</v>
      </c>
      <c r="LM164">
        <v>5</v>
      </c>
      <c r="LN164" s="86">
        <v>0.25</v>
      </c>
      <c r="LO164">
        <f t="shared" ref="LO164:MH164" si="125">CC$53*$LK164*0.087/(LO$156-LO$157*$LN164)</f>
        <v>0</v>
      </c>
      <c r="LP164">
        <f t="shared" si="125"/>
        <v>0</v>
      </c>
      <c r="LQ164">
        <f t="shared" si="125"/>
        <v>0</v>
      </c>
      <c r="LR164">
        <f t="shared" si="125"/>
        <v>0</v>
      </c>
      <c r="LS164">
        <f t="shared" si="125"/>
        <v>0</v>
      </c>
      <c r="LT164">
        <f t="shared" si="125"/>
        <v>0</v>
      </c>
      <c r="LU164">
        <f t="shared" si="125"/>
        <v>1.4871755966005488E-2</v>
      </c>
      <c r="LV164">
        <f t="shared" si="125"/>
        <v>1.2378659013628541E-2</v>
      </c>
      <c r="LW164">
        <f t="shared" si="125"/>
        <v>9.1262745392896704E-3</v>
      </c>
      <c r="LX164">
        <f t="shared" si="125"/>
        <v>6.9711656756144616E-3</v>
      </c>
      <c r="LY164">
        <f t="shared" si="125"/>
        <v>6.5336482466151393E-3</v>
      </c>
      <c r="LZ164">
        <f t="shared" si="125"/>
        <v>6.0284734188899673E-3</v>
      </c>
      <c r="MA164">
        <f t="shared" si="125"/>
        <v>5.5496473231930509E-3</v>
      </c>
      <c r="MB164">
        <f t="shared" si="125"/>
        <v>5.1379667549456736E-3</v>
      </c>
      <c r="MC164">
        <f t="shared" si="125"/>
        <v>4.6307963191405191E-3</v>
      </c>
      <c r="MD164">
        <f t="shared" si="125"/>
        <v>4.5975526336554228E-3</v>
      </c>
      <c r="ME164">
        <f t="shared" si="125"/>
        <v>4.1424001327997947E-3</v>
      </c>
      <c r="MF164">
        <f t="shared" si="125"/>
        <v>3.9237365156330733E-3</v>
      </c>
      <c r="MG164">
        <f t="shared" si="125"/>
        <v>3.8330739892636616E-3</v>
      </c>
      <c r="MH164">
        <f t="shared" si="125"/>
        <v>3.5690553027350955E-3</v>
      </c>
      <c r="MJ164">
        <f t="shared" si="122"/>
        <v>8.6069250000000004</v>
      </c>
      <c r="MK164" s="86">
        <v>0.25</v>
      </c>
      <c r="ML164">
        <f>0.4*LV164*LV159+0.6*LW164*LW159</f>
        <v>8.8893591355775542E-2</v>
      </c>
    </row>
    <row r="165" spans="323:350" x14ac:dyDescent="0.3">
      <c r="LK165" s="102">
        <f t="shared" si="120"/>
        <v>1.2959270000000001</v>
      </c>
      <c r="LM165">
        <v>6</v>
      </c>
      <c r="LN165" s="86">
        <v>0.3</v>
      </c>
      <c r="LO165">
        <f t="shared" ref="LO165:MH165" si="126">CW$53*$LK165*0.087/(LO$156-LO$157*$LN165)</f>
        <v>0</v>
      </c>
      <c r="LP165">
        <f t="shared" si="126"/>
        <v>0</v>
      </c>
      <c r="LQ165">
        <f t="shared" si="126"/>
        <v>0</v>
      </c>
      <c r="LR165">
        <f t="shared" si="126"/>
        <v>0</v>
      </c>
      <c r="LS165">
        <f t="shared" si="126"/>
        <v>0</v>
      </c>
      <c r="LT165">
        <f t="shared" si="126"/>
        <v>0</v>
      </c>
      <c r="LU165">
        <f t="shared" si="126"/>
        <v>0</v>
      </c>
      <c r="LV165">
        <f t="shared" si="126"/>
        <v>1.2566076509050729E-2</v>
      </c>
      <c r="LW165">
        <f t="shared" si="126"/>
        <v>1.3867048884305153E-2</v>
      </c>
      <c r="LX165">
        <f t="shared" si="126"/>
        <v>9.8429476879649102E-3</v>
      </c>
      <c r="LY165">
        <f t="shared" si="126"/>
        <v>8.3565312889143616E-3</v>
      </c>
      <c r="LZ165">
        <f t="shared" si="126"/>
        <v>7.5358586263623772E-3</v>
      </c>
      <c r="MA165">
        <f t="shared" si="126"/>
        <v>7.0590590087360417E-3</v>
      </c>
      <c r="MB165">
        <f t="shared" si="126"/>
        <v>6.4089096599274781E-3</v>
      </c>
      <c r="MC165">
        <f t="shared" si="126"/>
        <v>6.2034806291246256E-3</v>
      </c>
      <c r="MD165">
        <f t="shared" si="126"/>
        <v>5.662201153086726E-3</v>
      </c>
      <c r="ME165">
        <f t="shared" si="126"/>
        <v>5.3267691453514421E-3</v>
      </c>
      <c r="MF165">
        <f t="shared" si="126"/>
        <v>5.0636925734865975E-3</v>
      </c>
      <c r="MG165">
        <f t="shared" si="126"/>
        <v>4.8499255741837289E-3</v>
      </c>
      <c r="MH165">
        <f t="shared" si="126"/>
        <v>4.4656639526145974E-3</v>
      </c>
      <c r="MJ165">
        <f t="shared" si="122"/>
        <v>9.2042699999999993</v>
      </c>
      <c r="MK165" s="86">
        <v>0.3</v>
      </c>
      <c r="ML165">
        <f>0.8*LW165*LW159+0.2*LX165*LX159</f>
        <v>0.11952864734292694</v>
      </c>
    </row>
    <row r="166" spans="323:350" x14ac:dyDescent="0.3">
      <c r="LK166" s="102">
        <f t="shared" si="120"/>
        <v>1.23051175</v>
      </c>
      <c r="LM166">
        <v>7</v>
      </c>
      <c r="LN166" s="86">
        <v>0.35</v>
      </c>
      <c r="LO166">
        <f t="shared" ref="LO166:MH166" si="127">DQ$53*$LK166*0.087/(LO$156-LO$157*$LN166)</f>
        <v>0</v>
      </c>
      <c r="LP166">
        <f t="shared" si="127"/>
        <v>0</v>
      </c>
      <c r="LQ166">
        <f t="shared" si="127"/>
        <v>0</v>
      </c>
      <c r="LR166">
        <f t="shared" si="127"/>
        <v>0</v>
      </c>
      <c r="LS166">
        <f t="shared" si="127"/>
        <v>0</v>
      </c>
      <c r="LT166">
        <f t="shared" si="127"/>
        <v>0</v>
      </c>
      <c r="LU166">
        <f t="shared" si="127"/>
        <v>0</v>
      </c>
      <c r="LV166">
        <f t="shared" si="127"/>
        <v>1.0660691194497748E-2</v>
      </c>
      <c r="LW166">
        <f t="shared" si="127"/>
        <v>1.3545452416889793E-2</v>
      </c>
      <c r="LX166">
        <f t="shared" si="127"/>
        <v>1.3391443469280432E-2</v>
      </c>
      <c r="LY166">
        <f t="shared" si="127"/>
        <v>9.9865490944619755E-3</v>
      </c>
      <c r="LZ166">
        <f t="shared" si="127"/>
        <v>9.0915002393018619E-3</v>
      </c>
      <c r="MA166">
        <f t="shared" si="127"/>
        <v>8.3909581869993834E-3</v>
      </c>
      <c r="MB166">
        <f t="shared" si="127"/>
        <v>7.8976477247441508E-3</v>
      </c>
      <c r="MC166">
        <f t="shared" si="127"/>
        <v>7.3098889512292833E-3</v>
      </c>
      <c r="MD166">
        <f t="shared" si="127"/>
        <v>6.8415848296555512E-3</v>
      </c>
      <c r="ME166">
        <f t="shared" si="127"/>
        <v>6.2722092390586678E-3</v>
      </c>
      <c r="MF166">
        <f t="shared" si="127"/>
        <v>6.0958271634239799E-3</v>
      </c>
      <c r="MG166">
        <f t="shared" si="127"/>
        <v>5.83929557568693E-3</v>
      </c>
      <c r="MH166">
        <f t="shared" si="127"/>
        <v>5.3517211807511626E-3</v>
      </c>
      <c r="MJ166">
        <f t="shared" si="122"/>
        <v>9.801615</v>
      </c>
      <c r="MK166" s="86">
        <v>0.35</v>
      </c>
      <c r="ML166">
        <f>0.2*LW166*LW159+0.8*LX166*LX159</f>
        <v>0.13151336210464509</v>
      </c>
    </row>
    <row r="167" spans="323:350" x14ac:dyDescent="0.3">
      <c r="LK167" s="102">
        <f t="shared" si="120"/>
        <v>1.1796479999999998</v>
      </c>
      <c r="LM167">
        <v>8</v>
      </c>
      <c r="LN167" s="86">
        <v>0.4</v>
      </c>
      <c r="LO167">
        <f t="shared" ref="LO167:MH167" si="128">EK$53*$LK167*0.087/(LO$156-LO$157*$LN167)</f>
        <v>0</v>
      </c>
      <c r="LP167">
        <f t="shared" si="128"/>
        <v>0</v>
      </c>
      <c r="LQ167">
        <f t="shared" si="128"/>
        <v>0</v>
      </c>
      <c r="LR167">
        <f t="shared" si="128"/>
        <v>0</v>
      </c>
      <c r="LS167">
        <f t="shared" si="128"/>
        <v>0</v>
      </c>
      <c r="LT167">
        <f t="shared" si="128"/>
        <v>0</v>
      </c>
      <c r="LU167">
        <f t="shared" si="128"/>
        <v>0</v>
      </c>
      <c r="LV167">
        <f t="shared" si="128"/>
        <v>0</v>
      </c>
      <c r="LW167">
        <f t="shared" si="128"/>
        <v>1.3625999391102914E-2</v>
      </c>
      <c r="LX167">
        <f t="shared" si="128"/>
        <v>1.7329163210340039E-2</v>
      </c>
      <c r="LY167">
        <f t="shared" si="128"/>
        <v>1.2913661914357421E-2</v>
      </c>
      <c r="LZ167">
        <f t="shared" si="128"/>
        <v>1.0566219226142386E-2</v>
      </c>
      <c r="MA167">
        <f t="shared" si="128"/>
        <v>9.7469579618889683E-3</v>
      </c>
      <c r="MB167">
        <f t="shared" si="128"/>
        <v>9.2548262044226722E-3</v>
      </c>
      <c r="MC167">
        <f t="shared" si="128"/>
        <v>8.5357526911438632E-3</v>
      </c>
      <c r="MD167">
        <f t="shared" si="128"/>
        <v>7.9455464445924561E-3</v>
      </c>
      <c r="ME167">
        <f t="shared" si="128"/>
        <v>7.4685024028245776E-3</v>
      </c>
      <c r="MF167">
        <f t="shared" si="128"/>
        <v>7.0240985623589618E-3</v>
      </c>
      <c r="MG167">
        <f t="shared" si="128"/>
        <v>6.6031602509879946E-3</v>
      </c>
      <c r="MH167">
        <f t="shared" si="128"/>
        <v>6.2907751002435402E-3</v>
      </c>
      <c r="MJ167">
        <f t="shared" si="122"/>
        <v>10.398960000000001</v>
      </c>
      <c r="MK167" s="86">
        <v>0.4</v>
      </c>
      <c r="ML167">
        <f>0.6*LX167*LX159+0.4*LY167*LY159</f>
        <v>0.16079509168521289</v>
      </c>
    </row>
    <row r="168" spans="323:350" x14ac:dyDescent="0.3">
      <c r="LK168" s="102">
        <f t="shared" si="120"/>
        <v>1.1433357499999999</v>
      </c>
      <c r="LM168">
        <v>9</v>
      </c>
      <c r="LN168" s="86">
        <v>0.45</v>
      </c>
      <c r="LO168">
        <f t="shared" ref="LO168:MH168" si="129">FE$53*$LK168*0.087/(LO$156-LO$157*$LN168)</f>
        <v>0</v>
      </c>
      <c r="LP168">
        <f t="shared" si="129"/>
        <v>0</v>
      </c>
      <c r="LQ168">
        <f t="shared" si="129"/>
        <v>0</v>
      </c>
      <c r="LR168">
        <f t="shared" si="129"/>
        <v>0</v>
      </c>
      <c r="LS168">
        <f t="shared" si="129"/>
        <v>0</v>
      </c>
      <c r="LT168">
        <f t="shared" si="129"/>
        <v>0</v>
      </c>
      <c r="LU168">
        <f t="shared" si="129"/>
        <v>0</v>
      </c>
      <c r="LV168">
        <f t="shared" si="129"/>
        <v>0</v>
      </c>
      <c r="LW168">
        <f t="shared" si="129"/>
        <v>1.4200589177082506E-2</v>
      </c>
      <c r="LX168">
        <f t="shared" si="129"/>
        <v>1.3835172469317104E-2</v>
      </c>
      <c r="LY168">
        <f t="shared" si="129"/>
        <v>1.7321408791040438E-2</v>
      </c>
      <c r="LZ168">
        <f t="shared" si="129"/>
        <v>1.2621145503459226E-2</v>
      </c>
      <c r="MA168">
        <f t="shared" si="129"/>
        <v>1.1348684607476013E-2</v>
      </c>
      <c r="MB168">
        <f t="shared" si="129"/>
        <v>1.0486247007576509E-2</v>
      </c>
      <c r="MC168">
        <f t="shared" si="129"/>
        <v>9.6075673336176899E-3</v>
      </c>
      <c r="MD168">
        <f t="shared" si="129"/>
        <v>9.0619028252181336E-3</v>
      </c>
      <c r="ME168">
        <f t="shared" si="129"/>
        <v>8.5266967391180084E-3</v>
      </c>
      <c r="MF168">
        <f t="shared" si="129"/>
        <v>8.0320899157130601E-3</v>
      </c>
      <c r="MG168">
        <f t="shared" si="129"/>
        <v>7.6822489283682504E-3</v>
      </c>
      <c r="MH168">
        <f t="shared" si="129"/>
        <v>7.1710334218630508E-3</v>
      </c>
      <c r="MJ168">
        <f t="shared" si="122"/>
        <v>10.996305</v>
      </c>
      <c r="MK168" s="86">
        <v>0.45</v>
      </c>
      <c r="ML168">
        <f>0.01*LX168*LX159 + 0.99*LY168*LY159</f>
        <v>0.19001365898136205</v>
      </c>
    </row>
    <row r="169" spans="323:350" x14ac:dyDescent="0.3">
      <c r="LK169" s="102">
        <f t="shared" si="120"/>
        <v>1.121575</v>
      </c>
      <c r="LM169">
        <v>10</v>
      </c>
      <c r="LN169" s="86">
        <v>0.5</v>
      </c>
      <c r="LO169">
        <f t="shared" ref="LO169:MH169" si="130">FY$53*$LK169*0.087/(LO$156-LO$157*$LN169)</f>
        <v>0</v>
      </c>
      <c r="LP169">
        <f t="shared" si="130"/>
        <v>0</v>
      </c>
      <c r="LQ169">
        <f t="shared" si="130"/>
        <v>0</v>
      </c>
      <c r="LR169">
        <f t="shared" si="130"/>
        <v>0</v>
      </c>
      <c r="LS169">
        <f t="shared" si="130"/>
        <v>0</v>
      </c>
      <c r="LT169">
        <f t="shared" si="130"/>
        <v>0</v>
      </c>
      <c r="LU169">
        <f t="shared" si="130"/>
        <v>0</v>
      </c>
      <c r="LV169">
        <f t="shared" si="130"/>
        <v>0</v>
      </c>
      <c r="LW169">
        <f t="shared" si="130"/>
        <v>0</v>
      </c>
      <c r="LX169">
        <f t="shared" si="130"/>
        <v>1.5148344898916869E-2</v>
      </c>
      <c r="LY169">
        <f t="shared" si="130"/>
        <v>1.7897581324937621E-2</v>
      </c>
      <c r="LZ169">
        <f t="shared" si="130"/>
        <v>1.6926464827023417E-2</v>
      </c>
      <c r="MA169">
        <f t="shared" si="130"/>
        <v>1.2989716072711648E-2</v>
      </c>
      <c r="MB169">
        <f t="shared" si="130"/>
        <v>1.1705982621991053E-2</v>
      </c>
      <c r="MC169">
        <f t="shared" si="130"/>
        <v>1.094749437987351E-2</v>
      </c>
      <c r="MD169">
        <f t="shared" si="130"/>
        <v>1.0305509675083443E-2</v>
      </c>
      <c r="ME169">
        <f t="shared" si="130"/>
        <v>9.7922971113518446E-3</v>
      </c>
      <c r="MF169">
        <f t="shared" si="130"/>
        <v>9.0642576245936433E-3</v>
      </c>
      <c r="MG169">
        <f t="shared" si="130"/>
        <v>8.7236777528883445E-3</v>
      </c>
      <c r="MH169">
        <f t="shared" si="130"/>
        <v>8.1228011170997212E-3</v>
      </c>
      <c r="MJ169">
        <f t="shared" si="122"/>
        <v>11.59365</v>
      </c>
      <c r="MK169" s="86">
        <v>0.5</v>
      </c>
      <c r="ML169">
        <f>0.41*LY169*LY159+0.59*LZ169*LZ159</f>
        <v>0.20055746275079445</v>
      </c>
    </row>
    <row r="170" spans="323:350" x14ac:dyDescent="0.3">
      <c r="LK170" s="102">
        <f t="shared" si="120"/>
        <v>1.1143657499999997</v>
      </c>
      <c r="LM170">
        <v>11</v>
      </c>
      <c r="LN170" s="86">
        <v>0.55000000000000004</v>
      </c>
      <c r="LO170">
        <f t="shared" ref="LO170:MH170" si="131">GS$53*$LK170*0.087/(LO$156-LO$157*$LN170)</f>
        <v>0</v>
      </c>
      <c r="LP170">
        <f t="shared" si="131"/>
        <v>0</v>
      </c>
      <c r="LQ170">
        <f t="shared" si="131"/>
        <v>0</v>
      </c>
      <c r="LR170">
        <f t="shared" si="131"/>
        <v>0</v>
      </c>
      <c r="LS170">
        <f t="shared" si="131"/>
        <v>0</v>
      </c>
      <c r="LT170">
        <f t="shared" si="131"/>
        <v>0</v>
      </c>
      <c r="LU170">
        <f t="shared" si="131"/>
        <v>0</v>
      </c>
      <c r="LV170">
        <f t="shared" si="131"/>
        <v>0</v>
      </c>
      <c r="LW170">
        <f t="shared" si="131"/>
        <v>0</v>
      </c>
      <c r="LX170">
        <f t="shared" si="131"/>
        <v>0</v>
      </c>
      <c r="LY170">
        <f t="shared" si="131"/>
        <v>1.4545558298928517E-2</v>
      </c>
      <c r="LZ170">
        <f t="shared" si="131"/>
        <v>1.5034081136758233E-2</v>
      </c>
      <c r="MA170">
        <f t="shared" si="131"/>
        <v>1.8236287381244463E-2</v>
      </c>
      <c r="MB170">
        <f t="shared" si="131"/>
        <v>1.470999228567184E-2</v>
      </c>
      <c r="MC170">
        <f t="shared" si="131"/>
        <v>1.2348037405692385E-2</v>
      </c>
      <c r="MD170">
        <f t="shared" si="131"/>
        <v>1.1483976141788926E-2</v>
      </c>
      <c r="ME170">
        <f t="shared" si="131"/>
        <v>1.0823488901283462E-2</v>
      </c>
      <c r="MF170">
        <f t="shared" si="131"/>
        <v>1.0139566480873066E-2</v>
      </c>
      <c r="MG170">
        <f t="shared" si="131"/>
        <v>9.7376468650771444E-3</v>
      </c>
      <c r="MH170">
        <f t="shared" si="131"/>
        <v>9.2437389334248353E-3</v>
      </c>
      <c r="MJ170">
        <f t="shared" si="122"/>
        <v>12.190995000000001</v>
      </c>
      <c r="MK170" s="86">
        <v>0.55000000000000004</v>
      </c>
      <c r="ML170">
        <f>0.8*LZ170*LZ159+0.2*MA170*MA159</f>
        <v>0.19174152610411466</v>
      </c>
    </row>
    <row r="171" spans="323:350" x14ac:dyDescent="0.3">
      <c r="LK171" s="102">
        <f t="shared" si="120"/>
        <v>1.1217079999999999</v>
      </c>
      <c r="LM171">
        <v>12</v>
      </c>
      <c r="LN171" s="86">
        <v>0.6</v>
      </c>
      <c r="LO171">
        <f t="shared" ref="LO171:MH171" si="132">HM$53*$LK171*0.087/(LO$156-LO$157*$LN171)</f>
        <v>0</v>
      </c>
      <c r="LP171">
        <f t="shared" si="132"/>
        <v>0</v>
      </c>
      <c r="LQ171">
        <f t="shared" si="132"/>
        <v>0</v>
      </c>
      <c r="LR171">
        <f t="shared" si="132"/>
        <v>0</v>
      </c>
      <c r="LS171">
        <f t="shared" si="132"/>
        <v>0</v>
      </c>
      <c r="LT171">
        <f t="shared" si="132"/>
        <v>0</v>
      </c>
      <c r="LU171">
        <f t="shared" si="132"/>
        <v>0</v>
      </c>
      <c r="LV171">
        <f t="shared" si="132"/>
        <v>0</v>
      </c>
      <c r="LW171">
        <f t="shared" si="132"/>
        <v>0</v>
      </c>
      <c r="LX171">
        <f t="shared" si="132"/>
        <v>0</v>
      </c>
      <c r="LY171">
        <f t="shared" si="132"/>
        <v>0</v>
      </c>
      <c r="LZ171">
        <f t="shared" si="132"/>
        <v>1.0814129381161889E-2</v>
      </c>
      <c r="MA171">
        <f t="shared" si="132"/>
        <v>1.5266078418261893E-2</v>
      </c>
      <c r="MB171">
        <f t="shared" si="132"/>
        <v>1.7333673823320492E-2</v>
      </c>
      <c r="MC171">
        <f t="shared" si="132"/>
        <v>1.7605094698318304E-2</v>
      </c>
      <c r="MD171">
        <f t="shared" si="132"/>
        <v>1.424520606625217E-2</v>
      </c>
      <c r="ME171">
        <f t="shared" si="132"/>
        <v>1.2403575601081251E-2</v>
      </c>
      <c r="MF171">
        <f t="shared" si="132"/>
        <v>1.1599823472665877E-2</v>
      </c>
      <c r="MG171">
        <f t="shared" si="132"/>
        <v>1.0973781649352313E-2</v>
      </c>
      <c r="MH171">
        <f t="shared" si="132"/>
        <v>1.0476071755817561E-2</v>
      </c>
      <c r="MJ171">
        <f t="shared" si="122"/>
        <v>12.78834</v>
      </c>
      <c r="MK171" s="86">
        <v>0.6</v>
      </c>
      <c r="ML171">
        <f>0.21*LZ171*12+0.79*MA171*13</f>
        <v>0.18403423139607761</v>
      </c>
    </row>
    <row r="172" spans="323:350" x14ac:dyDescent="0.3">
      <c r="LK172" s="102">
        <f t="shared" si="120"/>
        <v>1.14360175</v>
      </c>
      <c r="LM172">
        <v>13</v>
      </c>
      <c r="LN172" s="86">
        <v>0.65</v>
      </c>
      <c r="LO172">
        <f t="shared" ref="LO172:MH172" si="133">IG$53*$LK172*0.087/(LO$156-LO$157*$LN172)</f>
        <v>0</v>
      </c>
      <c r="LP172">
        <f t="shared" si="133"/>
        <v>0</v>
      </c>
      <c r="LQ172">
        <f t="shared" si="133"/>
        <v>0</v>
      </c>
      <c r="LR172">
        <f t="shared" si="133"/>
        <v>0</v>
      </c>
      <c r="LS172">
        <f t="shared" si="133"/>
        <v>0</v>
      </c>
      <c r="LT172">
        <f t="shared" si="133"/>
        <v>0</v>
      </c>
      <c r="LU172">
        <f t="shared" si="133"/>
        <v>0</v>
      </c>
      <c r="LV172">
        <f t="shared" si="133"/>
        <v>0</v>
      </c>
      <c r="LW172">
        <f t="shared" si="133"/>
        <v>0</v>
      </c>
      <c r="LX172">
        <f t="shared" si="133"/>
        <v>0</v>
      </c>
      <c r="LY172">
        <f t="shared" si="133"/>
        <v>0</v>
      </c>
      <c r="LZ172">
        <f t="shared" si="133"/>
        <v>0</v>
      </c>
      <c r="MA172">
        <f t="shared" si="133"/>
        <v>0</v>
      </c>
      <c r="MB172">
        <f t="shared" si="133"/>
        <v>1.2638338625140451E-2</v>
      </c>
      <c r="MC172">
        <f t="shared" si="133"/>
        <v>1.4092395018719193E-2</v>
      </c>
      <c r="MD172">
        <f t="shared" si="133"/>
        <v>1.8117982552219879E-2</v>
      </c>
      <c r="ME172">
        <f t="shared" si="133"/>
        <v>1.5944417260172372E-2</v>
      </c>
      <c r="MF172">
        <f t="shared" si="133"/>
        <v>1.4254097732105276E-2</v>
      </c>
      <c r="MG172">
        <f t="shared" si="133"/>
        <v>1.2527784860375259E-2</v>
      </c>
      <c r="MH172">
        <f t="shared" si="133"/>
        <v>1.1672899118035249E-2</v>
      </c>
      <c r="MJ172">
        <f t="shared" si="122"/>
        <v>13.385685</v>
      </c>
      <c r="MK172" s="86">
        <v>0.65</v>
      </c>
      <c r="ML172">
        <f>0.61*MA172*13+0.39*MB172*14</f>
        <v>6.9005328893266868E-2</v>
      </c>
    </row>
    <row r="173" spans="323:350" x14ac:dyDescent="0.3">
      <c r="LK173" s="102">
        <f t="shared" si="120"/>
        <v>1.1800470000000001</v>
      </c>
      <c r="LM173">
        <v>14</v>
      </c>
      <c r="LN173" s="86">
        <v>0.7</v>
      </c>
      <c r="LO173">
        <f t="shared" ref="LO173:MH173" si="134">JA$53*$LK173*0.087/(LO$156-LO$157*$LN173)</f>
        <v>0</v>
      </c>
      <c r="LP173">
        <f t="shared" si="134"/>
        <v>0</v>
      </c>
      <c r="LQ173">
        <f t="shared" si="134"/>
        <v>0</v>
      </c>
      <c r="LR173">
        <f t="shared" si="134"/>
        <v>0</v>
      </c>
      <c r="LS173">
        <f t="shared" si="134"/>
        <v>0</v>
      </c>
      <c r="LT173">
        <f t="shared" si="134"/>
        <v>0</v>
      </c>
      <c r="LU173">
        <f t="shared" si="134"/>
        <v>0</v>
      </c>
      <c r="LV173">
        <f t="shared" si="134"/>
        <v>0</v>
      </c>
      <c r="LW173">
        <f t="shared" si="134"/>
        <v>0</v>
      </c>
      <c r="LX173">
        <f t="shared" si="134"/>
        <v>0</v>
      </c>
      <c r="LY173">
        <f t="shared" si="134"/>
        <v>0</v>
      </c>
      <c r="LZ173">
        <f t="shared" si="134"/>
        <v>0</v>
      </c>
      <c r="MA173">
        <f t="shared" si="134"/>
        <v>0</v>
      </c>
      <c r="MB173">
        <f t="shared" si="134"/>
        <v>0</v>
      </c>
      <c r="MC173">
        <f t="shared" si="134"/>
        <v>7.5690507455191463E-3</v>
      </c>
      <c r="MD173">
        <f t="shared" si="134"/>
        <v>1.4404083979687161E-2</v>
      </c>
      <c r="ME173">
        <f t="shared" si="134"/>
        <v>1.6309110184311706E-2</v>
      </c>
      <c r="MF173">
        <f t="shared" si="134"/>
        <v>1.7960496196714474E-2</v>
      </c>
      <c r="MG173">
        <f t="shared" si="134"/>
        <v>1.5759149615034811E-2</v>
      </c>
      <c r="MH173">
        <f t="shared" si="134"/>
        <v>1.3986968135250155E-2</v>
      </c>
      <c r="MJ173">
        <f t="shared" si="122"/>
        <v>13.983029999999999</v>
      </c>
      <c r="MK173" s="86">
        <v>0.7</v>
      </c>
      <c r="ML173">
        <f>0.02*MA173*MA159+0.98*MB173*MB159</f>
        <v>0</v>
      </c>
    </row>
    <row r="174" spans="323:350" x14ac:dyDescent="0.3">
      <c r="LK174" s="102">
        <f t="shared" si="120"/>
        <v>1.2310437499999995</v>
      </c>
      <c r="LM174">
        <v>15</v>
      </c>
      <c r="LN174" s="86">
        <v>0.75</v>
      </c>
      <c r="LO174">
        <f t="shared" ref="LO174:MH174" si="135">JU$53*$LK174*0.087/(LO$156-LO$157*$LN174)</f>
        <v>0</v>
      </c>
      <c r="LP174">
        <f t="shared" si="135"/>
        <v>0</v>
      </c>
      <c r="LQ174">
        <f t="shared" si="135"/>
        <v>0</v>
      </c>
      <c r="LR174">
        <f t="shared" si="135"/>
        <v>0</v>
      </c>
      <c r="LS174">
        <f t="shared" si="135"/>
        <v>0</v>
      </c>
      <c r="LT174">
        <f t="shared" si="135"/>
        <v>0</v>
      </c>
      <c r="LU174">
        <f t="shared" si="135"/>
        <v>0</v>
      </c>
      <c r="LV174">
        <f t="shared" si="135"/>
        <v>0</v>
      </c>
      <c r="LW174">
        <f t="shared" si="135"/>
        <v>0</v>
      </c>
      <c r="LX174">
        <f t="shared" si="135"/>
        <v>0</v>
      </c>
      <c r="LY174">
        <f t="shared" si="135"/>
        <v>0</v>
      </c>
      <c r="LZ174">
        <f t="shared" si="135"/>
        <v>0</v>
      </c>
      <c r="MA174">
        <f t="shared" si="135"/>
        <v>0</v>
      </c>
      <c r="MB174">
        <f t="shared" si="135"/>
        <v>0</v>
      </c>
      <c r="MC174">
        <f t="shared" si="135"/>
        <v>0</v>
      </c>
      <c r="MD174">
        <f t="shared" si="135"/>
        <v>0</v>
      </c>
      <c r="ME174">
        <f t="shared" si="135"/>
        <v>1.259023103880685E-2</v>
      </c>
      <c r="MF174">
        <f t="shared" si="135"/>
        <v>1.3669963597234533E-2</v>
      </c>
      <c r="MG174">
        <f t="shared" si="135"/>
        <v>1.7870361408063924E-2</v>
      </c>
      <c r="MH174">
        <f t="shared" si="135"/>
        <v>1.8110254427086633E-2</v>
      </c>
      <c r="MJ174">
        <f t="shared" si="122"/>
        <v>14.580375</v>
      </c>
      <c r="MK174" s="86">
        <v>0.75</v>
      </c>
      <c r="ML174">
        <f>0.42*MB174*MB159+0.58*MC174*MC159</f>
        <v>0</v>
      </c>
    </row>
    <row r="175" spans="323:350" x14ac:dyDescent="0.3">
      <c r="LK175" s="102">
        <f t="shared" si="120"/>
        <v>1.2965919999999997</v>
      </c>
      <c r="LM175">
        <v>16</v>
      </c>
      <c r="LN175" s="86">
        <v>0.8</v>
      </c>
      <c r="LO175">
        <f t="shared" ref="LO175:MH175" si="136">KO$53*$LK175*0.087/(LO$156-LO$157*$LN175)</f>
        <v>0</v>
      </c>
      <c r="LP175">
        <f t="shared" si="136"/>
        <v>0</v>
      </c>
      <c r="LQ175">
        <f t="shared" si="136"/>
        <v>0</v>
      </c>
      <c r="LR175">
        <f t="shared" si="136"/>
        <v>0</v>
      </c>
      <c r="LS175">
        <f t="shared" si="136"/>
        <v>0</v>
      </c>
      <c r="LT175">
        <f t="shared" si="136"/>
        <v>0</v>
      </c>
      <c r="LU175">
        <f t="shared" si="136"/>
        <v>0</v>
      </c>
      <c r="LV175">
        <f t="shared" si="136"/>
        <v>0</v>
      </c>
      <c r="LW175">
        <f t="shared" si="136"/>
        <v>0</v>
      </c>
      <c r="LX175">
        <f t="shared" si="136"/>
        <v>0</v>
      </c>
      <c r="LY175">
        <f t="shared" si="136"/>
        <v>0</v>
      </c>
      <c r="LZ175">
        <f t="shared" si="136"/>
        <v>0</v>
      </c>
      <c r="MA175">
        <f t="shared" si="136"/>
        <v>0</v>
      </c>
      <c r="MB175">
        <f t="shared" si="136"/>
        <v>0</v>
      </c>
      <c r="MC175">
        <f t="shared" si="136"/>
        <v>0</v>
      </c>
      <c r="MD175">
        <f t="shared" si="136"/>
        <v>0</v>
      </c>
      <c r="ME175">
        <f t="shared" si="136"/>
        <v>0</v>
      </c>
      <c r="MF175">
        <f t="shared" si="136"/>
        <v>7.9867935880391337E-3</v>
      </c>
      <c r="MG175">
        <f t="shared" si="136"/>
        <v>1.6772747022730326E-2</v>
      </c>
      <c r="MH175">
        <f t="shared" si="136"/>
        <v>1.7476471617434378E-2</v>
      </c>
      <c r="MJ175">
        <f t="shared" si="122"/>
        <v>15.177720000000001</v>
      </c>
      <c r="MK175" s="86">
        <v>0.8</v>
      </c>
      <c r="ML175">
        <f>0.83*MC175*MC159+0.17*MD175*MD159</f>
        <v>0</v>
      </c>
    </row>
    <row r="176" spans="323:350" x14ac:dyDescent="0.3">
      <c r="LN176" s="35"/>
      <c r="MK176" s="35"/>
    </row>
    <row r="177" spans="325:350" x14ac:dyDescent="0.3">
      <c r="LN177" s="35"/>
      <c r="MK177" s="35"/>
    </row>
    <row r="178" spans="325:350" x14ac:dyDescent="0.3">
      <c r="LN178" s="35"/>
      <c r="MK178" s="35"/>
    </row>
    <row r="179" spans="325:350" x14ac:dyDescent="0.3">
      <c r="LN179" s="35"/>
      <c r="MK179" s="35"/>
    </row>
    <row r="180" spans="325:350" x14ac:dyDescent="0.3">
      <c r="LN180" s="35"/>
      <c r="MK180" s="35"/>
    </row>
    <row r="181" spans="325:350" x14ac:dyDescent="0.3">
      <c r="LN181" s="35"/>
      <c r="MK181" s="35"/>
    </row>
    <row r="182" spans="325:350" x14ac:dyDescent="0.3">
      <c r="LN182" s="35"/>
      <c r="MK182" s="35"/>
    </row>
    <row r="186" spans="325:350" x14ac:dyDescent="0.3">
      <c r="LM186" t="s">
        <v>938</v>
      </c>
      <c r="MJ186" t="s">
        <v>432</v>
      </c>
      <c r="ML186" t="s">
        <v>432</v>
      </c>
    </row>
    <row r="187" spans="325:350" x14ac:dyDescent="0.3">
      <c r="LM187" t="s">
        <v>991</v>
      </c>
      <c r="LN187" t="s">
        <v>432</v>
      </c>
      <c r="LO187">
        <v>1</v>
      </c>
      <c r="LP187">
        <v>2</v>
      </c>
      <c r="LQ187">
        <v>3</v>
      </c>
      <c r="LR187">
        <v>4</v>
      </c>
      <c r="LS187">
        <v>5</v>
      </c>
      <c r="LT187">
        <v>6</v>
      </c>
      <c r="LU187">
        <v>7</v>
      </c>
      <c r="LV187">
        <v>8</v>
      </c>
      <c r="LW187">
        <v>9</v>
      </c>
      <c r="LX187">
        <v>10</v>
      </c>
      <c r="LY187">
        <v>11</v>
      </c>
      <c r="LZ187">
        <v>12</v>
      </c>
      <c r="MA187">
        <v>13</v>
      </c>
      <c r="MB187">
        <v>14</v>
      </c>
      <c r="MC187">
        <v>15</v>
      </c>
      <c r="MD187">
        <v>16</v>
      </c>
      <c r="ME187">
        <v>17</v>
      </c>
      <c r="MF187">
        <v>18</v>
      </c>
      <c r="MG187">
        <v>19</v>
      </c>
      <c r="MH187">
        <v>20</v>
      </c>
      <c r="MJ187" t="s">
        <v>886</v>
      </c>
      <c r="MK187" t="s">
        <v>627</v>
      </c>
      <c r="ML187" t="s">
        <v>938</v>
      </c>
    </row>
    <row r="188" spans="325:350" x14ac:dyDescent="0.3">
      <c r="LM188">
        <v>1</v>
      </c>
      <c r="LN188" s="86">
        <v>0.05</v>
      </c>
      <c r="LO188">
        <f t="shared" ref="LO188:MH188" si="137">(A$71*0.172 + A$80*0.151 + A$83*0.151)/(LO$156-LO$157*$LN188)</f>
        <v>0</v>
      </c>
      <c r="LP188">
        <f t="shared" si="137"/>
        <v>0</v>
      </c>
      <c r="LQ188">
        <f t="shared" si="137"/>
        <v>0</v>
      </c>
      <c r="LR188">
        <f t="shared" si="137"/>
        <v>0</v>
      </c>
      <c r="LS188">
        <f t="shared" si="137"/>
        <v>0</v>
      </c>
      <c r="LT188">
        <f t="shared" si="137"/>
        <v>0</v>
      </c>
      <c r="LU188">
        <f t="shared" si="137"/>
        <v>9.2277669385752298E-3</v>
      </c>
      <c r="LV188">
        <f t="shared" si="137"/>
        <v>8.6859062098131219E-3</v>
      </c>
      <c r="LW188">
        <f t="shared" si="137"/>
        <v>7.8890464504204044E-3</v>
      </c>
      <c r="LX188">
        <f t="shared" si="137"/>
        <v>6.9343715098050228E-3</v>
      </c>
      <c r="LY188">
        <f t="shared" si="137"/>
        <v>6.410187003743871E-3</v>
      </c>
      <c r="LZ188">
        <f t="shared" si="137"/>
        <v>5.9284858687513762E-3</v>
      </c>
      <c r="MA188">
        <f t="shared" si="137"/>
        <v>5.4217646311941628E-3</v>
      </c>
      <c r="MB188">
        <f t="shared" si="137"/>
        <v>5.0666342888165579E-3</v>
      </c>
      <c r="MC188">
        <f t="shared" si="137"/>
        <v>4.6006042266056929E-3</v>
      </c>
      <c r="MD188">
        <f t="shared" si="137"/>
        <v>4.3778343090390337E-3</v>
      </c>
      <c r="ME188">
        <f t="shared" si="137"/>
        <v>4.1053984993548558E-3</v>
      </c>
      <c r="MF188">
        <f t="shared" si="137"/>
        <v>3.8818671359024943E-3</v>
      </c>
      <c r="MG188">
        <f t="shared" si="137"/>
        <v>3.6234673033076893E-3</v>
      </c>
      <c r="MH188">
        <f t="shared" si="137"/>
        <v>3.4659186542141136E-3</v>
      </c>
      <c r="MJ188">
        <f>(119469*MK188+56202)/10^4</f>
        <v>6.2175449999999994</v>
      </c>
      <c r="MK188" s="86">
        <v>0.05</v>
      </c>
      <c r="ML188">
        <f>0.79*LT188*LT187+0.21*LU188*LU187</f>
        <v>1.3564817399705588E-2</v>
      </c>
    </row>
    <row r="189" spans="325:350" x14ac:dyDescent="0.3">
      <c r="LM189">
        <v>2</v>
      </c>
      <c r="LN189" s="86">
        <v>0.1</v>
      </c>
      <c r="LO189">
        <f t="shared" ref="LO189:MH189" si="138">(U$71*0.172 + U$80*0.151 + U$83*0.151)/(LO$156-LO$157*$LN189)</f>
        <v>0</v>
      </c>
      <c r="LP189">
        <f t="shared" si="138"/>
        <v>0</v>
      </c>
      <c r="LQ189">
        <f t="shared" si="138"/>
        <v>0</v>
      </c>
      <c r="LR189">
        <f t="shared" si="138"/>
        <v>0</v>
      </c>
      <c r="LS189">
        <f t="shared" si="138"/>
        <v>0</v>
      </c>
      <c r="LT189">
        <f t="shared" si="138"/>
        <v>2.2379130460556795E-2</v>
      </c>
      <c r="LU189">
        <f t="shared" si="138"/>
        <v>2.0281617119108971E-2</v>
      </c>
      <c r="LV189">
        <f t="shared" si="138"/>
        <v>1.7847347915240636E-2</v>
      </c>
      <c r="LW189">
        <f t="shared" si="138"/>
        <v>1.595194291900609E-2</v>
      </c>
      <c r="LX189">
        <f t="shared" si="138"/>
        <v>1.4089488004498125E-2</v>
      </c>
      <c r="LY189">
        <f t="shared" si="138"/>
        <v>1.2948609242159459E-2</v>
      </c>
      <c r="LZ189">
        <f t="shared" si="138"/>
        <v>1.1801487313015989E-2</v>
      </c>
      <c r="MA189">
        <f t="shared" si="138"/>
        <v>1.0975237512960617E-2</v>
      </c>
      <c r="MB189">
        <f t="shared" si="138"/>
        <v>1.0091175850425864E-2</v>
      </c>
      <c r="MC189">
        <f t="shared" si="138"/>
        <v>9.4190123607812287E-3</v>
      </c>
      <c r="MD189">
        <f t="shared" si="138"/>
        <v>8.9338256639840633E-3</v>
      </c>
      <c r="ME189">
        <f t="shared" si="138"/>
        <v>8.3484880348748298E-3</v>
      </c>
      <c r="MF189">
        <f t="shared" si="138"/>
        <v>7.8357201664847557E-3</v>
      </c>
      <c r="MG189">
        <f t="shared" si="138"/>
        <v>7.4329206381933141E-3</v>
      </c>
      <c r="MH189">
        <f t="shared" si="138"/>
        <v>7.0690879194315152E-3</v>
      </c>
      <c r="MJ189">
        <f t="shared" ref="MJ189:MJ203" si="139">(119469*MK189+56202)/10^4</f>
        <v>6.8148899999999992</v>
      </c>
      <c r="MK189" s="86">
        <v>0.1</v>
      </c>
      <c r="ML189">
        <f>0.19*LT189*LT187+0.81*LU189*LU187</f>
        <v>0.1405089777903826</v>
      </c>
    </row>
    <row r="190" spans="325:350" x14ac:dyDescent="0.3">
      <c r="LM190">
        <v>3</v>
      </c>
      <c r="LN190" s="86">
        <v>0.15</v>
      </c>
      <c r="LO190">
        <f t="shared" ref="LO190:MH190" si="140">(AO$71*0.172 + AO$80*0.151 + AO$83*0.151)/(LO$156-LO$157*$LN190)</f>
        <v>0</v>
      </c>
      <c r="LP190">
        <f t="shared" si="140"/>
        <v>0</v>
      </c>
      <c r="LQ190">
        <f t="shared" si="140"/>
        <v>0</v>
      </c>
      <c r="LR190">
        <f t="shared" si="140"/>
        <v>0</v>
      </c>
      <c r="LS190">
        <f t="shared" si="140"/>
        <v>0</v>
      </c>
      <c r="LT190">
        <f t="shared" si="140"/>
        <v>3.2148879582136636E-2</v>
      </c>
      <c r="LU190">
        <f t="shared" si="140"/>
        <v>3.0082046639539037E-2</v>
      </c>
      <c r="LV190">
        <f t="shared" si="140"/>
        <v>2.7305455259992052E-2</v>
      </c>
      <c r="LW190">
        <f t="shared" si="140"/>
        <v>2.3673750180435073E-2</v>
      </c>
      <c r="LX190">
        <f t="shared" si="140"/>
        <v>2.1563245481251516E-2</v>
      </c>
      <c r="LY190">
        <f t="shared" si="140"/>
        <v>1.9560843426208698E-2</v>
      </c>
      <c r="LZ190">
        <f t="shared" si="140"/>
        <v>1.7919161786515394E-2</v>
      </c>
      <c r="MA190">
        <f t="shared" si="140"/>
        <v>1.6661117954454612E-2</v>
      </c>
      <c r="MB190">
        <f t="shared" si="140"/>
        <v>1.5240472279183957E-2</v>
      </c>
      <c r="MC190">
        <f t="shared" si="140"/>
        <v>1.4202234548974653E-2</v>
      </c>
      <c r="MD190">
        <f t="shared" si="140"/>
        <v>1.3500880928121949E-2</v>
      </c>
      <c r="ME190">
        <f t="shared" si="140"/>
        <v>1.2629003027042472E-2</v>
      </c>
      <c r="MF190">
        <f t="shared" si="140"/>
        <v>1.1913102243368421E-2</v>
      </c>
      <c r="MG190">
        <f t="shared" si="140"/>
        <v>1.1314962170374797E-2</v>
      </c>
      <c r="MH190">
        <f t="shared" si="140"/>
        <v>1.0798048643458765E-2</v>
      </c>
      <c r="MJ190">
        <f t="shared" si="139"/>
        <v>7.4122350000000008</v>
      </c>
      <c r="MK190" s="86">
        <v>0.15</v>
      </c>
      <c r="ML190">
        <f>0.59*LU190*LU187+0.41*LV190*LV187</f>
        <v>0.21380074587407016</v>
      </c>
    </row>
    <row r="191" spans="325:350" x14ac:dyDescent="0.3">
      <c r="LM191">
        <v>4</v>
      </c>
      <c r="LN191" s="86">
        <v>0.2</v>
      </c>
      <c r="LO191">
        <f t="shared" ref="LO191:MH191" si="141">(BI$71*0.172 + BI$80*0.151 + BI$83*0.151)/(LO$156-LO$157*$LN191)</f>
        <v>0</v>
      </c>
      <c r="LP191">
        <f t="shared" si="141"/>
        <v>0</v>
      </c>
      <c r="LQ191">
        <f t="shared" si="141"/>
        <v>0</v>
      </c>
      <c r="LR191">
        <f t="shared" si="141"/>
        <v>0</v>
      </c>
      <c r="LS191">
        <f t="shared" si="141"/>
        <v>0</v>
      </c>
      <c r="LT191">
        <f t="shared" si="141"/>
        <v>0</v>
      </c>
      <c r="LU191">
        <f t="shared" si="141"/>
        <v>3.9364589124746774E-2</v>
      </c>
      <c r="LV191">
        <f t="shared" si="141"/>
        <v>3.5961640805563785E-2</v>
      </c>
      <c r="LW191">
        <f t="shared" si="141"/>
        <v>3.2370332780822603E-2</v>
      </c>
      <c r="LX191">
        <f t="shared" si="141"/>
        <v>2.9017026923778652E-2</v>
      </c>
      <c r="LY191">
        <f t="shared" si="141"/>
        <v>2.6521739818669551E-2</v>
      </c>
      <c r="LZ191">
        <f t="shared" si="141"/>
        <v>2.4164146274496874E-2</v>
      </c>
      <c r="MA191">
        <f t="shared" si="141"/>
        <v>2.2348637844948057E-2</v>
      </c>
      <c r="MB191">
        <f t="shared" si="141"/>
        <v>2.0826746311734704E-2</v>
      </c>
      <c r="MC191">
        <f t="shared" si="141"/>
        <v>1.9356303998326201E-2</v>
      </c>
      <c r="MD191">
        <f t="shared" si="141"/>
        <v>1.8023984162517378E-2</v>
      </c>
      <c r="ME191">
        <f t="shared" si="141"/>
        <v>1.6980622795278011E-2</v>
      </c>
      <c r="MF191">
        <f t="shared" si="141"/>
        <v>1.5977381248238449E-2</v>
      </c>
      <c r="MG191">
        <f t="shared" si="141"/>
        <v>1.5269992259965708E-2</v>
      </c>
      <c r="MH191">
        <f t="shared" si="141"/>
        <v>1.4485182432362033E-2</v>
      </c>
      <c r="MJ191">
        <f t="shared" si="139"/>
        <v>8.0095799999999997</v>
      </c>
      <c r="MK191" s="86">
        <v>0.2</v>
      </c>
      <c r="ML191">
        <f>1*LV191*LV187+0.001*LW191*LW187</f>
        <v>0.28798445943953771</v>
      </c>
    </row>
    <row r="192" spans="325:350" x14ac:dyDescent="0.3">
      <c r="LM192">
        <v>5</v>
      </c>
      <c r="LN192" s="86">
        <v>0.25</v>
      </c>
      <c r="LO192">
        <f t="shared" ref="LO192:MH192" si="142">(CC$71*0.172 + CC$80*0.151 + CC$83*0.151)/(LO$156-LO$157*$LN192)</f>
        <v>0</v>
      </c>
      <c r="LP192">
        <f t="shared" si="142"/>
        <v>0</v>
      </c>
      <c r="LQ192">
        <f t="shared" si="142"/>
        <v>0</v>
      </c>
      <c r="LR192">
        <f t="shared" si="142"/>
        <v>0</v>
      </c>
      <c r="LS192">
        <f t="shared" si="142"/>
        <v>0</v>
      </c>
      <c r="LT192">
        <f t="shared" si="142"/>
        <v>0</v>
      </c>
      <c r="LU192">
        <f t="shared" si="142"/>
        <v>4.7236856307129163E-2</v>
      </c>
      <c r="LV192">
        <f t="shared" si="142"/>
        <v>4.4797963245249033E-2</v>
      </c>
      <c r="LW192">
        <f t="shared" si="142"/>
        <v>4.0726835399354386E-2</v>
      </c>
      <c r="LX192">
        <f t="shared" si="142"/>
        <v>3.6354477159985549E-2</v>
      </c>
      <c r="LY192">
        <f t="shared" si="142"/>
        <v>3.3451669843544252E-2</v>
      </c>
      <c r="LZ192">
        <f t="shared" si="142"/>
        <v>3.0816155777836925E-2</v>
      </c>
      <c r="MA192">
        <f t="shared" si="142"/>
        <v>2.8405027035931819E-2</v>
      </c>
      <c r="MB192">
        <f t="shared" si="142"/>
        <v>2.6268576080500969E-2</v>
      </c>
      <c r="MC192">
        <f t="shared" si="142"/>
        <v>2.4103278041507942E-2</v>
      </c>
      <c r="MD192">
        <f t="shared" si="142"/>
        <v>2.3014707607669348E-2</v>
      </c>
      <c r="ME192">
        <f t="shared" si="142"/>
        <v>2.1486684990888745E-2</v>
      </c>
      <c r="MF192">
        <f t="shared" si="142"/>
        <v>2.0165895117177188E-2</v>
      </c>
      <c r="MG192">
        <f t="shared" si="142"/>
        <v>1.9356006408465354E-2</v>
      </c>
      <c r="MH192">
        <f t="shared" si="142"/>
        <v>1.8179740588896168E-2</v>
      </c>
      <c r="MJ192">
        <f t="shared" si="139"/>
        <v>8.6069250000000004</v>
      </c>
      <c r="MK192" s="86">
        <v>0.25</v>
      </c>
      <c r="ML192">
        <f>0.4*LV192*LV187+0.6*LW192*LW187</f>
        <v>0.36327839354131058</v>
      </c>
    </row>
    <row r="193" spans="325:350" x14ac:dyDescent="0.3">
      <c r="LM193">
        <v>6</v>
      </c>
      <c r="LN193" s="86">
        <v>0.3</v>
      </c>
      <c r="LO193">
        <f t="shared" ref="LO193:MH193" si="143">(CW$71*0.172 + CW$80*0.151 + CW$83*0.151)/(LO$156-LO$157*$LN193)</f>
        <v>0</v>
      </c>
      <c r="LP193">
        <f t="shared" si="143"/>
        <v>0</v>
      </c>
      <c r="LQ193">
        <f t="shared" si="143"/>
        <v>0</v>
      </c>
      <c r="LR193">
        <f t="shared" si="143"/>
        <v>0</v>
      </c>
      <c r="LS193">
        <f t="shared" si="143"/>
        <v>0</v>
      </c>
      <c r="LT193">
        <f t="shared" si="143"/>
        <v>0</v>
      </c>
      <c r="LU193">
        <f t="shared" si="143"/>
        <v>0</v>
      </c>
      <c r="LV193">
        <f t="shared" si="143"/>
        <v>5.3219455671548156E-2</v>
      </c>
      <c r="LW193">
        <f t="shared" si="143"/>
        <v>4.9075930985593305E-2</v>
      </c>
      <c r="LX193">
        <f t="shared" si="143"/>
        <v>4.5258920910248038E-2</v>
      </c>
      <c r="LY193">
        <f t="shared" si="143"/>
        <v>4.0594348630958302E-2</v>
      </c>
      <c r="LZ193">
        <f t="shared" si="143"/>
        <v>3.7068305381878594E-2</v>
      </c>
      <c r="MA193">
        <f t="shared" si="143"/>
        <v>3.4300990664513926E-2</v>
      </c>
      <c r="MB193">
        <f t="shared" si="143"/>
        <v>3.1729052942122686E-2</v>
      </c>
      <c r="MC193">
        <f t="shared" si="143"/>
        <v>2.9889300313953884E-2</v>
      </c>
      <c r="MD193">
        <f t="shared" si="143"/>
        <v>2.7727324091619591E-2</v>
      </c>
      <c r="ME193">
        <f t="shared" si="143"/>
        <v>2.5909136538633946E-2</v>
      </c>
      <c r="MF193">
        <f t="shared" si="143"/>
        <v>2.4612140085054274E-2</v>
      </c>
      <c r="MG193">
        <f t="shared" si="143"/>
        <v>2.3407340266412099E-2</v>
      </c>
      <c r="MH193">
        <f t="shared" si="143"/>
        <v>2.212147615513705E-2</v>
      </c>
      <c r="MJ193">
        <f t="shared" si="139"/>
        <v>9.2042699999999993</v>
      </c>
      <c r="MK193" s="86">
        <v>0.3</v>
      </c>
      <c r="ML193">
        <f>0.8*LW193*LW187+0.2*LX193*LX187</f>
        <v>0.44386454491676786</v>
      </c>
    </row>
    <row r="194" spans="325:350" x14ac:dyDescent="0.3">
      <c r="LM194">
        <v>7</v>
      </c>
      <c r="LN194" s="86">
        <v>0.35</v>
      </c>
      <c r="LO194">
        <f t="shared" ref="LO194:MH194" si="144">(DQ$71*0.172 + DQ$80*0.151 + DQ$83*0.151)/(LO$156-LO$157*$LN194)</f>
        <v>0</v>
      </c>
      <c r="LP194">
        <f t="shared" si="144"/>
        <v>0</v>
      </c>
      <c r="LQ194">
        <f t="shared" si="144"/>
        <v>0</v>
      </c>
      <c r="LR194">
        <f t="shared" si="144"/>
        <v>0</v>
      </c>
      <c r="LS194">
        <f t="shared" si="144"/>
        <v>0</v>
      </c>
      <c r="LT194">
        <f t="shared" si="144"/>
        <v>0</v>
      </c>
      <c r="LU194">
        <f t="shared" si="144"/>
        <v>0</v>
      </c>
      <c r="LV194">
        <f t="shared" si="144"/>
        <v>6.2381828933243517E-2</v>
      </c>
      <c r="LW194">
        <f t="shared" si="144"/>
        <v>5.7518008009212973E-2</v>
      </c>
      <c r="LX194">
        <f t="shared" si="144"/>
        <v>5.2360994325319807E-2</v>
      </c>
      <c r="LY194">
        <f t="shared" si="144"/>
        <v>4.7828827635892232E-2</v>
      </c>
      <c r="LZ194">
        <f t="shared" si="144"/>
        <v>4.3706987327641597E-2</v>
      </c>
      <c r="MA194">
        <f t="shared" si="144"/>
        <v>4.0407379758049512E-2</v>
      </c>
      <c r="MB194">
        <f t="shared" si="144"/>
        <v>3.7645998498476239E-2</v>
      </c>
      <c r="MC194">
        <f t="shared" si="144"/>
        <v>3.4943978817855964E-2</v>
      </c>
      <c r="MD194">
        <f t="shared" si="144"/>
        <v>3.2682116745398004E-2</v>
      </c>
      <c r="ME194">
        <f t="shared" si="144"/>
        <v>3.0481186552706038E-2</v>
      </c>
      <c r="MF194">
        <f t="shared" si="144"/>
        <v>2.9087059254288106E-2</v>
      </c>
      <c r="MG194">
        <f t="shared" si="144"/>
        <v>2.7581964552152654E-2</v>
      </c>
      <c r="MH194">
        <f t="shared" si="144"/>
        <v>2.5951383013987639E-2</v>
      </c>
      <c r="MJ194">
        <f t="shared" si="139"/>
        <v>9.801615</v>
      </c>
      <c r="MK194" s="86">
        <v>0.35</v>
      </c>
      <c r="ML194">
        <f>0.2*LW194*LW187+0.8*LX194*LX187</f>
        <v>0.52242036901914179</v>
      </c>
    </row>
    <row r="195" spans="325:350" x14ac:dyDescent="0.3">
      <c r="LM195">
        <v>8</v>
      </c>
      <c r="LN195" s="86">
        <v>0.4</v>
      </c>
      <c r="LO195">
        <f t="shared" ref="LO195:MH195" si="145">(EK$71*0.172 + EK$80*0.151 + EK$83*0.151)/(LO$156-LO$157*$LN195)</f>
        <v>0</v>
      </c>
      <c r="LP195">
        <f t="shared" si="145"/>
        <v>0</v>
      </c>
      <c r="LQ195">
        <f t="shared" si="145"/>
        <v>0</v>
      </c>
      <c r="LR195">
        <f t="shared" si="145"/>
        <v>0</v>
      </c>
      <c r="LS195">
        <f t="shared" si="145"/>
        <v>0</v>
      </c>
      <c r="LT195">
        <f t="shared" si="145"/>
        <v>0</v>
      </c>
      <c r="LU195">
        <f t="shared" si="145"/>
        <v>0</v>
      </c>
      <c r="LV195">
        <f t="shared" si="145"/>
        <v>0</v>
      </c>
      <c r="LW195">
        <f t="shared" si="145"/>
        <v>6.5854376313241009E-2</v>
      </c>
      <c r="LX195">
        <f t="shared" si="145"/>
        <v>6.0533853803075542E-2</v>
      </c>
      <c r="LY195">
        <f t="shared" si="145"/>
        <v>5.5369801935901901E-2</v>
      </c>
      <c r="LZ195">
        <f t="shared" si="145"/>
        <v>5.0772424983978569E-2</v>
      </c>
      <c r="MA195">
        <f t="shared" si="145"/>
        <v>4.6793536310116512E-2</v>
      </c>
      <c r="MB195">
        <f t="shared" si="145"/>
        <v>4.3746921487809509E-2</v>
      </c>
      <c r="MC195">
        <f t="shared" si="145"/>
        <v>4.0261716482987681E-2</v>
      </c>
      <c r="MD195">
        <f t="shared" si="145"/>
        <v>3.7615115604771043E-2</v>
      </c>
      <c r="ME195">
        <f t="shared" si="145"/>
        <v>3.5489222959773151E-2</v>
      </c>
      <c r="MF195">
        <f t="shared" si="145"/>
        <v>3.3498938848259191E-2</v>
      </c>
      <c r="MG195">
        <f t="shared" si="145"/>
        <v>3.1795374431776838E-2</v>
      </c>
      <c r="MH195">
        <f t="shared" si="145"/>
        <v>3.0098936397600883E-2</v>
      </c>
      <c r="MJ195">
        <f t="shared" si="139"/>
        <v>10.398960000000001</v>
      </c>
      <c r="MK195" s="86">
        <v>0.4</v>
      </c>
      <c r="ML195">
        <f>0.6*LX195*LX187+0.4*LY195*LY187</f>
        <v>0.60683025133642166</v>
      </c>
    </row>
    <row r="196" spans="325:350" x14ac:dyDescent="0.3">
      <c r="LM196">
        <v>9</v>
      </c>
      <c r="LN196" s="86">
        <v>0.45</v>
      </c>
      <c r="LO196">
        <f t="shared" ref="LO196:MH196" si="146">(FE$71*0.172 + FE$80*0.151 + FE$83*0.151)/(LO$156-LO$157*$LN196)</f>
        <v>0</v>
      </c>
      <c r="LP196">
        <f t="shared" si="146"/>
        <v>0</v>
      </c>
      <c r="LQ196">
        <f t="shared" si="146"/>
        <v>0</v>
      </c>
      <c r="LR196">
        <f t="shared" si="146"/>
        <v>0</v>
      </c>
      <c r="LS196">
        <f t="shared" si="146"/>
        <v>0</v>
      </c>
      <c r="LT196">
        <f t="shared" si="146"/>
        <v>0</v>
      </c>
      <c r="LU196">
        <f t="shared" si="146"/>
        <v>0</v>
      </c>
      <c r="LV196">
        <f t="shared" si="146"/>
        <v>0</v>
      </c>
      <c r="LW196">
        <f t="shared" si="146"/>
        <v>7.2725682824506796E-2</v>
      </c>
      <c r="LX196">
        <f t="shared" si="146"/>
        <v>6.8785073502006522E-2</v>
      </c>
      <c r="LY196">
        <f t="shared" si="146"/>
        <v>6.2649569521879417E-2</v>
      </c>
      <c r="LZ196">
        <f t="shared" si="146"/>
        <v>5.7410838483617832E-2</v>
      </c>
      <c r="MA196">
        <f t="shared" si="146"/>
        <v>5.3423998137136497E-2</v>
      </c>
      <c r="MB196">
        <f t="shared" si="146"/>
        <v>4.9347778683029038E-2</v>
      </c>
      <c r="MC196">
        <f t="shared" si="146"/>
        <v>4.5532047990144466E-2</v>
      </c>
      <c r="MD196">
        <f t="shared" si="146"/>
        <v>4.2843133782825976E-2</v>
      </c>
      <c r="ME196">
        <f t="shared" si="146"/>
        <v>4.0140146474638927E-2</v>
      </c>
      <c r="MF196">
        <f t="shared" si="146"/>
        <v>3.8127282464787006E-2</v>
      </c>
      <c r="MG196">
        <f t="shared" si="146"/>
        <v>3.6057672293918229E-2</v>
      </c>
      <c r="MH196">
        <f t="shared" si="146"/>
        <v>3.4091541427109143E-2</v>
      </c>
      <c r="MJ196">
        <f t="shared" si="139"/>
        <v>10.996305</v>
      </c>
      <c r="MK196" s="86">
        <v>0.45</v>
      </c>
      <c r="ML196">
        <f>0.01*LX196*LX187 + 0.99*LY196*LY187</f>
        <v>0.68913231944346753</v>
      </c>
    </row>
    <row r="197" spans="325:350" x14ac:dyDescent="0.3">
      <c r="LM197">
        <v>10</v>
      </c>
      <c r="LN197" s="86">
        <v>0.5</v>
      </c>
      <c r="LO197">
        <f t="shared" ref="LO197:MH197" si="147">(FY$71*0.172 + FY$80*0.151 + FY$83*0.1517)/(LO$156-LO$157*$LN197)</f>
        <v>0</v>
      </c>
      <c r="LP197">
        <f t="shared" si="147"/>
        <v>0</v>
      </c>
      <c r="LQ197">
        <f t="shared" si="147"/>
        <v>0</v>
      </c>
      <c r="LR197">
        <f t="shared" si="147"/>
        <v>0</v>
      </c>
      <c r="LS197">
        <f t="shared" si="147"/>
        <v>0</v>
      </c>
      <c r="LT197">
        <f t="shared" si="147"/>
        <v>0</v>
      </c>
      <c r="LU197">
        <f t="shared" si="147"/>
        <v>0</v>
      </c>
      <c r="LV197">
        <f t="shared" si="147"/>
        <v>0</v>
      </c>
      <c r="LW197">
        <f t="shared" si="147"/>
        <v>0</v>
      </c>
      <c r="LX197">
        <f t="shared" si="147"/>
        <v>7.6888316853216773E-2</v>
      </c>
      <c r="LY197">
        <f t="shared" si="147"/>
        <v>7.0702691462302139E-2</v>
      </c>
      <c r="LZ197">
        <f t="shared" si="147"/>
        <v>6.4881662474467083E-2</v>
      </c>
      <c r="MA197">
        <f t="shared" si="147"/>
        <v>5.9906048738588978E-2</v>
      </c>
      <c r="MB197">
        <f t="shared" si="147"/>
        <v>5.5803396844030434E-2</v>
      </c>
      <c r="MC197">
        <f t="shared" si="147"/>
        <v>5.1367478984145183E-2</v>
      </c>
      <c r="MD197">
        <f t="shared" si="147"/>
        <v>4.8265922428234645E-2</v>
      </c>
      <c r="ME197">
        <f t="shared" si="147"/>
        <v>4.5472911122484326E-2</v>
      </c>
      <c r="MF197">
        <f t="shared" si="147"/>
        <v>4.2745327352990553E-2</v>
      </c>
      <c r="MG197">
        <f t="shared" si="147"/>
        <v>4.0741135210770989E-2</v>
      </c>
      <c r="MH197">
        <f t="shared" si="147"/>
        <v>3.8372293438621079E-2</v>
      </c>
      <c r="MJ197">
        <f t="shared" si="139"/>
        <v>11.59365</v>
      </c>
      <c r="MK197" s="86">
        <v>0.5</v>
      </c>
      <c r="ML197">
        <f>0.41*LY197*LY187+0.59*LZ197*LZ187</f>
        <v>0.77823130881420965</v>
      </c>
    </row>
    <row r="198" spans="325:350" x14ac:dyDescent="0.3">
      <c r="LM198">
        <v>11</v>
      </c>
      <c r="LN198" s="86">
        <v>0.55000000000000004</v>
      </c>
      <c r="LO198">
        <f t="shared" ref="LO198:MH198" si="148">(GS$71*0.172 + GS$80*0.151 + GS$83*0.151)/(LO$156-LO$157*$LN198)</f>
        <v>0</v>
      </c>
      <c r="LP198">
        <f t="shared" si="148"/>
        <v>0</v>
      </c>
      <c r="LQ198">
        <f t="shared" si="148"/>
        <v>0</v>
      </c>
      <c r="LR198">
        <f t="shared" si="148"/>
        <v>0</v>
      </c>
      <c r="LS198">
        <f t="shared" si="148"/>
        <v>0</v>
      </c>
      <c r="LT198">
        <f t="shared" si="148"/>
        <v>0</v>
      </c>
      <c r="LU198">
        <f t="shared" si="148"/>
        <v>0</v>
      </c>
      <c r="LV198">
        <f t="shared" si="148"/>
        <v>0</v>
      </c>
      <c r="LW198">
        <f t="shared" si="148"/>
        <v>0</v>
      </c>
      <c r="LX198">
        <f t="shared" si="148"/>
        <v>0</v>
      </c>
      <c r="LY198">
        <f t="shared" si="148"/>
        <v>7.5301124219840074E-2</v>
      </c>
      <c r="LZ198">
        <f t="shared" si="148"/>
        <v>7.1523832647208629E-2</v>
      </c>
      <c r="MA198">
        <f t="shared" si="148"/>
        <v>6.6507258882256781E-2</v>
      </c>
      <c r="MB198">
        <f t="shared" si="148"/>
        <v>6.1565079293716352E-2</v>
      </c>
      <c r="MC198">
        <f t="shared" si="148"/>
        <v>5.7487835162592212E-2</v>
      </c>
      <c r="MD198">
        <f t="shared" si="148"/>
        <v>5.3683772080945491E-2</v>
      </c>
      <c r="ME198">
        <f t="shared" si="148"/>
        <v>5.035677379921228E-2</v>
      </c>
      <c r="MF198">
        <f t="shared" si="148"/>
        <v>4.7587632174647294E-2</v>
      </c>
      <c r="MG198">
        <f t="shared" si="148"/>
        <v>4.515045709185448E-2</v>
      </c>
      <c r="MH198">
        <f t="shared" si="148"/>
        <v>4.2738808611074479E-2</v>
      </c>
      <c r="MJ198">
        <f t="shared" si="139"/>
        <v>12.190995000000001</v>
      </c>
      <c r="MK198" s="86">
        <v>0.55000000000000004</v>
      </c>
      <c r="ML198">
        <f>0.8*LZ198*LZ187+0.2*MA198*MA187</f>
        <v>0.8595476665070706</v>
      </c>
    </row>
    <row r="199" spans="325:350" x14ac:dyDescent="0.3">
      <c r="LM199">
        <v>12</v>
      </c>
      <c r="LN199" s="86">
        <v>0.6</v>
      </c>
      <c r="LO199">
        <f t="shared" ref="LO199:MH199" si="149">(HM$71*0.172 + HM$80*0.151 + HM$83*0.151 )/(LO$156-LO$157*$LN199)</f>
        <v>0</v>
      </c>
      <c r="LP199">
        <f t="shared" si="149"/>
        <v>0</v>
      </c>
      <c r="LQ199">
        <f t="shared" si="149"/>
        <v>0</v>
      </c>
      <c r="LR199">
        <f t="shared" si="149"/>
        <v>0</v>
      </c>
      <c r="LS199">
        <f t="shared" si="149"/>
        <v>0</v>
      </c>
      <c r="LT199">
        <f t="shared" si="149"/>
        <v>0</v>
      </c>
      <c r="LU199">
        <f t="shared" si="149"/>
        <v>0</v>
      </c>
      <c r="LV199">
        <f t="shared" si="149"/>
        <v>0</v>
      </c>
      <c r="LW199">
        <f t="shared" si="149"/>
        <v>0</v>
      </c>
      <c r="LX199">
        <f t="shared" si="149"/>
        <v>0</v>
      </c>
      <c r="LY199">
        <f t="shared" si="149"/>
        <v>0</v>
      </c>
      <c r="LZ199">
        <f t="shared" si="149"/>
        <v>7.599042880759474E-2</v>
      </c>
      <c r="MA199">
        <f t="shared" si="149"/>
        <v>7.2844100464426534E-2</v>
      </c>
      <c r="MB199">
        <f t="shared" si="149"/>
        <v>6.8151427776426118E-2</v>
      </c>
      <c r="MC199">
        <f t="shared" si="149"/>
        <v>6.2989917362687664E-2</v>
      </c>
      <c r="MD199">
        <f t="shared" si="149"/>
        <v>5.9006281222436188E-2</v>
      </c>
      <c r="ME199">
        <f t="shared" si="149"/>
        <v>5.5884174825603143E-2</v>
      </c>
      <c r="MF199">
        <f t="shared" si="149"/>
        <v>5.2355859837585152E-2</v>
      </c>
      <c r="MG199">
        <f t="shared" si="149"/>
        <v>4.995561159183811E-2</v>
      </c>
      <c r="MH199">
        <f t="shared" si="149"/>
        <v>4.7320450169507151E-2</v>
      </c>
      <c r="MJ199">
        <f t="shared" si="139"/>
        <v>12.78834</v>
      </c>
      <c r="MK199" s="86">
        <v>0.6</v>
      </c>
      <c r="ML199">
        <f>0.21*LZ199*12+0.79*MA199*13</f>
        <v>0.93960479236479932</v>
      </c>
    </row>
    <row r="200" spans="325:350" x14ac:dyDescent="0.3">
      <c r="LM200">
        <v>13</v>
      </c>
      <c r="LN200" s="86">
        <v>0.65</v>
      </c>
      <c r="LO200">
        <f t="shared" ref="LO200:MH200" si="150">(IG$71*0.172 + IG$80*0.151 + IG$83*0.151 )/(LO$156-LO$157*$LN200)</f>
        <v>0</v>
      </c>
      <c r="LP200">
        <f t="shared" si="150"/>
        <v>0</v>
      </c>
      <c r="LQ200">
        <f t="shared" si="150"/>
        <v>0</v>
      </c>
      <c r="LR200">
        <f t="shared" si="150"/>
        <v>0</v>
      </c>
      <c r="LS200">
        <f t="shared" si="150"/>
        <v>0</v>
      </c>
      <c r="LT200">
        <f t="shared" si="150"/>
        <v>0</v>
      </c>
      <c r="LU200">
        <f t="shared" si="150"/>
        <v>0</v>
      </c>
      <c r="LV200">
        <f t="shared" si="150"/>
        <v>0</v>
      </c>
      <c r="LW200">
        <f t="shared" si="150"/>
        <v>0</v>
      </c>
      <c r="LX200">
        <f t="shared" si="150"/>
        <v>0</v>
      </c>
      <c r="LY200">
        <f t="shared" si="150"/>
        <v>0</v>
      </c>
      <c r="LZ200">
        <f t="shared" si="150"/>
        <v>0</v>
      </c>
      <c r="MA200">
        <f t="shared" si="150"/>
        <v>0</v>
      </c>
      <c r="MB200">
        <f t="shared" si="150"/>
        <v>7.3516828284687141E-2</v>
      </c>
      <c r="MC200">
        <f t="shared" si="150"/>
        <v>6.8292617546593409E-2</v>
      </c>
      <c r="MD200">
        <f t="shared" si="150"/>
        <v>6.4766279699695201E-2</v>
      </c>
      <c r="ME200">
        <f t="shared" si="150"/>
        <v>6.087136808255815E-2</v>
      </c>
      <c r="MF200">
        <f t="shared" si="150"/>
        <v>5.7887147661370673E-2</v>
      </c>
      <c r="MG200">
        <f t="shared" si="150"/>
        <v>5.4756184154210068E-2</v>
      </c>
      <c r="MH200">
        <f t="shared" si="150"/>
        <v>5.184734065366603E-2</v>
      </c>
      <c r="MJ200">
        <f t="shared" si="139"/>
        <v>13.385685</v>
      </c>
      <c r="MK200" s="86">
        <v>0.65</v>
      </c>
      <c r="ML200">
        <f>0.61*MA200*13+0.39*MB200*14</f>
        <v>0.40140188243439179</v>
      </c>
    </row>
    <row r="201" spans="325:350" x14ac:dyDescent="0.3">
      <c r="LM201">
        <v>14</v>
      </c>
      <c r="LN201" s="86">
        <v>0.7</v>
      </c>
      <c r="LO201">
        <f t="shared" ref="LO201:MH201" si="151">(JA$71*0.172 + JA$80*0.151 + JA$83*0.151 )/(LO$156-LO$157*$LN201)</f>
        <v>0</v>
      </c>
      <c r="LP201">
        <f t="shared" si="151"/>
        <v>0</v>
      </c>
      <c r="LQ201">
        <f t="shared" si="151"/>
        <v>0</v>
      </c>
      <c r="LR201">
        <f t="shared" si="151"/>
        <v>0</v>
      </c>
      <c r="LS201">
        <f t="shared" si="151"/>
        <v>0</v>
      </c>
      <c r="LT201">
        <f t="shared" si="151"/>
        <v>0</v>
      </c>
      <c r="LU201">
        <f t="shared" si="151"/>
        <v>0</v>
      </c>
      <c r="LV201">
        <f t="shared" si="151"/>
        <v>0</v>
      </c>
      <c r="LW201">
        <f t="shared" si="151"/>
        <v>0</v>
      </c>
      <c r="LX201">
        <f t="shared" si="151"/>
        <v>0</v>
      </c>
      <c r="LY201">
        <f t="shared" si="151"/>
        <v>0</v>
      </c>
      <c r="LZ201">
        <f t="shared" si="151"/>
        <v>0</v>
      </c>
      <c r="MA201">
        <f t="shared" si="151"/>
        <v>0</v>
      </c>
      <c r="MB201">
        <f t="shared" si="151"/>
        <v>0</v>
      </c>
      <c r="MC201">
        <f t="shared" si="151"/>
        <v>4.9040388874488895E-2</v>
      </c>
      <c r="MD201">
        <f t="shared" si="151"/>
        <v>6.4992691412734616E-2</v>
      </c>
      <c r="ME201">
        <f t="shared" si="151"/>
        <v>6.6234827703942303E-2</v>
      </c>
      <c r="MF201">
        <f t="shared" si="151"/>
        <v>6.2724957885567117E-2</v>
      </c>
      <c r="MG201">
        <f t="shared" si="151"/>
        <v>5.9278345564690256E-2</v>
      </c>
      <c r="MH201">
        <f t="shared" si="151"/>
        <v>5.65325766763346E-2</v>
      </c>
      <c r="MJ201">
        <f t="shared" si="139"/>
        <v>13.983029999999999</v>
      </c>
      <c r="MK201" s="86">
        <v>0.7</v>
      </c>
      <c r="ML201">
        <f>0.02*MA201*MA187+0.98*MB201*MB187</f>
        <v>0</v>
      </c>
    </row>
    <row r="202" spans="325:350" x14ac:dyDescent="0.3">
      <c r="LM202">
        <v>15</v>
      </c>
      <c r="LN202" s="86">
        <v>0.75</v>
      </c>
      <c r="LO202">
        <f t="shared" ref="LO202:MH202" si="152">(JU$71*0.172 + JU$80*0.151 + JU$83*0.151 )/(LO$156-LO$157*$LN202)</f>
        <v>0</v>
      </c>
      <c r="LP202">
        <f t="shared" si="152"/>
        <v>0</v>
      </c>
      <c r="LQ202">
        <f t="shared" si="152"/>
        <v>0</v>
      </c>
      <c r="LR202">
        <f t="shared" si="152"/>
        <v>0</v>
      </c>
      <c r="LS202">
        <f t="shared" si="152"/>
        <v>0</v>
      </c>
      <c r="LT202">
        <f t="shared" si="152"/>
        <v>0</v>
      </c>
      <c r="LU202">
        <f t="shared" si="152"/>
        <v>0</v>
      </c>
      <c r="LV202">
        <f t="shared" si="152"/>
        <v>0</v>
      </c>
      <c r="LW202">
        <f t="shared" si="152"/>
        <v>0</v>
      </c>
      <c r="LX202">
        <f t="shared" si="152"/>
        <v>0</v>
      </c>
      <c r="LY202">
        <f t="shared" si="152"/>
        <v>0</v>
      </c>
      <c r="LZ202">
        <f t="shared" si="152"/>
        <v>0</v>
      </c>
      <c r="MA202">
        <f t="shared" si="152"/>
        <v>0</v>
      </c>
      <c r="MB202">
        <f t="shared" si="152"/>
        <v>0</v>
      </c>
      <c r="MC202">
        <f t="shared" si="152"/>
        <v>0</v>
      </c>
      <c r="MD202">
        <f t="shared" si="152"/>
        <v>0</v>
      </c>
      <c r="ME202">
        <f t="shared" si="152"/>
        <v>6.5497874983304949E-2</v>
      </c>
      <c r="MF202">
        <f t="shared" si="152"/>
        <v>6.7413076408508493E-2</v>
      </c>
      <c r="MG202">
        <f t="shared" si="152"/>
        <v>6.4208386364351708E-2</v>
      </c>
      <c r="MH202">
        <f t="shared" si="152"/>
        <v>6.1049984647316438E-2</v>
      </c>
      <c r="MJ202">
        <f t="shared" si="139"/>
        <v>14.580375</v>
      </c>
      <c r="MK202" s="86">
        <v>0.75</v>
      </c>
      <c r="ML202">
        <f>0.42*MB202*MB187+0.58*MC202*MC187</f>
        <v>0</v>
      </c>
    </row>
    <row r="203" spans="325:350" x14ac:dyDescent="0.3">
      <c r="LM203">
        <v>16</v>
      </c>
      <c r="LN203" s="86">
        <v>0.8</v>
      </c>
      <c r="LO203">
        <f t="shared" ref="LO203:MH203" si="153">(KO$71*0.172 + KO$80*0.151 + KO$83*0.151 )/(LO$156-LO$157*$LN203)</f>
        <v>0</v>
      </c>
      <c r="LP203">
        <f t="shared" si="153"/>
        <v>0</v>
      </c>
      <c r="LQ203">
        <f t="shared" si="153"/>
        <v>0</v>
      </c>
      <c r="LR203">
        <f t="shared" si="153"/>
        <v>0</v>
      </c>
      <c r="LS203">
        <f t="shared" si="153"/>
        <v>0</v>
      </c>
      <c r="LT203">
        <f t="shared" si="153"/>
        <v>0</v>
      </c>
      <c r="LU203">
        <f t="shared" si="153"/>
        <v>0</v>
      </c>
      <c r="LV203">
        <f t="shared" si="153"/>
        <v>0</v>
      </c>
      <c r="LW203">
        <f t="shared" si="153"/>
        <v>0</v>
      </c>
      <c r="LX203">
        <f t="shared" si="153"/>
        <v>0</v>
      </c>
      <c r="LY203">
        <f t="shared" si="153"/>
        <v>0</v>
      </c>
      <c r="LZ203">
        <f t="shared" si="153"/>
        <v>0</v>
      </c>
      <c r="MA203">
        <f t="shared" si="153"/>
        <v>0</v>
      </c>
      <c r="MB203">
        <f t="shared" si="153"/>
        <v>0</v>
      </c>
      <c r="MC203">
        <f t="shared" si="153"/>
        <v>0</v>
      </c>
      <c r="MD203">
        <f t="shared" si="153"/>
        <v>0</v>
      </c>
      <c r="ME203">
        <f t="shared" si="153"/>
        <v>0</v>
      </c>
      <c r="MF203">
        <f t="shared" si="153"/>
        <v>4.9523162904148529E-2</v>
      </c>
      <c r="MG203">
        <f t="shared" si="153"/>
        <v>6.6599601026352331E-2</v>
      </c>
      <c r="MH203">
        <f t="shared" si="153"/>
        <v>6.5945368227829232E-2</v>
      </c>
      <c r="MJ203">
        <f t="shared" si="139"/>
        <v>15.177720000000001</v>
      </c>
      <c r="MK203" s="86">
        <v>0.8</v>
      </c>
      <c r="ML203">
        <f>0.83*MC203*MC187+0.17*MD203*MD187</f>
        <v>0</v>
      </c>
    </row>
    <row r="204" spans="325:350" x14ac:dyDescent="0.3">
      <c r="LN204" s="35"/>
      <c r="MK204" s="35"/>
    </row>
    <row r="205" spans="325:350" x14ac:dyDescent="0.3">
      <c r="LN205" s="35"/>
      <c r="MK205" s="35"/>
    </row>
    <row r="206" spans="325:350" x14ac:dyDescent="0.3">
      <c r="LN206" s="35"/>
      <c r="MK206" s="35"/>
    </row>
    <row r="207" spans="325:350" x14ac:dyDescent="0.3">
      <c r="LN207" s="35"/>
      <c r="MK207" s="35"/>
    </row>
    <row r="208" spans="325:350" x14ac:dyDescent="0.3">
      <c r="LN208" s="35"/>
      <c r="MK208" s="35"/>
    </row>
    <row r="209" spans="326:350" x14ac:dyDescent="0.3">
      <c r="LN209" s="35"/>
      <c r="MK209" s="35"/>
    </row>
    <row r="210" spans="326:350" x14ac:dyDescent="0.3">
      <c r="LN210" s="35"/>
      <c r="MK210" s="35"/>
    </row>
    <row r="215" spans="326:350" x14ac:dyDescent="0.3">
      <c r="MJ215" t="s">
        <v>886</v>
      </c>
      <c r="MK215" t="s">
        <v>627</v>
      </c>
      <c r="ML215" t="s">
        <v>1028</v>
      </c>
    </row>
    <row r="216" spans="326:350" x14ac:dyDescent="0.3">
      <c r="MJ216">
        <f>(119469*MK216+56202)/10^4</f>
        <v>6.2175449999999994</v>
      </c>
      <c r="MK216" s="86">
        <v>0.05</v>
      </c>
      <c r="ML216">
        <f>ML188+ML160+ML132+ML104</f>
        <v>1.5081570690583865</v>
      </c>
    </row>
    <row r="217" spans="326:350" x14ac:dyDescent="0.3">
      <c r="MJ217">
        <f t="shared" ref="MJ217:MJ238" si="154">(119469*MK217+56202)/10^4</f>
        <v>6.8148899999999992</v>
      </c>
      <c r="MK217" s="86">
        <v>0.1</v>
      </c>
      <c r="ML217">
        <f t="shared" ref="ML217:ML238" si="155">ML189+ML161+ML133+ML105</f>
        <v>6.7304359905194042</v>
      </c>
    </row>
    <row r="218" spans="326:350" x14ac:dyDescent="0.3">
      <c r="MJ218">
        <f t="shared" si="154"/>
        <v>7.4122350000000008</v>
      </c>
      <c r="MK218" s="86">
        <v>0.15</v>
      </c>
      <c r="ML218">
        <f t="shared" si="155"/>
        <v>7.1818526503077527</v>
      </c>
    </row>
    <row r="219" spans="326:350" x14ac:dyDescent="0.3">
      <c r="MJ219">
        <f t="shared" si="154"/>
        <v>8.0095799999999997</v>
      </c>
      <c r="MK219" s="86">
        <v>0.2</v>
      </c>
      <c r="ML219">
        <f t="shared" si="155"/>
        <v>7.8576136027251877</v>
      </c>
    </row>
    <row r="220" spans="326:350" x14ac:dyDescent="0.3">
      <c r="MJ220">
        <f t="shared" si="154"/>
        <v>8.6069250000000004</v>
      </c>
      <c r="MK220" s="86">
        <v>0.25</v>
      </c>
      <c r="ML220">
        <f t="shared" si="155"/>
        <v>8.3830452291388777</v>
      </c>
    </row>
    <row r="221" spans="326:350" x14ac:dyDescent="0.3">
      <c r="MJ221">
        <f t="shared" si="154"/>
        <v>9.2042699999999993</v>
      </c>
      <c r="MK221" s="86">
        <v>0.3</v>
      </c>
      <c r="ML221">
        <f t="shared" si="155"/>
        <v>9.015173154727389</v>
      </c>
    </row>
    <row r="222" spans="326:350" x14ac:dyDescent="0.3">
      <c r="MJ222">
        <f t="shared" si="154"/>
        <v>9.801615</v>
      </c>
      <c r="MK222" s="86">
        <v>0.35</v>
      </c>
      <c r="ML222">
        <f t="shared" si="155"/>
        <v>9.6908520234098958</v>
      </c>
    </row>
    <row r="223" spans="326:350" x14ac:dyDescent="0.3">
      <c r="MJ223">
        <f t="shared" si="154"/>
        <v>10.398960000000001</v>
      </c>
      <c r="MK223" s="86">
        <v>0.4</v>
      </c>
      <c r="ML223">
        <f t="shared" si="155"/>
        <v>10.251384566778471</v>
      </c>
    </row>
    <row r="224" spans="326:350" x14ac:dyDescent="0.3">
      <c r="MJ224">
        <f t="shared" si="154"/>
        <v>10.996305</v>
      </c>
      <c r="MK224" s="86">
        <v>0.45</v>
      </c>
      <c r="ML224">
        <f t="shared" si="155"/>
        <v>10.94247142398836</v>
      </c>
    </row>
    <row r="225" spans="348:350" x14ac:dyDescent="0.3">
      <c r="MJ225">
        <f t="shared" si="154"/>
        <v>11.59365</v>
      </c>
      <c r="MK225" s="86">
        <v>0.5</v>
      </c>
      <c r="ML225">
        <f t="shared" si="155"/>
        <v>11.48682182189059</v>
      </c>
    </row>
    <row r="226" spans="348:350" x14ac:dyDescent="0.3">
      <c r="MJ226">
        <f t="shared" si="154"/>
        <v>12.190995000000001</v>
      </c>
      <c r="MK226" s="86">
        <v>0.55000000000000004</v>
      </c>
      <c r="ML226">
        <f t="shared" si="155"/>
        <v>12.209527721961841</v>
      </c>
    </row>
    <row r="227" spans="348:350" x14ac:dyDescent="0.3">
      <c r="MJ227">
        <f t="shared" si="154"/>
        <v>12.78834</v>
      </c>
      <c r="MK227" s="86">
        <v>0.6</v>
      </c>
      <c r="ML227">
        <f t="shared" si="155"/>
        <v>12.869709420544964</v>
      </c>
    </row>
    <row r="228" spans="348:350" x14ac:dyDescent="0.3">
      <c r="MJ228">
        <f t="shared" si="154"/>
        <v>13.385685</v>
      </c>
      <c r="MK228" s="86">
        <v>0.65</v>
      </c>
      <c r="ML228">
        <f>ML200+ML172+ML144+ML116</f>
        <v>5.4976604782310439</v>
      </c>
    </row>
    <row r="229" spans="348:350" x14ac:dyDescent="0.3">
      <c r="MJ229">
        <f t="shared" si="154"/>
        <v>13.983029999999999</v>
      </c>
      <c r="MK229" s="86">
        <v>0.7</v>
      </c>
      <c r="ML229">
        <f t="shared" si="155"/>
        <v>0</v>
      </c>
    </row>
    <row r="230" spans="348:350" x14ac:dyDescent="0.3">
      <c r="MJ230">
        <f t="shared" si="154"/>
        <v>14.580375</v>
      </c>
      <c r="MK230" s="86">
        <v>0.75</v>
      </c>
      <c r="ML230">
        <f t="shared" si="155"/>
        <v>0</v>
      </c>
    </row>
    <row r="231" spans="348:350" x14ac:dyDescent="0.3">
      <c r="MJ231">
        <f t="shared" si="154"/>
        <v>15.177720000000001</v>
      </c>
      <c r="MK231" s="86">
        <v>0.8</v>
      </c>
      <c r="ML231">
        <f t="shared" si="155"/>
        <v>0</v>
      </c>
    </row>
    <row r="232" spans="348:350" x14ac:dyDescent="0.3">
      <c r="MJ232">
        <f t="shared" si="154"/>
        <v>5.6201999999999996</v>
      </c>
      <c r="MK232" s="35"/>
      <c r="ML232">
        <f t="shared" si="155"/>
        <v>0</v>
      </c>
    </row>
    <row r="233" spans="348:350" x14ac:dyDescent="0.3">
      <c r="MJ233">
        <f t="shared" si="154"/>
        <v>5.6201999999999996</v>
      </c>
      <c r="MK233" s="35"/>
      <c r="ML233">
        <f t="shared" si="155"/>
        <v>0</v>
      </c>
    </row>
    <row r="234" spans="348:350" x14ac:dyDescent="0.3">
      <c r="MJ234">
        <f t="shared" si="154"/>
        <v>5.6201999999999996</v>
      </c>
      <c r="MK234" s="35"/>
      <c r="ML234">
        <f t="shared" si="155"/>
        <v>0</v>
      </c>
    </row>
    <row r="235" spans="348:350" x14ac:dyDescent="0.3">
      <c r="MJ235">
        <f t="shared" si="154"/>
        <v>5.6201999999999996</v>
      </c>
      <c r="MK235" s="35"/>
      <c r="ML235">
        <f t="shared" si="155"/>
        <v>0</v>
      </c>
    </row>
    <row r="236" spans="348:350" x14ac:dyDescent="0.3">
      <c r="MJ236">
        <f t="shared" si="154"/>
        <v>5.6201999999999996</v>
      </c>
      <c r="MK236" s="35"/>
      <c r="ML236">
        <f t="shared" si="155"/>
        <v>0</v>
      </c>
    </row>
    <row r="237" spans="348:350" x14ac:dyDescent="0.3">
      <c r="MJ237">
        <f t="shared" si="154"/>
        <v>5.6201999999999996</v>
      </c>
      <c r="MK237" s="35"/>
      <c r="ML237">
        <f t="shared" si="155"/>
        <v>0</v>
      </c>
    </row>
    <row r="238" spans="348:350" x14ac:dyDescent="0.3">
      <c r="MJ238">
        <f t="shared" si="154"/>
        <v>5.6201999999999996</v>
      </c>
      <c r="MK238" s="35"/>
      <c r="ML238">
        <f t="shared" si="155"/>
        <v>0</v>
      </c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6EF4-B723-4132-BB94-D7AB070F840F}">
  <dimension ref="A1:NY238"/>
  <sheetViews>
    <sheetView zoomScaleNormal="100" workbookViewId="0"/>
  </sheetViews>
  <sheetFormatPr defaultRowHeight="14.4" x14ac:dyDescent="0.3"/>
  <cols>
    <col min="21" max="21" width="9" customWidth="1"/>
    <col min="322" max="322" width="9.109375" style="102"/>
    <col min="323" max="323" width="18.33203125" style="102" customWidth="1"/>
    <col min="332" max="332" width="14.88671875" bestFit="1" customWidth="1"/>
  </cols>
  <sheetData>
    <row r="1" spans="1:349" x14ac:dyDescent="0.3">
      <c r="A1" t="s">
        <v>1041</v>
      </c>
      <c r="LJ1"/>
      <c r="LL1" s="102"/>
    </row>
    <row r="2" spans="1:349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1</v>
      </c>
      <c r="V2">
        <v>2</v>
      </c>
      <c r="W2">
        <v>3</v>
      </c>
      <c r="X2">
        <v>4</v>
      </c>
      <c r="Y2">
        <v>5</v>
      </c>
      <c r="Z2">
        <v>6</v>
      </c>
      <c r="AA2">
        <v>7</v>
      </c>
      <c r="AB2">
        <v>8</v>
      </c>
      <c r="AC2">
        <v>9</v>
      </c>
      <c r="AD2">
        <v>10</v>
      </c>
      <c r="AE2">
        <v>11</v>
      </c>
      <c r="AF2">
        <v>12</v>
      </c>
      <c r="AG2">
        <v>13</v>
      </c>
      <c r="AH2">
        <v>14</v>
      </c>
      <c r="AI2">
        <v>15</v>
      </c>
      <c r="AJ2">
        <v>16</v>
      </c>
      <c r="AK2">
        <v>17</v>
      </c>
      <c r="AL2">
        <v>18</v>
      </c>
      <c r="AM2">
        <v>19</v>
      </c>
      <c r="AN2">
        <v>20</v>
      </c>
      <c r="AO2">
        <v>1</v>
      </c>
      <c r="AP2">
        <v>2</v>
      </c>
      <c r="AQ2">
        <v>3</v>
      </c>
      <c r="AR2">
        <v>4</v>
      </c>
      <c r="AS2">
        <v>5</v>
      </c>
      <c r="AT2">
        <v>6</v>
      </c>
      <c r="AU2">
        <v>7</v>
      </c>
      <c r="AV2">
        <v>8</v>
      </c>
      <c r="AW2">
        <v>9</v>
      </c>
      <c r="AX2">
        <v>10</v>
      </c>
      <c r="AY2">
        <v>11</v>
      </c>
      <c r="AZ2">
        <v>12</v>
      </c>
      <c r="BA2">
        <v>13</v>
      </c>
      <c r="BB2">
        <v>14</v>
      </c>
      <c r="BC2">
        <v>15</v>
      </c>
      <c r="BD2">
        <v>16</v>
      </c>
      <c r="BE2">
        <v>17</v>
      </c>
      <c r="BF2">
        <v>18</v>
      </c>
      <c r="BG2">
        <v>19</v>
      </c>
      <c r="BH2">
        <v>20</v>
      </c>
      <c r="BI2">
        <v>1</v>
      </c>
      <c r="BJ2">
        <v>2</v>
      </c>
      <c r="BK2">
        <v>3</v>
      </c>
      <c r="BL2">
        <v>4</v>
      </c>
      <c r="BM2">
        <v>5</v>
      </c>
      <c r="BN2">
        <v>6</v>
      </c>
      <c r="BO2">
        <v>7</v>
      </c>
      <c r="BP2">
        <v>8</v>
      </c>
      <c r="BQ2">
        <v>9</v>
      </c>
      <c r="BR2">
        <v>10</v>
      </c>
      <c r="BS2">
        <v>11</v>
      </c>
      <c r="BT2">
        <v>12</v>
      </c>
      <c r="BU2">
        <v>13</v>
      </c>
      <c r="BV2">
        <v>14</v>
      </c>
      <c r="BW2">
        <v>15</v>
      </c>
      <c r="BX2">
        <v>16</v>
      </c>
      <c r="BY2">
        <v>17</v>
      </c>
      <c r="BZ2">
        <v>18</v>
      </c>
      <c r="CA2">
        <v>19</v>
      </c>
      <c r="CB2">
        <v>20</v>
      </c>
      <c r="CC2">
        <v>1</v>
      </c>
      <c r="CD2">
        <v>2</v>
      </c>
      <c r="CE2">
        <v>3</v>
      </c>
      <c r="CF2">
        <v>4</v>
      </c>
      <c r="CG2">
        <v>5</v>
      </c>
      <c r="CH2">
        <v>6</v>
      </c>
      <c r="CI2">
        <v>7</v>
      </c>
      <c r="CJ2">
        <v>8</v>
      </c>
      <c r="CK2">
        <v>9</v>
      </c>
      <c r="CL2">
        <v>10</v>
      </c>
      <c r="CM2">
        <v>11</v>
      </c>
      <c r="CN2">
        <v>12</v>
      </c>
      <c r="CO2">
        <v>13</v>
      </c>
      <c r="CP2">
        <v>14</v>
      </c>
      <c r="CQ2">
        <v>15</v>
      </c>
      <c r="CR2">
        <v>16</v>
      </c>
      <c r="CS2">
        <v>17</v>
      </c>
      <c r="CT2">
        <v>18</v>
      </c>
      <c r="CU2">
        <v>19</v>
      </c>
      <c r="CV2">
        <v>20</v>
      </c>
      <c r="CW2">
        <v>1</v>
      </c>
      <c r="CX2">
        <v>2</v>
      </c>
      <c r="CY2">
        <v>3</v>
      </c>
      <c r="CZ2">
        <v>4</v>
      </c>
      <c r="DA2">
        <v>5</v>
      </c>
      <c r="DB2">
        <v>6</v>
      </c>
      <c r="DC2">
        <v>7</v>
      </c>
      <c r="DD2">
        <v>8</v>
      </c>
      <c r="DE2">
        <v>9</v>
      </c>
      <c r="DF2">
        <v>10</v>
      </c>
      <c r="DG2">
        <v>11</v>
      </c>
      <c r="DH2">
        <v>12</v>
      </c>
      <c r="DI2">
        <v>13</v>
      </c>
      <c r="DJ2">
        <v>14</v>
      </c>
      <c r="DK2">
        <v>15</v>
      </c>
      <c r="DL2">
        <v>16</v>
      </c>
      <c r="DM2">
        <v>17</v>
      </c>
      <c r="DN2">
        <v>18</v>
      </c>
      <c r="DO2">
        <v>19</v>
      </c>
      <c r="DP2">
        <v>20</v>
      </c>
      <c r="DQ2">
        <v>1</v>
      </c>
      <c r="DR2">
        <v>2</v>
      </c>
      <c r="DS2">
        <v>3</v>
      </c>
      <c r="DT2">
        <v>4</v>
      </c>
      <c r="DU2">
        <v>5</v>
      </c>
      <c r="DV2">
        <v>6</v>
      </c>
      <c r="DW2">
        <v>7</v>
      </c>
      <c r="DX2">
        <v>8</v>
      </c>
      <c r="DY2">
        <v>9</v>
      </c>
      <c r="DZ2">
        <v>10</v>
      </c>
      <c r="EA2">
        <v>11</v>
      </c>
      <c r="EB2">
        <v>12</v>
      </c>
      <c r="EC2">
        <v>13</v>
      </c>
      <c r="ED2">
        <v>14</v>
      </c>
      <c r="EE2">
        <v>15</v>
      </c>
      <c r="EF2">
        <v>16</v>
      </c>
      <c r="EG2">
        <v>17</v>
      </c>
      <c r="EH2">
        <v>18</v>
      </c>
      <c r="EI2">
        <v>19</v>
      </c>
      <c r="EJ2">
        <v>20</v>
      </c>
      <c r="EK2">
        <v>1</v>
      </c>
      <c r="EL2">
        <v>2</v>
      </c>
      <c r="EM2">
        <v>3</v>
      </c>
      <c r="EN2">
        <v>4</v>
      </c>
      <c r="EO2">
        <v>5</v>
      </c>
      <c r="EP2">
        <v>6</v>
      </c>
      <c r="EQ2">
        <v>7</v>
      </c>
      <c r="ER2">
        <v>8</v>
      </c>
      <c r="ES2">
        <v>9</v>
      </c>
      <c r="ET2">
        <v>10</v>
      </c>
      <c r="EU2">
        <v>11</v>
      </c>
      <c r="EV2">
        <v>12</v>
      </c>
      <c r="EW2">
        <v>13</v>
      </c>
      <c r="EX2">
        <v>14</v>
      </c>
      <c r="EY2">
        <v>15</v>
      </c>
      <c r="EZ2">
        <v>16</v>
      </c>
      <c r="FA2">
        <v>17</v>
      </c>
      <c r="FB2">
        <v>18</v>
      </c>
      <c r="FC2">
        <v>19</v>
      </c>
      <c r="FD2">
        <v>20</v>
      </c>
      <c r="FE2">
        <v>1</v>
      </c>
      <c r="FF2">
        <v>2</v>
      </c>
      <c r="FG2">
        <v>3</v>
      </c>
      <c r="FH2">
        <v>4</v>
      </c>
      <c r="FI2">
        <v>5</v>
      </c>
      <c r="FJ2">
        <v>6</v>
      </c>
      <c r="FK2">
        <v>7</v>
      </c>
      <c r="FL2">
        <v>8</v>
      </c>
      <c r="FM2">
        <v>9</v>
      </c>
      <c r="FN2">
        <v>10</v>
      </c>
      <c r="FO2">
        <v>11</v>
      </c>
      <c r="FP2">
        <v>12</v>
      </c>
      <c r="FQ2">
        <v>13</v>
      </c>
      <c r="FR2">
        <v>14</v>
      </c>
      <c r="FS2">
        <v>15</v>
      </c>
      <c r="FT2">
        <v>16</v>
      </c>
      <c r="FU2">
        <v>17</v>
      </c>
      <c r="FV2">
        <v>18</v>
      </c>
      <c r="FW2">
        <v>19</v>
      </c>
      <c r="FX2">
        <v>20</v>
      </c>
      <c r="FY2">
        <v>1</v>
      </c>
      <c r="FZ2">
        <v>2</v>
      </c>
      <c r="GA2">
        <v>3</v>
      </c>
      <c r="GB2">
        <v>4</v>
      </c>
      <c r="GC2">
        <v>5</v>
      </c>
      <c r="GD2">
        <v>6</v>
      </c>
      <c r="GE2">
        <v>7</v>
      </c>
      <c r="GF2">
        <v>8</v>
      </c>
      <c r="GG2">
        <v>9</v>
      </c>
      <c r="GH2">
        <v>10</v>
      </c>
      <c r="GI2">
        <v>11</v>
      </c>
      <c r="GJ2">
        <v>12</v>
      </c>
      <c r="GK2">
        <v>13</v>
      </c>
      <c r="GL2">
        <v>14</v>
      </c>
      <c r="GM2">
        <v>15</v>
      </c>
      <c r="GN2">
        <v>16</v>
      </c>
      <c r="GO2">
        <v>17</v>
      </c>
      <c r="GP2">
        <v>18</v>
      </c>
      <c r="GQ2">
        <v>19</v>
      </c>
      <c r="GR2">
        <v>20</v>
      </c>
      <c r="GS2">
        <v>1</v>
      </c>
      <c r="GT2">
        <v>2</v>
      </c>
      <c r="GU2">
        <v>3</v>
      </c>
      <c r="GV2">
        <v>4</v>
      </c>
      <c r="GW2">
        <v>5</v>
      </c>
      <c r="GX2">
        <v>6</v>
      </c>
      <c r="GY2">
        <v>7</v>
      </c>
      <c r="GZ2">
        <v>8</v>
      </c>
      <c r="HA2">
        <v>9</v>
      </c>
      <c r="HB2">
        <v>10</v>
      </c>
      <c r="HC2">
        <v>11</v>
      </c>
      <c r="HD2">
        <v>12</v>
      </c>
      <c r="HE2">
        <v>13</v>
      </c>
      <c r="HF2">
        <v>14</v>
      </c>
      <c r="HG2">
        <v>15</v>
      </c>
      <c r="HH2">
        <v>16</v>
      </c>
      <c r="HI2">
        <v>17</v>
      </c>
      <c r="HJ2">
        <v>18</v>
      </c>
      <c r="HK2">
        <v>19</v>
      </c>
      <c r="HL2">
        <v>20</v>
      </c>
      <c r="HM2">
        <v>1</v>
      </c>
      <c r="HN2">
        <v>2</v>
      </c>
      <c r="HO2">
        <v>3</v>
      </c>
      <c r="HP2">
        <v>4</v>
      </c>
      <c r="HQ2">
        <v>5</v>
      </c>
      <c r="HR2">
        <v>6</v>
      </c>
      <c r="HS2">
        <v>7</v>
      </c>
      <c r="HT2">
        <v>8</v>
      </c>
      <c r="HU2">
        <v>9</v>
      </c>
      <c r="HV2">
        <v>10</v>
      </c>
      <c r="HW2">
        <v>11</v>
      </c>
      <c r="HX2">
        <v>12</v>
      </c>
      <c r="HY2">
        <v>13</v>
      </c>
      <c r="HZ2">
        <v>14</v>
      </c>
      <c r="IA2">
        <v>15</v>
      </c>
      <c r="IB2">
        <v>16</v>
      </c>
      <c r="IC2">
        <v>17</v>
      </c>
      <c r="ID2">
        <v>18</v>
      </c>
      <c r="IE2">
        <v>19</v>
      </c>
      <c r="IF2">
        <v>20</v>
      </c>
      <c r="IG2">
        <v>1</v>
      </c>
      <c r="IH2">
        <v>2</v>
      </c>
      <c r="II2">
        <v>3</v>
      </c>
      <c r="IJ2">
        <v>4</v>
      </c>
      <c r="IK2">
        <v>5</v>
      </c>
      <c r="IL2">
        <v>6</v>
      </c>
      <c r="IM2">
        <v>7</v>
      </c>
      <c r="IN2">
        <v>8</v>
      </c>
      <c r="IO2">
        <v>9</v>
      </c>
      <c r="IP2">
        <v>10</v>
      </c>
      <c r="IQ2">
        <v>11</v>
      </c>
      <c r="IR2">
        <v>12</v>
      </c>
      <c r="IS2">
        <v>13</v>
      </c>
      <c r="IT2">
        <v>14</v>
      </c>
      <c r="IU2">
        <v>15</v>
      </c>
      <c r="IV2">
        <v>16</v>
      </c>
      <c r="IW2">
        <v>17</v>
      </c>
      <c r="IX2">
        <v>18</v>
      </c>
      <c r="IY2">
        <v>19</v>
      </c>
      <c r="IZ2">
        <v>20</v>
      </c>
      <c r="JA2">
        <v>1</v>
      </c>
      <c r="JB2">
        <v>2</v>
      </c>
      <c r="JC2">
        <v>3</v>
      </c>
      <c r="JD2">
        <v>4</v>
      </c>
      <c r="JE2">
        <v>5</v>
      </c>
      <c r="JF2">
        <v>6</v>
      </c>
      <c r="JG2">
        <v>7</v>
      </c>
      <c r="JH2">
        <v>8</v>
      </c>
      <c r="JI2">
        <v>9</v>
      </c>
      <c r="JJ2">
        <v>10</v>
      </c>
      <c r="JK2">
        <v>11</v>
      </c>
      <c r="JL2">
        <v>12</v>
      </c>
      <c r="JM2">
        <v>13</v>
      </c>
      <c r="JN2">
        <v>14</v>
      </c>
      <c r="JO2">
        <v>15</v>
      </c>
      <c r="JP2">
        <v>16</v>
      </c>
      <c r="JQ2">
        <v>17</v>
      </c>
      <c r="JR2">
        <v>18</v>
      </c>
      <c r="JS2">
        <v>19</v>
      </c>
      <c r="JT2">
        <v>20</v>
      </c>
      <c r="JU2">
        <v>1</v>
      </c>
      <c r="JV2">
        <v>2</v>
      </c>
      <c r="JW2">
        <v>3</v>
      </c>
      <c r="JX2">
        <v>4</v>
      </c>
      <c r="JY2">
        <v>5</v>
      </c>
      <c r="JZ2">
        <v>6</v>
      </c>
      <c r="KA2">
        <v>7</v>
      </c>
      <c r="KB2">
        <v>8</v>
      </c>
      <c r="KC2">
        <v>9</v>
      </c>
      <c r="KD2">
        <v>10</v>
      </c>
      <c r="KE2">
        <v>11</v>
      </c>
      <c r="KF2">
        <v>12</v>
      </c>
      <c r="KG2">
        <v>13</v>
      </c>
      <c r="KH2">
        <v>14</v>
      </c>
      <c r="KI2">
        <v>15</v>
      </c>
      <c r="KJ2">
        <v>16</v>
      </c>
      <c r="KK2">
        <v>17</v>
      </c>
      <c r="KL2">
        <v>18</v>
      </c>
      <c r="KM2">
        <v>19</v>
      </c>
      <c r="KN2">
        <v>20</v>
      </c>
      <c r="KO2">
        <v>1</v>
      </c>
      <c r="KP2">
        <v>2</v>
      </c>
      <c r="KQ2">
        <v>3</v>
      </c>
      <c r="KR2">
        <v>4</v>
      </c>
      <c r="KS2">
        <v>5</v>
      </c>
      <c r="KT2">
        <v>6</v>
      </c>
      <c r="KU2">
        <v>7</v>
      </c>
      <c r="KV2">
        <v>8</v>
      </c>
      <c r="KW2">
        <v>9</v>
      </c>
      <c r="KX2">
        <v>10</v>
      </c>
      <c r="KY2">
        <v>11</v>
      </c>
      <c r="KZ2">
        <v>12</v>
      </c>
      <c r="LA2">
        <v>13</v>
      </c>
      <c r="LB2">
        <v>14</v>
      </c>
      <c r="LC2">
        <v>15</v>
      </c>
      <c r="LD2">
        <v>16</v>
      </c>
      <c r="LE2">
        <v>17</v>
      </c>
      <c r="LF2">
        <v>18</v>
      </c>
      <c r="LG2">
        <v>19</v>
      </c>
      <c r="LH2">
        <v>20</v>
      </c>
      <c r="LL2" t="s">
        <v>991</v>
      </c>
      <c r="LM2" t="s">
        <v>1025</v>
      </c>
      <c r="LN2">
        <v>1</v>
      </c>
      <c r="LO2">
        <v>2</v>
      </c>
      <c r="LP2">
        <v>3</v>
      </c>
      <c r="LQ2">
        <v>4</v>
      </c>
      <c r="LR2">
        <v>5</v>
      </c>
      <c r="LS2">
        <v>6</v>
      </c>
      <c r="LT2">
        <v>7</v>
      </c>
      <c r="LU2">
        <v>8</v>
      </c>
      <c r="LV2">
        <v>9</v>
      </c>
      <c r="LW2">
        <v>10</v>
      </c>
      <c r="LX2">
        <v>11</v>
      </c>
      <c r="LY2">
        <v>12</v>
      </c>
      <c r="LZ2">
        <v>13</v>
      </c>
      <c r="MA2">
        <v>14</v>
      </c>
      <c r="MB2">
        <v>15</v>
      </c>
      <c r="MC2">
        <v>16</v>
      </c>
      <c r="MD2">
        <v>17</v>
      </c>
      <c r="ME2">
        <v>18</v>
      </c>
      <c r="MF2">
        <v>19</v>
      </c>
      <c r="MG2">
        <v>20</v>
      </c>
      <c r="MI2" t="s">
        <v>886</v>
      </c>
      <c r="MK2" t="s">
        <v>1024</v>
      </c>
    </row>
    <row r="3" spans="1:349" ht="15.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0.30863908580533522</v>
      </c>
      <c r="H3">
        <v>0.33830102503385207</v>
      </c>
      <c r="I3">
        <v>0.34348887605383588</v>
      </c>
      <c r="J3">
        <v>0.3650874970709197</v>
      </c>
      <c r="K3">
        <v>0.30375641704373874</v>
      </c>
      <c r="L3">
        <v>0.3129431855517309</v>
      </c>
      <c r="M3">
        <v>0.32041957294497603</v>
      </c>
      <c r="N3">
        <v>0.32544623326194649</v>
      </c>
      <c r="O3">
        <v>0.7382642895371101</v>
      </c>
      <c r="P3">
        <v>0.7340547395014273</v>
      </c>
      <c r="Q3">
        <v>0.7360486499734481</v>
      </c>
      <c r="R3">
        <v>0.7409509760379388</v>
      </c>
      <c r="S3">
        <v>0.73206776774171245</v>
      </c>
      <c r="T3">
        <v>0.73640553019608457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0.3489452337218153</v>
      </c>
      <c r="AB3">
        <v>0.40344437440663733</v>
      </c>
      <c r="AC3">
        <v>0.41345703794298588</v>
      </c>
      <c r="AD3">
        <v>0.35063717364307118</v>
      </c>
      <c r="AE3">
        <v>0.38862563301548997</v>
      </c>
      <c r="AF3">
        <v>0.39532843806067974</v>
      </c>
      <c r="AG3">
        <v>0.38997427896911502</v>
      </c>
      <c r="AH3">
        <v>0.40291382345841192</v>
      </c>
      <c r="AI3">
        <v>0.85396736548125685</v>
      </c>
      <c r="AJ3">
        <v>0.88717503795405361</v>
      </c>
      <c r="AK3">
        <v>0.888346122470966</v>
      </c>
      <c r="AL3">
        <v>0.87266575595098828</v>
      </c>
      <c r="AM3">
        <v>0.87243589720552428</v>
      </c>
      <c r="AN3">
        <v>0.85723332705368682</v>
      </c>
      <c r="AO3">
        <v>0</v>
      </c>
      <c r="AP3">
        <v>0</v>
      </c>
      <c r="AQ3">
        <v>0</v>
      </c>
      <c r="AR3">
        <v>0</v>
      </c>
      <c r="AS3">
        <v>0</v>
      </c>
      <c r="AT3">
        <v>0.15545545868031524</v>
      </c>
      <c r="AU3">
        <v>0.33227064856456101</v>
      </c>
      <c r="AV3">
        <v>0.41888786045318283</v>
      </c>
      <c r="AW3">
        <v>0.48679876404046524</v>
      </c>
      <c r="AX3">
        <v>0.4167595294417043</v>
      </c>
      <c r="AY3">
        <v>0.43588515004023037</v>
      </c>
      <c r="AZ3">
        <v>0.43886670032264946</v>
      </c>
      <c r="BA3">
        <v>0.43626356110376124</v>
      </c>
      <c r="BB3">
        <v>0.45258138223930328</v>
      </c>
      <c r="BC3">
        <v>1.0307592313105971</v>
      </c>
      <c r="BD3">
        <v>1.0280538334330818</v>
      </c>
      <c r="BE3">
        <v>1.0042793973965531</v>
      </c>
      <c r="BF3">
        <v>1.0235593791321889</v>
      </c>
      <c r="BG3">
        <v>1.0294104592422779</v>
      </c>
      <c r="BH3">
        <v>1.0102287643251635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0.44834530728595684</v>
      </c>
      <c r="BP3">
        <v>0.48080330834467555</v>
      </c>
      <c r="BQ3">
        <v>0.52110921396416432</v>
      </c>
      <c r="BR3">
        <v>0.47972334812781159</v>
      </c>
      <c r="BS3">
        <v>0.49658202320823075</v>
      </c>
      <c r="BT3">
        <v>0.50046557245939427</v>
      </c>
      <c r="BU3">
        <v>0.53475832263864276</v>
      </c>
      <c r="BV3">
        <v>0.4995381181964208</v>
      </c>
      <c r="BW3">
        <v>1.1820250303008184</v>
      </c>
      <c r="BX3">
        <v>1.1558737417121294</v>
      </c>
      <c r="BY3">
        <v>1.1685195552939682</v>
      </c>
      <c r="BZ3">
        <v>1.1564852338582576</v>
      </c>
      <c r="CA3">
        <v>1.1515667130756395</v>
      </c>
      <c r="CB3">
        <v>1.1723111194672873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0.30874308420308</v>
      </c>
      <c r="CJ3">
        <v>0.51164131128694013</v>
      </c>
      <c r="CK3">
        <v>0.58921206002925808</v>
      </c>
      <c r="CL3">
        <v>0.53706748398424731</v>
      </c>
      <c r="CM3">
        <v>0.50494090941763137</v>
      </c>
      <c r="CN3">
        <v>0.56380361292565651</v>
      </c>
      <c r="CO3">
        <v>0.54053042401472162</v>
      </c>
      <c r="CP3">
        <v>0.58663171359833466</v>
      </c>
      <c r="CQ3">
        <v>1.317870395462504</v>
      </c>
      <c r="CR3">
        <v>1.3006776038349084</v>
      </c>
      <c r="CS3">
        <v>1.2817343134294918</v>
      </c>
      <c r="CT3">
        <v>1.3286060119865342</v>
      </c>
      <c r="CU3">
        <v>1.3096562308014614</v>
      </c>
      <c r="CV3">
        <v>1.3084422337182449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0.5375546075330544</v>
      </c>
      <c r="DE3">
        <v>0.62114909784370309</v>
      </c>
      <c r="DF3">
        <v>0.60799152185582117</v>
      </c>
      <c r="DG3">
        <v>0.63106102382907714</v>
      </c>
      <c r="DH3">
        <v>0.63585819032609825</v>
      </c>
      <c r="DI3">
        <v>0.70113093566069007</v>
      </c>
      <c r="DJ3">
        <v>0.62038419570220305</v>
      </c>
      <c r="DK3">
        <v>1.4434721141241282</v>
      </c>
      <c r="DL3">
        <v>1.4669069420443273</v>
      </c>
      <c r="DM3">
        <v>1.4273662526553512</v>
      </c>
      <c r="DN3">
        <v>1.43954561664053</v>
      </c>
      <c r="DO3">
        <v>1.4444957136995222</v>
      </c>
      <c r="DP3">
        <v>1.4716683842945921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0.55346833295004649</v>
      </c>
      <c r="DZ3">
        <v>0.70252680067588846</v>
      </c>
      <c r="EA3">
        <v>0.67572979402943911</v>
      </c>
      <c r="EB3">
        <v>0.65616713432131568</v>
      </c>
      <c r="EC3">
        <v>0.63363562466771772</v>
      </c>
      <c r="ED3">
        <v>0.71547397968233484</v>
      </c>
      <c r="EE3">
        <v>1.5844077370713308</v>
      </c>
      <c r="EF3">
        <v>1.5631820559520484</v>
      </c>
      <c r="EG3">
        <v>1.6057356797154592</v>
      </c>
      <c r="EH3">
        <v>1.5671632846195906</v>
      </c>
      <c r="EI3">
        <v>1.6016943721691492</v>
      </c>
      <c r="EJ3">
        <v>1.5859163092843658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0.47154214668629257</v>
      </c>
      <c r="ET3">
        <v>0.57413386062843585</v>
      </c>
      <c r="EU3">
        <v>0.6409689999073811</v>
      </c>
      <c r="EV3">
        <v>0.82050244645988124</v>
      </c>
      <c r="EW3">
        <v>0.74940364578074048</v>
      </c>
      <c r="EX3">
        <v>0.76261353130018406</v>
      </c>
      <c r="EY3">
        <v>1.7294616394651303</v>
      </c>
      <c r="EZ3">
        <v>1.7418221929816271</v>
      </c>
      <c r="FA3">
        <v>1.7438170653358722</v>
      </c>
      <c r="FB3">
        <v>1.7312471608018929</v>
      </c>
      <c r="FC3">
        <v>1.7465585304210962</v>
      </c>
      <c r="FD3">
        <v>1.7341190272539997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0.11992691534091258</v>
      </c>
      <c r="FN3">
        <v>0.65022624531417716</v>
      </c>
      <c r="FO3">
        <v>0.77130528324343217</v>
      </c>
      <c r="FP3">
        <v>0.82731452527501026</v>
      </c>
      <c r="FQ3">
        <v>0.74891923228558988</v>
      </c>
      <c r="FR3">
        <v>0.83360606245144864</v>
      </c>
      <c r="FS3">
        <v>1.8816718759371305</v>
      </c>
      <c r="FT3">
        <v>1.9014405351251253</v>
      </c>
      <c r="FU3">
        <v>1.8316609443086109</v>
      </c>
      <c r="FV3">
        <v>1.8603236199564825</v>
      </c>
      <c r="FW3">
        <v>1.9004651871166494</v>
      </c>
      <c r="FX3">
        <v>1.9039464367943815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0.33257670522815658</v>
      </c>
      <c r="GI3">
        <v>0.6515493357221761</v>
      </c>
      <c r="GJ3">
        <v>0.84844156382081093</v>
      </c>
      <c r="GK3">
        <v>0.80203847828618979</v>
      </c>
      <c r="GL3">
        <v>0.85825693583751406</v>
      </c>
      <c r="GM3">
        <v>2.037882063178345</v>
      </c>
      <c r="GN3">
        <v>2.0206291165647321</v>
      </c>
      <c r="GO3">
        <v>2.0280628761572022</v>
      </c>
      <c r="GP3">
        <v>2.0205924668692967</v>
      </c>
      <c r="GQ3">
        <v>1.9922646122256737</v>
      </c>
      <c r="GR3">
        <v>2.0692954263936927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0.53638210069831593</v>
      </c>
      <c r="HE3">
        <v>0.87264741710186156</v>
      </c>
      <c r="HF3">
        <v>0.8651332396759901</v>
      </c>
      <c r="HG3">
        <v>2.2267708583756805</v>
      </c>
      <c r="HH3">
        <v>2.1967942052429024</v>
      </c>
      <c r="HI3">
        <v>2.1575249028507821</v>
      </c>
      <c r="HJ3">
        <v>2.1628509020180746</v>
      </c>
      <c r="HK3">
        <v>2.1860605413533811</v>
      </c>
      <c r="HL3">
        <v>2.1838700169870875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0.4414108634445531</v>
      </c>
      <c r="HZ3">
        <v>0.65632289255077336</v>
      </c>
      <c r="IA3">
        <v>2.3325069615021108</v>
      </c>
      <c r="IB3">
        <v>2.3667647802882836</v>
      </c>
      <c r="IC3">
        <v>2.3564194629415312</v>
      </c>
      <c r="ID3">
        <v>2.3732902101363154</v>
      </c>
      <c r="IE3">
        <v>2.3528315191628133</v>
      </c>
      <c r="IF3">
        <v>2.3416912238770333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0.5318408910905259</v>
      </c>
      <c r="IU3">
        <v>2.9785604196808331</v>
      </c>
      <c r="IV3">
        <v>2.4746502976033424</v>
      </c>
      <c r="IW3">
        <v>2.4983394688471368</v>
      </c>
      <c r="IX3">
        <v>2.4913048360238004</v>
      </c>
      <c r="IY3">
        <v>2.4742799432909912</v>
      </c>
      <c r="IZ3">
        <v>2.4913877705126395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13.171405124605963</v>
      </c>
      <c r="JP3">
        <v>6.6266666939010728</v>
      </c>
      <c r="JQ3">
        <v>2.8797785682711456</v>
      </c>
      <c r="JR3">
        <v>2.6478344386169783</v>
      </c>
      <c r="JS3">
        <v>2.6352198654583723</v>
      </c>
      <c r="JT3">
        <v>2.6412537624869463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7.5992237408595802</v>
      </c>
      <c r="KL3">
        <v>3.3636518296196556</v>
      </c>
      <c r="KM3">
        <v>2.8997489178263711</v>
      </c>
      <c r="KN3">
        <v>2.8094738883416723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14.600135754899311</v>
      </c>
      <c r="LG3">
        <v>5.5923106124109259</v>
      </c>
      <c r="LH3">
        <v>3.2049307730927965</v>
      </c>
      <c r="LJ3" s="108" t="s">
        <v>1</v>
      </c>
      <c r="LL3">
        <v>1</v>
      </c>
      <c r="LM3" s="86">
        <v>0.05</v>
      </c>
      <c r="LN3">
        <f t="shared" ref="LN3:MG3" si="0">A$95</f>
        <v>0</v>
      </c>
      <c r="LO3">
        <f t="shared" si="0"/>
        <v>0</v>
      </c>
      <c r="LP3">
        <f t="shared" si="0"/>
        <v>0</v>
      </c>
      <c r="LQ3">
        <f t="shared" si="0"/>
        <v>0</v>
      </c>
      <c r="LR3">
        <f t="shared" si="0"/>
        <v>0</v>
      </c>
      <c r="LS3">
        <f t="shared" si="0"/>
        <v>0</v>
      </c>
      <c r="LT3">
        <f t="shared" si="0"/>
        <v>4.6017612728088313</v>
      </c>
      <c r="LU3">
        <f t="shared" si="0"/>
        <v>1.9375778238489403</v>
      </c>
      <c r="LV3">
        <f t="shared" si="0"/>
        <v>0</v>
      </c>
      <c r="LW3">
        <f t="shared" si="0"/>
        <v>0</v>
      </c>
      <c r="LX3">
        <f t="shared" si="0"/>
        <v>0</v>
      </c>
      <c r="LY3">
        <f t="shared" si="0"/>
        <v>0</v>
      </c>
      <c r="LZ3">
        <f t="shared" si="0"/>
        <v>0</v>
      </c>
      <c r="MA3">
        <f t="shared" si="0"/>
        <v>0</v>
      </c>
      <c r="MB3">
        <f t="shared" si="0"/>
        <v>0</v>
      </c>
      <c r="MC3">
        <f t="shared" si="0"/>
        <v>0</v>
      </c>
      <c r="MD3">
        <f t="shared" si="0"/>
        <v>0</v>
      </c>
      <c r="ME3">
        <f t="shared" si="0"/>
        <v>0</v>
      </c>
      <c r="MF3">
        <f t="shared" si="0"/>
        <v>0</v>
      </c>
      <c r="MG3">
        <f t="shared" si="0"/>
        <v>0</v>
      </c>
      <c r="MI3">
        <f>(119469*MJ3+56202)/10^4</f>
        <v>6.2175449999999994</v>
      </c>
      <c r="MJ3" s="86">
        <v>0.05</v>
      </c>
      <c r="MK3">
        <f>0.79*LS3+0.21*LT3</f>
        <v>0.96636986728985452</v>
      </c>
    </row>
    <row r="4" spans="1:34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J4" s="102" t="s">
        <v>2</v>
      </c>
      <c r="LL4">
        <v>2</v>
      </c>
      <c r="LM4" s="86">
        <v>0.1</v>
      </c>
      <c r="LN4">
        <f t="shared" ref="LN4:MG4" si="1">U$95</f>
        <v>0</v>
      </c>
      <c r="LO4">
        <f t="shared" si="1"/>
        <v>0</v>
      </c>
      <c r="LP4">
        <f t="shared" si="1"/>
        <v>0</v>
      </c>
      <c r="LQ4">
        <f t="shared" si="1"/>
        <v>0</v>
      </c>
      <c r="LR4">
        <f t="shared" si="1"/>
        <v>0</v>
      </c>
      <c r="LS4">
        <f t="shared" si="1"/>
        <v>0</v>
      </c>
      <c r="LT4">
        <f t="shared" si="1"/>
        <v>7.370471933374759</v>
      </c>
      <c r="LU4">
        <f t="shared" si="1"/>
        <v>0.61770698972253302</v>
      </c>
      <c r="LV4">
        <f t="shared" si="1"/>
        <v>0.72301177591069843</v>
      </c>
      <c r="LW4">
        <f t="shared" si="1"/>
        <v>0.49524394474355915</v>
      </c>
      <c r="LX4">
        <f t="shared" si="1"/>
        <v>0.61284979842502074</v>
      </c>
      <c r="LY4">
        <f t="shared" si="1"/>
        <v>0.58415333177017348</v>
      </c>
      <c r="LZ4">
        <f t="shared" si="1"/>
        <v>0.69120319591571866</v>
      </c>
      <c r="MA4">
        <f t="shared" si="1"/>
        <v>0.58387768535780982</v>
      </c>
      <c r="MB4">
        <f t="shared" si="1"/>
        <v>0.58185814931173685</v>
      </c>
      <c r="MC4">
        <f t="shared" si="1"/>
        <v>0.82204167330170075</v>
      </c>
      <c r="MD4">
        <f t="shared" si="1"/>
        <v>0.72410333791334192</v>
      </c>
      <c r="ME4">
        <f t="shared" si="1"/>
        <v>0.68270958636729273</v>
      </c>
      <c r="MF4">
        <f t="shared" si="1"/>
        <v>0.70600954580168729</v>
      </c>
      <c r="MG4">
        <f t="shared" si="1"/>
        <v>0.65207656442492901</v>
      </c>
      <c r="MI4">
        <f t="shared" ref="MI4:MI18" si="2">(119469*MJ4+56202)/10^4</f>
        <v>6.8148899999999992</v>
      </c>
      <c r="MJ4" s="86">
        <v>0.1</v>
      </c>
      <c r="MK4">
        <f>0.19*LS4+0.81*LT4</f>
        <v>5.9700822660335549</v>
      </c>
    </row>
    <row r="5" spans="1:34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J5" s="102" t="s">
        <v>3</v>
      </c>
      <c r="LL5">
        <v>3</v>
      </c>
      <c r="LM5" s="86">
        <v>0.15</v>
      </c>
      <c r="LN5">
        <f t="shared" ref="LN5:MG5" si="3">AO$95</f>
        <v>0</v>
      </c>
      <c r="LO5">
        <f t="shared" si="3"/>
        <v>0</v>
      </c>
      <c r="LP5">
        <f t="shared" si="3"/>
        <v>0</v>
      </c>
      <c r="LQ5">
        <f t="shared" si="3"/>
        <v>0</v>
      </c>
      <c r="LR5">
        <f t="shared" si="3"/>
        <v>0</v>
      </c>
      <c r="LS5">
        <f t="shared" si="3"/>
        <v>2.6402420426385103</v>
      </c>
      <c r="LT5">
        <f t="shared" si="3"/>
        <v>10.321365815755437</v>
      </c>
      <c r="LU5">
        <f t="shared" si="3"/>
        <v>6.0178868655635567</v>
      </c>
      <c r="LV5">
        <f t="shared" si="3"/>
        <v>2.2553271333644984</v>
      </c>
      <c r="LW5">
        <f t="shared" si="3"/>
        <v>2.4940142926381208</v>
      </c>
      <c r="LX5">
        <f t="shared" si="3"/>
        <v>2.48468570713576</v>
      </c>
      <c r="LY5">
        <f t="shared" si="3"/>
        <v>2.7572475528890195</v>
      </c>
      <c r="LZ5">
        <f t="shared" si="3"/>
        <v>2.3015007213402683</v>
      </c>
      <c r="MA5">
        <f t="shared" si="3"/>
        <v>2.5669027478525073</v>
      </c>
      <c r="MB5">
        <f t="shared" si="3"/>
        <v>2.2898535689496451</v>
      </c>
      <c r="MC5">
        <f t="shared" si="3"/>
        <v>2.2823601660754145</v>
      </c>
      <c r="MD5">
        <f t="shared" si="3"/>
        <v>2.5413490130909873</v>
      </c>
      <c r="ME5">
        <f t="shared" si="3"/>
        <v>2.5153912230923638</v>
      </c>
      <c r="MF5">
        <f t="shared" si="3"/>
        <v>2.4131380098689541</v>
      </c>
      <c r="MG5">
        <f t="shared" si="3"/>
        <v>2.6053620284002115</v>
      </c>
      <c r="MI5">
        <f t="shared" si="2"/>
        <v>7.4122350000000008</v>
      </c>
      <c r="MJ5" s="86">
        <v>0.15</v>
      </c>
      <c r="MK5">
        <f>0.59*LT5+0.41*LU5</f>
        <v>8.5569394461767665</v>
      </c>
    </row>
    <row r="6" spans="1:34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0.31785584302482578</v>
      </c>
      <c r="H6">
        <v>0.33794080226979739</v>
      </c>
      <c r="I6">
        <v>0.34348874148791819</v>
      </c>
      <c r="J6">
        <v>0.36506515929952871</v>
      </c>
      <c r="K6">
        <v>0.30374371640519859</v>
      </c>
      <c r="L6">
        <v>0.31295380038845289</v>
      </c>
      <c r="M6">
        <v>0.3203908498587571</v>
      </c>
      <c r="N6">
        <v>0.32541851989653819</v>
      </c>
      <c r="O6">
        <v>0.73804614275595259</v>
      </c>
      <c r="P6">
        <v>0.73384671342443142</v>
      </c>
      <c r="Q6">
        <v>0.735824175893944</v>
      </c>
      <c r="R6">
        <v>0.74072506048090014</v>
      </c>
      <c r="S6">
        <v>0.73184778335619061</v>
      </c>
      <c r="T6">
        <v>0.73618503100523647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0.34841820664488032</v>
      </c>
      <c r="AB6">
        <v>0.40341881491763437</v>
      </c>
      <c r="AC6">
        <v>0.41343977746618893</v>
      </c>
      <c r="AD6">
        <v>0.35060541244721311</v>
      </c>
      <c r="AE6">
        <v>0.38862616822431179</v>
      </c>
      <c r="AF6">
        <v>0.39534608928654563</v>
      </c>
      <c r="AG6">
        <v>0.38995427557000018</v>
      </c>
      <c r="AH6">
        <v>0.40288726899998406</v>
      </c>
      <c r="AI6">
        <v>0.85351072062963529</v>
      </c>
      <c r="AJ6">
        <v>0.88672206062667924</v>
      </c>
      <c r="AK6">
        <v>0.88789896605139296</v>
      </c>
      <c r="AL6">
        <v>0.87222693220029923</v>
      </c>
      <c r="AM6">
        <v>0.87199017056506645</v>
      </c>
      <c r="AN6">
        <v>0.85678311415445396</v>
      </c>
      <c r="AO6">
        <v>0</v>
      </c>
      <c r="AP6">
        <v>0</v>
      </c>
      <c r="AQ6">
        <v>0</v>
      </c>
      <c r="AR6">
        <v>0</v>
      </c>
      <c r="AS6">
        <v>0</v>
      </c>
      <c r="AT6">
        <v>2.0379041240733295E-2</v>
      </c>
      <c r="AU6">
        <v>0.61924503832879207</v>
      </c>
      <c r="AV6">
        <v>0.41010496149649683</v>
      </c>
      <c r="AW6">
        <v>0.48677961213950938</v>
      </c>
      <c r="AX6">
        <v>0.4167803998396904</v>
      </c>
      <c r="AY6">
        <v>0.43590530042159453</v>
      </c>
      <c r="AZ6">
        <v>0.43892714883354522</v>
      </c>
      <c r="BA6">
        <v>0.43625809640615826</v>
      </c>
      <c r="BB6">
        <v>0.45260521692510758</v>
      </c>
      <c r="BC6">
        <v>1.0301052834867486</v>
      </c>
      <c r="BD6">
        <v>1.027393377193915</v>
      </c>
      <c r="BE6">
        <v>1.0036133784561805</v>
      </c>
      <c r="BF6">
        <v>1.0228762362934101</v>
      </c>
      <c r="BG6">
        <v>1.0287358161328062</v>
      </c>
      <c r="BH6">
        <v>1.0095541869256992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0.48819577751275345</v>
      </c>
      <c r="BP6">
        <v>0.48789956388642064</v>
      </c>
      <c r="BQ6">
        <v>0.52115060126366608</v>
      </c>
      <c r="BR6">
        <v>0.47975889006184019</v>
      </c>
      <c r="BS6">
        <v>0.49656373087767841</v>
      </c>
      <c r="BT6">
        <v>0.50038215824152521</v>
      </c>
      <c r="BU6">
        <v>0.53479055340201276</v>
      </c>
      <c r="BV6">
        <v>0.49948238109689186</v>
      </c>
      <c r="BW6">
        <v>1.1811374263322709</v>
      </c>
      <c r="BX6">
        <v>1.1549914297813524</v>
      </c>
      <c r="BY6">
        <v>1.1676053034857219</v>
      </c>
      <c r="BZ6">
        <v>1.1556003590028001</v>
      </c>
      <c r="CA6">
        <v>1.1506646963273319</v>
      </c>
      <c r="CB6">
        <v>1.1714397472365456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0.83295757748271282</v>
      </c>
      <c r="CJ6">
        <v>1.116686649298734</v>
      </c>
      <c r="CK6">
        <v>0.58709373292393974</v>
      </c>
      <c r="CL6">
        <v>0.53700310411423635</v>
      </c>
      <c r="CM6">
        <v>0.50495561573899639</v>
      </c>
      <c r="CN6">
        <v>0.56381446136509283</v>
      </c>
      <c r="CO6">
        <v>0.54057693457467115</v>
      </c>
      <c r="CP6">
        <v>0.58656516350579946</v>
      </c>
      <c r="CQ6">
        <v>1.3168374878916067</v>
      </c>
      <c r="CR6">
        <v>1.2995272019004791</v>
      </c>
      <c r="CS6">
        <v>1.2806067150566325</v>
      </c>
      <c r="CT6">
        <v>1.3275636418963259</v>
      </c>
      <c r="CU6">
        <v>1.3084940031118883</v>
      </c>
      <c r="CV6">
        <v>1.3073210640369894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1.2365833686538783</v>
      </c>
      <c r="DE6">
        <v>0.99305167578397269</v>
      </c>
      <c r="DF6">
        <v>0.57037533521559269</v>
      </c>
      <c r="DG6">
        <v>0.63100058805333425</v>
      </c>
      <c r="DH6">
        <v>0.63588915371236754</v>
      </c>
      <c r="DI6">
        <v>0.70106465561854858</v>
      </c>
      <c r="DJ6">
        <v>0.62038959067889143</v>
      </c>
      <c r="DK6">
        <v>1.4464269817373148</v>
      </c>
      <c r="DL6">
        <v>1.4763950583449075</v>
      </c>
      <c r="DM6">
        <v>1.4273702391972898</v>
      </c>
      <c r="DN6">
        <v>1.451699007950163</v>
      </c>
      <c r="DO6">
        <v>1.4482633578066804</v>
      </c>
      <c r="DP6">
        <v>1.4703101730708439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1.8708173016561438</v>
      </c>
      <c r="DZ6">
        <v>0.74235481998423047</v>
      </c>
      <c r="EA6">
        <v>0.68696749700119075</v>
      </c>
      <c r="EB6">
        <v>0.71751590300076007</v>
      </c>
      <c r="EC6">
        <v>0.64704153229655359</v>
      </c>
      <c r="ED6">
        <v>0.73522999516867804</v>
      </c>
      <c r="EE6">
        <v>1.5869549055055283</v>
      </c>
      <c r="EF6">
        <v>1.5615760826134815</v>
      </c>
      <c r="EG6">
        <v>1.6044297546313102</v>
      </c>
      <c r="EH6">
        <v>1.5669124486632644</v>
      </c>
      <c r="EI6">
        <v>1.6030359602303155</v>
      </c>
      <c r="EJ6">
        <v>1.6074788417148558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1.6684889131030678</v>
      </c>
      <c r="ET6">
        <v>1.2429151863498089</v>
      </c>
      <c r="EU6">
        <v>0.6435640004249833</v>
      </c>
      <c r="EV6">
        <v>0.9286553830040013</v>
      </c>
      <c r="EW6">
        <v>0.85170260010481336</v>
      </c>
      <c r="EX6">
        <v>0.84500459562509644</v>
      </c>
      <c r="EY6">
        <v>1.7333144179449296</v>
      </c>
      <c r="EZ6">
        <v>1.7433226956391625</v>
      </c>
      <c r="FA6">
        <v>1.7430554467491475</v>
      </c>
      <c r="FB6">
        <v>1.7477332235656406</v>
      </c>
      <c r="FC6">
        <v>1.8018286737775304</v>
      </c>
      <c r="FD6">
        <v>1.7408907916192113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0.55350970196851434</v>
      </c>
      <c r="FN6">
        <v>1.9828069891670657</v>
      </c>
      <c r="FO6">
        <v>1.0318772715135165</v>
      </c>
      <c r="FP6">
        <v>0.86625799759065136</v>
      </c>
      <c r="FQ6">
        <v>0.8006431769818172</v>
      </c>
      <c r="FR6">
        <v>0.87166425745252518</v>
      </c>
      <c r="FS6">
        <v>1.8903443765450243</v>
      </c>
      <c r="FT6">
        <v>1.9249019260914082</v>
      </c>
      <c r="FU6">
        <v>1.829758146614813</v>
      </c>
      <c r="FV6">
        <v>1.887644470923223</v>
      </c>
      <c r="FW6">
        <v>1.9103428489913341</v>
      </c>
      <c r="FX6">
        <v>1.924120020630216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2.1050984017086014</v>
      </c>
      <c r="GI6">
        <v>1.5172794983283302</v>
      </c>
      <c r="GJ6">
        <v>0.87285213976557463</v>
      </c>
      <c r="GK6">
        <v>0.91322788579227687</v>
      </c>
      <c r="GL6">
        <v>1.0985726199958394</v>
      </c>
      <c r="GM6">
        <v>2.0868207981573255</v>
      </c>
      <c r="GN6">
        <v>2.0523039786971333</v>
      </c>
      <c r="GO6">
        <v>2.0336823848851449</v>
      </c>
      <c r="GP6">
        <v>2.0460917525170768</v>
      </c>
      <c r="GQ6">
        <v>2.0024371594867341</v>
      </c>
      <c r="GR6">
        <v>2.1135154433596637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1.8976824453903245</v>
      </c>
      <c r="HE6">
        <v>1.0954771547072728</v>
      </c>
      <c r="HF6">
        <v>1.0058911721951258</v>
      </c>
      <c r="HG6">
        <v>2.3424623685131212</v>
      </c>
      <c r="HH6">
        <v>2.2839735917372748</v>
      </c>
      <c r="HI6">
        <v>2.192570882675315</v>
      </c>
      <c r="HJ6">
        <v>2.2301014557242116</v>
      </c>
      <c r="HK6">
        <v>2.2228419478923351</v>
      </c>
      <c r="HL6">
        <v>2.2076444925093393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2.9267054992665229</v>
      </c>
      <c r="HZ6">
        <v>1.9451135770251873</v>
      </c>
      <c r="IA6">
        <v>2.3076979616252462</v>
      </c>
      <c r="IB6">
        <v>2.4164097566193337</v>
      </c>
      <c r="IC6">
        <v>2.3972342133670974</v>
      </c>
      <c r="ID6">
        <v>2.4325784463169531</v>
      </c>
      <c r="IE6">
        <v>2.4266423043784529</v>
      </c>
      <c r="IF6">
        <v>2.418022999562941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1.9740742592697269</v>
      </c>
      <c r="IU6">
        <v>2.9359024875947344</v>
      </c>
      <c r="IV6">
        <v>2.5113492194801363</v>
      </c>
      <c r="IW6">
        <v>2.4269614054701321</v>
      </c>
      <c r="IX6">
        <v>2.5482814643604219</v>
      </c>
      <c r="IY6">
        <v>2.5820853223563289</v>
      </c>
      <c r="IZ6">
        <v>2.6262979989796289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6.7711975190056863</v>
      </c>
      <c r="JP6">
        <v>4.5040337269499044</v>
      </c>
      <c r="JQ6">
        <v>2.8438798231689546</v>
      </c>
      <c r="JR6">
        <v>2.5350273507828653</v>
      </c>
      <c r="JS6">
        <v>2.6878106319528081</v>
      </c>
      <c r="JT6">
        <v>2.6709125710548172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4.100780831725424</v>
      </c>
      <c r="KL6">
        <v>3.1867244703777993</v>
      </c>
      <c r="KM6">
        <v>2.8346231966390785</v>
      </c>
      <c r="KN6">
        <v>2.661265230409013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6.6992719331427129</v>
      </c>
      <c r="LG6">
        <v>4.157537300668678</v>
      </c>
      <c r="LH6">
        <v>3.0821583320933774</v>
      </c>
      <c r="LJ6" s="102" t="s">
        <v>5</v>
      </c>
      <c r="LL6">
        <v>4</v>
      </c>
      <c r="LM6" s="86">
        <v>0.2</v>
      </c>
      <c r="LN6">
        <f t="shared" ref="LN6:MG6" si="4">BI$95</f>
        <v>0</v>
      </c>
      <c r="LO6">
        <f t="shared" si="4"/>
        <v>0</v>
      </c>
      <c r="LP6">
        <f t="shared" si="4"/>
        <v>0</v>
      </c>
      <c r="LQ6">
        <f t="shared" si="4"/>
        <v>0</v>
      </c>
      <c r="LR6">
        <f t="shared" si="4"/>
        <v>0</v>
      </c>
      <c r="LS6">
        <f t="shared" si="4"/>
        <v>0</v>
      </c>
      <c r="LT6">
        <f t="shared" si="4"/>
        <v>8.3539983673396971</v>
      </c>
      <c r="LU6">
        <f t="shared" si="4"/>
        <v>13.615834439033245</v>
      </c>
      <c r="LV6">
        <f t="shared" si="4"/>
        <v>4.9723975116906587</v>
      </c>
      <c r="LW6">
        <f t="shared" si="4"/>
        <v>2.2155902868830122</v>
      </c>
      <c r="LX6">
        <f t="shared" si="4"/>
        <v>2.3297778884820195</v>
      </c>
      <c r="LY6">
        <f t="shared" si="4"/>
        <v>2.4084473070586823</v>
      </c>
      <c r="LZ6">
        <f t="shared" si="4"/>
        <v>2.5482142032948025</v>
      </c>
      <c r="MA6">
        <f t="shared" si="4"/>
        <v>2.3321501476157267</v>
      </c>
      <c r="MB6">
        <f t="shared" si="4"/>
        <v>2.6165283873299949</v>
      </c>
      <c r="MC6">
        <f t="shared" si="4"/>
        <v>2.7789200212338305</v>
      </c>
      <c r="MD6">
        <f t="shared" si="4"/>
        <v>2.946555683163214</v>
      </c>
      <c r="ME6">
        <f t="shared" si="4"/>
        <v>2.5885934576620842</v>
      </c>
      <c r="MF6">
        <f t="shared" si="4"/>
        <v>2.7841865650935866</v>
      </c>
      <c r="MG6">
        <f t="shared" si="4"/>
        <v>2.7003907166304759</v>
      </c>
      <c r="MI6">
        <f t="shared" si="2"/>
        <v>8.0095799999999997</v>
      </c>
      <c r="MJ6" s="86">
        <v>0.2</v>
      </c>
      <c r="MK6">
        <f>1*LU6+0.001*LV6</f>
        <v>13.620806836544936</v>
      </c>
    </row>
    <row r="7" spans="1:34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0.31186367752966454</v>
      </c>
      <c r="H7">
        <v>0.33780618657760247</v>
      </c>
      <c r="I7">
        <v>0.34350070974909475</v>
      </c>
      <c r="J7">
        <v>0.364812326219911</v>
      </c>
      <c r="K7">
        <v>0.3036076389535603</v>
      </c>
      <c r="L7">
        <v>0.3130950751324002</v>
      </c>
      <c r="M7">
        <v>0.32005846013214229</v>
      </c>
      <c r="N7">
        <v>0.32510030899222842</v>
      </c>
      <c r="O7">
        <v>0.73544843905114377</v>
      </c>
      <c r="P7">
        <v>0.73137075605848523</v>
      </c>
      <c r="Q7">
        <v>0.73315120935168798</v>
      </c>
      <c r="R7">
        <v>0.73803437644594394</v>
      </c>
      <c r="S7">
        <v>0.729227622764267</v>
      </c>
      <c r="T7">
        <v>0.73356029486996643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0.33328884230030442</v>
      </c>
      <c r="AB7">
        <v>0.40312450618089551</v>
      </c>
      <c r="AC7">
        <v>0.41324346586802946</v>
      </c>
      <c r="AD7">
        <v>0.35023961798633435</v>
      </c>
      <c r="AE7">
        <v>0.38864468418378756</v>
      </c>
      <c r="AF7">
        <v>0.39556578621168614</v>
      </c>
      <c r="AG7">
        <v>0.38972527687861436</v>
      </c>
      <c r="AH7">
        <v>0.40258074715347786</v>
      </c>
      <c r="AI7">
        <v>0.8480679077304889</v>
      </c>
      <c r="AJ7">
        <v>0.88132458752259291</v>
      </c>
      <c r="AK7">
        <v>0.88257130111802096</v>
      </c>
      <c r="AL7">
        <v>0.86699919489852395</v>
      </c>
      <c r="AM7">
        <v>0.86667983500583268</v>
      </c>
      <c r="AN7">
        <v>0.85141821810585172</v>
      </c>
      <c r="AO7">
        <v>0</v>
      </c>
      <c r="AP7">
        <v>0</v>
      </c>
      <c r="AQ7">
        <v>0</v>
      </c>
      <c r="AR7">
        <v>0</v>
      </c>
      <c r="AS7">
        <v>0</v>
      </c>
      <c r="AT7">
        <v>0.10888618518866076</v>
      </c>
      <c r="AU7">
        <v>0.36992517211865678</v>
      </c>
      <c r="AV7">
        <v>0.41059804573610792</v>
      </c>
      <c r="AW7">
        <v>0.4865795151098396</v>
      </c>
      <c r="AX7">
        <v>0.41707434001859162</v>
      </c>
      <c r="AY7">
        <v>0.43618634253981026</v>
      </c>
      <c r="AZ7">
        <v>0.43968629893828381</v>
      </c>
      <c r="BA7">
        <v>0.43623046262493248</v>
      </c>
      <c r="BB7">
        <v>0.45293249482116732</v>
      </c>
      <c r="BC7">
        <v>1.0223219400610297</v>
      </c>
      <c r="BD7">
        <v>1.0195329939285274</v>
      </c>
      <c r="BE7">
        <v>0.99569075788116879</v>
      </c>
      <c r="BF7">
        <v>1.0147438658615082</v>
      </c>
      <c r="BG7">
        <v>1.0207039942806679</v>
      </c>
      <c r="BH7">
        <v>1.001525631550277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0.43956179699332737</v>
      </c>
      <c r="BP7">
        <v>0.43331965026767333</v>
      </c>
      <c r="BQ7">
        <v>0.5216667772096758</v>
      </c>
      <c r="BR7">
        <v>0.48021341051622735</v>
      </c>
      <c r="BS7">
        <v>0.49637863873171101</v>
      </c>
      <c r="BT7">
        <v>0.49941898850005795</v>
      </c>
      <c r="BU7">
        <v>0.53520780752830788</v>
      </c>
      <c r="BV7">
        <v>0.49885146795638569</v>
      </c>
      <c r="BW7">
        <v>1.1705694633947059</v>
      </c>
      <c r="BX7">
        <v>1.1444880795671797</v>
      </c>
      <c r="BY7">
        <v>1.1567187750828565</v>
      </c>
      <c r="BZ7">
        <v>1.1450657822413661</v>
      </c>
      <c r="CA7">
        <v>1.1399271953855343</v>
      </c>
      <c r="CB7">
        <v>1.1610682577353086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7.168902694068327E-2</v>
      </c>
      <c r="CJ7">
        <v>0.77276047448872376</v>
      </c>
      <c r="CK7">
        <v>0.54967882442395621</v>
      </c>
      <c r="CL7">
        <v>0.53629853913917369</v>
      </c>
      <c r="CM7">
        <v>0.50520473349236938</v>
      </c>
      <c r="CN7">
        <v>0.56401248435032381</v>
      </c>
      <c r="CO7">
        <v>0.54122214453291184</v>
      </c>
      <c r="CP7">
        <v>0.58584312481800715</v>
      </c>
      <c r="CQ7">
        <v>1.3045677873344772</v>
      </c>
      <c r="CR7">
        <v>1.2858354788305337</v>
      </c>
      <c r="CS7">
        <v>1.2671958544323301</v>
      </c>
      <c r="CT7">
        <v>1.3151718754112818</v>
      </c>
      <c r="CU7">
        <v>1.294659199977741</v>
      </c>
      <c r="CV7">
        <v>1.2939771490804046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1.3375703834050721</v>
      </c>
      <c r="DE7">
        <v>0.70117789288179588</v>
      </c>
      <c r="DF7">
        <v>0.57609154778647076</v>
      </c>
      <c r="DG7">
        <v>0.63033356883735625</v>
      </c>
      <c r="DH7">
        <v>0.63630433608611936</v>
      </c>
      <c r="DI7">
        <v>0.70034079452010956</v>
      </c>
      <c r="DJ7">
        <v>0.62052355642527124</v>
      </c>
      <c r="DK7">
        <v>1.4271382254736757</v>
      </c>
      <c r="DL7">
        <v>1.452947471115535</v>
      </c>
      <c r="DM7">
        <v>1.4097891632723099</v>
      </c>
      <c r="DN7">
        <v>1.4254804823842724</v>
      </c>
      <c r="DO7">
        <v>1.4280130764894052</v>
      </c>
      <c r="DP7">
        <v>1.4541404755568821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1.8933450793796875</v>
      </c>
      <c r="DZ7">
        <v>0.60109117437598825</v>
      </c>
      <c r="EA7">
        <v>0.67957214946493494</v>
      </c>
      <c r="EB7">
        <v>0.67375278107960623</v>
      </c>
      <c r="EC7">
        <v>0.63779638115766801</v>
      </c>
      <c r="ED7">
        <v>0.72173073982194069</v>
      </c>
      <c r="EE7">
        <v>1.5650477978159589</v>
      </c>
      <c r="EF7">
        <v>1.5424483190935419</v>
      </c>
      <c r="EG7">
        <v>1.5862762624367448</v>
      </c>
      <c r="EH7">
        <v>1.5466301556692017</v>
      </c>
      <c r="EI7">
        <v>1.5823620713519273</v>
      </c>
      <c r="EJ7">
        <v>1.5712716560264188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1.7308222189983999</v>
      </c>
      <c r="ET7">
        <v>0.81184463181479094</v>
      </c>
      <c r="EU7">
        <v>0.62305837420956034</v>
      </c>
      <c r="EV7">
        <v>0.85286174487200261</v>
      </c>
      <c r="EW7">
        <v>0.7788388406797605</v>
      </c>
      <c r="EX7">
        <v>0.78764971158182362</v>
      </c>
      <c r="EY7">
        <v>1.7074812704572768</v>
      </c>
      <c r="EZ7">
        <v>1.719558068799695</v>
      </c>
      <c r="FA7">
        <v>1.7212075529822739</v>
      </c>
      <c r="FB7">
        <v>1.7138876637126084</v>
      </c>
      <c r="FC7">
        <v>1.7377937978907223</v>
      </c>
      <c r="FD7">
        <v>1.7131090905096451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0.16652710567756068</v>
      </c>
      <c r="FN7">
        <v>2.1710403519007264</v>
      </c>
      <c r="FO7">
        <v>0.67356325441413778</v>
      </c>
      <c r="FP7">
        <v>0.83951491240146581</v>
      </c>
      <c r="FQ7">
        <v>0.7629116561975483</v>
      </c>
      <c r="FR7">
        <v>0.84524447150788062</v>
      </c>
      <c r="FS7">
        <v>1.8582859284703641</v>
      </c>
      <c r="FT7">
        <v>1.8824805179893731</v>
      </c>
      <c r="FU7">
        <v>1.8051177752102225</v>
      </c>
      <c r="FV7">
        <v>1.8416172968047511</v>
      </c>
      <c r="FW7">
        <v>1.8787162115282574</v>
      </c>
      <c r="FX7">
        <v>1.8855426487456084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2.2038794979520588</v>
      </c>
      <c r="GI7">
        <v>1.0693980401689362</v>
      </c>
      <c r="GJ7">
        <v>0.79157268853734031</v>
      </c>
      <c r="GK7">
        <v>0.83386582890761463</v>
      </c>
      <c r="GL7">
        <v>0.92644733014395053</v>
      </c>
      <c r="GM7">
        <v>2.0223164711492996</v>
      </c>
      <c r="GN7">
        <v>2.0003276171457856</v>
      </c>
      <c r="GO7">
        <v>1.9999930002705455</v>
      </c>
      <c r="GP7">
        <v>1.9981092502121645</v>
      </c>
      <c r="GQ7">
        <v>1.9656329221803039</v>
      </c>
      <c r="GR7">
        <v>2.0525465418759707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1.7786981211302935</v>
      </c>
      <c r="HE7">
        <v>0.6823069191956771</v>
      </c>
      <c r="HF7">
        <v>0.90569335391983419</v>
      </c>
      <c r="HG7">
        <v>2.2243142898979649</v>
      </c>
      <c r="HH7">
        <v>2.1884790809144024</v>
      </c>
      <c r="HI7">
        <v>2.1356932577455061</v>
      </c>
      <c r="HJ7">
        <v>2.1498040379750853</v>
      </c>
      <c r="HK7">
        <v>2.1648008089961066</v>
      </c>
      <c r="HL7">
        <v>2.1597271930725324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3.303881715789545</v>
      </c>
      <c r="HZ7">
        <v>1.5183734309622705</v>
      </c>
      <c r="IA7">
        <v>2.2321664341730396</v>
      </c>
      <c r="IB7">
        <v>2.3435353109472983</v>
      </c>
      <c r="IC7">
        <v>2.3315336987130828</v>
      </c>
      <c r="ID7">
        <v>2.3541502947386275</v>
      </c>
      <c r="IE7">
        <v>2.3347686456658119</v>
      </c>
      <c r="IF7">
        <v>2.3283847884661628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2.5489627229324889</v>
      </c>
      <c r="IU7">
        <v>3.1000529200469957</v>
      </c>
      <c r="IV7">
        <v>2.3965149417693543</v>
      </c>
      <c r="IW7">
        <v>2.3966486536204843</v>
      </c>
      <c r="IX7">
        <v>2.4678500703730175</v>
      </c>
      <c r="IY7">
        <v>2.4586870935054184</v>
      </c>
      <c r="IZ7">
        <v>2.4850937494192937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7.7216398036392011</v>
      </c>
      <c r="JP7">
        <v>5.0171008309901683</v>
      </c>
      <c r="JQ7">
        <v>2.8321571157450789</v>
      </c>
      <c r="JR7">
        <v>2.4721158404703054</v>
      </c>
      <c r="JS7">
        <v>2.5975924616387882</v>
      </c>
      <c r="JT7">
        <v>2.6057487996439965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4.6623108908401649</v>
      </c>
      <c r="KL7">
        <v>3.4266896002499942</v>
      </c>
      <c r="KM7">
        <v>2.7759934967745954</v>
      </c>
      <c r="KN7">
        <v>2.6638988101583321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7.7821076176725548</v>
      </c>
      <c r="LG7">
        <v>4.5060869821809453</v>
      </c>
      <c r="LH7">
        <v>3.2484064212703601</v>
      </c>
      <c r="LJ7" s="102" t="s">
        <v>7</v>
      </c>
      <c r="LL7">
        <v>5</v>
      </c>
      <c r="LM7" s="86">
        <v>0.25</v>
      </c>
      <c r="LN7">
        <f t="shared" ref="LN7:MG7" si="5">CC$95</f>
        <v>0</v>
      </c>
      <c r="LO7">
        <f t="shared" si="5"/>
        <v>0</v>
      </c>
      <c r="LP7">
        <f t="shared" si="5"/>
        <v>0</v>
      </c>
      <c r="LQ7">
        <f t="shared" si="5"/>
        <v>0</v>
      </c>
      <c r="LR7">
        <f t="shared" si="5"/>
        <v>0</v>
      </c>
      <c r="LS7">
        <f t="shared" si="5"/>
        <v>0</v>
      </c>
      <c r="LT7">
        <f t="shared" si="5"/>
        <v>14.995444824644281</v>
      </c>
      <c r="LU7">
        <f t="shared" si="5"/>
        <v>11.832111413958645</v>
      </c>
      <c r="LV7">
        <f t="shared" si="5"/>
        <v>10.625137728229621</v>
      </c>
      <c r="LW7">
        <f t="shared" si="5"/>
        <v>2.9494532573984333</v>
      </c>
      <c r="LX7">
        <f t="shared" si="5"/>
        <v>3.0451244802799833</v>
      </c>
      <c r="LY7">
        <f t="shared" si="5"/>
        <v>3.387432867137949</v>
      </c>
      <c r="LZ7">
        <f t="shared" si="5"/>
        <v>3.2273701296667632</v>
      </c>
      <c r="MA7">
        <f t="shared" si="5"/>
        <v>3.4808071142163124</v>
      </c>
      <c r="MB7">
        <f t="shared" si="5"/>
        <v>3.6523233431731623</v>
      </c>
      <c r="MC7">
        <f t="shared" si="5"/>
        <v>3.7651902278671843</v>
      </c>
      <c r="MD7">
        <f t="shared" si="5"/>
        <v>3.7647184759676726</v>
      </c>
      <c r="ME7">
        <f t="shared" si="5"/>
        <v>3.3421473400795114</v>
      </c>
      <c r="MF7">
        <f t="shared" si="5"/>
        <v>3.4302498953407352</v>
      </c>
      <c r="MG7">
        <f t="shared" si="5"/>
        <v>3.4279089313242164</v>
      </c>
      <c r="MI7">
        <f t="shared" si="2"/>
        <v>8.6069250000000004</v>
      </c>
      <c r="MJ7" s="86">
        <v>0.25</v>
      </c>
      <c r="MK7">
        <f>0.4*LU7+0.6*LV7</f>
        <v>11.107927202521232</v>
      </c>
    </row>
    <row r="8" spans="1:34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J8" s="102" t="s">
        <v>9</v>
      </c>
      <c r="LL8">
        <v>6</v>
      </c>
      <c r="LM8" s="86">
        <v>0.3</v>
      </c>
      <c r="LN8">
        <f t="shared" ref="LN8:MG8" si="6">CW$95</f>
        <v>0</v>
      </c>
      <c r="LO8">
        <f t="shared" si="6"/>
        <v>0</v>
      </c>
      <c r="LP8">
        <f t="shared" si="6"/>
        <v>0</v>
      </c>
      <c r="LQ8">
        <f t="shared" si="6"/>
        <v>0</v>
      </c>
      <c r="LR8">
        <f t="shared" si="6"/>
        <v>0</v>
      </c>
      <c r="LS8">
        <f t="shared" si="6"/>
        <v>0</v>
      </c>
      <c r="LT8">
        <f t="shared" si="6"/>
        <v>0</v>
      </c>
      <c r="LU8">
        <f t="shared" si="6"/>
        <v>8.5395042339298026</v>
      </c>
      <c r="LV8">
        <f t="shared" si="6"/>
        <v>15.632543075607941</v>
      </c>
      <c r="LW8">
        <f t="shared" si="6"/>
        <v>7.5188259194772842</v>
      </c>
      <c r="LX8">
        <f t="shared" si="6"/>
        <v>2.9060595541918004</v>
      </c>
      <c r="LY8">
        <f t="shared" si="6"/>
        <v>2.6338690485989598</v>
      </c>
      <c r="LZ8">
        <f t="shared" si="6"/>
        <v>3.339708363193957</v>
      </c>
      <c r="MA8">
        <f t="shared" si="6"/>
        <v>3.2576317785079176</v>
      </c>
      <c r="MB8">
        <f t="shared" si="6"/>
        <v>4.0504606034495554</v>
      </c>
      <c r="MC8">
        <f t="shared" si="6"/>
        <v>3.8923552757735767</v>
      </c>
      <c r="MD8">
        <f t="shared" si="6"/>
        <v>3.7465674415628278</v>
      </c>
      <c r="ME8">
        <f t="shared" si="6"/>
        <v>4.162375269095592</v>
      </c>
      <c r="MF8">
        <f t="shared" si="6"/>
        <v>4.0835908520198547</v>
      </c>
      <c r="MG8">
        <f t="shared" si="6"/>
        <v>3.8327689271752652</v>
      </c>
      <c r="MI8">
        <f t="shared" si="2"/>
        <v>9.2042699999999993</v>
      </c>
      <c r="MJ8" s="86">
        <v>0.3</v>
      </c>
      <c r="MK8">
        <f>0.8*LV8+0.2*LW8</f>
        <v>14.009799644381811</v>
      </c>
    </row>
    <row r="9" spans="1:34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0.31186367752966426</v>
      </c>
      <c r="H9">
        <v>0.33780618657760259</v>
      </c>
      <c r="I9">
        <v>0.3435007097490948</v>
      </c>
      <c r="J9">
        <v>0.364812326219911</v>
      </c>
      <c r="K9">
        <v>0.30360763895356041</v>
      </c>
      <c r="L9">
        <v>0.31309507513240026</v>
      </c>
      <c r="M9">
        <v>0.32005846013214229</v>
      </c>
      <c r="N9">
        <v>0.32510030899222853</v>
      </c>
      <c r="O9">
        <v>0.73544843905114388</v>
      </c>
      <c r="P9">
        <v>0.73137075605848534</v>
      </c>
      <c r="Q9">
        <v>0.73315120935168798</v>
      </c>
      <c r="R9">
        <v>0.73803437644594394</v>
      </c>
      <c r="S9">
        <v>0.729227622764267</v>
      </c>
      <c r="T9">
        <v>0.73356029486996632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0.33328884230030453</v>
      </c>
      <c r="AB9">
        <v>0.40312450618089535</v>
      </c>
      <c r="AC9">
        <v>0.41324346586802935</v>
      </c>
      <c r="AD9">
        <v>0.35023961798633435</v>
      </c>
      <c r="AE9">
        <v>0.38864468418378739</v>
      </c>
      <c r="AF9">
        <v>0.39556578621168609</v>
      </c>
      <c r="AG9">
        <v>0.3897252768786143</v>
      </c>
      <c r="AH9">
        <v>0.40258074715347791</v>
      </c>
      <c r="AI9">
        <v>0.8480679077304889</v>
      </c>
      <c r="AJ9">
        <v>0.88132458752259291</v>
      </c>
      <c r="AK9">
        <v>0.88257130111802096</v>
      </c>
      <c r="AL9">
        <v>0.86699919489852395</v>
      </c>
      <c r="AM9">
        <v>0.86667983500583268</v>
      </c>
      <c r="AN9">
        <v>0.85141821810585183</v>
      </c>
      <c r="AO9">
        <v>0</v>
      </c>
      <c r="AP9">
        <v>0</v>
      </c>
      <c r="AQ9">
        <v>0</v>
      </c>
      <c r="AR9">
        <v>0</v>
      </c>
      <c r="AS9">
        <v>0</v>
      </c>
      <c r="AT9">
        <v>0.10888618518866011</v>
      </c>
      <c r="AU9">
        <v>0.3699251721186565</v>
      </c>
      <c r="AV9">
        <v>0.41059804573610781</v>
      </c>
      <c r="AW9">
        <v>0.48657951510983954</v>
      </c>
      <c r="AX9">
        <v>0.41707434001859162</v>
      </c>
      <c r="AY9">
        <v>0.43618634253981031</v>
      </c>
      <c r="AZ9">
        <v>0.43968629893828415</v>
      </c>
      <c r="BA9">
        <v>0.43623046262493226</v>
      </c>
      <c r="BB9">
        <v>0.45293249482116726</v>
      </c>
      <c r="BC9">
        <v>1.0223219400610299</v>
      </c>
      <c r="BD9">
        <v>1.0195329939285271</v>
      </c>
      <c r="BE9">
        <v>0.99569075788116901</v>
      </c>
      <c r="BF9">
        <v>1.0147438658615082</v>
      </c>
      <c r="BG9">
        <v>1.0207039942806679</v>
      </c>
      <c r="BH9">
        <v>1.001525631550277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0.43956179699332776</v>
      </c>
      <c r="BP9">
        <v>0.43331965026767322</v>
      </c>
      <c r="BQ9">
        <v>0.5216667772096758</v>
      </c>
      <c r="BR9">
        <v>0.48021341051622735</v>
      </c>
      <c r="BS9">
        <v>0.4963786387317109</v>
      </c>
      <c r="BT9">
        <v>0.49941898850005773</v>
      </c>
      <c r="BU9">
        <v>0.53520780752830788</v>
      </c>
      <c r="BV9">
        <v>0.4988514679563858</v>
      </c>
      <c r="BW9">
        <v>1.1705694633947059</v>
      </c>
      <c r="BX9">
        <v>1.1444880795671797</v>
      </c>
      <c r="BY9">
        <v>1.1567187750828567</v>
      </c>
      <c r="BZ9">
        <v>1.1450657822413661</v>
      </c>
      <c r="CA9">
        <v>1.1399271953855343</v>
      </c>
      <c r="CB9">
        <v>1.1610682577353089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7.168902694068327E-2</v>
      </c>
      <c r="CJ9">
        <v>0.77276047448872387</v>
      </c>
      <c r="CK9">
        <v>0.5496788244239561</v>
      </c>
      <c r="CL9">
        <v>0.53629853913917369</v>
      </c>
      <c r="CM9">
        <v>0.5052047334923695</v>
      </c>
      <c r="CN9">
        <v>0.56401248435032392</v>
      </c>
      <c r="CO9">
        <v>0.54122214453291184</v>
      </c>
      <c r="CP9">
        <v>0.58584312481800704</v>
      </c>
      <c r="CQ9">
        <v>1.3045677873344772</v>
      </c>
      <c r="CR9">
        <v>1.2858354788305337</v>
      </c>
      <c r="CS9">
        <v>1.2671958544323301</v>
      </c>
      <c r="CT9">
        <v>1.3151718754112818</v>
      </c>
      <c r="CU9">
        <v>1.2946591999777408</v>
      </c>
      <c r="CV9">
        <v>1.2939771490804046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1.3375703834050721</v>
      </c>
      <c r="DE9">
        <v>0.70117789288179555</v>
      </c>
      <c r="DF9">
        <v>0.57609154778647065</v>
      </c>
      <c r="DG9">
        <v>0.63033356883735658</v>
      </c>
      <c r="DH9">
        <v>0.63630433608611936</v>
      </c>
      <c r="DI9">
        <v>0.70034079452010956</v>
      </c>
      <c r="DJ9">
        <v>0.62052355642527135</v>
      </c>
      <c r="DK9">
        <v>1.4271382254736757</v>
      </c>
      <c r="DL9">
        <v>1.452947471115535</v>
      </c>
      <c r="DM9">
        <v>1.4097891632723099</v>
      </c>
      <c r="DN9">
        <v>1.4254804823842722</v>
      </c>
      <c r="DO9">
        <v>1.4280130764894052</v>
      </c>
      <c r="DP9">
        <v>1.4541404755568819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1.893345079379688</v>
      </c>
      <c r="DZ9">
        <v>0.60109117437598814</v>
      </c>
      <c r="EA9">
        <v>0.67957214946493483</v>
      </c>
      <c r="EB9">
        <v>0.67375278107960623</v>
      </c>
      <c r="EC9">
        <v>0.63779638115766801</v>
      </c>
      <c r="ED9">
        <v>0.72173073982194047</v>
      </c>
      <c r="EE9">
        <v>1.5650477978159589</v>
      </c>
      <c r="EF9">
        <v>1.5424483190935419</v>
      </c>
      <c r="EG9">
        <v>1.5862762624367446</v>
      </c>
      <c r="EH9">
        <v>1.5466301556692015</v>
      </c>
      <c r="EI9">
        <v>1.5823620713519273</v>
      </c>
      <c r="EJ9">
        <v>1.5712716560264188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1.7308222189983997</v>
      </c>
      <c r="ET9">
        <v>0.81184463181479127</v>
      </c>
      <c r="EU9">
        <v>0.62305837420956034</v>
      </c>
      <c r="EV9">
        <v>0.85286174487200284</v>
      </c>
      <c r="EW9">
        <v>0.77883884067976028</v>
      </c>
      <c r="EX9">
        <v>0.78764971158182362</v>
      </c>
      <c r="EY9">
        <v>1.7074812704572766</v>
      </c>
      <c r="EZ9">
        <v>1.719558068799695</v>
      </c>
      <c r="FA9">
        <v>1.7212075529822737</v>
      </c>
      <c r="FB9">
        <v>1.7138876637126081</v>
      </c>
      <c r="FC9">
        <v>1.7377937978907223</v>
      </c>
      <c r="FD9">
        <v>1.7131090905096449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0.16652710567755943</v>
      </c>
      <c r="FN9">
        <v>2.1710403519007264</v>
      </c>
      <c r="FO9">
        <v>0.67356325441413756</v>
      </c>
      <c r="FP9">
        <v>0.8395149124014657</v>
      </c>
      <c r="FQ9">
        <v>0.76291165619754797</v>
      </c>
      <c r="FR9">
        <v>0.84524447150788051</v>
      </c>
      <c r="FS9">
        <v>1.8582859284703637</v>
      </c>
      <c r="FT9">
        <v>1.8824805179893731</v>
      </c>
      <c r="FU9">
        <v>1.8051177752102228</v>
      </c>
      <c r="FV9">
        <v>1.8416172968047508</v>
      </c>
      <c r="FW9">
        <v>1.878716211528257</v>
      </c>
      <c r="FX9">
        <v>1.8855426487456082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2.2038794979520584</v>
      </c>
      <c r="GI9">
        <v>1.0693980401689362</v>
      </c>
      <c r="GJ9">
        <v>0.7915726885373402</v>
      </c>
      <c r="GK9">
        <v>0.83386582890761463</v>
      </c>
      <c r="GL9">
        <v>0.92644733014395075</v>
      </c>
      <c r="GM9">
        <v>2.0223164711492996</v>
      </c>
      <c r="GN9">
        <v>2.0003276171457856</v>
      </c>
      <c r="GO9">
        <v>1.9999930002705457</v>
      </c>
      <c r="GP9">
        <v>1.9981092502121647</v>
      </c>
      <c r="GQ9">
        <v>1.9656329221803039</v>
      </c>
      <c r="GR9">
        <v>2.0525465418759707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1.7786981211302932</v>
      </c>
      <c r="HE9">
        <v>0.68230691919567743</v>
      </c>
      <c r="HF9">
        <v>0.90569335391983385</v>
      </c>
      <c r="HG9">
        <v>2.2243142898979644</v>
      </c>
      <c r="HH9">
        <v>2.1884790809144024</v>
      </c>
      <c r="HI9">
        <v>2.1356932577455061</v>
      </c>
      <c r="HJ9">
        <v>2.1498040379750853</v>
      </c>
      <c r="HK9">
        <v>2.1648008089961071</v>
      </c>
      <c r="HL9">
        <v>2.1597271930725319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3.303881715789545</v>
      </c>
      <c r="HZ9">
        <v>1.5183734309622705</v>
      </c>
      <c r="IA9">
        <v>2.2321664341730396</v>
      </c>
      <c r="IB9">
        <v>2.3435353109472978</v>
      </c>
      <c r="IC9">
        <v>2.3315336987130828</v>
      </c>
      <c r="ID9">
        <v>2.3541502947386275</v>
      </c>
      <c r="IE9">
        <v>2.3347686456658123</v>
      </c>
      <c r="IF9">
        <v>2.3283847884661628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2.5489627229324885</v>
      </c>
      <c r="IU9">
        <v>3.1000529200469957</v>
      </c>
      <c r="IV9">
        <v>2.3965149417693543</v>
      </c>
      <c r="IW9">
        <v>2.3966486536204843</v>
      </c>
      <c r="IX9">
        <v>2.4678500703730175</v>
      </c>
      <c r="IY9">
        <v>2.4586870935054188</v>
      </c>
      <c r="IZ9">
        <v>2.4850937494192933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7.7216398036392002</v>
      </c>
      <c r="JP9">
        <v>5.0171008309901683</v>
      </c>
      <c r="JQ9">
        <v>2.832157115745078</v>
      </c>
      <c r="JR9">
        <v>2.4721158404703054</v>
      </c>
      <c r="JS9">
        <v>2.5975924616387882</v>
      </c>
      <c r="JT9">
        <v>2.6057487996439961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4.662310890840164</v>
      </c>
      <c r="KL9">
        <v>3.4266896002499938</v>
      </c>
      <c r="KM9">
        <v>2.7759934967745954</v>
      </c>
      <c r="KN9">
        <v>2.6638988101583321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7.7821076176725539</v>
      </c>
      <c r="LG9">
        <v>4.5060869821809453</v>
      </c>
      <c r="LH9">
        <v>3.2484064212703596</v>
      </c>
      <c r="LJ9" s="102" t="s">
        <v>11</v>
      </c>
      <c r="LL9">
        <v>7</v>
      </c>
      <c r="LM9" s="86">
        <v>0.35</v>
      </c>
      <c r="LN9">
        <f t="shared" ref="LN9:MG9" si="7">DQ$95</f>
        <v>0</v>
      </c>
      <c r="LO9">
        <f t="shared" si="7"/>
        <v>0</v>
      </c>
      <c r="LP9">
        <f t="shared" si="7"/>
        <v>0</v>
      </c>
      <c r="LQ9">
        <f t="shared" si="7"/>
        <v>0</v>
      </c>
      <c r="LR9">
        <f t="shared" si="7"/>
        <v>0</v>
      </c>
      <c r="LS9">
        <f t="shared" si="7"/>
        <v>0</v>
      </c>
      <c r="LT9">
        <f t="shared" si="7"/>
        <v>0</v>
      </c>
      <c r="LU9">
        <f t="shared" si="7"/>
        <v>0</v>
      </c>
      <c r="LV9">
        <f t="shared" si="7"/>
        <v>13.219554012230729</v>
      </c>
      <c r="LW9">
        <f t="shared" si="7"/>
        <v>11.62971596751399</v>
      </c>
      <c r="LX9">
        <f t="shared" si="7"/>
        <v>3.3017374095105869</v>
      </c>
      <c r="LY9">
        <f t="shared" si="7"/>
        <v>3.5330950192851978</v>
      </c>
      <c r="LZ9">
        <f t="shared" si="7"/>
        <v>3.4013873683032023</v>
      </c>
      <c r="MA9">
        <f t="shared" si="7"/>
        <v>3.2849685314630275</v>
      </c>
      <c r="MB9">
        <f t="shared" si="7"/>
        <v>4.0226419912161102</v>
      </c>
      <c r="MC9">
        <f t="shared" si="7"/>
        <v>4.0085007977927489</v>
      </c>
      <c r="MD9">
        <f t="shared" si="7"/>
        <v>4.1155850468276007</v>
      </c>
      <c r="ME9">
        <f t="shared" si="7"/>
        <v>4.0449143567270012</v>
      </c>
      <c r="MF9">
        <f t="shared" si="7"/>
        <v>4.1370122266412483</v>
      </c>
      <c r="MG9">
        <f t="shared" si="7"/>
        <v>4.5093397704353109</v>
      </c>
      <c r="MI9">
        <f t="shared" si="2"/>
        <v>9.801615</v>
      </c>
      <c r="MJ9" s="86">
        <v>0.35</v>
      </c>
      <c r="MK9">
        <f>0.2*LV9+0.8*LW9</f>
        <v>11.947683576457337</v>
      </c>
    </row>
    <row r="10" spans="1:34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0.31186367752966426</v>
      </c>
      <c r="H10">
        <v>0.33780618657760259</v>
      </c>
      <c r="I10">
        <v>0.3435007097490948</v>
      </c>
      <c r="J10">
        <v>0.364812326219911</v>
      </c>
      <c r="K10">
        <v>0.30360763895356041</v>
      </c>
      <c r="L10">
        <v>0.31309507513240026</v>
      </c>
      <c r="M10">
        <v>0.32005846013214229</v>
      </c>
      <c r="N10">
        <v>0.32510030899222853</v>
      </c>
      <c r="O10">
        <v>0.79585423108644349</v>
      </c>
      <c r="P10">
        <v>0.79270264186314321</v>
      </c>
      <c r="Q10">
        <v>0.79372172393411755</v>
      </c>
      <c r="R10">
        <v>0.80005844081537947</v>
      </c>
      <c r="S10">
        <v>0.78824646344686988</v>
      </c>
      <c r="T10">
        <v>0.79317041397803056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0.33328884230030453</v>
      </c>
      <c r="AB10">
        <v>0.40312450618089535</v>
      </c>
      <c r="AC10">
        <v>0.41324346586802935</v>
      </c>
      <c r="AD10">
        <v>0.35023961798633446</v>
      </c>
      <c r="AE10">
        <v>0.38864468418378739</v>
      </c>
      <c r="AF10">
        <v>0.39556578621168614</v>
      </c>
      <c r="AG10">
        <v>0.3897252768786143</v>
      </c>
      <c r="AH10">
        <v>0.40258074715347802</v>
      </c>
      <c r="AI10">
        <v>0.90855290125245747</v>
      </c>
      <c r="AJ10">
        <v>0.95270255953813054</v>
      </c>
      <c r="AK10">
        <v>0.95654871827892407</v>
      </c>
      <c r="AL10">
        <v>0.93705770274735622</v>
      </c>
      <c r="AM10">
        <v>0.93505594144225357</v>
      </c>
      <c r="AN10">
        <v>0.9155811310421913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0.10888618518865975</v>
      </c>
      <c r="AU10">
        <v>0.3699251721186565</v>
      </c>
      <c r="AV10">
        <v>0.41059804573610781</v>
      </c>
      <c r="AW10">
        <v>0.48657951510983949</v>
      </c>
      <c r="AX10">
        <v>0.41707434001859162</v>
      </c>
      <c r="AY10">
        <v>0.43618634253981026</v>
      </c>
      <c r="AZ10">
        <v>0.43968629893828415</v>
      </c>
      <c r="BA10">
        <v>0.43623046262493237</v>
      </c>
      <c r="BB10">
        <v>0.45293249482116726</v>
      </c>
      <c r="BC10">
        <v>1.1060640354994136</v>
      </c>
      <c r="BD10">
        <v>1.1042764581754378</v>
      </c>
      <c r="BE10">
        <v>1.0729866262046484</v>
      </c>
      <c r="BF10">
        <v>1.0949345549655354</v>
      </c>
      <c r="BG10">
        <v>1.1060853077204778</v>
      </c>
      <c r="BH10">
        <v>1.0804863129105722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0.43956179699332798</v>
      </c>
      <c r="BP10">
        <v>0.43331965026767322</v>
      </c>
      <c r="BQ10">
        <v>0.5216667772096758</v>
      </c>
      <c r="BR10">
        <v>0.48021341051622723</v>
      </c>
      <c r="BS10">
        <v>0.49637863873171095</v>
      </c>
      <c r="BT10">
        <v>0.49941898850005778</v>
      </c>
      <c r="BU10">
        <v>0.53520780752830777</v>
      </c>
      <c r="BV10">
        <v>0.49885146795638569</v>
      </c>
      <c r="BW10">
        <v>1.2707488281246382</v>
      </c>
      <c r="BX10">
        <v>1.2343666615057167</v>
      </c>
      <c r="BY10">
        <v>1.2483591027191636</v>
      </c>
      <c r="BZ10">
        <v>1.2359499765021607</v>
      </c>
      <c r="CA10">
        <v>1.2250326381585432</v>
      </c>
      <c r="CB10">
        <v>1.2579662148945852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7.168902694068327E-2</v>
      </c>
      <c r="CJ10">
        <v>0.77276047448872398</v>
      </c>
      <c r="CK10">
        <v>0.5496788244239561</v>
      </c>
      <c r="CL10">
        <v>0.53629853913917369</v>
      </c>
      <c r="CM10">
        <v>0.5052047334923695</v>
      </c>
      <c r="CN10">
        <v>0.56401248435032403</v>
      </c>
      <c r="CO10">
        <v>0.54122214453291173</v>
      </c>
      <c r="CP10">
        <v>0.58584312481800693</v>
      </c>
      <c r="CQ10">
        <v>1.4130329394272116</v>
      </c>
      <c r="CR10">
        <v>1.3861271551658796</v>
      </c>
      <c r="CS10">
        <v>1.3568562364662875</v>
      </c>
      <c r="CT10">
        <v>1.4288832389819706</v>
      </c>
      <c r="CU10">
        <v>1.3931772163691427</v>
      </c>
      <c r="CV10">
        <v>1.4001264817336212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1.3375703834050721</v>
      </c>
      <c r="DE10">
        <v>0.70117789288179577</v>
      </c>
      <c r="DF10">
        <v>0.57609154778647076</v>
      </c>
      <c r="DG10">
        <v>0.63033356883735658</v>
      </c>
      <c r="DH10">
        <v>0.63630433608611925</v>
      </c>
      <c r="DI10">
        <v>0.70034079452010978</v>
      </c>
      <c r="DJ10">
        <v>0.62052355642527135</v>
      </c>
      <c r="DK10">
        <v>1.5350529899150052</v>
      </c>
      <c r="DL10">
        <v>1.573550169977737</v>
      </c>
      <c r="DM10">
        <v>1.5105564178909836</v>
      </c>
      <c r="DN10">
        <v>1.5400087806524103</v>
      </c>
      <c r="DO10">
        <v>1.5398565016759911</v>
      </c>
      <c r="DP10">
        <v>1.5739478938082911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1.8933450793796882</v>
      </c>
      <c r="DZ10">
        <v>0.60109117437598791</v>
      </c>
      <c r="EA10">
        <v>0.67957214946493483</v>
      </c>
      <c r="EB10">
        <v>0.67375278107960612</v>
      </c>
      <c r="EC10">
        <v>0.63779638115766801</v>
      </c>
      <c r="ED10">
        <v>0.72173073982194058</v>
      </c>
      <c r="EE10">
        <v>1.6833806691707625</v>
      </c>
      <c r="EF10">
        <v>1.6536080657283443</v>
      </c>
      <c r="EG10">
        <v>1.7137099347005871</v>
      </c>
      <c r="EH10">
        <v>1.6602393354699738</v>
      </c>
      <c r="EI10">
        <v>1.7098127171500952</v>
      </c>
      <c r="EJ10">
        <v>1.6932161497331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1.7308222189983999</v>
      </c>
      <c r="ET10">
        <v>0.81184463181479127</v>
      </c>
      <c r="EU10">
        <v>0.62305837420956023</v>
      </c>
      <c r="EV10">
        <v>0.85286174487200284</v>
      </c>
      <c r="EW10">
        <v>0.77883884067976028</v>
      </c>
      <c r="EX10">
        <v>0.7876497115818234</v>
      </c>
      <c r="EY10">
        <v>1.8396105207860389</v>
      </c>
      <c r="EZ10">
        <v>1.8573918586220011</v>
      </c>
      <c r="FA10">
        <v>1.861489458328486</v>
      </c>
      <c r="FB10">
        <v>1.8553560276776138</v>
      </c>
      <c r="FC10">
        <v>1.8840925469810388</v>
      </c>
      <c r="FD10">
        <v>1.8488789125782408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0.16652710567755943</v>
      </c>
      <c r="FN10">
        <v>2.1710403519007264</v>
      </c>
      <c r="FO10">
        <v>0.67356325441413767</v>
      </c>
      <c r="FP10">
        <v>0.83951491240146592</v>
      </c>
      <c r="FQ10">
        <v>0.76291165619754797</v>
      </c>
      <c r="FR10">
        <v>0.84524447150788029</v>
      </c>
      <c r="FS10">
        <v>1.9976610959891272</v>
      </c>
      <c r="FT10">
        <v>2.0390254565499837</v>
      </c>
      <c r="FU10">
        <v>1.928113147992254</v>
      </c>
      <c r="FV10">
        <v>1.9842194879217525</v>
      </c>
      <c r="FW10">
        <v>2.0347128021251035</v>
      </c>
      <c r="FX10">
        <v>2.0438504996118372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2.2038794979520584</v>
      </c>
      <c r="GI10">
        <v>1.0693980401689362</v>
      </c>
      <c r="GJ10">
        <v>0.7915726885373402</v>
      </c>
      <c r="GK10">
        <v>0.83386582890761474</v>
      </c>
      <c r="GL10">
        <v>0.92644733014395098</v>
      </c>
      <c r="GM10">
        <v>2.1909792997585162</v>
      </c>
      <c r="GN10">
        <v>2.1580648452599789</v>
      </c>
      <c r="GO10">
        <v>2.1502996344398397</v>
      </c>
      <c r="GP10">
        <v>2.1540632979856706</v>
      </c>
      <c r="GQ10">
        <v>2.1035550804807466</v>
      </c>
      <c r="GR10">
        <v>2.2280388163484028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1.7786981211302932</v>
      </c>
      <c r="HE10">
        <v>0.68230691919567787</v>
      </c>
      <c r="HF10">
        <v>0.90569335391983374</v>
      </c>
      <c r="HG10">
        <v>2.4190917011655175</v>
      </c>
      <c r="HH10">
        <v>2.3771563408748126</v>
      </c>
      <c r="HI10">
        <v>2.2994645379797651</v>
      </c>
      <c r="HJ10">
        <v>2.3260264932784405</v>
      </c>
      <c r="HK10">
        <v>2.3376438175604748</v>
      </c>
      <c r="HL10">
        <v>2.3347780308003023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3.303881715789545</v>
      </c>
      <c r="HZ10">
        <v>1.5183734309622705</v>
      </c>
      <c r="IA10">
        <v>2.390197127036179</v>
      </c>
      <c r="IB10">
        <v>2.5394318774016851</v>
      </c>
      <c r="IC10">
        <v>2.5155657576252528</v>
      </c>
      <c r="ID10">
        <v>2.5466765967732297</v>
      </c>
      <c r="IE10">
        <v>2.5205744278152751</v>
      </c>
      <c r="IF10">
        <v>2.5213283873981704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2.5489627229324885</v>
      </c>
      <c r="IU10">
        <v>3.5372233540550737</v>
      </c>
      <c r="IV10">
        <v>2.5987700493795498</v>
      </c>
      <c r="IW10">
        <v>2.5786377988355791</v>
      </c>
      <c r="IX10">
        <v>2.6678008276873464</v>
      </c>
      <c r="IY10">
        <v>2.648495411241174</v>
      </c>
      <c r="IZ10">
        <v>2.6965755329204262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7.7216398036392002</v>
      </c>
      <c r="JP10">
        <v>6.7491936657755041</v>
      </c>
      <c r="JQ10">
        <v>3.1525305811150961</v>
      </c>
      <c r="JR10">
        <v>2.6293754433602081</v>
      </c>
      <c r="JS10">
        <v>2.7898534520930225</v>
      </c>
      <c r="JT10">
        <v>2.8078213374125065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6.1061239629266835</v>
      </c>
      <c r="KL10">
        <v>3.9135853246579386</v>
      </c>
      <c r="KM10">
        <v>3.0319776647687942</v>
      </c>
      <c r="KN10">
        <v>2.8454417414133575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7.7821076176725548</v>
      </c>
      <c r="LG10">
        <v>5.5214382643161981</v>
      </c>
      <c r="LH10">
        <v>3.6455731207651358</v>
      </c>
      <c r="LJ10" s="102" t="s">
        <v>13</v>
      </c>
      <c r="LL10">
        <v>8</v>
      </c>
      <c r="LM10" s="86">
        <v>0.4</v>
      </c>
      <c r="LN10">
        <f t="shared" ref="LN10:MG10" si="8">EK$95</f>
        <v>0</v>
      </c>
      <c r="LO10">
        <f t="shared" si="8"/>
        <v>0</v>
      </c>
      <c r="LP10">
        <f t="shared" si="8"/>
        <v>0</v>
      </c>
      <c r="LQ10">
        <f t="shared" si="8"/>
        <v>0</v>
      </c>
      <c r="LR10">
        <f t="shared" si="8"/>
        <v>0</v>
      </c>
      <c r="LS10">
        <f t="shared" si="8"/>
        <v>0</v>
      </c>
      <c r="LT10">
        <f t="shared" si="8"/>
        <v>0</v>
      </c>
      <c r="LU10">
        <f t="shared" si="8"/>
        <v>0</v>
      </c>
      <c r="LV10">
        <f t="shared" si="8"/>
        <v>10.789193127443731</v>
      </c>
      <c r="LW10">
        <f t="shared" si="8"/>
        <v>13.343364501097456</v>
      </c>
      <c r="LX10">
        <f t="shared" si="8"/>
        <v>10.45156344546063</v>
      </c>
      <c r="LY10">
        <f t="shared" si="8"/>
        <v>3.6654750632004163</v>
      </c>
      <c r="LZ10">
        <f t="shared" si="8"/>
        <v>3.6254951773607549</v>
      </c>
      <c r="MA10">
        <f t="shared" si="8"/>
        <v>3.1554250677984177</v>
      </c>
      <c r="MB10">
        <f t="shared" si="8"/>
        <v>4.4695807730077499</v>
      </c>
      <c r="MC10">
        <f t="shared" si="8"/>
        <v>4.2884940139577221</v>
      </c>
      <c r="MD10">
        <f t="shared" si="8"/>
        <v>4.3164684549442578</v>
      </c>
      <c r="ME10">
        <f t="shared" si="8"/>
        <v>4.4710438949752636</v>
      </c>
      <c r="MF10">
        <f t="shared" si="8"/>
        <v>5.1850312907124083</v>
      </c>
      <c r="MG10">
        <f t="shared" si="8"/>
        <v>4.6224133254838122</v>
      </c>
      <c r="MI10">
        <f t="shared" si="2"/>
        <v>10.398960000000001</v>
      </c>
      <c r="MJ10" s="86">
        <v>0.4</v>
      </c>
      <c r="MK10">
        <f>0.6*LW10+0.4*LX10</f>
        <v>12.186644078842725</v>
      </c>
    </row>
    <row r="11" spans="1:34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0.62395121816735066</v>
      </c>
      <c r="H11">
        <v>0.67722102776475157</v>
      </c>
      <c r="I11">
        <v>0.68702653644777256</v>
      </c>
      <c r="J11">
        <v>0.7294265797859385</v>
      </c>
      <c r="K11">
        <v>0.60711763247781092</v>
      </c>
      <c r="L11">
        <v>0.62632547691417118</v>
      </c>
      <c r="M11">
        <v>0.63984802097702664</v>
      </c>
      <c r="N11">
        <v>0.64994603860221944</v>
      </c>
      <c r="O11">
        <v>1.4687116618587224</v>
      </c>
      <c r="P11">
        <v>1.4606600804749337</v>
      </c>
      <c r="Q11">
        <v>1.4640539839379734</v>
      </c>
      <c r="R11">
        <v>1.473804796758541</v>
      </c>
      <c r="S11">
        <v>1.4562504973957902</v>
      </c>
      <c r="T11">
        <v>1.4649137288365719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0.6806183669163739</v>
      </c>
      <c r="AB11">
        <v>0.80601259612892129</v>
      </c>
      <c r="AC11">
        <v>0.82633202971024589</v>
      </c>
      <c r="AD11">
        <v>0.70018531628896086</v>
      </c>
      <c r="AE11">
        <v>0.77731840961135679</v>
      </c>
      <c r="AF11">
        <v>0.79132692000851013</v>
      </c>
      <c r="AG11">
        <v>0.77926812948022772</v>
      </c>
      <c r="AH11">
        <v>0.80491439947883581</v>
      </c>
      <c r="AI11">
        <v>1.6915516482603781</v>
      </c>
      <c r="AJ11">
        <v>1.7581050098251572</v>
      </c>
      <c r="AK11">
        <v>1.7606577095027518</v>
      </c>
      <c r="AL11">
        <v>1.7295983438702642</v>
      </c>
      <c r="AM11">
        <v>1.7288896990102836</v>
      </c>
      <c r="AN11">
        <v>1.6983192961108518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0.26695373409134643</v>
      </c>
      <c r="AU11">
        <v>0.63802157240736745</v>
      </c>
      <c r="AV11">
        <v>0.82793903352712006</v>
      </c>
      <c r="AW11">
        <v>0.97302173539733672</v>
      </c>
      <c r="AX11">
        <v>0.83444626070272754</v>
      </c>
      <c r="AY11">
        <v>0.87265462959191964</v>
      </c>
      <c r="AZ11">
        <v>0.88005471773808963</v>
      </c>
      <c r="BA11">
        <v>0.87247920316630745</v>
      </c>
      <c r="BB11">
        <v>0.90618844123967268</v>
      </c>
      <c r="BC11">
        <v>2.0381009629326536</v>
      </c>
      <c r="BD11">
        <v>2.0324587870268731</v>
      </c>
      <c r="BE11">
        <v>1.984726495837454</v>
      </c>
      <c r="BF11">
        <v>2.0226496935773923</v>
      </c>
      <c r="BG11">
        <v>2.0346537672589777</v>
      </c>
      <c r="BH11">
        <v>1.9963026006028128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0.76998500822870986</v>
      </c>
      <c r="BP11">
        <v>0.8807082543134922</v>
      </c>
      <c r="BQ11">
        <v>1.0437936152344216</v>
      </c>
      <c r="BR11">
        <v>0.96084382234282961</v>
      </c>
      <c r="BS11">
        <v>0.99263789502293143</v>
      </c>
      <c r="BT11">
        <v>0.9980612521056863</v>
      </c>
      <c r="BU11">
        <v>1.0708036715294948</v>
      </c>
      <c r="BV11">
        <v>0.9972086500059677</v>
      </c>
      <c r="BW11">
        <v>2.3322511441578224</v>
      </c>
      <c r="BX11">
        <v>2.2801445462933208</v>
      </c>
      <c r="BY11">
        <v>2.3042804291802876</v>
      </c>
      <c r="BZ11">
        <v>2.2812728878219874</v>
      </c>
      <c r="CA11">
        <v>2.2708264011329535</v>
      </c>
      <c r="CB11">
        <v>2.313417590783982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0.23730007709979248</v>
      </c>
      <c r="CJ11">
        <v>1.135782161950714</v>
      </c>
      <c r="CK11">
        <v>1.1269003689187109</v>
      </c>
      <c r="CL11">
        <v>1.0720733573079395</v>
      </c>
      <c r="CM11">
        <v>1.0107010274212951</v>
      </c>
      <c r="CN11">
        <v>1.1282678510949309</v>
      </c>
      <c r="CO11">
        <v>1.0830881913884263</v>
      </c>
      <c r="CP11">
        <v>1.1711571193196988</v>
      </c>
      <c r="CQ11">
        <v>2.5988485487297965</v>
      </c>
      <c r="CR11">
        <v>2.5601620142394181</v>
      </c>
      <c r="CS11">
        <v>2.5231296163227341</v>
      </c>
      <c r="CT11">
        <v>2.6199434270293618</v>
      </c>
      <c r="CU11">
        <v>2.5776865557012449</v>
      </c>
      <c r="CV11">
        <v>2.5767375550822886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1.4456645660851677</v>
      </c>
      <c r="DE11">
        <v>1.1840259596156015</v>
      </c>
      <c r="DF11">
        <v>1.1783537981398575</v>
      </c>
      <c r="DG11">
        <v>1.2601645104215953</v>
      </c>
      <c r="DH11">
        <v>1.2730094176489775</v>
      </c>
      <c r="DI11">
        <v>1.4001453063503106</v>
      </c>
      <c r="DJ11">
        <v>1.2412371029567071</v>
      </c>
      <c r="DK11">
        <v>2.839245600043891</v>
      </c>
      <c r="DL11">
        <v>2.8893680272374072</v>
      </c>
      <c r="DM11">
        <v>2.805140624188367</v>
      </c>
      <c r="DN11">
        <v>2.8337283277932954</v>
      </c>
      <c r="DO11">
        <v>2.8405375378482267</v>
      </c>
      <c r="DP11">
        <v>2.8946837749868264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1.8378298974632907</v>
      </c>
      <c r="DZ11">
        <v>1.2778033811099989</v>
      </c>
      <c r="EA11">
        <v>1.356049109574041</v>
      </c>
      <c r="EB11">
        <v>1.3312846660934234</v>
      </c>
      <c r="EC11">
        <v>1.2714306969476916</v>
      </c>
      <c r="ED11">
        <v>1.4376455603025793</v>
      </c>
      <c r="EE11">
        <v>3.1128994920235011</v>
      </c>
      <c r="EF11">
        <v>3.068802589358985</v>
      </c>
      <c r="EG11">
        <v>3.1573459964820501</v>
      </c>
      <c r="EH11">
        <v>3.0765471016806964</v>
      </c>
      <c r="EI11">
        <v>3.1480873460685967</v>
      </c>
      <c r="EJ11">
        <v>3.120440516889269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1.7024343931692445</v>
      </c>
      <c r="ET11">
        <v>1.1475515279229691</v>
      </c>
      <c r="EU11">
        <v>1.2580412190182664</v>
      </c>
      <c r="EV11">
        <v>1.6757811563730638</v>
      </c>
      <c r="EW11">
        <v>1.5283986759628434</v>
      </c>
      <c r="EX11">
        <v>1.5520666935674816</v>
      </c>
      <c r="EY11">
        <v>3.3949450894362894</v>
      </c>
      <c r="EZ11">
        <v>3.4200184331428956</v>
      </c>
      <c r="FA11">
        <v>3.4243312889332849</v>
      </c>
      <c r="FB11">
        <v>3.4049283380329558</v>
      </c>
      <c r="FC11">
        <v>3.4422296914270527</v>
      </c>
      <c r="FD11">
        <v>3.405098301114712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4.95941055915297E-2</v>
      </c>
      <c r="FN11">
        <v>2.1914711301628036</v>
      </c>
      <c r="FO11">
        <v>1.357115904513944</v>
      </c>
      <c r="FP11">
        <v>1.6671675157499466</v>
      </c>
      <c r="FQ11">
        <v>1.5116110663903239</v>
      </c>
      <c r="FR11">
        <v>1.6787223073221778</v>
      </c>
      <c r="FS11">
        <v>3.6931535800646342</v>
      </c>
      <c r="FT11">
        <v>3.7382149113994747</v>
      </c>
      <c r="FU11">
        <v>3.5895350612794785</v>
      </c>
      <c r="FV11">
        <v>3.6543092042299747</v>
      </c>
      <c r="FW11">
        <v>3.7343273683445579</v>
      </c>
      <c r="FX11">
        <v>3.744627412870364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2.1920304325544286</v>
      </c>
      <c r="GI11">
        <v>1.2613275293415407</v>
      </c>
      <c r="GJ11">
        <v>1.6241480176946173</v>
      </c>
      <c r="GK11">
        <v>1.6352793182084278</v>
      </c>
      <c r="GL11">
        <v>1.7821852339231035</v>
      </c>
      <c r="GM11">
        <v>4.0081163959151214</v>
      </c>
      <c r="GN11">
        <v>3.9674156082793419</v>
      </c>
      <c r="GO11">
        <v>3.9742478825906318</v>
      </c>
      <c r="GP11">
        <v>3.965597562692309</v>
      </c>
      <c r="GQ11">
        <v>3.9042667386735919</v>
      </c>
      <c r="GR11">
        <v>4.0689904496901521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1.7000645087231603</v>
      </c>
      <c r="HE11">
        <v>1.489265316042454</v>
      </c>
      <c r="HF11">
        <v>1.7716359445332932</v>
      </c>
      <c r="HG11">
        <v>4.3909793328552356</v>
      </c>
      <c r="HH11">
        <v>4.3274751909359184</v>
      </c>
      <c r="HI11">
        <v>4.2353748588077957</v>
      </c>
      <c r="HJ11">
        <v>4.2550767728956718</v>
      </c>
      <c r="HK11">
        <v>4.2935748401614529</v>
      </c>
      <c r="HL11">
        <v>4.2872423015456445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3.1005987727716056</v>
      </c>
      <c r="HZ11">
        <v>1.6530334330622867</v>
      </c>
      <c r="IA11">
        <v>4.4870791119294902</v>
      </c>
      <c r="IB11">
        <v>4.6455723537860001</v>
      </c>
      <c r="IC11">
        <v>4.62284750168077</v>
      </c>
      <c r="ID11">
        <v>4.6624279876250414</v>
      </c>
      <c r="IE11">
        <v>4.6207344200392679</v>
      </c>
      <c r="IF11">
        <v>4.6069182813062639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2.4158493010732021</v>
      </c>
      <c r="IU11">
        <v>5.4348142212414494</v>
      </c>
      <c r="IV11">
        <v>4.6772256758731308</v>
      </c>
      <c r="IW11">
        <v>4.8165714525024415</v>
      </c>
      <c r="IX11">
        <v>4.8888902994277359</v>
      </c>
      <c r="IY11">
        <v>4.8591272368066818</v>
      </c>
      <c r="IZ11">
        <v>4.9039985603754026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20.443999635223875</v>
      </c>
      <c r="JP11">
        <v>10.874027251352343</v>
      </c>
      <c r="JQ11">
        <v>5.3801487310019054</v>
      </c>
      <c r="JR11">
        <v>5.0147976305368962</v>
      </c>
      <c r="JS11">
        <v>5.1529791293534455</v>
      </c>
      <c r="JT11">
        <v>5.1699296458369233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11.755580207410517</v>
      </c>
      <c r="KL11">
        <v>5.9301953507659579</v>
      </c>
      <c r="KM11">
        <v>5.4009907511510526</v>
      </c>
      <c r="KN11">
        <v>5.3786375440548575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21.85108112491741</v>
      </c>
      <c r="LG11">
        <v>9.5322110731470548</v>
      </c>
      <c r="LH11">
        <v>5.9274984158110833</v>
      </c>
      <c r="LJ11" s="102" t="s">
        <v>15</v>
      </c>
      <c r="LL11">
        <v>9</v>
      </c>
      <c r="LM11" s="86">
        <v>0.45</v>
      </c>
      <c r="LN11">
        <f t="shared" ref="LN11:MG11" si="9">FE$95</f>
        <v>0</v>
      </c>
      <c r="LO11">
        <f t="shared" si="9"/>
        <v>0</v>
      </c>
      <c r="LP11">
        <f t="shared" si="9"/>
        <v>0</v>
      </c>
      <c r="LQ11">
        <f t="shared" si="9"/>
        <v>0</v>
      </c>
      <c r="LR11">
        <f t="shared" si="9"/>
        <v>0</v>
      </c>
      <c r="LS11">
        <f t="shared" si="9"/>
        <v>0</v>
      </c>
      <c r="LT11">
        <f t="shared" si="9"/>
        <v>0</v>
      </c>
      <c r="LU11">
        <f t="shared" si="9"/>
        <v>0</v>
      </c>
      <c r="LV11">
        <f t="shared" si="9"/>
        <v>6.6141498035568773</v>
      </c>
      <c r="LW11">
        <f t="shared" si="9"/>
        <v>11.370879297399403</v>
      </c>
      <c r="LX11">
        <f t="shared" si="9"/>
        <v>15.098717270428477</v>
      </c>
      <c r="LY11">
        <f t="shared" si="9"/>
        <v>7.1357800710618147</v>
      </c>
      <c r="LZ11">
        <f t="shared" si="9"/>
        <v>3.3290263988118678</v>
      </c>
      <c r="MA11">
        <f t="shared" si="9"/>
        <v>2.497728138783629</v>
      </c>
      <c r="MB11">
        <f t="shared" si="9"/>
        <v>4.7152083304496166</v>
      </c>
      <c r="MC11">
        <f t="shared" si="9"/>
        <v>5.2752765200472593</v>
      </c>
      <c r="MD11">
        <f t="shared" si="9"/>
        <v>4.6701142178175559</v>
      </c>
      <c r="ME11">
        <f t="shared" si="9"/>
        <v>5.4940127970172767</v>
      </c>
      <c r="MF11">
        <f t="shared" si="9"/>
        <v>4.8954968856444516</v>
      </c>
      <c r="MG11">
        <f t="shared" si="9"/>
        <v>4.6478107726336155</v>
      </c>
      <c r="MI11">
        <f t="shared" si="2"/>
        <v>10.996305</v>
      </c>
      <c r="MJ11" s="86">
        <v>0.45</v>
      </c>
      <c r="MK11">
        <f>0.01*LW11+0.99*LX11</f>
        <v>15.061438890698186</v>
      </c>
    </row>
    <row r="12" spans="1:34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0.62395121816735122</v>
      </c>
      <c r="H12">
        <v>0.67722102776475168</v>
      </c>
      <c r="I12">
        <v>0.68702653644777245</v>
      </c>
      <c r="J12">
        <v>0.72942657978593872</v>
      </c>
      <c r="K12">
        <v>0.60711763247781092</v>
      </c>
      <c r="L12">
        <v>0.6263254769141714</v>
      </c>
      <c r="M12">
        <v>0.63984802097702687</v>
      </c>
      <c r="N12">
        <v>0.64994603860221967</v>
      </c>
      <c r="O12">
        <v>1.5894812905991997</v>
      </c>
      <c r="P12">
        <v>1.5833222805077982</v>
      </c>
      <c r="Q12">
        <v>1.5851350051921125</v>
      </c>
      <c r="R12">
        <v>1.5977808371104283</v>
      </c>
      <c r="S12">
        <v>1.5742429375587601</v>
      </c>
      <c r="T12">
        <v>1.5840918116473166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0.68061836691637367</v>
      </c>
      <c r="AB12">
        <v>0.80601259612892118</v>
      </c>
      <c r="AC12">
        <v>0.82633202971024611</v>
      </c>
      <c r="AD12">
        <v>0.70018531628896108</v>
      </c>
      <c r="AE12">
        <v>0.77731840961135712</v>
      </c>
      <c r="AF12">
        <v>0.79132692000850979</v>
      </c>
      <c r="AG12">
        <v>0.77926812948022772</v>
      </c>
      <c r="AH12">
        <v>0.80491439947883558</v>
      </c>
      <c r="AI12">
        <v>1.8124782060132445</v>
      </c>
      <c r="AJ12">
        <v>1.9007620783310191</v>
      </c>
      <c r="AK12">
        <v>1.9084946668743998</v>
      </c>
      <c r="AL12">
        <v>1.8696539083898969</v>
      </c>
      <c r="AM12">
        <v>1.865574673832243</v>
      </c>
      <c r="AN12">
        <v>1.8265962770080428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0.26695373409134626</v>
      </c>
      <c r="AU12">
        <v>0.63802157240736745</v>
      </c>
      <c r="AV12">
        <v>0.82793903352711973</v>
      </c>
      <c r="AW12">
        <v>0.97302173539733661</v>
      </c>
      <c r="AX12">
        <v>0.83444626070272743</v>
      </c>
      <c r="AY12">
        <v>0.87265462959191953</v>
      </c>
      <c r="AZ12">
        <v>0.88005471773808974</v>
      </c>
      <c r="BA12">
        <v>0.87247920316630712</v>
      </c>
      <c r="BB12">
        <v>0.90618844123967268</v>
      </c>
      <c r="BC12">
        <v>2.2054868770849412</v>
      </c>
      <c r="BD12">
        <v>2.2018349711188177</v>
      </c>
      <c r="BE12">
        <v>2.1392679217076922</v>
      </c>
      <c r="BF12">
        <v>2.1828746830690196</v>
      </c>
      <c r="BG12">
        <v>2.2052301737534963</v>
      </c>
      <c r="BH12">
        <v>2.1541290360690075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0.76998500822870874</v>
      </c>
      <c r="BP12">
        <v>0.88070825431349187</v>
      </c>
      <c r="BQ12">
        <v>1.0437936152344209</v>
      </c>
      <c r="BR12">
        <v>0.96084382234282972</v>
      </c>
      <c r="BS12">
        <v>0.99263789502293132</v>
      </c>
      <c r="BT12">
        <v>0.99806125210568608</v>
      </c>
      <c r="BU12">
        <v>1.0708036715294946</v>
      </c>
      <c r="BV12">
        <v>0.9972086500059677</v>
      </c>
      <c r="BW12">
        <v>2.5323682846755635</v>
      </c>
      <c r="BX12">
        <v>2.4598204105757246</v>
      </c>
      <c r="BY12">
        <v>2.4873280084847424</v>
      </c>
      <c r="BZ12">
        <v>2.4629191231884002</v>
      </c>
      <c r="CA12">
        <v>2.4409764903128615</v>
      </c>
      <c r="CB12">
        <v>2.5070766460235197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0.23730007709978745</v>
      </c>
      <c r="CJ12">
        <v>1.1357821619507138</v>
      </c>
      <c r="CK12">
        <v>1.1269003689187111</v>
      </c>
      <c r="CL12">
        <v>1.0720733573079397</v>
      </c>
      <c r="CM12">
        <v>1.0107010274212953</v>
      </c>
      <c r="CN12">
        <v>1.1282678510949309</v>
      </c>
      <c r="CO12">
        <v>1.0830881913884267</v>
      </c>
      <c r="CP12">
        <v>1.171157119319699</v>
      </c>
      <c r="CQ12">
        <v>2.8157987035231669</v>
      </c>
      <c r="CR12">
        <v>2.7605009730698504</v>
      </c>
      <c r="CS12">
        <v>2.7024739183379158</v>
      </c>
      <c r="CT12">
        <v>2.8472424777553011</v>
      </c>
      <c r="CU12">
        <v>2.774460310913752</v>
      </c>
      <c r="CV12">
        <v>2.788756046914481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1.4456645660851681</v>
      </c>
      <c r="DE12">
        <v>1.1840259596156022</v>
      </c>
      <c r="DF12">
        <v>1.1783537981398575</v>
      </c>
      <c r="DG12">
        <v>1.2601645104215957</v>
      </c>
      <c r="DH12">
        <v>1.2730094176489775</v>
      </c>
      <c r="DI12">
        <v>1.4001453063503104</v>
      </c>
      <c r="DJ12">
        <v>1.2412371029567075</v>
      </c>
      <c r="DK12">
        <v>3.0541929846880342</v>
      </c>
      <c r="DL12">
        <v>3.1289280792584506</v>
      </c>
      <c r="DM12">
        <v>3.0060988854217738</v>
      </c>
      <c r="DN12">
        <v>3.0607217954847492</v>
      </c>
      <c r="DO12">
        <v>3.0630567459069833</v>
      </c>
      <c r="DP12">
        <v>3.1339133254201057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1.8378298974632912</v>
      </c>
      <c r="DZ12">
        <v>1.2778033811099987</v>
      </c>
      <c r="EA12">
        <v>1.3560491095740406</v>
      </c>
      <c r="EB12">
        <v>1.3312846660934234</v>
      </c>
      <c r="EC12">
        <v>1.2714306969476914</v>
      </c>
      <c r="ED12">
        <v>1.4376455603025795</v>
      </c>
      <c r="EE12">
        <v>3.3486608238456492</v>
      </c>
      <c r="EF12">
        <v>3.2909345285222127</v>
      </c>
      <c r="EG12">
        <v>3.4120588429074505</v>
      </c>
      <c r="EH12">
        <v>3.3031866044919234</v>
      </c>
      <c r="EI12">
        <v>3.4022548527858647</v>
      </c>
      <c r="EJ12">
        <v>3.3608198298273249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1.7024343931692441</v>
      </c>
      <c r="ET12">
        <v>1.1475515279229689</v>
      </c>
      <c r="EU12">
        <v>1.2580412190182657</v>
      </c>
      <c r="EV12">
        <v>1.6757811563730638</v>
      </c>
      <c r="EW12">
        <v>1.5283986759628434</v>
      </c>
      <c r="EX12">
        <v>1.5520666935674816</v>
      </c>
      <c r="EY12">
        <v>3.6579444416990623</v>
      </c>
      <c r="EZ12">
        <v>3.6948283211060544</v>
      </c>
      <c r="FA12">
        <v>3.7044068173112343</v>
      </c>
      <c r="FB12">
        <v>3.6852205158990348</v>
      </c>
      <c r="FC12">
        <v>3.7278101803101462</v>
      </c>
      <c r="FD12">
        <v>3.6747863128519338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4.9594105591532212E-2</v>
      </c>
      <c r="FN12">
        <v>2.1914711301628036</v>
      </c>
      <c r="FO12">
        <v>1.3571159045139438</v>
      </c>
      <c r="FP12">
        <v>1.6671675157499468</v>
      </c>
      <c r="FQ12">
        <v>1.5116110663903246</v>
      </c>
      <c r="FR12">
        <v>1.6787223073221771</v>
      </c>
      <c r="FS12">
        <v>3.9699463698935471</v>
      </c>
      <c r="FT12">
        <v>4.0478150424135624</v>
      </c>
      <c r="FU12">
        <v>3.8353600705316775</v>
      </c>
      <c r="FV12">
        <v>3.9347345310036661</v>
      </c>
      <c r="FW12">
        <v>4.0444915139470341</v>
      </c>
      <c r="FX12">
        <v>4.0579411532455083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2.1920304325544291</v>
      </c>
      <c r="GI12">
        <v>1.2613275293415409</v>
      </c>
      <c r="GJ12">
        <v>1.6241480176946173</v>
      </c>
      <c r="GK12">
        <v>1.6352793182084282</v>
      </c>
      <c r="GL12">
        <v>1.7821852339231037</v>
      </c>
      <c r="GM12">
        <v>4.3386157715915736</v>
      </c>
      <c r="GN12">
        <v>4.2770498388498508</v>
      </c>
      <c r="GO12">
        <v>4.2729878217670185</v>
      </c>
      <c r="GP12">
        <v>4.2729236777070438</v>
      </c>
      <c r="GQ12">
        <v>4.1773832552890076</v>
      </c>
      <c r="GR12">
        <v>4.4134663372917498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1.7000645087231596</v>
      </c>
      <c r="HE12">
        <v>1.4892653160424536</v>
      </c>
      <c r="HF12">
        <v>1.7716359445332934</v>
      </c>
      <c r="HG12">
        <v>4.7660935998939848</v>
      </c>
      <c r="HH12">
        <v>4.6939105736112152</v>
      </c>
      <c r="HI12">
        <v>4.5564946916458533</v>
      </c>
      <c r="HJ12">
        <v>4.5975114038794596</v>
      </c>
      <c r="HK12">
        <v>4.6330823663362377</v>
      </c>
      <c r="HL12">
        <v>4.6331257465192159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3.1005987727716064</v>
      </c>
      <c r="HZ12">
        <v>1.6530334330622867</v>
      </c>
      <c r="IA12">
        <v>4.8151362012807786</v>
      </c>
      <c r="IB12">
        <v>5.0297629800536363</v>
      </c>
      <c r="IC12">
        <v>4.9835117753911033</v>
      </c>
      <c r="ID12">
        <v>5.0374965424880429</v>
      </c>
      <c r="IE12">
        <v>4.9799791232212076</v>
      </c>
      <c r="IF12">
        <v>4.9814397146436349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2.4158493010732043</v>
      </c>
      <c r="IU12">
        <v>5.9410083624106331</v>
      </c>
      <c r="IV12">
        <v>4.9853082719093305</v>
      </c>
      <c r="IW12">
        <v>5.1947169204094159</v>
      </c>
      <c r="IX12">
        <v>5.279494126578987</v>
      </c>
      <c r="IY12">
        <v>5.2214240519581798</v>
      </c>
      <c r="IZ12">
        <v>5.3086934611656487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20.443999635223872</v>
      </c>
      <c r="JP12">
        <v>12.600169499450054</v>
      </c>
      <c r="JQ12">
        <v>5.7553787721187613</v>
      </c>
      <c r="JR12">
        <v>5.3593954273237179</v>
      </c>
      <c r="JS12">
        <v>5.5244992701464879</v>
      </c>
      <c r="JT12">
        <v>5.5672659673037153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13.214202811574097</v>
      </c>
      <c r="KL12">
        <v>6.5040789756054114</v>
      </c>
      <c r="KM12">
        <v>5.7176107977276018</v>
      </c>
      <c r="KN12">
        <v>5.7665882946740883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21.85108112491741</v>
      </c>
      <c r="LG12">
        <v>10.535247842397466</v>
      </c>
      <c r="LH12">
        <v>6.3683476001629202</v>
      </c>
      <c r="LJ12" s="102" t="s">
        <v>17</v>
      </c>
      <c r="LL12">
        <v>10</v>
      </c>
      <c r="LM12" s="86">
        <v>0.5</v>
      </c>
      <c r="LN12">
        <f t="shared" ref="LN12:MG12" si="10">FY$95</f>
        <v>0</v>
      </c>
      <c r="LO12">
        <f t="shared" si="10"/>
        <v>0</v>
      </c>
      <c r="LP12">
        <f t="shared" si="10"/>
        <v>0</v>
      </c>
      <c r="LQ12">
        <f t="shared" si="10"/>
        <v>0</v>
      </c>
      <c r="LR12">
        <f t="shared" si="10"/>
        <v>0</v>
      </c>
      <c r="LS12">
        <f t="shared" si="10"/>
        <v>0</v>
      </c>
      <c r="LT12">
        <f t="shared" si="10"/>
        <v>0</v>
      </c>
      <c r="LU12">
        <f t="shared" si="10"/>
        <v>0</v>
      </c>
      <c r="LV12">
        <f t="shared" si="10"/>
        <v>0</v>
      </c>
      <c r="LW12">
        <f t="shared" si="10"/>
        <v>11.279897345839396</v>
      </c>
      <c r="LX12">
        <f t="shared" si="10"/>
        <v>14.285521599835027</v>
      </c>
      <c r="LY12">
        <f t="shared" si="10"/>
        <v>14.541601792354721</v>
      </c>
      <c r="LZ12">
        <f t="shared" si="10"/>
        <v>5.483923631019457</v>
      </c>
      <c r="MA12">
        <f t="shared" si="10"/>
        <v>5.1746799795374621</v>
      </c>
      <c r="MB12">
        <f t="shared" si="10"/>
        <v>5.7860579835731523</v>
      </c>
      <c r="MC12">
        <f t="shared" si="10"/>
        <v>5.5793287613658444</v>
      </c>
      <c r="MD12">
        <f t="shared" si="10"/>
        <v>5.2653826053139898</v>
      </c>
      <c r="ME12">
        <f t="shared" si="10"/>
        <v>5.559967910790359</v>
      </c>
      <c r="MF12">
        <f t="shared" si="10"/>
        <v>5.2517641865075175</v>
      </c>
      <c r="MG12">
        <f t="shared" si="10"/>
        <v>5.7739648383250728</v>
      </c>
      <c r="MI12">
        <f t="shared" si="2"/>
        <v>11.59365</v>
      </c>
      <c r="MJ12" s="86">
        <v>0.5</v>
      </c>
      <c r="MK12">
        <f>0.41*LX12+0.59*LY12</f>
        <v>14.436608913421644</v>
      </c>
    </row>
    <row r="13" spans="1:34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0.62395121816735089</v>
      </c>
      <c r="H13">
        <v>0.67722102776475168</v>
      </c>
      <c r="I13">
        <v>0.68702653644777267</v>
      </c>
      <c r="J13">
        <v>0.7294265797859385</v>
      </c>
      <c r="K13">
        <v>0.60711763247781081</v>
      </c>
      <c r="L13">
        <v>0.6263254769141714</v>
      </c>
      <c r="M13">
        <v>0.63984802097702698</v>
      </c>
      <c r="N13">
        <v>0.64994603860221956</v>
      </c>
      <c r="O13">
        <v>1.4687116618587224</v>
      </c>
      <c r="P13">
        <v>1.4606600804749335</v>
      </c>
      <c r="Q13">
        <v>1.4640539839379736</v>
      </c>
      <c r="R13">
        <v>1.473804796758541</v>
      </c>
      <c r="S13">
        <v>1.4562504973957904</v>
      </c>
      <c r="T13">
        <v>1.4649137288365719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0.68061836691637345</v>
      </c>
      <c r="AB13">
        <v>0.80601259612892118</v>
      </c>
      <c r="AC13">
        <v>0.82633202971024611</v>
      </c>
      <c r="AD13">
        <v>0.70018531628896086</v>
      </c>
      <c r="AE13">
        <v>0.7773184096113569</v>
      </c>
      <c r="AF13">
        <v>0.79132692000850979</v>
      </c>
      <c r="AG13">
        <v>0.77926812948022695</v>
      </c>
      <c r="AH13">
        <v>0.80491439947883547</v>
      </c>
      <c r="AI13">
        <v>1.6915516482603781</v>
      </c>
      <c r="AJ13">
        <v>1.7581050098251572</v>
      </c>
      <c r="AK13">
        <v>1.7606577095027514</v>
      </c>
      <c r="AL13">
        <v>1.7295983438702642</v>
      </c>
      <c r="AM13">
        <v>1.7288896990102836</v>
      </c>
      <c r="AN13">
        <v>1.6983192961108515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0.26695373409134548</v>
      </c>
      <c r="AU13">
        <v>0.6380215724073679</v>
      </c>
      <c r="AV13">
        <v>0.82793903352711951</v>
      </c>
      <c r="AW13">
        <v>0.97302173539733638</v>
      </c>
      <c r="AX13">
        <v>0.83444626070272754</v>
      </c>
      <c r="AY13">
        <v>0.87265462959191942</v>
      </c>
      <c r="AZ13">
        <v>0.88005471773808952</v>
      </c>
      <c r="BA13">
        <v>0.87247920316630689</v>
      </c>
      <c r="BB13">
        <v>0.90618844123967279</v>
      </c>
      <c r="BC13">
        <v>2.0381009629326536</v>
      </c>
      <c r="BD13">
        <v>2.0324587870268727</v>
      </c>
      <c r="BE13">
        <v>1.9847264958374535</v>
      </c>
      <c r="BF13">
        <v>2.0226496935773919</v>
      </c>
      <c r="BG13">
        <v>2.0346537672589777</v>
      </c>
      <c r="BH13">
        <v>1.9963026006028128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0.76998500822870797</v>
      </c>
      <c r="BP13">
        <v>0.88070825431349187</v>
      </c>
      <c r="BQ13">
        <v>1.0437936152344209</v>
      </c>
      <c r="BR13">
        <v>0.9608438223428295</v>
      </c>
      <c r="BS13">
        <v>0.99263789502293132</v>
      </c>
      <c r="BT13">
        <v>0.99806125210568564</v>
      </c>
      <c r="BU13">
        <v>1.0708036715294948</v>
      </c>
      <c r="BV13">
        <v>0.99720865000596748</v>
      </c>
      <c r="BW13">
        <v>2.332251144157822</v>
      </c>
      <c r="BX13">
        <v>2.2801445462933208</v>
      </c>
      <c r="BY13">
        <v>2.3042804291802876</v>
      </c>
      <c r="BZ13">
        <v>2.2812728878219874</v>
      </c>
      <c r="CA13">
        <v>2.2708264011329531</v>
      </c>
      <c r="CB13">
        <v>2.3134175907839816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0.23730007709978745</v>
      </c>
      <c r="CJ13">
        <v>1.1357821619507136</v>
      </c>
      <c r="CK13">
        <v>1.1269003689187114</v>
      </c>
      <c r="CL13">
        <v>1.0720733573079395</v>
      </c>
      <c r="CM13">
        <v>1.0107010274212951</v>
      </c>
      <c r="CN13">
        <v>1.1282678510949304</v>
      </c>
      <c r="CO13">
        <v>1.0830881913884267</v>
      </c>
      <c r="CP13">
        <v>1.1711571193196988</v>
      </c>
      <c r="CQ13">
        <v>2.5988485487297965</v>
      </c>
      <c r="CR13">
        <v>2.5601620142394177</v>
      </c>
      <c r="CS13">
        <v>2.5231296163227341</v>
      </c>
      <c r="CT13">
        <v>2.6199434270293613</v>
      </c>
      <c r="CU13">
        <v>2.5776865557012449</v>
      </c>
      <c r="CV13">
        <v>2.5767375550822886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1.4456645660851686</v>
      </c>
      <c r="DE13">
        <v>1.1840259596156026</v>
      </c>
      <c r="DF13">
        <v>1.1783537981398573</v>
      </c>
      <c r="DG13">
        <v>1.2601645104215962</v>
      </c>
      <c r="DH13">
        <v>1.2730094176489779</v>
      </c>
      <c r="DI13">
        <v>1.4001453063503104</v>
      </c>
      <c r="DJ13">
        <v>1.2412371029567075</v>
      </c>
      <c r="DK13">
        <v>2.8392456000438906</v>
      </c>
      <c r="DL13">
        <v>2.8893680272374067</v>
      </c>
      <c r="DM13">
        <v>2.805140624188367</v>
      </c>
      <c r="DN13">
        <v>2.833728327793295</v>
      </c>
      <c r="DO13">
        <v>2.8405375378482263</v>
      </c>
      <c r="DP13">
        <v>2.8946837749868259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1.8378298974632923</v>
      </c>
      <c r="DZ13">
        <v>1.2778033811099991</v>
      </c>
      <c r="EA13">
        <v>1.3560491095740406</v>
      </c>
      <c r="EB13">
        <v>1.3312846660934237</v>
      </c>
      <c r="EC13">
        <v>1.271430696947691</v>
      </c>
      <c r="ED13">
        <v>1.4376455603025793</v>
      </c>
      <c r="EE13">
        <v>3.1128994920235002</v>
      </c>
      <c r="EF13">
        <v>3.0688025893589845</v>
      </c>
      <c r="EG13">
        <v>3.1573459964820496</v>
      </c>
      <c r="EH13">
        <v>3.0765471016806964</v>
      </c>
      <c r="EI13">
        <v>3.1480873460685963</v>
      </c>
      <c r="EJ13">
        <v>3.1204405168892686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1.7024343931692434</v>
      </c>
      <c r="ET13">
        <v>1.1475515279229691</v>
      </c>
      <c r="EU13">
        <v>1.2580412190182662</v>
      </c>
      <c r="EV13">
        <v>1.6757811563730638</v>
      </c>
      <c r="EW13">
        <v>1.5283986759628434</v>
      </c>
      <c r="EX13">
        <v>1.5520666935674812</v>
      </c>
      <c r="EY13">
        <v>3.3949450894362894</v>
      </c>
      <c r="EZ13">
        <v>3.420018433142896</v>
      </c>
      <c r="FA13">
        <v>3.4243312889332849</v>
      </c>
      <c r="FB13">
        <v>3.4049283380329558</v>
      </c>
      <c r="FC13">
        <v>3.4422296914270527</v>
      </c>
      <c r="FD13">
        <v>3.405098301114712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4.9594105591537235E-2</v>
      </c>
      <c r="FN13">
        <v>2.191471130162804</v>
      </c>
      <c r="FO13">
        <v>1.357115904513944</v>
      </c>
      <c r="FP13">
        <v>1.6671675157499464</v>
      </c>
      <c r="FQ13">
        <v>1.5116110663903246</v>
      </c>
      <c r="FR13">
        <v>1.6787223073221766</v>
      </c>
      <c r="FS13">
        <v>3.6931535800646338</v>
      </c>
      <c r="FT13">
        <v>3.7382149113994743</v>
      </c>
      <c r="FU13">
        <v>3.5895350612794785</v>
      </c>
      <c r="FV13">
        <v>3.6543092042299743</v>
      </c>
      <c r="FW13">
        <v>3.7343273683445584</v>
      </c>
      <c r="FX13">
        <v>3.744627412870364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2.1920304325544282</v>
      </c>
      <c r="GI13">
        <v>1.2613275293415416</v>
      </c>
      <c r="GJ13">
        <v>1.624148017694617</v>
      </c>
      <c r="GK13">
        <v>1.6352793182084278</v>
      </c>
      <c r="GL13">
        <v>1.7821852339231041</v>
      </c>
      <c r="GM13">
        <v>4.0081163959151214</v>
      </c>
      <c r="GN13">
        <v>3.9674156082793419</v>
      </c>
      <c r="GO13">
        <v>3.9742478825906322</v>
      </c>
      <c r="GP13">
        <v>3.965597562692309</v>
      </c>
      <c r="GQ13">
        <v>3.9042667386735919</v>
      </c>
      <c r="GR13">
        <v>4.0689904496901521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1.7000645087231583</v>
      </c>
      <c r="HE13">
        <v>1.489265316042454</v>
      </c>
      <c r="HF13">
        <v>1.7716359445332939</v>
      </c>
      <c r="HG13">
        <v>4.3909793328552356</v>
      </c>
      <c r="HH13">
        <v>4.3274751909359184</v>
      </c>
      <c r="HI13">
        <v>4.2353748588077949</v>
      </c>
      <c r="HJ13">
        <v>4.2550767728956718</v>
      </c>
      <c r="HK13">
        <v>4.2935748401614529</v>
      </c>
      <c r="HL13">
        <v>4.2872423015456436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3.1005987727716064</v>
      </c>
      <c r="HZ13">
        <v>1.6530334330622865</v>
      </c>
      <c r="IA13">
        <v>4.4870791119294902</v>
      </c>
      <c r="IB13">
        <v>4.6455723537860001</v>
      </c>
      <c r="IC13">
        <v>4.6228475016807691</v>
      </c>
      <c r="ID13">
        <v>4.6624279876250405</v>
      </c>
      <c r="IE13">
        <v>4.620734420039267</v>
      </c>
      <c r="IF13">
        <v>4.606918281306263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2.4158493010732012</v>
      </c>
      <c r="IU13">
        <v>5.4348142212414485</v>
      </c>
      <c r="IV13">
        <v>4.6772256758731308</v>
      </c>
      <c r="IW13">
        <v>4.8165714525024423</v>
      </c>
      <c r="IX13">
        <v>4.8888902994277368</v>
      </c>
      <c r="IY13">
        <v>4.8591272368066818</v>
      </c>
      <c r="IZ13">
        <v>4.9039985603754026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20.443999635223872</v>
      </c>
      <c r="JP13">
        <v>10.874027251352343</v>
      </c>
      <c r="JQ13">
        <v>5.3801487310019045</v>
      </c>
      <c r="JR13">
        <v>5.0147976305368953</v>
      </c>
      <c r="JS13">
        <v>5.1529791293534446</v>
      </c>
      <c r="JT13">
        <v>5.1699296458369233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11.755580207410516</v>
      </c>
      <c r="KL13">
        <v>5.9301953507659562</v>
      </c>
      <c r="KM13">
        <v>5.4009907511510518</v>
      </c>
      <c r="KN13">
        <v>5.3786375440548575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21.851081124917407</v>
      </c>
      <c r="LG13">
        <v>9.5322110731470548</v>
      </c>
      <c r="LH13">
        <v>5.9274984158110833</v>
      </c>
      <c r="LJ13" s="102" t="s">
        <v>19</v>
      </c>
      <c r="LL13">
        <v>11</v>
      </c>
      <c r="LM13" s="86">
        <v>0.55000000000000004</v>
      </c>
      <c r="LN13">
        <f t="shared" ref="LN13:MG13" si="11">GS$95</f>
        <v>0</v>
      </c>
      <c r="LO13">
        <f t="shared" si="11"/>
        <v>0</v>
      </c>
      <c r="LP13">
        <f t="shared" si="11"/>
        <v>0</v>
      </c>
      <c r="LQ13">
        <f t="shared" si="11"/>
        <v>0</v>
      </c>
      <c r="LR13">
        <f t="shared" si="11"/>
        <v>0</v>
      </c>
      <c r="LS13">
        <f t="shared" si="11"/>
        <v>0</v>
      </c>
      <c r="LT13">
        <f t="shared" si="11"/>
        <v>0</v>
      </c>
      <c r="LU13">
        <f t="shared" si="11"/>
        <v>0</v>
      </c>
      <c r="LV13">
        <f t="shared" si="11"/>
        <v>0</v>
      </c>
      <c r="LW13">
        <f t="shared" si="11"/>
        <v>0</v>
      </c>
      <c r="LX13">
        <f t="shared" si="11"/>
        <v>0</v>
      </c>
      <c r="LY13">
        <f t="shared" si="11"/>
        <v>14.082322018450993</v>
      </c>
      <c r="LZ13">
        <f t="shared" si="11"/>
        <v>16.04520314350269</v>
      </c>
      <c r="MA13">
        <f t="shared" si="11"/>
        <v>12.175685272895025</v>
      </c>
      <c r="MB13">
        <f t="shared" si="11"/>
        <v>7.4908339033728391</v>
      </c>
      <c r="MC13">
        <f t="shared" si="11"/>
        <v>6.3399405346211868</v>
      </c>
      <c r="MD13">
        <f t="shared" si="11"/>
        <v>5.7452567327426696</v>
      </c>
      <c r="ME13">
        <f t="shared" si="11"/>
        <v>6.3837353699180852</v>
      </c>
      <c r="MF13">
        <f t="shared" si="11"/>
        <v>5.6845796580512662</v>
      </c>
      <c r="MG13">
        <f t="shared" si="11"/>
        <v>5.5431222919420886</v>
      </c>
      <c r="MI13">
        <f t="shared" si="2"/>
        <v>12.190995000000001</v>
      </c>
      <c r="MJ13" s="86">
        <v>0.55000000000000004</v>
      </c>
      <c r="MK13">
        <f>0.8*LY13+0.2*LZ13</f>
        <v>14.474898243461334</v>
      </c>
    </row>
    <row r="14" spans="1:349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0.623951218167351</v>
      </c>
      <c r="H14">
        <v>0.67722102776475168</v>
      </c>
      <c r="I14">
        <v>0.68702653644777267</v>
      </c>
      <c r="J14">
        <v>0.7294265797859385</v>
      </c>
      <c r="K14">
        <v>0.60711763247781059</v>
      </c>
      <c r="L14">
        <v>0.6263254769141714</v>
      </c>
      <c r="M14">
        <v>0.63984802097702698</v>
      </c>
      <c r="N14">
        <v>0.64994603860221967</v>
      </c>
      <c r="O14">
        <v>1.4687116618587224</v>
      </c>
      <c r="P14">
        <v>1.4606600804749335</v>
      </c>
      <c r="Q14">
        <v>1.4640539839379734</v>
      </c>
      <c r="R14">
        <v>1.473804796758541</v>
      </c>
      <c r="S14">
        <v>1.4562504973957904</v>
      </c>
      <c r="T14">
        <v>1.4649137288365719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0.68061836691637345</v>
      </c>
      <c r="AB14">
        <v>0.80601259612892129</v>
      </c>
      <c r="AC14">
        <v>0.82633202971024611</v>
      </c>
      <c r="AD14">
        <v>0.70018531628896086</v>
      </c>
      <c r="AE14">
        <v>0.7773184096113569</v>
      </c>
      <c r="AF14">
        <v>0.7913269200085099</v>
      </c>
      <c r="AG14">
        <v>0.77926812948022695</v>
      </c>
      <c r="AH14">
        <v>0.80491439947883558</v>
      </c>
      <c r="AI14">
        <v>1.6915516482603781</v>
      </c>
      <c r="AJ14">
        <v>1.7581050098251572</v>
      </c>
      <c r="AK14">
        <v>1.7606577095027514</v>
      </c>
      <c r="AL14">
        <v>1.7295983438702642</v>
      </c>
      <c r="AM14">
        <v>1.7288896990102836</v>
      </c>
      <c r="AN14">
        <v>1.6983192961108515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0.26695373409134548</v>
      </c>
      <c r="AU14">
        <v>0.63802157240736779</v>
      </c>
      <c r="AV14">
        <v>0.82793903352711939</v>
      </c>
      <c r="AW14">
        <v>0.97302173539733638</v>
      </c>
      <c r="AX14">
        <v>0.83444626070272754</v>
      </c>
      <c r="AY14">
        <v>0.87265462959191942</v>
      </c>
      <c r="AZ14">
        <v>0.88005471773808963</v>
      </c>
      <c r="BA14">
        <v>0.87247920316630689</v>
      </c>
      <c r="BB14">
        <v>0.90618844123967279</v>
      </c>
      <c r="BC14">
        <v>2.0381009629326536</v>
      </c>
      <c r="BD14">
        <v>2.0324587870268727</v>
      </c>
      <c r="BE14">
        <v>1.9847264958374538</v>
      </c>
      <c r="BF14">
        <v>2.0226496935773919</v>
      </c>
      <c r="BG14">
        <v>2.0346537672589777</v>
      </c>
      <c r="BH14">
        <v>1.9963026006028126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0.76998500822870763</v>
      </c>
      <c r="BP14">
        <v>0.88070825431349198</v>
      </c>
      <c r="BQ14">
        <v>1.0437936152344212</v>
      </c>
      <c r="BR14">
        <v>0.9608438223428295</v>
      </c>
      <c r="BS14">
        <v>0.99263789502293132</v>
      </c>
      <c r="BT14">
        <v>0.99806125210568575</v>
      </c>
      <c r="BU14">
        <v>1.0708036715294948</v>
      </c>
      <c r="BV14">
        <v>0.99720865000596748</v>
      </c>
      <c r="BW14">
        <v>2.332251144157822</v>
      </c>
      <c r="BX14">
        <v>2.2801445462933208</v>
      </c>
      <c r="BY14">
        <v>2.3042804291802876</v>
      </c>
      <c r="BZ14">
        <v>2.2812728878219874</v>
      </c>
      <c r="CA14">
        <v>2.2708264011329531</v>
      </c>
      <c r="CB14">
        <v>2.3134175907839816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0.23730007709978745</v>
      </c>
      <c r="CJ14">
        <v>1.1357821619507136</v>
      </c>
      <c r="CK14">
        <v>1.1269003689187114</v>
      </c>
      <c r="CL14">
        <v>1.0720733573079397</v>
      </c>
      <c r="CM14">
        <v>1.0107010274212949</v>
      </c>
      <c r="CN14">
        <v>1.1282678510949304</v>
      </c>
      <c r="CO14">
        <v>1.0830881913884269</v>
      </c>
      <c r="CP14">
        <v>1.1711571193196988</v>
      </c>
      <c r="CQ14">
        <v>2.5988485487297965</v>
      </c>
      <c r="CR14">
        <v>2.5601620142394177</v>
      </c>
      <c r="CS14">
        <v>2.5231296163227341</v>
      </c>
      <c r="CT14">
        <v>2.6199434270293613</v>
      </c>
      <c r="CU14">
        <v>2.5776865557012449</v>
      </c>
      <c r="CV14">
        <v>2.5767375550822886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1.4456645660851677</v>
      </c>
      <c r="DE14">
        <v>1.1840259596156022</v>
      </c>
      <c r="DF14">
        <v>1.1783537981398575</v>
      </c>
      <c r="DG14">
        <v>1.2601645104215959</v>
      </c>
      <c r="DH14">
        <v>1.2730094176489775</v>
      </c>
      <c r="DI14">
        <v>1.4001453063503104</v>
      </c>
      <c r="DJ14">
        <v>1.2412371029567075</v>
      </c>
      <c r="DK14">
        <v>2.8392456000438906</v>
      </c>
      <c r="DL14">
        <v>2.8893680272374067</v>
      </c>
      <c r="DM14">
        <v>2.805140624188367</v>
      </c>
      <c r="DN14">
        <v>2.833728327793295</v>
      </c>
      <c r="DO14">
        <v>2.8405375378482263</v>
      </c>
      <c r="DP14">
        <v>2.8946837749868259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1.8378298974632925</v>
      </c>
      <c r="DZ14">
        <v>1.2778033811099991</v>
      </c>
      <c r="EA14">
        <v>1.3560491095740406</v>
      </c>
      <c r="EB14">
        <v>1.3312846660934234</v>
      </c>
      <c r="EC14">
        <v>1.271430696947691</v>
      </c>
      <c r="ED14">
        <v>1.4376455603025793</v>
      </c>
      <c r="EE14">
        <v>3.1128994920235002</v>
      </c>
      <c r="EF14">
        <v>3.0688025893589845</v>
      </c>
      <c r="EG14">
        <v>3.1573459964820496</v>
      </c>
      <c r="EH14">
        <v>3.076547101680696</v>
      </c>
      <c r="EI14">
        <v>3.1480873460685963</v>
      </c>
      <c r="EJ14">
        <v>3.120440516889269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1.7024343931692427</v>
      </c>
      <c r="ET14">
        <v>1.1475515279229691</v>
      </c>
      <c r="EU14">
        <v>1.2580412190182662</v>
      </c>
      <c r="EV14">
        <v>1.675781156373064</v>
      </c>
      <c r="EW14">
        <v>1.5283986759628434</v>
      </c>
      <c r="EX14">
        <v>1.5520666935674816</v>
      </c>
      <c r="EY14">
        <v>3.3949450894362894</v>
      </c>
      <c r="EZ14">
        <v>3.420018433142896</v>
      </c>
      <c r="FA14">
        <v>3.4243312889332849</v>
      </c>
      <c r="FB14">
        <v>3.4049283380329558</v>
      </c>
      <c r="FC14">
        <v>3.4422296914270527</v>
      </c>
      <c r="FD14">
        <v>3.405098301114712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4.9594105591537235E-2</v>
      </c>
      <c r="FN14">
        <v>2.1914711301628031</v>
      </c>
      <c r="FO14">
        <v>1.3571159045139445</v>
      </c>
      <c r="FP14">
        <v>1.6671675157499464</v>
      </c>
      <c r="FQ14">
        <v>1.5116110663903237</v>
      </c>
      <c r="FR14">
        <v>1.6787223073221766</v>
      </c>
      <c r="FS14">
        <v>3.6931535800646338</v>
      </c>
      <c r="FT14">
        <v>3.7382149113994743</v>
      </c>
      <c r="FU14">
        <v>3.5895350612794794</v>
      </c>
      <c r="FV14">
        <v>3.6543092042299743</v>
      </c>
      <c r="FW14">
        <v>3.7343273683445575</v>
      </c>
      <c r="FX14">
        <v>3.7446274128703636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2.1920304325544282</v>
      </c>
      <c r="GI14">
        <v>1.2613275293415411</v>
      </c>
      <c r="GJ14">
        <v>1.6241480176946166</v>
      </c>
      <c r="GK14">
        <v>1.635279318208428</v>
      </c>
      <c r="GL14">
        <v>1.7821852339231039</v>
      </c>
      <c r="GM14">
        <v>4.0081163959151214</v>
      </c>
      <c r="GN14">
        <v>3.967415608279341</v>
      </c>
      <c r="GO14">
        <v>3.9742478825906322</v>
      </c>
      <c r="GP14">
        <v>3.965597562692309</v>
      </c>
      <c r="GQ14">
        <v>3.9042667386735919</v>
      </c>
      <c r="GR14">
        <v>4.0689904496901521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1.7000645087231581</v>
      </c>
      <c r="HE14">
        <v>1.4892653160424543</v>
      </c>
      <c r="HF14">
        <v>1.7716359445332939</v>
      </c>
      <c r="HG14">
        <v>4.3909793328552356</v>
      </c>
      <c r="HH14">
        <v>4.3274751909359184</v>
      </c>
      <c r="HI14">
        <v>4.2353748588077949</v>
      </c>
      <c r="HJ14">
        <v>4.2550767728956718</v>
      </c>
      <c r="HK14">
        <v>4.2935748401614529</v>
      </c>
      <c r="HL14">
        <v>4.2872423015456436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3.1005987727716056</v>
      </c>
      <c r="HZ14">
        <v>1.653033433062286</v>
      </c>
      <c r="IA14">
        <v>4.4870791119294902</v>
      </c>
      <c r="IB14">
        <v>4.6455723537860001</v>
      </c>
      <c r="IC14">
        <v>4.6228475016807691</v>
      </c>
      <c r="ID14">
        <v>4.6624279876250396</v>
      </c>
      <c r="IE14">
        <v>4.620734420039267</v>
      </c>
      <c r="IF14">
        <v>4.606918281306263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2.4158493010732012</v>
      </c>
      <c r="IU14">
        <v>5.4348142212414485</v>
      </c>
      <c r="IV14">
        <v>4.6772256758731308</v>
      </c>
      <c r="IW14">
        <v>4.8165714525024423</v>
      </c>
      <c r="IX14">
        <v>4.8888902994277368</v>
      </c>
      <c r="IY14">
        <v>4.8591272368066818</v>
      </c>
      <c r="IZ14">
        <v>4.9039985603754026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20.443999635223872</v>
      </c>
      <c r="JP14">
        <v>10.874027251352343</v>
      </c>
      <c r="JQ14">
        <v>5.3801487310019054</v>
      </c>
      <c r="JR14">
        <v>5.0147976305368953</v>
      </c>
      <c r="JS14">
        <v>5.1529791293534446</v>
      </c>
      <c r="JT14">
        <v>5.1699296458369233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11.755580207410516</v>
      </c>
      <c r="KL14">
        <v>5.9301953507659562</v>
      </c>
      <c r="KM14">
        <v>5.4009907511510518</v>
      </c>
      <c r="KN14">
        <v>5.3786375440548575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21.851081124917407</v>
      </c>
      <c r="LG14">
        <v>9.5322110731470548</v>
      </c>
      <c r="LH14">
        <v>5.9274984158110833</v>
      </c>
      <c r="LJ14" s="102" t="s">
        <v>21</v>
      </c>
      <c r="LL14">
        <v>12</v>
      </c>
      <c r="LM14" s="86">
        <v>0.6</v>
      </c>
      <c r="LN14">
        <f t="shared" ref="LN14:MG14" si="12">HM$95</f>
        <v>0</v>
      </c>
      <c r="LO14">
        <f t="shared" si="12"/>
        <v>0</v>
      </c>
      <c r="LP14">
        <f t="shared" si="12"/>
        <v>0</v>
      </c>
      <c r="LQ14">
        <f t="shared" si="12"/>
        <v>0</v>
      </c>
      <c r="LR14">
        <f t="shared" si="12"/>
        <v>0</v>
      </c>
      <c r="LS14">
        <f t="shared" si="12"/>
        <v>0</v>
      </c>
      <c r="LT14">
        <f t="shared" si="12"/>
        <v>0</v>
      </c>
      <c r="LU14">
        <f t="shared" si="12"/>
        <v>0</v>
      </c>
      <c r="LV14">
        <f t="shared" si="12"/>
        <v>0</v>
      </c>
      <c r="LW14">
        <f t="shared" si="12"/>
        <v>0</v>
      </c>
      <c r="LX14">
        <f t="shared" si="12"/>
        <v>0</v>
      </c>
      <c r="LY14">
        <f t="shared" si="12"/>
        <v>0</v>
      </c>
      <c r="LZ14">
        <f t="shared" si="12"/>
        <v>14.569868114744756</v>
      </c>
      <c r="MA14">
        <f t="shared" si="12"/>
        <v>14.607273314611934</v>
      </c>
      <c r="MB14">
        <f t="shared" si="12"/>
        <v>16.974017904200469</v>
      </c>
      <c r="MC14">
        <f t="shared" si="12"/>
        <v>12.308930136159292</v>
      </c>
      <c r="MD14">
        <f t="shared" si="12"/>
        <v>6.571576986349223</v>
      </c>
      <c r="ME14">
        <f t="shared" si="12"/>
        <v>6.3227345472534005</v>
      </c>
      <c r="MF14">
        <f t="shared" si="12"/>
        <v>6.8134171107562596</v>
      </c>
      <c r="MG14">
        <f t="shared" si="12"/>
        <v>6.5348441842921039</v>
      </c>
      <c r="MI14">
        <f t="shared" si="2"/>
        <v>12.78834</v>
      </c>
      <c r="MJ14" s="86">
        <v>0.6</v>
      </c>
      <c r="MK14">
        <f>0.21*LY14+0.79*LZ14</f>
        <v>11.510195810648357</v>
      </c>
    </row>
    <row r="15" spans="1:349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0.34199772629745523</v>
      </c>
      <c r="H15">
        <v>0.34967728361321676</v>
      </c>
      <c r="I15">
        <v>0.34394099612185147</v>
      </c>
      <c r="J15">
        <v>0.36766064313502822</v>
      </c>
      <c r="K15">
        <v>0.31203800901596496</v>
      </c>
      <c r="L15">
        <v>0.32119379066943116</v>
      </c>
      <c r="M15">
        <v>0.32275136081524469</v>
      </c>
      <c r="N15">
        <v>0.324426516303365</v>
      </c>
      <c r="O15">
        <v>0.64853926248904281</v>
      </c>
      <c r="P15">
        <v>0.64743923010732962</v>
      </c>
      <c r="Q15">
        <v>0.64620602901112723</v>
      </c>
      <c r="R15">
        <v>0.65180627030894567</v>
      </c>
      <c r="S15">
        <v>0.64136986687577524</v>
      </c>
      <c r="T15">
        <v>0.64764603360194706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0.36092298895373154</v>
      </c>
      <c r="AB15">
        <v>0.39939041167032457</v>
      </c>
      <c r="AC15">
        <v>0.41645648822078246</v>
      </c>
      <c r="AD15">
        <v>0.34899781413609465</v>
      </c>
      <c r="AE15">
        <v>0.393305661764698</v>
      </c>
      <c r="AF15">
        <v>0.40087696836409709</v>
      </c>
      <c r="AG15">
        <v>0.38651400616057857</v>
      </c>
      <c r="AH15">
        <v>0.40031475030073982</v>
      </c>
      <c r="AI15">
        <v>0.72161180435832883</v>
      </c>
      <c r="AJ15">
        <v>0.75484230172162625</v>
      </c>
      <c r="AK15">
        <v>0.75476953097490496</v>
      </c>
      <c r="AL15">
        <v>0.74146857853763193</v>
      </c>
      <c r="AM15">
        <v>0.74068214070397564</v>
      </c>
      <c r="AN15">
        <v>0.72580494581823574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9.4797805437283E-2</v>
      </c>
      <c r="AU15">
        <v>0.39783587591982161</v>
      </c>
      <c r="AV15">
        <v>0.40415514438767997</v>
      </c>
      <c r="AW15">
        <v>0.4840695852643549</v>
      </c>
      <c r="AX15">
        <v>0.42576493733895882</v>
      </c>
      <c r="AY15">
        <v>0.44953485141323052</v>
      </c>
      <c r="AZ15">
        <v>0.45525714000562462</v>
      </c>
      <c r="BA15">
        <v>0.45029011682248599</v>
      </c>
      <c r="BB15">
        <v>0.46282510437266683</v>
      </c>
      <c r="BC15">
        <v>0.86348461667572329</v>
      </c>
      <c r="BD15">
        <v>0.8596728253410334</v>
      </c>
      <c r="BE15">
        <v>0.83239917728347146</v>
      </c>
      <c r="BF15">
        <v>0.84997214358380169</v>
      </c>
      <c r="BG15">
        <v>0.85760629092640983</v>
      </c>
      <c r="BH15">
        <v>0.84180939904155649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0.47113890144012405</v>
      </c>
      <c r="BP15">
        <v>0.45824550496042554</v>
      </c>
      <c r="BQ15">
        <v>0.50421563449461793</v>
      </c>
      <c r="BR15">
        <v>0.49057480368208883</v>
      </c>
      <c r="BS15">
        <v>0.49676654386551522</v>
      </c>
      <c r="BT15">
        <v>0.49801302496988831</v>
      </c>
      <c r="BU15">
        <v>0.55140627619336091</v>
      </c>
      <c r="BV15">
        <v>0.50601075651559135</v>
      </c>
      <c r="BW15">
        <v>0.97075557567084303</v>
      </c>
      <c r="BX15">
        <v>0.94399107205959498</v>
      </c>
      <c r="BY15">
        <v>0.95531524414225011</v>
      </c>
      <c r="BZ15">
        <v>0.94610355695583959</v>
      </c>
      <c r="CA15">
        <v>0.93483970040056108</v>
      </c>
      <c r="CB15">
        <v>0.9677865368817552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0.20658180450479235</v>
      </c>
      <c r="CJ15">
        <v>0.83304175783313672</v>
      </c>
      <c r="CK15">
        <v>0.54948146983183122</v>
      </c>
      <c r="CL15">
        <v>0.54975715106825906</v>
      </c>
      <c r="CM15">
        <v>0.51329664421985188</v>
      </c>
      <c r="CN15">
        <v>0.56698416042703736</v>
      </c>
      <c r="CO15">
        <v>0.57288843583022953</v>
      </c>
      <c r="CP15">
        <v>0.59613622115766507</v>
      </c>
      <c r="CQ15">
        <v>1.0796315284690647</v>
      </c>
      <c r="CR15">
        <v>1.0408041011490143</v>
      </c>
      <c r="CS15">
        <v>1.0248202378459574</v>
      </c>
      <c r="CT15">
        <v>1.0952480318033226</v>
      </c>
      <c r="CU15">
        <v>1.0520934627629623</v>
      </c>
      <c r="CV15">
        <v>1.0605008678809138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1.3695683044320344</v>
      </c>
      <c r="DE15">
        <v>0.73082165366679319</v>
      </c>
      <c r="DF15">
        <v>0.55762768902625892</v>
      </c>
      <c r="DG15">
        <v>0.62973803712683407</v>
      </c>
      <c r="DH15">
        <v>0.64603431837126413</v>
      </c>
      <c r="DI15">
        <v>0.69378222768397058</v>
      </c>
      <c r="DJ15">
        <v>0.62962581177442167</v>
      </c>
      <c r="DK15">
        <v>1.1417065398150061</v>
      </c>
      <c r="DL15">
        <v>1.1782265129560363</v>
      </c>
      <c r="DM15">
        <v>1.1191661608492409</v>
      </c>
      <c r="DN15">
        <v>1.1484127488100457</v>
      </c>
      <c r="DO15">
        <v>1.1443428754591374</v>
      </c>
      <c r="DP15">
        <v>1.1758249825872042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1.9122958170807651</v>
      </c>
      <c r="DZ15">
        <v>0.62249953088884857</v>
      </c>
      <c r="EA15">
        <v>0.70458093142058142</v>
      </c>
      <c r="EB15">
        <v>0.70910250173110445</v>
      </c>
      <c r="EC15">
        <v>0.65280970600792165</v>
      </c>
      <c r="ED15">
        <v>0.7408461810951732</v>
      </c>
      <c r="EE15">
        <v>1.2357291909808212</v>
      </c>
      <c r="EF15">
        <v>1.2201738007681453</v>
      </c>
      <c r="EG15">
        <v>1.2755729740512192</v>
      </c>
      <c r="EH15">
        <v>1.2213962712633732</v>
      </c>
      <c r="EI15">
        <v>1.2666583387850092</v>
      </c>
      <c r="EJ15">
        <v>1.2514107990924916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1.7346644031766385</v>
      </c>
      <c r="ET15">
        <v>0.86448989679086108</v>
      </c>
      <c r="EU15">
        <v>0.6248026559964418</v>
      </c>
      <c r="EV15">
        <v>0.87714148797212399</v>
      </c>
      <c r="EW15">
        <v>0.79356384157863347</v>
      </c>
      <c r="EX15">
        <v>0.8090445158785079</v>
      </c>
      <c r="EY15">
        <v>1.3481050204628844</v>
      </c>
      <c r="EZ15">
        <v>1.3662970393909772</v>
      </c>
      <c r="FA15">
        <v>1.3696700177417949</v>
      </c>
      <c r="FB15">
        <v>1.3656657941601604</v>
      </c>
      <c r="FC15">
        <v>1.3908344561442778</v>
      </c>
      <c r="FD15">
        <v>1.3502609509131649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0.16033035083905325</v>
      </c>
      <c r="FN15">
        <v>2.229190909992</v>
      </c>
      <c r="FO15">
        <v>0.72088797680965522</v>
      </c>
      <c r="FP15">
        <v>0.85490351444519197</v>
      </c>
      <c r="FQ15">
        <v>0.77269698216128002</v>
      </c>
      <c r="FR15">
        <v>0.84383750254114365</v>
      </c>
      <c r="FS15">
        <v>1.461084230994913</v>
      </c>
      <c r="FT15">
        <v>1.5054843286740929</v>
      </c>
      <c r="FU15">
        <v>1.3976017551781905</v>
      </c>
      <c r="FV15">
        <v>1.439480264788531</v>
      </c>
      <c r="FW15">
        <v>1.4984352565056376</v>
      </c>
      <c r="FX15">
        <v>1.507619366236514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2.2093717378786795</v>
      </c>
      <c r="GI15">
        <v>1.1134401051521632</v>
      </c>
      <c r="GJ15">
        <v>0.81472616418586019</v>
      </c>
      <c r="GK15">
        <v>0.85319674031848625</v>
      </c>
      <c r="GL15">
        <v>0.94417611673038715</v>
      </c>
      <c r="GM15">
        <v>1.5924851356242502</v>
      </c>
      <c r="GN15">
        <v>1.5636694306101186</v>
      </c>
      <c r="GO15">
        <v>1.54824877302013</v>
      </c>
      <c r="GP15">
        <v>1.5555624943437334</v>
      </c>
      <c r="GQ15">
        <v>1.5169803161582167</v>
      </c>
      <c r="GR15">
        <v>1.6225083133148286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1.8017549290753454</v>
      </c>
      <c r="HE15">
        <v>0.7334309499060504</v>
      </c>
      <c r="HF15">
        <v>0.93440876730277089</v>
      </c>
      <c r="HG15">
        <v>1.7528337192995189</v>
      </c>
      <c r="HH15">
        <v>1.7261690067471416</v>
      </c>
      <c r="HI15">
        <v>1.6616402636564938</v>
      </c>
      <c r="HJ15">
        <v>1.6939850012548419</v>
      </c>
      <c r="HK15">
        <v>1.6992312649552748</v>
      </c>
      <c r="HL15">
        <v>1.7013023505298377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3.1259639987204433</v>
      </c>
      <c r="HZ15">
        <v>1.5981686227092655</v>
      </c>
      <c r="IA15">
        <v>1.7071598283488676</v>
      </c>
      <c r="IB15">
        <v>1.8295298795791335</v>
      </c>
      <c r="IC15">
        <v>1.8179993886656227</v>
      </c>
      <c r="ID15">
        <v>1.8246457327974583</v>
      </c>
      <c r="IE15">
        <v>1.7986373509871605</v>
      </c>
      <c r="IF15">
        <v>1.8256739092042176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2.5631267447303623</v>
      </c>
      <c r="IU15">
        <v>2.5999952807973994</v>
      </c>
      <c r="IV15">
        <v>1.8436376980037597</v>
      </c>
      <c r="IW15">
        <v>1.8367348335371774</v>
      </c>
      <c r="IX15">
        <v>1.8958244293155286</v>
      </c>
      <c r="IY15">
        <v>1.89364037049833</v>
      </c>
      <c r="IZ15">
        <v>1.9364572365103754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3.9334886819533597</v>
      </c>
      <c r="JP15">
        <v>3.6244049185591338</v>
      </c>
      <c r="JQ15">
        <v>2.2702308801338291</v>
      </c>
      <c r="JR15">
        <v>1.8299197125609759</v>
      </c>
      <c r="JS15">
        <v>1.9840889651240747</v>
      </c>
      <c r="JT15">
        <v>1.981316665031829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2.8746057127004039</v>
      </c>
      <c r="KL15">
        <v>2.9405811169327105</v>
      </c>
      <c r="KM15">
        <v>2.1336220413873961</v>
      </c>
      <c r="KN15">
        <v>1.9917554435319542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3.423832814929169</v>
      </c>
      <c r="LG15">
        <v>3.326532634320698</v>
      </c>
      <c r="LH15">
        <v>2.6720770754873695</v>
      </c>
      <c r="LJ15" s="102" t="s">
        <v>23</v>
      </c>
      <c r="LL15">
        <v>13</v>
      </c>
      <c r="LM15" s="86">
        <v>0.65</v>
      </c>
      <c r="LN15">
        <f t="shared" ref="LN15:MG15" si="13">IG$95</f>
        <v>0</v>
      </c>
      <c r="LO15">
        <f t="shared" si="13"/>
        <v>0</v>
      </c>
      <c r="LP15">
        <f t="shared" si="13"/>
        <v>0</v>
      </c>
      <c r="LQ15">
        <f t="shared" si="13"/>
        <v>0</v>
      </c>
      <c r="LR15">
        <f t="shared" si="13"/>
        <v>0</v>
      </c>
      <c r="LS15">
        <f t="shared" si="13"/>
        <v>0</v>
      </c>
      <c r="LT15">
        <f t="shared" si="13"/>
        <v>0</v>
      </c>
      <c r="LU15">
        <f t="shared" si="13"/>
        <v>0</v>
      </c>
      <c r="LV15">
        <f t="shared" si="13"/>
        <v>0</v>
      </c>
      <c r="LW15">
        <f t="shared" si="13"/>
        <v>0</v>
      </c>
      <c r="LX15">
        <f t="shared" si="13"/>
        <v>0</v>
      </c>
      <c r="LY15">
        <f t="shared" si="13"/>
        <v>0</v>
      </c>
      <c r="LZ15">
        <f t="shared" si="13"/>
        <v>0</v>
      </c>
      <c r="MA15">
        <f t="shared" si="13"/>
        <v>10.753449850549979</v>
      </c>
      <c r="MB15">
        <f t="shared" si="13"/>
        <v>14.93918732620704</v>
      </c>
      <c r="MC15">
        <f t="shared" si="13"/>
        <v>17.967183760747545</v>
      </c>
      <c r="MD15">
        <f t="shared" si="13"/>
        <v>15.752393415279343</v>
      </c>
      <c r="ME15">
        <f t="shared" si="13"/>
        <v>11.044103738663738</v>
      </c>
      <c r="MF15">
        <f t="shared" si="13"/>
        <v>7.8412957499351279</v>
      </c>
      <c r="MG15">
        <f t="shared" si="13"/>
        <v>7.7630192116274248</v>
      </c>
      <c r="MI15">
        <f t="shared" si="2"/>
        <v>13.385685</v>
      </c>
      <c r="MJ15" s="86">
        <v>0.65</v>
      </c>
      <c r="MK15">
        <f>0.61*LZ15+0.39*MA15</f>
        <v>4.1938454417144921</v>
      </c>
    </row>
    <row r="16" spans="1:349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7.6504916746497967E-2</v>
      </c>
      <c r="H16">
        <v>5.9696395862290717E-2</v>
      </c>
      <c r="I16">
        <v>2.2849225661893272E-31</v>
      </c>
      <c r="J16">
        <v>2.1303659473749684E-31</v>
      </c>
      <c r="K16">
        <v>1.4857343080292582E-31</v>
      </c>
      <c r="L16">
        <v>1.5814729437816027E-31</v>
      </c>
      <c r="M16">
        <v>2.1679519201139478E-31</v>
      </c>
      <c r="N16">
        <v>1.8644950010463531E-31</v>
      </c>
      <c r="O16">
        <v>1.6508786555235727E-31</v>
      </c>
      <c r="P16">
        <v>1.4786603836745886E-31</v>
      </c>
      <c r="Q16">
        <v>1.1742271892137726E-31</v>
      </c>
      <c r="R16">
        <v>1.818221456322578E-31</v>
      </c>
      <c r="S16">
        <v>1.2123266551024845E-31</v>
      </c>
      <c r="T16">
        <v>1.9612814086158397E-31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0.22769614052975601</v>
      </c>
      <c r="AB16">
        <v>3.8401135316641921E-31</v>
      </c>
      <c r="AC16">
        <v>2.7365222614323682E-31</v>
      </c>
      <c r="AD16">
        <v>2.7201058698197325E-31</v>
      </c>
      <c r="AE16">
        <v>2.6699157916719193E-31</v>
      </c>
      <c r="AF16">
        <v>3.4777446507124834E-31</v>
      </c>
      <c r="AG16">
        <v>2.7504842830957616E-31</v>
      </c>
      <c r="AH16">
        <v>2.8189915210610388E-31</v>
      </c>
      <c r="AI16">
        <v>2.9238241797457089E-31</v>
      </c>
      <c r="AJ16">
        <v>3.5853059389752106E-31</v>
      </c>
      <c r="AK16">
        <v>3.2347496160972867E-31</v>
      </c>
      <c r="AL16">
        <v>2.7017157964037424E-31</v>
      </c>
      <c r="AM16">
        <v>2.9329549705851317E-31</v>
      </c>
      <c r="AN16">
        <v>3.0701438987002074E-31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0.14574779410232089</v>
      </c>
      <c r="AU16">
        <v>0.66908676741375495</v>
      </c>
      <c r="AV16">
        <v>0.13996165793917492</v>
      </c>
      <c r="AW16">
        <v>4.4882486126440074E-31</v>
      </c>
      <c r="AX16">
        <v>3.9644904348870223E-31</v>
      </c>
      <c r="AY16">
        <v>4.3699168952250434E-31</v>
      </c>
      <c r="AZ16">
        <v>4.7868050602800932E-31</v>
      </c>
      <c r="BA16">
        <v>3.9846610348627011E-31</v>
      </c>
      <c r="BB16">
        <v>3.7176598873538418E-31</v>
      </c>
      <c r="BC16">
        <v>3.7539109449448247E-31</v>
      </c>
      <c r="BD16">
        <v>4.3715202549722722E-31</v>
      </c>
      <c r="BE16">
        <v>3.5663637847897446E-31</v>
      </c>
      <c r="BF16">
        <v>3.4012351407544263E-31</v>
      </c>
      <c r="BG16">
        <v>3.976199846615527E-31</v>
      </c>
      <c r="BH16">
        <v>3.7845392080779454E-31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0.68733766033639554</v>
      </c>
      <c r="BP16">
        <v>0.49942264122464036</v>
      </c>
      <c r="BQ16">
        <v>1.2174188298269306E-30</v>
      </c>
      <c r="BR16">
        <v>4.3839103564804014E-31</v>
      </c>
      <c r="BS16">
        <v>4.4156472066127653E-31</v>
      </c>
      <c r="BT16">
        <v>4.1213581057061531E-31</v>
      </c>
      <c r="BU16">
        <v>6.6212515047630304E-31</v>
      </c>
      <c r="BV16">
        <v>6.4539112060914626E-31</v>
      </c>
      <c r="BW16">
        <v>5.1199012176874649E-31</v>
      </c>
      <c r="BX16">
        <v>4.1894261649755855E-31</v>
      </c>
      <c r="BY16">
        <v>4.2940738908252732E-31</v>
      </c>
      <c r="BZ16">
        <v>5.3702274932767117E-31</v>
      </c>
      <c r="CA16">
        <v>5.4281319931692673E-31</v>
      </c>
      <c r="CB16">
        <v>5.215178343423159E-31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1.1417113582004625</v>
      </c>
      <c r="CJ16">
        <v>1.1412411536496034</v>
      </c>
      <c r="CK16">
        <v>0.4387276969410373</v>
      </c>
      <c r="CL16">
        <v>7.5745210869601406E-31</v>
      </c>
      <c r="CM16">
        <v>7.4221726690520067E-31</v>
      </c>
      <c r="CN16">
        <v>9.2475959395773336E-31</v>
      </c>
      <c r="CO16">
        <v>8.7409847805073753E-31</v>
      </c>
      <c r="CP16">
        <v>7.5282492211324675E-31</v>
      </c>
      <c r="CQ16">
        <v>6.3866551049422806E-31</v>
      </c>
      <c r="CR16">
        <v>7.5151704958535483E-31</v>
      </c>
      <c r="CS16">
        <v>6.2041751920699646E-31</v>
      </c>
      <c r="CT16">
        <v>6.2148625178792592E-31</v>
      </c>
      <c r="CU16">
        <v>7.2121439893141745E-31</v>
      </c>
      <c r="CV16">
        <v>7.9959887401868717E-31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1.361167563782719</v>
      </c>
      <c r="DE16">
        <v>1.0862371259036034</v>
      </c>
      <c r="DF16">
        <v>0.31825624707423328</v>
      </c>
      <c r="DG16">
        <v>9.1254048787051149E-31</v>
      </c>
      <c r="DH16">
        <v>8.4784743998793499E-31</v>
      </c>
      <c r="DI16">
        <v>8.0870154075309141E-31</v>
      </c>
      <c r="DJ16">
        <v>1.0444207259121272E-30</v>
      </c>
      <c r="DK16">
        <v>5.0146211314408523E-2</v>
      </c>
      <c r="DL16">
        <v>9.0508114805692194E-2</v>
      </c>
      <c r="DM16">
        <v>2.2005286813565474E-2</v>
      </c>
      <c r="DN16">
        <v>0.13825607068858503</v>
      </c>
      <c r="DO16">
        <v>6.4466079797628292E-2</v>
      </c>
      <c r="DP16">
        <v>7.8548857587497903E-31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2.1236685399004265</v>
      </c>
      <c r="DZ16">
        <v>0.82838915858190054</v>
      </c>
      <c r="EA16">
        <v>4.6353449175962479E-2</v>
      </c>
      <c r="EB16">
        <v>0.17249954544664367</v>
      </c>
      <c r="EC16">
        <v>4.2273051907463645E-2</v>
      </c>
      <c r="ED16">
        <v>6.7227269514640337E-2</v>
      </c>
      <c r="EE16">
        <v>6.2287257450676183E-2</v>
      </c>
      <c r="EF16">
        <v>8.9711687540310573E-31</v>
      </c>
      <c r="EG16">
        <v>3.3546889909423882E-3</v>
      </c>
      <c r="EH16">
        <v>2.5019233688690825E-2</v>
      </c>
      <c r="EI16">
        <v>3.5946502106040452E-2</v>
      </c>
      <c r="EJ16">
        <v>0.19266415794118258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1.8271399285893068</v>
      </c>
      <c r="ET16">
        <v>1.4134919660246892</v>
      </c>
      <c r="EU16">
        <v>0.32235288876513973</v>
      </c>
      <c r="EV16">
        <v>0.23892597385791156</v>
      </c>
      <c r="EW16">
        <v>0.22293942953125936</v>
      </c>
      <c r="EX16">
        <v>0.18893462932954627</v>
      </c>
      <c r="EY16">
        <v>7.6352079552946872E-2</v>
      </c>
      <c r="EZ16">
        <v>4.8416857080917128E-2</v>
      </c>
      <c r="FA16">
        <v>2.7567143024580174E-2</v>
      </c>
      <c r="FB16">
        <v>0.13993406534495184</v>
      </c>
      <c r="FC16">
        <v>0.3114248171576775</v>
      </c>
      <c r="FD16">
        <v>6.5267769183228755E-2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0.67330644708095599</v>
      </c>
      <c r="FN16">
        <v>2.2713998930437533</v>
      </c>
      <c r="FO16">
        <v>1.259772869705944</v>
      </c>
      <c r="FP16">
        <v>9.9976945966358255E-2</v>
      </c>
      <c r="FQ16">
        <v>0.16578843720937989</v>
      </c>
      <c r="FR16">
        <v>9.9815831780866782E-2</v>
      </c>
      <c r="FS16">
        <v>0.12875805101931895</v>
      </c>
      <c r="FT16">
        <v>0.20987408607867186</v>
      </c>
      <c r="FU16">
        <v>3.4509459511639622E-3</v>
      </c>
      <c r="FV16">
        <v>0.2078025782356035</v>
      </c>
      <c r="FW16">
        <v>0.10811575211757732</v>
      </c>
      <c r="FX16">
        <v>0.12200655969417278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2.2010422765247295</v>
      </c>
      <c r="GI16">
        <v>1.8287646468881242</v>
      </c>
      <c r="GJ16">
        <v>0.69804358105351305</v>
      </c>
      <c r="GK16">
        <v>0.23542892157630763</v>
      </c>
      <c r="GL16">
        <v>0.40481534315756412</v>
      </c>
      <c r="GM16">
        <v>0.30201116232920483</v>
      </c>
      <c r="GN16">
        <v>0.20610380995055985</v>
      </c>
      <c r="GO16">
        <v>0.11550524616930588</v>
      </c>
      <c r="GP16">
        <v>0.22860914015258496</v>
      </c>
      <c r="GQ16">
        <v>0.13671073189275845</v>
      </c>
      <c r="GR16">
        <v>0.26544971700664444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2.2425988376827997</v>
      </c>
      <c r="HE16">
        <v>1.4174346156687343</v>
      </c>
      <c r="HF16">
        <v>0.29395505523184939</v>
      </c>
      <c r="HG16">
        <v>0.49023582217725764</v>
      </c>
      <c r="HH16">
        <v>0.40943088239694631</v>
      </c>
      <c r="HI16">
        <v>0.2315085770189613</v>
      </c>
      <c r="HJ16">
        <v>0.33569427757643616</v>
      </c>
      <c r="HK16">
        <v>0.25499047579678447</v>
      </c>
      <c r="HL16">
        <v>0.19013373074291826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3.2184607511233843</v>
      </c>
      <c r="HZ16">
        <v>2.2338010162561734</v>
      </c>
      <c r="IA16">
        <v>1.2309389800499635</v>
      </c>
      <c r="IB16">
        <v>0.36892374687472573</v>
      </c>
      <c r="IC16">
        <v>0.30213185046400348</v>
      </c>
      <c r="ID16">
        <v>0.32656034069825329</v>
      </c>
      <c r="IE16">
        <v>0.43619772392475931</v>
      </c>
      <c r="IF16">
        <v>0.36253485196347968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2.2761745354646585</v>
      </c>
      <c r="IU16">
        <v>2.8340370739277412</v>
      </c>
      <c r="IV16">
        <v>1.9749714690996543</v>
      </c>
      <c r="IW16">
        <v>1.0661614026225306</v>
      </c>
      <c r="IX16">
        <v>0.36443262681763966</v>
      </c>
      <c r="IY16">
        <v>0.60284393339572961</v>
      </c>
      <c r="IZ16">
        <v>0.61724616464163606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6.380683897208046</v>
      </c>
      <c r="JP16">
        <v>3.5920795860635168</v>
      </c>
      <c r="JQ16">
        <v>2.3677932621669124</v>
      </c>
      <c r="JR16">
        <v>1.6946854855271825</v>
      </c>
      <c r="JS16">
        <v>0.63606950176467636</v>
      </c>
      <c r="JT16">
        <v>0.33883136914291895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3.3694966105227091</v>
      </c>
      <c r="KL16">
        <v>3.254154538754412</v>
      </c>
      <c r="KM16">
        <v>2.3944404721954329</v>
      </c>
      <c r="KN16">
        <v>1.2960380286469153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7.8777698109890135</v>
      </c>
      <c r="LG16">
        <v>3.2606278302077638</v>
      </c>
      <c r="LH16">
        <v>2.7386661934142764</v>
      </c>
      <c r="LJ16" s="102" t="s">
        <v>25</v>
      </c>
      <c r="LL16">
        <v>14</v>
      </c>
      <c r="LM16" s="86">
        <v>0.7</v>
      </c>
      <c r="LN16">
        <f t="shared" ref="LN16:MG16" si="14">JA$95</f>
        <v>0</v>
      </c>
      <c r="LO16">
        <f t="shared" si="14"/>
        <v>0</v>
      </c>
      <c r="LP16">
        <f t="shared" si="14"/>
        <v>0</v>
      </c>
      <c r="LQ16">
        <f t="shared" si="14"/>
        <v>0</v>
      </c>
      <c r="LR16">
        <f t="shared" si="14"/>
        <v>0</v>
      </c>
      <c r="LS16">
        <f t="shared" si="14"/>
        <v>0</v>
      </c>
      <c r="LT16">
        <f t="shared" si="14"/>
        <v>0</v>
      </c>
      <c r="LU16">
        <f t="shared" si="14"/>
        <v>0</v>
      </c>
      <c r="LV16">
        <f t="shared" si="14"/>
        <v>0</v>
      </c>
      <c r="LW16">
        <f t="shared" si="14"/>
        <v>0</v>
      </c>
      <c r="LX16">
        <f t="shared" si="14"/>
        <v>0</v>
      </c>
      <c r="LY16">
        <f t="shared" si="14"/>
        <v>0</v>
      </c>
      <c r="LZ16">
        <f t="shared" si="14"/>
        <v>0</v>
      </c>
      <c r="MA16">
        <f t="shared" si="14"/>
        <v>0</v>
      </c>
      <c r="MB16">
        <f t="shared" si="14"/>
        <v>21.150224405206917</v>
      </c>
      <c r="MC16">
        <f t="shared" si="14"/>
        <v>17.328886046990426</v>
      </c>
      <c r="MD16">
        <f t="shared" si="14"/>
        <v>14.419322214006385</v>
      </c>
      <c r="ME16">
        <f t="shared" si="14"/>
        <v>18.966894226314984</v>
      </c>
      <c r="MF16">
        <f t="shared" si="14"/>
        <v>15.782848208249254</v>
      </c>
      <c r="MG16">
        <f t="shared" si="14"/>
        <v>9.0309644706364018</v>
      </c>
      <c r="MI16">
        <f t="shared" si="2"/>
        <v>13.983029999999999</v>
      </c>
      <c r="MJ16" s="86">
        <v>0.7</v>
      </c>
      <c r="MK16">
        <f>0.02*LZ16+0.98*MA16</f>
        <v>0</v>
      </c>
    </row>
    <row r="17" spans="1:364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7.6504916746497953E-2</v>
      </c>
      <c r="H17">
        <v>5.9696395862290717E-2</v>
      </c>
      <c r="I17">
        <v>2.2074027903892481E-31</v>
      </c>
      <c r="J17">
        <v>2.1660292942562862E-31</v>
      </c>
      <c r="K17">
        <v>1.440030724164716E-31</v>
      </c>
      <c r="L17">
        <v>1.445568060768938E-31</v>
      </c>
      <c r="M17">
        <v>1.8932495061742469E-31</v>
      </c>
      <c r="N17">
        <v>1.784595441966379E-31</v>
      </c>
      <c r="O17">
        <v>1.5786458204946175E-31</v>
      </c>
      <c r="P17">
        <v>1.4283242775898708E-31</v>
      </c>
      <c r="Q17">
        <v>1.2579081086124863E-31</v>
      </c>
      <c r="R17">
        <v>1.693069225229098E-31</v>
      </c>
      <c r="S17">
        <v>1.1890158178415439E-31</v>
      </c>
      <c r="T17">
        <v>1.81417320225337E-31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0.22769614052975601</v>
      </c>
      <c r="AB17">
        <v>3.9284769398949449E-31</v>
      </c>
      <c r="AC17">
        <v>2.8151005643060229E-31</v>
      </c>
      <c r="AD17">
        <v>2.6011930079497631E-31</v>
      </c>
      <c r="AE17">
        <v>2.6363451356160026E-31</v>
      </c>
      <c r="AF17">
        <v>5.5409521330066303E-31</v>
      </c>
      <c r="AG17">
        <v>2.5908531884841807E-31</v>
      </c>
      <c r="AH17">
        <v>2.6099465518702551E-31</v>
      </c>
      <c r="AI17">
        <v>8.2679714144776518E-31</v>
      </c>
      <c r="AJ17">
        <v>3.5025807447694867E-31</v>
      </c>
      <c r="AK17">
        <v>3.2655731273451304E-31</v>
      </c>
      <c r="AL17">
        <v>2.5173000839550917E-31</v>
      </c>
      <c r="AM17">
        <v>2.9880664231532411E-31</v>
      </c>
      <c r="AN17">
        <v>2.924968810607104E-31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0.14574779410232078</v>
      </c>
      <c r="AU17">
        <v>0.66908676741375495</v>
      </c>
      <c r="AV17">
        <v>0.13996165793917492</v>
      </c>
      <c r="AW17">
        <v>4.5911851121677563E-31</v>
      </c>
      <c r="AX17">
        <v>3.9797878911898895E-31</v>
      </c>
      <c r="AY17">
        <v>1.5198076918424885E-30</v>
      </c>
      <c r="AZ17">
        <v>4.8092815892329624E-31</v>
      </c>
      <c r="BA17">
        <v>3.9805053466266153E-31</v>
      </c>
      <c r="BB17">
        <v>3.6711551960811232E-31</v>
      </c>
      <c r="BC17">
        <v>3.6716128011194696E-31</v>
      </c>
      <c r="BD17">
        <v>7.2768884251212061E-31</v>
      </c>
      <c r="BE17">
        <v>3.5069065828618671E-31</v>
      </c>
      <c r="BF17">
        <v>3.4235571664078147E-31</v>
      </c>
      <c r="BG17">
        <v>3.8175515872882949E-31</v>
      </c>
      <c r="BH17">
        <v>3.6984581878686075E-31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0.68733766033639554</v>
      </c>
      <c r="BP17">
        <v>0.49942264122464031</v>
      </c>
      <c r="BQ17">
        <v>1.2174441115313764E-30</v>
      </c>
      <c r="BR17">
        <v>4.3683247430389691E-31</v>
      </c>
      <c r="BS17">
        <v>4.5181337515205797E-31</v>
      </c>
      <c r="BT17">
        <v>3.845372851054997E-31</v>
      </c>
      <c r="BU17">
        <v>6.4978541091987649E-31</v>
      </c>
      <c r="BV17">
        <v>6.1639057243043933E-31</v>
      </c>
      <c r="BW17">
        <v>4.9241634566205779E-31</v>
      </c>
      <c r="BX17">
        <v>4.0830774443383203E-31</v>
      </c>
      <c r="BY17">
        <v>4.1794719232895862E-31</v>
      </c>
      <c r="BZ17">
        <v>5.2954814264699903E-31</v>
      </c>
      <c r="CA17">
        <v>5.3755082689648759E-31</v>
      </c>
      <c r="CB17">
        <v>1.0808404016340249E-30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1.1417113582004625</v>
      </c>
      <c r="CJ17">
        <v>1.1412411536496034</v>
      </c>
      <c r="CK17">
        <v>0.4387276969410373</v>
      </c>
      <c r="CL17">
        <v>9.9019635143617549E-31</v>
      </c>
      <c r="CM17">
        <v>1.5028072672192131E-30</v>
      </c>
      <c r="CN17">
        <v>9.2355715354673066E-31</v>
      </c>
      <c r="CO17">
        <v>3.3866741866799893E-30</v>
      </c>
      <c r="CP17">
        <v>7.4485297473400893E-31</v>
      </c>
      <c r="CQ17">
        <v>6.1534587490608182E-31</v>
      </c>
      <c r="CR17">
        <v>7.2198547702767968E-31</v>
      </c>
      <c r="CS17">
        <v>6.0793837925420684E-31</v>
      </c>
      <c r="CT17">
        <v>6.1854317858737302E-31</v>
      </c>
      <c r="CU17">
        <v>7.339957547089764E-31</v>
      </c>
      <c r="CV17">
        <v>8.4861632447186569E-31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1.361167563782719</v>
      </c>
      <c r="DE17">
        <v>1.0862371259036034</v>
      </c>
      <c r="DF17">
        <v>0.31825624707423328</v>
      </c>
      <c r="DG17">
        <v>9.2728178067042463E-31</v>
      </c>
      <c r="DH17">
        <v>8.6027928235160169E-31</v>
      </c>
      <c r="DI17">
        <v>7.9645078830688359E-31</v>
      </c>
      <c r="DJ17">
        <v>1.0528226296981155E-30</v>
      </c>
      <c r="DK17">
        <v>5.0146211314408516E-2</v>
      </c>
      <c r="DL17">
        <v>9.0508114805692194E-2</v>
      </c>
      <c r="DM17">
        <v>2.2005286813565474E-2</v>
      </c>
      <c r="DN17">
        <v>0.13825607068858503</v>
      </c>
      <c r="DO17">
        <v>6.4466079797628278E-2</v>
      </c>
      <c r="DP17">
        <v>7.7429314629145787E-31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2.123668539900426</v>
      </c>
      <c r="DZ17">
        <v>0.82838915858190054</v>
      </c>
      <c r="EA17">
        <v>4.6353449175962479E-2</v>
      </c>
      <c r="EB17">
        <v>0.17249954544664367</v>
      </c>
      <c r="EC17">
        <v>4.2273051907463659E-2</v>
      </c>
      <c r="ED17">
        <v>6.7227269514640323E-2</v>
      </c>
      <c r="EE17">
        <v>6.2287257450676183E-2</v>
      </c>
      <c r="EF17">
        <v>9.1593063632556707E-31</v>
      </c>
      <c r="EG17">
        <v>3.3546889909423882E-3</v>
      </c>
      <c r="EH17">
        <v>2.5019233688690825E-2</v>
      </c>
      <c r="EI17">
        <v>3.5946502106040452E-2</v>
      </c>
      <c r="EJ17">
        <v>0.19266415794118255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1.8271399285893068</v>
      </c>
      <c r="ET17">
        <v>1.4134919660246892</v>
      </c>
      <c r="EU17">
        <v>0.32235288876513973</v>
      </c>
      <c r="EV17">
        <v>0.23892597385791156</v>
      </c>
      <c r="EW17">
        <v>0.22293942953125936</v>
      </c>
      <c r="EX17">
        <v>0.18893462932954624</v>
      </c>
      <c r="EY17">
        <v>7.6352079552946872E-2</v>
      </c>
      <c r="EZ17">
        <v>4.8416857080917128E-2</v>
      </c>
      <c r="FA17">
        <v>2.7567143024580174E-2</v>
      </c>
      <c r="FB17">
        <v>0.13993406534495184</v>
      </c>
      <c r="FC17">
        <v>0.3114248171576775</v>
      </c>
      <c r="FD17">
        <v>6.5267769183228755E-2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0.67330644708095599</v>
      </c>
      <c r="FN17">
        <v>2.2713998930437533</v>
      </c>
      <c r="FO17">
        <v>1.259772869705944</v>
      </c>
      <c r="FP17">
        <v>9.9976945966358255E-2</v>
      </c>
      <c r="FQ17">
        <v>0.16578843720937989</v>
      </c>
      <c r="FR17">
        <v>9.9815831780866768E-2</v>
      </c>
      <c r="FS17">
        <v>0.12875805101931895</v>
      </c>
      <c r="FT17">
        <v>0.20987408607867183</v>
      </c>
      <c r="FU17">
        <v>3.4509459511639622E-3</v>
      </c>
      <c r="FV17">
        <v>0.20780257823560347</v>
      </c>
      <c r="FW17">
        <v>0.10811575211757732</v>
      </c>
      <c r="FX17">
        <v>0.12200655969417278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2.2010422765247299</v>
      </c>
      <c r="GI17">
        <v>1.828764646888124</v>
      </c>
      <c r="GJ17">
        <v>0.69804358105351316</v>
      </c>
      <c r="GK17">
        <v>0.23542892157630765</v>
      </c>
      <c r="GL17">
        <v>0.40481534315756412</v>
      </c>
      <c r="GM17">
        <v>0.30201116232920483</v>
      </c>
      <c r="GN17">
        <v>0.20610380995055985</v>
      </c>
      <c r="GO17">
        <v>0.11550524616930588</v>
      </c>
      <c r="GP17">
        <v>0.22860914015258496</v>
      </c>
      <c r="GQ17">
        <v>0.13671073189275842</v>
      </c>
      <c r="GR17">
        <v>0.26544971700664444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2.2425988376827997</v>
      </c>
      <c r="HE17">
        <v>1.4174346156687341</v>
      </c>
      <c r="HF17">
        <v>0.29395505523184939</v>
      </c>
      <c r="HG17">
        <v>0.4902358221772577</v>
      </c>
      <c r="HH17">
        <v>0.40943088239694631</v>
      </c>
      <c r="HI17">
        <v>0.23150857701896127</v>
      </c>
      <c r="HJ17">
        <v>0.33569427757643616</v>
      </c>
      <c r="HK17">
        <v>0.25499047579678447</v>
      </c>
      <c r="HL17">
        <v>0.19013373074291826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3.2184607511233847</v>
      </c>
      <c r="HZ17">
        <v>2.2338010162561734</v>
      </c>
      <c r="IA17">
        <v>1.2309389800499633</v>
      </c>
      <c r="IB17">
        <v>0.36892374687472579</v>
      </c>
      <c r="IC17">
        <v>0.30213185046400348</v>
      </c>
      <c r="ID17">
        <v>0.32656034069825329</v>
      </c>
      <c r="IE17">
        <v>0.43619772392475931</v>
      </c>
      <c r="IF17">
        <v>0.36253485196347968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2.276174535464659</v>
      </c>
      <c r="IU17">
        <v>2.8340370739277412</v>
      </c>
      <c r="IV17">
        <v>1.9749714690996538</v>
      </c>
      <c r="IW17">
        <v>1.0661614026225306</v>
      </c>
      <c r="IX17">
        <v>0.36443262681763966</v>
      </c>
      <c r="IY17">
        <v>0.60284393339572961</v>
      </c>
      <c r="IZ17">
        <v>0.61724616464163606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6.3806838972080469</v>
      </c>
      <c r="JP17">
        <v>3.5920795860635168</v>
      </c>
      <c r="JQ17">
        <v>2.367793262166912</v>
      </c>
      <c r="JR17">
        <v>1.6946854855271822</v>
      </c>
      <c r="JS17">
        <v>0.63606950176467636</v>
      </c>
      <c r="JT17">
        <v>0.33883136914291889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3.3694966105227091</v>
      </c>
      <c r="KL17">
        <v>3.2541545387544115</v>
      </c>
      <c r="KM17">
        <v>2.3944404721954329</v>
      </c>
      <c r="KN17">
        <v>1.2960380286469153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7.8777698109890126</v>
      </c>
      <c r="LG17">
        <v>3.2606278302077638</v>
      </c>
      <c r="LH17">
        <v>2.7386661934142764</v>
      </c>
      <c r="LJ17" s="102" t="s">
        <v>27</v>
      </c>
      <c r="LL17">
        <v>15</v>
      </c>
      <c r="LM17" s="86">
        <v>0.75</v>
      </c>
      <c r="LN17">
        <f t="shared" ref="LN17:MG17" si="15">JU$95</f>
        <v>0</v>
      </c>
      <c r="LO17">
        <f t="shared" si="15"/>
        <v>0</v>
      </c>
      <c r="LP17">
        <f t="shared" si="15"/>
        <v>0</v>
      </c>
      <c r="LQ17">
        <f t="shared" si="15"/>
        <v>0</v>
      </c>
      <c r="LR17">
        <f t="shared" si="15"/>
        <v>0</v>
      </c>
      <c r="LS17">
        <f t="shared" si="15"/>
        <v>0</v>
      </c>
      <c r="LT17">
        <f t="shared" si="15"/>
        <v>0</v>
      </c>
      <c r="LU17">
        <f t="shared" si="15"/>
        <v>0</v>
      </c>
      <c r="LV17">
        <f t="shared" si="15"/>
        <v>0</v>
      </c>
      <c r="LW17">
        <f t="shared" si="15"/>
        <v>0</v>
      </c>
      <c r="LX17">
        <f t="shared" si="15"/>
        <v>0</v>
      </c>
      <c r="LY17">
        <f t="shared" si="15"/>
        <v>0</v>
      </c>
      <c r="LZ17">
        <f t="shared" si="15"/>
        <v>0</v>
      </c>
      <c r="MA17">
        <f t="shared" si="15"/>
        <v>0</v>
      </c>
      <c r="MB17">
        <f t="shared" si="15"/>
        <v>0</v>
      </c>
      <c r="MC17">
        <f t="shared" si="15"/>
        <v>0</v>
      </c>
      <c r="MD17">
        <f t="shared" si="15"/>
        <v>13.843625494534484</v>
      </c>
      <c r="ME17">
        <f t="shared" si="15"/>
        <v>16.023468305716982</v>
      </c>
      <c r="MF17">
        <f t="shared" si="15"/>
        <v>16.294025911158922</v>
      </c>
      <c r="MG17">
        <f t="shared" si="15"/>
        <v>18.225284749699529</v>
      </c>
      <c r="MI17">
        <f t="shared" si="2"/>
        <v>14.580375</v>
      </c>
      <c r="MJ17" s="86">
        <v>0.75</v>
      </c>
      <c r="MK17">
        <f>0.42*MA17+0.58*MB17</f>
        <v>0</v>
      </c>
    </row>
    <row r="18" spans="1:36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7.6504916746497953E-2</v>
      </c>
      <c r="H18">
        <v>5.9696395862290717E-2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0.22769614052975598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0.14574779410232072</v>
      </c>
      <c r="AU18">
        <v>0.64040946518993713</v>
      </c>
      <c r="AV18">
        <v>0.13996165793917492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0.59611279491314662</v>
      </c>
      <c r="BP18">
        <v>0.43726238103734849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1.1417113582004621</v>
      </c>
      <c r="CJ18">
        <v>0.95795774607526629</v>
      </c>
      <c r="CK18">
        <v>0.4387276969410373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0.94849290141054821</v>
      </c>
      <c r="DE18">
        <v>0.86902125858725554</v>
      </c>
      <c r="DF18">
        <v>0.31825624707423328</v>
      </c>
      <c r="DG18">
        <v>0</v>
      </c>
      <c r="DH18">
        <v>0</v>
      </c>
      <c r="DI18">
        <v>0</v>
      </c>
      <c r="DJ18">
        <v>0</v>
      </c>
      <c r="DK18">
        <v>5.0146211314408509E-2</v>
      </c>
      <c r="DL18">
        <v>9.050811480569218E-2</v>
      </c>
      <c r="DM18">
        <v>2.2005286813565467E-2</v>
      </c>
      <c r="DN18">
        <v>0.13825607068858503</v>
      </c>
      <c r="DO18">
        <v>6.4466079797628278E-2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0.92108144381589674</v>
      </c>
      <c r="DZ18">
        <v>0.82838915858190043</v>
      </c>
      <c r="EA18">
        <v>4.6353449175962465E-2</v>
      </c>
      <c r="EB18">
        <v>0.17249954544664362</v>
      </c>
      <c r="EC18">
        <v>4.2273051907463645E-2</v>
      </c>
      <c r="ED18">
        <v>6.7227269514640323E-2</v>
      </c>
      <c r="EE18">
        <v>6.2287257450676176E-2</v>
      </c>
      <c r="EF18">
        <v>0</v>
      </c>
      <c r="EG18">
        <v>3.3546889909423882E-3</v>
      </c>
      <c r="EH18">
        <v>2.5019233688690825E-2</v>
      </c>
      <c r="EI18">
        <v>3.5946502106040452E-2</v>
      </c>
      <c r="EJ18">
        <v>0.19266415794118255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0.74700656977315805</v>
      </c>
      <c r="ET18">
        <v>1.0971500591117396</v>
      </c>
      <c r="EU18">
        <v>0.32235288876513973</v>
      </c>
      <c r="EV18">
        <v>0.23892597385791153</v>
      </c>
      <c r="EW18">
        <v>0.22293942953125936</v>
      </c>
      <c r="EX18">
        <v>0.18893462932954624</v>
      </c>
      <c r="EY18">
        <v>7.6352079552946858E-2</v>
      </c>
      <c r="EZ18">
        <v>4.8416857080917135E-2</v>
      </c>
      <c r="FA18">
        <v>2.756714302458017E-2</v>
      </c>
      <c r="FB18">
        <v>0.13993406534495181</v>
      </c>
      <c r="FC18">
        <v>0.3114248171576775</v>
      </c>
      <c r="FD18">
        <v>6.5267769183228755E-2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0.58280394152610082</v>
      </c>
      <c r="FN18">
        <v>1.0187519365040896</v>
      </c>
      <c r="FO18">
        <v>1.1720906677073744</v>
      </c>
      <c r="FP18">
        <v>9.9976945966358255E-2</v>
      </c>
      <c r="FQ18">
        <v>0.16578843720937989</v>
      </c>
      <c r="FR18">
        <v>9.9815831780866768E-2</v>
      </c>
      <c r="FS18">
        <v>0.12875805101931895</v>
      </c>
      <c r="FT18">
        <v>0.20987408607867186</v>
      </c>
      <c r="FU18">
        <v>3.4509459511639622E-3</v>
      </c>
      <c r="FV18">
        <v>0.20780257823560347</v>
      </c>
      <c r="FW18">
        <v>0.10811575211757732</v>
      </c>
      <c r="FX18">
        <v>0.12200655969417278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0.705900079108714</v>
      </c>
      <c r="GI18">
        <v>1.336925024274076</v>
      </c>
      <c r="GJ18">
        <v>0.69804358105351305</v>
      </c>
      <c r="GK18">
        <v>0.2354289215763076</v>
      </c>
      <c r="GL18">
        <v>0.40481534315756412</v>
      </c>
      <c r="GM18">
        <v>0.30201116232920483</v>
      </c>
      <c r="GN18">
        <v>0.20610380995055985</v>
      </c>
      <c r="GO18">
        <v>0.11550524616930588</v>
      </c>
      <c r="GP18">
        <v>0.22860914015258493</v>
      </c>
      <c r="GQ18">
        <v>0.13671073189275845</v>
      </c>
      <c r="GR18">
        <v>0.26544971700664444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1.1431644199214623</v>
      </c>
      <c r="HE18">
        <v>1.3890178656832775</v>
      </c>
      <c r="HF18">
        <v>0.29395505523184939</v>
      </c>
      <c r="HG18">
        <v>0.4902358221772577</v>
      </c>
      <c r="HH18">
        <v>0.40943088239694631</v>
      </c>
      <c r="HI18">
        <v>0.23150857701896127</v>
      </c>
      <c r="HJ18">
        <v>0.33569427757643616</v>
      </c>
      <c r="HK18">
        <v>0.25499047579678452</v>
      </c>
      <c r="HL18">
        <v>0.19013373074291826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1.269086341558598</v>
      </c>
      <c r="HZ18">
        <v>1.3644965537183931</v>
      </c>
      <c r="IA18">
        <v>1.2158310660652834</v>
      </c>
      <c r="IB18">
        <v>0.36892374687472579</v>
      </c>
      <c r="IC18">
        <v>0.30213185046400337</v>
      </c>
      <c r="ID18">
        <v>0.32656034069825329</v>
      </c>
      <c r="IE18">
        <v>0.4361977239247592</v>
      </c>
      <c r="IF18">
        <v>0.36253485196347968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1.2043303886173666</v>
      </c>
      <c r="IU18">
        <v>1.1101405126378281</v>
      </c>
      <c r="IV18">
        <v>1.5281926389885621</v>
      </c>
      <c r="IW18">
        <v>1.0661614026225306</v>
      </c>
      <c r="IX18">
        <v>0.36443262681763966</v>
      </c>
      <c r="IY18">
        <v>0.60284393339572961</v>
      </c>
      <c r="IZ18">
        <v>0.61724616464163606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1.7751378071711876</v>
      </c>
      <c r="JP18">
        <v>1.3282412919712623</v>
      </c>
      <c r="JQ18">
        <v>1.3065505054004758</v>
      </c>
      <c r="JR18">
        <v>1.6225110210056248</v>
      </c>
      <c r="JS18">
        <v>0.63606950176467636</v>
      </c>
      <c r="JT18">
        <v>0.33883136914291895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1.1053837894291585</v>
      </c>
      <c r="KL18">
        <v>1.3940102558434881</v>
      </c>
      <c r="KM18">
        <v>1.4731383327798016</v>
      </c>
      <c r="KN18">
        <v>1.2960380286469153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2.0376363195345348</v>
      </c>
      <c r="LG18">
        <v>1.0469694639227096</v>
      </c>
      <c r="LH18">
        <v>1.3285458799956453</v>
      </c>
      <c r="LJ18" s="102" t="s">
        <v>29</v>
      </c>
      <c r="LL18">
        <v>16</v>
      </c>
      <c r="LM18" s="86">
        <v>0.8</v>
      </c>
      <c r="LN18">
        <f t="shared" ref="LN18:MG18" si="16">KO$95</f>
        <v>0</v>
      </c>
      <c r="LO18">
        <f t="shared" si="16"/>
        <v>0</v>
      </c>
      <c r="LP18">
        <f t="shared" si="16"/>
        <v>0</v>
      </c>
      <c r="LQ18">
        <f t="shared" si="16"/>
        <v>0</v>
      </c>
      <c r="LR18">
        <f t="shared" si="16"/>
        <v>0</v>
      </c>
      <c r="LS18">
        <f t="shared" si="16"/>
        <v>0</v>
      </c>
      <c r="LT18">
        <f t="shared" si="16"/>
        <v>0</v>
      </c>
      <c r="LU18">
        <f t="shared" si="16"/>
        <v>0</v>
      </c>
      <c r="LV18">
        <f t="shared" si="16"/>
        <v>0</v>
      </c>
      <c r="LW18">
        <f t="shared" si="16"/>
        <v>0</v>
      </c>
      <c r="LX18">
        <f t="shared" si="16"/>
        <v>0</v>
      </c>
      <c r="LY18">
        <f t="shared" si="16"/>
        <v>0</v>
      </c>
      <c r="LZ18">
        <f t="shared" si="16"/>
        <v>0</v>
      </c>
      <c r="MA18">
        <f t="shared" si="16"/>
        <v>0</v>
      </c>
      <c r="MB18">
        <f t="shared" si="16"/>
        <v>0</v>
      </c>
      <c r="MC18">
        <f t="shared" si="16"/>
        <v>0</v>
      </c>
      <c r="MD18">
        <f t="shared" si="16"/>
        <v>0</v>
      </c>
      <c r="ME18">
        <f t="shared" si="16"/>
        <v>21.564737320904381</v>
      </c>
      <c r="MF18">
        <f t="shared" si="16"/>
        <v>16.692718685263568</v>
      </c>
      <c r="MG18">
        <f t="shared" si="16"/>
        <v>13.674210958998893</v>
      </c>
      <c r="MI18">
        <f t="shared" si="2"/>
        <v>15.177720000000001</v>
      </c>
      <c r="MJ18" s="86">
        <v>0.8</v>
      </c>
      <c r="MK18">
        <f>0.83*MB18+0.17*MC18</f>
        <v>0</v>
      </c>
    </row>
    <row r="19" spans="1:364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4.642544403868076E-31</v>
      </c>
      <c r="H19">
        <v>8.4899243258933163E-31</v>
      </c>
      <c r="I19">
        <v>0</v>
      </c>
      <c r="J19">
        <v>5.4440789555553713E-33</v>
      </c>
      <c r="K19">
        <v>0</v>
      </c>
      <c r="L19">
        <v>0</v>
      </c>
      <c r="M19">
        <v>0</v>
      </c>
      <c r="N19">
        <v>0</v>
      </c>
      <c r="O19">
        <v>0</v>
      </c>
      <c r="P19">
        <v>7.4444382639136431E-34</v>
      </c>
      <c r="Q19">
        <v>0</v>
      </c>
      <c r="R19">
        <v>7.4488775928697863E-34</v>
      </c>
      <c r="S19">
        <v>2.98068273930223E-33</v>
      </c>
      <c r="T19">
        <v>3.7975239202074553E-33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1.5632428801361712E-31</v>
      </c>
      <c r="AB19">
        <v>0</v>
      </c>
      <c r="AC19">
        <v>1.7608637127801541E-32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3.0568700263234336E-33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0.22808192350606421</v>
      </c>
      <c r="AV19">
        <v>0</v>
      </c>
      <c r="AW19">
        <v>2.2122701759138705E-32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0.43894699476748744</v>
      </c>
      <c r="BP19">
        <v>0.18552088596315586</v>
      </c>
      <c r="BQ19">
        <v>8.0144783030669808E-31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0.57242426845864869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1.5842349549711328</v>
      </c>
      <c r="DE19">
        <v>0.45301057116935683</v>
      </c>
      <c r="DF19">
        <v>3.7682723508556427E-31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2.1595623895774847</v>
      </c>
      <c r="DZ19">
        <v>3.4563760936506374E-30</v>
      </c>
      <c r="EA19">
        <v>9.7150096403735211E-31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1.9642217833204354</v>
      </c>
      <c r="ET19">
        <v>0.64564883674567142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9.0502505554854965E-2</v>
      </c>
      <c r="FN19">
        <v>2.4533118619132126</v>
      </c>
      <c r="FO19">
        <v>0.23725932705380881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2.3404652688111125</v>
      </c>
      <c r="GI19">
        <v>1.1219262269740202</v>
      </c>
      <c r="GJ19">
        <v>2.5804816382901367E-30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1.9909236622666888</v>
      </c>
      <c r="HE19">
        <v>8.7083578447651966E-2</v>
      </c>
      <c r="HF19">
        <v>2.8215001639631144E-31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3.7826133115525371</v>
      </c>
      <c r="HZ19">
        <v>1.5077548667625846</v>
      </c>
      <c r="IA19">
        <v>4.6812422388639072E-2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3.0852899347258247</v>
      </c>
      <c r="IU19">
        <v>2.659132805603925</v>
      </c>
      <c r="IV19">
        <v>1.0841086924544145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4.6055460900368583</v>
      </c>
      <c r="JP19">
        <v>4.1765548529325889</v>
      </c>
      <c r="JQ19">
        <v>1.6369750583675791</v>
      </c>
      <c r="JR19">
        <v>0.20271424576402947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2.8768045477988173</v>
      </c>
      <c r="KL19">
        <v>3.2369336181129804</v>
      </c>
      <c r="KM19">
        <v>1.4509927223946144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5.8401334914544769</v>
      </c>
      <c r="LG19">
        <v>3.0177406999252714</v>
      </c>
      <c r="LH19">
        <v>2.4560446307082033</v>
      </c>
      <c r="LJ19" s="102" t="s">
        <v>31</v>
      </c>
      <c r="LM19" s="35"/>
      <c r="MJ19" s="35"/>
    </row>
    <row r="20" spans="1:364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9.2880498995320879E-31</v>
      </c>
      <c r="H20">
        <v>4.2552989103801567E-31</v>
      </c>
      <c r="I20">
        <v>1.94673628542839E-31</v>
      </c>
      <c r="J20">
        <v>1.8794124688957409E-31</v>
      </c>
      <c r="K20">
        <v>1.509677096651624E-31</v>
      </c>
      <c r="L20">
        <v>1.203246138053584E-31</v>
      </c>
      <c r="M20">
        <v>1.6074260924982786E-31</v>
      </c>
      <c r="N20">
        <v>1.4673817011521584E-31</v>
      </c>
      <c r="O20">
        <v>1.4712916346256535E-31</v>
      </c>
      <c r="P20">
        <v>1.5030331006578731E-31</v>
      </c>
      <c r="Q20">
        <v>1.0773318880118618E-31</v>
      </c>
      <c r="R20">
        <v>1.5311426608093041E-31</v>
      </c>
      <c r="S20">
        <v>1.1104694527969333E-31</v>
      </c>
      <c r="T20">
        <v>1.50352740066268E-31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1.0947007165749407E-30</v>
      </c>
      <c r="AB20">
        <v>3.3875321577532104E-31</v>
      </c>
      <c r="AC20">
        <v>1.5698660761594816E-31</v>
      </c>
      <c r="AD20">
        <v>1.3666974835035835E-31</v>
      </c>
      <c r="AE20">
        <v>1.5039413490709996E-31</v>
      </c>
      <c r="AF20">
        <v>2.0118591001602146E-31</v>
      </c>
      <c r="AG20">
        <v>1.7702502199512849E-31</v>
      </c>
      <c r="AH20">
        <v>1.2258505773773257E-31</v>
      </c>
      <c r="AI20">
        <v>1.5006433151563285E-31</v>
      </c>
      <c r="AJ20">
        <v>2.8357504898759149E-31</v>
      </c>
      <c r="AK20">
        <v>2.3064169228921792E-31</v>
      </c>
      <c r="AL20">
        <v>1.3228603160816135E-31</v>
      </c>
      <c r="AM20">
        <v>1.8726836285817137E-31</v>
      </c>
      <c r="AN20">
        <v>1.769283068734618E-31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4.0504394286282603E-30</v>
      </c>
      <c r="AU20">
        <v>0.22808192350606421</v>
      </c>
      <c r="AV20">
        <v>7.6930828243805891E-31</v>
      </c>
      <c r="AW20">
        <v>3.6339759054702298E-31</v>
      </c>
      <c r="AX20">
        <v>2.6578612763005284E-31</v>
      </c>
      <c r="AY20">
        <v>5.3291102480456547E-31</v>
      </c>
      <c r="AZ20">
        <v>3.9242421502773128E-31</v>
      </c>
      <c r="BA20">
        <v>5.0155667773936396E-31</v>
      </c>
      <c r="BB20">
        <v>6.3390415439339004E-31</v>
      </c>
      <c r="BC20">
        <v>2.9754954759162602E-31</v>
      </c>
      <c r="BD20">
        <v>3.4900002840542029E-31</v>
      </c>
      <c r="BE20">
        <v>2.942621784400496E-31</v>
      </c>
      <c r="BF20">
        <v>2.3182773226088451E-31</v>
      </c>
      <c r="BG20">
        <v>1.4615995904228023E-30</v>
      </c>
      <c r="BH20">
        <v>1.4314132073497849E-30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0.43894699476748744</v>
      </c>
      <c r="BP20">
        <v>0.18552088596315588</v>
      </c>
      <c r="BQ20">
        <v>9.1563416280033492E-31</v>
      </c>
      <c r="BR20">
        <v>3.6458464055996407E-31</v>
      </c>
      <c r="BS20">
        <v>3.7787643600189013E-31</v>
      </c>
      <c r="BT20">
        <v>1.8641838711624965E-30</v>
      </c>
      <c r="BU20">
        <v>4.0982839900202084E-31</v>
      </c>
      <c r="BV20">
        <v>3.7175868335932088E-31</v>
      </c>
      <c r="BW20">
        <v>4.5272763858079816E-31</v>
      </c>
      <c r="BX20">
        <v>4.5384714141790043E-31</v>
      </c>
      <c r="BY20">
        <v>3.3311277459080448E-31</v>
      </c>
      <c r="BZ20">
        <v>3.9568015754215978E-31</v>
      </c>
      <c r="CA20">
        <v>4.3537205884409396E-31</v>
      </c>
      <c r="CB20">
        <v>3.7836082052490902E-31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0.57242426845864869</v>
      </c>
      <c r="CK20">
        <v>1.2281681453547147E-30</v>
      </c>
      <c r="CL20">
        <v>2.9294160056557417E-30</v>
      </c>
      <c r="CM20">
        <v>3.6917904528245564E-30</v>
      </c>
      <c r="CN20">
        <v>8.6688300346065344E-31</v>
      </c>
      <c r="CO20">
        <v>6.3713340369173496E-31</v>
      </c>
      <c r="CP20">
        <v>7.2428322323963441E-31</v>
      </c>
      <c r="CQ20">
        <v>7.8622407444926681E-31</v>
      </c>
      <c r="CR20">
        <v>5.9851334713367386E-31</v>
      </c>
      <c r="CS20">
        <v>5.2822984322134066E-31</v>
      </c>
      <c r="CT20">
        <v>5.5414072100886475E-31</v>
      </c>
      <c r="CU20">
        <v>5.818035623711353E-31</v>
      </c>
      <c r="CV20">
        <v>1.1887579316225623E-30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1.5842349549711328</v>
      </c>
      <c r="DE20">
        <v>0.45301057116935683</v>
      </c>
      <c r="DF20">
        <v>5.4032703573494683E-30</v>
      </c>
      <c r="DG20">
        <v>6.2232452831196729E-31</v>
      </c>
      <c r="DH20">
        <v>3.9445157154354117E-31</v>
      </c>
      <c r="DI20">
        <v>4.9373217128355577E-31</v>
      </c>
      <c r="DJ20">
        <v>1.8298921610709527E-30</v>
      </c>
      <c r="DK20">
        <v>5.0540652099313424E-31</v>
      </c>
      <c r="DL20">
        <v>5.3348720594744641E-31</v>
      </c>
      <c r="DM20">
        <v>4.870421200497447E-31</v>
      </c>
      <c r="DN20">
        <v>2.6352288642240175E-31</v>
      </c>
      <c r="DO20">
        <v>5.4498347630468547E-31</v>
      </c>
      <c r="DP20">
        <v>4.8838483582563443E-31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2.1595623895774847</v>
      </c>
      <c r="DZ20">
        <v>5.5016270084152086E-30</v>
      </c>
      <c r="EA20">
        <v>1.8693245443422646E-30</v>
      </c>
      <c r="EB20">
        <v>7.5098698855267658E-31</v>
      </c>
      <c r="EC20">
        <v>1.1363137432117433E-30</v>
      </c>
      <c r="ED20">
        <v>8.0154450110480612E-31</v>
      </c>
      <c r="EE20">
        <v>1.4793255209543408E-30</v>
      </c>
      <c r="EF20">
        <v>8.2829183068087557E-31</v>
      </c>
      <c r="EG20">
        <v>6.4129902615369634E-31</v>
      </c>
      <c r="EH20">
        <v>9.5534122677741641E-31</v>
      </c>
      <c r="EI20">
        <v>7.8150477034251721E-31</v>
      </c>
      <c r="EJ20">
        <v>7.4505155178371703E-31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1.9642217833204354</v>
      </c>
      <c r="ET20">
        <v>0.64564883674567142</v>
      </c>
      <c r="EU20">
        <v>2.861117166882107E-30</v>
      </c>
      <c r="EV20">
        <v>1.2547375215881527E-30</v>
      </c>
      <c r="EW20">
        <v>9.7534468868159661E-31</v>
      </c>
      <c r="EX20">
        <v>7.0705798195622966E-31</v>
      </c>
      <c r="EY20">
        <v>8.1590730538167157E-31</v>
      </c>
      <c r="EZ20">
        <v>8.1080793064818186E-31</v>
      </c>
      <c r="FA20">
        <v>1.1227747541231726E-30</v>
      </c>
      <c r="FB20">
        <v>3.622527920126182E-30</v>
      </c>
      <c r="FC20">
        <v>6.2764535040584362E-31</v>
      </c>
      <c r="FD20">
        <v>1.1206461794718853E-30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9.0502505554854965E-2</v>
      </c>
      <c r="FN20">
        <v>2.4533118619132126</v>
      </c>
      <c r="FO20">
        <v>0.23725932705380881</v>
      </c>
      <c r="FP20">
        <v>3.5854140981291413E-30</v>
      </c>
      <c r="FQ20">
        <v>1.263160143148384E-30</v>
      </c>
      <c r="FR20">
        <v>2.3281314229229541E-30</v>
      </c>
      <c r="FS20">
        <v>9.6232725796326953E-31</v>
      </c>
      <c r="FT20">
        <v>1.7597332611462821E-30</v>
      </c>
      <c r="FU20">
        <v>1.826219797133252E-30</v>
      </c>
      <c r="FV20">
        <v>9.4133117442099056E-31</v>
      </c>
      <c r="FW20">
        <v>9.0583177435007816E-31</v>
      </c>
      <c r="FX20">
        <v>8.8360075858725776E-31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2.3404652688111125</v>
      </c>
      <c r="GI20">
        <v>1.1219262269740202</v>
      </c>
      <c r="GJ20">
        <v>2.7094112008169437E-30</v>
      </c>
      <c r="GK20">
        <v>1.7536801453064379E-30</v>
      </c>
      <c r="GL20">
        <v>1.301952256574125E-30</v>
      </c>
      <c r="GM20">
        <v>3.6185497227810834E-30</v>
      </c>
      <c r="GN20">
        <v>3.3060820311985733E-30</v>
      </c>
      <c r="GO20">
        <v>2.4392876237000885E-30</v>
      </c>
      <c r="GP20">
        <v>1.6096863621670537E-30</v>
      </c>
      <c r="GQ20">
        <v>4.0366378658593512E-30</v>
      </c>
      <c r="GR20">
        <v>1.0814420309289345E-30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1.9909236622666888</v>
      </c>
      <c r="HE20">
        <v>8.7083578447651966E-2</v>
      </c>
      <c r="HF20">
        <v>6.650199587636438E-30</v>
      </c>
      <c r="HG20">
        <v>1.5418955050933245E-30</v>
      </c>
      <c r="HH20">
        <v>3.1804480547056196E-30</v>
      </c>
      <c r="HI20">
        <v>1.5756938873226809E-30</v>
      </c>
      <c r="HJ20">
        <v>1.5838367875245047E-30</v>
      </c>
      <c r="HK20">
        <v>2.1161445325294345E-30</v>
      </c>
      <c r="HL20">
        <v>2.5478721657607406E-30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3.7826133115525371</v>
      </c>
      <c r="HZ20">
        <v>1.5077548667625846</v>
      </c>
      <c r="IA20">
        <v>4.6812422388639072E-2</v>
      </c>
      <c r="IB20">
        <v>2.2660315656288815E-30</v>
      </c>
      <c r="IC20">
        <v>1.3616586243308417E-30</v>
      </c>
      <c r="ID20">
        <v>1.3952011616814163E-30</v>
      </c>
      <c r="IE20">
        <v>1.7974566065369362E-30</v>
      </c>
      <c r="IF20">
        <v>1.7837542240142386E-30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3.0852899347258247</v>
      </c>
      <c r="IU20">
        <v>2.659132805603925</v>
      </c>
      <c r="IV20">
        <v>1.0841086924544145</v>
      </c>
      <c r="IW20">
        <v>4.1686225696531578E-30</v>
      </c>
      <c r="IX20">
        <v>2.1421942733285844E-30</v>
      </c>
      <c r="IY20">
        <v>1.8199859848125485E-30</v>
      </c>
      <c r="IZ20">
        <v>1.5481807510841785E-30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4.6055460900368583</v>
      </c>
      <c r="JP20">
        <v>4.1765548529325889</v>
      </c>
      <c r="JQ20">
        <v>1.6369750583675791</v>
      </c>
      <c r="JR20">
        <v>0.20271424576402947</v>
      </c>
      <c r="JS20">
        <v>2.0451860732416337E-30</v>
      </c>
      <c r="JT20">
        <v>3.5469158029107149E-30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2.8768045477988173</v>
      </c>
      <c r="KL20">
        <v>3.2369336181129804</v>
      </c>
      <c r="KM20">
        <v>1.4509927223946146</v>
      </c>
      <c r="KN20">
        <v>3.704395701083589E-30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5.8401334914544769</v>
      </c>
      <c r="LG20">
        <v>3.0177406999252714</v>
      </c>
      <c r="LH20">
        <v>2.4560446307082033</v>
      </c>
      <c r="LJ20" s="102" t="s">
        <v>33</v>
      </c>
      <c r="LM20" s="35"/>
      <c r="MJ20" s="35"/>
    </row>
    <row r="21" spans="1:364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5.0286410616602897E-2</v>
      </c>
      <c r="H21">
        <v>3.9150249563790013E-2</v>
      </c>
      <c r="I21">
        <v>2.9332931129323579E-3</v>
      </c>
      <c r="J21">
        <v>3.0520040842662286E-3</v>
      </c>
      <c r="K21">
        <v>2.949173359625554E-3</v>
      </c>
      <c r="L21">
        <v>2.9075519904632405E-3</v>
      </c>
      <c r="M21">
        <v>2.4987175168254094E-3</v>
      </c>
      <c r="N21">
        <v>2.7585272408232205E-3</v>
      </c>
      <c r="O21">
        <v>4.1605712160946934E-3</v>
      </c>
      <c r="P21">
        <v>4.2119401176050775E-3</v>
      </c>
      <c r="Q21">
        <v>4.2797127498449394E-3</v>
      </c>
      <c r="R21">
        <v>4.1875749408009783E-3</v>
      </c>
      <c r="S21">
        <v>4.0596756304667019E-3</v>
      </c>
      <c r="T21">
        <v>4.4124083559288676E-3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0.15130499345065151</v>
      </c>
      <c r="AB21">
        <v>2.8378920230786998E-3</v>
      </c>
      <c r="AC21">
        <v>2.7224081373297408E-3</v>
      </c>
      <c r="AD21">
        <v>2.9477827627225977E-3</v>
      </c>
      <c r="AE21">
        <v>2.9493719443464553E-3</v>
      </c>
      <c r="AF21">
        <v>2.580113932808277E-3</v>
      </c>
      <c r="AG21">
        <v>2.6531334412693056E-3</v>
      </c>
      <c r="AH21">
        <v>2.7924609492206071E-3</v>
      </c>
      <c r="AI21">
        <v>6.6663308687937139E-3</v>
      </c>
      <c r="AJ21">
        <v>6.9129618742607901E-3</v>
      </c>
      <c r="AK21">
        <v>6.9098719020608806E-3</v>
      </c>
      <c r="AL21">
        <v>6.8340678258854331E-3</v>
      </c>
      <c r="AM21">
        <v>6.9084868299386162E-3</v>
      </c>
      <c r="AN21">
        <v>6.7668050283663603E-3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9.855632456292375E-2</v>
      </c>
      <c r="AU21">
        <v>0.4247465004716639</v>
      </c>
      <c r="AV21">
        <v>9.2788047622254011E-2</v>
      </c>
      <c r="AW21">
        <v>5.0592740139946343E-3</v>
      </c>
      <c r="AX21">
        <v>5.8828041375186485E-3</v>
      </c>
      <c r="AY21">
        <v>5.7202035692660563E-3</v>
      </c>
      <c r="AZ21">
        <v>5.5845738909389465E-3</v>
      </c>
      <c r="BA21">
        <v>5.5003236687013821E-3</v>
      </c>
      <c r="BB21">
        <v>5.991226710908331E-3</v>
      </c>
      <c r="BC21">
        <v>1.0668211964097438E-2</v>
      </c>
      <c r="BD21">
        <v>1.0777551247486684E-2</v>
      </c>
      <c r="BE21">
        <v>1.13322087028923E-2</v>
      </c>
      <c r="BF21">
        <v>1.1018876140672084E-2</v>
      </c>
      <c r="BG21">
        <v>1.0770687495004341E-2</v>
      </c>
      <c r="BH21">
        <v>1.0999353744142817E-2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0.39773867539747731</v>
      </c>
      <c r="BP21">
        <v>0.28993382176166127</v>
      </c>
      <c r="BQ21">
        <v>4.6582007093355941E-3</v>
      </c>
      <c r="BR21">
        <v>5.2064129767533428E-3</v>
      </c>
      <c r="BS21">
        <v>5.5185502259071277E-3</v>
      </c>
      <c r="BT21">
        <v>5.5409802270443764E-3</v>
      </c>
      <c r="BU21">
        <v>5.6901368465496188E-3</v>
      </c>
      <c r="BV21">
        <v>5.6515005197725317E-3</v>
      </c>
      <c r="BW21">
        <v>1.3554896495505895E-2</v>
      </c>
      <c r="BX21">
        <v>1.3557830131114647E-2</v>
      </c>
      <c r="BY21">
        <v>1.3943019404828979E-2</v>
      </c>
      <c r="BZ21">
        <v>1.3566249482013907E-2</v>
      </c>
      <c r="CA21">
        <v>1.3955259874601094E-2</v>
      </c>
      <c r="CB21">
        <v>1.3566084711071208E-2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0.76126855054202791</v>
      </c>
      <c r="CJ21">
        <v>0.6351234330521085</v>
      </c>
      <c r="CK21">
        <v>0.28976116687128012</v>
      </c>
      <c r="CL21">
        <v>7.9768141852667521E-3</v>
      </c>
      <c r="CM21">
        <v>8.2863008852284235E-3</v>
      </c>
      <c r="CN21">
        <v>8.4483880866062181E-3</v>
      </c>
      <c r="CO21">
        <v>9.5064070708848376E-3</v>
      </c>
      <c r="CP21">
        <v>8.8656903224119E-3</v>
      </c>
      <c r="CQ21">
        <v>1.8024197697335254E-2</v>
      </c>
      <c r="CR21">
        <v>1.7801466672694794E-2</v>
      </c>
      <c r="CS21">
        <v>1.8252471315930711E-2</v>
      </c>
      <c r="CT21">
        <v>1.7329273294513326E-2</v>
      </c>
      <c r="CU21">
        <v>1.7852331744974668E-2</v>
      </c>
      <c r="CV21">
        <v>1.7342346966679602E-2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0.62984942463686022</v>
      </c>
      <c r="DE21">
        <v>0.5758755304177503</v>
      </c>
      <c r="DF21">
        <v>0.20947253922472311</v>
      </c>
      <c r="DG21">
        <v>7.9712246410839436E-3</v>
      </c>
      <c r="DH21">
        <v>7.3334553850260319E-3</v>
      </c>
      <c r="DI21">
        <v>9.3442677262433431E-3</v>
      </c>
      <c r="DJ21">
        <v>8.9264520712022209E-3</v>
      </c>
      <c r="DK21">
        <v>3.9802012383777882E-2</v>
      </c>
      <c r="DL21">
        <v>6.4827744118066827E-2</v>
      </c>
      <c r="DM21">
        <v>2.5626180141403776E-2</v>
      </c>
      <c r="DN21">
        <v>9.4343104677152345E-2</v>
      </c>
      <c r="DO21">
        <v>4.9041990699168793E-2</v>
      </c>
      <c r="DP21">
        <v>2.0314089912804024E-2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0.61186767726667657</v>
      </c>
      <c r="DZ21">
        <v>0.54923862419768621</v>
      </c>
      <c r="EA21">
        <v>3.1596718795902118E-2</v>
      </c>
      <c r="EB21">
        <v>0.11373008786698283</v>
      </c>
      <c r="EC21">
        <v>3.0984926621067267E-2</v>
      </c>
      <c r="ED21">
        <v>4.5126558448108686E-2</v>
      </c>
      <c r="EE21">
        <v>4.7710872716309957E-2</v>
      </c>
      <c r="EF21">
        <v>2.2762776167810101E-2</v>
      </c>
      <c r="EG21">
        <v>2.3027846986199974E-2</v>
      </c>
      <c r="EH21">
        <v>2.9065289433775243E-2</v>
      </c>
      <c r="EI21">
        <v>3.3623095892843499E-2</v>
      </c>
      <c r="EJ21">
        <v>0.13098692894355743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0.49617439340669584</v>
      </c>
      <c r="ET21">
        <v>0.72731184424031992</v>
      </c>
      <c r="EU21">
        <v>0.21235169323520961</v>
      </c>
      <c r="EV21">
        <v>0.15824935593731779</v>
      </c>
      <c r="EW21">
        <v>0.14821011337695028</v>
      </c>
      <c r="EX21">
        <v>0.12426289742397455</v>
      </c>
      <c r="EY21">
        <v>5.8698731154470607E-2</v>
      </c>
      <c r="EZ21">
        <v>4.0991759893140217E-2</v>
      </c>
      <c r="FA21">
        <v>3.2656077417812193E-2</v>
      </c>
      <c r="FB21">
        <v>9.7587899484918778E-2</v>
      </c>
      <c r="FC21">
        <v>0.209108669909913</v>
      </c>
      <c r="FD21">
        <v>5.3003316314008182E-2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0.38698259629095189</v>
      </c>
      <c r="FN21">
        <v>0.68059229372381058</v>
      </c>
      <c r="FO21">
        <v>0.77712431614987099</v>
      </c>
      <c r="FP21">
        <v>6.6257861507589458E-2</v>
      </c>
      <c r="FQ21">
        <v>0.11092732405825922</v>
      </c>
      <c r="FR21">
        <v>6.6804493762926923E-2</v>
      </c>
      <c r="FS21">
        <v>9.2007279655229007E-2</v>
      </c>
      <c r="FT21">
        <v>0.14489064608443761</v>
      </c>
      <c r="FU21">
        <v>2.8594569215497682E-2</v>
      </c>
      <c r="FV21">
        <v>0.14422145091807279</v>
      </c>
      <c r="FW21">
        <v>7.9578572170975623E-2</v>
      </c>
      <c r="FX21">
        <v>8.6891470902314749E-2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0.47053739086666901</v>
      </c>
      <c r="GI21">
        <v>0.88662909008823088</v>
      </c>
      <c r="GJ21">
        <v>0.4618019665891076</v>
      </c>
      <c r="GK21">
        <v>0.15709309554909731</v>
      </c>
      <c r="GL21">
        <v>0.26923481885707851</v>
      </c>
      <c r="GM21">
        <v>0.20592162950344575</v>
      </c>
      <c r="GN21">
        <v>0.14285497441321099</v>
      </c>
      <c r="GO21">
        <v>8.4392795309663704E-2</v>
      </c>
      <c r="GP21">
        <v>0.15754819234137632</v>
      </c>
      <c r="GQ21">
        <v>9.7466653322071467E-2</v>
      </c>
      <c r="GR21">
        <v>0.18246647863529838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0.76184166060164671</v>
      </c>
      <c r="HE21">
        <v>0.92233044833871625</v>
      </c>
      <c r="HF21">
        <v>0.19402317046028844</v>
      </c>
      <c r="HG21">
        <v>0.33039356977728301</v>
      </c>
      <c r="HH21">
        <v>0.27674312400351503</v>
      </c>
      <c r="HI21">
        <v>0.16128693099660454</v>
      </c>
      <c r="HJ21">
        <v>0.22930076897413831</v>
      </c>
      <c r="HK21">
        <v>0.17395109973014033</v>
      </c>
      <c r="HL21">
        <v>0.13254860529765339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0.84629378457685278</v>
      </c>
      <c r="HZ21">
        <v>0.90569131749462128</v>
      </c>
      <c r="IA21">
        <v>0.80874337467166235</v>
      </c>
      <c r="IB21">
        <v>0.2523884692535534</v>
      </c>
      <c r="IC21">
        <v>0.20732865622968677</v>
      </c>
      <c r="ID21">
        <v>0.22283442018587171</v>
      </c>
      <c r="IE21">
        <v>0.2963970591538041</v>
      </c>
      <c r="IF21">
        <v>0.2462773831189756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0.80518490865574799</v>
      </c>
      <c r="IU21">
        <v>0.72704311278552425</v>
      </c>
      <c r="IV21">
        <v>1.0146830285177117</v>
      </c>
      <c r="IW21">
        <v>0.70880812947129368</v>
      </c>
      <c r="IX21">
        <v>0.24977139958530004</v>
      </c>
      <c r="IY21">
        <v>0.40717619358528961</v>
      </c>
      <c r="IZ21">
        <v>0.4153349039066952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0.95044228463351477</v>
      </c>
      <c r="JP21">
        <v>0.85215234019859232</v>
      </c>
      <c r="JQ21">
        <v>0.85749202501971544</v>
      </c>
      <c r="JR21">
        <v>1.0788911613538708</v>
      </c>
      <c r="JS21">
        <v>0.42401920604274618</v>
      </c>
      <c r="JT21">
        <v>0.23200425994677837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0.63666911152485028</v>
      </c>
      <c r="KL21">
        <v>0.91650439180468701</v>
      </c>
      <c r="KM21">
        <v>0.97223375004268509</v>
      </c>
      <c r="KN21">
        <v>0.86226304472657378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1.0828356845298421</v>
      </c>
      <c r="LG21">
        <v>0.64263258729330841</v>
      </c>
      <c r="LH21">
        <v>0.87104766052169014</v>
      </c>
      <c r="LJ21" s="102" t="s">
        <v>35</v>
      </c>
      <c r="LM21" s="35"/>
      <c r="MJ21" s="35"/>
    </row>
    <row r="22" spans="1:36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2.6395100215352976E-2</v>
      </c>
      <c r="H22">
        <v>2.0833669193947274E-2</v>
      </c>
      <c r="I22">
        <v>2.9332931129323579E-3</v>
      </c>
      <c r="J22">
        <v>3.0520040842662286E-3</v>
      </c>
      <c r="K22">
        <v>2.949173359625554E-3</v>
      </c>
      <c r="L22">
        <v>2.9075519904632405E-3</v>
      </c>
      <c r="M22">
        <v>2.4987175168254094E-3</v>
      </c>
      <c r="N22">
        <v>2.7585272408232205E-3</v>
      </c>
      <c r="O22">
        <v>3.7663681102235581E-3</v>
      </c>
      <c r="P22">
        <v>3.8130449541740209E-3</v>
      </c>
      <c r="Q22">
        <v>3.8733882451896786E-3</v>
      </c>
      <c r="R22">
        <v>3.7912272632217468E-3</v>
      </c>
      <c r="S22">
        <v>3.6768653330991516E-3</v>
      </c>
      <c r="T22">
        <v>3.9933581609558084E-3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7.6478284510579753E-2</v>
      </c>
      <c r="AB22">
        <v>2.8378920230787011E-3</v>
      </c>
      <c r="AC22">
        <v>2.7224081373297408E-3</v>
      </c>
      <c r="AD22">
        <v>2.9477827627225977E-3</v>
      </c>
      <c r="AE22">
        <v>2.9493719443464549E-3</v>
      </c>
      <c r="AF22">
        <v>2.580113932808277E-3</v>
      </c>
      <c r="AG22">
        <v>2.6531334412693052E-3</v>
      </c>
      <c r="AH22">
        <v>2.7924609492206093E-3</v>
      </c>
      <c r="AI22">
        <v>6.1982794858868439E-3</v>
      </c>
      <c r="AJ22">
        <v>6.388261858728401E-3</v>
      </c>
      <c r="AK22">
        <v>6.3761025164087619E-3</v>
      </c>
      <c r="AL22">
        <v>6.3127025207519614E-3</v>
      </c>
      <c r="AM22">
        <v>6.3685638323575759E-3</v>
      </c>
      <c r="AN22">
        <v>6.2684299912924265E-3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4.7191957346403371E-2</v>
      </c>
      <c r="AU22">
        <v>0.2157203803561526</v>
      </c>
      <c r="AV22">
        <v>4.7639349074820501E-2</v>
      </c>
      <c r="AW22">
        <v>5.0592740139946343E-3</v>
      </c>
      <c r="AX22">
        <v>5.8828041375186511E-3</v>
      </c>
      <c r="AY22">
        <v>5.7202035692660545E-3</v>
      </c>
      <c r="AZ22">
        <v>5.5845738909389483E-3</v>
      </c>
      <c r="BA22">
        <v>5.5003236687013821E-3</v>
      </c>
      <c r="BB22">
        <v>5.9912267109083336E-3</v>
      </c>
      <c r="BC22">
        <v>9.7755446056706774E-3</v>
      </c>
      <c r="BD22">
        <v>9.88140614568285E-3</v>
      </c>
      <c r="BE22">
        <v>1.0317685688090177E-2</v>
      </c>
      <c r="BF22">
        <v>1.0061362702159845E-2</v>
      </c>
      <c r="BG22">
        <v>9.8687821903464847E-3</v>
      </c>
      <c r="BH22">
        <v>1.0054799943474529E-2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0.19845240127981797</v>
      </c>
      <c r="BP22">
        <v>0.14746679739326557</v>
      </c>
      <c r="BQ22">
        <v>4.6582007093355932E-3</v>
      </c>
      <c r="BR22">
        <v>5.2064129767533445E-3</v>
      </c>
      <c r="BS22">
        <v>5.5185502259071269E-3</v>
      </c>
      <c r="BT22">
        <v>5.5409802270443764E-3</v>
      </c>
      <c r="BU22">
        <v>5.6901368465496179E-3</v>
      </c>
      <c r="BV22">
        <v>5.6515005197725326E-3</v>
      </c>
      <c r="BW22">
        <v>1.256833666368648E-2</v>
      </c>
      <c r="BX22">
        <v>1.2549555668002175E-2</v>
      </c>
      <c r="BY22">
        <v>1.2832076311823461E-2</v>
      </c>
      <c r="BZ22">
        <v>1.2547436786314739E-2</v>
      </c>
      <c r="CA22">
        <v>1.2853681312677665E-2</v>
      </c>
      <c r="CB22">
        <v>1.2569215548517317E-2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0.38044280765843425</v>
      </c>
      <c r="CJ22">
        <v>0.32293279774460915</v>
      </c>
      <c r="CK22">
        <v>0.14924553170855606</v>
      </c>
      <c r="CL22">
        <v>7.9768141852667521E-3</v>
      </c>
      <c r="CM22">
        <v>8.2863008852284252E-3</v>
      </c>
      <c r="CN22">
        <v>8.4483880866062181E-3</v>
      </c>
      <c r="CO22">
        <v>9.5064070708848376E-3</v>
      </c>
      <c r="CP22">
        <v>8.8656903224119017E-3</v>
      </c>
      <c r="CQ22">
        <v>1.6476572477603296E-2</v>
      </c>
      <c r="CR22">
        <v>1.6348808200190294E-2</v>
      </c>
      <c r="CS22">
        <v>1.6680165906978479E-2</v>
      </c>
      <c r="CT22">
        <v>1.5951363954401453E-2</v>
      </c>
      <c r="CU22">
        <v>1.6384071725308015E-2</v>
      </c>
      <c r="CV22">
        <v>1.5966222213879718E-2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0.31876530296913158</v>
      </c>
      <c r="DE22">
        <v>0.29325030555411258</v>
      </c>
      <c r="DF22">
        <v>0.10928386646964888</v>
      </c>
      <c r="DG22">
        <v>7.9712246410839419E-3</v>
      </c>
      <c r="DH22">
        <v>7.3334553850260284E-3</v>
      </c>
      <c r="DI22">
        <v>9.3442677262433431E-3</v>
      </c>
      <c r="DJ22">
        <v>8.9264520712022191E-3</v>
      </c>
      <c r="DK22">
        <v>2.5196920010487709E-2</v>
      </c>
      <c r="DL22">
        <v>3.4367978039426879E-2</v>
      </c>
      <c r="DM22">
        <v>2.0159386140437375E-2</v>
      </c>
      <c r="DN22">
        <v>4.9825218505571291E-2</v>
      </c>
      <c r="DO22">
        <v>2.7648418308525671E-2</v>
      </c>
      <c r="DP22">
        <v>1.8812699451792952E-2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0.30932863689738299</v>
      </c>
      <c r="DZ22">
        <v>0.27925273037675957</v>
      </c>
      <c r="EA22">
        <v>1.7831367790041505E-2</v>
      </c>
      <c r="EB22">
        <v>5.9583857362694954E-2</v>
      </c>
      <c r="EC22">
        <v>1.499307768047449E-2</v>
      </c>
      <c r="ED22">
        <v>2.4386786188215406E-2</v>
      </c>
      <c r="EE22">
        <v>3.0023858577903042E-2</v>
      </c>
      <c r="EF22">
        <v>2.1342270135070372E-2</v>
      </c>
      <c r="EG22">
        <v>2.1577325093062528E-2</v>
      </c>
      <c r="EH22">
        <v>2.2705513557168353E-2</v>
      </c>
      <c r="EI22">
        <v>2.4556822577610847E-2</v>
      </c>
      <c r="EJ22">
        <v>6.7289245616622848E-2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0.25097068929905159</v>
      </c>
      <c r="ET22">
        <v>0.36993761710931139</v>
      </c>
      <c r="EU22">
        <v>0.11037458137219859</v>
      </c>
      <c r="EV22">
        <v>8.1268285510492533E-2</v>
      </c>
      <c r="EW22">
        <v>7.5494701257931757E-2</v>
      </c>
      <c r="EX22">
        <v>6.529413803562048E-2</v>
      </c>
      <c r="EY22">
        <v>3.412007376187836E-2</v>
      </c>
      <c r="EZ22">
        <v>2.9063052529092002E-2</v>
      </c>
      <c r="FA22">
        <v>2.5858476502179685E-2</v>
      </c>
      <c r="FB22">
        <v>5.1993521406089795E-2</v>
      </c>
      <c r="FC22">
        <v>0.10679383165545618</v>
      </c>
      <c r="FD22">
        <v>3.1078024330191838E-2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0.19582134523514877</v>
      </c>
      <c r="FN22">
        <v>0.33831014525104836</v>
      </c>
      <c r="FO22">
        <v>0.39506876432468263</v>
      </c>
      <c r="FP22">
        <v>3.5224433255257273E-2</v>
      </c>
      <c r="FQ22">
        <v>5.5863056907643718E-2</v>
      </c>
      <c r="FR22">
        <v>3.4176849858485625E-2</v>
      </c>
      <c r="FS22">
        <v>4.9538119060170603E-2</v>
      </c>
      <c r="FT22">
        <v>7.3357925312371092E-2</v>
      </c>
      <c r="FU22">
        <v>2.6980328883185238E-2</v>
      </c>
      <c r="FV22">
        <v>7.18212857662716E-2</v>
      </c>
      <c r="FW22">
        <v>4.364976291299983E-2</v>
      </c>
      <c r="FX22">
        <v>4.8286200948259243E-2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0.23552789556444875</v>
      </c>
      <c r="GI22">
        <v>0.45036249310584753</v>
      </c>
      <c r="GJ22">
        <v>0.23640044351832523</v>
      </c>
      <c r="GK22">
        <v>7.9077362501228751E-2</v>
      </c>
      <c r="GL22">
        <v>0.13599931088005676</v>
      </c>
      <c r="GM22">
        <v>0.10304051288756418</v>
      </c>
      <c r="GN22">
        <v>7.3593971355328441E-2</v>
      </c>
      <c r="GO22">
        <v>4.8553121350750919E-2</v>
      </c>
      <c r="GP22">
        <v>8.0242060095517889E-2</v>
      </c>
      <c r="GQ22">
        <v>5.3965731122857928E-2</v>
      </c>
      <c r="GR22">
        <v>9.1133383398933995E-2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0.38139998945940934</v>
      </c>
      <c r="HE22">
        <v>0.46679629981660065</v>
      </c>
      <c r="HF22">
        <v>0.10034229316142554</v>
      </c>
      <c r="HG22">
        <v>0.16525538319829711</v>
      </c>
      <c r="HH22">
        <v>0.13886411996711434</v>
      </c>
      <c r="HI22">
        <v>8.1039589801472869E-2</v>
      </c>
      <c r="HJ22">
        <v>0.11385435101364619</v>
      </c>
      <c r="HK22">
        <v>9.0837657470546895E-2</v>
      </c>
      <c r="HL22">
        <v>7.0417927760730956E-2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0.42289393875936948</v>
      </c>
      <c r="HZ22">
        <v>0.45891764174526883</v>
      </c>
      <c r="IA22">
        <v>0.40950764506867093</v>
      </c>
      <c r="IB22">
        <v>0.12491239206132682</v>
      </c>
      <c r="IC22">
        <v>0.10503257636738011</v>
      </c>
      <c r="ID22">
        <v>0.11309119153479465</v>
      </c>
      <c r="IE22">
        <v>0.14714957164834253</v>
      </c>
      <c r="IF22">
        <v>0.12457583341435643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0.39924488818230969</v>
      </c>
      <c r="IU22">
        <v>0.38780285378895185</v>
      </c>
      <c r="IV22">
        <v>0.51587542412791332</v>
      </c>
      <c r="IW22">
        <v>0.36055859415141456</v>
      </c>
      <c r="IX22">
        <v>0.12442510688639405</v>
      </c>
      <c r="IY22">
        <v>0.20173879919606263</v>
      </c>
      <c r="IZ22">
        <v>0.20777542548705819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0.82469552253767253</v>
      </c>
      <c r="JP22">
        <v>0.49583297745698274</v>
      </c>
      <c r="JQ22">
        <v>0.45280274010818022</v>
      </c>
      <c r="JR22">
        <v>0.5461909797732345</v>
      </c>
      <c r="JS22">
        <v>0.21859785160486694</v>
      </c>
      <c r="JT22">
        <v>0.1189513310385053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0.4843484440310144</v>
      </c>
      <c r="KL22">
        <v>0.48267981622918793</v>
      </c>
      <c r="KM22">
        <v>0.50429055844829707</v>
      </c>
      <c r="KN22">
        <v>0.43748287920786888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0.95480063500469292</v>
      </c>
      <c r="LG22">
        <v>0.41840071248669725</v>
      </c>
      <c r="LH22">
        <v>0.46239982743631181</v>
      </c>
      <c r="LJ22" s="102" t="s">
        <v>37</v>
      </c>
      <c r="LM22" s="35"/>
      <c r="MJ22" s="35"/>
    </row>
    <row r="23" spans="1:364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2.5382946612901677E-2</v>
      </c>
      <c r="H23">
        <v>1.9786768571283479E-2</v>
      </c>
      <c r="I23">
        <v>4.5883914615701683E-4</v>
      </c>
      <c r="J23">
        <v>4.774084601086837E-4</v>
      </c>
      <c r="K23">
        <v>4.6132320709226556E-4</v>
      </c>
      <c r="L23">
        <v>4.5481260186017164E-4</v>
      </c>
      <c r="M23">
        <v>3.9086084062073441E-4</v>
      </c>
      <c r="N23">
        <v>4.3150146783826925E-4</v>
      </c>
      <c r="O23">
        <v>6.5081560922151623E-4</v>
      </c>
      <c r="P23">
        <v>6.5885096811699564E-4</v>
      </c>
      <c r="Q23">
        <v>6.6945227371876159E-4</v>
      </c>
      <c r="R23">
        <v>6.5503965554428709E-4</v>
      </c>
      <c r="S23">
        <v>6.3503305951434421E-4</v>
      </c>
      <c r="T23">
        <v>6.9020912830172244E-4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7.5818537432302616E-2</v>
      </c>
      <c r="AB23">
        <v>4.4391607064918115E-4</v>
      </c>
      <c r="AC23">
        <v>4.2585155220800408E-4</v>
      </c>
      <c r="AD23">
        <v>4.6110568355437268E-4</v>
      </c>
      <c r="AE23">
        <v>4.6135427062402663E-4</v>
      </c>
      <c r="AF23">
        <v>4.0359324088621001E-4</v>
      </c>
      <c r="AG23">
        <v>4.1501528690246112E-4</v>
      </c>
      <c r="AH23">
        <v>4.3680953395629495E-4</v>
      </c>
      <c r="AI23">
        <v>1.0427780129956647E-3</v>
      </c>
      <c r="AJ23">
        <v>1.0813571646888383E-3</v>
      </c>
      <c r="AK23">
        <v>1.0808738170821487E-3</v>
      </c>
      <c r="AL23">
        <v>1.0690161962278889E-3</v>
      </c>
      <c r="AM23">
        <v>1.0806571577557608E-3</v>
      </c>
      <c r="AN23">
        <v>1.0584946413087044E-3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4.8800187824408398E-2</v>
      </c>
      <c r="AU23">
        <v>0.21312467833935142</v>
      </c>
      <c r="AV23">
        <v>4.6555599437706138E-2</v>
      </c>
      <c r="AW23">
        <v>7.9139481783156208E-4</v>
      </c>
      <c r="AX23">
        <v>9.2021517234928605E-4</v>
      </c>
      <c r="AY23">
        <v>8.9478044658910421E-4</v>
      </c>
      <c r="AZ23">
        <v>8.7356463098486252E-4</v>
      </c>
      <c r="BA23">
        <v>8.6038582527172473E-4</v>
      </c>
      <c r="BB23">
        <v>9.3717512796331404E-4</v>
      </c>
      <c r="BC23">
        <v>1.6687705865627274E-3</v>
      </c>
      <c r="BD23">
        <v>1.6858739381543416E-3</v>
      </c>
      <c r="BE23">
        <v>1.7726359982177899E-3</v>
      </c>
      <c r="BF23">
        <v>1.7236230834570857E-3</v>
      </c>
      <c r="BG23">
        <v>1.6848002785481645E-3</v>
      </c>
      <c r="BH23">
        <v>1.7205693007597703E-3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0.19875310788647646</v>
      </c>
      <c r="BP23">
        <v>0.145502829744313</v>
      </c>
      <c r="BQ23">
        <v>7.2865709419774613E-4</v>
      </c>
      <c r="BR23">
        <v>8.1441096843068992E-4</v>
      </c>
      <c r="BS23">
        <v>8.6323690684580805E-4</v>
      </c>
      <c r="BT23">
        <v>8.6674551037565519E-4</v>
      </c>
      <c r="BU23">
        <v>8.9007727208597449E-4</v>
      </c>
      <c r="BV23">
        <v>8.8403360085827286E-4</v>
      </c>
      <c r="BW23">
        <v>2.1203190048836038E-3</v>
      </c>
      <c r="BX23">
        <v>2.1207778976045253E-3</v>
      </c>
      <c r="BY23">
        <v>2.1810309683531369E-3</v>
      </c>
      <c r="BZ23">
        <v>2.1220948910412813E-3</v>
      </c>
      <c r="CA23">
        <v>2.1829456787085507E-3</v>
      </c>
      <c r="CB23">
        <v>2.1220691168156074E-3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0.38059041956086992</v>
      </c>
      <c r="CJ23">
        <v>0.31876583204655146</v>
      </c>
      <c r="CK23">
        <v>0.14580624840509443</v>
      </c>
      <c r="CL23">
        <v>1.2477698166897704E-3</v>
      </c>
      <c r="CM23">
        <v>1.2961811440580775E-3</v>
      </c>
      <c r="CN23">
        <v>1.3215355666199682E-3</v>
      </c>
      <c r="CO23">
        <v>1.487035742931706E-3</v>
      </c>
      <c r="CP23">
        <v>1.3868118940085648E-3</v>
      </c>
      <c r="CQ23">
        <v>2.8194275727675272E-3</v>
      </c>
      <c r="CR23">
        <v>2.7845869655611956E-3</v>
      </c>
      <c r="CS23">
        <v>2.8551351779109494E-3</v>
      </c>
      <c r="CT23">
        <v>2.7107243142255487E-3</v>
      </c>
      <c r="CU23">
        <v>2.7925435131803938E-3</v>
      </c>
      <c r="CV23">
        <v>2.7127693579163626E-3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0.31577209093098274</v>
      </c>
      <c r="DE23">
        <v>0.28912685093187024</v>
      </c>
      <c r="DF23">
        <v>0.1056448430027889</v>
      </c>
      <c r="DG23">
        <v>1.2468954745829643E-3</v>
      </c>
      <c r="DH23">
        <v>1.1471326859258579E-3</v>
      </c>
      <c r="DI23">
        <v>1.461673163881641E-3</v>
      </c>
      <c r="DJ23">
        <v>1.3963165251042599E-3</v>
      </c>
      <c r="DK23">
        <v>1.7155947640270518E-2</v>
      </c>
      <c r="DL23">
        <v>3.0564173795171182E-2</v>
      </c>
      <c r="DM23">
        <v>8.1743998835132007E-3</v>
      </c>
      <c r="DN23">
        <v>4.6209209446873803E-2</v>
      </c>
      <c r="DO23">
        <v>2.20047059888357E-2</v>
      </c>
      <c r="DP23">
        <v>3.1776230031201826E-3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0.30668095660479294</v>
      </c>
      <c r="DZ23">
        <v>0.27565348113295768</v>
      </c>
      <c r="EA23">
        <v>1.54439830819565E-2</v>
      </c>
      <c r="EB23">
        <v>5.7271108273512179E-2</v>
      </c>
      <c r="EC23">
        <v>1.4408902250212536E-2</v>
      </c>
      <c r="ED23">
        <v>2.2372390945001378E-2</v>
      </c>
      <c r="EE23">
        <v>2.1144203445675021E-2</v>
      </c>
      <c r="EF23">
        <v>3.5606577245736468E-3</v>
      </c>
      <c r="EG23">
        <v>3.7253931561589139E-3</v>
      </c>
      <c r="EH23">
        <v>9.32164099152759E-3</v>
      </c>
      <c r="EI23">
        <v>1.2648325077036051E-2</v>
      </c>
      <c r="EJ23">
        <v>6.4417370139984373E-2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0.24871092860999555</v>
      </c>
      <c r="ET23">
        <v>0.36506836950946614</v>
      </c>
      <c r="EU23">
        <v>0.10703827301222753</v>
      </c>
      <c r="EV23">
        <v>7.9458550373387796E-2</v>
      </c>
      <c r="EW23">
        <v>7.4220296153748672E-2</v>
      </c>
      <c r="EX23">
        <v>6.2690189720765593E-2</v>
      </c>
      <c r="EY23">
        <v>2.608361337905702E-2</v>
      </c>
      <c r="EZ23">
        <v>1.6661685747512367E-2</v>
      </c>
      <c r="FA23">
        <v>1.0310116139775703E-2</v>
      </c>
      <c r="FB23">
        <v>4.6968858111595652E-2</v>
      </c>
      <c r="FC23">
        <v>0.1038798752261228</v>
      </c>
      <c r="FD23">
        <v>2.2593220072296825E-2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0.19402499608221649</v>
      </c>
      <c r="FN23">
        <v>0.3398014125397959</v>
      </c>
      <c r="FO23">
        <v>0.39002532407512847</v>
      </c>
      <c r="FP23">
        <v>3.3208165183321585E-2</v>
      </c>
      <c r="FQ23">
        <v>5.5289713991112724E-2</v>
      </c>
      <c r="FR23">
        <v>3.3270570481684858E-2</v>
      </c>
      <c r="FS23">
        <v>4.3428384865455298E-2</v>
      </c>
      <c r="FT23">
        <v>7.0440711070989467E-2</v>
      </c>
      <c r="FU23">
        <v>4.6174001381638959E-3</v>
      </c>
      <c r="FV23">
        <v>6.9870422176195407E-2</v>
      </c>
      <c r="FW23">
        <v>3.6678464725219892E-2</v>
      </c>
      <c r="FX23">
        <v>4.105766430253769E-2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0.23528430130813791</v>
      </c>
      <c r="GI23">
        <v>0.44491122039717795</v>
      </c>
      <c r="GJ23">
        <v>0.23211846269535905</v>
      </c>
      <c r="GK23">
        <v>7.847163829226908E-2</v>
      </c>
      <c r="GL23">
        <v>0.13482289964054969</v>
      </c>
      <c r="GM23">
        <v>0.10114148695892007</v>
      </c>
      <c r="GN23">
        <v>6.9186776076083381E-2</v>
      </c>
      <c r="GO23">
        <v>3.9019576887308074E-2</v>
      </c>
      <c r="GP23">
        <v>7.6682315104868906E-2</v>
      </c>
      <c r="GQ23">
        <v>4.6025890463993281E-2</v>
      </c>
      <c r="GR23">
        <v>8.9057677880038807E-2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0.38101012262806572</v>
      </c>
      <c r="HE23">
        <v>0.46242614650650021</v>
      </c>
      <c r="HF23">
        <v>9.7665405120414467E-2</v>
      </c>
      <c r="HG23">
        <v>0.16377763825305455</v>
      </c>
      <c r="HH23">
        <v>0.1368499378549593</v>
      </c>
      <c r="HI23">
        <v>7.7879631197665167E-2</v>
      </c>
      <c r="HJ23">
        <v>0.11249731288065476</v>
      </c>
      <c r="HK23">
        <v>8.5261898361746274E-2</v>
      </c>
      <c r="HL23">
        <v>6.3822717221269989E-2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0.42306210116487231</v>
      </c>
      <c r="HZ23">
        <v>0.45420663298968345</v>
      </c>
      <c r="IA23">
        <v>0.40490633714881524</v>
      </c>
      <c r="IB23">
        <v>0.12368872543763917</v>
      </c>
      <c r="IC23">
        <v>0.10127293118384383</v>
      </c>
      <c r="ID23">
        <v>0.10932268064837215</v>
      </c>
      <c r="IE23">
        <v>0.14601606784379181</v>
      </c>
      <c r="IF23">
        <v>0.12126643300220014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0.40179938528019765</v>
      </c>
      <c r="IU23">
        <v>0.36782870479906848</v>
      </c>
      <c r="IV23">
        <v>0.50866852746815117</v>
      </c>
      <c r="IW23">
        <v>0.35496342473028109</v>
      </c>
      <c r="IX23">
        <v>0.12220162188923339</v>
      </c>
      <c r="IY23">
        <v>0.2015593791062642</v>
      </c>
      <c r="IZ23">
        <v>0.20614010013542305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0.5552683467249</v>
      </c>
      <c r="JP23">
        <v>0.43674490631318791</v>
      </c>
      <c r="JQ23">
        <v>0.43325891191741345</v>
      </c>
      <c r="JR23">
        <v>0.54030877519395759</v>
      </c>
      <c r="JS23">
        <v>0.21178036642062584</v>
      </c>
      <c r="JT23">
        <v>0.11346849217833205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0.35202128019241491</v>
      </c>
      <c r="KL23">
        <v>0.46246980785460723</v>
      </c>
      <c r="KM23">
        <v>0.48937939177642337</v>
      </c>
      <c r="KN23">
        <v>0.4316028927348472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0.63610328641201963</v>
      </c>
      <c r="LG23">
        <v>0.33972227218183076</v>
      </c>
      <c r="LH23">
        <v>0.44037360838838779</v>
      </c>
      <c r="LJ23" s="102" t="s">
        <v>39</v>
      </c>
      <c r="LM23" s="35"/>
      <c r="MJ23" s="35"/>
    </row>
    <row r="24" spans="1:36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2.5382946612901681E-2</v>
      </c>
      <c r="H24">
        <v>1.9786768571283479E-2</v>
      </c>
      <c r="I24">
        <v>4.5883914615701683E-4</v>
      </c>
      <c r="J24">
        <v>4.774084601086837E-4</v>
      </c>
      <c r="K24">
        <v>4.6132320709226562E-4</v>
      </c>
      <c r="L24">
        <v>4.5481260186017169E-4</v>
      </c>
      <c r="M24">
        <v>3.9086084062073435E-4</v>
      </c>
      <c r="N24">
        <v>4.3150146783826925E-4</v>
      </c>
      <c r="O24">
        <v>6.5081560922151623E-4</v>
      </c>
      <c r="P24">
        <v>6.5885096811699575E-4</v>
      </c>
      <c r="Q24">
        <v>6.694522737187617E-4</v>
      </c>
      <c r="R24">
        <v>6.550396555442872E-4</v>
      </c>
      <c r="S24">
        <v>6.3503305951434421E-4</v>
      </c>
      <c r="T24">
        <v>6.9020912830172244E-4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7.5818537432302616E-2</v>
      </c>
      <c r="AB24">
        <v>4.4391607064918115E-4</v>
      </c>
      <c r="AC24">
        <v>4.2585155220800414E-4</v>
      </c>
      <c r="AD24">
        <v>4.611056835543724E-4</v>
      </c>
      <c r="AE24">
        <v>4.6135427062402658E-4</v>
      </c>
      <c r="AF24">
        <v>4.0359324088620996E-4</v>
      </c>
      <c r="AG24">
        <v>4.1501528690246112E-4</v>
      </c>
      <c r="AH24">
        <v>4.3680953395629484E-4</v>
      </c>
      <c r="AI24">
        <v>1.0427780129956647E-3</v>
      </c>
      <c r="AJ24">
        <v>1.0813571646888383E-3</v>
      </c>
      <c r="AK24">
        <v>1.0808738170821487E-3</v>
      </c>
      <c r="AL24">
        <v>1.0690161962278889E-3</v>
      </c>
      <c r="AM24">
        <v>1.0806571577557608E-3</v>
      </c>
      <c r="AN24">
        <v>1.0584946413087044E-3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4.8800187824408384E-2</v>
      </c>
      <c r="AU24">
        <v>0.21312467833935145</v>
      </c>
      <c r="AV24">
        <v>4.6555599437706138E-2</v>
      </c>
      <c r="AW24">
        <v>7.9139481783156197E-4</v>
      </c>
      <c r="AX24">
        <v>9.2021517234928615E-4</v>
      </c>
      <c r="AY24">
        <v>8.947804465891041E-4</v>
      </c>
      <c r="AZ24">
        <v>8.7356463098486273E-4</v>
      </c>
      <c r="BA24">
        <v>8.6038582527172506E-4</v>
      </c>
      <c r="BB24">
        <v>9.3717512796331415E-4</v>
      </c>
      <c r="BC24">
        <v>1.6687705865627276E-3</v>
      </c>
      <c r="BD24">
        <v>1.6858739381543416E-3</v>
      </c>
      <c r="BE24">
        <v>1.7726359982177902E-3</v>
      </c>
      <c r="BF24">
        <v>1.7236230834570857E-3</v>
      </c>
      <c r="BG24">
        <v>1.684800278548165E-3</v>
      </c>
      <c r="BH24">
        <v>1.7205693007597703E-3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0.19875310788647643</v>
      </c>
      <c r="BP24">
        <v>0.145502829744313</v>
      </c>
      <c r="BQ24">
        <v>7.2865709419774624E-4</v>
      </c>
      <c r="BR24">
        <v>8.1441096843069024E-4</v>
      </c>
      <c r="BS24">
        <v>8.6323690684580784E-4</v>
      </c>
      <c r="BT24">
        <v>8.6674551037565573E-4</v>
      </c>
      <c r="BU24">
        <v>8.9007727208597438E-4</v>
      </c>
      <c r="BV24">
        <v>8.8403360085827307E-4</v>
      </c>
      <c r="BW24">
        <v>2.1203190048836038E-3</v>
      </c>
      <c r="BX24">
        <v>2.1207778976045258E-3</v>
      </c>
      <c r="BY24">
        <v>2.1810309683531369E-3</v>
      </c>
      <c r="BZ24">
        <v>2.1220948910412817E-3</v>
      </c>
      <c r="CA24">
        <v>2.1829456787085507E-3</v>
      </c>
      <c r="CB24">
        <v>2.1220691168156083E-3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0.38059041956086997</v>
      </c>
      <c r="CJ24">
        <v>0.31876583204655146</v>
      </c>
      <c r="CK24">
        <v>0.14580624840509443</v>
      </c>
      <c r="CL24">
        <v>1.2477698166897702E-3</v>
      </c>
      <c r="CM24">
        <v>1.2961811440580773E-3</v>
      </c>
      <c r="CN24">
        <v>1.3215355666199686E-3</v>
      </c>
      <c r="CO24">
        <v>1.4870357429317064E-3</v>
      </c>
      <c r="CP24">
        <v>1.3868118940085653E-3</v>
      </c>
      <c r="CQ24">
        <v>2.8194275727675268E-3</v>
      </c>
      <c r="CR24">
        <v>2.7845869655611956E-3</v>
      </c>
      <c r="CS24">
        <v>2.8551351779109498E-3</v>
      </c>
      <c r="CT24">
        <v>2.7107243142255491E-3</v>
      </c>
      <c r="CU24">
        <v>2.7925435131803938E-3</v>
      </c>
      <c r="CV24">
        <v>2.7127693579163626E-3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0.31577209093098274</v>
      </c>
      <c r="DE24">
        <v>0.28912685093187024</v>
      </c>
      <c r="DF24">
        <v>0.1056448430027889</v>
      </c>
      <c r="DG24">
        <v>1.2468954745829637E-3</v>
      </c>
      <c r="DH24">
        <v>1.1471326859258575E-3</v>
      </c>
      <c r="DI24">
        <v>1.4616731638816415E-3</v>
      </c>
      <c r="DJ24">
        <v>1.3963165251042596E-3</v>
      </c>
      <c r="DK24">
        <v>1.7155947640270515E-2</v>
      </c>
      <c r="DL24">
        <v>3.0564173795171179E-2</v>
      </c>
      <c r="DM24">
        <v>8.174399883513199E-3</v>
      </c>
      <c r="DN24">
        <v>4.6209209446873803E-2</v>
      </c>
      <c r="DO24">
        <v>2.2004705988835697E-2</v>
      </c>
      <c r="DP24">
        <v>3.1776230031201826E-3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0.30668095660479294</v>
      </c>
      <c r="DZ24">
        <v>0.27565348113295768</v>
      </c>
      <c r="EA24">
        <v>1.5443983081956499E-2</v>
      </c>
      <c r="EB24">
        <v>5.7271108273512179E-2</v>
      </c>
      <c r="EC24">
        <v>1.4408902250212536E-2</v>
      </c>
      <c r="ED24">
        <v>2.2372390945001378E-2</v>
      </c>
      <c r="EE24">
        <v>2.1144203445675028E-2</v>
      </c>
      <c r="EF24">
        <v>3.5606577245736468E-3</v>
      </c>
      <c r="EG24">
        <v>3.7253931561589139E-3</v>
      </c>
      <c r="EH24">
        <v>9.32164099152759E-3</v>
      </c>
      <c r="EI24">
        <v>1.2648325077036051E-2</v>
      </c>
      <c r="EJ24">
        <v>6.4417370139984373E-2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0.24871092860999558</v>
      </c>
      <c r="ET24">
        <v>0.3650683695094662</v>
      </c>
      <c r="EU24">
        <v>0.10703827301222754</v>
      </c>
      <c r="EV24">
        <v>7.945855037338781E-2</v>
      </c>
      <c r="EW24">
        <v>7.4220296153748672E-2</v>
      </c>
      <c r="EX24">
        <v>6.2690189720765593E-2</v>
      </c>
      <c r="EY24">
        <v>2.608361337905702E-2</v>
      </c>
      <c r="EZ24">
        <v>1.666168574751237E-2</v>
      </c>
      <c r="FA24">
        <v>1.0310116139775703E-2</v>
      </c>
      <c r="FB24">
        <v>4.6968858111595652E-2</v>
      </c>
      <c r="FC24">
        <v>0.10387987522612278</v>
      </c>
      <c r="FD24">
        <v>2.2593220072296825E-2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0.19402499608221674</v>
      </c>
      <c r="FN24">
        <v>0.33980141253979584</v>
      </c>
      <c r="FO24">
        <v>0.39002532407512847</v>
      </c>
      <c r="FP24">
        <v>3.3208165183321585E-2</v>
      </c>
      <c r="FQ24">
        <v>5.5289713991112731E-2</v>
      </c>
      <c r="FR24">
        <v>3.3270570481684858E-2</v>
      </c>
      <c r="FS24">
        <v>4.3428384865455298E-2</v>
      </c>
      <c r="FT24">
        <v>7.0440711070989467E-2</v>
      </c>
      <c r="FU24">
        <v>4.6174001381638959E-3</v>
      </c>
      <c r="FV24">
        <v>6.9870422176195407E-2</v>
      </c>
      <c r="FW24">
        <v>3.6678464725219892E-2</v>
      </c>
      <c r="FX24">
        <v>4.105766430253769E-2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0.23528430130813791</v>
      </c>
      <c r="GI24">
        <v>0.44491122039717801</v>
      </c>
      <c r="GJ24">
        <v>0.23211846269535907</v>
      </c>
      <c r="GK24">
        <v>7.847163829226908E-2</v>
      </c>
      <c r="GL24">
        <v>0.13482289964054969</v>
      </c>
      <c r="GM24">
        <v>0.10114148695892007</v>
      </c>
      <c r="GN24">
        <v>6.9186776076083381E-2</v>
      </c>
      <c r="GO24">
        <v>3.9019576887308074E-2</v>
      </c>
      <c r="GP24">
        <v>7.6682315104868906E-2</v>
      </c>
      <c r="GQ24">
        <v>4.6025890463993288E-2</v>
      </c>
      <c r="GR24">
        <v>8.9057677880038794E-2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0.38101012262806566</v>
      </c>
      <c r="HE24">
        <v>0.46242614650650027</v>
      </c>
      <c r="HF24">
        <v>9.7665405120414467E-2</v>
      </c>
      <c r="HG24">
        <v>0.16377763825305455</v>
      </c>
      <c r="HH24">
        <v>0.13684993785495933</v>
      </c>
      <c r="HI24">
        <v>7.7879631197665153E-2</v>
      </c>
      <c r="HJ24">
        <v>0.11249731288065477</v>
      </c>
      <c r="HK24">
        <v>8.5261898361746274E-2</v>
      </c>
      <c r="HL24">
        <v>6.3822717221269989E-2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0.42306210116487231</v>
      </c>
      <c r="HZ24">
        <v>0.4542066329896835</v>
      </c>
      <c r="IA24">
        <v>0.40490633714881535</v>
      </c>
      <c r="IB24">
        <v>0.12368872543763919</v>
      </c>
      <c r="IC24">
        <v>0.10127293118384381</v>
      </c>
      <c r="ID24">
        <v>0.10932268064837214</v>
      </c>
      <c r="IE24">
        <v>0.14601606784379181</v>
      </c>
      <c r="IF24">
        <v>0.12126643300220014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0.40179938528019776</v>
      </c>
      <c r="IU24">
        <v>0.36782870479906848</v>
      </c>
      <c r="IV24">
        <v>0.50866852746815117</v>
      </c>
      <c r="IW24">
        <v>0.35496342473028109</v>
      </c>
      <c r="IX24">
        <v>0.12220162188923341</v>
      </c>
      <c r="IY24">
        <v>0.2015593791062642</v>
      </c>
      <c r="IZ24">
        <v>0.20614010013542308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0.5552683467249</v>
      </c>
      <c r="JP24">
        <v>0.43674490631318785</v>
      </c>
      <c r="JQ24">
        <v>0.43325891191741339</v>
      </c>
      <c r="JR24">
        <v>0.54030877519395748</v>
      </c>
      <c r="JS24">
        <v>0.21178036642062584</v>
      </c>
      <c r="JT24">
        <v>0.11346849217833205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0.35202128019241491</v>
      </c>
      <c r="KL24">
        <v>0.46246980785460728</v>
      </c>
      <c r="KM24">
        <v>0.48937939177642331</v>
      </c>
      <c r="KN24">
        <v>0.43160289273484725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0.63610328641201952</v>
      </c>
      <c r="LG24">
        <v>0.33972227218183082</v>
      </c>
      <c r="LH24">
        <v>0.44037360838838779</v>
      </c>
      <c r="LJ24" s="102" t="s">
        <v>41</v>
      </c>
      <c r="LM24" s="35"/>
      <c r="MJ24" s="35"/>
    </row>
    <row r="25" spans="1:36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2.4932935296452664E-2</v>
      </c>
      <c r="H25">
        <v>1.9412015350067612E-2</v>
      </c>
      <c r="I25">
        <v>2.4744539667753401E-3</v>
      </c>
      <c r="J25">
        <v>2.5745956241575445E-3</v>
      </c>
      <c r="K25">
        <v>2.4878501525332879E-3</v>
      </c>
      <c r="L25">
        <v>2.4527393886030683E-3</v>
      </c>
      <c r="M25">
        <v>2.1078566762046747E-3</v>
      </c>
      <c r="N25">
        <v>2.327025772984952E-3</v>
      </c>
      <c r="O25">
        <v>3.5097556068731761E-3</v>
      </c>
      <c r="P25">
        <v>3.5530891494880827E-3</v>
      </c>
      <c r="Q25">
        <v>3.6102604761261777E-3</v>
      </c>
      <c r="R25">
        <v>3.5325352852566922E-3</v>
      </c>
      <c r="S25">
        <v>3.4246425709523569E-3</v>
      </c>
      <c r="T25">
        <v>3.7221992276271453E-3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7.550035574277493E-2</v>
      </c>
      <c r="AB25">
        <v>2.3939759524295185E-3</v>
      </c>
      <c r="AC25">
        <v>2.296556585121737E-3</v>
      </c>
      <c r="AD25">
        <v>2.4866770791682246E-3</v>
      </c>
      <c r="AE25">
        <v>2.4880176737224311E-3</v>
      </c>
      <c r="AF25">
        <v>2.1765206919220656E-3</v>
      </c>
      <c r="AG25">
        <v>2.2381181543668447E-3</v>
      </c>
      <c r="AH25">
        <v>2.3556514152643119E-3</v>
      </c>
      <c r="AI25">
        <v>5.6235528557980483E-3</v>
      </c>
      <c r="AJ25">
        <v>5.8316047095719505E-3</v>
      </c>
      <c r="AK25">
        <v>5.8289980849787317E-3</v>
      </c>
      <c r="AL25">
        <v>5.7650516296575433E-3</v>
      </c>
      <c r="AM25">
        <v>5.827829672182855E-3</v>
      </c>
      <c r="AN25">
        <v>5.7083103870576562E-3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4.9756209233635558E-2</v>
      </c>
      <c r="AU25">
        <v>0.21163104729654209</v>
      </c>
      <c r="AV25">
        <v>4.6307677045131786E-2</v>
      </c>
      <c r="AW25">
        <v>4.2678791961630715E-3</v>
      </c>
      <c r="AX25">
        <v>4.962588965169365E-3</v>
      </c>
      <c r="AY25">
        <v>4.8254231226769516E-3</v>
      </c>
      <c r="AZ25">
        <v>4.7110092599540829E-3</v>
      </c>
      <c r="BA25">
        <v>4.6399378434296545E-3</v>
      </c>
      <c r="BB25">
        <v>5.0540515829450138E-3</v>
      </c>
      <c r="BC25">
        <v>8.999441377534707E-3</v>
      </c>
      <c r="BD25">
        <v>9.0916773093323439E-3</v>
      </c>
      <c r="BE25">
        <v>9.5595727046745068E-3</v>
      </c>
      <c r="BF25">
        <v>9.2952530572149965E-3</v>
      </c>
      <c r="BG25">
        <v>9.0858872164561785E-3</v>
      </c>
      <c r="BH25">
        <v>9.2787844433830455E-3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0.19899784939445425</v>
      </c>
      <c r="BP25">
        <v>0.14445323221205564</v>
      </c>
      <c r="BQ25">
        <v>3.9295436151378458E-3</v>
      </c>
      <c r="BR25">
        <v>4.3920020083226523E-3</v>
      </c>
      <c r="BS25">
        <v>4.6553133190613194E-3</v>
      </c>
      <c r="BT25">
        <v>4.6742347166687202E-3</v>
      </c>
      <c r="BU25">
        <v>4.8000595744636431E-3</v>
      </c>
      <c r="BV25">
        <v>4.7674669189142595E-3</v>
      </c>
      <c r="BW25">
        <v>1.1434577490622291E-2</v>
      </c>
      <c r="BX25">
        <v>1.1437052233510121E-2</v>
      </c>
      <c r="BY25">
        <v>1.1761988436475843E-2</v>
      </c>
      <c r="BZ25">
        <v>1.1444154590972628E-2</v>
      </c>
      <c r="CA25">
        <v>1.1772314195892544E-2</v>
      </c>
      <c r="CB25">
        <v>1.14440155942556E-2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0.38067813098115794</v>
      </c>
      <c r="CJ25">
        <v>0.31637344832840975</v>
      </c>
      <c r="CK25">
        <v>0.14400052739981531</v>
      </c>
      <c r="CL25">
        <v>6.7290443685769797E-3</v>
      </c>
      <c r="CM25">
        <v>6.9901197411703477E-3</v>
      </c>
      <c r="CN25">
        <v>7.1268525199862506E-3</v>
      </c>
      <c r="CO25">
        <v>8.019371327953129E-3</v>
      </c>
      <c r="CP25">
        <v>7.4788784284033349E-3</v>
      </c>
      <c r="CQ25">
        <v>1.5204770124567732E-2</v>
      </c>
      <c r="CR25">
        <v>1.5016879707133595E-2</v>
      </c>
      <c r="CS25">
        <v>1.539733613801976E-2</v>
      </c>
      <c r="CT25">
        <v>1.4618548980287778E-2</v>
      </c>
      <c r="CU25">
        <v>1.5059788231794272E-2</v>
      </c>
      <c r="CV25">
        <v>1.4629577608763241E-2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0.31409681389749583</v>
      </c>
      <c r="DE25">
        <v>0.28676554040469282</v>
      </c>
      <c r="DF25">
        <v>0.10391065824752781</v>
      </c>
      <c r="DG25">
        <v>6.7243291665009764E-3</v>
      </c>
      <c r="DH25">
        <v>6.1863226991001703E-3</v>
      </c>
      <c r="DI25">
        <v>7.8825945623617021E-3</v>
      </c>
      <c r="DJ25">
        <v>7.5301355460979614E-3</v>
      </c>
      <c r="DK25">
        <v>2.4373058507902272E-2</v>
      </c>
      <c r="DL25">
        <v>3.5432667181687527E-2</v>
      </c>
      <c r="DM25">
        <v>1.8932120301375109E-2</v>
      </c>
      <c r="DN25">
        <v>4.9035863030595733E-2</v>
      </c>
      <c r="DO25">
        <v>2.8505937697255596E-2</v>
      </c>
      <c r="DP25">
        <v>1.7136466909683845E-2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0.30520506214292065</v>
      </c>
      <c r="DZ25">
        <v>0.27360158570932608</v>
      </c>
      <c r="EA25">
        <v>1.6629603184743477E-2</v>
      </c>
      <c r="EB25">
        <v>5.659361881342935E-2</v>
      </c>
      <c r="EC25">
        <v>1.7017534914891989E-2</v>
      </c>
      <c r="ED25">
        <v>2.3117707208456274E-2</v>
      </c>
      <c r="EE25">
        <v>2.8494734267427466E-2</v>
      </c>
      <c r="EF25">
        <v>1.9202118443236459E-2</v>
      </c>
      <c r="EG25">
        <v>1.9418314439827368E-2</v>
      </c>
      <c r="EH25">
        <v>2.1358655258675748E-2</v>
      </c>
      <c r="EI25">
        <v>2.2943674385901811E-2</v>
      </c>
      <c r="EJ25">
        <v>6.7421403227044943E-2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0.24748559286170618</v>
      </c>
      <c r="ET25">
        <v>0.36225947783947815</v>
      </c>
      <c r="EU25">
        <v>0.10537511756875345</v>
      </c>
      <c r="EV25">
        <v>7.8886638574780579E-2</v>
      </c>
      <c r="EW25">
        <v>7.4112105648242554E-2</v>
      </c>
      <c r="EX25">
        <v>6.1676435910288346E-2</v>
      </c>
      <c r="EY25">
        <v>3.4554677232867217E-2</v>
      </c>
      <c r="EZ25">
        <v>2.6610719748534472E-2</v>
      </c>
      <c r="FA25">
        <v>2.4171313894783615E-2</v>
      </c>
      <c r="FB25">
        <v>5.2009165072880496E-2</v>
      </c>
      <c r="FC25">
        <v>0.10592833759756345</v>
      </c>
      <c r="FD25">
        <v>3.2359164094485894E-2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0.19295760020873515</v>
      </c>
      <c r="FN25">
        <v>0.34081437511009721</v>
      </c>
      <c r="FO25">
        <v>0.38711546854564854</v>
      </c>
      <c r="FP25">
        <v>3.3296264096124635E-2</v>
      </c>
      <c r="FQ25">
        <v>5.5794105572314526E-2</v>
      </c>
      <c r="FR25">
        <v>3.3716917506329762E-2</v>
      </c>
      <c r="FS25">
        <v>5.0312620798127303E-2</v>
      </c>
      <c r="FT25">
        <v>7.5660333197049082E-2</v>
      </c>
      <c r="FU25">
        <v>2.4078518666673265E-2</v>
      </c>
      <c r="FV25">
        <v>7.551456078042261E-2</v>
      </c>
      <c r="FW25">
        <v>4.4817129933789689E-2</v>
      </c>
      <c r="FX25">
        <v>4.7662140979543167E-2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0.23527911262416279</v>
      </c>
      <c r="GI25">
        <v>0.44172856710041725</v>
      </c>
      <c r="GJ25">
        <v>0.22970928486978245</v>
      </c>
      <c r="GK25">
        <v>7.8738167249899266E-2</v>
      </c>
      <c r="GL25">
        <v>0.1344785400569582</v>
      </c>
      <c r="GM25">
        <v>0.10581103152168793</v>
      </c>
      <c r="GN25">
        <v>7.5157799069598186E-2</v>
      </c>
      <c r="GO25">
        <v>4.7679684960650393E-2</v>
      </c>
      <c r="GP25">
        <v>8.2200183249589456E-2</v>
      </c>
      <c r="GQ25">
        <v>5.3469550830627287E-2</v>
      </c>
      <c r="GR25">
        <v>9.459091231269634E-2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0.38084371142248102</v>
      </c>
      <c r="HE25">
        <v>0.4599217151527677</v>
      </c>
      <c r="HF25">
        <v>9.6425077340238086E-2</v>
      </c>
      <c r="HG25">
        <v>0.16744432303441487</v>
      </c>
      <c r="HH25">
        <v>0.14083183702964286</v>
      </c>
      <c r="HI25">
        <v>8.4922746975744562E-2</v>
      </c>
      <c r="HJ25">
        <v>0.11789972228391833</v>
      </c>
      <c r="HK25">
        <v>9.0165337127788903E-2</v>
      </c>
      <c r="HL25">
        <v>7.0566043729854172E-2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0.42324762373345082</v>
      </c>
      <c r="HZ25">
        <v>0.45150268951530881</v>
      </c>
      <c r="IA25">
        <v>0.40422242411453752</v>
      </c>
      <c r="IB25">
        <v>0.12992373215067868</v>
      </c>
      <c r="IC25">
        <v>0.10755268526706377</v>
      </c>
      <c r="ID25">
        <v>0.1149040605412162</v>
      </c>
      <c r="IE25">
        <v>0.15147667799420864</v>
      </c>
      <c r="IF25">
        <v>0.12626152624196799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0.40340099273349433</v>
      </c>
      <c r="IU25">
        <v>0.36001313830347126</v>
      </c>
      <c r="IV25">
        <v>0.5063937951758759</v>
      </c>
      <c r="IW25">
        <v>0.35435683087202063</v>
      </c>
      <c r="IX25">
        <v>0.1289914708163678</v>
      </c>
      <c r="IY25">
        <v>0.2065358967778754</v>
      </c>
      <c r="IZ25">
        <v>0.21009540754812825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0.39517393790861483</v>
      </c>
      <c r="JP25">
        <v>0.41907083922043165</v>
      </c>
      <c r="JQ25">
        <v>0.42486264687534481</v>
      </c>
      <c r="JR25">
        <v>0.53899218814417793</v>
      </c>
      <c r="JS25">
        <v>0.21328287101009571</v>
      </c>
      <c r="JT25">
        <v>0.12032806199950541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0.28892059678809201</v>
      </c>
      <c r="KL25">
        <v>0.45489883514022061</v>
      </c>
      <c r="KM25">
        <v>0.48341073704972859</v>
      </c>
      <c r="KN25">
        <v>0.4312507629411369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0.44673239811782234</v>
      </c>
      <c r="LG25">
        <v>0.30597870975501129</v>
      </c>
      <c r="LH25">
        <v>0.43150195138458813</v>
      </c>
      <c r="LJ25" s="102" t="s">
        <v>43</v>
      </c>
      <c r="LM25" s="35"/>
      <c r="MJ25" s="35"/>
    </row>
    <row r="26" spans="1:364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0.16788043875659792</v>
      </c>
      <c r="H26">
        <v>5.4728214377653961E-3</v>
      </c>
      <c r="I26">
        <v>5.5552310909724621E-3</v>
      </c>
      <c r="J26">
        <v>5.7800524277444223E-3</v>
      </c>
      <c r="K26">
        <v>5.5853059715813636E-3</v>
      </c>
      <c r="L26">
        <v>5.5064811439499524E-3</v>
      </c>
      <c r="M26">
        <v>4.7322080346581712E-3</v>
      </c>
      <c r="N26">
        <v>5.2242499141847594E-3</v>
      </c>
      <c r="O26">
        <v>7.1329541305351152E-3</v>
      </c>
      <c r="P26">
        <v>7.2213532931005228E-3</v>
      </c>
      <c r="Q26">
        <v>7.3356347213368806E-3</v>
      </c>
      <c r="R26">
        <v>7.1800337554869913E-3</v>
      </c>
      <c r="S26">
        <v>6.9634488710648701E-3</v>
      </c>
      <c r="T26">
        <v>7.5628403160001084E-3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9.0593610285799681E-2</v>
      </c>
      <c r="AB26">
        <v>5.7758533382600069E-3</v>
      </c>
      <c r="AC26">
        <v>5.8812411701182595E-3</v>
      </c>
      <c r="AD26">
        <v>5.5826723830332825E-3</v>
      </c>
      <c r="AE26">
        <v>5.585682062198026E-3</v>
      </c>
      <c r="AF26">
        <v>5.7260178781399912E-3</v>
      </c>
      <c r="AG26">
        <v>5.1249081937015982E-3</v>
      </c>
      <c r="AH26">
        <v>5.2885154289708837E-3</v>
      </c>
      <c r="AI26">
        <v>1.1738641037517549E-2</v>
      </c>
      <c r="AJ26">
        <v>1.2098440056474461E-2</v>
      </c>
      <c r="AK26">
        <v>1.2075412028282523E-2</v>
      </c>
      <c r="AL26">
        <v>1.1955341645446451E-2</v>
      </c>
      <c r="AM26">
        <v>1.2061134855693956E-2</v>
      </c>
      <c r="AN26">
        <v>1.2173987059688319E-2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1.4123992786727855E-2</v>
      </c>
      <c r="AU26">
        <v>0.1153165557343588</v>
      </c>
      <c r="AV26">
        <v>1.0322607570242949E-2</v>
      </c>
      <c r="AW26">
        <v>9.5815301158892769E-3</v>
      </c>
      <c r="AX26">
        <v>1.1141176550943148E-2</v>
      </c>
      <c r="AY26">
        <v>1.0833234692632353E-2</v>
      </c>
      <c r="AZ26">
        <v>1.0576371782281021E-2</v>
      </c>
      <c r="BA26">
        <v>1.0416814098825548E-2</v>
      </c>
      <c r="BB26">
        <v>1.1346513156412977E-2</v>
      </c>
      <c r="BC26">
        <v>1.8513461571633302E-2</v>
      </c>
      <c r="BD26">
        <v>1.8713947951879806E-2</v>
      </c>
      <c r="BE26">
        <v>1.9540198034986439E-2</v>
      </c>
      <c r="BF26">
        <v>1.9054759530906077E-2</v>
      </c>
      <c r="BG26">
        <v>1.869004001411988E-2</v>
      </c>
      <c r="BH26">
        <v>1.904233061920595E-2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0.19235698888917152</v>
      </c>
      <c r="BP26">
        <v>0.12615280396060818</v>
      </c>
      <c r="BQ26">
        <v>8.8219555333227014E-3</v>
      </c>
      <c r="BR26">
        <v>9.8601899392144164E-3</v>
      </c>
      <c r="BS26">
        <v>1.04513325507403E-2</v>
      </c>
      <c r="BT26">
        <v>1.049381171490526E-2</v>
      </c>
      <c r="BU26">
        <v>1.0776292687040924E-2</v>
      </c>
      <c r="BV26">
        <v>1.0703121096105493E-2</v>
      </c>
      <c r="BW26">
        <v>2.3802604072568265E-2</v>
      </c>
      <c r="BX26">
        <v>2.3767035594708042E-2</v>
      </c>
      <c r="BY26">
        <v>2.4302088657587463E-2</v>
      </c>
      <c r="BZ26">
        <v>2.3763022740562561E-2</v>
      </c>
      <c r="CA26">
        <v>2.4343005391048771E-2</v>
      </c>
      <c r="CB26">
        <v>2.3804268552778608E-2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2.4174123152519763E-4</v>
      </c>
      <c r="CJ26">
        <v>0.13485826488470967</v>
      </c>
      <c r="CK26">
        <v>1.5018608649203498E-2</v>
      </c>
      <c r="CL26">
        <v>1.5106927423493977E-2</v>
      </c>
      <c r="CM26">
        <v>1.5693050279846025E-2</v>
      </c>
      <c r="CN26">
        <v>1.6000019895863218E-2</v>
      </c>
      <c r="CO26">
        <v>1.8003754173351739E-2</v>
      </c>
      <c r="CP26">
        <v>1.6790329716746565E-2</v>
      </c>
      <c r="CQ26">
        <v>3.1204235027416299E-2</v>
      </c>
      <c r="CR26">
        <v>3.0962268043935801E-2</v>
      </c>
      <c r="CS26">
        <v>3.1589811410422955E-2</v>
      </c>
      <c r="CT26">
        <v>3.0209566371743532E-2</v>
      </c>
      <c r="CU26">
        <v>3.1029052038432519E-2</v>
      </c>
      <c r="CV26">
        <v>3.0237705757012442E-2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0.41702897675216605</v>
      </c>
      <c r="DE26">
        <v>0.11560991794659753</v>
      </c>
      <c r="DF26">
        <v>1.6938414108065084E-2</v>
      </c>
      <c r="DG26">
        <v>1.5096341638700866E-2</v>
      </c>
      <c r="DH26">
        <v>1.3888499304602384E-2</v>
      </c>
      <c r="DI26">
        <v>1.769668580556702E-2</v>
      </c>
      <c r="DJ26">
        <v>1.6905403643226583E-2</v>
      </c>
      <c r="DK26">
        <v>3.6282034879615344E-2</v>
      </c>
      <c r="DL26">
        <v>3.5096683210157936E-2</v>
      </c>
      <c r="DM26">
        <v>3.5848347954231759E-2</v>
      </c>
      <c r="DN26">
        <v>3.5514928015200779E-2</v>
      </c>
      <c r="DO26">
        <v>3.5903062659907309E-2</v>
      </c>
      <c r="DP26">
        <v>3.5628520190825783E-2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0.43033681995326206</v>
      </c>
      <c r="DZ26">
        <v>1.3007033338534309E-2</v>
      </c>
      <c r="EA26">
        <v>1.5534220721196387E-2</v>
      </c>
      <c r="EB26">
        <v>1.5370571101502807E-2</v>
      </c>
      <c r="EC26">
        <v>1.6155584616198343E-2</v>
      </c>
      <c r="ED26">
        <v>1.5951651018610114E-2</v>
      </c>
      <c r="EE26">
        <v>4.1072917115491117E-2</v>
      </c>
      <c r="EF26">
        <v>4.0419159641278533E-2</v>
      </c>
      <c r="EG26">
        <v>4.0694332800088162E-2</v>
      </c>
      <c r="EH26">
        <v>4.0595778703284457E-2</v>
      </c>
      <c r="EI26">
        <v>4.0846209602196183E-2</v>
      </c>
      <c r="EJ26">
        <v>4.0652587002987177E-2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0.29886872813312221</v>
      </c>
      <c r="ET26">
        <v>0.11160551597801735</v>
      </c>
      <c r="EU26">
        <v>1.4835119610455281E-2</v>
      </c>
      <c r="EV26">
        <v>2.0870609554414145E-2</v>
      </c>
      <c r="EW26">
        <v>1.6599722402949185E-2</v>
      </c>
      <c r="EX26">
        <v>1.4272645263148772E-2</v>
      </c>
      <c r="EY26">
        <v>4.608845847732515E-2</v>
      </c>
      <c r="EZ26">
        <v>4.5576836366230951E-2</v>
      </c>
      <c r="FA26">
        <v>4.6317584090141167E-2</v>
      </c>
      <c r="FB26">
        <v>4.6040693843382094E-2</v>
      </c>
      <c r="FC26">
        <v>4.6251859121456004E-2</v>
      </c>
      <c r="FD26">
        <v>4.6072439620212409E-2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2.9418471634969972E-3</v>
      </c>
      <c r="FN26">
        <v>0.4014002206156399</v>
      </c>
      <c r="FO26">
        <v>1.6088638492703186E-2</v>
      </c>
      <c r="FP26">
        <v>1.5770722504868866E-2</v>
      </c>
      <c r="FQ26">
        <v>1.6304863746318801E-2</v>
      </c>
      <c r="FR26">
        <v>1.3692670390089073E-2</v>
      </c>
      <c r="FS26">
        <v>5.1292912628146961E-2</v>
      </c>
      <c r="FT26">
        <v>5.183141364617945E-2</v>
      </c>
      <c r="FU26">
        <v>5.1019802815707005E-2</v>
      </c>
      <c r="FV26">
        <v>5.1171518367464947E-2</v>
      </c>
      <c r="FW26">
        <v>5.1497207138266277E-2</v>
      </c>
      <c r="FX26">
        <v>5.1006141949855428E-2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0.11539288704185111</v>
      </c>
      <c r="GI26">
        <v>0.20955677068784823</v>
      </c>
      <c r="GJ26">
        <v>1.4998897994106097E-2</v>
      </c>
      <c r="GK26">
        <v>2.1452586627082968E-2</v>
      </c>
      <c r="GL26">
        <v>1.6535740524419636E-2</v>
      </c>
      <c r="GM26">
        <v>5.6945483936142897E-2</v>
      </c>
      <c r="GN26">
        <v>5.7420949407443418E-2</v>
      </c>
      <c r="GO26">
        <v>5.7897952523088818E-2</v>
      </c>
      <c r="GP26">
        <v>5.6920851876779387E-2</v>
      </c>
      <c r="GQ26">
        <v>5.7283217696019829E-2</v>
      </c>
      <c r="GR26">
        <v>5.7500514956330115E-2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0.286318133195131</v>
      </c>
      <c r="HE26">
        <v>1.707761119619694E-2</v>
      </c>
      <c r="HF26">
        <v>1.4611299730710398E-2</v>
      </c>
      <c r="HG26">
        <v>6.3894917859922712E-2</v>
      </c>
      <c r="HH26">
        <v>6.2323221267873347E-2</v>
      </c>
      <c r="HI26">
        <v>6.2720975977222301E-2</v>
      </c>
      <c r="HJ26">
        <v>6.1988636670443957E-2</v>
      </c>
      <c r="HK26">
        <v>6.2778053535705078E-2</v>
      </c>
      <c r="HL26">
        <v>6.2218176762011454E-2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0.45595735215297362</v>
      </c>
      <c r="HZ26">
        <v>0.15774905989287305</v>
      </c>
      <c r="IA26">
        <v>6.8069354653584338E-2</v>
      </c>
      <c r="IB26">
        <v>7.0486436499024821E-2</v>
      </c>
      <c r="IC26">
        <v>6.9305221897932534E-2</v>
      </c>
      <c r="ID26">
        <v>6.9002125836190503E-2</v>
      </c>
      <c r="IE26">
        <v>7.0134856043422983E-2</v>
      </c>
      <c r="IF26">
        <v>6.9552254959314039E-2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0.48260937997266928</v>
      </c>
      <c r="IU26">
        <v>0.26710376789581458</v>
      </c>
      <c r="IV26">
        <v>0.15687805353905962</v>
      </c>
      <c r="IW26">
        <v>7.3601207062803209E-2</v>
      </c>
      <c r="IX26">
        <v>7.4366476332781428E-2</v>
      </c>
      <c r="IY26">
        <v>7.5465238843467258E-2</v>
      </c>
      <c r="IZ26">
        <v>9.7973820470316123E-2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0.44123580966439591</v>
      </c>
      <c r="JP26">
        <v>0.71994596428520052</v>
      </c>
      <c r="JQ26">
        <v>9.6928244902832139E-2</v>
      </c>
      <c r="JR26">
        <v>8.0990735589195867E-2</v>
      </c>
      <c r="JS26">
        <v>8.1240703777896786E-2</v>
      </c>
      <c r="JT26">
        <v>8.7035436789249826E-2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0.26425367409396699</v>
      </c>
      <c r="KL26">
        <v>0.43787997041633875</v>
      </c>
      <c r="KM26">
        <v>0.20160700950228455</v>
      </c>
      <c r="KN26">
        <v>0.13432414411065455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0.52192464334742161</v>
      </c>
      <c r="LG26">
        <v>0.29300311674450602</v>
      </c>
      <c r="LH26">
        <v>0.24966878076291638</v>
      </c>
      <c r="LJ26" s="102" t="s">
        <v>45</v>
      </c>
    </row>
    <row r="27" spans="1:364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0.16788043875659792</v>
      </c>
      <c r="H27">
        <v>5.472821437765397E-3</v>
      </c>
      <c r="I27">
        <v>5.5552310909724604E-3</v>
      </c>
      <c r="J27">
        <v>5.7800524277444205E-3</v>
      </c>
      <c r="K27">
        <v>5.5853059715813627E-3</v>
      </c>
      <c r="L27">
        <v>5.5064811439499515E-3</v>
      </c>
      <c r="M27">
        <v>4.7322080346581721E-3</v>
      </c>
      <c r="N27">
        <v>5.2242499141847603E-3</v>
      </c>
      <c r="O27">
        <v>7.1329541305351143E-3</v>
      </c>
      <c r="P27">
        <v>7.2213532931005228E-3</v>
      </c>
      <c r="Q27">
        <v>7.3356347213368806E-3</v>
      </c>
      <c r="R27">
        <v>7.1800337554869913E-3</v>
      </c>
      <c r="S27">
        <v>6.963448871064871E-3</v>
      </c>
      <c r="T27">
        <v>7.5628403160001084E-3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9.0593610285799681E-2</v>
      </c>
      <c r="AB27">
        <v>5.775853338260006E-3</v>
      </c>
      <c r="AC27">
        <v>5.8812411701182586E-3</v>
      </c>
      <c r="AD27">
        <v>5.5826723830332825E-3</v>
      </c>
      <c r="AE27">
        <v>5.5856820621980269E-3</v>
      </c>
      <c r="AF27">
        <v>5.7260178781399895E-3</v>
      </c>
      <c r="AG27">
        <v>5.1249081937015991E-3</v>
      </c>
      <c r="AH27">
        <v>5.2885154289708846E-3</v>
      </c>
      <c r="AI27">
        <v>1.1738641037517547E-2</v>
      </c>
      <c r="AJ27">
        <v>1.2098440056474461E-2</v>
      </c>
      <c r="AK27">
        <v>1.2075412028282525E-2</v>
      </c>
      <c r="AL27">
        <v>1.1955341645446451E-2</v>
      </c>
      <c r="AM27">
        <v>1.2061134855693956E-2</v>
      </c>
      <c r="AN27">
        <v>1.2173987059688317E-2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1.4123992786727844E-2</v>
      </c>
      <c r="AU27">
        <v>0.1153165557343588</v>
      </c>
      <c r="AV27">
        <v>1.0322607570242948E-2</v>
      </c>
      <c r="AW27">
        <v>9.5815301158892752E-3</v>
      </c>
      <c r="AX27">
        <v>1.1141176550943144E-2</v>
      </c>
      <c r="AY27">
        <v>1.083323469263235E-2</v>
      </c>
      <c r="AZ27">
        <v>1.0576371782281017E-2</v>
      </c>
      <c r="BA27">
        <v>1.0416814098825548E-2</v>
      </c>
      <c r="BB27">
        <v>1.1346513156412979E-2</v>
      </c>
      <c r="BC27">
        <v>1.8513461571633298E-2</v>
      </c>
      <c r="BD27">
        <v>1.8713947951879802E-2</v>
      </c>
      <c r="BE27">
        <v>1.9540198034986443E-2</v>
      </c>
      <c r="BF27">
        <v>1.9054759530906077E-2</v>
      </c>
      <c r="BG27">
        <v>1.869004001411988E-2</v>
      </c>
      <c r="BH27">
        <v>1.904233061920595E-2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0.19235698888917152</v>
      </c>
      <c r="BP27">
        <v>0.12615280396060818</v>
      </c>
      <c r="BQ27">
        <v>8.8219555333227014E-3</v>
      </c>
      <c r="BR27">
        <v>9.8601899392144164E-3</v>
      </c>
      <c r="BS27">
        <v>1.0451332550740301E-2</v>
      </c>
      <c r="BT27">
        <v>1.0493811714905262E-2</v>
      </c>
      <c r="BU27">
        <v>1.0776292687040924E-2</v>
      </c>
      <c r="BV27">
        <v>1.0703121096105491E-2</v>
      </c>
      <c r="BW27">
        <v>2.3802604072568258E-2</v>
      </c>
      <c r="BX27">
        <v>2.3767035594708042E-2</v>
      </c>
      <c r="BY27">
        <v>2.4302088657587463E-2</v>
      </c>
      <c r="BZ27">
        <v>2.3763022740562557E-2</v>
      </c>
      <c r="CA27">
        <v>2.4343005391048771E-2</v>
      </c>
      <c r="CB27">
        <v>2.3804268552778608E-2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2.4174123152515838E-4</v>
      </c>
      <c r="CJ27">
        <v>0.13485826488470967</v>
      </c>
      <c r="CK27">
        <v>1.5018608649203498E-2</v>
      </c>
      <c r="CL27">
        <v>1.5106927423493979E-2</v>
      </c>
      <c r="CM27">
        <v>1.5693050279846025E-2</v>
      </c>
      <c r="CN27">
        <v>1.6000019895863221E-2</v>
      </c>
      <c r="CO27">
        <v>1.8003754173351736E-2</v>
      </c>
      <c r="CP27">
        <v>1.6790329716746561E-2</v>
      </c>
      <c r="CQ27">
        <v>3.1204235027416302E-2</v>
      </c>
      <c r="CR27">
        <v>3.0962268043935804E-2</v>
      </c>
      <c r="CS27">
        <v>3.1589811410422955E-2</v>
      </c>
      <c r="CT27">
        <v>3.0209566371743532E-2</v>
      </c>
      <c r="CU27">
        <v>3.1029052038432512E-2</v>
      </c>
      <c r="CV27">
        <v>3.0237705757012442E-2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0.41702897675216599</v>
      </c>
      <c r="DE27">
        <v>0.11560991794659743</v>
      </c>
      <c r="DF27">
        <v>1.693841410806508E-2</v>
      </c>
      <c r="DG27">
        <v>1.5096341638700855E-2</v>
      </c>
      <c r="DH27">
        <v>1.3888499304602392E-2</v>
      </c>
      <c r="DI27">
        <v>1.7696685805567016E-2</v>
      </c>
      <c r="DJ27">
        <v>1.6905403643226565E-2</v>
      </c>
      <c r="DK27">
        <v>3.6282034879615337E-2</v>
      </c>
      <c r="DL27">
        <v>3.5096683210157929E-2</v>
      </c>
      <c r="DM27">
        <v>3.5848347954231752E-2</v>
      </c>
      <c r="DN27">
        <v>3.5514928015200779E-2</v>
      </c>
      <c r="DO27">
        <v>3.5903062659907302E-2</v>
      </c>
      <c r="DP27">
        <v>3.5628520190825776E-2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0.43033681995326201</v>
      </c>
      <c r="DZ27">
        <v>1.3007033338534302E-2</v>
      </c>
      <c r="EA27">
        <v>1.5534220721196378E-2</v>
      </c>
      <c r="EB27">
        <v>1.53705711015028E-2</v>
      </c>
      <c r="EC27">
        <v>1.6155584616198339E-2</v>
      </c>
      <c r="ED27">
        <v>1.59516510186101E-2</v>
      </c>
      <c r="EE27">
        <v>4.1072917115491124E-2</v>
      </c>
      <c r="EF27">
        <v>4.0419159641278526E-2</v>
      </c>
      <c r="EG27">
        <v>4.0694332800088162E-2</v>
      </c>
      <c r="EH27">
        <v>4.0595778703284451E-2</v>
      </c>
      <c r="EI27">
        <v>4.0846209602196176E-2</v>
      </c>
      <c r="EJ27">
        <v>4.065258700298717E-2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0.29886872813312215</v>
      </c>
      <c r="ET27">
        <v>0.11160551597801735</v>
      </c>
      <c r="EU27">
        <v>1.4835119610455279E-2</v>
      </c>
      <c r="EV27">
        <v>2.0870609554414148E-2</v>
      </c>
      <c r="EW27">
        <v>1.6599722402949178E-2</v>
      </c>
      <c r="EX27">
        <v>1.4272645263148778E-2</v>
      </c>
      <c r="EY27">
        <v>4.6088458477325144E-2</v>
      </c>
      <c r="EZ27">
        <v>4.5576836366230937E-2</v>
      </c>
      <c r="FA27">
        <v>4.631758409014116E-2</v>
      </c>
      <c r="FB27">
        <v>4.6040693843382087E-2</v>
      </c>
      <c r="FC27">
        <v>4.6251859121456004E-2</v>
      </c>
      <c r="FD27">
        <v>4.6072439620212402E-2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2.9418471634969972E-3</v>
      </c>
      <c r="FN27">
        <v>0.40140022061563985</v>
      </c>
      <c r="FO27">
        <v>1.6088638492703179E-2</v>
      </c>
      <c r="FP27">
        <v>1.5770722504868863E-2</v>
      </c>
      <c r="FQ27">
        <v>1.6304863746318798E-2</v>
      </c>
      <c r="FR27">
        <v>1.3692670390089066E-2</v>
      </c>
      <c r="FS27">
        <v>5.1292912628146961E-2</v>
      </c>
      <c r="FT27">
        <v>5.1831413646179443E-2</v>
      </c>
      <c r="FU27">
        <v>5.1019802815706998E-2</v>
      </c>
      <c r="FV27">
        <v>5.1171518367464933E-2</v>
      </c>
      <c r="FW27">
        <v>5.149720713826627E-2</v>
      </c>
      <c r="FX27">
        <v>5.1006141949855428E-2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0.11539288704185111</v>
      </c>
      <c r="GI27">
        <v>0.2095567706878482</v>
      </c>
      <c r="GJ27">
        <v>1.4998897994106097E-2</v>
      </c>
      <c r="GK27">
        <v>2.1452586627082968E-2</v>
      </c>
      <c r="GL27">
        <v>1.653574052441965E-2</v>
      </c>
      <c r="GM27">
        <v>5.6945483936142904E-2</v>
      </c>
      <c r="GN27">
        <v>5.7420949407443425E-2</v>
      </c>
      <c r="GO27">
        <v>5.7897952523088818E-2</v>
      </c>
      <c r="GP27">
        <v>5.6920851876779387E-2</v>
      </c>
      <c r="GQ27">
        <v>5.7283217696019836E-2</v>
      </c>
      <c r="GR27">
        <v>5.7500514956330108E-2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0.28631813319513111</v>
      </c>
      <c r="HE27">
        <v>1.7077611196196937E-2</v>
      </c>
      <c r="HF27">
        <v>1.4611299730710391E-2</v>
      </c>
      <c r="HG27">
        <v>6.3894917859922698E-2</v>
      </c>
      <c r="HH27">
        <v>6.2323221267873333E-2</v>
      </c>
      <c r="HI27">
        <v>6.2720975977222287E-2</v>
      </c>
      <c r="HJ27">
        <v>6.1988636670443957E-2</v>
      </c>
      <c r="HK27">
        <v>6.2778053535705078E-2</v>
      </c>
      <c r="HL27">
        <v>6.2218176762011447E-2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0.45595735215297362</v>
      </c>
      <c r="HZ27">
        <v>0.15774905989287297</v>
      </c>
      <c r="IA27">
        <v>6.8069354653584338E-2</v>
      </c>
      <c r="IB27">
        <v>7.0486436499024821E-2</v>
      </c>
      <c r="IC27">
        <v>6.9305221897932534E-2</v>
      </c>
      <c r="ID27">
        <v>6.9002125836190517E-2</v>
      </c>
      <c r="IE27">
        <v>7.0134856043422969E-2</v>
      </c>
      <c r="IF27">
        <v>6.9552254959314039E-2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0.48260937997266923</v>
      </c>
      <c r="IU27">
        <v>0.26710376789581458</v>
      </c>
      <c r="IV27">
        <v>0.15687805353905959</v>
      </c>
      <c r="IW27">
        <v>7.3601207062803195E-2</v>
      </c>
      <c r="IX27">
        <v>7.4366476332781428E-2</v>
      </c>
      <c r="IY27">
        <v>7.5465238843467258E-2</v>
      </c>
      <c r="IZ27">
        <v>9.7973820470316109E-2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0.44123580966439591</v>
      </c>
      <c r="JP27">
        <v>0.71994596428520052</v>
      </c>
      <c r="JQ27">
        <v>9.6928244902832139E-2</v>
      </c>
      <c r="JR27">
        <v>8.0990735589195881E-2</v>
      </c>
      <c r="JS27">
        <v>8.1240703777896772E-2</v>
      </c>
      <c r="JT27">
        <v>8.7035436789249826E-2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0.26425367409396699</v>
      </c>
      <c r="KL27">
        <v>0.43787997041633864</v>
      </c>
      <c r="KM27">
        <v>0.20160700950228455</v>
      </c>
      <c r="KN27">
        <v>0.13432414411065458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0.52192464334742139</v>
      </c>
      <c r="LG27">
        <v>0.29300311674450602</v>
      </c>
      <c r="LH27">
        <v>0.24966878076291638</v>
      </c>
      <c r="LJ27" s="102" t="s">
        <v>47</v>
      </c>
      <c r="LL27" t="s">
        <v>991</v>
      </c>
      <c r="LM27" t="s">
        <v>1005</v>
      </c>
      <c r="LN27">
        <v>1</v>
      </c>
      <c r="LO27">
        <v>2</v>
      </c>
      <c r="LP27">
        <v>3</v>
      </c>
      <c r="LQ27">
        <v>4</v>
      </c>
      <c r="LR27">
        <v>5</v>
      </c>
      <c r="LS27">
        <v>6</v>
      </c>
      <c r="LT27">
        <v>7</v>
      </c>
      <c r="LU27">
        <v>8</v>
      </c>
      <c r="LV27">
        <v>9</v>
      </c>
      <c r="LW27">
        <v>10</v>
      </c>
      <c r="LX27">
        <v>11</v>
      </c>
      <c r="LY27">
        <v>12</v>
      </c>
      <c r="LZ27">
        <v>13</v>
      </c>
      <c r="MA27">
        <v>14</v>
      </c>
      <c r="MB27">
        <v>15</v>
      </c>
      <c r="MC27">
        <v>16</v>
      </c>
      <c r="MD27">
        <v>17</v>
      </c>
      <c r="ME27">
        <v>18</v>
      </c>
      <c r="MF27">
        <v>19</v>
      </c>
      <c r="MG27">
        <v>20</v>
      </c>
      <c r="MI27" t="s">
        <v>886</v>
      </c>
      <c r="MJ27" t="s">
        <v>627</v>
      </c>
      <c r="MK27" t="s">
        <v>1005</v>
      </c>
    </row>
    <row r="28" spans="1:364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0.16788043875659794</v>
      </c>
      <c r="H28">
        <v>5.4728214377653978E-3</v>
      </c>
      <c r="I28">
        <v>5.5552310909724621E-3</v>
      </c>
      <c r="J28">
        <v>5.7800524277444205E-3</v>
      </c>
      <c r="K28">
        <v>5.5853059715813618E-3</v>
      </c>
      <c r="L28">
        <v>5.5064811439499515E-3</v>
      </c>
      <c r="M28">
        <v>4.7322080346581738E-3</v>
      </c>
      <c r="N28">
        <v>5.2242499141847603E-3</v>
      </c>
      <c r="O28">
        <v>7.1329541305351152E-3</v>
      </c>
      <c r="P28">
        <v>7.2213532931005228E-3</v>
      </c>
      <c r="Q28">
        <v>7.3356347213368797E-3</v>
      </c>
      <c r="R28">
        <v>7.180033755486993E-3</v>
      </c>
      <c r="S28">
        <v>6.9634488710648727E-3</v>
      </c>
      <c r="T28">
        <v>7.5628403160001084E-3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9.0593610285799667E-2</v>
      </c>
      <c r="AB28">
        <v>5.7758533382600077E-3</v>
      </c>
      <c r="AC28">
        <v>5.8812411701182569E-3</v>
      </c>
      <c r="AD28">
        <v>5.5826723830332816E-3</v>
      </c>
      <c r="AE28">
        <v>5.5856820621980269E-3</v>
      </c>
      <c r="AF28">
        <v>5.7260178781399912E-3</v>
      </c>
      <c r="AG28">
        <v>5.1249081937016008E-3</v>
      </c>
      <c r="AH28">
        <v>5.2885154289708837E-3</v>
      </c>
      <c r="AI28">
        <v>1.1738641037517547E-2</v>
      </c>
      <c r="AJ28">
        <v>1.2098440056474461E-2</v>
      </c>
      <c r="AK28">
        <v>1.2075412028282523E-2</v>
      </c>
      <c r="AL28">
        <v>1.1955341645446453E-2</v>
      </c>
      <c r="AM28">
        <v>1.2061134855693956E-2</v>
      </c>
      <c r="AN28">
        <v>1.2173987059688317E-2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1.4123992786727841E-2</v>
      </c>
      <c r="AU28">
        <v>0.11531655573435884</v>
      </c>
      <c r="AV28">
        <v>1.0322607570242942E-2</v>
      </c>
      <c r="AW28">
        <v>9.5815301158892734E-3</v>
      </c>
      <c r="AX28">
        <v>1.1141176550943143E-2</v>
      </c>
      <c r="AY28">
        <v>1.0833234692632344E-2</v>
      </c>
      <c r="AZ28">
        <v>1.0576371782281015E-2</v>
      </c>
      <c r="BA28">
        <v>1.0416814098825547E-2</v>
      </c>
      <c r="BB28">
        <v>1.1346513156412981E-2</v>
      </c>
      <c r="BC28">
        <v>1.8513461571633302E-2</v>
      </c>
      <c r="BD28">
        <v>1.8713947951879802E-2</v>
      </c>
      <c r="BE28">
        <v>1.9540198034986443E-2</v>
      </c>
      <c r="BF28">
        <v>1.9054759530906077E-2</v>
      </c>
      <c r="BG28">
        <v>1.8690040014119877E-2</v>
      </c>
      <c r="BH28">
        <v>1.904233061920595E-2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0.19235698888917147</v>
      </c>
      <c r="BP28">
        <v>0.12615280396060818</v>
      </c>
      <c r="BQ28">
        <v>8.8219555333227031E-3</v>
      </c>
      <c r="BR28">
        <v>9.8601899392144182E-3</v>
      </c>
      <c r="BS28">
        <v>1.0451332550740306E-2</v>
      </c>
      <c r="BT28">
        <v>1.0493811714905266E-2</v>
      </c>
      <c r="BU28">
        <v>1.0776292687040922E-2</v>
      </c>
      <c r="BV28">
        <v>1.0703121096105495E-2</v>
      </c>
      <c r="BW28">
        <v>2.3802604072568258E-2</v>
      </c>
      <c r="BX28">
        <v>2.3767035594708046E-2</v>
      </c>
      <c r="BY28">
        <v>2.430208865758746E-2</v>
      </c>
      <c r="BZ28">
        <v>2.3763022740562554E-2</v>
      </c>
      <c r="CA28">
        <v>2.4343005391048774E-2</v>
      </c>
      <c r="CB28">
        <v>2.3804268552778608E-2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2.4174123152515838E-4</v>
      </c>
      <c r="CJ28">
        <v>0.13485826488470967</v>
      </c>
      <c r="CK28">
        <v>1.5018608649203496E-2</v>
      </c>
      <c r="CL28">
        <v>1.5106927423493979E-2</v>
      </c>
      <c r="CM28">
        <v>1.5693050279846025E-2</v>
      </c>
      <c r="CN28">
        <v>1.6000019895863214E-2</v>
      </c>
      <c r="CO28">
        <v>1.8003754173351736E-2</v>
      </c>
      <c r="CP28">
        <v>1.6790329716746558E-2</v>
      </c>
      <c r="CQ28">
        <v>3.1204235027416302E-2</v>
      </c>
      <c r="CR28">
        <v>3.0962268043935804E-2</v>
      </c>
      <c r="CS28">
        <v>3.1589811410422948E-2</v>
      </c>
      <c r="CT28">
        <v>3.0209566371743532E-2</v>
      </c>
      <c r="CU28">
        <v>3.1029052038432512E-2</v>
      </c>
      <c r="CV28">
        <v>3.0237705757012442E-2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0.40267977064039412</v>
      </c>
      <c r="DE28">
        <v>0.11560991794659743</v>
      </c>
      <c r="DF28">
        <v>1.6938414108065087E-2</v>
      </c>
      <c r="DG28">
        <v>1.5096341638700855E-2</v>
      </c>
      <c r="DH28">
        <v>1.3888499304602394E-2</v>
      </c>
      <c r="DI28">
        <v>1.7696685805567016E-2</v>
      </c>
      <c r="DJ28">
        <v>1.6905403643226569E-2</v>
      </c>
      <c r="DK28">
        <v>3.6282034879615337E-2</v>
      </c>
      <c r="DL28">
        <v>3.5096683210157929E-2</v>
      </c>
      <c r="DM28">
        <v>3.5848347954231745E-2</v>
      </c>
      <c r="DN28">
        <v>3.5514928015200779E-2</v>
      </c>
      <c r="DO28">
        <v>3.5903062659907302E-2</v>
      </c>
      <c r="DP28">
        <v>3.5628520190825776E-2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0.42009057311046399</v>
      </c>
      <c r="DZ28">
        <v>1.3007033338534301E-2</v>
      </c>
      <c r="EA28">
        <v>1.5534220721196383E-2</v>
      </c>
      <c r="EB28">
        <v>1.53705711015028E-2</v>
      </c>
      <c r="EC28">
        <v>1.6155584616198343E-2</v>
      </c>
      <c r="ED28">
        <v>1.59516510186101E-2</v>
      </c>
      <c r="EE28">
        <v>4.1072917115491117E-2</v>
      </c>
      <c r="EF28">
        <v>4.041915964127852E-2</v>
      </c>
      <c r="EG28">
        <v>4.0694332800088155E-2</v>
      </c>
      <c r="EH28">
        <v>4.0595778703284444E-2</v>
      </c>
      <c r="EI28">
        <v>4.0846209602196176E-2</v>
      </c>
      <c r="EJ28">
        <v>4.065258700298717E-2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0.29999573038816435</v>
      </c>
      <c r="ET28">
        <v>0.11160551597801738</v>
      </c>
      <c r="EU28">
        <v>1.4835119610455286E-2</v>
      </c>
      <c r="EV28">
        <v>1.526273268082509E-2</v>
      </c>
      <c r="EW28">
        <v>1.6599722402949182E-2</v>
      </c>
      <c r="EX28">
        <v>1.4272645263148779E-2</v>
      </c>
      <c r="EY28">
        <v>4.6088458477325144E-2</v>
      </c>
      <c r="EZ28">
        <v>4.5576836366230937E-2</v>
      </c>
      <c r="FA28">
        <v>4.6317584090141167E-2</v>
      </c>
      <c r="FB28">
        <v>4.6040693843382087E-2</v>
      </c>
      <c r="FC28">
        <v>4.6251859121456004E-2</v>
      </c>
      <c r="FD28">
        <v>4.6072439620212402E-2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2.9418471634970363E-3</v>
      </c>
      <c r="FN28">
        <v>0.40140022061563985</v>
      </c>
      <c r="FO28">
        <v>1.6088638492703169E-2</v>
      </c>
      <c r="FP28">
        <v>1.5770722504868859E-2</v>
      </c>
      <c r="FQ28">
        <v>1.6304863746318805E-2</v>
      </c>
      <c r="FR28">
        <v>1.3692670390089059E-2</v>
      </c>
      <c r="FS28">
        <v>5.1292912628146961E-2</v>
      </c>
      <c r="FT28">
        <v>5.1831413646179436E-2</v>
      </c>
      <c r="FU28">
        <v>5.1019802815706991E-2</v>
      </c>
      <c r="FV28">
        <v>5.1171518367464933E-2</v>
      </c>
      <c r="FW28">
        <v>5.149720713826627E-2</v>
      </c>
      <c r="FX28">
        <v>5.1006141949855414E-2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0.10349475755227994</v>
      </c>
      <c r="GI28">
        <v>0.2095567706878482</v>
      </c>
      <c r="GJ28">
        <v>1.4998897994106086E-2</v>
      </c>
      <c r="GK28">
        <v>1.6708709816645826E-2</v>
      </c>
      <c r="GL28">
        <v>1.6535740524419643E-2</v>
      </c>
      <c r="GM28">
        <v>5.6712385834402065E-2</v>
      </c>
      <c r="GN28">
        <v>5.7420949407443418E-2</v>
      </c>
      <c r="GO28">
        <v>5.7897952523088818E-2</v>
      </c>
      <c r="GP28">
        <v>5.6920851876779387E-2</v>
      </c>
      <c r="GQ28">
        <v>5.7283217696019829E-2</v>
      </c>
      <c r="GR28">
        <v>5.7500514956330108E-2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0.24307255264800789</v>
      </c>
      <c r="HE28">
        <v>1.7077611196196933E-2</v>
      </c>
      <c r="HF28">
        <v>1.4495899253313084E-2</v>
      </c>
      <c r="HG28">
        <v>6.3664736332414748E-2</v>
      </c>
      <c r="HH28">
        <v>6.2323221267873347E-2</v>
      </c>
      <c r="HI28">
        <v>6.2213095646602455E-2</v>
      </c>
      <c r="HJ28">
        <v>6.1988636670443957E-2</v>
      </c>
      <c r="HK28">
        <v>6.2778053535705078E-2</v>
      </c>
      <c r="HL28">
        <v>6.2218176762011454E-2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0.20078363121979173</v>
      </c>
      <c r="HZ28">
        <v>0.15774905989287299</v>
      </c>
      <c r="IA28">
        <v>6.8069354653584338E-2</v>
      </c>
      <c r="IB28">
        <v>6.8875508597186955E-2</v>
      </c>
      <c r="IC28">
        <v>6.9305221897932534E-2</v>
      </c>
      <c r="ID28">
        <v>6.9002125836190517E-2</v>
      </c>
      <c r="IE28">
        <v>7.0062391787439005E-2</v>
      </c>
      <c r="IF28">
        <v>6.8349484219766193E-2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0.51872318845780685</v>
      </c>
      <c r="IU28">
        <v>0.16690512506553923</v>
      </c>
      <c r="IV28">
        <v>0.15567546318134151</v>
      </c>
      <c r="IW28">
        <v>7.3601207062803195E-2</v>
      </c>
      <c r="IX28">
        <v>7.4366476332781428E-2</v>
      </c>
      <c r="IY28">
        <v>7.4925346746199745E-2</v>
      </c>
      <c r="IZ28">
        <v>7.4659667805418078E-2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0.44123580966439591</v>
      </c>
      <c r="JP28">
        <v>0.43673894308329475</v>
      </c>
      <c r="JQ28">
        <v>9.6928244902832139E-2</v>
      </c>
      <c r="JR28">
        <v>8.0990735589195867E-2</v>
      </c>
      <c r="JS28">
        <v>8.1240703777896772E-2</v>
      </c>
      <c r="JT28">
        <v>8.028310473840157E-2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0.26425367409396699</v>
      </c>
      <c r="KL28">
        <v>0.43787997041633858</v>
      </c>
      <c r="KM28">
        <v>0.2016070095022845</v>
      </c>
      <c r="KN28">
        <v>8.6838648003138896E-2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0.5219246433474215</v>
      </c>
      <c r="LG28">
        <v>0.21287100593761327</v>
      </c>
      <c r="LH28">
        <v>0.23353397966128925</v>
      </c>
      <c r="LJ28" s="102" t="s">
        <v>49</v>
      </c>
      <c r="LL28">
        <v>1</v>
      </c>
      <c r="LM28" s="86">
        <v>0.05</v>
      </c>
      <c r="LN28">
        <f t="shared" ref="LN28:MG28" si="17">A$94</f>
        <v>0</v>
      </c>
      <c r="LO28">
        <f t="shared" si="17"/>
        <v>0</v>
      </c>
      <c r="LP28">
        <f t="shared" si="17"/>
        <v>0</v>
      </c>
      <c r="LQ28">
        <f t="shared" si="17"/>
        <v>0</v>
      </c>
      <c r="LR28">
        <f t="shared" si="17"/>
        <v>0</v>
      </c>
      <c r="LS28">
        <f t="shared" si="17"/>
        <v>0</v>
      </c>
      <c r="LT28">
        <f t="shared" si="17"/>
        <v>0</v>
      </c>
      <c r="LU28">
        <f t="shared" si="17"/>
        <v>0</v>
      </c>
      <c r="LV28">
        <f t="shared" si="17"/>
        <v>0</v>
      </c>
      <c r="LW28">
        <f t="shared" si="17"/>
        <v>0</v>
      </c>
      <c r="LX28">
        <f t="shared" si="17"/>
        <v>0</v>
      </c>
      <c r="LY28">
        <f t="shared" si="17"/>
        <v>0</v>
      </c>
      <c r="LZ28">
        <f t="shared" si="17"/>
        <v>0</v>
      </c>
      <c r="MA28">
        <f t="shared" si="17"/>
        <v>0</v>
      </c>
      <c r="MB28">
        <f t="shared" si="17"/>
        <v>0</v>
      </c>
      <c r="MC28">
        <f t="shared" si="17"/>
        <v>0</v>
      </c>
      <c r="MD28">
        <f t="shared" si="17"/>
        <v>0</v>
      </c>
      <c r="ME28">
        <f t="shared" si="17"/>
        <v>0</v>
      </c>
      <c r="MF28">
        <f t="shared" si="17"/>
        <v>0</v>
      </c>
      <c r="MG28">
        <f t="shared" si="17"/>
        <v>0</v>
      </c>
      <c r="MI28">
        <f>(119469*MJ28+56202)/10^4</f>
        <v>6.2175449999999994</v>
      </c>
      <c r="MJ28" s="86">
        <v>0.05</v>
      </c>
      <c r="MK28">
        <f>0.79*LS28+0.21*LT28</f>
        <v>0</v>
      </c>
    </row>
    <row r="29" spans="1:36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0.1693924406539391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9.1190119255729618E-2</v>
      </c>
      <c r="AB29">
        <v>2.2574479998455567E-3</v>
      </c>
      <c r="AC29">
        <v>2.8999999999998948E-3</v>
      </c>
      <c r="AD29">
        <v>0</v>
      </c>
      <c r="AE29">
        <v>0</v>
      </c>
      <c r="AF29">
        <v>2.9000000000001212E-3</v>
      </c>
      <c r="AG29">
        <v>6.3188866568554265E-4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2.8827505338915654E-3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1.5859769215837125E-2</v>
      </c>
      <c r="AU29">
        <v>0.11438602525311288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0.1935327955420022</v>
      </c>
      <c r="BP29">
        <v>0.1253139802854337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0.1326172218517967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0.40472306012452947</v>
      </c>
      <c r="DE29">
        <v>0.1134504891430993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0.41566084692315486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0.30452993673798545</v>
      </c>
      <c r="ET29">
        <v>0.10994777215278977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0.39814966838982996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0.10007454630179767</v>
      </c>
      <c r="GI29">
        <v>0.21035940728607855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0.24106718288561904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0.19574735269005866</v>
      </c>
      <c r="HZ29">
        <v>0.15662819699917824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0.51809890523460611</v>
      </c>
      <c r="IU29">
        <v>0.14636374546453129</v>
      </c>
      <c r="IV29">
        <v>0.14231374648268483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0.42662498991200543</v>
      </c>
      <c r="JQ29">
        <v>3.6282612827637152E-2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0.43098352133701928</v>
      </c>
      <c r="KM29">
        <v>0.18839385691902738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0.12468098620838478</v>
      </c>
      <c r="LH29">
        <v>0.21510910224215987</v>
      </c>
      <c r="LJ29" s="102" t="s">
        <v>51</v>
      </c>
      <c r="LL29">
        <v>2</v>
      </c>
      <c r="LM29" s="86">
        <v>0.1</v>
      </c>
      <c r="LN29">
        <f t="shared" ref="LN29:MG29" si="18">U$94</f>
        <v>0</v>
      </c>
      <c r="LO29">
        <f t="shared" si="18"/>
        <v>0</v>
      </c>
      <c r="LP29">
        <f t="shared" si="18"/>
        <v>0</v>
      </c>
      <c r="LQ29">
        <f t="shared" si="18"/>
        <v>0</v>
      </c>
      <c r="LR29">
        <f t="shared" si="18"/>
        <v>0</v>
      </c>
      <c r="LS29">
        <f t="shared" si="18"/>
        <v>0</v>
      </c>
      <c r="LT29">
        <f t="shared" si="18"/>
        <v>0</v>
      </c>
      <c r="LU29">
        <f t="shared" si="18"/>
        <v>0</v>
      </c>
      <c r="LV29">
        <f t="shared" si="18"/>
        <v>0</v>
      </c>
      <c r="LW29">
        <f t="shared" si="18"/>
        <v>0</v>
      </c>
      <c r="LX29">
        <f t="shared" si="18"/>
        <v>0</v>
      </c>
      <c r="LY29">
        <f t="shared" si="18"/>
        <v>0</v>
      </c>
      <c r="LZ29">
        <f t="shared" si="18"/>
        <v>0</v>
      </c>
      <c r="MA29">
        <f t="shared" si="18"/>
        <v>0</v>
      </c>
      <c r="MB29">
        <f t="shared" si="18"/>
        <v>0</v>
      </c>
      <c r="MC29">
        <f t="shared" si="18"/>
        <v>0</v>
      </c>
      <c r="MD29">
        <f t="shared" si="18"/>
        <v>0</v>
      </c>
      <c r="ME29">
        <f t="shared" si="18"/>
        <v>0</v>
      </c>
      <c r="MF29">
        <f t="shared" si="18"/>
        <v>0</v>
      </c>
      <c r="MG29">
        <f t="shared" si="18"/>
        <v>0</v>
      </c>
      <c r="MI29">
        <f t="shared" ref="MI29:MI43" si="19">(119469*MJ29+56202)/10^4</f>
        <v>6.8148899999999992</v>
      </c>
      <c r="MJ29" s="86">
        <v>0.1</v>
      </c>
      <c r="MK29">
        <f>0.19*LS29+0.81*LT29</f>
        <v>0</v>
      </c>
    </row>
    <row r="30" spans="1:364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0.1693924406539391</v>
      </c>
      <c r="H30">
        <v>1.1103910091224983E-31</v>
      </c>
      <c r="I30">
        <v>2.6786172280531134E-31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9.1190119255729618E-2</v>
      </c>
      <c r="AB30">
        <v>2.2574479998455567E-3</v>
      </c>
      <c r="AC30">
        <v>2.8999999999998953E-3</v>
      </c>
      <c r="AD30">
        <v>0</v>
      </c>
      <c r="AE30">
        <v>0</v>
      </c>
      <c r="AF30">
        <v>2.9000000000001212E-3</v>
      </c>
      <c r="AG30">
        <v>6.3188866568554265E-4</v>
      </c>
      <c r="AH30">
        <v>0</v>
      </c>
      <c r="AI30">
        <v>1.4813968540345093E-32</v>
      </c>
      <c r="AJ30">
        <v>0</v>
      </c>
      <c r="AK30">
        <v>0</v>
      </c>
      <c r="AL30">
        <v>0</v>
      </c>
      <c r="AM30">
        <v>0</v>
      </c>
      <c r="AN30">
        <v>2.882750533891565E-3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1.5859769215837125E-2</v>
      </c>
      <c r="AU30">
        <v>0.11438602525311287</v>
      </c>
      <c r="AV30">
        <v>0</v>
      </c>
      <c r="AW30">
        <v>0</v>
      </c>
      <c r="AX30">
        <v>0</v>
      </c>
      <c r="AY30">
        <v>2.4969796351490112E-33</v>
      </c>
      <c r="AZ30">
        <v>0</v>
      </c>
      <c r="BA30">
        <v>0</v>
      </c>
      <c r="BB30">
        <v>3.999068596936727E-32</v>
      </c>
      <c r="BC30">
        <v>0</v>
      </c>
      <c r="BD30">
        <v>1.9903117461074606E-32</v>
      </c>
      <c r="BE30">
        <v>0</v>
      </c>
      <c r="BF30">
        <v>0</v>
      </c>
      <c r="BG30">
        <v>3.9715323838746236E-32</v>
      </c>
      <c r="BH30">
        <v>7.9576767137632183E-32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0.19353279554200223</v>
      </c>
      <c r="BP30">
        <v>0.1253139802854337</v>
      </c>
      <c r="BQ30">
        <v>0</v>
      </c>
      <c r="BR30">
        <v>0</v>
      </c>
      <c r="BS30">
        <v>0</v>
      </c>
      <c r="BT30">
        <v>2.0061483990099408E-32</v>
      </c>
      <c r="BU30">
        <v>0</v>
      </c>
      <c r="BV30">
        <v>0</v>
      </c>
      <c r="BW30">
        <v>0</v>
      </c>
      <c r="BX30">
        <v>3.9861469502563851E-32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0.13261722185179672</v>
      </c>
      <c r="CK30">
        <v>2.3452623240685781E-32</v>
      </c>
      <c r="CL30">
        <v>4.170609794235016E-32</v>
      </c>
      <c r="CM30">
        <v>1.0143022902273897E-31</v>
      </c>
      <c r="CN30">
        <v>0</v>
      </c>
      <c r="CO30">
        <v>0</v>
      </c>
      <c r="CP30">
        <v>0</v>
      </c>
      <c r="CQ30">
        <v>4.0172181741078611E-32</v>
      </c>
      <c r="CR30">
        <v>0</v>
      </c>
      <c r="CS30">
        <v>0</v>
      </c>
      <c r="CT30">
        <v>0</v>
      </c>
      <c r="CU30">
        <v>0</v>
      </c>
      <c r="CV30">
        <v>4.018388276760958E-32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0.40472306012452941</v>
      </c>
      <c r="DE30">
        <v>0.11345048914309931</v>
      </c>
      <c r="DF30">
        <v>8.5027795684370714E-31</v>
      </c>
      <c r="DG30">
        <v>0</v>
      </c>
      <c r="DH30">
        <v>0</v>
      </c>
      <c r="DI30">
        <v>0</v>
      </c>
      <c r="DJ30">
        <v>5.0572787599400956E-33</v>
      </c>
      <c r="DK30">
        <v>1.5132585182319869E-32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0.4156608469231548</v>
      </c>
      <c r="DZ30">
        <v>0</v>
      </c>
      <c r="EA30">
        <v>4.293040496339633E-31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0.30452993673798551</v>
      </c>
      <c r="ET30">
        <v>0.10994777215278977</v>
      </c>
      <c r="EU30">
        <v>4.1676436763196221E-31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0.39814966838982996</v>
      </c>
      <c r="FO30">
        <v>3.3324831451124419E-31</v>
      </c>
      <c r="FP30">
        <v>1.5158806803840136E-31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2.4778383933318529E-32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0.10007454630179767</v>
      </c>
      <c r="GI30">
        <v>0.21035940728607855</v>
      </c>
      <c r="GJ30">
        <v>4.1096567424236731E-31</v>
      </c>
      <c r="GK30">
        <v>2.5153082804449645E-32</v>
      </c>
      <c r="GL30">
        <v>1.3085761921719727E-32</v>
      </c>
      <c r="GM30">
        <v>0</v>
      </c>
      <c r="GN30">
        <v>0</v>
      </c>
      <c r="GO30">
        <v>0</v>
      </c>
      <c r="GP30">
        <v>1.2451482097479561E-32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0.24106718288561907</v>
      </c>
      <c r="HE30">
        <v>5.180866306192137E-32</v>
      </c>
      <c r="HF30">
        <v>0</v>
      </c>
      <c r="HG30">
        <v>0</v>
      </c>
      <c r="HH30">
        <v>1.2513378422886443E-32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0.19574735269005869</v>
      </c>
      <c r="HZ30">
        <v>0.15662819699917824</v>
      </c>
      <c r="IA30">
        <v>4.0288455969297097E-31</v>
      </c>
      <c r="IB30">
        <v>0</v>
      </c>
      <c r="IC30">
        <v>3.0723167015569617E-31</v>
      </c>
      <c r="ID30">
        <v>1.4147265961991179E-30</v>
      </c>
      <c r="IE30">
        <v>7.9680361896615334E-33</v>
      </c>
      <c r="IF30">
        <v>6.3293993703205597E-33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0.51809890523460611</v>
      </c>
      <c r="IU30">
        <v>0.14636374546453129</v>
      </c>
      <c r="IV30">
        <v>0.14231374648268483</v>
      </c>
      <c r="IW30">
        <v>8.7556694335127581E-32</v>
      </c>
      <c r="IX30">
        <v>1.778882169173026E-31</v>
      </c>
      <c r="IY30">
        <v>5.0392013197269457E-31</v>
      </c>
      <c r="IZ30">
        <v>1.2831259804653287E-32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1.7928650552111828E-31</v>
      </c>
      <c r="JP30">
        <v>0.42662498991200543</v>
      </c>
      <c r="JQ30">
        <v>3.6282612827637152E-2</v>
      </c>
      <c r="JR30">
        <v>5.1390654172709032E-32</v>
      </c>
      <c r="JS30">
        <v>6.0901257972182969E-31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0.43098352133701928</v>
      </c>
      <c r="KM30">
        <v>0.18839385691902738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0.12468098620838476</v>
      </c>
      <c r="LH30">
        <v>0.2151091022421599</v>
      </c>
      <c r="LJ30" s="102" t="s">
        <v>53</v>
      </c>
      <c r="LL30">
        <v>3</v>
      </c>
      <c r="LM30" s="86">
        <v>0.15</v>
      </c>
      <c r="LN30">
        <f t="shared" ref="LN30:MG30" si="20">AO$94</f>
        <v>0</v>
      </c>
      <c r="LO30">
        <f t="shared" si="20"/>
        <v>0</v>
      </c>
      <c r="LP30">
        <f t="shared" si="20"/>
        <v>0</v>
      </c>
      <c r="LQ30">
        <f t="shared" si="20"/>
        <v>0</v>
      </c>
      <c r="LR30">
        <f t="shared" si="20"/>
        <v>0</v>
      </c>
      <c r="LS30">
        <f t="shared" si="20"/>
        <v>0</v>
      </c>
      <c r="LT30">
        <f t="shared" si="20"/>
        <v>0</v>
      </c>
      <c r="LU30">
        <f t="shared" si="20"/>
        <v>0</v>
      </c>
      <c r="LV30">
        <f t="shared" si="20"/>
        <v>0</v>
      </c>
      <c r="LW30">
        <f t="shared" si="20"/>
        <v>0</v>
      </c>
      <c r="LX30">
        <f t="shared" si="20"/>
        <v>0</v>
      </c>
      <c r="LY30">
        <f t="shared" si="20"/>
        <v>0</v>
      </c>
      <c r="LZ30">
        <f t="shared" si="20"/>
        <v>0</v>
      </c>
      <c r="MA30">
        <f t="shared" si="20"/>
        <v>0</v>
      </c>
      <c r="MB30">
        <f t="shared" si="20"/>
        <v>0</v>
      </c>
      <c r="MC30">
        <f t="shared" si="20"/>
        <v>0</v>
      </c>
      <c r="MD30">
        <f t="shared" si="20"/>
        <v>0</v>
      </c>
      <c r="ME30">
        <f t="shared" si="20"/>
        <v>0</v>
      </c>
      <c r="MF30">
        <f t="shared" si="20"/>
        <v>0</v>
      </c>
      <c r="MG30">
        <f t="shared" si="20"/>
        <v>0</v>
      </c>
      <c r="MI30">
        <f t="shared" si="19"/>
        <v>7.4122350000000008</v>
      </c>
      <c r="MJ30" s="86">
        <v>0.15</v>
      </c>
      <c r="MK30">
        <f>0.59*LT30+0.41*LU30</f>
        <v>0</v>
      </c>
    </row>
    <row r="31" spans="1:364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J31" s="102" t="s">
        <v>55</v>
      </c>
      <c r="LL31">
        <v>4</v>
      </c>
      <c r="LM31" s="86">
        <v>0.2</v>
      </c>
      <c r="LN31">
        <f t="shared" ref="LN31:MG31" si="21">BI$94</f>
        <v>0</v>
      </c>
      <c r="LO31">
        <f t="shared" si="21"/>
        <v>0</v>
      </c>
      <c r="LP31">
        <f t="shared" si="21"/>
        <v>0</v>
      </c>
      <c r="LQ31">
        <f t="shared" si="21"/>
        <v>0</v>
      </c>
      <c r="LR31">
        <f t="shared" si="21"/>
        <v>0</v>
      </c>
      <c r="LS31">
        <f t="shared" si="21"/>
        <v>0</v>
      </c>
      <c r="LT31">
        <f t="shared" si="21"/>
        <v>0</v>
      </c>
      <c r="LU31">
        <f t="shared" si="21"/>
        <v>0</v>
      </c>
      <c r="LV31">
        <f t="shared" si="21"/>
        <v>0</v>
      </c>
      <c r="LW31">
        <f t="shared" si="21"/>
        <v>0</v>
      </c>
      <c r="LX31">
        <f t="shared" si="21"/>
        <v>0</v>
      </c>
      <c r="LY31">
        <f t="shared" si="21"/>
        <v>0</v>
      </c>
      <c r="LZ31">
        <f t="shared" si="21"/>
        <v>0</v>
      </c>
      <c r="MA31">
        <f t="shared" si="21"/>
        <v>0</v>
      </c>
      <c r="MB31">
        <f t="shared" si="21"/>
        <v>0</v>
      </c>
      <c r="MC31">
        <f t="shared" si="21"/>
        <v>0</v>
      </c>
      <c r="MD31">
        <f t="shared" si="21"/>
        <v>0</v>
      </c>
      <c r="ME31">
        <f t="shared" si="21"/>
        <v>0</v>
      </c>
      <c r="MF31">
        <f t="shared" si="21"/>
        <v>0</v>
      </c>
      <c r="MG31">
        <f t="shared" si="21"/>
        <v>0</v>
      </c>
      <c r="MI31">
        <f t="shared" si="19"/>
        <v>8.0095799999999997</v>
      </c>
      <c r="MJ31" s="86">
        <v>0.2</v>
      </c>
      <c r="MK31">
        <f>1*LU31+0.001*LV31</f>
        <v>0</v>
      </c>
    </row>
    <row r="32" spans="1:364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0.15562450839221451</v>
      </c>
      <c r="H32">
        <v>3.5613038638225999E-2</v>
      </c>
      <c r="I32">
        <v>3.5853629956219851E-2</v>
      </c>
      <c r="J32">
        <v>3.5738496587923746E-2</v>
      </c>
      <c r="K32">
        <v>3.497794598347876E-2</v>
      </c>
      <c r="L32">
        <v>3.1793315814642981E-2</v>
      </c>
      <c r="M32">
        <v>3.2346797839194912E-2</v>
      </c>
      <c r="N32">
        <v>3.2925416913846643E-2</v>
      </c>
      <c r="O32">
        <v>7.4241132768058798E-2</v>
      </c>
      <c r="P32">
        <v>7.3327498176079781E-2</v>
      </c>
      <c r="Q32">
        <v>7.444538786159681E-2</v>
      </c>
      <c r="R32">
        <v>7.4972454266911945E-2</v>
      </c>
      <c r="S32">
        <v>7.3465697438120731E-2</v>
      </c>
      <c r="T32">
        <v>7.4102826943826305E-2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0.10474946693801761</v>
      </c>
      <c r="AB32">
        <v>3.4542761693449026E-2</v>
      </c>
      <c r="AC32">
        <v>3.8027630088905001E-2</v>
      </c>
      <c r="AD32">
        <v>3.9227835301261622E-2</v>
      </c>
      <c r="AE32">
        <v>4.0905358651672191E-2</v>
      </c>
      <c r="AF32">
        <v>4.0174575020783206E-2</v>
      </c>
      <c r="AG32">
        <v>3.6525469529205698E-2</v>
      </c>
      <c r="AH32">
        <v>3.6663469592958076E-2</v>
      </c>
      <c r="AI32">
        <v>8.8498203490766994E-2</v>
      </c>
      <c r="AJ32">
        <v>8.9200012090667302E-2</v>
      </c>
      <c r="AK32">
        <v>8.9102525886810932E-2</v>
      </c>
      <c r="AL32">
        <v>8.7531381562854366E-2</v>
      </c>
      <c r="AM32">
        <v>8.6988226385829995E-2</v>
      </c>
      <c r="AN32">
        <v>8.6752132246466732E-2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4.9169314637364313E-2</v>
      </c>
      <c r="AU32">
        <v>0.13380048566597544</v>
      </c>
      <c r="AV32">
        <v>0.12645271948736789</v>
      </c>
      <c r="AW32">
        <v>6.5133675274089156E-2</v>
      </c>
      <c r="AX32">
        <v>4.6375601158154187E-2</v>
      </c>
      <c r="AY32">
        <v>4.7935899416241844E-2</v>
      </c>
      <c r="AZ32">
        <v>5.1650150460454666E-2</v>
      </c>
      <c r="BA32">
        <v>4.5213931687856562E-2</v>
      </c>
      <c r="BB32">
        <v>5.0804144613187135E-2</v>
      </c>
      <c r="BC32">
        <v>0.10072201840430973</v>
      </c>
      <c r="BD32">
        <v>0.10166502630819661</v>
      </c>
      <c r="BE32">
        <v>0.1017711043289381</v>
      </c>
      <c r="BF32">
        <v>0.10286517283296415</v>
      </c>
      <c r="BG32">
        <v>0.10222154924476544</v>
      </c>
      <c r="BH32">
        <v>0.10450073320380661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0.17694662585097157</v>
      </c>
      <c r="BP32">
        <v>0.22641110976500439</v>
      </c>
      <c r="BQ32">
        <v>0.1265528766236135</v>
      </c>
      <c r="BR32">
        <v>5.4085033742663539E-2</v>
      </c>
      <c r="BS32">
        <v>5.1573084637987397E-2</v>
      </c>
      <c r="BT32">
        <v>5.2094052845072729E-2</v>
      </c>
      <c r="BU32">
        <v>4.9369252277272256E-2</v>
      </c>
      <c r="BV32">
        <v>5.1553854025297663E-2</v>
      </c>
      <c r="BW32">
        <v>0.11783229074746276</v>
      </c>
      <c r="BX32">
        <v>0.11762207549910764</v>
      </c>
      <c r="BY32">
        <v>0.11661491777461194</v>
      </c>
      <c r="BZ32">
        <v>0.11919795375628392</v>
      </c>
      <c r="CA32">
        <v>0.11518753927037537</v>
      </c>
      <c r="CB32">
        <v>0.11576020814242166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0.13623198120069735</v>
      </c>
      <c r="CJ32">
        <v>0.16410130184021085</v>
      </c>
      <c r="CK32">
        <v>0.13220810096207772</v>
      </c>
      <c r="CL32">
        <v>6.0804156797598985E-2</v>
      </c>
      <c r="CM32">
        <v>6.3452218496941701E-2</v>
      </c>
      <c r="CN32">
        <v>5.8666057544749795E-2</v>
      </c>
      <c r="CO32">
        <v>5.7008056772208687E-2</v>
      </c>
      <c r="CP32">
        <v>6.4335098390822409E-2</v>
      </c>
      <c r="CQ32">
        <v>0.1316421286351234</v>
      </c>
      <c r="CR32">
        <v>0.13134455163672226</v>
      </c>
      <c r="CS32">
        <v>0.13361523635497249</v>
      </c>
      <c r="CT32">
        <v>0.13311050712446568</v>
      </c>
      <c r="CU32">
        <v>0.13097559488846533</v>
      </c>
      <c r="CV32">
        <v>0.13385161989628822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0.39366937211835368</v>
      </c>
      <c r="DE32">
        <v>0.18326925953772275</v>
      </c>
      <c r="DF32">
        <v>0.12385901516038887</v>
      </c>
      <c r="DG32">
        <v>6.4638942099737653E-2</v>
      </c>
      <c r="DH32">
        <v>6.1698062684427582E-2</v>
      </c>
      <c r="DI32">
        <v>7.1669882597436604E-2</v>
      </c>
      <c r="DJ32">
        <v>6.5360850132800699E-2</v>
      </c>
      <c r="DK32">
        <v>0.1471659027256722</v>
      </c>
      <c r="DL32">
        <v>0.14698599404603263</v>
      </c>
      <c r="DM32">
        <v>0.14668240616772116</v>
      </c>
      <c r="DN32">
        <v>0.14453449818345884</v>
      </c>
      <c r="DO32">
        <v>0.1460312293600893</v>
      </c>
      <c r="DP32">
        <v>0.14689336655482671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0.43414987172669595</v>
      </c>
      <c r="DZ32">
        <v>7.6607547320841185E-2</v>
      </c>
      <c r="EA32">
        <v>6.4734610764755215E-2</v>
      </c>
      <c r="EB32">
        <v>7.8775233716315438E-2</v>
      </c>
      <c r="EC32">
        <v>7.5309040226921711E-2</v>
      </c>
      <c r="ED32">
        <v>7.6860407703301117E-2</v>
      </c>
      <c r="EE32">
        <v>0.16365862080438201</v>
      </c>
      <c r="EF32">
        <v>0.16046244890709432</v>
      </c>
      <c r="EG32">
        <v>0.16251113331046585</v>
      </c>
      <c r="EH32">
        <v>0.15986910578371544</v>
      </c>
      <c r="EI32">
        <v>0.16028831073006253</v>
      </c>
      <c r="EJ32">
        <v>0.15858051236503157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0.33430313873132345</v>
      </c>
      <c r="ET32">
        <v>0.1435212142939612</v>
      </c>
      <c r="EU32">
        <v>7.8290974415676701E-2</v>
      </c>
      <c r="EV32">
        <v>7.9545661363415551E-2</v>
      </c>
      <c r="EW32">
        <v>7.6924005245650351E-2</v>
      </c>
      <c r="EX32">
        <v>8.5868041992305646E-2</v>
      </c>
      <c r="EY32">
        <v>0.17712349892921381</v>
      </c>
      <c r="EZ32">
        <v>0.17732334914674727</v>
      </c>
      <c r="FA32">
        <v>0.17112959031442285</v>
      </c>
      <c r="FB32">
        <v>0.17471146437785276</v>
      </c>
      <c r="FC32">
        <v>0.1769402564265781</v>
      </c>
      <c r="FD32">
        <v>0.17529453011971199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2.2494067443365882E-2</v>
      </c>
      <c r="FN32">
        <v>0.39810961436950532</v>
      </c>
      <c r="FO32">
        <v>8.2956296620251613E-2</v>
      </c>
      <c r="FP32">
        <v>8.7819734214132417E-2</v>
      </c>
      <c r="FQ32">
        <v>7.8807023773769067E-2</v>
      </c>
      <c r="FR32">
        <v>8.6506912365780481E-2</v>
      </c>
      <c r="FS32">
        <v>0.18476286210073392</v>
      </c>
      <c r="FT32">
        <v>0.18658538533103358</v>
      </c>
      <c r="FU32">
        <v>0.18448242041207666</v>
      </c>
      <c r="FV32">
        <v>0.18984941225692803</v>
      </c>
      <c r="FW32">
        <v>0.18834726816683306</v>
      </c>
      <c r="FX32">
        <v>0.18515411858893419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0.12414084214432462</v>
      </c>
      <c r="GI32">
        <v>0.23311190302346413</v>
      </c>
      <c r="GJ32">
        <v>9.6712772052644197E-2</v>
      </c>
      <c r="GK32">
        <v>9.9260043649332372E-2</v>
      </c>
      <c r="GL32">
        <v>0.10180961196453199</v>
      </c>
      <c r="GM32">
        <v>0.20367325671943881</v>
      </c>
      <c r="GN32">
        <v>0.20447232977201216</v>
      </c>
      <c r="GO32">
        <v>0.20479344385810522</v>
      </c>
      <c r="GP32">
        <v>0.20866581126450962</v>
      </c>
      <c r="GQ32">
        <v>0.20648669882443424</v>
      </c>
      <c r="GR32">
        <v>0.20778611676842598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0.27777915607283488</v>
      </c>
      <c r="HE32">
        <v>9.8894665297859272E-2</v>
      </c>
      <c r="HF32">
        <v>0.10968019570920899</v>
      </c>
      <c r="HG32">
        <v>0.22035497706042864</v>
      </c>
      <c r="HH32">
        <v>0.2171333076975821</v>
      </c>
      <c r="HI32">
        <v>0.21873303838354771</v>
      </c>
      <c r="HJ32">
        <v>0.22118138216449307</v>
      </c>
      <c r="HK32">
        <v>0.21556804447599467</v>
      </c>
      <c r="HL32">
        <v>0.21568805823591172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0.45959267030955331</v>
      </c>
      <c r="HZ32">
        <v>0.18666923560887624</v>
      </c>
      <c r="IA32">
        <v>0.23787064978964265</v>
      </c>
      <c r="IB32">
        <v>0.23179984830448358</v>
      </c>
      <c r="IC32">
        <v>0.24070616341670351</v>
      </c>
      <c r="ID32">
        <v>0.23677433851588664</v>
      </c>
      <c r="IE32">
        <v>0.24201845822291296</v>
      </c>
      <c r="IF32">
        <v>0.23962066735340559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0.4815070721618645</v>
      </c>
      <c r="IU32">
        <v>0.37546352957970064</v>
      </c>
      <c r="IV32">
        <v>0.29468021712739806</v>
      </c>
      <c r="IW32">
        <v>0.24959045850356951</v>
      </c>
      <c r="IX32">
        <v>0.24943450742966436</v>
      </c>
      <c r="IY32">
        <v>0.24917652820621872</v>
      </c>
      <c r="IZ32">
        <v>0.25639909631631325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1.3437828309786533</v>
      </c>
      <c r="JP32">
        <v>0.75994943721263464</v>
      </c>
      <c r="JQ32">
        <v>0.29662276713531843</v>
      </c>
      <c r="JR32">
        <v>0.26757241561516493</v>
      </c>
      <c r="JS32">
        <v>0.26759235612457061</v>
      </c>
      <c r="JT32">
        <v>0.26849716182395644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0.82170471213882046</v>
      </c>
      <c r="KL32">
        <v>0.52555414604828421</v>
      </c>
      <c r="KM32">
        <v>0.34522226146915608</v>
      </c>
      <c r="KN32">
        <v>0.29618661953326314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1.4669046546417421</v>
      </c>
      <c r="LG32">
        <v>0.56846220422015847</v>
      </c>
      <c r="LH32">
        <v>0.39175980477159039</v>
      </c>
      <c r="LJ32" s="102" t="s">
        <v>56</v>
      </c>
      <c r="LL32">
        <v>5</v>
      </c>
      <c r="LM32" s="86">
        <v>0.25</v>
      </c>
      <c r="LN32">
        <f t="shared" ref="LN32:MG32" si="22">CC$94</f>
        <v>0</v>
      </c>
      <c r="LO32">
        <f t="shared" si="22"/>
        <v>0</v>
      </c>
      <c r="LP32">
        <f t="shared" si="22"/>
        <v>0</v>
      </c>
      <c r="LQ32">
        <f t="shared" si="22"/>
        <v>0</v>
      </c>
      <c r="LR32">
        <f t="shared" si="22"/>
        <v>0</v>
      </c>
      <c r="LS32">
        <f t="shared" si="22"/>
        <v>0</v>
      </c>
      <c r="LT32">
        <f t="shared" si="22"/>
        <v>0</v>
      </c>
      <c r="LU32">
        <f t="shared" si="22"/>
        <v>0</v>
      </c>
      <c r="LV32">
        <f t="shared" si="22"/>
        <v>0</v>
      </c>
      <c r="LW32">
        <f t="shared" si="22"/>
        <v>0</v>
      </c>
      <c r="LX32">
        <f t="shared" si="22"/>
        <v>0</v>
      </c>
      <c r="LY32">
        <f t="shared" si="22"/>
        <v>0</v>
      </c>
      <c r="LZ32">
        <f t="shared" si="22"/>
        <v>0</v>
      </c>
      <c r="MA32">
        <f t="shared" si="22"/>
        <v>0</v>
      </c>
      <c r="MB32">
        <f t="shared" si="22"/>
        <v>0</v>
      </c>
      <c r="MC32">
        <f t="shared" si="22"/>
        <v>0</v>
      </c>
      <c r="MD32">
        <f t="shared" si="22"/>
        <v>0</v>
      </c>
      <c r="ME32">
        <f t="shared" si="22"/>
        <v>0</v>
      </c>
      <c r="MF32">
        <f t="shared" si="22"/>
        <v>0</v>
      </c>
      <c r="MG32">
        <f t="shared" si="22"/>
        <v>0</v>
      </c>
      <c r="MI32">
        <f t="shared" si="19"/>
        <v>8.6069250000000004</v>
      </c>
      <c r="MJ32" s="86">
        <v>0.25</v>
      </c>
      <c r="MK32">
        <f>0.4*LU32+0.6*LV32</f>
        <v>0</v>
      </c>
      <c r="MV32" s="107"/>
      <c r="MW32" s="107"/>
      <c r="MX32" s="107"/>
      <c r="MY32" s="107"/>
      <c r="MZ32" s="107"/>
    </row>
    <row r="33" spans="1:389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0.15562450839221451</v>
      </c>
      <c r="H33">
        <v>3.5613038638225993E-2</v>
      </c>
      <c r="I33">
        <v>3.5853629956219858E-2</v>
      </c>
      <c r="J33">
        <v>3.5738496587923739E-2</v>
      </c>
      <c r="K33">
        <v>3.4977945983478732E-2</v>
      </c>
      <c r="L33">
        <v>3.1793315814642981E-2</v>
      </c>
      <c r="M33">
        <v>3.2346797839194891E-2</v>
      </c>
      <c r="N33">
        <v>3.2925416913846636E-2</v>
      </c>
      <c r="O33">
        <v>8.0235339692280375E-2</v>
      </c>
      <c r="P33">
        <v>7.9059791911926511E-2</v>
      </c>
      <c r="Q33">
        <v>8.0585175952134047E-2</v>
      </c>
      <c r="R33">
        <v>8.119926682950683E-2</v>
      </c>
      <c r="S33">
        <v>7.8828350285875787E-2</v>
      </c>
      <c r="T33">
        <v>8.0323169777155062E-2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0.10474946693801761</v>
      </c>
      <c r="AB33">
        <v>3.4542761693449012E-2</v>
      </c>
      <c r="AC33">
        <v>3.8027630088904994E-2</v>
      </c>
      <c r="AD33">
        <v>3.9227835301261622E-2</v>
      </c>
      <c r="AE33">
        <v>4.0905358651672184E-2</v>
      </c>
      <c r="AF33">
        <v>4.0174575020783206E-2</v>
      </c>
      <c r="AG33">
        <v>3.6525469529205691E-2</v>
      </c>
      <c r="AH33">
        <v>3.6663469592958062E-2</v>
      </c>
      <c r="AI33">
        <v>9.5576337801117212E-2</v>
      </c>
      <c r="AJ33">
        <v>9.6510355020629088E-2</v>
      </c>
      <c r="AK33">
        <v>9.6448201995923633E-2</v>
      </c>
      <c r="AL33">
        <v>9.4134961300631537E-2</v>
      </c>
      <c r="AM33">
        <v>9.3344133123894793E-2</v>
      </c>
      <c r="AN33">
        <v>9.3176603150259885E-2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4.9169314637364306E-2</v>
      </c>
      <c r="AU33">
        <v>0.13380048566597544</v>
      </c>
      <c r="AV33">
        <v>0.12645271948736792</v>
      </c>
      <c r="AW33">
        <v>6.513367527408917E-2</v>
      </c>
      <c r="AX33">
        <v>4.63756011581542E-2</v>
      </c>
      <c r="AY33">
        <v>4.7935899416241823E-2</v>
      </c>
      <c r="AZ33">
        <v>5.1650150460454652E-2</v>
      </c>
      <c r="BA33">
        <v>4.5213931687856521E-2</v>
      </c>
      <c r="BB33">
        <v>5.0804144613187129E-2</v>
      </c>
      <c r="BC33">
        <v>0.10828561693961555</v>
      </c>
      <c r="BD33">
        <v>0.109304968509592</v>
      </c>
      <c r="BE33">
        <v>0.10960734886458487</v>
      </c>
      <c r="BF33">
        <v>0.11125742215421472</v>
      </c>
      <c r="BG33">
        <v>0.11028579077808191</v>
      </c>
      <c r="BH33">
        <v>0.11358742608890642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0.17694662585097157</v>
      </c>
      <c r="BP33">
        <v>0.22641110976500434</v>
      </c>
      <c r="BQ33">
        <v>0.12655287662361345</v>
      </c>
      <c r="BR33">
        <v>5.4085033742663539E-2</v>
      </c>
      <c r="BS33">
        <v>5.1573084637987404E-2</v>
      </c>
      <c r="BT33">
        <v>5.2094052845072729E-2</v>
      </c>
      <c r="BU33">
        <v>4.9369252277272249E-2</v>
      </c>
      <c r="BV33">
        <v>5.1553854025297649E-2</v>
      </c>
      <c r="BW33">
        <v>0.12725263702123429</v>
      </c>
      <c r="BX33">
        <v>0.12716975906694547</v>
      </c>
      <c r="BY33">
        <v>0.1257102025847297</v>
      </c>
      <c r="BZ33">
        <v>0.12943827872895849</v>
      </c>
      <c r="CA33">
        <v>0.12395356629849219</v>
      </c>
      <c r="CB33">
        <v>0.12468601404147042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0.13623198120069735</v>
      </c>
      <c r="CJ33">
        <v>0.16410130184021082</v>
      </c>
      <c r="CK33">
        <v>0.13220810096207772</v>
      </c>
      <c r="CL33">
        <v>6.0804156797598992E-2</v>
      </c>
      <c r="CM33">
        <v>6.3452218496941701E-2</v>
      </c>
      <c r="CN33">
        <v>5.8666057544749781E-2</v>
      </c>
      <c r="CO33">
        <v>5.7008056772208694E-2</v>
      </c>
      <c r="CP33">
        <v>6.4335098390822423E-2</v>
      </c>
      <c r="CQ33">
        <v>0.14240460281673278</v>
      </c>
      <c r="CR33">
        <v>0.14227038634264458</v>
      </c>
      <c r="CS33">
        <v>0.14481352287386337</v>
      </c>
      <c r="CT33">
        <v>0.14457214895694764</v>
      </c>
      <c r="CU33">
        <v>0.1415758028385582</v>
      </c>
      <c r="CV33">
        <v>0.14569251528317448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0.39366937211835368</v>
      </c>
      <c r="DE33">
        <v>0.18326925953772277</v>
      </c>
      <c r="DF33">
        <v>0.12385901516038886</v>
      </c>
      <c r="DG33">
        <v>6.4638942099737653E-2</v>
      </c>
      <c r="DH33">
        <v>6.1698062684427554E-2</v>
      </c>
      <c r="DI33">
        <v>7.1669882597436591E-2</v>
      </c>
      <c r="DJ33">
        <v>6.5360850132800671E-2</v>
      </c>
      <c r="DK33">
        <v>0.15949416976431249</v>
      </c>
      <c r="DL33">
        <v>0.1592415009389424</v>
      </c>
      <c r="DM33">
        <v>0.1591908400599612</v>
      </c>
      <c r="DN33">
        <v>0.15626741572032002</v>
      </c>
      <c r="DO33">
        <v>0.15823209590626761</v>
      </c>
      <c r="DP33">
        <v>0.15861332694653374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0.434149871726696</v>
      </c>
      <c r="DZ33">
        <v>7.6607547320841185E-2</v>
      </c>
      <c r="EA33">
        <v>6.4734610764755188E-2</v>
      </c>
      <c r="EB33">
        <v>7.8775233716315465E-2</v>
      </c>
      <c r="EC33">
        <v>7.5309040226921684E-2</v>
      </c>
      <c r="ED33">
        <v>7.6860407703301131E-2</v>
      </c>
      <c r="EE33">
        <v>0.17784265504854344</v>
      </c>
      <c r="EF33">
        <v>0.17350473450617701</v>
      </c>
      <c r="EG33">
        <v>0.17606546270783949</v>
      </c>
      <c r="EH33">
        <v>0.17269852614234296</v>
      </c>
      <c r="EI33">
        <v>0.1737314365474758</v>
      </c>
      <c r="EJ33">
        <v>0.17073383734423106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0.33430313873132345</v>
      </c>
      <c r="ET33">
        <v>0.1435212142939612</v>
      </c>
      <c r="EU33">
        <v>7.8290974415676659E-2</v>
      </c>
      <c r="EV33">
        <v>7.9545661363415551E-2</v>
      </c>
      <c r="EW33">
        <v>7.6924005245650379E-2</v>
      </c>
      <c r="EX33">
        <v>8.586804199230566E-2</v>
      </c>
      <c r="EY33">
        <v>0.19250951941880903</v>
      </c>
      <c r="EZ33">
        <v>0.19259244461197447</v>
      </c>
      <c r="FA33">
        <v>0.18357010900663229</v>
      </c>
      <c r="FB33">
        <v>0.18905464570833733</v>
      </c>
      <c r="FC33">
        <v>0.19193932711396014</v>
      </c>
      <c r="FD33">
        <v>0.18938058921309306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2.2494067443365882E-2</v>
      </c>
      <c r="FN33">
        <v>0.39810961436950532</v>
      </c>
      <c r="FO33">
        <v>8.2956296620251599E-2</v>
      </c>
      <c r="FP33">
        <v>8.7819734214132417E-2</v>
      </c>
      <c r="FQ33">
        <v>7.880702377376908E-2</v>
      </c>
      <c r="FR33">
        <v>8.6506912365780481E-2</v>
      </c>
      <c r="FS33">
        <v>0.19797579040095251</v>
      </c>
      <c r="FT33">
        <v>0.20118443152415963</v>
      </c>
      <c r="FU33">
        <v>0.19818789267443834</v>
      </c>
      <c r="FV33">
        <v>0.20562566956660025</v>
      </c>
      <c r="FW33">
        <v>0.20383472690176083</v>
      </c>
      <c r="FX33">
        <v>0.19921478371429832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0.12414084214432462</v>
      </c>
      <c r="GI33">
        <v>0.2331119030234641</v>
      </c>
      <c r="GJ33">
        <v>9.6712772052644239E-2</v>
      </c>
      <c r="GK33">
        <v>9.9260043649332372E-2</v>
      </c>
      <c r="GL33">
        <v>0.10180961196453199</v>
      </c>
      <c r="GM33">
        <v>0.22086914431755689</v>
      </c>
      <c r="GN33">
        <v>0.22170020709164937</v>
      </c>
      <c r="GO33">
        <v>0.22163698856973724</v>
      </c>
      <c r="GP33">
        <v>0.22696737938429312</v>
      </c>
      <c r="GQ33">
        <v>0.22379549375010774</v>
      </c>
      <c r="GR33">
        <v>0.22560521446450699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0.27777915607283488</v>
      </c>
      <c r="HE33">
        <v>9.8894665297859244E-2</v>
      </c>
      <c r="HF33">
        <v>0.10968019570920892</v>
      </c>
      <c r="HG33">
        <v>0.23832480656795138</v>
      </c>
      <c r="HH33">
        <v>0.23473654540385636</v>
      </c>
      <c r="HI33">
        <v>0.23637955695186857</v>
      </c>
      <c r="HJ33">
        <v>0.2400015339440453</v>
      </c>
      <c r="HK33">
        <v>0.2313525622586631</v>
      </c>
      <c r="HL33">
        <v>0.23259703215090802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0.45959267030955342</v>
      </c>
      <c r="HZ33">
        <v>0.18666923560887619</v>
      </c>
      <c r="IA33">
        <v>0.25833255168687791</v>
      </c>
      <c r="IB33">
        <v>0.25047285150158677</v>
      </c>
      <c r="IC33">
        <v>0.26175910079357045</v>
      </c>
      <c r="ID33">
        <v>0.25677596181483575</v>
      </c>
      <c r="IE33">
        <v>0.26285970923402546</v>
      </c>
      <c r="IF33">
        <v>0.26131436877708103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0.48150707216186445</v>
      </c>
      <c r="IU33">
        <v>0.42825802977020488</v>
      </c>
      <c r="IV33">
        <v>0.32653721576094602</v>
      </c>
      <c r="IW33">
        <v>0.27015697339540312</v>
      </c>
      <c r="IX33">
        <v>0.26977143693629413</v>
      </c>
      <c r="IY33">
        <v>0.26976748081454233</v>
      </c>
      <c r="IZ33">
        <v>0.2795684767941542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1.343782830978653</v>
      </c>
      <c r="JP33">
        <v>1.0363098635876231</v>
      </c>
      <c r="JQ33">
        <v>0.32224574934451911</v>
      </c>
      <c r="JR33">
        <v>0.29006900440136724</v>
      </c>
      <c r="JS33">
        <v>0.29017012897914068</v>
      </c>
      <c r="JT33">
        <v>0.29152770592089156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0.88739902174986207</v>
      </c>
      <c r="KL33">
        <v>0.5952436007204257</v>
      </c>
      <c r="KM33">
        <v>0.38475939100655843</v>
      </c>
      <c r="KN33">
        <v>0.32471342172618456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1.4669046546417421</v>
      </c>
      <c r="LG33">
        <v>0.67818319700509999</v>
      </c>
      <c r="LH33">
        <v>0.44073885014782166</v>
      </c>
      <c r="LJ33" s="102" t="s">
        <v>57</v>
      </c>
      <c r="LL33">
        <v>6</v>
      </c>
      <c r="LM33" s="86">
        <v>0.3</v>
      </c>
      <c r="LN33">
        <f t="shared" ref="LN33:MG33" si="23">CW$94</f>
        <v>0</v>
      </c>
      <c r="LO33">
        <f t="shared" si="23"/>
        <v>0</v>
      </c>
      <c r="LP33">
        <f t="shared" si="23"/>
        <v>0</v>
      </c>
      <c r="LQ33">
        <f t="shared" si="23"/>
        <v>0</v>
      </c>
      <c r="LR33">
        <f t="shared" si="23"/>
        <v>0</v>
      </c>
      <c r="LS33">
        <f t="shared" si="23"/>
        <v>0</v>
      </c>
      <c r="LT33">
        <f t="shared" si="23"/>
        <v>0</v>
      </c>
      <c r="LU33">
        <f t="shared" si="23"/>
        <v>0</v>
      </c>
      <c r="LV33">
        <f t="shared" si="23"/>
        <v>0</v>
      </c>
      <c r="LW33">
        <f t="shared" si="23"/>
        <v>0</v>
      </c>
      <c r="LX33">
        <f t="shared" si="23"/>
        <v>0</v>
      </c>
      <c r="LY33">
        <f t="shared" si="23"/>
        <v>0</v>
      </c>
      <c r="LZ33">
        <f t="shared" si="23"/>
        <v>0</v>
      </c>
      <c r="MA33">
        <f t="shared" si="23"/>
        <v>0</v>
      </c>
      <c r="MB33">
        <f t="shared" si="23"/>
        <v>0</v>
      </c>
      <c r="MC33">
        <f t="shared" si="23"/>
        <v>0</v>
      </c>
      <c r="MD33">
        <f t="shared" si="23"/>
        <v>0</v>
      </c>
      <c r="ME33">
        <f t="shared" si="23"/>
        <v>0</v>
      </c>
      <c r="MF33">
        <f t="shared" si="23"/>
        <v>0</v>
      </c>
      <c r="MG33">
        <f t="shared" si="23"/>
        <v>0</v>
      </c>
      <c r="MI33">
        <f t="shared" si="19"/>
        <v>9.2042699999999993</v>
      </c>
      <c r="MJ33" s="86">
        <v>0.3</v>
      </c>
      <c r="MK33">
        <f>0.8*LV33+0.2*LW33</f>
        <v>0</v>
      </c>
      <c r="MV33" s="107"/>
      <c r="MW33" s="107"/>
      <c r="MX33" s="107"/>
      <c r="MY33" s="107"/>
      <c r="MZ33" s="107"/>
    </row>
    <row r="34" spans="1:389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0.15562450839221448</v>
      </c>
      <c r="H34">
        <v>3.5613038638225979E-2</v>
      </c>
      <c r="I34">
        <v>3.5853629956219851E-2</v>
      </c>
      <c r="J34">
        <v>3.5738496587923739E-2</v>
      </c>
      <c r="K34">
        <v>3.4977945983478746E-2</v>
      </c>
      <c r="L34">
        <v>3.1793315814642981E-2</v>
      </c>
      <c r="M34">
        <v>3.2346797839194905E-2</v>
      </c>
      <c r="N34">
        <v>3.2925416913846636E-2</v>
      </c>
      <c r="O34">
        <v>8.0235339692280375E-2</v>
      </c>
      <c r="P34">
        <v>7.9059791911926539E-2</v>
      </c>
      <c r="Q34">
        <v>8.0585175952134047E-2</v>
      </c>
      <c r="R34">
        <v>8.119926682950683E-2</v>
      </c>
      <c r="S34">
        <v>7.8828350285875801E-2</v>
      </c>
      <c r="T34">
        <v>8.0323169777155048E-2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0.10474946693801761</v>
      </c>
      <c r="AB34">
        <v>3.4542761693449012E-2</v>
      </c>
      <c r="AC34">
        <v>3.8027630088905022E-2</v>
      </c>
      <c r="AD34">
        <v>3.9227835301261629E-2</v>
      </c>
      <c r="AE34">
        <v>4.0905358651672191E-2</v>
      </c>
      <c r="AF34">
        <v>4.0174575020783213E-2</v>
      </c>
      <c r="AG34">
        <v>3.6525469529205684E-2</v>
      </c>
      <c r="AH34">
        <v>3.6663469592958069E-2</v>
      </c>
      <c r="AI34">
        <v>9.5576337801117212E-2</v>
      </c>
      <c r="AJ34">
        <v>9.6510355020629088E-2</v>
      </c>
      <c r="AK34">
        <v>9.6448201995923633E-2</v>
      </c>
      <c r="AL34">
        <v>9.4134961300631537E-2</v>
      </c>
      <c r="AM34">
        <v>9.3344133123894793E-2</v>
      </c>
      <c r="AN34">
        <v>9.3176603150259898E-2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4.916931463736441E-2</v>
      </c>
      <c r="AU34">
        <v>0.13380048566597544</v>
      </c>
      <c r="AV34">
        <v>0.12645271948736792</v>
      </c>
      <c r="AW34">
        <v>6.5133675274089156E-2</v>
      </c>
      <c r="AX34">
        <v>4.6375601158154207E-2</v>
      </c>
      <c r="AY34">
        <v>4.7935899416241816E-2</v>
      </c>
      <c r="AZ34">
        <v>5.1650150460454645E-2</v>
      </c>
      <c r="BA34">
        <v>4.5213931687856521E-2</v>
      </c>
      <c r="BB34">
        <v>5.0804144613187135E-2</v>
      </c>
      <c r="BC34">
        <v>0.10828561693961555</v>
      </c>
      <c r="BD34">
        <v>0.109304968509592</v>
      </c>
      <c r="BE34">
        <v>0.10960734886458488</v>
      </c>
      <c r="BF34">
        <v>0.11125742215421475</v>
      </c>
      <c r="BG34">
        <v>0.11028579077808191</v>
      </c>
      <c r="BH34">
        <v>0.11358742608890642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0.17694662585097157</v>
      </c>
      <c r="BP34">
        <v>0.22641110976500439</v>
      </c>
      <c r="BQ34">
        <v>0.12655287662361348</v>
      </c>
      <c r="BR34">
        <v>5.4085033742663546E-2</v>
      </c>
      <c r="BS34">
        <v>5.1573084637987411E-2</v>
      </c>
      <c r="BT34">
        <v>5.209405284507275E-2</v>
      </c>
      <c r="BU34">
        <v>4.936925227727227E-2</v>
      </c>
      <c r="BV34">
        <v>5.1553854025297684E-2</v>
      </c>
      <c r="BW34">
        <v>0.12725263702123427</v>
      </c>
      <c r="BX34">
        <v>0.1271697590669455</v>
      </c>
      <c r="BY34">
        <v>0.1257102025847297</v>
      </c>
      <c r="BZ34">
        <v>0.12943827872895849</v>
      </c>
      <c r="CA34">
        <v>0.12395356629849219</v>
      </c>
      <c r="CB34">
        <v>0.12468601404147044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0.13623198120069735</v>
      </c>
      <c r="CJ34">
        <v>0.16410130184021082</v>
      </c>
      <c r="CK34">
        <v>0.13220810096207775</v>
      </c>
      <c r="CL34">
        <v>6.0804156797598978E-2</v>
      </c>
      <c r="CM34">
        <v>6.3452218496941687E-2</v>
      </c>
      <c r="CN34">
        <v>5.8666057544749795E-2</v>
      </c>
      <c r="CO34">
        <v>5.7008056772208701E-2</v>
      </c>
      <c r="CP34">
        <v>6.4335098390822437E-2</v>
      </c>
      <c r="CQ34">
        <v>0.14240460281673278</v>
      </c>
      <c r="CR34">
        <v>0.14227038634264458</v>
      </c>
      <c r="CS34">
        <v>0.14481352287386337</v>
      </c>
      <c r="CT34">
        <v>0.14457214895694764</v>
      </c>
      <c r="CU34">
        <v>0.1415758028385582</v>
      </c>
      <c r="CV34">
        <v>0.14569251528317448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0.4083615846629855</v>
      </c>
      <c r="DE34">
        <v>0.18326925953772275</v>
      </c>
      <c r="DF34">
        <v>0.12385901516038887</v>
      </c>
      <c r="DG34">
        <v>6.463894209973764E-2</v>
      </c>
      <c r="DH34">
        <v>6.169806268442754E-2</v>
      </c>
      <c r="DI34">
        <v>7.1669882597436618E-2</v>
      </c>
      <c r="DJ34">
        <v>6.5360850132800685E-2</v>
      </c>
      <c r="DK34">
        <v>0.15949416976431249</v>
      </c>
      <c r="DL34">
        <v>0.1592415009389424</v>
      </c>
      <c r="DM34">
        <v>0.1591908400599612</v>
      </c>
      <c r="DN34">
        <v>0.15626741572032005</v>
      </c>
      <c r="DO34">
        <v>0.15823209590626761</v>
      </c>
      <c r="DP34">
        <v>0.15861332694653377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0.44915496217270501</v>
      </c>
      <c r="DZ34">
        <v>7.6607547320841157E-2</v>
      </c>
      <c r="EA34">
        <v>6.4734610764755202E-2</v>
      </c>
      <c r="EB34">
        <v>7.8775233716315465E-2</v>
      </c>
      <c r="EC34">
        <v>7.5309040226921684E-2</v>
      </c>
      <c r="ED34">
        <v>7.6860407703301131E-2</v>
      </c>
      <c r="EE34">
        <v>0.17784265504854344</v>
      </c>
      <c r="EF34">
        <v>0.17350473450617701</v>
      </c>
      <c r="EG34">
        <v>0.17606546270783952</v>
      </c>
      <c r="EH34">
        <v>0.17269852614234296</v>
      </c>
      <c r="EI34">
        <v>0.17373143654747583</v>
      </c>
      <c r="EJ34">
        <v>0.17073383734423106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0.33333486123576034</v>
      </c>
      <c r="ET34">
        <v>0.1435212142939612</v>
      </c>
      <c r="EU34">
        <v>7.8290974415676659E-2</v>
      </c>
      <c r="EV34">
        <v>8.3343539523624249E-2</v>
      </c>
      <c r="EW34">
        <v>7.6924005245650351E-2</v>
      </c>
      <c r="EX34">
        <v>8.5868041992305674E-2</v>
      </c>
      <c r="EY34">
        <v>0.19250951941880903</v>
      </c>
      <c r="EZ34">
        <v>0.19259244461197444</v>
      </c>
      <c r="FA34">
        <v>0.18357010900663229</v>
      </c>
      <c r="FB34">
        <v>0.18905464570833733</v>
      </c>
      <c r="FC34">
        <v>0.19193932711396014</v>
      </c>
      <c r="FD34">
        <v>0.18938058921309306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2.2494067443366038E-2</v>
      </c>
      <c r="FN34">
        <v>0.39810961436950537</v>
      </c>
      <c r="FO34">
        <v>8.2956296620251613E-2</v>
      </c>
      <c r="FP34">
        <v>8.7819734214132375E-2</v>
      </c>
      <c r="FQ34">
        <v>7.8807023773769094E-2</v>
      </c>
      <c r="FR34">
        <v>8.6506912365780481E-2</v>
      </c>
      <c r="FS34">
        <v>0.19797579040095251</v>
      </c>
      <c r="FT34">
        <v>0.20118443152415963</v>
      </c>
      <c r="FU34">
        <v>0.19818789267443834</v>
      </c>
      <c r="FV34">
        <v>0.20562566956660028</v>
      </c>
      <c r="FW34">
        <v>0.20383472690176083</v>
      </c>
      <c r="FX34">
        <v>0.19921478371429835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0.1587004756436185</v>
      </c>
      <c r="GI34">
        <v>0.2331119030234641</v>
      </c>
      <c r="GJ34">
        <v>9.671277205264428E-2</v>
      </c>
      <c r="GK34">
        <v>0.10287328206069445</v>
      </c>
      <c r="GL34">
        <v>0.10180961196453202</v>
      </c>
      <c r="GM34">
        <v>0.22112418052594796</v>
      </c>
      <c r="GN34">
        <v>0.22170020709164937</v>
      </c>
      <c r="GO34">
        <v>0.22163698856973726</v>
      </c>
      <c r="GP34">
        <v>0.22696737938429315</v>
      </c>
      <c r="GQ34">
        <v>0.22379549375010777</v>
      </c>
      <c r="GR34">
        <v>0.22560521446450701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0.31812146998297425</v>
      </c>
      <c r="HE34">
        <v>9.8894665297859202E-2</v>
      </c>
      <c r="HF34">
        <v>0.10954123279391888</v>
      </c>
      <c r="HG34">
        <v>0.23887876715824133</v>
      </c>
      <c r="HH34">
        <v>0.23473654540385638</v>
      </c>
      <c r="HI34">
        <v>0.23696970973181217</v>
      </c>
      <c r="HJ34">
        <v>0.2400015339440453</v>
      </c>
      <c r="HK34">
        <v>0.2313525622586631</v>
      </c>
      <c r="HL34">
        <v>0.23259703215090799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0.80397206275808941</v>
      </c>
      <c r="HZ34">
        <v>0.18666923560887622</v>
      </c>
      <c r="IA34">
        <v>0.25833255168687791</v>
      </c>
      <c r="IB34">
        <v>0.25206206456063079</v>
      </c>
      <c r="IC34">
        <v>0.26175910079357045</v>
      </c>
      <c r="ID34">
        <v>0.2567759618148357</v>
      </c>
      <c r="IE34">
        <v>0.26283214426172807</v>
      </c>
      <c r="IF34">
        <v>0.26366448393513309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0.61066071790163412</v>
      </c>
      <c r="IU34">
        <v>0.51094646010837519</v>
      </c>
      <c r="IV34">
        <v>0.32988441886115832</v>
      </c>
      <c r="IW34">
        <v>0.27015697339540312</v>
      </c>
      <c r="IX34">
        <v>0.26977143693629418</v>
      </c>
      <c r="IY34">
        <v>0.27074623205444942</v>
      </c>
      <c r="IZ34">
        <v>0.30662715487753839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1.343782830978653</v>
      </c>
      <c r="JP34">
        <v>1.4422685055467366</v>
      </c>
      <c r="JQ34">
        <v>0.32224574934451911</v>
      </c>
      <c r="JR34">
        <v>0.29006900440136724</v>
      </c>
      <c r="JS34">
        <v>0.29017012897914068</v>
      </c>
      <c r="JT34">
        <v>0.29952053923453553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0.88739902174986207</v>
      </c>
      <c r="KL34">
        <v>0.5952436007204257</v>
      </c>
      <c r="KM34">
        <v>0.38475939100655848</v>
      </c>
      <c r="KN34">
        <v>0.37645025342747457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1.4669046546417421</v>
      </c>
      <c r="LG34">
        <v>0.80279204689490824</v>
      </c>
      <c r="LH34">
        <v>0.46640505478524025</v>
      </c>
      <c r="LJ34" s="102" t="s">
        <v>59</v>
      </c>
      <c r="LL34">
        <v>7</v>
      </c>
      <c r="LM34" s="86">
        <v>0.35</v>
      </c>
      <c r="LN34">
        <f t="shared" ref="LN34:MG34" si="24">DQ$94</f>
        <v>0</v>
      </c>
      <c r="LO34">
        <f t="shared" si="24"/>
        <v>0</v>
      </c>
      <c r="LP34">
        <f t="shared" si="24"/>
        <v>0</v>
      </c>
      <c r="LQ34">
        <f t="shared" si="24"/>
        <v>0</v>
      </c>
      <c r="LR34">
        <f t="shared" si="24"/>
        <v>0</v>
      </c>
      <c r="LS34">
        <f t="shared" si="24"/>
        <v>0</v>
      </c>
      <c r="LT34">
        <f t="shared" si="24"/>
        <v>0</v>
      </c>
      <c r="LU34">
        <f t="shared" si="24"/>
        <v>0</v>
      </c>
      <c r="LV34">
        <f t="shared" si="24"/>
        <v>0</v>
      </c>
      <c r="LW34">
        <f t="shared" si="24"/>
        <v>0</v>
      </c>
      <c r="LX34">
        <f t="shared" si="24"/>
        <v>0</v>
      </c>
      <c r="LY34">
        <f t="shared" si="24"/>
        <v>0</v>
      </c>
      <c r="LZ34">
        <f t="shared" si="24"/>
        <v>0</v>
      </c>
      <c r="MA34">
        <f t="shared" si="24"/>
        <v>0</v>
      </c>
      <c r="MB34">
        <f t="shared" si="24"/>
        <v>0</v>
      </c>
      <c r="MC34">
        <f t="shared" si="24"/>
        <v>0</v>
      </c>
      <c r="MD34">
        <f t="shared" si="24"/>
        <v>0</v>
      </c>
      <c r="ME34">
        <f t="shared" si="24"/>
        <v>0</v>
      </c>
      <c r="MF34">
        <f t="shared" si="24"/>
        <v>0</v>
      </c>
      <c r="MG34">
        <f t="shared" si="24"/>
        <v>0</v>
      </c>
      <c r="MI34">
        <f t="shared" si="19"/>
        <v>9.801615</v>
      </c>
      <c r="MJ34" s="86">
        <v>0.35</v>
      </c>
      <c r="MK34">
        <f>0.2*LV34+0.8*LW34</f>
        <v>0</v>
      </c>
    </row>
    <row r="35" spans="1:389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4.4473852095394187E-2</v>
      </c>
      <c r="H35">
        <v>3.6836329949875089E-2</v>
      </c>
      <c r="I35">
        <v>3.680407183494748E-2</v>
      </c>
      <c r="J35">
        <v>3.8034143566138663E-2</v>
      </c>
      <c r="K35">
        <v>3.7063700621786669E-2</v>
      </c>
      <c r="L35">
        <v>3.3785945717389708E-2</v>
      </c>
      <c r="M35">
        <v>3.5570784727039242E-2</v>
      </c>
      <c r="N35">
        <v>3.5849850770176231E-2</v>
      </c>
      <c r="O35">
        <v>8.7913891073218065E-2</v>
      </c>
      <c r="P35">
        <v>8.7663783033735815E-2</v>
      </c>
      <c r="Q35">
        <v>8.8563220209677551E-2</v>
      </c>
      <c r="R35">
        <v>8.9520730768191503E-2</v>
      </c>
      <c r="S35">
        <v>8.7314118758029746E-2</v>
      </c>
      <c r="T35">
        <v>8.8219576357689386E-2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4.1487305157231473E-2</v>
      </c>
      <c r="AB35">
        <v>3.9343379814287135E-2</v>
      </c>
      <c r="AC35">
        <v>3.8366918591955575E-2</v>
      </c>
      <c r="AD35">
        <v>4.5944108827646032E-2</v>
      </c>
      <c r="AE35">
        <v>4.3674863644720584E-2</v>
      </c>
      <c r="AF35">
        <v>4.2319922662835019E-2</v>
      </c>
      <c r="AG35">
        <v>3.9627572658277294E-2</v>
      </c>
      <c r="AH35">
        <v>4.0510798261926641E-2</v>
      </c>
      <c r="AI35">
        <v>0.11686045509682294</v>
      </c>
      <c r="AJ35">
        <v>0.11783646092144053</v>
      </c>
      <c r="AK35">
        <v>0.11799144600314461</v>
      </c>
      <c r="AL35">
        <v>0.11578824207977245</v>
      </c>
      <c r="AM35">
        <v>0.11559820299845203</v>
      </c>
      <c r="AN35">
        <v>0.11546393864131609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4.3728098525007461E-2</v>
      </c>
      <c r="AU35">
        <v>6.0071513429542756E-2</v>
      </c>
      <c r="AV35">
        <v>0.13865405966409583</v>
      </c>
      <c r="AW35">
        <v>7.5790622745468036E-2</v>
      </c>
      <c r="AX35">
        <v>5.6027540410579169E-2</v>
      </c>
      <c r="AY35">
        <v>5.6436458352856649E-2</v>
      </c>
      <c r="AZ35">
        <v>5.3556972762095846E-2</v>
      </c>
      <c r="BA35">
        <v>5.5173290743625675E-2</v>
      </c>
      <c r="BB35">
        <v>6.0720891464386431E-2</v>
      </c>
      <c r="BC35">
        <v>0.14411606022369983</v>
      </c>
      <c r="BD35">
        <v>0.14569146870450597</v>
      </c>
      <c r="BE35">
        <v>0.1465594802357231</v>
      </c>
      <c r="BF35">
        <v>0.14629131830561873</v>
      </c>
      <c r="BG35">
        <v>0.14529400747672264</v>
      </c>
      <c r="BH35">
        <v>0.14710902854074057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4.5533711592922133E-2</v>
      </c>
      <c r="BP35">
        <v>0.17427822723599251</v>
      </c>
      <c r="BQ35">
        <v>0.13069640077206315</v>
      </c>
      <c r="BR35">
        <v>6.2161734923171327E-2</v>
      </c>
      <c r="BS35">
        <v>5.9344487829035876E-2</v>
      </c>
      <c r="BT35">
        <v>5.8531329415807187E-2</v>
      </c>
      <c r="BU35">
        <v>5.3115287009436601E-2</v>
      </c>
      <c r="BV35">
        <v>6.043497574372679E-2</v>
      </c>
      <c r="BW35">
        <v>0.17507863102233193</v>
      </c>
      <c r="BX35">
        <v>0.17368650932642843</v>
      </c>
      <c r="BY35">
        <v>0.17340843298182307</v>
      </c>
      <c r="BZ35">
        <v>0.1762265941179198</v>
      </c>
      <c r="CA35">
        <v>0.17334480199366523</v>
      </c>
      <c r="CB35">
        <v>0.1727014652822601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0.13558805101760815</v>
      </c>
      <c r="CJ35">
        <v>0.10292947494076723</v>
      </c>
      <c r="CK35">
        <v>0.14346505093089862</v>
      </c>
      <c r="CL35">
        <v>7.5823613614632551E-2</v>
      </c>
      <c r="CM35">
        <v>7.830350856083311E-2</v>
      </c>
      <c r="CN35">
        <v>6.4988402647363511E-2</v>
      </c>
      <c r="CO35">
        <v>7.9321958371463705E-2</v>
      </c>
      <c r="CP35">
        <v>7.4017212976424218E-2</v>
      </c>
      <c r="CQ35">
        <v>0.20468143368065442</v>
      </c>
      <c r="CR35">
        <v>0.20264731990300405</v>
      </c>
      <c r="CS35">
        <v>0.2068020753999319</v>
      </c>
      <c r="CT35">
        <v>0.20505636698585492</v>
      </c>
      <c r="CU35">
        <v>0.20535670013991403</v>
      </c>
      <c r="CV35">
        <v>0.20501693211029282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6.0864894390127787E-2</v>
      </c>
      <c r="DE35">
        <v>0.12968779536115699</v>
      </c>
      <c r="DF35">
        <v>0.12830265585817435</v>
      </c>
      <c r="DG35">
        <v>7.5571841512835886E-2</v>
      </c>
      <c r="DH35">
        <v>7.3548117238421043E-2</v>
      </c>
      <c r="DI35">
        <v>8.5671559268712283E-2</v>
      </c>
      <c r="DJ35">
        <v>7.6728865202868896E-2</v>
      </c>
      <c r="DK35">
        <v>0.23294136072980343</v>
      </c>
      <c r="DL35">
        <v>0.2316174881151617</v>
      </c>
      <c r="DM35">
        <v>0.23348901515075843</v>
      </c>
      <c r="DN35">
        <v>0.22895558708973876</v>
      </c>
      <c r="DO35">
        <v>0.23118046980422041</v>
      </c>
      <c r="DP35">
        <v>0.23242867142157925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8.1110268624876705E-2</v>
      </c>
      <c r="DZ35">
        <v>8.7145499496961668E-2</v>
      </c>
      <c r="EA35">
        <v>7.9840103529995959E-2</v>
      </c>
      <c r="EB35">
        <v>8.8453343369739673E-2</v>
      </c>
      <c r="EC35">
        <v>8.0743692966935732E-2</v>
      </c>
      <c r="ED35">
        <v>8.3043081476484079E-2</v>
      </c>
      <c r="EE35">
        <v>0.26380592094054067</v>
      </c>
      <c r="EF35">
        <v>0.25969607604936584</v>
      </c>
      <c r="EG35">
        <v>0.26129507132004998</v>
      </c>
      <c r="EH35">
        <v>0.25946272394640324</v>
      </c>
      <c r="EI35">
        <v>0.25988144770396759</v>
      </c>
      <c r="EJ35">
        <v>0.25895826506063019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7.9212951287611078E-2</v>
      </c>
      <c r="ET35">
        <v>8.8604198647177515E-2</v>
      </c>
      <c r="EU35">
        <v>8.9757332601904743E-2</v>
      </c>
      <c r="EV35">
        <v>8.6958732164633915E-2</v>
      </c>
      <c r="EW35">
        <v>9.185802592450501E-2</v>
      </c>
      <c r="EX35">
        <v>9.2770902366639915E-2</v>
      </c>
      <c r="EY35">
        <v>0.29025457475850786</v>
      </c>
      <c r="EZ35">
        <v>0.28979547993160176</v>
      </c>
      <c r="FA35">
        <v>0.2877518861705215</v>
      </c>
      <c r="FB35">
        <v>0.28889530551949716</v>
      </c>
      <c r="FC35">
        <v>0.29142193569296665</v>
      </c>
      <c r="FD35">
        <v>0.28847081857786799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1.4657819689270582E-2</v>
      </c>
      <c r="FN35">
        <v>9.4295060539408018E-2</v>
      </c>
      <c r="FO35">
        <v>9.2577135036856439E-2</v>
      </c>
      <c r="FP35">
        <v>0.10218506537696551</v>
      </c>
      <c r="FQ35">
        <v>8.6314732895215476E-2</v>
      </c>
      <c r="FR35">
        <v>9.9712119774055016E-2</v>
      </c>
      <c r="FS35">
        <v>0.31416729594264531</v>
      </c>
      <c r="FT35">
        <v>0.31668292515191304</v>
      </c>
      <c r="FU35">
        <v>0.31271887828463601</v>
      </c>
      <c r="FV35">
        <v>0.31495534277069981</v>
      </c>
      <c r="FW35">
        <v>0.31584801476303143</v>
      </c>
      <c r="FX35">
        <v>0.31434455864527761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0.11410144110445175</v>
      </c>
      <c r="GI35">
        <v>0.11134582227904213</v>
      </c>
      <c r="GJ35">
        <v>0.10525692958093784</v>
      </c>
      <c r="GK35">
        <v>0.11019035161640096</v>
      </c>
      <c r="GL35">
        <v>0.10469378148617652</v>
      </c>
      <c r="GM35">
        <v>0.34486030405278256</v>
      </c>
      <c r="GN35">
        <v>0.3472100909828631</v>
      </c>
      <c r="GO35">
        <v>0.34882300675157651</v>
      </c>
      <c r="GP35">
        <v>0.34838654759487858</v>
      </c>
      <c r="GQ35">
        <v>0.34900071334371346</v>
      </c>
      <c r="GR35">
        <v>0.35021604525829747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0.10626657782771741</v>
      </c>
      <c r="HE35">
        <v>0.10514112471048778</v>
      </c>
      <c r="HF35">
        <v>0.11842443607010311</v>
      </c>
      <c r="HG35">
        <v>0.38042996722786865</v>
      </c>
      <c r="HH35">
        <v>0.37336344000348187</v>
      </c>
      <c r="HI35">
        <v>0.37589663823460906</v>
      </c>
      <c r="HJ35">
        <v>0.37526449473607087</v>
      </c>
      <c r="HK35">
        <v>0.37594731403290232</v>
      </c>
      <c r="HL35">
        <v>0.3729887315996514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0.36944968244754284</v>
      </c>
      <c r="HZ35">
        <v>0.11275948604258325</v>
      </c>
      <c r="IA35">
        <v>0.40841853426014268</v>
      </c>
      <c r="IB35">
        <v>0.40703012394718219</v>
      </c>
      <c r="IC35">
        <v>0.41235110601294139</v>
      </c>
      <c r="ID35">
        <v>0.41065053843531085</v>
      </c>
      <c r="IE35">
        <v>0.41749701362905539</v>
      </c>
      <c r="IF35">
        <v>0.40837984051018228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0.31693457211524917</v>
      </c>
      <c r="IU35">
        <v>0.55536124411764598</v>
      </c>
      <c r="IV35">
        <v>0.44411940759456725</v>
      </c>
      <c r="IW35">
        <v>0.43570154956444934</v>
      </c>
      <c r="IX35">
        <v>0.43779071738851882</v>
      </c>
      <c r="IY35">
        <v>0.43804235491784888</v>
      </c>
      <c r="IZ35">
        <v>0.4406191770237361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2.5191100761908927</v>
      </c>
      <c r="JP35">
        <v>1.1994511126042229</v>
      </c>
      <c r="JQ35">
        <v>0.5328592756512387</v>
      </c>
      <c r="JR35">
        <v>0.4726601501247269</v>
      </c>
      <c r="JS35">
        <v>0.47410717576326039</v>
      </c>
      <c r="JT35">
        <v>0.46900040914009766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1.5308562946537465</v>
      </c>
      <c r="KL35">
        <v>0.62870802510962487</v>
      </c>
      <c r="KM35">
        <v>0.5267046420484246</v>
      </c>
      <c r="KN35">
        <v>0.50853671884351526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2.8571641028503607</v>
      </c>
      <c r="LG35">
        <v>1.0650438741339541</v>
      </c>
      <c r="LH35">
        <v>0.60811331246523936</v>
      </c>
      <c r="LJ35" s="102" t="s">
        <v>61</v>
      </c>
      <c r="LL35">
        <v>8</v>
      </c>
      <c r="LM35" s="86">
        <v>0.4</v>
      </c>
      <c r="LN35">
        <f t="shared" ref="LN35:MG35" si="25">EK$94</f>
        <v>0</v>
      </c>
      <c r="LO35">
        <f t="shared" si="25"/>
        <v>0</v>
      </c>
      <c r="LP35">
        <f t="shared" si="25"/>
        <v>0</v>
      </c>
      <c r="LQ35">
        <f t="shared" si="25"/>
        <v>0</v>
      </c>
      <c r="LR35">
        <f t="shared" si="25"/>
        <v>0</v>
      </c>
      <c r="LS35">
        <f t="shared" si="25"/>
        <v>0</v>
      </c>
      <c r="LT35">
        <f t="shared" si="25"/>
        <v>0</v>
      </c>
      <c r="LU35">
        <f t="shared" si="25"/>
        <v>0</v>
      </c>
      <c r="LV35">
        <f t="shared" si="25"/>
        <v>0</v>
      </c>
      <c r="LW35">
        <f t="shared" si="25"/>
        <v>0</v>
      </c>
      <c r="LX35">
        <f t="shared" si="25"/>
        <v>0</v>
      </c>
      <c r="LY35">
        <f t="shared" si="25"/>
        <v>0</v>
      </c>
      <c r="LZ35">
        <f t="shared" si="25"/>
        <v>0</v>
      </c>
      <c r="MA35">
        <f t="shared" si="25"/>
        <v>0</v>
      </c>
      <c r="MB35">
        <f t="shared" si="25"/>
        <v>0</v>
      </c>
      <c r="MC35">
        <f t="shared" si="25"/>
        <v>0</v>
      </c>
      <c r="MD35">
        <f t="shared" si="25"/>
        <v>0</v>
      </c>
      <c r="ME35">
        <f t="shared" si="25"/>
        <v>0</v>
      </c>
      <c r="MF35">
        <f t="shared" si="25"/>
        <v>0</v>
      </c>
      <c r="MG35">
        <f t="shared" si="25"/>
        <v>0</v>
      </c>
      <c r="MI35">
        <f t="shared" si="19"/>
        <v>10.398960000000001</v>
      </c>
      <c r="MJ35" s="86">
        <v>0.4</v>
      </c>
      <c r="MK35">
        <f>0.6*LW35+0.4*LX35</f>
        <v>0</v>
      </c>
    </row>
    <row r="36" spans="1:389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J36" s="102" t="s">
        <v>63</v>
      </c>
      <c r="LL36">
        <v>9</v>
      </c>
      <c r="LM36" s="86">
        <v>0.45</v>
      </c>
      <c r="LN36">
        <f t="shared" ref="LN36:MG36" si="26">FE$94</f>
        <v>0</v>
      </c>
      <c r="LO36">
        <f t="shared" si="26"/>
        <v>0</v>
      </c>
      <c r="LP36">
        <f t="shared" si="26"/>
        <v>0</v>
      </c>
      <c r="LQ36">
        <f t="shared" si="26"/>
        <v>0</v>
      </c>
      <c r="LR36">
        <f t="shared" si="26"/>
        <v>0</v>
      </c>
      <c r="LS36">
        <f t="shared" si="26"/>
        <v>0</v>
      </c>
      <c r="LT36">
        <f t="shared" si="26"/>
        <v>0</v>
      </c>
      <c r="LU36">
        <f t="shared" si="26"/>
        <v>0</v>
      </c>
      <c r="LV36">
        <f t="shared" si="26"/>
        <v>0</v>
      </c>
      <c r="LW36">
        <f t="shared" si="26"/>
        <v>0</v>
      </c>
      <c r="LX36">
        <f t="shared" si="26"/>
        <v>0</v>
      </c>
      <c r="LY36">
        <f t="shared" si="26"/>
        <v>0</v>
      </c>
      <c r="LZ36">
        <f t="shared" si="26"/>
        <v>0</v>
      </c>
      <c r="MA36">
        <f t="shared" si="26"/>
        <v>0</v>
      </c>
      <c r="MB36">
        <f t="shared" si="26"/>
        <v>0</v>
      </c>
      <c r="MC36">
        <f t="shared" si="26"/>
        <v>0</v>
      </c>
      <c r="MD36">
        <f t="shared" si="26"/>
        <v>0</v>
      </c>
      <c r="ME36">
        <f t="shared" si="26"/>
        <v>0</v>
      </c>
      <c r="MF36">
        <f t="shared" si="26"/>
        <v>0</v>
      </c>
      <c r="MG36">
        <f t="shared" si="26"/>
        <v>0</v>
      </c>
      <c r="MI36">
        <f t="shared" si="19"/>
        <v>10.996305</v>
      </c>
      <c r="MJ36" s="86">
        <v>0.45</v>
      </c>
      <c r="MK36">
        <f>0.01*LW36+0.99*LX36</f>
        <v>0</v>
      </c>
      <c r="MV36" s="106"/>
      <c r="MW36" s="106"/>
      <c r="MX36" s="106"/>
      <c r="MY36" s="106"/>
      <c r="MZ36" s="106"/>
      <c r="NA36" s="106"/>
      <c r="NB36" s="106"/>
      <c r="NC36" s="106"/>
      <c r="ND36" s="106"/>
      <c r="NE36" s="106"/>
      <c r="NF36" s="106"/>
      <c r="NG36" s="106"/>
      <c r="NH36" s="106"/>
      <c r="NI36" s="106"/>
      <c r="NJ36" s="106"/>
    </row>
    <row r="37" spans="1:389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J37" s="102" t="s">
        <v>65</v>
      </c>
      <c r="LL37">
        <v>10</v>
      </c>
      <c r="LM37" s="86">
        <v>0.5</v>
      </c>
      <c r="LN37">
        <f t="shared" ref="LN37:MG37" si="27">FY$94</f>
        <v>0</v>
      </c>
      <c r="LO37">
        <f t="shared" si="27"/>
        <v>0</v>
      </c>
      <c r="LP37">
        <f t="shared" si="27"/>
        <v>0</v>
      </c>
      <c r="LQ37">
        <f t="shared" si="27"/>
        <v>0</v>
      </c>
      <c r="LR37">
        <f t="shared" si="27"/>
        <v>0</v>
      </c>
      <c r="LS37">
        <f t="shared" si="27"/>
        <v>0</v>
      </c>
      <c r="LT37">
        <f t="shared" si="27"/>
        <v>0</v>
      </c>
      <c r="LU37">
        <f t="shared" si="27"/>
        <v>0</v>
      </c>
      <c r="LV37">
        <f t="shared" si="27"/>
        <v>0</v>
      </c>
      <c r="LW37">
        <f t="shared" si="27"/>
        <v>0</v>
      </c>
      <c r="LX37">
        <f t="shared" si="27"/>
        <v>0</v>
      </c>
      <c r="LY37">
        <f t="shared" si="27"/>
        <v>0</v>
      </c>
      <c r="LZ37">
        <f t="shared" si="27"/>
        <v>0</v>
      </c>
      <c r="MA37">
        <f t="shared" si="27"/>
        <v>0</v>
      </c>
      <c r="MB37">
        <f t="shared" si="27"/>
        <v>0</v>
      </c>
      <c r="MC37">
        <f t="shared" si="27"/>
        <v>0</v>
      </c>
      <c r="MD37">
        <f t="shared" si="27"/>
        <v>0</v>
      </c>
      <c r="ME37">
        <f t="shared" si="27"/>
        <v>0</v>
      </c>
      <c r="MF37">
        <f t="shared" si="27"/>
        <v>0</v>
      </c>
      <c r="MG37">
        <f t="shared" si="27"/>
        <v>0</v>
      </c>
      <c r="MI37">
        <f t="shared" si="19"/>
        <v>11.59365</v>
      </c>
      <c r="MJ37" s="86">
        <v>0.5</v>
      </c>
      <c r="MK37">
        <f>0.41*LX37+0.59*LY37</f>
        <v>0</v>
      </c>
      <c r="MV37" s="106"/>
      <c r="MW37" s="106"/>
      <c r="MX37" s="106"/>
      <c r="MY37" s="106"/>
      <c r="MZ37" s="106"/>
      <c r="NA37" s="106"/>
      <c r="NB37" s="106"/>
      <c r="NC37" s="106"/>
      <c r="ND37" s="106"/>
      <c r="NE37" s="106"/>
      <c r="NF37" s="106"/>
      <c r="NG37" s="106"/>
      <c r="NH37" s="106"/>
      <c r="NI37" s="106"/>
      <c r="NJ37" s="106"/>
    </row>
    <row r="38" spans="1:389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0.65949509398954675</v>
      </c>
      <c r="H38">
        <v>0.69050447258112135</v>
      </c>
      <c r="I38">
        <v>0.68671124790900195</v>
      </c>
      <c r="J38">
        <v>0.7306322090948516</v>
      </c>
      <c r="K38">
        <v>0.61424236112287822</v>
      </c>
      <c r="L38">
        <v>0.63422700486812156</v>
      </c>
      <c r="M38">
        <v>0.64057486447883105</v>
      </c>
      <c r="N38">
        <v>0.64737245887374384</v>
      </c>
      <c r="O38">
        <v>1.3721911739121182</v>
      </c>
      <c r="P38">
        <v>1.3673814294446434</v>
      </c>
      <c r="Q38">
        <v>1.3671749923843468</v>
      </c>
      <c r="R38">
        <v>1.3774551865043001</v>
      </c>
      <c r="S38">
        <v>1.3587797760998466</v>
      </c>
      <c r="T38">
        <v>1.3692117411582299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0.71234958014679117</v>
      </c>
      <c r="AB38">
        <v>0.80044304743108563</v>
      </c>
      <c r="AC38">
        <v>0.82887631352562563</v>
      </c>
      <c r="AD38">
        <v>0.6963093261213249</v>
      </c>
      <c r="AE38">
        <v>0.78441907526396826</v>
      </c>
      <c r="AF38">
        <v>0.79663931986204928</v>
      </c>
      <c r="AG38">
        <v>0.77439461838572887</v>
      </c>
      <c r="AH38">
        <v>0.80071596666999756</v>
      </c>
      <c r="AI38">
        <v>1.54532378618837</v>
      </c>
      <c r="AJ38">
        <v>1.6121083646288827</v>
      </c>
      <c r="AK38">
        <v>1.6137209510237058</v>
      </c>
      <c r="AL38">
        <v>1.5852797170648636</v>
      </c>
      <c r="AM38">
        <v>1.5838283418139716</v>
      </c>
      <c r="AN38">
        <v>1.5536070392517376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0.25255461483051989</v>
      </c>
      <c r="AU38">
        <v>0.69219449367812314</v>
      </c>
      <c r="AV38">
        <v>0.83117279360214991</v>
      </c>
      <c r="AW38">
        <v>0.99830208999008907</v>
      </c>
      <c r="AX38">
        <v>0.86174059657258184</v>
      </c>
      <c r="AY38">
        <v>0.92026575703114577</v>
      </c>
      <c r="AZ38">
        <v>0.92602022126554417</v>
      </c>
      <c r="BA38">
        <v>0.90047329924675867</v>
      </c>
      <c r="BB38">
        <v>0.92437561430037474</v>
      </c>
      <c r="BC38">
        <v>1.8577000622026658</v>
      </c>
      <c r="BD38">
        <v>1.8575516156813177</v>
      </c>
      <c r="BE38">
        <v>1.7990107837112137</v>
      </c>
      <c r="BF38">
        <v>1.8288186748131094</v>
      </c>
      <c r="BG38">
        <v>1.8660213394902661</v>
      </c>
      <c r="BH38">
        <v>1.8073816379321517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0.83482969003270091</v>
      </c>
      <c r="BP38">
        <v>0.95922551096184627</v>
      </c>
      <c r="BQ38">
        <v>1.1788567813536637</v>
      </c>
      <c r="BR38">
        <v>1.0052328384516469</v>
      </c>
      <c r="BS38">
        <v>1.0504576363491376</v>
      </c>
      <c r="BT38">
        <v>1.0297917901577986</v>
      </c>
      <c r="BU38">
        <v>1.2670119831262974</v>
      </c>
      <c r="BV38">
        <v>1.0242277344008939</v>
      </c>
      <c r="BW38">
        <v>2.1355530820971311</v>
      </c>
      <c r="BX38">
        <v>2.0748859201979371</v>
      </c>
      <c r="BY38">
        <v>2.0876433123308504</v>
      </c>
      <c r="BZ38">
        <v>2.0651791193578637</v>
      </c>
      <c r="CA38">
        <v>2.0362956469675284</v>
      </c>
      <c r="CB38">
        <v>2.1122201644991199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0.10283088151658355</v>
      </c>
      <c r="CJ38">
        <v>1.2306690519157466</v>
      </c>
      <c r="CK38">
        <v>1.2217916817280421</v>
      </c>
      <c r="CL38">
        <v>1.2500816872961149</v>
      </c>
      <c r="CM38">
        <v>1.1430086515027618</v>
      </c>
      <c r="CN38">
        <v>1.3084766987161114</v>
      </c>
      <c r="CO38">
        <v>1.2275711408865786</v>
      </c>
      <c r="CP38">
        <v>1.3386790594614224</v>
      </c>
      <c r="CQ38">
        <v>2.418414136804373</v>
      </c>
      <c r="CR38">
        <v>2.2901889277760494</v>
      </c>
      <c r="CS38">
        <v>2.2864893972269202</v>
      </c>
      <c r="CT38">
        <v>2.526251368159055</v>
      </c>
      <c r="CU38">
        <v>2.3136470424603428</v>
      </c>
      <c r="CV38">
        <v>2.3985936559295276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1.191430144753596</v>
      </c>
      <c r="DE38">
        <v>1.4916703956032331</v>
      </c>
      <c r="DF38">
        <v>1.4672719449535736</v>
      </c>
      <c r="DG38">
        <v>1.5114305041578726</v>
      </c>
      <c r="DH38">
        <v>1.7519859222454246</v>
      </c>
      <c r="DI38">
        <v>1.6839766518788644</v>
      </c>
      <c r="DJ38">
        <v>1.5535684716858538</v>
      </c>
      <c r="DK38">
        <v>2.658122572540687</v>
      </c>
      <c r="DL38">
        <v>2.7504756441702383</v>
      </c>
      <c r="DM38">
        <v>2.5785133631680019</v>
      </c>
      <c r="DN38">
        <v>2.6358244803630084</v>
      </c>
      <c r="DO38">
        <v>2.6404305683359768</v>
      </c>
      <c r="DP38">
        <v>2.6851456290307123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1.2271576863716078</v>
      </c>
      <c r="DZ38">
        <v>1.7855911029322744</v>
      </c>
      <c r="EA38">
        <v>1.9535922510150996</v>
      </c>
      <c r="EB38">
        <v>1.7463949880733638</v>
      </c>
      <c r="EC38">
        <v>1.7871150488693779</v>
      </c>
      <c r="ED38">
        <v>2.0592895829923208</v>
      </c>
      <c r="EE38">
        <v>2.853369048390018</v>
      </c>
      <c r="EF38">
        <v>2.8480383176321169</v>
      </c>
      <c r="EG38">
        <v>3.0158849843235225</v>
      </c>
      <c r="EH38">
        <v>2.8965388266609975</v>
      </c>
      <c r="EI38">
        <v>3.0070335891950148</v>
      </c>
      <c r="EJ38">
        <v>2.9425728257730053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1.0781942224699679</v>
      </c>
      <c r="ET38">
        <v>1.2452085532425197</v>
      </c>
      <c r="EU38">
        <v>1.8269775950612117</v>
      </c>
      <c r="EV38">
        <v>2.4716690229845399</v>
      </c>
      <c r="EW38">
        <v>2.2847138530778448</v>
      </c>
      <c r="EX38">
        <v>2.2935750935222439</v>
      </c>
      <c r="EY38">
        <v>3.138052532949172</v>
      </c>
      <c r="EZ38">
        <v>3.2632178394241085</v>
      </c>
      <c r="FA38">
        <v>3.3332291236873663</v>
      </c>
      <c r="FB38">
        <v>3.3168192753855141</v>
      </c>
      <c r="FC38">
        <v>3.2429973459772432</v>
      </c>
      <c r="FD38">
        <v>3.2369360628499244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7.8066276090719533E-2</v>
      </c>
      <c r="FN38">
        <v>1.3899508327523162</v>
      </c>
      <c r="FO38">
        <v>1.9980177889936648</v>
      </c>
      <c r="FP38">
        <v>2.5019864788192985</v>
      </c>
      <c r="FQ38">
        <v>2.244029814319882</v>
      </c>
      <c r="FR38">
        <v>2.4203902171946532</v>
      </c>
      <c r="FS38">
        <v>3.4517026939447275</v>
      </c>
      <c r="FT38">
        <v>3.6501677645392201</v>
      </c>
      <c r="FU38">
        <v>3.3501559267039687</v>
      </c>
      <c r="FV38">
        <v>3.449937099206664</v>
      </c>
      <c r="FW38">
        <v>3.6448278073858771</v>
      </c>
      <c r="FX38">
        <v>3.6176124309865156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0.68110094846292946</v>
      </c>
      <c r="GI38">
        <v>1.3708659802022038</v>
      </c>
      <c r="GJ38">
        <v>2.3182345446227619</v>
      </c>
      <c r="GK38">
        <v>2.2677892704000038</v>
      </c>
      <c r="GL38">
        <v>2.8064027170182793</v>
      </c>
      <c r="GM38">
        <v>3.8788841344213427</v>
      </c>
      <c r="GN38">
        <v>3.8248904391053351</v>
      </c>
      <c r="GO38">
        <v>3.7841526894548942</v>
      </c>
      <c r="GP38">
        <v>3.7532201976984956</v>
      </c>
      <c r="GQ38">
        <v>3.6528344307152234</v>
      </c>
      <c r="GR38">
        <v>3.9875281980297688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1.0790977427438073</v>
      </c>
      <c r="HE38">
        <v>2.1069864267973597</v>
      </c>
      <c r="HF38">
        <v>2.7682256169422015</v>
      </c>
      <c r="HG38">
        <v>4.2216527965191251</v>
      </c>
      <c r="HH38">
        <v>4.1783055130108808</v>
      </c>
      <c r="HI38">
        <v>3.9917060776149929</v>
      </c>
      <c r="HJ38">
        <v>4.1078960239298246</v>
      </c>
      <c r="HK38">
        <v>4.1391615721540882</v>
      </c>
      <c r="HL38">
        <v>4.1976508721336563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1.3105605726350082</v>
      </c>
      <c r="HZ38">
        <v>1.2822209625827212</v>
      </c>
      <c r="IA38">
        <v>4.1566267370519787</v>
      </c>
      <c r="IB38">
        <v>4.4272224549083106</v>
      </c>
      <c r="IC38">
        <v>4.3358323506031118</v>
      </c>
      <c r="ID38">
        <v>4.3704310745459516</v>
      </c>
      <c r="IE38">
        <v>4.2807278725323767</v>
      </c>
      <c r="IF38">
        <v>4.3812458306760274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1.0768823182444238</v>
      </c>
      <c r="IU38">
        <v>4.6831242982039374</v>
      </c>
      <c r="IV38">
        <v>4.07106325727311</v>
      </c>
      <c r="IW38">
        <v>4.6486571865301887</v>
      </c>
      <c r="IX38">
        <v>4.5944100203824378</v>
      </c>
      <c r="IY38">
        <v>4.4694046382785544</v>
      </c>
      <c r="IZ38">
        <v>4.5699308943142389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20.488255751242587</v>
      </c>
      <c r="JP38">
        <v>10.1512993650165</v>
      </c>
      <c r="JQ38">
        <v>4.5105783868249842</v>
      </c>
      <c r="JR38">
        <v>4.4774150824558188</v>
      </c>
      <c r="JS38">
        <v>4.7736533435807331</v>
      </c>
      <c r="JT38">
        <v>4.8972803135057452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11.296277846646246</v>
      </c>
      <c r="KL38">
        <v>5.2647418767341048</v>
      </c>
      <c r="KM38">
        <v>4.6516106577789245</v>
      </c>
      <c r="KN38">
        <v>4.9797197458001756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22.418416987232138</v>
      </c>
      <c r="LG38">
        <v>8.6216159176283096</v>
      </c>
      <c r="LH38">
        <v>5.0185566821988994</v>
      </c>
      <c r="LJ38" s="102" t="s">
        <v>67</v>
      </c>
      <c r="LL38">
        <v>11</v>
      </c>
      <c r="LM38" s="86">
        <v>0.55000000000000004</v>
      </c>
      <c r="LN38">
        <f t="shared" ref="LN38:MG38" si="28">GS$94</f>
        <v>0</v>
      </c>
      <c r="LO38">
        <f t="shared" si="28"/>
        <v>0</v>
      </c>
      <c r="LP38">
        <f t="shared" si="28"/>
        <v>0</v>
      </c>
      <c r="LQ38">
        <f t="shared" si="28"/>
        <v>0</v>
      </c>
      <c r="LR38">
        <f t="shared" si="28"/>
        <v>0</v>
      </c>
      <c r="LS38">
        <f t="shared" si="28"/>
        <v>0</v>
      </c>
      <c r="LT38">
        <f t="shared" si="28"/>
        <v>0</v>
      </c>
      <c r="LU38">
        <f t="shared" si="28"/>
        <v>0</v>
      </c>
      <c r="LV38">
        <f t="shared" si="28"/>
        <v>0</v>
      </c>
      <c r="LW38">
        <f t="shared" si="28"/>
        <v>0</v>
      </c>
      <c r="LX38">
        <f t="shared" si="28"/>
        <v>0</v>
      </c>
      <c r="LY38">
        <f t="shared" si="28"/>
        <v>0</v>
      </c>
      <c r="LZ38">
        <f t="shared" si="28"/>
        <v>0</v>
      </c>
      <c r="MA38">
        <f t="shared" si="28"/>
        <v>0</v>
      </c>
      <c r="MB38">
        <f t="shared" si="28"/>
        <v>0</v>
      </c>
      <c r="MC38">
        <f t="shared" si="28"/>
        <v>0</v>
      </c>
      <c r="MD38">
        <f t="shared" si="28"/>
        <v>0</v>
      </c>
      <c r="ME38">
        <f t="shared" si="28"/>
        <v>0</v>
      </c>
      <c r="MF38">
        <f t="shared" si="28"/>
        <v>0</v>
      </c>
      <c r="MG38">
        <f t="shared" si="28"/>
        <v>0</v>
      </c>
      <c r="MI38">
        <f t="shared" si="19"/>
        <v>12.190995000000001</v>
      </c>
      <c r="MJ38" s="86">
        <v>0.55000000000000004</v>
      </c>
      <c r="MK38">
        <f>0.8*LY38+0.2*LZ38</f>
        <v>0</v>
      </c>
    </row>
    <row r="39" spans="1:389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2.924368080533596E-3</v>
      </c>
      <c r="AD39">
        <v>0</v>
      </c>
      <c r="AE39">
        <v>1.8325910837240861E-2</v>
      </c>
      <c r="AF39">
        <v>1.4524290184943173E-3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3.9188145129141552E-3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9.2550800869838523E-2</v>
      </c>
      <c r="AV39">
        <v>6.3873199697515939E-2</v>
      </c>
      <c r="AW39">
        <v>9.967135325353621E-2</v>
      </c>
      <c r="AX39">
        <v>5.8406282634898873E-2</v>
      </c>
      <c r="AY39">
        <v>0.10273884430662931</v>
      </c>
      <c r="AZ39">
        <v>7.6868443550200921E-2</v>
      </c>
      <c r="BA39">
        <v>5.8570802887564832E-2</v>
      </c>
      <c r="BB39">
        <v>3.8969136268656043E-2</v>
      </c>
      <c r="BC39">
        <v>5.3747348521181237E-2</v>
      </c>
      <c r="BD39">
        <v>9.8655646035803693E-2</v>
      </c>
      <c r="BE39">
        <v>7.4202490014640368E-2</v>
      </c>
      <c r="BF39">
        <v>0</v>
      </c>
      <c r="BG39">
        <v>0.14398557716945309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8.9994843858074755E-2</v>
      </c>
      <c r="BQ39">
        <v>0.26827560556748864</v>
      </c>
      <c r="BR39">
        <v>0.10383019851874813</v>
      </c>
      <c r="BS39">
        <v>0.14909103489964315</v>
      </c>
      <c r="BT39">
        <v>0.11437721769450652</v>
      </c>
      <c r="BU39">
        <v>0.3000896817851737</v>
      </c>
      <c r="BV39">
        <v>7.4321966903057021E-2</v>
      </c>
      <c r="BW39">
        <v>0.20923216444974557</v>
      </c>
      <c r="BX39">
        <v>0.19389899162883276</v>
      </c>
      <c r="BY39">
        <v>0.15859509665598176</v>
      </c>
      <c r="BZ39">
        <v>0.14576475322131108</v>
      </c>
      <c r="CA39">
        <v>7.3084379703185445E-2</v>
      </c>
      <c r="CB39">
        <v>0.1567053560975524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0.33928170851216666</v>
      </c>
      <c r="CK39">
        <v>0.22390121734576807</v>
      </c>
      <c r="CL39">
        <v>0.28625720279800376</v>
      </c>
      <c r="CM39">
        <v>0.23206687811165161</v>
      </c>
      <c r="CN39">
        <v>0.33306835513517852</v>
      </c>
      <c r="CO39">
        <v>0.22692883148127027</v>
      </c>
      <c r="CP39">
        <v>0.29206377597000943</v>
      </c>
      <c r="CQ39">
        <v>0.35270538857442041</v>
      </c>
      <c r="CR39">
        <v>0.17027155321249657</v>
      </c>
      <c r="CS39">
        <v>0.25987963219705129</v>
      </c>
      <c r="CT39">
        <v>0.49849806039015682</v>
      </c>
      <c r="CU39">
        <v>0.16413120358866212</v>
      </c>
      <c r="CV39">
        <v>0.44258237827443014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0.47945541315016466</v>
      </c>
      <c r="DF39">
        <v>0.44856983669161588</v>
      </c>
      <c r="DG39">
        <v>0.41798327908507299</v>
      </c>
      <c r="DH39">
        <v>0.60960374934311334</v>
      </c>
      <c r="DI39">
        <v>0.40693070715431062</v>
      </c>
      <c r="DJ39">
        <v>0.46286673047827759</v>
      </c>
      <c r="DK39">
        <v>0.53251706932304022</v>
      </c>
      <c r="DL39">
        <v>0.5846781249302021</v>
      </c>
      <c r="DM39">
        <v>0.49081973244413252</v>
      </c>
      <c r="DN39">
        <v>0.52329995776959648</v>
      </c>
      <c r="DO39">
        <v>0.51410670288965932</v>
      </c>
      <c r="DP39">
        <v>0.457302746667194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0.25151271466651376</v>
      </c>
      <c r="DZ39">
        <v>0.61266937432738833</v>
      </c>
      <c r="EA39">
        <v>0.77520765120963275</v>
      </c>
      <c r="EB39">
        <v>0.53867113264979072</v>
      </c>
      <c r="EC39">
        <v>0.68915797811325785</v>
      </c>
      <c r="ED39">
        <v>0.76434265677641244</v>
      </c>
      <c r="EE39">
        <v>0.53352469611252151</v>
      </c>
      <c r="EF39">
        <v>0.5966907194859965</v>
      </c>
      <c r="EG39">
        <v>0.6898823591750074</v>
      </c>
      <c r="EH39">
        <v>0.6615019218557634</v>
      </c>
      <c r="EI39">
        <v>0.699572002272419</v>
      </c>
      <c r="EJ39">
        <v>0.663395084528419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0.34230832386936533</v>
      </c>
      <c r="EU39">
        <v>0.79396752164659212</v>
      </c>
      <c r="EV39">
        <v>0.93514475376533945</v>
      </c>
      <c r="EW39">
        <v>0.90943208152378241</v>
      </c>
      <c r="EX39">
        <v>0.90360504640400541</v>
      </c>
      <c r="EY39">
        <v>0.64917823950763376</v>
      </c>
      <c r="EZ39">
        <v>0.84424097342319371</v>
      </c>
      <c r="FA39">
        <v>0.90243309463140187</v>
      </c>
      <c r="FB39">
        <v>0.90620255926093407</v>
      </c>
      <c r="FC39">
        <v>0.71907671105067061</v>
      </c>
      <c r="FD39">
        <v>0.84001409120101544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3.6115862336436294E-2</v>
      </c>
      <c r="FN39">
        <v>0.35000285081825427</v>
      </c>
      <c r="FO39">
        <v>0.79960835364772975</v>
      </c>
      <c r="FP39">
        <v>1.0318645479547732</v>
      </c>
      <c r="FQ39">
        <v>0.91925772607195855</v>
      </c>
      <c r="FR39">
        <v>0.91856319478958792</v>
      </c>
      <c r="FS39">
        <v>0.81476994264878999</v>
      </c>
      <c r="FT39">
        <v>0.9704892250282019</v>
      </c>
      <c r="FU39">
        <v>0.94336291927359062</v>
      </c>
      <c r="FV39">
        <v>0.89142315582972642</v>
      </c>
      <c r="FW39">
        <v>0.97362221119890091</v>
      </c>
      <c r="FX39">
        <v>0.86922855251646458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0.43443696815227245</v>
      </c>
      <c r="GJ39">
        <v>0.8572093652538626</v>
      </c>
      <c r="GK39">
        <v>0.925482042478595</v>
      </c>
      <c r="GL39">
        <v>1.2612702414760597</v>
      </c>
      <c r="GM39">
        <v>1.1543856170853777</v>
      </c>
      <c r="GN39">
        <v>1.1403922672459681</v>
      </c>
      <c r="GO39">
        <v>1.1579048649265447</v>
      </c>
      <c r="GP39">
        <v>1.0113931862537158</v>
      </c>
      <c r="GQ39">
        <v>1.0368670317201552</v>
      </c>
      <c r="GR39">
        <v>1.1489554148878374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0.33282691270519749</v>
      </c>
      <c r="HE39">
        <v>0.8018236703429592</v>
      </c>
      <c r="HF39">
        <v>1.2050178216253489</v>
      </c>
      <c r="HG39">
        <v>1.2235084838191579</v>
      </c>
      <c r="HH39">
        <v>1.1287656054220947</v>
      </c>
      <c r="HI39">
        <v>1.1426063321790729</v>
      </c>
      <c r="HJ39">
        <v>1.1956136999851259</v>
      </c>
      <c r="HK39">
        <v>1.1476766578860247</v>
      </c>
      <c r="HL39">
        <v>1.2569809688089737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0.50239146171464499</v>
      </c>
      <c r="HZ39">
        <v>0.32818070750307693</v>
      </c>
      <c r="IA39">
        <v>0.99471662987828591</v>
      </c>
      <c r="IB39">
        <v>1.3367628693722804</v>
      </c>
      <c r="IC39">
        <v>1.2022991232651106</v>
      </c>
      <c r="ID39">
        <v>1.1596600660540044</v>
      </c>
      <c r="IE39">
        <v>1.2232526816039775</v>
      </c>
      <c r="IF39">
        <v>1.2256328554381071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0.17213506513166552</v>
      </c>
      <c r="IV39">
        <v>0.55354774394684614</v>
      </c>
      <c r="IW39">
        <v>1.4491481319504591</v>
      </c>
      <c r="IX39">
        <v>1.3853703976239355</v>
      </c>
      <c r="IY39">
        <v>1.2785715690445112</v>
      </c>
      <c r="IZ39">
        <v>1.3578875811336368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0.62350334048944156</v>
      </c>
      <c r="JQ39">
        <v>9.4066707673816669E-2</v>
      </c>
      <c r="JR39">
        <v>0.93188225393665591</v>
      </c>
      <c r="JS39">
        <v>1.3622449317800984</v>
      </c>
      <c r="JT39">
        <v>1.5928100539316579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0.73765347814137405</v>
      </c>
      <c r="KL39">
        <v>0.7363570037403967</v>
      </c>
      <c r="KM39">
        <v>0.52686082486117802</v>
      </c>
      <c r="KN39">
        <v>1.3451568286763798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0.14791169227151441</v>
      </c>
      <c r="LH39">
        <v>0.55429915016009912</v>
      </c>
      <c r="LJ39" s="102" t="s">
        <v>69</v>
      </c>
      <c r="LL39">
        <v>12</v>
      </c>
      <c r="LM39" s="86">
        <v>0.6</v>
      </c>
      <c r="LN39">
        <f t="shared" ref="LN39:MG39" si="29">HM$94</f>
        <v>0</v>
      </c>
      <c r="LO39">
        <f t="shared" si="29"/>
        <v>0</v>
      </c>
      <c r="LP39">
        <f t="shared" si="29"/>
        <v>0</v>
      </c>
      <c r="LQ39">
        <f t="shared" si="29"/>
        <v>0</v>
      </c>
      <c r="LR39">
        <f t="shared" si="29"/>
        <v>0</v>
      </c>
      <c r="LS39">
        <f t="shared" si="29"/>
        <v>0</v>
      </c>
      <c r="LT39">
        <f t="shared" si="29"/>
        <v>0</v>
      </c>
      <c r="LU39">
        <f t="shared" si="29"/>
        <v>0</v>
      </c>
      <c r="LV39">
        <f t="shared" si="29"/>
        <v>0</v>
      </c>
      <c r="LW39">
        <f t="shared" si="29"/>
        <v>0</v>
      </c>
      <c r="LX39">
        <f t="shared" si="29"/>
        <v>0</v>
      </c>
      <c r="LY39">
        <f t="shared" si="29"/>
        <v>0</v>
      </c>
      <c r="LZ39">
        <f t="shared" si="29"/>
        <v>0</v>
      </c>
      <c r="MA39">
        <f t="shared" si="29"/>
        <v>0</v>
      </c>
      <c r="MB39">
        <f t="shared" si="29"/>
        <v>0</v>
      </c>
      <c r="MC39">
        <f t="shared" si="29"/>
        <v>0</v>
      </c>
      <c r="MD39">
        <f t="shared" si="29"/>
        <v>0</v>
      </c>
      <c r="ME39">
        <f t="shared" si="29"/>
        <v>0</v>
      </c>
      <c r="MF39">
        <f t="shared" si="29"/>
        <v>0</v>
      </c>
      <c r="MG39">
        <f t="shared" si="29"/>
        <v>0</v>
      </c>
      <c r="MI39">
        <f t="shared" si="19"/>
        <v>12.78834</v>
      </c>
      <c r="MJ39" s="86">
        <v>0.6</v>
      </c>
      <c r="MK39">
        <f>0.21*LY39+0.79*LZ39</f>
        <v>0</v>
      </c>
    </row>
    <row r="40" spans="1:389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J40" s="102" t="s">
        <v>71</v>
      </c>
      <c r="LL40">
        <v>13</v>
      </c>
      <c r="LM40" s="86">
        <v>0.65</v>
      </c>
      <c r="LN40">
        <f t="shared" ref="LN40:MG40" si="30">IG$94</f>
        <v>0</v>
      </c>
      <c r="LO40">
        <f t="shared" si="30"/>
        <v>0</v>
      </c>
      <c r="LP40">
        <f t="shared" si="30"/>
        <v>0</v>
      </c>
      <c r="LQ40">
        <f t="shared" si="30"/>
        <v>0</v>
      </c>
      <c r="LR40">
        <f t="shared" si="30"/>
        <v>0</v>
      </c>
      <c r="LS40">
        <f t="shared" si="30"/>
        <v>0</v>
      </c>
      <c r="LT40">
        <f t="shared" si="30"/>
        <v>0</v>
      </c>
      <c r="LU40">
        <f t="shared" si="30"/>
        <v>0</v>
      </c>
      <c r="LV40">
        <f t="shared" si="30"/>
        <v>0</v>
      </c>
      <c r="LW40">
        <f t="shared" si="30"/>
        <v>0</v>
      </c>
      <c r="LX40">
        <f t="shared" si="30"/>
        <v>0</v>
      </c>
      <c r="LY40">
        <f t="shared" si="30"/>
        <v>0</v>
      </c>
      <c r="LZ40">
        <f t="shared" si="30"/>
        <v>0</v>
      </c>
      <c r="MA40">
        <f t="shared" si="30"/>
        <v>0</v>
      </c>
      <c r="MB40">
        <f t="shared" si="30"/>
        <v>0</v>
      </c>
      <c r="MC40">
        <f t="shared" si="30"/>
        <v>0</v>
      </c>
      <c r="MD40">
        <f t="shared" si="30"/>
        <v>0</v>
      </c>
      <c r="ME40">
        <f t="shared" si="30"/>
        <v>0</v>
      </c>
      <c r="MF40">
        <f t="shared" si="30"/>
        <v>0</v>
      </c>
      <c r="MG40">
        <f t="shared" si="30"/>
        <v>0</v>
      </c>
      <c r="MI40">
        <f t="shared" si="19"/>
        <v>13.385685</v>
      </c>
      <c r="MJ40" s="86">
        <v>0.65</v>
      </c>
      <c r="MK40">
        <f>0.61*LZ40+0.39*MA40</f>
        <v>0</v>
      </c>
      <c r="MV40" s="105"/>
      <c r="MW40" s="105"/>
      <c r="MX40" s="105"/>
      <c r="MY40" s="105"/>
      <c r="MZ40" s="105"/>
      <c r="NA40" s="105"/>
      <c r="NB40" s="105"/>
      <c r="NC40" s="105"/>
      <c r="ND40" s="105"/>
      <c r="NE40" s="105"/>
      <c r="NF40" s="105"/>
      <c r="NG40" s="105"/>
      <c r="NH40" s="105"/>
      <c r="NI40" s="105"/>
      <c r="NJ40" s="105"/>
      <c r="NK40" s="105"/>
      <c r="NL40" s="105"/>
      <c r="NM40" s="105"/>
      <c r="NN40" s="105"/>
    </row>
    <row r="41" spans="1:389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J41" s="102" t="s">
        <v>73</v>
      </c>
      <c r="LL41">
        <v>14</v>
      </c>
      <c r="LM41" s="86">
        <v>0.7</v>
      </c>
      <c r="LN41">
        <f t="shared" ref="LN41:MG41" si="31">JA$94</f>
        <v>0</v>
      </c>
      <c r="LO41">
        <f t="shared" si="31"/>
        <v>0</v>
      </c>
      <c r="LP41">
        <f t="shared" si="31"/>
        <v>0</v>
      </c>
      <c r="LQ41">
        <f t="shared" si="31"/>
        <v>0</v>
      </c>
      <c r="LR41">
        <f t="shared" si="31"/>
        <v>0</v>
      </c>
      <c r="LS41">
        <f t="shared" si="31"/>
        <v>0</v>
      </c>
      <c r="LT41">
        <f t="shared" si="31"/>
        <v>0</v>
      </c>
      <c r="LU41">
        <f t="shared" si="31"/>
        <v>0</v>
      </c>
      <c r="LV41">
        <f t="shared" si="31"/>
        <v>0</v>
      </c>
      <c r="LW41">
        <f t="shared" si="31"/>
        <v>0</v>
      </c>
      <c r="LX41">
        <f t="shared" si="31"/>
        <v>0</v>
      </c>
      <c r="LY41">
        <f t="shared" si="31"/>
        <v>0</v>
      </c>
      <c r="LZ41">
        <f t="shared" si="31"/>
        <v>0</v>
      </c>
      <c r="MA41">
        <f t="shared" si="31"/>
        <v>0</v>
      </c>
      <c r="MB41">
        <f t="shared" si="31"/>
        <v>0</v>
      </c>
      <c r="MC41">
        <f t="shared" si="31"/>
        <v>0</v>
      </c>
      <c r="MD41">
        <f t="shared" si="31"/>
        <v>0</v>
      </c>
      <c r="ME41">
        <f t="shared" si="31"/>
        <v>0</v>
      </c>
      <c r="MF41">
        <f t="shared" si="31"/>
        <v>0</v>
      </c>
      <c r="MG41">
        <f t="shared" si="31"/>
        <v>0</v>
      </c>
      <c r="MI41">
        <f t="shared" si="19"/>
        <v>13.983029999999999</v>
      </c>
      <c r="MJ41" s="86">
        <v>0.7</v>
      </c>
      <c r="MK41">
        <f>0.02*LZ41+0.98*MA41</f>
        <v>0</v>
      </c>
      <c r="MV41" s="105"/>
      <c r="MW41" s="105"/>
      <c r="MX41" s="105"/>
      <c r="MY41" s="105"/>
      <c r="MZ41" s="105"/>
      <c r="NA41" s="105"/>
      <c r="NB41" s="105"/>
      <c r="NC41" s="105"/>
      <c r="ND41" s="105"/>
      <c r="NE41" s="105"/>
      <c r="NF41" s="105"/>
      <c r="NG41" s="105"/>
      <c r="NH41" s="105"/>
      <c r="NI41" s="105"/>
      <c r="NJ41" s="105"/>
      <c r="NK41" s="105"/>
      <c r="NL41" s="105"/>
      <c r="NM41" s="105"/>
      <c r="NN41" s="105"/>
    </row>
    <row r="42" spans="1:389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0.59961920841469452</v>
      </c>
      <c r="H42">
        <v>0.36159299571618464</v>
      </c>
      <c r="I42">
        <v>0.34557036291236792</v>
      </c>
      <c r="J42">
        <v>0.36806159464531057</v>
      </c>
      <c r="K42">
        <v>0.31322164818543385</v>
      </c>
      <c r="L42">
        <v>0.32366463564635384</v>
      </c>
      <c r="M42">
        <v>0.32249971519586401</v>
      </c>
      <c r="N42">
        <v>0.32444188559378545</v>
      </c>
      <c r="O42">
        <v>0.63604017539007118</v>
      </c>
      <c r="P42">
        <v>0.63592032951001143</v>
      </c>
      <c r="Q42">
        <v>0.63338665694534391</v>
      </c>
      <c r="R42">
        <v>0.63890923356601104</v>
      </c>
      <c r="S42">
        <v>0.62865837548022152</v>
      </c>
      <c r="T42">
        <v>0.63522757677526565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0.58925829775221628</v>
      </c>
      <c r="AB42">
        <v>0.3986809468638054</v>
      </c>
      <c r="AC42">
        <v>0.41509307949290397</v>
      </c>
      <c r="AD42">
        <v>0.34937569547461467</v>
      </c>
      <c r="AE42">
        <v>0.39336944238271448</v>
      </c>
      <c r="AF42">
        <v>0.40203839354397408</v>
      </c>
      <c r="AG42">
        <v>0.38646707918187123</v>
      </c>
      <c r="AH42">
        <v>0.40021706089365311</v>
      </c>
      <c r="AI42">
        <v>0.69501919115159805</v>
      </c>
      <c r="AJ42">
        <v>0.72867121297074133</v>
      </c>
      <c r="AK42">
        <v>0.72899287290326187</v>
      </c>
      <c r="AL42">
        <v>0.71626518159889485</v>
      </c>
      <c r="AM42">
        <v>0.71501870918584309</v>
      </c>
      <c r="AN42">
        <v>0.69920922597471058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0.28833120131748918</v>
      </c>
      <c r="AU42">
        <v>0.76949359571157649</v>
      </c>
      <c r="AV42">
        <v>0.44983604370182023</v>
      </c>
      <c r="AW42">
        <v>0.47720335750565285</v>
      </c>
      <c r="AX42">
        <v>0.42569964785880682</v>
      </c>
      <c r="AY42">
        <v>0.44452375764403601</v>
      </c>
      <c r="AZ42">
        <v>0.45166825782654002</v>
      </c>
      <c r="BA42">
        <v>0.4495787072425238</v>
      </c>
      <c r="BB42">
        <v>0.46664341814844446</v>
      </c>
      <c r="BC42">
        <v>0.82467657216019563</v>
      </c>
      <c r="BD42">
        <v>0.81813547573578493</v>
      </c>
      <c r="BE42">
        <v>0.7943060112608491</v>
      </c>
      <c r="BF42">
        <v>0.81195259663181485</v>
      </c>
      <c r="BG42">
        <v>0.8113085120741369</v>
      </c>
      <c r="BH42">
        <v>0.80490391947335949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1.0141423541846459</v>
      </c>
      <c r="BP42">
        <v>0.86336275947352359</v>
      </c>
      <c r="BQ42">
        <v>0.45613468091868953</v>
      </c>
      <c r="BR42">
        <v>0.48563413209089495</v>
      </c>
      <c r="BS42">
        <v>0.4788664153285237</v>
      </c>
      <c r="BT42">
        <v>0.48530591527816669</v>
      </c>
      <c r="BU42">
        <v>0.49749935486205232</v>
      </c>
      <c r="BV42">
        <v>0.49802424116313398</v>
      </c>
      <c r="BW42">
        <v>0.90785419902491504</v>
      </c>
      <c r="BX42">
        <v>0.88403518685561155</v>
      </c>
      <c r="BY42">
        <v>0.89493441770596649</v>
      </c>
      <c r="BZ42">
        <v>0.8898661361354484</v>
      </c>
      <c r="CA42">
        <v>0.88082457340162579</v>
      </c>
      <c r="CB42">
        <v>0.90757941939611153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1.1260879473856023</v>
      </c>
      <c r="CJ42">
        <v>1.0915286931860231</v>
      </c>
      <c r="CK42">
        <v>0.74372387733859002</v>
      </c>
      <c r="CL42">
        <v>0.49701971957336688</v>
      </c>
      <c r="CM42">
        <v>0.47927188486093986</v>
      </c>
      <c r="CN42">
        <v>0.52684898922268308</v>
      </c>
      <c r="CO42">
        <v>0.54875420459603363</v>
      </c>
      <c r="CP42">
        <v>0.5485853843335361</v>
      </c>
      <c r="CQ42">
        <v>0.99848162061718282</v>
      </c>
      <c r="CR42">
        <v>0.96955970684800263</v>
      </c>
      <c r="CS42">
        <v>0.94589285393346145</v>
      </c>
      <c r="CT42">
        <v>0.9873504096894381</v>
      </c>
      <c r="CU42">
        <v>0.97594005696607777</v>
      </c>
      <c r="CV42">
        <v>0.97592946387577351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1.1246643392426132</v>
      </c>
      <c r="DE42">
        <v>1.1363553441409726</v>
      </c>
      <c r="DF42">
        <v>0.6302169728420447</v>
      </c>
      <c r="DG42">
        <v>0.56351637676474464</v>
      </c>
      <c r="DH42">
        <v>0.49974103914435331</v>
      </c>
      <c r="DI42">
        <v>0.58853371945463417</v>
      </c>
      <c r="DJ42">
        <v>0.54092581312550425</v>
      </c>
      <c r="DK42">
        <v>1.0204648027032424</v>
      </c>
      <c r="DL42">
        <v>1.0448505924974776</v>
      </c>
      <c r="DM42">
        <v>1.0115085666257311</v>
      </c>
      <c r="DN42">
        <v>1.0338847759553631</v>
      </c>
      <c r="DO42">
        <v>1.0285562483696831</v>
      </c>
      <c r="DP42">
        <v>1.0631230992228107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1.3033511400966391</v>
      </c>
      <c r="DZ42">
        <v>1.0587746438951897</v>
      </c>
      <c r="EA42">
        <v>0.56041515857416402</v>
      </c>
      <c r="EB42">
        <v>0.55741672271334286</v>
      </c>
      <c r="EC42">
        <v>0.52087908067426358</v>
      </c>
      <c r="ED42">
        <v>0.54526870508602254</v>
      </c>
      <c r="EE42">
        <v>1.1115408285147901</v>
      </c>
      <c r="EF42">
        <v>1.0871708154829287</v>
      </c>
      <c r="EG42">
        <v>1.1305223344266013</v>
      </c>
      <c r="EH42">
        <v>1.0729033219174324</v>
      </c>
      <c r="EI42">
        <v>1.1127596359242833</v>
      </c>
      <c r="EJ42">
        <v>1.0966874850376365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1.0061971587701886</v>
      </c>
      <c r="ET42">
        <v>1.2909926795303841</v>
      </c>
      <c r="EU42">
        <v>0.62831709587986961</v>
      </c>
      <c r="EV42">
        <v>0.55453670413913603</v>
      </c>
      <c r="EW42">
        <v>0.52954240933112584</v>
      </c>
      <c r="EX42">
        <v>0.56422700211019172</v>
      </c>
      <c r="EY42">
        <v>1.1992722180076667</v>
      </c>
      <c r="EZ42">
        <v>1.2113932874711639</v>
      </c>
      <c r="FA42">
        <v>1.197084010749822</v>
      </c>
      <c r="FB42">
        <v>1.1904550196089649</v>
      </c>
      <c r="FC42">
        <v>1.1843126093598799</v>
      </c>
      <c r="FD42">
        <v>1.1894331481969647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0.58386010894943774</v>
      </c>
      <c r="FN42">
        <v>1.3192142456343661</v>
      </c>
      <c r="FO42">
        <v>1.3930310294341357</v>
      </c>
      <c r="FP42">
        <v>0.61945282537042934</v>
      </c>
      <c r="FQ42">
        <v>0.53580651465070517</v>
      </c>
      <c r="FR42">
        <v>0.59618275006899546</v>
      </c>
      <c r="FS42">
        <v>1.2905518178162201</v>
      </c>
      <c r="FT42">
        <v>1.2901438999386965</v>
      </c>
      <c r="FU42">
        <v>1.2587221631117724</v>
      </c>
      <c r="FV42">
        <v>1.2603430781733977</v>
      </c>
      <c r="FW42">
        <v>1.294059087780969</v>
      </c>
      <c r="FX42">
        <v>1.2866684625999458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0.72352971838482172</v>
      </c>
      <c r="GI42">
        <v>1.5273134376594391</v>
      </c>
      <c r="GJ42">
        <v>0.98358688925469151</v>
      </c>
      <c r="GK42">
        <v>0.65203381275976302</v>
      </c>
      <c r="GL42">
        <v>0.56529269156337814</v>
      </c>
      <c r="GM42">
        <v>1.3757354731636509</v>
      </c>
      <c r="GN42">
        <v>1.3598417804271687</v>
      </c>
      <c r="GO42">
        <v>1.3729965587304891</v>
      </c>
      <c r="GP42">
        <v>1.360202117714884</v>
      </c>
      <c r="GQ42">
        <v>1.3420927353723136</v>
      </c>
      <c r="GR42">
        <v>1.3635549935583109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1.2808575263181354</v>
      </c>
      <c r="HE42">
        <v>1.6476175048186124</v>
      </c>
      <c r="HF42">
        <v>0.58790879968114862</v>
      </c>
      <c r="HG42">
        <v>1.4751563156309526</v>
      </c>
      <c r="HH42">
        <v>1.449335892374338</v>
      </c>
      <c r="HI42">
        <v>1.4550171498865487</v>
      </c>
      <c r="HJ42">
        <v>1.4363770886062375</v>
      </c>
      <c r="HK42">
        <v>1.446091568719694</v>
      </c>
      <c r="HL42">
        <v>1.4613611786994538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0.9635177682130549</v>
      </c>
      <c r="HZ42">
        <v>1.603754010942666</v>
      </c>
      <c r="IA42">
        <v>2.0052449627395346</v>
      </c>
      <c r="IB42">
        <v>1.5886673473170365</v>
      </c>
      <c r="IC42">
        <v>1.5756528017164926</v>
      </c>
      <c r="ID42">
        <v>1.5612032791642116</v>
      </c>
      <c r="IE42">
        <v>1.5705383936231285</v>
      </c>
      <c r="IF42">
        <v>1.5424709158661141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0.97001443414031674</v>
      </c>
      <c r="IU42">
        <v>2.5118521626954813</v>
      </c>
      <c r="IV42">
        <v>2.4397472955062116</v>
      </c>
      <c r="IW42">
        <v>2.0036759671711883</v>
      </c>
      <c r="IX42">
        <v>1.6522189914722558</v>
      </c>
      <c r="IY42">
        <v>1.6647837547970215</v>
      </c>
      <c r="IZ42">
        <v>1.6490374241003272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9.3813368322056068</v>
      </c>
      <c r="JP42">
        <v>4.7648925146824164</v>
      </c>
      <c r="JQ42">
        <v>2.5235542032040739</v>
      </c>
      <c r="JR42">
        <v>2.4974846549012999</v>
      </c>
      <c r="JS42">
        <v>1.7760653317424415</v>
      </c>
      <c r="JT42">
        <v>1.7472673944790766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5.3720784991683548</v>
      </c>
      <c r="KL42">
        <v>2.7444185070701654</v>
      </c>
      <c r="KM42">
        <v>2.7394410227423838</v>
      </c>
      <c r="KN42">
        <v>2.3647434534657812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10.187825601533918</v>
      </c>
      <c r="LG42">
        <v>3.9785564651634768</v>
      </c>
      <c r="LH42">
        <v>2.6755628719848743</v>
      </c>
      <c r="LJ42" s="102" t="s">
        <v>74</v>
      </c>
      <c r="LL42">
        <v>15</v>
      </c>
      <c r="LM42" s="86">
        <v>0.75</v>
      </c>
      <c r="LN42">
        <f t="shared" ref="LN42:MG42" si="32">JU$94</f>
        <v>0</v>
      </c>
      <c r="LO42">
        <f t="shared" si="32"/>
        <v>0</v>
      </c>
      <c r="LP42">
        <f t="shared" si="32"/>
        <v>0</v>
      </c>
      <c r="LQ42">
        <f t="shared" si="32"/>
        <v>0</v>
      </c>
      <c r="LR42">
        <f t="shared" si="32"/>
        <v>0</v>
      </c>
      <c r="LS42">
        <f t="shared" si="32"/>
        <v>0</v>
      </c>
      <c r="LT42">
        <f t="shared" si="32"/>
        <v>0</v>
      </c>
      <c r="LU42">
        <f t="shared" si="32"/>
        <v>0</v>
      </c>
      <c r="LV42">
        <f t="shared" si="32"/>
        <v>0</v>
      </c>
      <c r="LW42">
        <f t="shared" si="32"/>
        <v>0</v>
      </c>
      <c r="LX42">
        <f t="shared" si="32"/>
        <v>0</v>
      </c>
      <c r="LY42">
        <f t="shared" si="32"/>
        <v>0</v>
      </c>
      <c r="LZ42">
        <f t="shared" si="32"/>
        <v>0</v>
      </c>
      <c r="MA42">
        <f t="shared" si="32"/>
        <v>0</v>
      </c>
      <c r="MB42">
        <f t="shared" si="32"/>
        <v>0</v>
      </c>
      <c r="MC42">
        <f t="shared" si="32"/>
        <v>0</v>
      </c>
      <c r="MD42">
        <f t="shared" si="32"/>
        <v>0</v>
      </c>
      <c r="ME42">
        <f t="shared" si="32"/>
        <v>0</v>
      </c>
      <c r="MF42">
        <f t="shared" si="32"/>
        <v>0</v>
      </c>
      <c r="MG42">
        <f t="shared" si="32"/>
        <v>0</v>
      </c>
      <c r="MI42">
        <f t="shared" si="19"/>
        <v>14.580375</v>
      </c>
      <c r="MJ42" s="86">
        <v>0.75</v>
      </c>
      <c r="MK42">
        <f>0.42*MA42+0.58*MB42</f>
        <v>0</v>
      </c>
    </row>
    <row r="43" spans="1:389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0.4547888636452232</v>
      </c>
      <c r="H43">
        <v>0.34189974017329527</v>
      </c>
      <c r="I43">
        <v>0.34362944116385657</v>
      </c>
      <c r="J43">
        <v>0.36431375546479344</v>
      </c>
      <c r="K43">
        <v>0.30339916266384404</v>
      </c>
      <c r="L43">
        <v>0.31353827509984084</v>
      </c>
      <c r="M43">
        <v>0.31934620818468046</v>
      </c>
      <c r="N43">
        <v>0.32443749690771667</v>
      </c>
      <c r="O43">
        <v>0.72932209020373961</v>
      </c>
      <c r="P43">
        <v>0.72554075192349476</v>
      </c>
      <c r="Q43">
        <v>0.72684799890088547</v>
      </c>
      <c r="R43">
        <v>0.73168521719698265</v>
      </c>
      <c r="S43">
        <v>0.72304399890344107</v>
      </c>
      <c r="T43">
        <v>0.72737758280201625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0.4540700822748121</v>
      </c>
      <c r="AB43">
        <v>0.4037994385535289</v>
      </c>
      <c r="AC43">
        <v>0.41504936831596601</v>
      </c>
      <c r="AD43">
        <v>0.34946919446900943</v>
      </c>
      <c r="AE43">
        <v>0.39040776740582994</v>
      </c>
      <c r="AF43">
        <v>0.39806893259310072</v>
      </c>
      <c r="AG43">
        <v>0.38954428925342899</v>
      </c>
      <c r="AH43">
        <v>0.40192975936518982</v>
      </c>
      <c r="AI43">
        <v>0.83519422468435534</v>
      </c>
      <c r="AJ43">
        <v>0.86857038416038335</v>
      </c>
      <c r="AK43">
        <v>0.86998542471495066</v>
      </c>
      <c r="AL43">
        <v>0.85465431254693824</v>
      </c>
      <c r="AM43">
        <v>0.85413719265353538</v>
      </c>
      <c r="AN43">
        <v>0.83941643564187496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4.8811415668240696E-2</v>
      </c>
      <c r="AU43">
        <v>0.75498528639377904</v>
      </c>
      <c r="AV43">
        <v>0.42475066218887797</v>
      </c>
      <c r="AW43">
        <v>0.50205623706336844</v>
      </c>
      <c r="AX43">
        <v>0.42752610048273881</v>
      </c>
      <c r="AY43">
        <v>0.45438191791147831</v>
      </c>
      <c r="AZ43">
        <v>0.45609732165226891</v>
      </c>
      <c r="BA43">
        <v>0.44417026633148271</v>
      </c>
      <c r="BB43">
        <v>0.45828753351266266</v>
      </c>
      <c r="BC43">
        <v>1.0068843656635746</v>
      </c>
      <c r="BD43">
        <v>1.006872017546526</v>
      </c>
      <c r="BE43">
        <v>0.97956247345582736</v>
      </c>
      <c r="BF43">
        <v>0.99558647819061574</v>
      </c>
      <c r="BG43">
        <v>1.0118387393857398</v>
      </c>
      <c r="BH43">
        <v>0.98262700254215374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0.66208265259731269</v>
      </c>
      <c r="BP43">
        <v>0.65564595080206656</v>
      </c>
      <c r="BQ43">
        <v>0.59993201055233625</v>
      </c>
      <c r="BR43">
        <v>0.49906953232646528</v>
      </c>
      <c r="BS43">
        <v>0.52475175205710101</v>
      </c>
      <c r="BT43">
        <v>0.51652323290577873</v>
      </c>
      <c r="BU43">
        <v>0.62576887356451516</v>
      </c>
      <c r="BV43">
        <v>0.50915561114541852</v>
      </c>
      <c r="BW43">
        <v>1.1638979054835259</v>
      </c>
      <c r="BX43">
        <v>1.1338443579982673</v>
      </c>
      <c r="BY43">
        <v>1.1408834783866564</v>
      </c>
      <c r="BZ43">
        <v>1.1292898748587361</v>
      </c>
      <c r="CA43">
        <v>1.118255619693669</v>
      </c>
      <c r="CB43">
        <v>1.1492622864669346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1.0228120908587777</v>
      </c>
      <c r="CJ43">
        <v>1.1746024627929346</v>
      </c>
      <c r="CK43">
        <v>0.6663556772133018</v>
      </c>
      <c r="CL43">
        <v>0.61768429750693488</v>
      </c>
      <c r="CM43">
        <v>0.56663819238696067</v>
      </c>
      <c r="CN43">
        <v>0.65298034647285608</v>
      </c>
      <c r="CO43">
        <v>0.5982140921833381</v>
      </c>
      <c r="CP43">
        <v>0.66474994089212536</v>
      </c>
      <c r="CQ43">
        <v>1.313950430999258</v>
      </c>
      <c r="CR43">
        <v>1.2637686903595489</v>
      </c>
      <c r="CS43">
        <v>1.2581509605532359</v>
      </c>
      <c r="CT43">
        <v>1.3608693786678383</v>
      </c>
      <c r="CU43">
        <v>1.2735542159690207</v>
      </c>
      <c r="CV43">
        <v>1.3061773015679099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0.95248221363524677</v>
      </c>
      <c r="DE43">
        <v>1.0945356700471054</v>
      </c>
      <c r="DF43">
        <v>0.73252022984917375</v>
      </c>
      <c r="DG43">
        <v>0.75976829459454931</v>
      </c>
      <c r="DH43">
        <v>0.87062095013840868</v>
      </c>
      <c r="DI43">
        <v>0.84622659993862381</v>
      </c>
      <c r="DJ43">
        <v>0.76975510222995058</v>
      </c>
      <c r="DK43">
        <v>1.4661854709659368</v>
      </c>
      <c r="DL43">
        <v>1.5151892883535458</v>
      </c>
      <c r="DM43">
        <v>1.4253371128962555</v>
      </c>
      <c r="DN43">
        <v>1.4656389242615644</v>
      </c>
      <c r="DO43">
        <v>1.4586317453142834</v>
      </c>
      <c r="DP43">
        <v>1.4704493770682405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1.1779978517447049</v>
      </c>
      <c r="DZ43">
        <v>0.99620729569013566</v>
      </c>
      <c r="EA43">
        <v>0.97646513311413186</v>
      </c>
      <c r="EB43">
        <v>0.9162099505796566</v>
      </c>
      <c r="EC43">
        <v>0.89990497372711697</v>
      </c>
      <c r="ED43">
        <v>1.0420400894156796</v>
      </c>
      <c r="EE43">
        <v>1.5855584258582074</v>
      </c>
      <c r="EF43">
        <v>1.5676057867003581</v>
      </c>
      <c r="EG43">
        <v>1.6440160193836006</v>
      </c>
      <c r="EH43">
        <v>1.5930530992305603</v>
      </c>
      <c r="EI43">
        <v>1.6457553328251504</v>
      </c>
      <c r="EJ43">
        <v>1.6473153007974377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0.5754267505888141</v>
      </c>
      <c r="ET43">
        <v>1.1696340743932112</v>
      </c>
      <c r="EU43">
        <v>0.93062091960735438</v>
      </c>
      <c r="EV43">
        <v>1.3248537672312195</v>
      </c>
      <c r="EW43">
        <v>1.2319790749504054</v>
      </c>
      <c r="EX43">
        <v>1.2183160113541087</v>
      </c>
      <c r="EY43">
        <v>1.739965089573601</v>
      </c>
      <c r="EZ43">
        <v>1.7913128617039125</v>
      </c>
      <c r="FA43">
        <v>1.8172725427444052</v>
      </c>
      <c r="FB43">
        <v>1.8369887914678331</v>
      </c>
      <c r="FC43">
        <v>1.8453176141685139</v>
      </c>
      <c r="FD43">
        <v>1.7912978375155033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0.54732477669964541</v>
      </c>
      <c r="FN43">
        <v>0.69491100701279951</v>
      </c>
      <c r="FO43">
        <v>1.2521152462693954</v>
      </c>
      <c r="FP43">
        <v>1.2889878286882019</v>
      </c>
      <c r="FQ43">
        <v>1.1509244894492352</v>
      </c>
      <c r="FR43">
        <v>1.2537999362817347</v>
      </c>
      <c r="FS43">
        <v>1.9165203279097018</v>
      </c>
      <c r="FT43">
        <v>2.0206365259433339</v>
      </c>
      <c r="FU43">
        <v>1.8519243297186989</v>
      </c>
      <c r="FV43">
        <v>1.9509863680903239</v>
      </c>
      <c r="FW43">
        <v>2.0017728124654113</v>
      </c>
      <c r="FX43">
        <v>2.0061794824689283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0.73866676028160805</v>
      </c>
      <c r="GI43">
        <v>1.2919185228450933</v>
      </c>
      <c r="GJ43">
        <v>1.2063213769692018</v>
      </c>
      <c r="GK43">
        <v>1.2216979712649756</v>
      </c>
      <c r="GL43">
        <v>1.5954420219541121</v>
      </c>
      <c r="GM43">
        <v>2.1917796587276928</v>
      </c>
      <c r="GN43">
        <v>2.1571031716994731</v>
      </c>
      <c r="GO43">
        <v>2.0954668313554632</v>
      </c>
      <c r="GP43">
        <v>2.1144851429815947</v>
      </c>
      <c r="GQ43">
        <v>2.0400307912498343</v>
      </c>
      <c r="GR43">
        <v>2.2334063073902444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0.81958558695459416</v>
      </c>
      <c r="HE43">
        <v>1.3512358377267673</v>
      </c>
      <c r="HF43">
        <v>1.4844996999738358</v>
      </c>
      <c r="HG43">
        <v>2.4699061169989229</v>
      </c>
      <c r="HH43">
        <v>2.4150376232850199</v>
      </c>
      <c r="HI43">
        <v>2.2566419675574041</v>
      </c>
      <c r="HJ43">
        <v>2.344883614728126</v>
      </c>
      <c r="HK43">
        <v>2.3295701998158318</v>
      </c>
      <c r="HL43">
        <v>2.331475878166112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0.97015266510201748</v>
      </c>
      <c r="HZ43">
        <v>1.2873831605104544</v>
      </c>
      <c r="IA43">
        <v>2.3510396635657393</v>
      </c>
      <c r="IB43">
        <v>2.4969878945873054</v>
      </c>
      <c r="IC43">
        <v>2.4491901287612392</v>
      </c>
      <c r="ID43">
        <v>2.5084447236099248</v>
      </c>
      <c r="IE43">
        <v>2.4730836052970102</v>
      </c>
      <c r="IF43">
        <v>2.5189117446687024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0.6249519976311616</v>
      </c>
      <c r="IU43">
        <v>2.2409610089885832</v>
      </c>
      <c r="IV43">
        <v>2.3473537076508584</v>
      </c>
      <c r="IW43">
        <v>2.4996461323459234</v>
      </c>
      <c r="IX43">
        <v>2.6217195371020612</v>
      </c>
      <c r="IY43">
        <v>2.6318972346778282</v>
      </c>
      <c r="IZ43">
        <v>2.6991498372371971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10.294732649920219</v>
      </c>
      <c r="JP43">
        <v>5.0335543061556276</v>
      </c>
      <c r="JQ43">
        <v>2.3227112698133663</v>
      </c>
      <c r="JR43">
        <v>2.4909793237620241</v>
      </c>
      <c r="JS43">
        <v>2.7501916816950849</v>
      </c>
      <c r="JT43">
        <v>2.7645165618871341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5.6065866609559274</v>
      </c>
      <c r="KL43">
        <v>2.5111988289670806</v>
      </c>
      <c r="KM43">
        <v>2.4359418793338765</v>
      </c>
      <c r="KN43">
        <v>2.6860043515191845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11.26988053776668</v>
      </c>
      <c r="LG43">
        <v>4.2508142529820816</v>
      </c>
      <c r="LH43">
        <v>2.4638513651212715</v>
      </c>
      <c r="LJ43" s="102" t="s">
        <v>76</v>
      </c>
      <c r="LL43">
        <v>16</v>
      </c>
      <c r="LM43" s="86">
        <v>0.8</v>
      </c>
      <c r="LN43">
        <f t="shared" ref="LN43:MG43" si="33">KO$94</f>
        <v>0</v>
      </c>
      <c r="LO43">
        <f t="shared" si="33"/>
        <v>0</v>
      </c>
      <c r="LP43">
        <f t="shared" si="33"/>
        <v>0</v>
      </c>
      <c r="LQ43">
        <f t="shared" si="33"/>
        <v>0</v>
      </c>
      <c r="LR43">
        <f t="shared" si="33"/>
        <v>0</v>
      </c>
      <c r="LS43">
        <f t="shared" si="33"/>
        <v>0</v>
      </c>
      <c r="LT43">
        <f t="shared" si="33"/>
        <v>0</v>
      </c>
      <c r="LU43">
        <f t="shared" si="33"/>
        <v>0</v>
      </c>
      <c r="LV43">
        <f t="shared" si="33"/>
        <v>0</v>
      </c>
      <c r="LW43">
        <f t="shared" si="33"/>
        <v>0</v>
      </c>
      <c r="LX43">
        <f t="shared" si="33"/>
        <v>0</v>
      </c>
      <c r="LY43">
        <f t="shared" si="33"/>
        <v>0</v>
      </c>
      <c r="LZ43">
        <f t="shared" si="33"/>
        <v>0</v>
      </c>
      <c r="MA43">
        <f t="shared" si="33"/>
        <v>0</v>
      </c>
      <c r="MB43">
        <f t="shared" si="33"/>
        <v>0</v>
      </c>
      <c r="MC43">
        <f t="shared" si="33"/>
        <v>0</v>
      </c>
      <c r="MD43">
        <f t="shared" si="33"/>
        <v>0</v>
      </c>
      <c r="ME43">
        <f t="shared" si="33"/>
        <v>0</v>
      </c>
      <c r="MF43">
        <f t="shared" si="33"/>
        <v>0</v>
      </c>
      <c r="MG43">
        <f t="shared" si="33"/>
        <v>0</v>
      </c>
      <c r="MI43">
        <f t="shared" si="19"/>
        <v>15.177720000000001</v>
      </c>
      <c r="MJ43" s="86">
        <v>0.8</v>
      </c>
      <c r="MK43">
        <f>0.83*MB43+0.17*MC43</f>
        <v>0</v>
      </c>
    </row>
    <row r="44" spans="1:389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J44" s="102" t="s">
        <v>78</v>
      </c>
      <c r="LM44" s="35"/>
      <c r="MJ44" s="35"/>
    </row>
    <row r="45" spans="1:389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J45" s="102" t="s">
        <v>79</v>
      </c>
      <c r="LM45" s="35"/>
      <c r="MJ45" s="35"/>
    </row>
    <row r="46" spans="1:389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J46" s="102" t="s">
        <v>80</v>
      </c>
      <c r="LM46" s="35"/>
      <c r="MJ46" s="35"/>
    </row>
    <row r="47" spans="1:389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0.17508108032658704</v>
      </c>
      <c r="H47">
        <v>8.6631767597964079E-2</v>
      </c>
      <c r="I47">
        <v>4.0226264072462194E-2</v>
      </c>
      <c r="J47">
        <v>4.1854229194706785E-2</v>
      </c>
      <c r="K47">
        <v>4.0444040807490859E-2</v>
      </c>
      <c r="L47">
        <v>3.9873258372009425E-2</v>
      </c>
      <c r="M47">
        <v>3.4266630304062108E-2</v>
      </c>
      <c r="N47">
        <v>3.7829579577714101E-2</v>
      </c>
      <c r="O47">
        <v>5.1650793958498774E-2</v>
      </c>
      <c r="P47">
        <v>5.2290905593623795E-2</v>
      </c>
      <c r="Q47">
        <v>5.3118434608264611E-2</v>
      </c>
      <c r="R47">
        <v>5.199170460555072E-2</v>
      </c>
      <c r="S47">
        <v>5.0423380873883317E-2</v>
      </c>
      <c r="T47">
        <v>5.4763664500593626E-2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0.30325737625349469</v>
      </c>
      <c r="AB47">
        <v>3.6248985837928203E-2</v>
      </c>
      <c r="AC47">
        <v>3.0051225512450173E-2</v>
      </c>
      <c r="AD47">
        <v>3.4634642470742404E-2</v>
      </c>
      <c r="AE47">
        <v>3.6216387603596342E-2</v>
      </c>
      <c r="AF47">
        <v>3.2034803759461085E-2</v>
      </c>
      <c r="AG47">
        <v>3.052239802302462E-2</v>
      </c>
      <c r="AH47">
        <v>3.2937401551285592E-2</v>
      </c>
      <c r="AI47">
        <v>8.2605030785969646E-2</v>
      </c>
      <c r="AJ47">
        <v>8.480400441757574E-2</v>
      </c>
      <c r="AK47">
        <v>8.4861609927937676E-2</v>
      </c>
      <c r="AL47">
        <v>8.3007950373423831E-2</v>
      </c>
      <c r="AM47">
        <v>8.324417181440795E-2</v>
      </c>
      <c r="AN47">
        <v>8.3192049942382218E-2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0.4729065306269955</v>
      </c>
      <c r="AV47">
        <v>0.23340985979837728</v>
      </c>
      <c r="AW47">
        <v>6.5133675274089156E-2</v>
      </c>
      <c r="AX47">
        <v>4.6375601158154173E-2</v>
      </c>
      <c r="AY47">
        <v>4.7935899416241864E-2</v>
      </c>
      <c r="AZ47">
        <v>5.1650150460454645E-2</v>
      </c>
      <c r="BA47">
        <v>4.5213931687856548E-2</v>
      </c>
      <c r="BB47">
        <v>5.0804144613187115E-2</v>
      </c>
      <c r="BC47">
        <v>0.10072201840430976</v>
      </c>
      <c r="BD47">
        <v>0.10166502630819661</v>
      </c>
      <c r="BE47">
        <v>0.1017711043289381</v>
      </c>
      <c r="BF47">
        <v>0.10286517283296415</v>
      </c>
      <c r="BG47">
        <v>0.10222154924476544</v>
      </c>
      <c r="BH47">
        <v>0.1045007332038066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0.39497780101047236</v>
      </c>
      <c r="BP47">
        <v>0.57227802218043256</v>
      </c>
      <c r="BQ47">
        <v>0.16982482942692559</v>
      </c>
      <c r="BR47">
        <v>5.4085033742663526E-2</v>
      </c>
      <c r="BS47">
        <v>5.1573084637987383E-2</v>
      </c>
      <c r="BT47">
        <v>5.2094052845072736E-2</v>
      </c>
      <c r="BU47">
        <v>4.9369252277272263E-2</v>
      </c>
      <c r="BV47">
        <v>5.1553854025297663E-2</v>
      </c>
      <c r="BW47">
        <v>0.11783229074746278</v>
      </c>
      <c r="BX47">
        <v>0.11762207549910764</v>
      </c>
      <c r="BY47">
        <v>0.11661491777461194</v>
      </c>
      <c r="BZ47">
        <v>0.11919795375628393</v>
      </c>
      <c r="CA47">
        <v>0.11518753927037538</v>
      </c>
      <c r="CB47">
        <v>0.11576020814242166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0.5545340286335122</v>
      </c>
      <c r="CK47">
        <v>0.46545829444220455</v>
      </c>
      <c r="CL47">
        <v>5.9639296381158738E-2</v>
      </c>
      <c r="CM47">
        <v>6.3452218496941701E-2</v>
      </c>
      <c r="CN47">
        <v>5.8666057544749788E-2</v>
      </c>
      <c r="CO47">
        <v>5.7008056772208673E-2</v>
      </c>
      <c r="CP47">
        <v>6.4335098390822409E-2</v>
      </c>
      <c r="CQ47">
        <v>0.1316421286351234</v>
      </c>
      <c r="CR47">
        <v>0.13134455163672223</v>
      </c>
      <c r="CS47">
        <v>0.13361523635497249</v>
      </c>
      <c r="CT47">
        <v>0.13311050712446568</v>
      </c>
      <c r="CU47">
        <v>0.13097559488846533</v>
      </c>
      <c r="CV47">
        <v>0.13385161989628822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0.29073053024364903</v>
      </c>
      <c r="DE47">
        <v>0.68261683881349822</v>
      </c>
      <c r="DF47">
        <v>0.34932025384251542</v>
      </c>
      <c r="DG47">
        <v>6.463894209973764E-2</v>
      </c>
      <c r="DH47">
        <v>6.1698062684427568E-2</v>
      </c>
      <c r="DI47">
        <v>7.1669882597436591E-2</v>
      </c>
      <c r="DJ47">
        <v>6.5360850132800713E-2</v>
      </c>
      <c r="DK47">
        <v>0.1471659027256722</v>
      </c>
      <c r="DL47">
        <v>0.14698599404603263</v>
      </c>
      <c r="DM47">
        <v>0.14668240616772113</v>
      </c>
      <c r="DN47">
        <v>0.14453449818345884</v>
      </c>
      <c r="DO47">
        <v>0.14603122936008928</v>
      </c>
      <c r="DP47">
        <v>0.14689336655482671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0.50481933884456265</v>
      </c>
      <c r="DZ47">
        <v>0.61629841237480865</v>
      </c>
      <c r="EA47">
        <v>9.2851310678384369E-2</v>
      </c>
      <c r="EB47">
        <v>7.8775233716315438E-2</v>
      </c>
      <c r="EC47">
        <v>7.5309040226921711E-2</v>
      </c>
      <c r="ED47">
        <v>7.6860407703301145E-2</v>
      </c>
      <c r="EE47">
        <v>0.16365862080438204</v>
      </c>
      <c r="EF47">
        <v>0.1604624489070943</v>
      </c>
      <c r="EG47">
        <v>0.16251113331046585</v>
      </c>
      <c r="EH47">
        <v>0.15986910578371546</v>
      </c>
      <c r="EI47">
        <v>0.16028831073006253</v>
      </c>
      <c r="EJ47">
        <v>0.15858051236503157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5.44147693319669E-2</v>
      </c>
      <c r="ET47">
        <v>0.58382693771839922</v>
      </c>
      <c r="EU47">
        <v>0.47105806515999138</v>
      </c>
      <c r="EV47">
        <v>7.9545661363415565E-2</v>
      </c>
      <c r="EW47">
        <v>7.6924005245650393E-2</v>
      </c>
      <c r="EX47">
        <v>8.5868041992305646E-2</v>
      </c>
      <c r="EY47">
        <v>0.17712349892921381</v>
      </c>
      <c r="EZ47">
        <v>0.17732334914674727</v>
      </c>
      <c r="FA47">
        <v>0.17112959031442285</v>
      </c>
      <c r="FB47">
        <v>0.17471146437785279</v>
      </c>
      <c r="FC47">
        <v>0.1769402564265781</v>
      </c>
      <c r="FD47">
        <v>0.17529453011971199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0.41392607206003956</v>
      </c>
      <c r="FO47">
        <v>0.77359190639730113</v>
      </c>
      <c r="FP47">
        <v>0.28804770715053885</v>
      </c>
      <c r="FQ47">
        <v>7.880702377376908E-2</v>
      </c>
      <c r="FR47">
        <v>8.6506912365780481E-2</v>
      </c>
      <c r="FS47">
        <v>0.18476286210073392</v>
      </c>
      <c r="FT47">
        <v>0.18658538533103358</v>
      </c>
      <c r="FU47">
        <v>0.18448242041207666</v>
      </c>
      <c r="FV47">
        <v>0.18984941225692803</v>
      </c>
      <c r="FW47">
        <v>0.18834726816683309</v>
      </c>
      <c r="FX47">
        <v>0.18515411858893419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0.48491670847840163</v>
      </c>
      <c r="GJ47">
        <v>0.75926481373892218</v>
      </c>
      <c r="GK47">
        <v>0.19252890195803035</v>
      </c>
      <c r="GL47">
        <v>0.101809611964532</v>
      </c>
      <c r="GM47">
        <v>0.20367325671943878</v>
      </c>
      <c r="GN47">
        <v>0.20447232977201216</v>
      </c>
      <c r="GO47">
        <v>0.20479344385810519</v>
      </c>
      <c r="GP47">
        <v>0.20866581126450962</v>
      </c>
      <c r="GQ47">
        <v>0.20648669882443424</v>
      </c>
      <c r="GR47">
        <v>0.20778611676842598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0.20395880164077435</v>
      </c>
      <c r="HE47">
        <v>0.79084471528167832</v>
      </c>
      <c r="HF47">
        <v>0.55702414163946457</v>
      </c>
      <c r="HG47">
        <v>0.25034861098475419</v>
      </c>
      <c r="HH47">
        <v>0.2171333076975821</v>
      </c>
      <c r="HI47">
        <v>0.21873303838354774</v>
      </c>
      <c r="HJ47">
        <v>0.22118138216449307</v>
      </c>
      <c r="HK47">
        <v>0.2155680444759947</v>
      </c>
      <c r="HL47">
        <v>0.21568805823591169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2.3051185917671121E-2</v>
      </c>
      <c r="HZ47">
        <v>0.38501469037884528</v>
      </c>
      <c r="IA47">
        <v>0.84813841072113549</v>
      </c>
      <c r="IB47">
        <v>0.54957502782619505</v>
      </c>
      <c r="IC47">
        <v>0.24070616341670351</v>
      </c>
      <c r="ID47">
        <v>0.23677433851588667</v>
      </c>
      <c r="IE47">
        <v>0.24201845822291296</v>
      </c>
      <c r="IF47">
        <v>0.23962066735340559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0.19683232410983137</v>
      </c>
      <c r="IV47">
        <v>0.76123900017729385</v>
      </c>
      <c r="IW47">
        <v>0.91368440792547423</v>
      </c>
      <c r="IX47">
        <v>0.4977384386129613</v>
      </c>
      <c r="IY47">
        <v>0.24917652820621869</v>
      </c>
      <c r="IZ47">
        <v>0.25639909631631325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0.40013229212651136</v>
      </c>
      <c r="JR47">
        <v>1.0070779428126035</v>
      </c>
      <c r="JS47">
        <v>0.78044707062557617</v>
      </c>
      <c r="JT47">
        <v>0.4089611989423434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8.6973432174332468E-2</v>
      </c>
      <c r="KM47">
        <v>0.64397247928044143</v>
      </c>
      <c r="KN47">
        <v>1.0065377671675573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0.34181306533687611</v>
      </c>
      <c r="LJ47" s="102" t="s">
        <v>82</v>
      </c>
      <c r="LM47" s="35"/>
      <c r="MJ47" s="35"/>
    </row>
    <row r="48" spans="1:389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0.1839696772550469</v>
      </c>
      <c r="H48">
        <v>9.3018140413971426E-2</v>
      </c>
      <c r="I48">
        <v>5.7542669019106873E-2</v>
      </c>
      <c r="J48">
        <v>5.6683669079970515E-2</v>
      </c>
      <c r="K48">
        <v>5.5248660982644741E-2</v>
      </c>
      <c r="L48">
        <v>5.320064302384947E-2</v>
      </c>
      <c r="M48">
        <v>4.5356511874181958E-2</v>
      </c>
      <c r="N48">
        <v>4.9948349265495913E-2</v>
      </c>
      <c r="O48">
        <v>5.8097004695651697E-2</v>
      </c>
      <c r="P48">
        <v>5.5193091338981974E-2</v>
      </c>
      <c r="Q48">
        <v>5.8012763455632915E-2</v>
      </c>
      <c r="R48">
        <v>5.4579158052267276E-2</v>
      </c>
      <c r="S48">
        <v>5.5193767723688225E-2</v>
      </c>
      <c r="T48">
        <v>5.987111958768316E-2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0.28260987475464083</v>
      </c>
      <c r="AB48">
        <v>3.4687736916781967E-2</v>
      </c>
      <c r="AC48">
        <v>4.0782536470733731E-2</v>
      </c>
      <c r="AD48">
        <v>3.6838934265728145E-2</v>
      </c>
      <c r="AE48">
        <v>4.3747821607981859E-2</v>
      </c>
      <c r="AF48">
        <v>4.0382890706590832E-2</v>
      </c>
      <c r="AG48">
        <v>3.4053345402953891E-2</v>
      </c>
      <c r="AH48">
        <v>3.7994558176701547E-2</v>
      </c>
      <c r="AI48">
        <v>3.6801889712223743E-2</v>
      </c>
      <c r="AJ48">
        <v>3.5289484766076913E-2</v>
      </c>
      <c r="AK48">
        <v>3.6450777144419085E-2</v>
      </c>
      <c r="AL48">
        <v>3.9938860150856507E-2</v>
      </c>
      <c r="AM48">
        <v>3.8800698453174756E-2</v>
      </c>
      <c r="AN48">
        <v>3.5285407325530593E-2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4.9169314637364313E-2</v>
      </c>
      <c r="AU48">
        <v>0.4458963287862871</v>
      </c>
      <c r="AV48">
        <v>0.17939751881636856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0.38989221920749034</v>
      </c>
      <c r="BP48">
        <v>0.47538462012490701</v>
      </c>
      <c r="BQ48">
        <v>0.11220584686272816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0.13623198120069718</v>
      </c>
      <c r="CJ48">
        <v>0.51291547514192448</v>
      </c>
      <c r="CK48">
        <v>0.43378958239219617</v>
      </c>
      <c r="CL48">
        <v>1.0785447723477632E-2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0.45340971951651121</v>
      </c>
      <c r="DE48">
        <v>0.6292693682927718</v>
      </c>
      <c r="DF48">
        <v>0.32013083807202586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0.54644873892951329</v>
      </c>
      <c r="DZ48">
        <v>0.62545112405278247</v>
      </c>
      <c r="EA48">
        <v>6.8388749628727721E-2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0.32904059305316485</v>
      </c>
      <c r="ET48">
        <v>0.59124586775296262</v>
      </c>
      <c r="EU48">
        <v>0.47050237418858265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2.2494067443365726E-2</v>
      </c>
      <c r="FN48">
        <v>0.5215879707347868</v>
      </c>
      <c r="FO48">
        <v>0.77209410027437808</v>
      </c>
      <c r="FP48">
        <v>0.26877797331053849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0.12414084214432475</v>
      </c>
      <c r="GI48">
        <v>0.54919885893636877</v>
      </c>
      <c r="GJ48">
        <v>0.76287219140617435</v>
      </c>
      <c r="GK48">
        <v>0.17025529563822306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0.31945647076347106</v>
      </c>
      <c r="HE48">
        <v>0.79223410496504154</v>
      </c>
      <c r="HF48">
        <v>0.55140362664765541</v>
      </c>
      <c r="HG48">
        <v>0.12172934661958858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0.4573580036211411</v>
      </c>
      <c r="HZ48">
        <v>0.42385356463901103</v>
      </c>
      <c r="IA48">
        <v>0.86128367843373954</v>
      </c>
      <c r="IB48">
        <v>0.53589314203174343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0.48150707216186439</v>
      </c>
      <c r="IU48">
        <v>0.40739462803646226</v>
      </c>
      <c r="IV48">
        <v>0.7764858277984773</v>
      </c>
      <c r="IW48">
        <v>0.91377138377569955</v>
      </c>
      <c r="IX48">
        <v>0.47588067902570441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1.343782830978653</v>
      </c>
      <c r="JP48">
        <v>0.75994943721263453</v>
      </c>
      <c r="JQ48">
        <v>0.47508938027461078</v>
      </c>
      <c r="JR48">
        <v>1.0415698213279705</v>
      </c>
      <c r="JS48">
        <v>0.76158023303503097</v>
      </c>
      <c r="JT48">
        <v>0.33059692638974314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0.82170471213882046</v>
      </c>
      <c r="KL48">
        <v>0.52813333918518168</v>
      </c>
      <c r="KM48">
        <v>0.68764262340860338</v>
      </c>
      <c r="KN48">
        <v>0.98773071267305201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1.4669046546417421</v>
      </c>
      <c r="LG48">
        <v>0.56846220422015847</v>
      </c>
      <c r="LH48">
        <v>0.50032104413333289</v>
      </c>
      <c r="LJ48" s="102" t="s">
        <v>83</v>
      </c>
      <c r="LM48" s="35"/>
      <c r="MJ48" s="35"/>
      <c r="MW48" s="41"/>
      <c r="MX48" s="41"/>
      <c r="MY48" s="41"/>
      <c r="MZ48" s="41"/>
      <c r="NA48" s="41"/>
      <c r="NB48" s="41"/>
      <c r="NC48" s="41"/>
      <c r="ND48" s="41"/>
      <c r="NE48" s="41"/>
      <c r="NF48" s="41"/>
      <c r="NG48" s="41"/>
      <c r="NH48" s="41"/>
      <c r="NI48" s="41"/>
      <c r="NJ48" s="41"/>
      <c r="NK48" s="41"/>
      <c r="NL48" s="41"/>
      <c r="NM48" s="41"/>
      <c r="NN48" s="41"/>
      <c r="NO48" s="41"/>
      <c r="NP48" s="41"/>
      <c r="NQ48" s="41"/>
      <c r="NR48" s="41"/>
      <c r="NS48" s="41"/>
      <c r="NT48" s="41"/>
      <c r="NU48" s="41"/>
      <c r="NV48" s="41"/>
      <c r="NW48" s="41"/>
      <c r="NX48" s="41"/>
      <c r="NY48" s="41"/>
    </row>
    <row r="49" spans="1:389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J49" s="102" t="s">
        <v>84</v>
      </c>
      <c r="LM49" s="35"/>
      <c r="MJ49" s="35"/>
      <c r="MW49" s="41"/>
      <c r="MX49" s="41"/>
      <c r="MY49" s="41"/>
      <c r="MZ49" s="41"/>
      <c r="NA49" s="41"/>
      <c r="NB49" s="41"/>
      <c r="NC49" s="41"/>
      <c r="ND49" s="41"/>
      <c r="NE49" s="41"/>
      <c r="NF49" s="41"/>
      <c r="NG49" s="41"/>
      <c r="NH49" s="41"/>
      <c r="NI49" s="41"/>
      <c r="NJ49" s="41"/>
      <c r="NK49" s="41"/>
      <c r="NL49" s="41"/>
      <c r="NM49" s="41"/>
      <c r="NN49" s="41"/>
      <c r="NO49" s="41"/>
      <c r="NP49" s="41"/>
      <c r="NQ49" s="41"/>
      <c r="NR49" s="41"/>
      <c r="NS49" s="41"/>
      <c r="NT49" s="41"/>
      <c r="NU49" s="41"/>
      <c r="NV49" s="41"/>
      <c r="NW49" s="41"/>
      <c r="NX49" s="41"/>
      <c r="NY49" s="41"/>
    </row>
    <row r="50" spans="1:389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J50" s="102" t="s">
        <v>85</v>
      </c>
      <c r="LM50" s="35"/>
      <c r="MJ50" s="35"/>
      <c r="MW50" s="41"/>
      <c r="MX50" s="41"/>
      <c r="MY50" s="41"/>
      <c r="MZ50" s="41"/>
      <c r="NA50" s="41"/>
      <c r="NB50" s="41"/>
      <c r="NC50" s="41"/>
      <c r="ND50" s="41"/>
      <c r="NE50" s="41"/>
      <c r="NF50" s="41"/>
      <c r="NG50" s="41"/>
      <c r="NH50" s="41"/>
      <c r="NI50" s="41"/>
      <c r="NJ50" s="41"/>
      <c r="NK50" s="41"/>
      <c r="NL50" s="41"/>
      <c r="NM50" s="41"/>
      <c r="NN50" s="41"/>
      <c r="NO50" s="41"/>
      <c r="NP50" s="41"/>
      <c r="NQ50" s="41"/>
      <c r="NR50" s="41"/>
      <c r="NS50" s="41"/>
      <c r="NT50" s="41"/>
      <c r="NU50" s="41"/>
      <c r="NV50" s="41"/>
      <c r="NW50" s="41"/>
      <c r="NX50" s="41"/>
      <c r="NY50" s="41"/>
    </row>
    <row r="51" spans="1:389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J51" s="102" t="s">
        <v>87</v>
      </c>
      <c r="MW51" s="41"/>
      <c r="MX51" s="41"/>
      <c r="MY51" s="41"/>
      <c r="MZ51" s="41"/>
      <c r="NA51" s="41"/>
      <c r="NB51" s="41"/>
      <c r="NC51" s="41"/>
      <c r="ND51" s="41"/>
      <c r="NE51" s="41"/>
      <c r="NF51" s="41"/>
      <c r="NG51" s="41"/>
      <c r="NH51" s="41"/>
      <c r="NI51" s="41"/>
      <c r="NJ51" s="41"/>
      <c r="NK51" s="41"/>
      <c r="NL51" s="41"/>
      <c r="NM51" s="41"/>
      <c r="NN51" s="41"/>
      <c r="NO51" s="41"/>
      <c r="NP51" s="41"/>
      <c r="NQ51" s="41"/>
      <c r="NR51" s="41"/>
      <c r="NS51" s="41"/>
      <c r="NT51" s="41"/>
      <c r="NU51" s="41"/>
      <c r="NV51" s="41"/>
      <c r="NW51" s="41"/>
      <c r="NX51" s="41"/>
      <c r="NY51" s="41"/>
    </row>
    <row r="52" spans="1:389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J52" s="102" t="s">
        <v>814</v>
      </c>
    </row>
    <row r="53" spans="1:389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0.15287016916708182</v>
      </c>
      <c r="H53">
        <v>6.467436813558354E-2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0.25527841860187284</v>
      </c>
      <c r="AB53">
        <v>2.1448268768095E-2</v>
      </c>
      <c r="AC53">
        <v>2.5125588596779783E-2</v>
      </c>
      <c r="AD53">
        <v>1.7203942576933338E-2</v>
      </c>
      <c r="AE53">
        <v>2.1253850554151719E-2</v>
      </c>
      <c r="AF53">
        <v>2.0257744087430862E-2</v>
      </c>
      <c r="AG53">
        <v>2.4016210654287086E-2</v>
      </c>
      <c r="AH53">
        <v>2.0274544861303378E-2</v>
      </c>
      <c r="AI53">
        <v>2.0219971865069977E-2</v>
      </c>
      <c r="AJ53">
        <v>2.8599030784389742E-2</v>
      </c>
      <c r="AK53">
        <v>2.5172260142504208E-2</v>
      </c>
      <c r="AL53">
        <v>2.3736970098759073E-2</v>
      </c>
      <c r="AM53">
        <v>2.4568029576214519E-2</v>
      </c>
      <c r="AN53">
        <v>2.2652332427987705E-2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9.4631963544237377E-2</v>
      </c>
      <c r="AU53">
        <v>0.37134855037440001</v>
      </c>
      <c r="AV53">
        <v>0.218433707758943</v>
      </c>
      <c r="AW53">
        <v>8.2123873303440939E-2</v>
      </c>
      <c r="AX53">
        <v>9.1468313018199104E-2</v>
      </c>
      <c r="AY53">
        <v>9.1122351544393021E-2</v>
      </c>
      <c r="AZ53">
        <v>0.10072366454426561</v>
      </c>
      <c r="BA53">
        <v>8.4315180126053629E-2</v>
      </c>
      <c r="BB53">
        <v>9.3852941736180029E-2</v>
      </c>
      <c r="BC53">
        <v>8.3667104618811411E-2</v>
      </c>
      <c r="BD53">
        <v>8.363114634122415E-2</v>
      </c>
      <c r="BE53">
        <v>9.3415531552698411E-2</v>
      </c>
      <c r="BF53">
        <v>9.2068255835408938E-2</v>
      </c>
      <c r="BG53">
        <v>8.8337080804369916E-2</v>
      </c>
      <c r="BH53">
        <v>9.5414404609776779E-2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0.31359566334821304</v>
      </c>
      <c r="BP53">
        <v>0.51266545925040763</v>
      </c>
      <c r="BQ53">
        <v>0.18892624290164495</v>
      </c>
      <c r="BR53">
        <v>8.5708747620038023E-2</v>
      </c>
      <c r="BS53">
        <v>9.0281880192137939E-2</v>
      </c>
      <c r="BT53">
        <v>9.3145164019410878E-2</v>
      </c>
      <c r="BU53">
        <v>9.8603885989933193E-2</v>
      </c>
      <c r="BV53">
        <v>9.0390227921958721E-2</v>
      </c>
      <c r="BW53">
        <v>0.10079069833782944</v>
      </c>
      <c r="BX53">
        <v>0.10693446154215164</v>
      </c>
      <c r="BY53">
        <v>0.1137225925178515</v>
      </c>
      <c r="BZ53">
        <v>9.9372517481854869E-2</v>
      </c>
      <c r="CA53">
        <v>0.10756245063320552</v>
      </c>
      <c r="CB53">
        <v>0.10407482578741978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0.57260616372585682</v>
      </c>
      <c r="CJ53">
        <v>0.45878476358961684</v>
      </c>
      <c r="CK53">
        <v>0.42093293253173297</v>
      </c>
      <c r="CL53">
        <v>0.12179213259271357</v>
      </c>
      <c r="CM53">
        <v>0.12635838184328177</v>
      </c>
      <c r="CN53">
        <v>0.14027654329576472</v>
      </c>
      <c r="CO53">
        <v>0.13501151048569104</v>
      </c>
      <c r="CP53">
        <v>0.14393484092657616</v>
      </c>
      <c r="CQ53">
        <v>0.14934164625773161</v>
      </c>
      <c r="CR53">
        <v>0.15362844635115996</v>
      </c>
      <c r="CS53">
        <v>0.15413442345246708</v>
      </c>
      <c r="CT53">
        <v>0.1358163791107081</v>
      </c>
      <c r="CU53">
        <v>0.14051928974056438</v>
      </c>
      <c r="CV53">
        <v>0.13931788851013852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0.34331426341130594</v>
      </c>
      <c r="DE53">
        <v>0.63546135006792048</v>
      </c>
      <c r="DF53">
        <v>0.31610609816749158</v>
      </c>
      <c r="DG53">
        <v>0.12789302079600806</v>
      </c>
      <c r="DH53">
        <v>0.11525834888338056</v>
      </c>
      <c r="DI53">
        <v>0.14700102877847748</v>
      </c>
      <c r="DJ53">
        <v>0.14275436914890485</v>
      </c>
      <c r="DK53">
        <v>0.17292139591869543</v>
      </c>
      <c r="DL53">
        <v>0.16409483062588487</v>
      </c>
      <c r="DM53">
        <v>0.15927070046447267</v>
      </c>
      <c r="DN53">
        <v>0.17574188829828519</v>
      </c>
      <c r="DO53">
        <v>0.17358941299430031</v>
      </c>
      <c r="DP53">
        <v>0.16319870469907166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0.55043177924391695</v>
      </c>
      <c r="DZ53">
        <v>0.49751627817638161</v>
      </c>
      <c r="EA53">
        <v>0.15085425842427103</v>
      </c>
      <c r="EB53">
        <v>0.15773499849517381</v>
      </c>
      <c r="EC53">
        <v>0.15563550717312821</v>
      </c>
      <c r="ED53">
        <v>0.15112176420034951</v>
      </c>
      <c r="EE53">
        <v>0.17785588856032217</v>
      </c>
      <c r="EF53">
        <v>0.17645374337146921</v>
      </c>
      <c r="EG53">
        <v>0.18207046531633803</v>
      </c>
      <c r="EH53">
        <v>0.17830866043540947</v>
      </c>
      <c r="EI53">
        <v>0.18231986724691332</v>
      </c>
      <c r="EJ53">
        <v>0.19718423868759116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0.46624359358052486</v>
      </c>
      <c r="ET53">
        <v>0.58506426250876986</v>
      </c>
      <c r="EU53">
        <v>0.47244087864874545</v>
      </c>
      <c r="EV53">
        <v>0.1706109956929773</v>
      </c>
      <c r="EW53">
        <v>0.17031864098082339</v>
      </c>
      <c r="EX53">
        <v>0.14782579829234907</v>
      </c>
      <c r="EY53">
        <v>0.20423172633269018</v>
      </c>
      <c r="EZ53">
        <v>0.19366452651095689</v>
      </c>
      <c r="FA53">
        <v>0.19879317883012326</v>
      </c>
      <c r="FB53">
        <v>0.20405410603237045</v>
      </c>
      <c r="FC53">
        <v>0.23308788045170667</v>
      </c>
      <c r="FD53">
        <v>0.21225316943949077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0.29272523926210359</v>
      </c>
      <c r="FN53">
        <v>0.51755266045535875</v>
      </c>
      <c r="FO53">
        <v>0.69422615750808536</v>
      </c>
      <c r="FP53">
        <v>0.33717535645366503</v>
      </c>
      <c r="FQ53">
        <v>0.16762968720108529</v>
      </c>
      <c r="FR53">
        <v>0.1253701528029153</v>
      </c>
      <c r="FS53">
        <v>0.2239554537944845</v>
      </c>
      <c r="FT53">
        <v>0.2502698593994952</v>
      </c>
      <c r="FU53">
        <v>0.221834459057071</v>
      </c>
      <c r="FV53">
        <v>0.26025264634088363</v>
      </c>
      <c r="FW53">
        <v>0.23287518812772173</v>
      </c>
      <c r="FX53">
        <v>0.21911903613757566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0.51917027864097764</v>
      </c>
      <c r="GI53">
        <v>0.6658876962661896</v>
      </c>
      <c r="GJ53">
        <v>0.70153309074288561</v>
      </c>
      <c r="GK53">
        <v>0.27680157021583496</v>
      </c>
      <c r="GL53">
        <v>0.25666164003092268</v>
      </c>
      <c r="GM53">
        <v>0.28214753035270213</v>
      </c>
      <c r="GN53">
        <v>0.27532400455079764</v>
      </c>
      <c r="GO53">
        <v>0.2608848205148761</v>
      </c>
      <c r="GP53">
        <v>0.27297841325568789</v>
      </c>
      <c r="GQ53">
        <v>0.25767283320888945</v>
      </c>
      <c r="GR53">
        <v>0.28289686827394206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0.68895468658813674</v>
      </c>
      <c r="HE53">
        <v>0.79674007351373921</v>
      </c>
      <c r="HF53">
        <v>0.60965586897915158</v>
      </c>
      <c r="HG53">
        <v>0.38167751911246656</v>
      </c>
      <c r="HH53">
        <v>0.32083242250149518</v>
      </c>
      <c r="HI53">
        <v>0.29216665801362429</v>
      </c>
      <c r="HJ53">
        <v>0.3224643459711154</v>
      </c>
      <c r="HK53">
        <v>0.28686598936952479</v>
      </c>
      <c r="HL53">
        <v>0.28173386118941024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0.73036950647786592</v>
      </c>
      <c r="HZ53">
        <v>0.72967267460137675</v>
      </c>
      <c r="IA53">
        <v>0.86933000043093478</v>
      </c>
      <c r="IB53">
        <v>0.64740055045988931</v>
      </c>
      <c r="IC53">
        <v>0.34704240906152278</v>
      </c>
      <c r="ID53">
        <v>0.32994485264968781</v>
      </c>
      <c r="IE53">
        <v>0.35926590151962023</v>
      </c>
      <c r="IF53">
        <v>0.34244826473268125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0.57429410481418086</v>
      </c>
      <c r="IU53">
        <v>0.80139083268174682</v>
      </c>
      <c r="IV53">
        <v>0.95381602571081026</v>
      </c>
      <c r="IW53">
        <v>0.84581202370551967</v>
      </c>
      <c r="IX53">
        <v>0.60169387980597311</v>
      </c>
      <c r="IY53">
        <v>0.42801571978747116</v>
      </c>
      <c r="IZ53">
        <v>0.42218561880663413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1.1560994522936157</v>
      </c>
      <c r="JP53">
        <v>0.95887173962295336</v>
      </c>
      <c r="JQ53">
        <v>0.78543042906561411</v>
      </c>
      <c r="JR53">
        <v>1.0606188915536683</v>
      </c>
      <c r="JS53">
        <v>0.88383074575180332</v>
      </c>
      <c r="JT53">
        <v>0.5194675749033314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0.79736281111794838</v>
      </c>
      <c r="KL53">
        <v>0.92592571986993932</v>
      </c>
      <c r="KM53">
        <v>0.92821024852171519</v>
      </c>
      <c r="KN53">
        <v>1.0619622610109178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1.3004833294844036</v>
      </c>
      <c r="LG53">
        <v>0.9958973940950262</v>
      </c>
      <c r="LH53">
        <v>0.81711735736895041</v>
      </c>
      <c r="LJ53" s="102" t="s">
        <v>368</v>
      </c>
      <c r="LL53" t="s">
        <v>991</v>
      </c>
      <c r="LM53" t="s">
        <v>982</v>
      </c>
      <c r="LN53">
        <v>1</v>
      </c>
      <c r="LO53">
        <v>2</v>
      </c>
      <c r="LP53">
        <v>3</v>
      </c>
      <c r="LQ53">
        <v>4</v>
      </c>
      <c r="LR53">
        <v>5</v>
      </c>
      <c r="LS53">
        <v>6</v>
      </c>
      <c r="LT53">
        <v>7</v>
      </c>
      <c r="LU53">
        <v>8</v>
      </c>
      <c r="LV53">
        <v>9</v>
      </c>
      <c r="LW53">
        <v>10</v>
      </c>
      <c r="LX53">
        <v>11</v>
      </c>
      <c r="LY53">
        <v>12</v>
      </c>
      <c r="LZ53">
        <v>13</v>
      </c>
      <c r="MA53">
        <v>14</v>
      </c>
      <c r="MB53">
        <v>15</v>
      </c>
      <c r="MC53">
        <v>16</v>
      </c>
      <c r="MD53">
        <v>17</v>
      </c>
      <c r="ME53">
        <v>18</v>
      </c>
      <c r="MF53">
        <v>19</v>
      </c>
      <c r="MG53">
        <v>20</v>
      </c>
      <c r="MH53" t="s">
        <v>1007</v>
      </c>
      <c r="MI53" t="s">
        <v>886</v>
      </c>
      <c r="MJ53" t="s">
        <v>627</v>
      </c>
      <c r="MK53" t="s">
        <v>982</v>
      </c>
    </row>
    <row r="54" spans="1:389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J54" s="102" t="s">
        <v>89</v>
      </c>
      <c r="LL54">
        <v>1</v>
      </c>
      <c r="LM54" s="86">
        <v>0.05</v>
      </c>
      <c r="LN54">
        <f t="shared" ref="LN54:MG54" si="34">A$61</f>
        <v>0</v>
      </c>
      <c r="LO54">
        <f t="shared" si="34"/>
        <v>0</v>
      </c>
      <c r="LP54">
        <f t="shared" si="34"/>
        <v>0</v>
      </c>
      <c r="LQ54">
        <f t="shared" si="34"/>
        <v>0</v>
      </c>
      <c r="LR54">
        <f t="shared" si="34"/>
        <v>0</v>
      </c>
      <c r="LS54">
        <f t="shared" si="34"/>
        <v>0</v>
      </c>
      <c r="LT54">
        <f t="shared" si="34"/>
        <v>1.0700802189104168</v>
      </c>
      <c r="LU54">
        <f t="shared" si="34"/>
        <v>1.1064241332460247</v>
      </c>
      <c r="LV54">
        <f t="shared" si="34"/>
        <v>1.0581255527315625</v>
      </c>
      <c r="LW54">
        <f t="shared" si="34"/>
        <v>1.1064978561240151</v>
      </c>
      <c r="LX54">
        <f t="shared" si="34"/>
        <v>0.94001046171428049</v>
      </c>
      <c r="LY54">
        <f t="shared" si="34"/>
        <v>0.98601667603568155</v>
      </c>
      <c r="LZ54">
        <f t="shared" si="34"/>
        <v>0.96015059715552609</v>
      </c>
      <c r="MA54">
        <f t="shared" si="34"/>
        <v>0.97709274252195055</v>
      </c>
      <c r="MB54">
        <f t="shared" si="34"/>
        <v>1.9432954714246304</v>
      </c>
      <c r="MC54">
        <f t="shared" si="34"/>
        <v>1.9458199857163967</v>
      </c>
      <c r="MD54">
        <f t="shared" si="34"/>
        <v>1.9315630722381301</v>
      </c>
      <c r="ME54">
        <f t="shared" si="34"/>
        <v>1.9445347077361421</v>
      </c>
      <c r="MF54">
        <f t="shared" si="34"/>
        <v>1.9208187971738759</v>
      </c>
      <c r="MG54">
        <f t="shared" si="34"/>
        <v>1.9393970469375357</v>
      </c>
      <c r="MI54">
        <f>(119469*MJ54+56202)/10^4</f>
        <v>6.2175449999999994</v>
      </c>
      <c r="MJ54" s="86">
        <v>0.05</v>
      </c>
      <c r="MK54">
        <f>0.79*LS54+0.21*LT54</f>
        <v>0.22471684597118752</v>
      </c>
    </row>
    <row r="55" spans="1:389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0.26599091627087545</v>
      </c>
      <c r="H55">
        <v>0.13682056992092345</v>
      </c>
      <c r="I55">
        <v>0.10604100409935915</v>
      </c>
      <c r="J55">
        <v>0.11033250519154612</v>
      </c>
      <c r="K55">
        <v>0.10661508832478753</v>
      </c>
      <c r="L55">
        <v>0.10511044095132754</v>
      </c>
      <c r="M55">
        <v>9.0330732130598987E-2</v>
      </c>
      <c r="N55">
        <v>9.9723071370765734E-2</v>
      </c>
      <c r="O55">
        <v>0.13615736335897569</v>
      </c>
      <c r="P55">
        <v>0.1378447703824586</v>
      </c>
      <c r="Q55">
        <v>0.14002623091967831</v>
      </c>
      <c r="R55">
        <v>0.13705604257155263</v>
      </c>
      <c r="S55">
        <v>0.13292176296360117</v>
      </c>
      <c r="T55">
        <v>0.14436324390807287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0.50131395562787617</v>
      </c>
      <c r="AB55">
        <v>0.10267479065664788</v>
      </c>
      <c r="AC55">
        <v>9.849918188322182E-2</v>
      </c>
      <c r="AD55">
        <v>0.10656481708144089</v>
      </c>
      <c r="AE55">
        <v>0.10662226732885983</v>
      </c>
      <c r="AF55">
        <v>9.326712290623769E-2</v>
      </c>
      <c r="AG55">
        <v>9.5853533625204962E-2</v>
      </c>
      <c r="AH55">
        <v>0.10094980336539966</v>
      </c>
      <c r="AI55">
        <v>0.22407299750376408</v>
      </c>
      <c r="AJ55">
        <v>0.23094101948509213</v>
      </c>
      <c r="AK55">
        <v>0.23050144907084416</v>
      </c>
      <c r="AL55">
        <v>0.22820948609936276</v>
      </c>
      <c r="AM55">
        <v>0.23022891932506076</v>
      </c>
      <c r="AN55">
        <v>0.22659793183526164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0.35240022875290156</v>
      </c>
      <c r="AU55">
        <v>1.23671530904668</v>
      </c>
      <c r="AV55">
        <v>0.32167011303291632</v>
      </c>
      <c r="AW55">
        <v>0.18289699522100147</v>
      </c>
      <c r="AX55">
        <v>0.21266829929543679</v>
      </c>
      <c r="AY55">
        <v>0.20679015249564608</v>
      </c>
      <c r="AZ55">
        <v>0.20188702596796604</v>
      </c>
      <c r="BA55">
        <v>0.19884130983333309</v>
      </c>
      <c r="BB55">
        <v>0.21658786618037873</v>
      </c>
      <c r="BC55">
        <v>0.35339412929215058</v>
      </c>
      <c r="BD55">
        <v>0.35722111267437834</v>
      </c>
      <c r="BE55">
        <v>0.37299298372978518</v>
      </c>
      <c r="BF55">
        <v>0.36372669299260535</v>
      </c>
      <c r="BG55">
        <v>0.35676474611023523</v>
      </c>
      <c r="BH55">
        <v>0.3634894437666128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1.3145559854100426</v>
      </c>
      <c r="BP55">
        <v>0.95034931869849515</v>
      </c>
      <c r="BQ55">
        <v>0.16839785916262917</v>
      </c>
      <c r="BR55">
        <v>0.18821619202553549</v>
      </c>
      <c r="BS55">
        <v>0.19950021514997204</v>
      </c>
      <c r="BT55">
        <v>0.20031107848717408</v>
      </c>
      <c r="BU55">
        <v>0.20570321527386912</v>
      </c>
      <c r="BV55">
        <v>0.2043064796840674</v>
      </c>
      <c r="BW55">
        <v>0.45435590251796215</v>
      </c>
      <c r="BX55">
        <v>0.45367695378570999</v>
      </c>
      <c r="BY55">
        <v>0.46389031180899226</v>
      </c>
      <c r="BZ55">
        <v>0.45360035443710978</v>
      </c>
      <c r="CA55">
        <v>0.46467135069462112</v>
      </c>
      <c r="CB55">
        <v>0.45438767494109245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2.2880371928292433</v>
      </c>
      <c r="CJ55">
        <v>1.9499234567243604</v>
      </c>
      <c r="CK55">
        <v>0.82054062127336547</v>
      </c>
      <c r="CL55">
        <v>0.28836851727855395</v>
      </c>
      <c r="CM55">
        <v>0.29955672082856516</v>
      </c>
      <c r="CN55">
        <v>0.30541630898563615</v>
      </c>
      <c r="CO55">
        <v>0.34366458187539528</v>
      </c>
      <c r="CP55">
        <v>0.32050213450462245</v>
      </c>
      <c r="CQ55">
        <v>0.59564190224899971</v>
      </c>
      <c r="CR55">
        <v>0.59102311655548256</v>
      </c>
      <c r="CS55">
        <v>0.60300197532993138</v>
      </c>
      <c r="CT55">
        <v>0.57665517401637878</v>
      </c>
      <c r="CU55">
        <v>0.59229792253892832</v>
      </c>
      <c r="CV55">
        <v>0.57719231254757342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1.8192520412809228</v>
      </c>
      <c r="DE55">
        <v>1.8508707918414529</v>
      </c>
      <c r="DF55">
        <v>0.61451280008633169</v>
      </c>
      <c r="DG55">
        <v>0.28816645057236973</v>
      </c>
      <c r="DH55">
        <v>0.26511055752236556</v>
      </c>
      <c r="DI55">
        <v>0.3378031086956465</v>
      </c>
      <c r="DJ55">
        <v>0.32269872264105898</v>
      </c>
      <c r="DK55">
        <v>0.6948544098465973</v>
      </c>
      <c r="DL55">
        <v>0.68705359149503875</v>
      </c>
      <c r="DM55">
        <v>0.68487804604498359</v>
      </c>
      <c r="DN55">
        <v>0.70335736764871881</v>
      </c>
      <c r="DO55">
        <v>0.69555061422576325</v>
      </c>
      <c r="DP55">
        <v>0.68009485001425818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2.6129123322911032</v>
      </c>
      <c r="DZ55">
        <v>1.5622345408000535</v>
      </c>
      <c r="EA55">
        <v>0.30648296011120557</v>
      </c>
      <c r="EB55">
        <v>0.4080079471760491</v>
      </c>
      <c r="EC55">
        <v>0.33517663863042468</v>
      </c>
      <c r="ED55">
        <v>0.32574235119553524</v>
      </c>
      <c r="EE55">
        <v>0.78479675076274391</v>
      </c>
      <c r="EF55">
        <v>0.77154094996670619</v>
      </c>
      <c r="EG55">
        <v>0.77641216930910517</v>
      </c>
      <c r="EH55">
        <v>0.77589918895891541</v>
      </c>
      <c r="EI55">
        <v>0.77962816513411548</v>
      </c>
      <c r="EJ55">
        <v>0.82997428252072225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2.0227255126231705</v>
      </c>
      <c r="ET55">
        <v>2.3304772164549887</v>
      </c>
      <c r="EU55">
        <v>0.60910785662676337</v>
      </c>
      <c r="EV55">
        <v>0.52014363263844987</v>
      </c>
      <c r="EW55">
        <v>0.52676455046917547</v>
      </c>
      <c r="EX55">
        <v>0.40607134787069576</v>
      </c>
      <c r="EY55">
        <v>0.88824564827409769</v>
      </c>
      <c r="EZ55">
        <v>0.86815834008012593</v>
      </c>
      <c r="FA55">
        <v>0.88490787133309035</v>
      </c>
      <c r="FB55">
        <v>0.89991303044905036</v>
      </c>
      <c r="FC55">
        <v>1.0032634919662153</v>
      </c>
      <c r="FD55">
        <v>0.88900498568046593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1.1999549520436545</v>
      </c>
      <c r="FN55">
        <v>2.5879734488520914</v>
      </c>
      <c r="FO55">
        <v>2.2801426737041437</v>
      </c>
      <c r="FP55">
        <v>0.34265813444134208</v>
      </c>
      <c r="FQ55">
        <v>0.45653007180946181</v>
      </c>
      <c r="FR55">
        <v>0.32598778636785475</v>
      </c>
      <c r="FS55">
        <v>0.99721049055518907</v>
      </c>
      <c r="FT55">
        <v>1.0502358452030607</v>
      </c>
      <c r="FU55">
        <v>0.97376620397604585</v>
      </c>
      <c r="FV55">
        <v>1.0453538551841881</v>
      </c>
      <c r="FW55">
        <v>0.9977524362926582</v>
      </c>
      <c r="FX55">
        <v>0.9835612494673599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2.1538311084647317</v>
      </c>
      <c r="GI55">
        <v>2.8812553452371223</v>
      </c>
      <c r="GJ55">
        <v>1.2908199706734222</v>
      </c>
      <c r="GK55">
        <v>0.56548685248236263</v>
      </c>
      <c r="GL55">
        <v>0.84221325283378934</v>
      </c>
      <c r="GM55">
        <v>1.1953616491854839</v>
      </c>
      <c r="GN55">
        <v>1.1420311949076132</v>
      </c>
      <c r="GO55">
        <v>1.112102757593503</v>
      </c>
      <c r="GP55">
        <v>1.1461361098619234</v>
      </c>
      <c r="GQ55">
        <v>1.1047438417286346</v>
      </c>
      <c r="GR55">
        <v>1.1876028842605628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2.9081716779789373</v>
      </c>
      <c r="HE55">
        <v>2.6885645828250491</v>
      </c>
      <c r="HF55">
        <v>0.57749969595056549</v>
      </c>
      <c r="HG55">
        <v>1.47188544395162</v>
      </c>
      <c r="HH55">
        <v>1.3679691322149448</v>
      </c>
      <c r="HI55">
        <v>1.2517388468256305</v>
      </c>
      <c r="HJ55">
        <v>1.3166631914998483</v>
      </c>
      <c r="HK55">
        <v>1.2419705409201323</v>
      </c>
      <c r="HL55">
        <v>1.2131599697554101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3.01354108980019</v>
      </c>
      <c r="HZ55">
        <v>3.2322486210711356</v>
      </c>
      <c r="IA55">
        <v>2.4902653306429894</v>
      </c>
      <c r="IB55">
        <v>1.4619234475454759</v>
      </c>
      <c r="IC55">
        <v>1.4029051610129208</v>
      </c>
      <c r="ID55">
        <v>1.4055233178878865</v>
      </c>
      <c r="IE55">
        <v>1.5321526558087151</v>
      </c>
      <c r="IF55">
        <v>1.4203351943591591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2.265494693078518</v>
      </c>
      <c r="IU55">
        <v>3.2937358531479579</v>
      </c>
      <c r="IV55">
        <v>3.3561361057511987</v>
      </c>
      <c r="IW55">
        <v>2.2536167278452162</v>
      </c>
      <c r="IX55">
        <v>1.5413825700668613</v>
      </c>
      <c r="IY55">
        <v>1.7814244270716828</v>
      </c>
      <c r="IZ55">
        <v>1.7644090553436163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0.26670609602874318</v>
      </c>
      <c r="JP55">
        <v>3.0197484352801904</v>
      </c>
      <c r="JQ55">
        <v>3.241381896449703</v>
      </c>
      <c r="JR55">
        <v>3.3214261600800192</v>
      </c>
      <c r="JS55">
        <v>1.7799016632282012</v>
      </c>
      <c r="JT55">
        <v>1.604114598747526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1.8481160330884476</v>
      </c>
      <c r="KL55">
        <v>3.6918150757775634</v>
      </c>
      <c r="KM55">
        <v>3.6558106721167074</v>
      </c>
      <c r="KN55">
        <v>2.7497889196878784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4.7350114612633477E-2</v>
      </c>
      <c r="LG55">
        <v>3.3238459526689974</v>
      </c>
      <c r="LH55">
        <v>3.4187479678576649</v>
      </c>
      <c r="LJ55" s="102" t="s">
        <v>91</v>
      </c>
      <c r="LL55">
        <v>2</v>
      </c>
      <c r="LM55" s="86">
        <v>0.1</v>
      </c>
      <c r="LN55">
        <f t="shared" ref="LN55:MG55" si="35">U$61</f>
        <v>0</v>
      </c>
      <c r="LO55">
        <f t="shared" si="35"/>
        <v>0</v>
      </c>
      <c r="LP55">
        <f t="shared" si="35"/>
        <v>0</v>
      </c>
      <c r="LQ55">
        <f t="shared" si="35"/>
        <v>0</v>
      </c>
      <c r="LR55">
        <f t="shared" si="35"/>
        <v>0</v>
      </c>
      <c r="LS55">
        <f t="shared" si="35"/>
        <v>0</v>
      </c>
      <c r="LT55">
        <f t="shared" si="35"/>
        <v>1.0762826090015514</v>
      </c>
      <c r="LU55">
        <f t="shared" si="35"/>
        <v>1.211826853741238</v>
      </c>
      <c r="LV55">
        <f t="shared" si="35"/>
        <v>1.2512198797932308</v>
      </c>
      <c r="LW55">
        <f t="shared" si="35"/>
        <v>1.0531826042960013</v>
      </c>
      <c r="LX55">
        <f t="shared" si="35"/>
        <v>1.1977579470267334</v>
      </c>
      <c r="LY55">
        <f t="shared" si="35"/>
        <v>1.2288755323337093</v>
      </c>
      <c r="LZ55">
        <f t="shared" si="35"/>
        <v>1.1734796430299612</v>
      </c>
      <c r="MA55">
        <f t="shared" si="35"/>
        <v>1.207488907158301</v>
      </c>
      <c r="MB55">
        <f t="shared" si="35"/>
        <v>2.0383507410392743</v>
      </c>
      <c r="MC55">
        <f t="shared" si="35"/>
        <v>2.1465285039639306</v>
      </c>
      <c r="MD55">
        <f t="shared" si="35"/>
        <v>2.1561440047803844</v>
      </c>
      <c r="ME55">
        <f t="shared" si="35"/>
        <v>2.1206558595309515</v>
      </c>
      <c r="MF55">
        <f t="shared" si="35"/>
        <v>2.1100808252411429</v>
      </c>
      <c r="MG55">
        <f t="shared" si="35"/>
        <v>2.0584406412115408</v>
      </c>
      <c r="MI55">
        <f t="shared" ref="MI55:MI69" si="36">(119469*MJ55+56202)/10^4</f>
        <v>6.8148899999999992</v>
      </c>
      <c r="MJ55" s="86">
        <v>0.1</v>
      </c>
      <c r="MK55">
        <f>0.19*LS55+0.81*LT55</f>
        <v>0.87178891329125663</v>
      </c>
    </row>
    <row r="56" spans="1:389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1.645517688103668E-30</v>
      </c>
      <c r="H56">
        <v>2.0017139330613009E-30</v>
      </c>
      <c r="I56">
        <v>3.1321248329074658E-31</v>
      </c>
      <c r="J56">
        <v>4.6836872004107686E-32</v>
      </c>
      <c r="K56">
        <v>9.3733063256908716E-32</v>
      </c>
      <c r="L56">
        <v>6.2370441676168495E-32</v>
      </c>
      <c r="M56">
        <v>2.955103948532036E-31</v>
      </c>
      <c r="N56">
        <v>5.2144537972400782E-32</v>
      </c>
      <c r="O56">
        <v>1.5710880128622231E-31</v>
      </c>
      <c r="P56">
        <v>0</v>
      </c>
      <c r="Q56">
        <v>9.6055673501426195E-32</v>
      </c>
      <c r="R56">
        <v>2.3297408384605815E-32</v>
      </c>
      <c r="S56">
        <v>1.9610161928825357E-31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1.4683327748895143E-29</v>
      </c>
      <c r="AB56">
        <v>1.3855653063745048E-31</v>
      </c>
      <c r="AC56">
        <v>1.9745018013719526E-32</v>
      </c>
      <c r="AD56">
        <v>0</v>
      </c>
      <c r="AE56">
        <v>0</v>
      </c>
      <c r="AF56">
        <v>1.0055168143240187E-31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9.2867268359119033E-33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1.6901994647163815E-30</v>
      </c>
      <c r="AU56">
        <v>2.3202404502307556E-30</v>
      </c>
      <c r="AV56">
        <v>4.2527255507783141E-31</v>
      </c>
      <c r="AW56">
        <v>4.890166287709112E-32</v>
      </c>
      <c r="AX56">
        <v>2.7402919987045919E-32</v>
      </c>
      <c r="AY56">
        <v>5.4247035470570171E-32</v>
      </c>
      <c r="AZ56">
        <v>2.6121689008640267E-32</v>
      </c>
      <c r="BA56">
        <v>3.4519080472539819E-32</v>
      </c>
      <c r="BB56">
        <v>0</v>
      </c>
      <c r="BC56">
        <v>1.3550647652467966E-32</v>
      </c>
      <c r="BD56">
        <v>5.2627613301757226E-32</v>
      </c>
      <c r="BE56">
        <v>1.2541942897974518E-32</v>
      </c>
      <c r="BF56">
        <v>0</v>
      </c>
      <c r="BG56">
        <v>5.3293734089797246E-32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2.7623283623869644E-30</v>
      </c>
      <c r="BP56">
        <v>9.9914257440619104E-31</v>
      </c>
      <c r="BQ56">
        <v>4.0448989429053758E-31</v>
      </c>
      <c r="BR56">
        <v>4.0878735634121745E-32</v>
      </c>
      <c r="BS56">
        <v>8.4751463260494467E-32</v>
      </c>
      <c r="BT56">
        <v>1.4826223664721546E-32</v>
      </c>
      <c r="BU56">
        <v>7.278168488152456E-32</v>
      </c>
      <c r="BV56">
        <v>6.3453434509515614E-32</v>
      </c>
      <c r="BW56">
        <v>5.5868495176422927E-32</v>
      </c>
      <c r="BX56">
        <v>5.1321997753253993E-32</v>
      </c>
      <c r="BY56">
        <v>2.6103857920165511E-32</v>
      </c>
      <c r="BZ56">
        <v>3.0440319843364846E-32</v>
      </c>
      <c r="CA56">
        <v>2.721635362619853E-32</v>
      </c>
      <c r="CB56">
        <v>4.4557966586949452E-32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1.7901770095161726E-30</v>
      </c>
      <c r="CJ56">
        <v>2.0054653958264645E-29</v>
      </c>
      <c r="CK56">
        <v>1.4677475915647405E-30</v>
      </c>
      <c r="CL56">
        <v>8.5247384325560218E-32</v>
      </c>
      <c r="CM56">
        <v>6.8732693928177701E-32</v>
      </c>
      <c r="CN56">
        <v>9.4921692568708833E-32</v>
      </c>
      <c r="CO56">
        <v>7.7275106412280417E-32</v>
      </c>
      <c r="CP56">
        <v>5.9345392830950396E-32</v>
      </c>
      <c r="CQ56">
        <v>1.2331788532334638E-31</v>
      </c>
      <c r="CR56">
        <v>9.3394384121154638E-32</v>
      </c>
      <c r="CS56">
        <v>2.368932143774475E-32</v>
      </c>
      <c r="CT56">
        <v>9.7438394375425466E-32</v>
      </c>
      <c r="CU56">
        <v>5.8561042479810551E-32</v>
      </c>
      <c r="CV56">
        <v>4.2411055653205338E-31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2.1266480641010256E-2</v>
      </c>
      <c r="DE56">
        <v>3.5684492645021856E-30</v>
      </c>
      <c r="DF56">
        <v>9.348305195839421E-31</v>
      </c>
      <c r="DG56">
        <v>1.3563659408417047E-31</v>
      </c>
      <c r="DH56">
        <v>9.6519064859817842E-32</v>
      </c>
      <c r="DI56">
        <v>1.2457602701152538E-31</v>
      </c>
      <c r="DJ56">
        <v>1.6225635721449838E-31</v>
      </c>
      <c r="DK56">
        <v>1.2295104202520568E-31</v>
      </c>
      <c r="DL56">
        <v>1.998374747398762E-30</v>
      </c>
      <c r="DM56">
        <v>8.8383726062494776E-32</v>
      </c>
      <c r="DN56">
        <v>3.3198186652717578E-31</v>
      </c>
      <c r="DO56">
        <v>1.1340158435340771E-31</v>
      </c>
      <c r="DP56">
        <v>8.2169260727981824E-32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5.2532641940366505E-2</v>
      </c>
      <c r="DZ56">
        <v>1.6879287704990302E-30</v>
      </c>
      <c r="EA56">
        <v>9.9449697692847261E-31</v>
      </c>
      <c r="EB56">
        <v>1.7835193893913856E-30</v>
      </c>
      <c r="EC56">
        <v>3.1506361918673003E-31</v>
      </c>
      <c r="ED56">
        <v>1.7976562164399537E-30</v>
      </c>
      <c r="EE56">
        <v>8.9535591647554746E-31</v>
      </c>
      <c r="EF56">
        <v>1.9901034177060794E-31</v>
      </c>
      <c r="EG56">
        <v>3.094021555454615E-31</v>
      </c>
      <c r="EH56">
        <v>9.872306187262803E-31</v>
      </c>
      <c r="EI56">
        <v>1.3874644360497347E-31</v>
      </c>
      <c r="EJ56">
        <v>5.9334216800396802E-31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1.4342796593087084E-2</v>
      </c>
      <c r="ET56">
        <v>2.3249982240312266E-30</v>
      </c>
      <c r="EU56">
        <v>9.0024342477423061E-30</v>
      </c>
      <c r="EV56">
        <v>1.4258398376937938E-2</v>
      </c>
      <c r="EW56">
        <v>4.3288190287762556E-30</v>
      </c>
      <c r="EX56">
        <v>2.1843678661774476E-30</v>
      </c>
      <c r="EY56">
        <v>6.0950080324807648E-31</v>
      </c>
      <c r="EZ56">
        <v>2.3963394669767691E-30</v>
      </c>
      <c r="FA56">
        <v>8.9014067583097002E-31</v>
      </c>
      <c r="FB56">
        <v>1.7045440284232671E-30</v>
      </c>
      <c r="FC56">
        <v>3.7036955443017228E-31</v>
      </c>
      <c r="FD56">
        <v>8.6286351655330526E-31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3.5226735521324901E-31</v>
      </c>
      <c r="FN56">
        <v>3.8746676109364737E-29</v>
      </c>
      <c r="FO56">
        <v>8.8540745796152001E-30</v>
      </c>
      <c r="FP56">
        <v>2.4701659261931292E-30</v>
      </c>
      <c r="FQ56">
        <v>1.4174563188421803E-30</v>
      </c>
      <c r="FR56">
        <v>2.0225713849145496E-31</v>
      </c>
      <c r="FS56">
        <v>5.2769116975254142E-31</v>
      </c>
      <c r="FT56">
        <v>6.1915711111881008E-30</v>
      </c>
      <c r="FU56">
        <v>4.6499991334494366E-31</v>
      </c>
      <c r="FV56">
        <v>4.2183077658830525E-30</v>
      </c>
      <c r="FW56">
        <v>3.0045762068007136E-30</v>
      </c>
      <c r="FX56">
        <v>9.4430883508300926E-31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6.0317678205482679E-2</v>
      </c>
      <c r="GI56">
        <v>8.3610903382539053E-30</v>
      </c>
      <c r="GJ56">
        <v>2.1708873194811368E-30</v>
      </c>
      <c r="GK56">
        <v>1.3418472822473897E-2</v>
      </c>
      <c r="GL56">
        <v>1.3344480040472283E-29</v>
      </c>
      <c r="GM56">
        <v>6.8293031770601453E-3</v>
      </c>
      <c r="GN56">
        <v>4.3209334501722321E-30</v>
      </c>
      <c r="GO56">
        <v>5.9632716466766789E-30</v>
      </c>
      <c r="GP56">
        <v>3.5609051430169974E-31</v>
      </c>
      <c r="GQ56">
        <v>2.3608941835199481E-30</v>
      </c>
      <c r="GR56">
        <v>8.5230809868569886E-31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4.3301186752984777E-2</v>
      </c>
      <c r="HE56">
        <v>5.8284097448670832E-29</v>
      </c>
      <c r="HF56">
        <v>1.5366411045582928E-3</v>
      </c>
      <c r="HG56">
        <v>9.0835656956400335E-3</v>
      </c>
      <c r="HH56">
        <v>1.8098800525346621E-29</v>
      </c>
      <c r="HI56">
        <v>8.8977198719358153E-3</v>
      </c>
      <c r="HJ56">
        <v>4.5308953783136527E-30</v>
      </c>
      <c r="HK56">
        <v>1.083585449718617E-29</v>
      </c>
      <c r="HL56">
        <v>2.52047303120634E-29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0.36783043611815003</v>
      </c>
      <c r="HZ56">
        <v>4.4557282236466063E-30</v>
      </c>
      <c r="IA56">
        <v>6.4542352591486095E-30</v>
      </c>
      <c r="IB56">
        <v>2.0816643988349263E-2</v>
      </c>
      <c r="IC56">
        <v>4.2214119644676647E-30</v>
      </c>
      <c r="ID56">
        <v>5.0804840525687934E-30</v>
      </c>
      <c r="IE56">
        <v>3.2816927807831453E-3</v>
      </c>
      <c r="IF56">
        <v>1.4550512364277995E-2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0.27193923747356163</v>
      </c>
      <c r="IU56">
        <v>0.11453803853054839</v>
      </c>
      <c r="IV56">
        <v>2.0737555019380415E-2</v>
      </c>
      <c r="IW56">
        <v>1.3910076197229598E-29</v>
      </c>
      <c r="IX56">
        <v>2.2963523807979115E-30</v>
      </c>
      <c r="IY56">
        <v>1.33124420998123E-2</v>
      </c>
      <c r="IZ56">
        <v>6.8351922938966692E-2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0.54490711680301418</v>
      </c>
      <c r="JQ56">
        <v>6.6153280906715887E-30</v>
      </c>
      <c r="JR56">
        <v>3.972746313825088E-30</v>
      </c>
      <c r="JS56">
        <v>2.0735302114089317E-30</v>
      </c>
      <c r="JT56">
        <v>3.5519977899347209E-2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1.9257868746844128E-29</v>
      </c>
      <c r="KL56">
        <v>3.1682535088407868E-29</v>
      </c>
      <c r="KM56">
        <v>7.0058204946835719E-29</v>
      </c>
      <c r="KN56">
        <v>0.11252681928216417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1.8312993442837858E-30</v>
      </c>
      <c r="LG56">
        <v>0.22101777941730255</v>
      </c>
      <c r="LH56">
        <v>6.7597077427035995E-2</v>
      </c>
      <c r="LJ56" s="102" t="s">
        <v>92</v>
      </c>
      <c r="LL56">
        <v>3</v>
      </c>
      <c r="LM56" s="86">
        <v>0.15</v>
      </c>
      <c r="LN56">
        <f t="shared" ref="LN56:MG56" si="37">AO$61</f>
        <v>0</v>
      </c>
      <c r="LO56">
        <f t="shared" si="37"/>
        <v>0</v>
      </c>
      <c r="LP56">
        <f t="shared" si="37"/>
        <v>0</v>
      </c>
      <c r="LQ56">
        <f t="shared" si="37"/>
        <v>0</v>
      </c>
      <c r="LR56">
        <f t="shared" si="37"/>
        <v>0</v>
      </c>
      <c r="LS56">
        <f t="shared" si="37"/>
        <v>0.40806526874886151</v>
      </c>
      <c r="LT56">
        <f t="shared" si="37"/>
        <v>1.5393682287115373</v>
      </c>
      <c r="LU56">
        <f t="shared" si="37"/>
        <v>1.3159710451497926</v>
      </c>
      <c r="LV56">
        <f t="shared" si="37"/>
        <v>1.5381122437755375</v>
      </c>
      <c r="LW56">
        <f t="shared" si="37"/>
        <v>1.4127465379343813</v>
      </c>
      <c r="LX56">
        <f t="shared" si="37"/>
        <v>1.4637149779692769</v>
      </c>
      <c r="LY56">
        <f t="shared" si="37"/>
        <v>1.5093066523739105</v>
      </c>
      <c r="LZ56">
        <f t="shared" si="37"/>
        <v>1.4213305174745436</v>
      </c>
      <c r="MA56">
        <f t="shared" si="37"/>
        <v>1.5146519117100385</v>
      </c>
      <c r="MB56">
        <f t="shared" si="37"/>
        <v>2.3973705084947947</v>
      </c>
      <c r="MC56">
        <f t="shared" si="37"/>
        <v>2.3891872862514929</v>
      </c>
      <c r="MD56">
        <f t="shared" si="37"/>
        <v>2.3276595420050801</v>
      </c>
      <c r="ME56">
        <f t="shared" si="37"/>
        <v>2.3374418872270422</v>
      </c>
      <c r="MF56">
        <f t="shared" si="37"/>
        <v>2.3728345208139654</v>
      </c>
      <c r="MG56">
        <f t="shared" si="37"/>
        <v>2.3144875740273587</v>
      </c>
      <c r="MI56">
        <f t="shared" si="36"/>
        <v>7.4122350000000008</v>
      </c>
      <c r="MJ56" s="86">
        <v>0.15</v>
      </c>
      <c r="MK56">
        <f>0.59*LT56+0.41*LU56</f>
        <v>1.4477753834512219</v>
      </c>
    </row>
    <row r="57" spans="1:389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2.126648064101026E-2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5.2532641940366512E-2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1.4342796593087084E-2</v>
      </c>
      <c r="ET57">
        <v>0</v>
      </c>
      <c r="EU57">
        <v>0</v>
      </c>
      <c r="EV57">
        <v>1.4258398376937939E-2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6.0317678205482679E-2</v>
      </c>
      <c r="GI57">
        <v>0</v>
      </c>
      <c r="GJ57">
        <v>0</v>
      </c>
      <c r="GK57">
        <v>1.3418472822473897E-2</v>
      </c>
      <c r="GL57">
        <v>0</v>
      </c>
      <c r="GM57">
        <v>6.8293031770601453E-3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4.3301186752984777E-2</v>
      </c>
      <c r="HE57">
        <v>0</v>
      </c>
      <c r="HF57">
        <v>1.5366411045582928E-3</v>
      </c>
      <c r="HG57">
        <v>9.0835656956400335E-3</v>
      </c>
      <c r="HH57">
        <v>0</v>
      </c>
      <c r="HI57">
        <v>8.8977198719358153E-3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0.36783043611815003</v>
      </c>
      <c r="HZ57">
        <v>0</v>
      </c>
      <c r="IA57">
        <v>0</v>
      </c>
      <c r="IB57">
        <v>2.0816643988349266E-2</v>
      </c>
      <c r="IC57">
        <v>0</v>
      </c>
      <c r="ID57">
        <v>0</v>
      </c>
      <c r="IE57">
        <v>3.2816927807831453E-3</v>
      </c>
      <c r="IF57">
        <v>1.4550512364277995E-2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0.27193923747356163</v>
      </c>
      <c r="IU57">
        <v>0.11453803853054836</v>
      </c>
      <c r="IV57">
        <v>2.0737555019380415E-2</v>
      </c>
      <c r="IW57">
        <v>0</v>
      </c>
      <c r="IX57">
        <v>0</v>
      </c>
      <c r="IY57">
        <v>1.3312442099812303E-2</v>
      </c>
      <c r="IZ57">
        <v>6.8351922938966678E-2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0.54490711680301418</v>
      </c>
      <c r="JQ57">
        <v>0</v>
      </c>
      <c r="JR57">
        <v>0</v>
      </c>
      <c r="JS57">
        <v>0</v>
      </c>
      <c r="JT57">
        <v>3.5519977899347209E-2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0.11252681928216417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0.22101777941730252</v>
      </c>
      <c r="LH57">
        <v>6.7597077427035995E-2</v>
      </c>
      <c r="LJ57" s="102" t="s">
        <v>94</v>
      </c>
      <c r="LL57">
        <v>4</v>
      </c>
      <c r="LM57" s="86">
        <v>0.2</v>
      </c>
      <c r="LN57">
        <f t="shared" ref="LN57:LS57" si="38">BI$61</f>
        <v>0</v>
      </c>
      <c r="LO57">
        <f t="shared" si="38"/>
        <v>0</v>
      </c>
      <c r="LP57">
        <f t="shared" si="38"/>
        <v>0</v>
      </c>
      <c r="LQ57">
        <f t="shared" si="38"/>
        <v>0</v>
      </c>
      <c r="LR57">
        <f t="shared" si="38"/>
        <v>0</v>
      </c>
      <c r="LS57">
        <f t="shared" si="38"/>
        <v>0</v>
      </c>
      <c r="LT57">
        <f t="shared" ref="LT57:MG57" si="39">BP$61</f>
        <v>1.4784656795404318</v>
      </c>
      <c r="LU57">
        <f t="shared" si="39"/>
        <v>1.7341999152229624</v>
      </c>
      <c r="LV57">
        <f t="shared" si="39"/>
        <v>1.5865104724978356</v>
      </c>
      <c r="LW57">
        <f t="shared" si="39"/>
        <v>1.5975406863412511</v>
      </c>
      <c r="LX57">
        <f t="shared" si="39"/>
        <v>1.5184172071451463</v>
      </c>
      <c r="LY57">
        <f t="shared" si="39"/>
        <v>1.819214199884349</v>
      </c>
      <c r="LZ57">
        <f t="shared" si="39"/>
        <v>1.5509125342619547</v>
      </c>
      <c r="MA57">
        <f t="shared" si="39"/>
        <v>2.6085539770190294</v>
      </c>
      <c r="MB57">
        <f t="shared" si="39"/>
        <v>2.5435145952138556</v>
      </c>
      <c r="MC57">
        <f t="shared" si="39"/>
        <v>2.5320182475624553</v>
      </c>
      <c r="MD57">
        <f t="shared" si="39"/>
        <v>2.5324743334407018</v>
      </c>
      <c r="ME57">
        <f t="shared" si="39"/>
        <v>2.5019920360811527</v>
      </c>
      <c r="MF57">
        <f t="shared" si="39"/>
        <v>2.6103090820610597</v>
      </c>
      <c r="MG57">
        <f t="shared" si="39"/>
        <v>0</v>
      </c>
      <c r="MI57">
        <f t="shared" si="36"/>
        <v>8.0095799999999997</v>
      </c>
      <c r="MJ57" s="86">
        <v>0.2</v>
      </c>
      <c r="MK57">
        <f>1*LU57+0.001*LV57</f>
        <v>1.7357864256954603</v>
      </c>
    </row>
    <row r="58" spans="1:389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1.2023936367045818E-2</v>
      </c>
      <c r="H58">
        <v>1.3415677329743494E-2</v>
      </c>
      <c r="I58">
        <v>1.3617690373445755E-2</v>
      </c>
      <c r="J58">
        <v>1.4168801083939864E-2</v>
      </c>
      <c r="K58">
        <v>1.3691413753345453E-2</v>
      </c>
      <c r="L58">
        <v>1.3498188290921528E-2</v>
      </c>
      <c r="M58">
        <v>1.1600191376993942E-2</v>
      </c>
      <c r="N58">
        <v>1.2806347134771492E-2</v>
      </c>
      <c r="O58">
        <v>1.7485206142993169E-2</v>
      </c>
      <c r="P58">
        <v>1.7701901435299504E-2</v>
      </c>
      <c r="Q58">
        <v>1.7982042635489519E-2</v>
      </c>
      <c r="R58">
        <v>1.7600613719202636E-2</v>
      </c>
      <c r="S58">
        <v>1.7069693250309468E-2</v>
      </c>
      <c r="T58">
        <v>1.8538997942761332E-2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1.4022163246666103E-2</v>
      </c>
      <c r="AB58">
        <v>1.3174794811052517E-2</v>
      </c>
      <c r="AC58">
        <v>1.2638665710173268E-2</v>
      </c>
      <c r="AD58">
        <v>1.3684957965488707E-2</v>
      </c>
      <c r="AE58">
        <v>1.3692335674591667E-2</v>
      </c>
      <c r="AF58">
        <v>1.1978070827730038E-2</v>
      </c>
      <c r="AG58">
        <v>1.2317060836283766E-2</v>
      </c>
      <c r="AH58">
        <v>1.2963882954202935E-2</v>
      </c>
      <c r="AI58">
        <v>2.8775252808781945E-2</v>
      </c>
      <c r="AJ58">
        <v>2.9657238014543591E-2</v>
      </c>
      <c r="AK58">
        <v>2.9600788777294312E-2</v>
      </c>
      <c r="AL58">
        <v>2.9306456953882013E-2</v>
      </c>
      <c r="AM58">
        <v>2.956579075245333E-2</v>
      </c>
      <c r="AN58">
        <v>2.9100923590860368E-2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6.5092699847798937E-3</v>
      </c>
      <c r="AU58">
        <v>2.1436887021600563E-2</v>
      </c>
      <c r="AV58">
        <v>2.5304091123515882E-2</v>
      </c>
      <c r="AW58">
        <v>2.3487467629215306E-2</v>
      </c>
      <c r="AX58">
        <v>2.7310671722223453E-2</v>
      </c>
      <c r="AY58">
        <v>2.6555805396983771E-2</v>
      </c>
      <c r="AZ58">
        <v>2.5926150298157889E-2</v>
      </c>
      <c r="BA58">
        <v>2.5535022171457256E-2</v>
      </c>
      <c r="BB58">
        <v>2.781401897633979E-2</v>
      </c>
      <c r="BC58">
        <v>4.5382556241968332E-2</v>
      </c>
      <c r="BD58">
        <v>4.5874014005935472E-2</v>
      </c>
      <c r="BE58">
        <v>4.7899423501692392E-2</v>
      </c>
      <c r="BF58">
        <v>4.6709454779300726E-2</v>
      </c>
      <c r="BG58">
        <v>4.581540782222307E-2</v>
      </c>
      <c r="BH58">
        <v>4.6678987447080079E-2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2.1182288466310959E-2</v>
      </c>
      <c r="BP58">
        <v>2.52776651426674E-2</v>
      </c>
      <c r="BQ58">
        <v>2.1625501617083109E-2</v>
      </c>
      <c r="BR58">
        <v>2.4170554098782278E-2</v>
      </c>
      <c r="BS58">
        <v>2.5619638199602363E-2</v>
      </c>
      <c r="BT58">
        <v>2.5723768540077518E-2</v>
      </c>
      <c r="BU58">
        <v>2.6416221896551573E-2</v>
      </c>
      <c r="BV58">
        <v>2.6236854368329451E-2</v>
      </c>
      <c r="BW58">
        <v>5.8347976354879712E-2</v>
      </c>
      <c r="BX58">
        <v>5.8260786369328556E-2</v>
      </c>
      <c r="BY58">
        <v>5.9572376620811704E-2</v>
      </c>
      <c r="BZ58">
        <v>5.8250949549874573E-2</v>
      </c>
      <c r="CA58">
        <v>5.9672676932039891E-2</v>
      </c>
      <c r="CB58">
        <v>5.8352056540882068E-2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5.925869126769481E-4</v>
      </c>
      <c r="CJ58">
        <v>3.4352456278385742E-2</v>
      </c>
      <c r="CK58">
        <v>3.681552739672006E-2</v>
      </c>
      <c r="CL58">
        <v>3.7032025631042839E-2</v>
      </c>
      <c r="CM58">
        <v>3.8468804668295144E-2</v>
      </c>
      <c r="CN58">
        <v>3.9221287709328347E-2</v>
      </c>
      <c r="CO58">
        <v>4.4133096513437414E-2</v>
      </c>
      <c r="CP58">
        <v>4.1158595854325637E-2</v>
      </c>
      <c r="CQ58">
        <v>7.6491797368091266E-2</v>
      </c>
      <c r="CR58">
        <v>7.5898657063453265E-2</v>
      </c>
      <c r="CS58">
        <v>7.7436971333514612E-2</v>
      </c>
      <c r="CT58">
        <v>7.4053538805070443E-2</v>
      </c>
      <c r="CU58">
        <v>7.6062366501290279E-2</v>
      </c>
      <c r="CV58">
        <v>7.4122517652145517E-2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3.5330002759511071E-2</v>
      </c>
      <c r="DE58">
        <v>3.3777550683817305E-2</v>
      </c>
      <c r="DF58">
        <v>4.1521599185256983E-2</v>
      </c>
      <c r="DG58">
        <v>3.7006076406372962E-2</v>
      </c>
      <c r="DH58">
        <v>3.4045259357299601E-2</v>
      </c>
      <c r="DI58">
        <v>4.3380371399487264E-2</v>
      </c>
      <c r="DJ58">
        <v>4.144067972720137E-2</v>
      </c>
      <c r="DK58">
        <v>8.8939147448260578E-2</v>
      </c>
      <c r="DL58">
        <v>8.6033462382422515E-2</v>
      </c>
      <c r="DM58">
        <v>8.7876038790461852E-2</v>
      </c>
      <c r="DN58">
        <v>8.7058717346996564E-2</v>
      </c>
      <c r="DO58">
        <v>8.8010162449507254E-2</v>
      </c>
      <c r="DP58">
        <v>8.7337168963351641E-2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3.3525305302087395E-2</v>
      </c>
      <c r="DZ58">
        <v>3.1884497652867237E-2</v>
      </c>
      <c r="EA58">
        <v>3.8079461413906196E-2</v>
      </c>
      <c r="EB58">
        <v>3.7678302611648506E-2</v>
      </c>
      <c r="EC58">
        <v>3.96026277759906E-2</v>
      </c>
      <c r="ED58">
        <v>3.9102719753584134E-2</v>
      </c>
      <c r="EE58">
        <v>0.10068316850434549</v>
      </c>
      <c r="EF58">
        <v>9.9080594872868619E-2</v>
      </c>
      <c r="EG58">
        <v>9.9755134386056765E-2</v>
      </c>
      <c r="EH58">
        <v>9.951354602486541E-2</v>
      </c>
      <c r="EI58">
        <v>0.10012743415759594</v>
      </c>
      <c r="EJ58">
        <v>9.9652801768384452E-2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3.2723997936546199E-2</v>
      </c>
      <c r="ET58">
        <v>3.7718530546556557E-2</v>
      </c>
      <c r="EU58">
        <v>3.6365735682266385E-2</v>
      </c>
      <c r="EV58">
        <v>3.7413955332641961E-2</v>
      </c>
      <c r="EW58">
        <v>4.0691354916963941E-2</v>
      </c>
      <c r="EX58">
        <v>3.4986926884001644E-2</v>
      </c>
      <c r="EY58">
        <v>0.11297790263910674</v>
      </c>
      <c r="EZ58">
        <v>0.1117237493225308</v>
      </c>
      <c r="FA58">
        <v>0.1135395645395496</v>
      </c>
      <c r="FB58">
        <v>0.11286081588156494</v>
      </c>
      <c r="FC58">
        <v>0.11337845112073729</v>
      </c>
      <c r="FD58">
        <v>0.11293863517521097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7.2114306574233783E-3</v>
      </c>
      <c r="FN58">
        <v>3.8814480325929358E-2</v>
      </c>
      <c r="FO58">
        <v>3.9438520906891712E-2</v>
      </c>
      <c r="FP58">
        <v>3.8659204724324367E-2</v>
      </c>
      <c r="FQ58">
        <v>3.9968559802923E-2</v>
      </c>
      <c r="FR58">
        <v>3.3565218566855584E-2</v>
      </c>
      <c r="FS58">
        <v>0.12573572387607704</v>
      </c>
      <c r="FT58">
        <v>0.12705576619461689</v>
      </c>
      <c r="FU58">
        <v>0.12506624230044988</v>
      </c>
      <c r="FV58">
        <v>0.12543814679458212</v>
      </c>
      <c r="FW58">
        <v>0.12623651661327218</v>
      </c>
      <c r="FX58">
        <v>0.12503275504522079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3.3434393690818888E-2</v>
      </c>
      <c r="GI58">
        <v>3.6444537692875568E-2</v>
      </c>
      <c r="GJ58">
        <v>3.6767210127144893E-2</v>
      </c>
      <c r="GK58">
        <v>4.0958518754078591E-2</v>
      </c>
      <c r="GL58">
        <v>4.0534514382869223E-2</v>
      </c>
      <c r="GM58">
        <v>0.13902062722238373</v>
      </c>
      <c r="GN58">
        <v>0.14075754854744973</v>
      </c>
      <c r="GO58">
        <v>0.14192683937075742</v>
      </c>
      <c r="GP58">
        <v>0.13953164575104324</v>
      </c>
      <c r="GQ58">
        <v>0.1404199230247565</v>
      </c>
      <c r="GR58">
        <v>0.14095258976020733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2.9118954431568103E-2</v>
      </c>
      <c r="HE58">
        <v>4.1862816826075677E-2</v>
      </c>
      <c r="HF58">
        <v>3.5534195514758608E-2</v>
      </c>
      <c r="HG58">
        <v>0.15606311472636175</v>
      </c>
      <c r="HH58">
        <v>0.15277462204602577</v>
      </c>
      <c r="HI58">
        <v>0.15250466808945906</v>
      </c>
      <c r="HJ58">
        <v>0.15195444564347765</v>
      </c>
      <c r="HK58">
        <v>0.15388956486186109</v>
      </c>
      <c r="HL58">
        <v>0.15251712356705457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3.5115503683694323E-2</v>
      </c>
      <c r="HZ58">
        <v>4.2689554746026898E-2</v>
      </c>
      <c r="IA58">
        <v>0.16686027645170667</v>
      </c>
      <c r="IB58">
        <v>0.16883642372938742</v>
      </c>
      <c r="IC58">
        <v>0.16988979173210003</v>
      </c>
      <c r="ID58">
        <v>0.16914680404092708</v>
      </c>
      <c r="IE58">
        <v>0.17174586305416459</v>
      </c>
      <c r="IF58">
        <v>0.16754696574225866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3.541430915094558E-2</v>
      </c>
      <c r="IU58">
        <v>0.23100634746802765</v>
      </c>
      <c r="IV58">
        <v>0.18562285527017636</v>
      </c>
      <c r="IW58">
        <v>0.18042065802120771</v>
      </c>
      <c r="IX58">
        <v>0.18229658357681808</v>
      </c>
      <c r="IY58">
        <v>0.18366655795307366</v>
      </c>
      <c r="IZ58">
        <v>0.18301529187699828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1.0816134449295365</v>
      </c>
      <c r="JP58">
        <v>0.543006201877829</v>
      </c>
      <c r="JQ58">
        <v>0.22585142224644994</v>
      </c>
      <c r="JR58">
        <v>0.19853481201953319</v>
      </c>
      <c r="JS58">
        <v>0.19914756589803007</v>
      </c>
      <c r="JT58">
        <v>0.19680017710209938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0.64777228074361803</v>
      </c>
      <c r="KL58">
        <v>0.26961137956415365</v>
      </c>
      <c r="KM58">
        <v>0.22354258961020348</v>
      </c>
      <c r="KN58">
        <v>0.21286996014928733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1.2794081965242108</v>
      </c>
      <c r="LG58">
        <v>0.47444349745497616</v>
      </c>
      <c r="LH58">
        <v>0.25941423814616504</v>
      </c>
      <c r="LJ58" s="102" t="s">
        <v>96</v>
      </c>
      <c r="LL58">
        <v>5</v>
      </c>
      <c r="LM58" s="86">
        <v>0.25</v>
      </c>
      <c r="LN58">
        <f t="shared" ref="LN58:MG58" si="40">CC$61</f>
        <v>0</v>
      </c>
      <c r="LO58">
        <f t="shared" si="40"/>
        <v>0</v>
      </c>
      <c r="LP58">
        <f t="shared" si="40"/>
        <v>0</v>
      </c>
      <c r="LQ58">
        <f t="shared" si="40"/>
        <v>0</v>
      </c>
      <c r="LR58">
        <f t="shared" si="40"/>
        <v>0</v>
      </c>
      <c r="LS58">
        <f t="shared" si="40"/>
        <v>0</v>
      </c>
      <c r="LT58">
        <f t="shared" si="40"/>
        <v>0.33888415227186997</v>
      </c>
      <c r="LU58">
        <f t="shared" si="40"/>
        <v>2.4946386600012449</v>
      </c>
      <c r="LV58">
        <f t="shared" si="40"/>
        <v>1.7108604711888218</v>
      </c>
      <c r="LW58">
        <f t="shared" si="40"/>
        <v>1.7994797889156953</v>
      </c>
      <c r="LX58">
        <f t="shared" si="40"/>
        <v>1.8006027082288851</v>
      </c>
      <c r="LY58">
        <f t="shared" si="40"/>
        <v>1.9748705331973722</v>
      </c>
      <c r="LZ58">
        <f t="shared" si="40"/>
        <v>1.9799026705898326</v>
      </c>
      <c r="MA58">
        <f t="shared" si="40"/>
        <v>1.9713322947368013</v>
      </c>
      <c r="MB58">
        <f t="shared" si="40"/>
        <v>3.028001385551911</v>
      </c>
      <c r="MC58">
        <f t="shared" si="40"/>
        <v>2.714647031300057</v>
      </c>
      <c r="MD58">
        <f t="shared" si="40"/>
        <v>2.7516945067114746</v>
      </c>
      <c r="ME58">
        <f t="shared" si="40"/>
        <v>3.0517251298661163</v>
      </c>
      <c r="MF58">
        <f t="shared" si="40"/>
        <v>2.7263683973806594</v>
      </c>
      <c r="MG58">
        <f t="shared" si="40"/>
        <v>2.8085554243051942</v>
      </c>
      <c r="MI58">
        <f t="shared" si="36"/>
        <v>8.6069250000000004</v>
      </c>
      <c r="MJ58" s="86">
        <v>0.25</v>
      </c>
      <c r="MK58">
        <f>0.4*LU58+0.6*LV58</f>
        <v>2.0243717467137907</v>
      </c>
    </row>
    <row r="59" spans="1:389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J59" s="102" t="s">
        <v>98</v>
      </c>
      <c r="LL59">
        <v>6</v>
      </c>
      <c r="LM59" s="86">
        <v>0.3</v>
      </c>
      <c r="LN59">
        <f t="shared" ref="LN59:MG59" si="41">CW$61</f>
        <v>0</v>
      </c>
      <c r="LO59">
        <f t="shared" si="41"/>
        <v>0</v>
      </c>
      <c r="LP59">
        <f t="shared" si="41"/>
        <v>0</v>
      </c>
      <c r="LQ59">
        <f t="shared" si="41"/>
        <v>0</v>
      </c>
      <c r="LR59">
        <f t="shared" si="41"/>
        <v>0</v>
      </c>
      <c r="LS59">
        <f t="shared" si="41"/>
        <v>0</v>
      </c>
      <c r="LT59">
        <f t="shared" si="41"/>
        <v>0</v>
      </c>
      <c r="LU59">
        <f t="shared" si="41"/>
        <v>2.4096481810239943</v>
      </c>
      <c r="LV59">
        <f t="shared" si="41"/>
        <v>2.2407213133570503</v>
      </c>
      <c r="LW59">
        <f t="shared" si="41"/>
        <v>2.0167698608386435</v>
      </c>
      <c r="LX59">
        <f t="shared" si="41"/>
        <v>2.0908252788678752</v>
      </c>
      <c r="LY59">
        <f t="shared" si="41"/>
        <v>2.2972559551604661</v>
      </c>
      <c r="LZ59">
        <f t="shared" si="41"/>
        <v>2.3573517567654347</v>
      </c>
      <c r="MA59">
        <f t="shared" si="41"/>
        <v>2.2087210360157719</v>
      </c>
      <c r="MB59">
        <f t="shared" si="41"/>
        <v>3.0164781250862323</v>
      </c>
      <c r="MC59">
        <f t="shared" si="41"/>
        <v>3.1473764809093754</v>
      </c>
      <c r="MD59">
        <f t="shared" si="41"/>
        <v>2.8665919795113459</v>
      </c>
      <c r="ME59">
        <f t="shared" si="41"/>
        <v>3.0003762136486016</v>
      </c>
      <c r="MF59">
        <f t="shared" si="41"/>
        <v>2.9358252881044988</v>
      </c>
      <c r="MG59">
        <f t="shared" si="41"/>
        <v>3.0491490241699482</v>
      </c>
      <c r="MI59">
        <f t="shared" si="36"/>
        <v>9.2042699999999993</v>
      </c>
      <c r="MJ59" s="86">
        <v>0.3</v>
      </c>
      <c r="MK59">
        <f>0.8*LV59+0.2*LW59</f>
        <v>2.1959310228533688</v>
      </c>
    </row>
    <row r="60" spans="1:389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3.1123329874266623E-2</v>
      </c>
      <c r="H60">
        <v>3.4725778503343255E-2</v>
      </c>
      <c r="I60">
        <v>3.5248678692276561E-2</v>
      </c>
      <c r="J60">
        <v>3.6675199917634953E-2</v>
      </c>
      <c r="K60">
        <v>3.5439507801980838E-2</v>
      </c>
      <c r="L60">
        <v>3.4939353807186782E-2</v>
      </c>
      <c r="M60">
        <v>3.0026488149114287E-2</v>
      </c>
      <c r="N60">
        <v>3.3148559190004166E-2</v>
      </c>
      <c r="O60">
        <v>4.5259540810563541E-2</v>
      </c>
      <c r="P60">
        <v>4.5820445231443123E-2</v>
      </c>
      <c r="Q60">
        <v>4.6545576063703929E-2</v>
      </c>
      <c r="R60">
        <v>4.5558267280390939E-2</v>
      </c>
      <c r="S60">
        <v>4.4184007438526698E-2</v>
      </c>
      <c r="T60">
        <v>4.7987225721876789E-2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3.6295635551839713E-2</v>
      </c>
      <c r="AB60">
        <v>3.4102266713085395E-2</v>
      </c>
      <c r="AC60">
        <v>3.2714524599979179E-2</v>
      </c>
      <c r="AD60">
        <v>3.5422797333051967E-2</v>
      </c>
      <c r="AE60">
        <v>3.5441894146867194E-2</v>
      </c>
      <c r="AF60">
        <v>3.1004609326651437E-2</v>
      </c>
      <c r="AG60">
        <v>3.1882067218828372E-2</v>
      </c>
      <c r="AH60">
        <v>3.3556332412142613E-2</v>
      </c>
      <c r="AI60">
        <v>7.4483235609735216E-2</v>
      </c>
      <c r="AJ60">
        <v>7.6766208145948575E-2</v>
      </c>
      <c r="AK60">
        <v>7.6620092250252805E-2</v>
      </c>
      <c r="AL60">
        <v>7.5858229732611568E-2</v>
      </c>
      <c r="AM60">
        <v>7.6529501694978477E-2</v>
      </c>
      <c r="AN60">
        <v>7.5326217381396707E-2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1.6848904617643292E-2</v>
      </c>
      <c r="AU60">
        <v>5.5488259907897498E-2</v>
      </c>
      <c r="AV60">
        <v>6.5498315290833525E-2</v>
      </c>
      <c r="AW60">
        <v>6.0796080469846095E-2</v>
      </c>
      <c r="AX60">
        <v>7.0692244132975549E-2</v>
      </c>
      <c r="AY60">
        <v>6.873831216475583E-2</v>
      </c>
      <c r="AZ60">
        <v>6.7108482901730049E-2</v>
      </c>
      <c r="BA60">
        <v>6.6096068219981444E-2</v>
      </c>
      <c r="BB60">
        <v>7.1995132151753197E-2</v>
      </c>
      <c r="BC60">
        <v>0.11747037121115993</v>
      </c>
      <c r="BD60">
        <v>0.11874248390706041</v>
      </c>
      <c r="BE60">
        <v>0.12398515036358644</v>
      </c>
      <c r="BF60">
        <v>0.1209049786164571</v>
      </c>
      <c r="BG60">
        <v>0.1185907848683536</v>
      </c>
      <c r="BH60">
        <v>0.12082611552186434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5.4829244874891533E-2</v>
      </c>
      <c r="BP60">
        <v>6.5429913022716696E-2</v>
      </c>
      <c r="BQ60">
        <v>5.5976478914976861E-2</v>
      </c>
      <c r="BR60">
        <v>6.2564214039086213E-2</v>
      </c>
      <c r="BS60">
        <v>6.6315092379476151E-2</v>
      </c>
      <c r="BT60">
        <v>6.6584628314929867E-2</v>
      </c>
      <c r="BU60">
        <v>6.8377007580604637E-2</v>
      </c>
      <c r="BV60">
        <v>6.7912724123076612E-2</v>
      </c>
      <c r="BW60">
        <v>0.15103068247815435</v>
      </c>
      <c r="BX60">
        <v>0.15080499576465189</v>
      </c>
      <c r="BY60">
        <v>0.15419997847336461</v>
      </c>
      <c r="BZ60">
        <v>0.15077953367241903</v>
      </c>
      <c r="CA60">
        <v>0.15445960057860147</v>
      </c>
      <c r="CB60">
        <v>0.15104124382603773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1.5338802035717771E-3</v>
      </c>
      <c r="CJ60">
        <v>8.8919534843330636E-2</v>
      </c>
      <c r="CK60">
        <v>9.5295065499813314E-2</v>
      </c>
      <c r="CL60">
        <v>9.5855459846417773E-2</v>
      </c>
      <c r="CM60">
        <v>9.9574487173890225E-2</v>
      </c>
      <c r="CN60">
        <v>0.10152225013569827</v>
      </c>
      <c r="CO60">
        <v>0.1142362101087893</v>
      </c>
      <c r="CP60">
        <v>0.10653687085758655</v>
      </c>
      <c r="CQ60">
        <v>0.19799501340404854</v>
      </c>
      <c r="CR60">
        <v>0.19645970077435373</v>
      </c>
      <c r="CS60">
        <v>0.20044154673693138</v>
      </c>
      <c r="CT60">
        <v>0.19168370874814261</v>
      </c>
      <c r="CU60">
        <v>0.19688345408456728</v>
      </c>
      <c r="CV60">
        <v>0.19186225688299041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9.1449862738517892E-2</v>
      </c>
      <c r="DE60">
        <v>8.7431421806126453E-2</v>
      </c>
      <c r="DF60">
        <v>0.10747648597772293</v>
      </c>
      <c r="DG60">
        <v>9.5788291636712639E-2</v>
      </c>
      <c r="DH60">
        <v>8.812437169380441E-2</v>
      </c>
      <c r="DI60">
        <v>0.11228782055390751</v>
      </c>
      <c r="DJ60">
        <v>0.10726703019640212</v>
      </c>
      <c r="DK60">
        <v>0.23021432751047957</v>
      </c>
      <c r="DL60">
        <v>0.22269311382020557</v>
      </c>
      <c r="DM60">
        <v>0.22746252639985975</v>
      </c>
      <c r="DN60">
        <v>0.22534693262742431</v>
      </c>
      <c r="DO60">
        <v>0.22780969847038521</v>
      </c>
      <c r="DP60">
        <v>0.22606769006037231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8.6778497839699306E-2</v>
      </c>
      <c r="DZ60">
        <v>8.2531353130345916E-2</v>
      </c>
      <c r="EA60">
        <v>9.8566692540688686E-2</v>
      </c>
      <c r="EB60">
        <v>9.7528313980332015E-2</v>
      </c>
      <c r="EC60">
        <v>0.10250932893640893</v>
      </c>
      <c r="ED60">
        <v>0.10121534318888016</v>
      </c>
      <c r="EE60">
        <v>0.26061311125493042</v>
      </c>
      <c r="EF60">
        <v>0.25646493329908593</v>
      </c>
      <c r="EG60">
        <v>0.25821094351914337</v>
      </c>
      <c r="EH60">
        <v>0.25758560469252167</v>
      </c>
      <c r="EI60">
        <v>0.25917462198915631</v>
      </c>
      <c r="EJ60">
        <v>0.25794606089506011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8.4704355669687828E-2</v>
      </c>
      <c r="ET60">
        <v>9.7632441884047044E-2</v>
      </c>
      <c r="EU60">
        <v>9.4130803192003676E-2</v>
      </c>
      <c r="EV60">
        <v>9.684406488629714E-2</v>
      </c>
      <c r="EW60">
        <v>0.10532744214968644</v>
      </c>
      <c r="EX60">
        <v>9.0561828793607288E-2</v>
      </c>
      <c r="EY60">
        <v>0.29243738697559402</v>
      </c>
      <c r="EZ60">
        <v>0.28919107676626205</v>
      </c>
      <c r="FA60">
        <v>0.29389121940381607</v>
      </c>
      <c r="FB60">
        <v>0.29213431403278717</v>
      </c>
      <c r="FC60">
        <v>0.29347418575295536</v>
      </c>
      <c r="FD60">
        <v>0.29233574520081679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1.8666410763078154E-2</v>
      </c>
      <c r="FN60">
        <v>0.1004692505187415</v>
      </c>
      <c r="FO60">
        <v>0.10208454689617816</v>
      </c>
      <c r="FP60">
        <v>0.10006732775213203</v>
      </c>
      <c r="FQ60">
        <v>0.10345652483283686</v>
      </c>
      <c r="FR60">
        <v>8.6881811236229012E-2</v>
      </c>
      <c r="FS60">
        <v>0.32546033941930413</v>
      </c>
      <c r="FT60">
        <v>0.32887719986115632</v>
      </c>
      <c r="FU60">
        <v>0.32372742140585764</v>
      </c>
      <c r="FV60">
        <v>0.3246900767209942</v>
      </c>
      <c r="FW60">
        <v>0.32675661520475141</v>
      </c>
      <c r="FX60">
        <v>0.32364074139864007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8.6543177892841619E-2</v>
      </c>
      <c r="GI60">
        <v>9.4334778071450409E-2</v>
      </c>
      <c r="GJ60">
        <v>9.5169998776761369E-2</v>
      </c>
      <c r="GK60">
        <v>0.10601898175694711</v>
      </c>
      <c r="GL60">
        <v>0.10492146863724627</v>
      </c>
      <c r="GM60">
        <v>0.35984761631209078</v>
      </c>
      <c r="GN60">
        <v>0.36434354624014964</v>
      </c>
      <c r="GO60">
        <v>0.36737019432791729</v>
      </c>
      <c r="GP60">
        <v>0.36117036102345851</v>
      </c>
      <c r="GQ60">
        <v>0.36346962024819646</v>
      </c>
      <c r="GR60">
        <v>0.36484840020963416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7.537288926871602E-2</v>
      </c>
      <c r="HE60">
        <v>0.10835970997940884</v>
      </c>
      <c r="HF60">
        <v>9.1978404996685664E-2</v>
      </c>
      <c r="HG60">
        <v>0.40396120310036604</v>
      </c>
      <c r="HH60">
        <v>0.39544911193862986</v>
      </c>
      <c r="HI60">
        <v>0.39475035025322081</v>
      </c>
      <c r="HJ60">
        <v>0.39332612825405588</v>
      </c>
      <c r="HK60">
        <v>0.39833508305398707</v>
      </c>
      <c r="HL60">
        <v>0.39478259060497528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9.0894643109056955E-2</v>
      </c>
      <c r="HZ60">
        <v>0.11049967780830786</v>
      </c>
      <c r="IA60">
        <v>0.43190909103203495</v>
      </c>
      <c r="IB60">
        <v>0.43702424481577906</v>
      </c>
      <c r="IC60">
        <v>0.43975083275059834</v>
      </c>
      <c r="ID60">
        <v>0.43782764800485457</v>
      </c>
      <c r="IE60">
        <v>0.44455517620879431</v>
      </c>
      <c r="IF60">
        <v>0.43368655031479952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9.1668085419595965E-2</v>
      </c>
      <c r="IU60">
        <v>0.59794783803095974</v>
      </c>
      <c r="IV60">
        <v>0.48047504414699077</v>
      </c>
      <c r="IW60">
        <v>0.46700942888522007</v>
      </c>
      <c r="IX60">
        <v>0.47186516398764827</v>
      </c>
      <c r="IY60">
        <v>0.47541127094712571</v>
      </c>
      <c r="IZ60">
        <v>0.47372550280075004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2.7996997834457678</v>
      </c>
      <c r="JP60">
        <v>1.4055431290483877</v>
      </c>
      <c r="JQ60">
        <v>0.58460458393756187</v>
      </c>
      <c r="JR60">
        <v>0.51389696829604803</v>
      </c>
      <c r="JS60">
        <v>0.51548304963497316</v>
      </c>
      <c r="JT60">
        <v>0.50940695661445945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1.6767246400475599</v>
      </c>
      <c r="KL60">
        <v>0.69787494277075168</v>
      </c>
      <c r="KM60">
        <v>0.57862829151810791</v>
      </c>
      <c r="KN60">
        <v>0.55100274883407596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3.3116811440716938</v>
      </c>
      <c r="LG60">
        <v>1.2280721576722669</v>
      </c>
      <c r="LH60">
        <v>0.671480175995669</v>
      </c>
      <c r="LJ60" s="102" t="s">
        <v>100</v>
      </c>
      <c r="LL60">
        <v>7</v>
      </c>
      <c r="LM60" s="86">
        <v>0.35</v>
      </c>
      <c r="LN60">
        <f t="shared" ref="LN60:MG60" si="42">DQ$61</f>
        <v>0</v>
      </c>
      <c r="LO60">
        <f t="shared" si="42"/>
        <v>0</v>
      </c>
      <c r="LP60">
        <f t="shared" si="42"/>
        <v>0</v>
      </c>
      <c r="LQ60">
        <f t="shared" si="42"/>
        <v>0</v>
      </c>
      <c r="LR60">
        <f t="shared" si="42"/>
        <v>0</v>
      </c>
      <c r="LS60">
        <f t="shared" si="42"/>
        <v>0</v>
      </c>
      <c r="LT60">
        <f t="shared" si="42"/>
        <v>0</v>
      </c>
      <c r="LU60">
        <f t="shared" si="42"/>
        <v>0</v>
      </c>
      <c r="LV60">
        <f t="shared" si="42"/>
        <v>2.6131939842626313</v>
      </c>
      <c r="LW60">
        <f t="shared" si="42"/>
        <v>2.1080567694401657</v>
      </c>
      <c r="LX60">
        <f t="shared" si="42"/>
        <v>2.4720018162022415</v>
      </c>
      <c r="LY60">
        <f t="shared" si="42"/>
        <v>2.456869804434255</v>
      </c>
      <c r="LZ60">
        <f t="shared" si="42"/>
        <v>2.3055592713491704</v>
      </c>
      <c r="MA60">
        <f t="shared" si="42"/>
        <v>2.6257504906611993</v>
      </c>
      <c r="MB60">
        <f t="shared" si="42"/>
        <v>3.1697392841464418</v>
      </c>
      <c r="MC60">
        <f t="shared" si="42"/>
        <v>3.0637088327851276</v>
      </c>
      <c r="MD60">
        <f t="shared" si="42"/>
        <v>3.4204212107022314</v>
      </c>
      <c r="ME60">
        <f t="shared" si="42"/>
        <v>3.0815989542947952</v>
      </c>
      <c r="MF60">
        <f t="shared" si="42"/>
        <v>3.3152444155221148</v>
      </c>
      <c r="MG60">
        <f t="shared" si="42"/>
        <v>3.2507153813577565</v>
      </c>
      <c r="MI60">
        <f t="shared" si="36"/>
        <v>9.801615</v>
      </c>
      <c r="MJ60" s="86">
        <v>0.35</v>
      </c>
      <c r="MK60">
        <f>0.2*LV60+0.8*LW60</f>
        <v>2.209084212404659</v>
      </c>
    </row>
    <row r="61" spans="1:389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1.0700802189104168</v>
      </c>
      <c r="H61">
        <v>1.1064241332460247</v>
      </c>
      <c r="I61">
        <v>1.0581255527315625</v>
      </c>
      <c r="J61">
        <v>1.1064978561240151</v>
      </c>
      <c r="K61">
        <v>0.94001046171428049</v>
      </c>
      <c r="L61">
        <v>0.98601667603568155</v>
      </c>
      <c r="M61">
        <v>0.96015059715552609</v>
      </c>
      <c r="N61">
        <v>0.97709274252195055</v>
      </c>
      <c r="O61">
        <v>1.9432954714246304</v>
      </c>
      <c r="P61">
        <v>1.9458199857163967</v>
      </c>
      <c r="Q61">
        <v>1.9315630722381301</v>
      </c>
      <c r="R61">
        <v>1.9445347077361421</v>
      </c>
      <c r="S61">
        <v>1.9208187971738759</v>
      </c>
      <c r="T61">
        <v>1.9393970469375357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1.0762826090015514</v>
      </c>
      <c r="AB61">
        <v>1.211826853741238</v>
      </c>
      <c r="AC61">
        <v>1.2512198797932308</v>
      </c>
      <c r="AD61">
        <v>1.0531826042960013</v>
      </c>
      <c r="AE61">
        <v>1.1977579470267334</v>
      </c>
      <c r="AF61">
        <v>1.2288755323337093</v>
      </c>
      <c r="AG61">
        <v>1.1734796430299612</v>
      </c>
      <c r="AH61">
        <v>1.207488907158301</v>
      </c>
      <c r="AI61">
        <v>2.0383507410392743</v>
      </c>
      <c r="AJ61">
        <v>2.1465285039639306</v>
      </c>
      <c r="AK61">
        <v>2.1561440047803844</v>
      </c>
      <c r="AL61">
        <v>2.1206558595309515</v>
      </c>
      <c r="AM61">
        <v>2.1100808252411429</v>
      </c>
      <c r="AN61">
        <v>2.0584406412115408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0.40806526874886151</v>
      </c>
      <c r="AU61">
        <v>1.5393682287115373</v>
      </c>
      <c r="AV61">
        <v>1.3159710451497926</v>
      </c>
      <c r="AW61">
        <v>1.5381122437755375</v>
      </c>
      <c r="AX61">
        <v>1.4127465379343813</v>
      </c>
      <c r="AY61">
        <v>1.4637149779692769</v>
      </c>
      <c r="AZ61">
        <v>1.5093066523739105</v>
      </c>
      <c r="BA61">
        <v>1.4213305174745436</v>
      </c>
      <c r="BB61">
        <v>1.5146519117100385</v>
      </c>
      <c r="BC61">
        <v>2.3973705084947947</v>
      </c>
      <c r="BD61">
        <v>2.3891872862514929</v>
      </c>
      <c r="BE61">
        <v>2.3276595420050801</v>
      </c>
      <c r="BF61">
        <v>2.3374418872270422</v>
      </c>
      <c r="BG61">
        <v>2.3728345208139654</v>
      </c>
      <c r="BH61">
        <v>2.3144875740273587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1.4484694110157605</v>
      </c>
      <c r="BP61">
        <v>1.4784656795404318</v>
      </c>
      <c r="BQ61">
        <v>1.7341999152229624</v>
      </c>
      <c r="BR61">
        <v>1.5865104724978356</v>
      </c>
      <c r="BS61">
        <v>1.5975406863412511</v>
      </c>
      <c r="BT61">
        <v>1.5184172071451463</v>
      </c>
      <c r="BU61">
        <v>1.819214199884349</v>
      </c>
      <c r="BV61">
        <v>1.5509125342619547</v>
      </c>
      <c r="BW61">
        <v>2.6085539770190294</v>
      </c>
      <c r="BX61">
        <v>2.5435145952138556</v>
      </c>
      <c r="BY61">
        <v>2.5320182475624553</v>
      </c>
      <c r="BZ61">
        <v>2.5324743334407018</v>
      </c>
      <c r="CA61">
        <v>2.5019920360811527</v>
      </c>
      <c r="CB61">
        <v>2.6103090820610597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0.33888415227186997</v>
      </c>
      <c r="CJ61">
        <v>2.4946386600012449</v>
      </c>
      <c r="CK61">
        <v>1.7108604711888218</v>
      </c>
      <c r="CL61">
        <v>1.7994797889156953</v>
      </c>
      <c r="CM61">
        <v>1.8006027082288851</v>
      </c>
      <c r="CN61">
        <v>1.9748705331973722</v>
      </c>
      <c r="CO61">
        <v>1.9799026705898326</v>
      </c>
      <c r="CP61">
        <v>1.9713322947368013</v>
      </c>
      <c r="CQ61">
        <v>3.028001385551911</v>
      </c>
      <c r="CR61">
        <v>2.714647031300057</v>
      </c>
      <c r="CS61">
        <v>2.7516945067114746</v>
      </c>
      <c r="CT61">
        <v>3.0517251298661163</v>
      </c>
      <c r="CU61">
        <v>2.7263683973806594</v>
      </c>
      <c r="CV61">
        <v>2.8085554243051942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2.4096481810239943</v>
      </c>
      <c r="DE61">
        <v>2.2407213133570503</v>
      </c>
      <c r="DF61">
        <v>2.0167698608386435</v>
      </c>
      <c r="DG61">
        <v>2.0908252788678752</v>
      </c>
      <c r="DH61">
        <v>2.2972559551604661</v>
      </c>
      <c r="DI61">
        <v>2.3573517567654347</v>
      </c>
      <c r="DJ61">
        <v>2.2087210360157719</v>
      </c>
      <c r="DK61">
        <v>3.0164781250862323</v>
      </c>
      <c r="DL61">
        <v>3.1473764809093754</v>
      </c>
      <c r="DM61">
        <v>2.8665919795113459</v>
      </c>
      <c r="DN61">
        <v>3.0003762136486016</v>
      </c>
      <c r="DO61">
        <v>2.9358252881044988</v>
      </c>
      <c r="DP61">
        <v>3.0491490241699482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2.6131939842626313</v>
      </c>
      <c r="DZ61">
        <v>2.1080567694401657</v>
      </c>
      <c r="EA61">
        <v>2.4720018162022415</v>
      </c>
      <c r="EB61">
        <v>2.456869804434255</v>
      </c>
      <c r="EC61">
        <v>2.3055592713491704</v>
      </c>
      <c r="ED61">
        <v>2.6257504906611993</v>
      </c>
      <c r="EE61">
        <v>3.1697392841464418</v>
      </c>
      <c r="EF61">
        <v>3.0637088327851276</v>
      </c>
      <c r="EG61">
        <v>3.4204212107022314</v>
      </c>
      <c r="EH61">
        <v>3.0815989542947952</v>
      </c>
      <c r="EI61">
        <v>3.3152444155221148</v>
      </c>
      <c r="EJ61">
        <v>3.2507153813577565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2.1059515272123286</v>
      </c>
      <c r="ET61">
        <v>2.3232250761621214</v>
      </c>
      <c r="EU61">
        <v>2.1048445177515931</v>
      </c>
      <c r="EV61">
        <v>3.2257654398888027</v>
      </c>
      <c r="EW61">
        <v>2.9006688581070641</v>
      </c>
      <c r="EX61">
        <v>2.9381026340859075</v>
      </c>
      <c r="EY61">
        <v>3.3527314219012241</v>
      </c>
      <c r="EZ61">
        <v>3.4572900321552837</v>
      </c>
      <c r="FA61">
        <v>3.5935562011457618</v>
      </c>
      <c r="FB61">
        <v>3.6365477379569238</v>
      </c>
      <c r="FC61">
        <v>3.5962436151074324</v>
      </c>
      <c r="FD61">
        <v>3.40397345481035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0.40648075660024818</v>
      </c>
      <c r="FN61">
        <v>2.7155691699779294</v>
      </c>
      <c r="FO61">
        <v>2.3925062163264794</v>
      </c>
      <c r="FP61">
        <v>2.9555325584147902</v>
      </c>
      <c r="FQ61">
        <v>2.7932828164051076</v>
      </c>
      <c r="FR61">
        <v>2.9898719974343662</v>
      </c>
      <c r="FS61">
        <v>3.6511491404189251</v>
      </c>
      <c r="FT61">
        <v>3.9626405223173258</v>
      </c>
      <c r="FU61">
        <v>3.4409192126409081</v>
      </c>
      <c r="FV61">
        <v>3.584152289754984</v>
      </c>
      <c r="FW61">
        <v>3.9680100171785284</v>
      </c>
      <c r="FX61">
        <v>3.9468019150491633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2.3021278194341983</v>
      </c>
      <c r="GI61">
        <v>2.1688816234126636</v>
      </c>
      <c r="GJ61">
        <v>2.5129983381208567</v>
      </c>
      <c r="GK61">
        <v>2.9182536925993823</v>
      </c>
      <c r="GL61">
        <v>3.4333409509321475</v>
      </c>
      <c r="GM61">
        <v>4.0885345561910071</v>
      </c>
      <c r="GN61">
        <v>3.8668766350666512</v>
      </c>
      <c r="GO61">
        <v>3.8183344084493069</v>
      </c>
      <c r="GP61">
        <v>3.8556316553636831</v>
      </c>
      <c r="GQ61">
        <v>3.6860219929814928</v>
      </c>
      <c r="GR61">
        <v>4.1397071646799981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1.9908329713102582</v>
      </c>
      <c r="HE61">
        <v>2.430485229769713</v>
      </c>
      <c r="HF61">
        <v>3.1194443081608689</v>
      </c>
      <c r="HG61">
        <v>4.4333807406519652</v>
      </c>
      <c r="HH61">
        <v>4.4259634197794933</v>
      </c>
      <c r="HI61">
        <v>4.0882908599663619</v>
      </c>
      <c r="HJ61">
        <v>4.2654342974231874</v>
      </c>
      <c r="HK61">
        <v>4.3332763803365069</v>
      </c>
      <c r="HL61">
        <v>4.344276314211891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2.8303536485788277</v>
      </c>
      <c r="HZ61">
        <v>2.585576935624907</v>
      </c>
      <c r="IA61">
        <v>3.6731340986650887</v>
      </c>
      <c r="IB61">
        <v>4.26741908363842</v>
      </c>
      <c r="IC61">
        <v>4.3816723591155826</v>
      </c>
      <c r="ID61">
        <v>4.4636036595944706</v>
      </c>
      <c r="IE61">
        <v>4.3558311097230824</v>
      </c>
      <c r="IF61">
        <v>4.5975372665052818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2.4760994031396426</v>
      </c>
      <c r="IU61">
        <v>3.3166300184000854</v>
      </c>
      <c r="IV61">
        <v>3.3801209626787019</v>
      </c>
      <c r="IW61">
        <v>3.9351156689390443</v>
      </c>
      <c r="IX61">
        <v>4.3559600698706387</v>
      </c>
      <c r="IY61">
        <v>4.4539904579510088</v>
      </c>
      <c r="IZ61">
        <v>4.7095962630982466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9.5234231370802398</v>
      </c>
      <c r="JP61">
        <v>5.2725739096993944</v>
      </c>
      <c r="JQ61">
        <v>3.5504871923882506</v>
      </c>
      <c r="JR61">
        <v>3.5653393385611194</v>
      </c>
      <c r="JS61">
        <v>4.3768537487153072</v>
      </c>
      <c r="JT61">
        <v>4.5523368606815069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4.8051656180239206</v>
      </c>
      <c r="KL61">
        <v>3.2262869904345068</v>
      </c>
      <c r="KM61">
        <v>3.4602951884888191</v>
      </c>
      <c r="KN61">
        <v>3.9118195771784796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8.2156549567509334</v>
      </c>
      <c r="LG61">
        <v>4.4803912002351565</v>
      </c>
      <c r="LH61">
        <v>3.4417134472734525</v>
      </c>
      <c r="LJ61" s="102" t="s">
        <v>102</v>
      </c>
      <c r="LL61">
        <v>8</v>
      </c>
      <c r="LM61" s="86">
        <v>0.4</v>
      </c>
      <c r="LN61">
        <f t="shared" ref="LN61:MG61" si="43">EK$61</f>
        <v>0</v>
      </c>
      <c r="LO61">
        <f t="shared" si="43"/>
        <v>0</v>
      </c>
      <c r="LP61">
        <f t="shared" si="43"/>
        <v>0</v>
      </c>
      <c r="LQ61">
        <f t="shared" si="43"/>
        <v>0</v>
      </c>
      <c r="LR61">
        <f t="shared" si="43"/>
        <v>0</v>
      </c>
      <c r="LS61">
        <f t="shared" si="43"/>
        <v>0</v>
      </c>
      <c r="LT61">
        <f t="shared" si="43"/>
        <v>0</v>
      </c>
      <c r="LU61">
        <f t="shared" si="43"/>
        <v>0</v>
      </c>
      <c r="LV61">
        <f t="shared" si="43"/>
        <v>2.1059515272123286</v>
      </c>
      <c r="LW61">
        <f t="shared" si="43"/>
        <v>2.3232250761621214</v>
      </c>
      <c r="LX61">
        <f t="shared" si="43"/>
        <v>2.1048445177515931</v>
      </c>
      <c r="LY61">
        <f t="shared" si="43"/>
        <v>3.2257654398888027</v>
      </c>
      <c r="LZ61">
        <f t="shared" si="43"/>
        <v>2.9006688581070641</v>
      </c>
      <c r="MA61">
        <f t="shared" si="43"/>
        <v>2.9381026340859075</v>
      </c>
      <c r="MB61">
        <f t="shared" si="43"/>
        <v>3.3527314219012241</v>
      </c>
      <c r="MC61">
        <f t="shared" si="43"/>
        <v>3.4572900321552837</v>
      </c>
      <c r="MD61">
        <f t="shared" si="43"/>
        <v>3.5935562011457618</v>
      </c>
      <c r="ME61">
        <f t="shared" si="43"/>
        <v>3.6365477379569238</v>
      </c>
      <c r="MF61">
        <f t="shared" si="43"/>
        <v>3.5962436151074324</v>
      </c>
      <c r="MG61">
        <f t="shared" si="43"/>
        <v>3.40397345481035</v>
      </c>
      <c r="MI61">
        <f t="shared" si="36"/>
        <v>10.398960000000001</v>
      </c>
      <c r="MJ61" s="86">
        <v>0.4</v>
      </c>
      <c r="MK61">
        <f>0.6*LW61+0.4*LX61</f>
        <v>2.2358728527979101</v>
      </c>
    </row>
    <row r="62" spans="1:389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2.1703856258205438E-3</v>
      </c>
      <c r="H62">
        <v>2.4216024060908811E-3</v>
      </c>
      <c r="I62">
        <v>2.4580668544125898E-3</v>
      </c>
      <c r="J62">
        <v>2.5575453220108057E-3</v>
      </c>
      <c r="K62">
        <v>2.4713743237085653E-3</v>
      </c>
      <c r="L62">
        <v>2.4364960813937765E-3</v>
      </c>
      <c r="M62">
        <v>2.0938973604682203E-3</v>
      </c>
      <c r="N62">
        <v>2.311615006276442E-3</v>
      </c>
      <c r="O62">
        <v>3.1561743940420879E-3</v>
      </c>
      <c r="P62">
        <v>3.1952890677435929E-3</v>
      </c>
      <c r="Q62">
        <v>3.2458560713880011E-3</v>
      </c>
      <c r="R62">
        <v>3.1770060864986689E-3</v>
      </c>
      <c r="S62">
        <v>3.0811720668428647E-3</v>
      </c>
      <c r="T62">
        <v>3.3463895203540311E-3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2.5310763983151813E-3</v>
      </c>
      <c r="AB62">
        <v>2.37812180704919E-3</v>
      </c>
      <c r="AC62">
        <v>2.2813476011143072E-3</v>
      </c>
      <c r="AD62">
        <v>2.4702090190412817E-3</v>
      </c>
      <c r="AE62">
        <v>2.471540735485857E-3</v>
      </c>
      <c r="AF62">
        <v>2.1621066476047012E-3</v>
      </c>
      <c r="AG62">
        <v>2.2232961798346134E-3</v>
      </c>
      <c r="AH62">
        <v>2.3400510747658724E-3</v>
      </c>
      <c r="AI62">
        <v>5.19408895465378E-3</v>
      </c>
      <c r="AJ62">
        <v>5.3532920603869289E-3</v>
      </c>
      <c r="AK62">
        <v>5.3431026673816454E-3</v>
      </c>
      <c r="AL62">
        <v>5.2899741794010854E-3</v>
      </c>
      <c r="AM62">
        <v>5.3367853343778571E-3</v>
      </c>
      <c r="AN62">
        <v>5.2528742943791272E-3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1.1749584810072055E-3</v>
      </c>
      <c r="AU62">
        <v>3.8694741916246549E-3</v>
      </c>
      <c r="AV62">
        <v>4.5675254735588235E-3</v>
      </c>
      <c r="AW62">
        <v>4.2396150955262271E-3</v>
      </c>
      <c r="AX62">
        <v>4.9297241375854603E-3</v>
      </c>
      <c r="AY62">
        <v>4.7934666781559139E-3</v>
      </c>
      <c r="AZ62">
        <v>4.6798105231331908E-3</v>
      </c>
      <c r="BA62">
        <v>4.6092097782413797E-3</v>
      </c>
      <c r="BB62">
        <v>5.0205810426606117E-3</v>
      </c>
      <c r="BC62">
        <v>8.191797155589953E-3</v>
      </c>
      <c r="BD62">
        <v>8.2805079433096503E-3</v>
      </c>
      <c r="BE62">
        <v>8.6461053252152326E-3</v>
      </c>
      <c r="BF62">
        <v>8.4313095269495913E-3</v>
      </c>
      <c r="BG62">
        <v>8.2699292097875542E-3</v>
      </c>
      <c r="BH62">
        <v>8.4258100084982097E-3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3.8235177737023303E-3</v>
      </c>
      <c r="BP62">
        <v>4.5627554409146901E-3</v>
      </c>
      <c r="BQ62">
        <v>3.903520147487927E-3</v>
      </c>
      <c r="BR62">
        <v>4.3629159023072656E-3</v>
      </c>
      <c r="BS62">
        <v>4.6244834295311133E-3</v>
      </c>
      <c r="BT62">
        <v>4.6432795198695876E-3</v>
      </c>
      <c r="BU62">
        <v>4.7682711004605723E-3</v>
      </c>
      <c r="BV62">
        <v>4.735894290312178E-3</v>
      </c>
      <c r="BW62">
        <v>1.053212569582666E-2</v>
      </c>
      <c r="BX62">
        <v>1.0516387431286739E-2</v>
      </c>
      <c r="BY62">
        <v>1.0753136574153737E-2</v>
      </c>
      <c r="BZ62">
        <v>1.0514611832107322E-2</v>
      </c>
      <c r="CA62">
        <v>1.0771241323472904E-2</v>
      </c>
      <c r="CB62">
        <v>1.0532862191494958E-2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1.0696514669261474E-4</v>
      </c>
      <c r="CJ62">
        <v>6.2008043823801014E-3</v>
      </c>
      <c r="CK62">
        <v>6.6454020571696864E-3</v>
      </c>
      <c r="CL62">
        <v>6.6844811608380598E-3</v>
      </c>
      <c r="CM62">
        <v>6.9438275574539932E-3</v>
      </c>
      <c r="CN62">
        <v>7.0796548211784008E-3</v>
      </c>
      <c r="CO62">
        <v>7.9662629085627129E-3</v>
      </c>
      <c r="CP62">
        <v>7.4293494321887405E-3</v>
      </c>
      <c r="CQ62">
        <v>1.380718364044969E-2</v>
      </c>
      <c r="CR62">
        <v>1.3700118603511417E-2</v>
      </c>
      <c r="CS62">
        <v>1.3977792659479174E-2</v>
      </c>
      <c r="CT62">
        <v>1.3367064766258199E-2</v>
      </c>
      <c r="CU62">
        <v>1.3729669043554204E-2</v>
      </c>
      <c r="CV62">
        <v>1.3379515821686916E-2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6.3772568157962287E-3</v>
      </c>
      <c r="DE62">
        <v>6.0970308093533073E-3</v>
      </c>
      <c r="DF62">
        <v>7.4948734991438556E-3</v>
      </c>
      <c r="DG62">
        <v>6.6797971852658768E-3</v>
      </c>
      <c r="DH62">
        <v>6.1453536746028199E-3</v>
      </c>
      <c r="DI62">
        <v>7.8303919493659304E-3</v>
      </c>
      <c r="DJ62">
        <v>7.4802670987728099E-3</v>
      </c>
      <c r="DK62">
        <v>1.6053997734343062E-2</v>
      </c>
      <c r="DL62">
        <v>1.5529505845202615E-2</v>
      </c>
      <c r="DM62">
        <v>1.5862100864704305E-2</v>
      </c>
      <c r="DN62">
        <v>1.5714569918230427E-2</v>
      </c>
      <c r="DO62">
        <v>1.5886310911463402E-2</v>
      </c>
      <c r="DP62">
        <v>1.5764831942843255E-2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6.0514991520013378E-3</v>
      </c>
      <c r="DZ62">
        <v>5.7553244860771213E-3</v>
      </c>
      <c r="EA62">
        <v>6.8735489916798226E-3</v>
      </c>
      <c r="EB62">
        <v>6.8011376555322184E-3</v>
      </c>
      <c r="EC62">
        <v>7.1484887682293479E-3</v>
      </c>
      <c r="ED62">
        <v>7.0582526631018305E-3</v>
      </c>
      <c r="EE62">
        <v>1.8173857130748282E-2</v>
      </c>
      <c r="EF62">
        <v>1.7884583912070144E-2</v>
      </c>
      <c r="EG62">
        <v>1.8006341946941652E-2</v>
      </c>
      <c r="EH62">
        <v>1.7962733939506391E-2</v>
      </c>
      <c r="EI62">
        <v>1.8073544071768217E-2</v>
      </c>
      <c r="EJ62">
        <v>1.7987870355304053E-2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5.9068588333115925E-3</v>
      </c>
      <c r="ET62">
        <v>6.8083990156239229E-3</v>
      </c>
      <c r="EU62">
        <v>6.5642122170155937E-3</v>
      </c>
      <c r="EV62">
        <v>6.7534215401880851E-3</v>
      </c>
      <c r="EW62">
        <v>7.3450099128093728E-3</v>
      </c>
      <c r="EX62">
        <v>6.3153297624551743E-3</v>
      </c>
      <c r="EY62">
        <v>2.0393123220055372E-2</v>
      </c>
      <c r="EZ62">
        <v>2.016674175496946E-2</v>
      </c>
      <c r="FA62">
        <v>2.0494506234575736E-2</v>
      </c>
      <c r="FB62">
        <v>2.0371988426275259E-2</v>
      </c>
      <c r="FC62">
        <v>2.0465424390024783E-2</v>
      </c>
      <c r="FD62">
        <v>2.0386035230182484E-2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1.3017022847334775E-3</v>
      </c>
      <c r="FN62">
        <v>7.0062238855468249E-3</v>
      </c>
      <c r="FO62">
        <v>7.1188665896916425E-3</v>
      </c>
      <c r="FP62">
        <v>6.97819579861451E-3</v>
      </c>
      <c r="FQ62">
        <v>7.2145414806720192E-3</v>
      </c>
      <c r="FR62">
        <v>6.0587037124288047E-3</v>
      </c>
      <c r="FS62">
        <v>2.269597903900308E-2</v>
      </c>
      <c r="FT62">
        <v>2.2934253825743121E-2</v>
      </c>
      <c r="FU62">
        <v>2.257513398925088E-2</v>
      </c>
      <c r="FV62">
        <v>2.2642264764365004E-2</v>
      </c>
      <c r="FW62">
        <v>2.2786374839940827E-2</v>
      </c>
      <c r="FX62">
        <v>2.2569089358343106E-2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6.0350891138662224E-3</v>
      </c>
      <c r="GI62">
        <v>6.5784364066562373E-3</v>
      </c>
      <c r="GJ62">
        <v>6.6366805283655074E-3</v>
      </c>
      <c r="GK62">
        <v>7.3932344321441437E-3</v>
      </c>
      <c r="GL62">
        <v>7.3166993470883046E-3</v>
      </c>
      <c r="GM62">
        <v>2.509397603292125E-2</v>
      </c>
      <c r="GN62">
        <v>2.5407499737806812E-2</v>
      </c>
      <c r="GO62">
        <v>2.5618563063313612E-2</v>
      </c>
      <c r="GP62">
        <v>2.518621764459264E-2</v>
      </c>
      <c r="GQ62">
        <v>2.5346556502663632E-2</v>
      </c>
      <c r="GR62">
        <v>2.5442705732889408E-2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5.2561289587668078E-3</v>
      </c>
      <c r="HE62">
        <v>7.5564651310605887E-3</v>
      </c>
      <c r="HF62">
        <v>6.4141147138553432E-3</v>
      </c>
      <c r="HG62">
        <v>2.8170237315227751E-2</v>
      </c>
      <c r="HH62">
        <v>2.7576646578705007E-2</v>
      </c>
      <c r="HI62">
        <v>2.7527918427700193E-2</v>
      </c>
      <c r="HJ62">
        <v>2.7428600296656613E-2</v>
      </c>
      <c r="HK62">
        <v>2.777789979455976E-2</v>
      </c>
      <c r="HL62">
        <v>2.7530166708854616E-2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6.338538571063943E-3</v>
      </c>
      <c r="HZ62">
        <v>7.7056958025319318E-3</v>
      </c>
      <c r="IA62">
        <v>3.0119183475037302E-2</v>
      </c>
      <c r="IB62">
        <v>3.0475888759817223E-2</v>
      </c>
      <c r="IC62">
        <v>3.0666027388465706E-2</v>
      </c>
      <c r="ID62">
        <v>3.0531914086809945E-2</v>
      </c>
      <c r="IE62">
        <v>3.1001058313026093E-2</v>
      </c>
      <c r="IF62">
        <v>3.0243134610516004E-2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6.3924745759829857E-3</v>
      </c>
      <c r="IU62">
        <v>4.1697896654878636E-2</v>
      </c>
      <c r="IV62">
        <v>3.3505930554183459E-2</v>
      </c>
      <c r="IW62">
        <v>3.2566905780001397E-2</v>
      </c>
      <c r="IX62">
        <v>3.2905520501230703E-2</v>
      </c>
      <c r="IY62">
        <v>3.3152808294778638E-2</v>
      </c>
      <c r="IZ62">
        <v>3.3035251241335425E-2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0.19523708392229899</v>
      </c>
      <c r="JP62">
        <v>9.8015559905745314E-2</v>
      </c>
      <c r="JQ62">
        <v>4.0767404737626349E-2</v>
      </c>
      <c r="JR62">
        <v>3.5836608667785777E-2</v>
      </c>
      <c r="JS62">
        <v>3.594721406101626E-2</v>
      </c>
      <c r="JT62">
        <v>3.552349767185909E-2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0.11692640446635702</v>
      </c>
      <c r="KL62">
        <v>4.8666314000749757E-2</v>
      </c>
      <c r="KM62">
        <v>4.0350647944080047E-2</v>
      </c>
      <c r="KN62">
        <v>3.842418053236233E-2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0.23094010767585035</v>
      </c>
      <c r="LG62">
        <v>8.563962047923758E-2</v>
      </c>
      <c r="LH62">
        <v>4.6825674755625456E-2</v>
      </c>
      <c r="LJ62" s="102" t="s">
        <v>104</v>
      </c>
      <c r="LL62">
        <v>9</v>
      </c>
      <c r="LM62" s="86">
        <v>0.45</v>
      </c>
      <c r="LN62">
        <f t="shared" ref="LN62:MG62" si="44">FE$61</f>
        <v>0</v>
      </c>
      <c r="LO62">
        <f t="shared" si="44"/>
        <v>0</v>
      </c>
      <c r="LP62">
        <f t="shared" si="44"/>
        <v>0</v>
      </c>
      <c r="LQ62">
        <f t="shared" si="44"/>
        <v>0</v>
      </c>
      <c r="LR62">
        <f t="shared" si="44"/>
        <v>0</v>
      </c>
      <c r="LS62">
        <f t="shared" si="44"/>
        <v>0</v>
      </c>
      <c r="LT62">
        <f t="shared" si="44"/>
        <v>0</v>
      </c>
      <c r="LU62">
        <f t="shared" si="44"/>
        <v>0</v>
      </c>
      <c r="LV62">
        <f t="shared" si="44"/>
        <v>0.40648075660024818</v>
      </c>
      <c r="LW62">
        <f t="shared" si="44"/>
        <v>2.7155691699779294</v>
      </c>
      <c r="LX62">
        <f t="shared" si="44"/>
        <v>2.3925062163264794</v>
      </c>
      <c r="LY62">
        <f t="shared" si="44"/>
        <v>2.9555325584147902</v>
      </c>
      <c r="LZ62">
        <f t="shared" si="44"/>
        <v>2.7932828164051076</v>
      </c>
      <c r="MA62">
        <f t="shared" si="44"/>
        <v>2.9898719974343662</v>
      </c>
      <c r="MB62">
        <f t="shared" si="44"/>
        <v>3.6511491404189251</v>
      </c>
      <c r="MC62">
        <f t="shared" si="44"/>
        <v>3.9626405223173258</v>
      </c>
      <c r="MD62">
        <f t="shared" si="44"/>
        <v>3.4409192126409081</v>
      </c>
      <c r="ME62">
        <f t="shared" si="44"/>
        <v>3.584152289754984</v>
      </c>
      <c r="MF62">
        <f t="shared" si="44"/>
        <v>3.9680100171785284</v>
      </c>
      <c r="MG62">
        <f t="shared" si="44"/>
        <v>3.9468019150491633</v>
      </c>
      <c r="MI62">
        <f t="shared" si="36"/>
        <v>10.996305</v>
      </c>
      <c r="MJ62" s="86">
        <v>0.45</v>
      </c>
      <c r="MK62">
        <f>0.01*LW62+0.99*LX62</f>
        <v>2.3957368458629937</v>
      </c>
    </row>
    <row r="63" spans="1:389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2.1703856258205446E-3</v>
      </c>
      <c r="H63">
        <v>2.4216024060908815E-3</v>
      </c>
      <c r="I63">
        <v>2.4580668544125898E-3</v>
      </c>
      <c r="J63">
        <v>2.5575453220108057E-3</v>
      </c>
      <c r="K63">
        <v>2.4713743237085657E-3</v>
      </c>
      <c r="L63">
        <v>2.4364960813937769E-3</v>
      </c>
      <c r="M63">
        <v>2.0938973604682208E-3</v>
      </c>
      <c r="N63">
        <v>2.311615006276442E-3</v>
      </c>
      <c r="O63">
        <v>3.1561743940420879E-3</v>
      </c>
      <c r="P63">
        <v>3.1952890677435929E-3</v>
      </c>
      <c r="Q63">
        <v>3.2458560713880011E-3</v>
      </c>
      <c r="R63">
        <v>3.1770060864986694E-3</v>
      </c>
      <c r="S63">
        <v>3.0811720668428655E-3</v>
      </c>
      <c r="T63">
        <v>3.3463895203540315E-3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2.5310763983151818E-3</v>
      </c>
      <c r="AB63">
        <v>2.37812180704919E-3</v>
      </c>
      <c r="AC63">
        <v>2.2813476011143076E-3</v>
      </c>
      <c r="AD63">
        <v>2.470209019041283E-3</v>
      </c>
      <c r="AE63">
        <v>2.4715407354858575E-3</v>
      </c>
      <c r="AF63">
        <v>2.1621066476047012E-3</v>
      </c>
      <c r="AG63">
        <v>2.2232961798346134E-3</v>
      </c>
      <c r="AH63">
        <v>2.3400510747658729E-3</v>
      </c>
      <c r="AI63">
        <v>5.1940889546537809E-3</v>
      </c>
      <c r="AJ63">
        <v>5.3532920603869298E-3</v>
      </c>
      <c r="AK63">
        <v>5.3431026673816454E-3</v>
      </c>
      <c r="AL63">
        <v>5.2899741794010854E-3</v>
      </c>
      <c r="AM63">
        <v>5.3367853343778571E-3</v>
      </c>
      <c r="AN63">
        <v>5.2528742943791281E-3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1.1749584810072005E-3</v>
      </c>
      <c r="AU63">
        <v>3.8694741916246527E-3</v>
      </c>
      <c r="AV63">
        <v>4.5675254735588243E-3</v>
      </c>
      <c r="AW63">
        <v>4.2396150955262271E-3</v>
      </c>
      <c r="AX63">
        <v>4.9297241375854603E-3</v>
      </c>
      <c r="AY63">
        <v>4.7934666781559131E-3</v>
      </c>
      <c r="AZ63">
        <v>4.6798105231331934E-3</v>
      </c>
      <c r="BA63">
        <v>4.6092097782413797E-3</v>
      </c>
      <c r="BB63">
        <v>5.0205810426606125E-3</v>
      </c>
      <c r="BC63">
        <v>8.1917971555899513E-3</v>
      </c>
      <c r="BD63">
        <v>8.2805079433096503E-3</v>
      </c>
      <c r="BE63">
        <v>8.6461053252152326E-3</v>
      </c>
      <c r="BF63">
        <v>8.4313095269495895E-3</v>
      </c>
      <c r="BG63">
        <v>8.2699292097875559E-3</v>
      </c>
      <c r="BH63">
        <v>8.4258100084982097E-3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3.8235177737023359E-3</v>
      </c>
      <c r="BP63">
        <v>4.5627554409146944E-3</v>
      </c>
      <c r="BQ63">
        <v>3.903520147487927E-3</v>
      </c>
      <c r="BR63">
        <v>4.3629159023072682E-3</v>
      </c>
      <c r="BS63">
        <v>4.6244834295311125E-3</v>
      </c>
      <c r="BT63">
        <v>4.6432795198695885E-3</v>
      </c>
      <c r="BU63">
        <v>4.768271100460574E-3</v>
      </c>
      <c r="BV63">
        <v>4.735894290312178E-3</v>
      </c>
      <c r="BW63">
        <v>1.0532125695826663E-2</v>
      </c>
      <c r="BX63">
        <v>1.0516387431286739E-2</v>
      </c>
      <c r="BY63">
        <v>1.0753136574153737E-2</v>
      </c>
      <c r="BZ63">
        <v>1.0514611832107322E-2</v>
      </c>
      <c r="CA63">
        <v>1.0771241323472904E-2</v>
      </c>
      <c r="CB63">
        <v>1.0532862191494959E-2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1.0696514669259511E-4</v>
      </c>
      <c r="CJ63">
        <v>6.2008043823800997E-3</v>
      </c>
      <c r="CK63">
        <v>6.6454020571696873E-3</v>
      </c>
      <c r="CL63">
        <v>6.6844811608380642E-3</v>
      </c>
      <c r="CM63">
        <v>6.9438275574539923E-3</v>
      </c>
      <c r="CN63">
        <v>7.0796548211783999E-3</v>
      </c>
      <c r="CO63">
        <v>7.9662629085627112E-3</v>
      </c>
      <c r="CP63">
        <v>7.4293494321887431E-3</v>
      </c>
      <c r="CQ63">
        <v>1.380718364044969E-2</v>
      </c>
      <c r="CR63">
        <v>1.3700118603511417E-2</v>
      </c>
      <c r="CS63">
        <v>1.3977792659479174E-2</v>
      </c>
      <c r="CT63">
        <v>1.3367064766258197E-2</v>
      </c>
      <c r="CU63">
        <v>1.3729669043554204E-2</v>
      </c>
      <c r="CV63">
        <v>1.3379515821686916E-2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6.3772568157962253E-3</v>
      </c>
      <c r="DE63">
        <v>6.0970308093533099E-3</v>
      </c>
      <c r="DF63">
        <v>7.4948734991438547E-3</v>
      </c>
      <c r="DG63">
        <v>6.6797971852658776E-3</v>
      </c>
      <c r="DH63">
        <v>6.1453536746028208E-3</v>
      </c>
      <c r="DI63">
        <v>7.8303919493659321E-3</v>
      </c>
      <c r="DJ63">
        <v>7.4802670987728082E-3</v>
      </c>
      <c r="DK63">
        <v>1.6053997734343062E-2</v>
      </c>
      <c r="DL63">
        <v>1.5529505845202617E-2</v>
      </c>
      <c r="DM63">
        <v>1.5862100864704305E-2</v>
      </c>
      <c r="DN63">
        <v>1.5714569918230427E-2</v>
      </c>
      <c r="DO63">
        <v>1.5886310911463402E-2</v>
      </c>
      <c r="DP63">
        <v>1.5764831942843255E-2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6.0514991520013387E-3</v>
      </c>
      <c r="DZ63">
        <v>5.7553244860771196E-3</v>
      </c>
      <c r="EA63">
        <v>6.8735489916798183E-3</v>
      </c>
      <c r="EB63">
        <v>6.8011376555322176E-3</v>
      </c>
      <c r="EC63">
        <v>7.1484887682293488E-3</v>
      </c>
      <c r="ED63">
        <v>7.0582526631018279E-3</v>
      </c>
      <c r="EE63">
        <v>1.8173857130748282E-2</v>
      </c>
      <c r="EF63">
        <v>1.7884583912070148E-2</v>
      </c>
      <c r="EG63">
        <v>1.8006341946941652E-2</v>
      </c>
      <c r="EH63">
        <v>1.7962733939506391E-2</v>
      </c>
      <c r="EI63">
        <v>1.8073544071768217E-2</v>
      </c>
      <c r="EJ63">
        <v>1.7987870355304053E-2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5.9068588333115908E-3</v>
      </c>
      <c r="ET63">
        <v>6.8083990156239272E-3</v>
      </c>
      <c r="EU63">
        <v>6.5642122170155902E-3</v>
      </c>
      <c r="EV63">
        <v>6.7534215401880843E-3</v>
      </c>
      <c r="EW63">
        <v>7.3450099128093745E-3</v>
      </c>
      <c r="EX63">
        <v>6.3153297624551699E-3</v>
      </c>
      <c r="EY63">
        <v>2.0393123220055372E-2</v>
      </c>
      <c r="EZ63">
        <v>2.016674175496946E-2</v>
      </c>
      <c r="FA63">
        <v>2.0494506234575736E-2</v>
      </c>
      <c r="FB63">
        <v>2.0371988426275259E-2</v>
      </c>
      <c r="FC63">
        <v>2.0465424390024783E-2</v>
      </c>
      <c r="FD63">
        <v>2.0386035230182484E-2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1.3017022847334775E-3</v>
      </c>
      <c r="FN63">
        <v>7.006223885546818E-3</v>
      </c>
      <c r="FO63">
        <v>7.1188665896916425E-3</v>
      </c>
      <c r="FP63">
        <v>6.9781957986145057E-3</v>
      </c>
      <c r="FQ63">
        <v>7.2145414806720218E-3</v>
      </c>
      <c r="FR63">
        <v>6.0587037124288055E-3</v>
      </c>
      <c r="FS63">
        <v>2.269597903900308E-2</v>
      </c>
      <c r="FT63">
        <v>2.2934253825743121E-2</v>
      </c>
      <c r="FU63">
        <v>2.257513398925088E-2</v>
      </c>
      <c r="FV63">
        <v>2.2642264764365008E-2</v>
      </c>
      <c r="FW63">
        <v>2.2786374839940827E-2</v>
      </c>
      <c r="FX63">
        <v>2.2569089358343106E-2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6.0350891138662233E-3</v>
      </c>
      <c r="GI63">
        <v>6.5784364066562339E-3</v>
      </c>
      <c r="GJ63">
        <v>6.6366805283655048E-3</v>
      </c>
      <c r="GK63">
        <v>7.3932344321441419E-3</v>
      </c>
      <c r="GL63">
        <v>7.3166993470883046E-3</v>
      </c>
      <c r="GM63">
        <v>2.5093976032921246E-2</v>
      </c>
      <c r="GN63">
        <v>2.5407499737806812E-2</v>
      </c>
      <c r="GO63">
        <v>2.5618563063313612E-2</v>
      </c>
      <c r="GP63">
        <v>2.5186217644592643E-2</v>
      </c>
      <c r="GQ63">
        <v>2.5346556502663629E-2</v>
      </c>
      <c r="GR63">
        <v>2.5442705732889408E-2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5.2561289587668173E-3</v>
      </c>
      <c r="HE63">
        <v>7.5564651310605947E-3</v>
      </c>
      <c r="HF63">
        <v>6.414114713855351E-3</v>
      </c>
      <c r="HG63">
        <v>2.8170237315227754E-2</v>
      </c>
      <c r="HH63">
        <v>2.7576646578705014E-2</v>
      </c>
      <c r="HI63">
        <v>2.75279184277002E-2</v>
      </c>
      <c r="HJ63">
        <v>2.7428600296656617E-2</v>
      </c>
      <c r="HK63">
        <v>2.7777899794559763E-2</v>
      </c>
      <c r="HL63">
        <v>2.7530166708854623E-2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6.3385385710639621E-3</v>
      </c>
      <c r="HZ63">
        <v>7.7056958025319301E-3</v>
      </c>
      <c r="IA63">
        <v>3.0119183475037305E-2</v>
      </c>
      <c r="IB63">
        <v>3.0475888759817226E-2</v>
      </c>
      <c r="IC63">
        <v>3.0666027388465709E-2</v>
      </c>
      <c r="ID63">
        <v>3.0531914086809948E-2</v>
      </c>
      <c r="IE63">
        <v>3.1001058313026093E-2</v>
      </c>
      <c r="IF63">
        <v>3.0243134610516007E-2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6.3924745759829692E-3</v>
      </c>
      <c r="IU63">
        <v>4.1697896654878643E-2</v>
      </c>
      <c r="IV63">
        <v>3.3505930554183459E-2</v>
      </c>
      <c r="IW63">
        <v>3.2566905780001397E-2</v>
      </c>
      <c r="IX63">
        <v>3.2905520501230703E-2</v>
      </c>
      <c r="IY63">
        <v>3.3152808294778638E-2</v>
      </c>
      <c r="IZ63">
        <v>3.3035251241335425E-2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0.19523708392229899</v>
      </c>
      <c r="JP63">
        <v>9.8015559905745314E-2</v>
      </c>
      <c r="JQ63">
        <v>4.0767404737626349E-2</v>
      </c>
      <c r="JR63">
        <v>3.583660866778577E-2</v>
      </c>
      <c r="JS63">
        <v>3.594721406101626E-2</v>
      </c>
      <c r="JT63">
        <v>3.552349767185909E-2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0.11692640446635703</v>
      </c>
      <c r="KL63">
        <v>4.8666314000749764E-2</v>
      </c>
      <c r="KM63">
        <v>4.0350647944080047E-2</v>
      </c>
      <c r="KN63">
        <v>3.842418053236233E-2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0.2309401076758503</v>
      </c>
      <c r="LG63">
        <v>8.5639620479237566E-2</v>
      </c>
      <c r="LH63">
        <v>4.6825674755625456E-2</v>
      </c>
      <c r="LJ63" s="102" t="s">
        <v>106</v>
      </c>
      <c r="LL63">
        <v>10</v>
      </c>
      <c r="LM63" s="86">
        <v>0.5</v>
      </c>
      <c r="LN63">
        <f t="shared" ref="LN63:MG63" si="45">FY$61</f>
        <v>0</v>
      </c>
      <c r="LO63">
        <f t="shared" si="45"/>
        <v>0</v>
      </c>
      <c r="LP63">
        <f t="shared" si="45"/>
        <v>0</v>
      </c>
      <c r="LQ63">
        <f t="shared" si="45"/>
        <v>0</v>
      </c>
      <c r="LR63">
        <f t="shared" si="45"/>
        <v>0</v>
      </c>
      <c r="LS63">
        <f t="shared" si="45"/>
        <v>0</v>
      </c>
      <c r="LT63">
        <f t="shared" si="45"/>
        <v>0</v>
      </c>
      <c r="LU63">
        <f t="shared" si="45"/>
        <v>0</v>
      </c>
      <c r="LV63">
        <f t="shared" si="45"/>
        <v>0</v>
      </c>
      <c r="LW63">
        <f t="shared" si="45"/>
        <v>2.3021278194341983</v>
      </c>
      <c r="LX63">
        <f t="shared" si="45"/>
        <v>2.1688816234126636</v>
      </c>
      <c r="LY63">
        <f t="shared" si="45"/>
        <v>2.5129983381208567</v>
      </c>
      <c r="LZ63">
        <f t="shared" si="45"/>
        <v>2.9182536925993823</v>
      </c>
      <c r="MA63">
        <f t="shared" si="45"/>
        <v>3.4333409509321475</v>
      </c>
      <c r="MB63">
        <f t="shared" si="45"/>
        <v>4.0885345561910071</v>
      </c>
      <c r="MC63">
        <f t="shared" si="45"/>
        <v>3.8668766350666512</v>
      </c>
      <c r="MD63">
        <f t="shared" si="45"/>
        <v>3.8183344084493069</v>
      </c>
      <c r="ME63">
        <f t="shared" si="45"/>
        <v>3.8556316553636831</v>
      </c>
      <c r="MF63">
        <f t="shared" si="45"/>
        <v>3.6860219929814928</v>
      </c>
      <c r="MG63">
        <f t="shared" si="45"/>
        <v>4.1397071646799981</v>
      </c>
      <c r="MI63">
        <f t="shared" si="36"/>
        <v>11.59365</v>
      </c>
      <c r="MJ63" s="86">
        <v>0.5</v>
      </c>
      <c r="MK63">
        <f>0.41*LX63+0.59*LY63</f>
        <v>2.3719104850904973</v>
      </c>
    </row>
    <row r="64" spans="1:389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J64" s="102" t="s">
        <v>108</v>
      </c>
      <c r="LL64">
        <v>11</v>
      </c>
      <c r="LM64" s="86">
        <v>0.55000000000000004</v>
      </c>
      <c r="LN64">
        <f t="shared" ref="LN64:MG64" si="46">GS$61</f>
        <v>0</v>
      </c>
      <c r="LO64">
        <f t="shared" si="46"/>
        <v>0</v>
      </c>
      <c r="LP64">
        <f t="shared" si="46"/>
        <v>0</v>
      </c>
      <c r="LQ64">
        <f t="shared" si="46"/>
        <v>0</v>
      </c>
      <c r="LR64">
        <f t="shared" si="46"/>
        <v>0</v>
      </c>
      <c r="LS64">
        <f t="shared" si="46"/>
        <v>0</v>
      </c>
      <c r="LT64">
        <f t="shared" si="46"/>
        <v>0</v>
      </c>
      <c r="LU64">
        <f t="shared" si="46"/>
        <v>0</v>
      </c>
      <c r="LV64">
        <f t="shared" si="46"/>
        <v>0</v>
      </c>
      <c r="LW64">
        <f t="shared" si="46"/>
        <v>0</v>
      </c>
      <c r="LX64">
        <f t="shared" si="46"/>
        <v>0</v>
      </c>
      <c r="LY64">
        <f t="shared" si="46"/>
        <v>1.9908329713102582</v>
      </c>
      <c r="LZ64">
        <f t="shared" si="46"/>
        <v>2.430485229769713</v>
      </c>
      <c r="MA64">
        <f t="shared" si="46"/>
        <v>3.1194443081608689</v>
      </c>
      <c r="MB64">
        <f t="shared" si="46"/>
        <v>4.4333807406519652</v>
      </c>
      <c r="MC64">
        <f t="shared" si="46"/>
        <v>4.4259634197794933</v>
      </c>
      <c r="MD64">
        <f t="shared" si="46"/>
        <v>4.0882908599663619</v>
      </c>
      <c r="ME64">
        <f t="shared" si="46"/>
        <v>4.2654342974231874</v>
      </c>
      <c r="MF64">
        <f t="shared" si="46"/>
        <v>4.3332763803365069</v>
      </c>
      <c r="MG64">
        <f t="shared" si="46"/>
        <v>4.344276314211891</v>
      </c>
      <c r="MI64">
        <f t="shared" si="36"/>
        <v>12.190995000000001</v>
      </c>
      <c r="MJ64" s="86">
        <v>0.55000000000000004</v>
      </c>
      <c r="MK64">
        <f>0.81*LY64+0.19*LZ64</f>
        <v>2.0743669004175547</v>
      </c>
    </row>
    <row r="65" spans="1:349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1.493225310564535E-2</v>
      </c>
      <c r="H65">
        <v>1.6660624553905372E-2</v>
      </c>
      <c r="I65">
        <v>1.6911499958359475E-2</v>
      </c>
      <c r="J65">
        <v>1.7595911815434778E-2</v>
      </c>
      <c r="K65">
        <v>1.7003055347115204E-2</v>
      </c>
      <c r="L65">
        <v>1.6763093039988738E-2</v>
      </c>
      <c r="M65">
        <v>1.4406013840021274E-2</v>
      </c>
      <c r="N65">
        <v>1.5903911243181999E-2</v>
      </c>
      <c r="O65">
        <v>2.1714479831009815E-2</v>
      </c>
      <c r="P65">
        <v>2.1983588786075994E-2</v>
      </c>
      <c r="Q65">
        <v>2.2331489771149595E-2</v>
      </c>
      <c r="R65">
        <v>2.1857801875111039E-2</v>
      </c>
      <c r="S65">
        <v>2.1198463819878562E-2</v>
      </c>
      <c r="T65">
        <v>2.302315990003535E-2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1.7413805620407251E-2</v>
      </c>
      <c r="AB65">
        <v>1.6361478032498013E-2</v>
      </c>
      <c r="AC65">
        <v>1.5695671495666166E-2</v>
      </c>
      <c r="AD65">
        <v>1.6995038051002349E-2</v>
      </c>
      <c r="AE65">
        <v>1.7004200260142328E-2</v>
      </c>
      <c r="AF65">
        <v>1.4875293735519957E-2</v>
      </c>
      <c r="AG65">
        <v>1.5296277717262628E-2</v>
      </c>
      <c r="AH65">
        <v>1.6099551394388522E-2</v>
      </c>
      <c r="AI65">
        <v>3.5735332008017456E-2</v>
      </c>
      <c r="AJ65">
        <v>3.6830649375462168E-2</v>
      </c>
      <c r="AK65">
        <v>3.676054635158555E-2</v>
      </c>
      <c r="AL65">
        <v>3.6395022354279397E-2</v>
      </c>
      <c r="AM65">
        <v>3.6717083100519445E-2</v>
      </c>
      <c r="AN65">
        <v>3.6139775145328491E-2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8.0837143493291443E-3</v>
      </c>
      <c r="AU65">
        <v>2.6621982438378388E-2</v>
      </c>
      <c r="AV65">
        <v>3.1424575258084141E-2</v>
      </c>
      <c r="AW65">
        <v>2.91685518572198E-2</v>
      </c>
      <c r="AX65">
        <v>3.3916502066587487E-2</v>
      </c>
      <c r="AY65">
        <v>3.2979050745714125E-2</v>
      </c>
      <c r="AZ65">
        <v>3.219709639915657E-2</v>
      </c>
      <c r="BA65">
        <v>3.1711363274300332E-2</v>
      </c>
      <c r="BB65">
        <v>3.4541597573504189E-2</v>
      </c>
      <c r="BC65">
        <v>5.6359564430459155E-2</v>
      </c>
      <c r="BD65">
        <v>5.6969894649970473E-2</v>
      </c>
      <c r="BE65">
        <v>5.9485204637479853E-2</v>
      </c>
      <c r="BF65">
        <v>5.8007409545413391E-2</v>
      </c>
      <c r="BG65">
        <v>5.6897112963338263E-2</v>
      </c>
      <c r="BH65">
        <v>5.7969572858467718E-2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2.6305802283072929E-2</v>
      </c>
      <c r="BP65">
        <v>3.1391757433493934E-2</v>
      </c>
      <c r="BQ65">
        <v>2.6856218614717001E-2</v>
      </c>
      <c r="BR65">
        <v>3.0016861407873529E-2</v>
      </c>
      <c r="BS65">
        <v>3.1816445995174247E-2</v>
      </c>
      <c r="BT65">
        <v>3.1945763096702363E-2</v>
      </c>
      <c r="BU65">
        <v>3.2805705171168334E-2</v>
      </c>
      <c r="BV65">
        <v>3.258295271734795E-2</v>
      </c>
      <c r="BW65">
        <v>7.2461024787287248E-2</v>
      </c>
      <c r="BX65">
        <v>7.2352745527252932E-2</v>
      </c>
      <c r="BY65">
        <v>7.3981579630177471E-2</v>
      </c>
      <c r="BZ65">
        <v>7.2340529404898435E-2</v>
      </c>
      <c r="CA65">
        <v>7.410614030549327E-2</v>
      </c>
      <c r="CB65">
        <v>7.2466091877484817E-2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7.359202092469809E-4</v>
      </c>
      <c r="CJ65">
        <v>4.2661534150774186E-2</v>
      </c>
      <c r="CK65">
        <v>4.5720366153328189E-2</v>
      </c>
      <c r="CL65">
        <v>4.5989230386566063E-2</v>
      </c>
      <c r="CM65">
        <v>4.7773533595282802E-2</v>
      </c>
      <c r="CN65">
        <v>4.8708025169706619E-2</v>
      </c>
      <c r="CO65">
        <v>5.4807888810911802E-2</v>
      </c>
      <c r="CP65">
        <v>5.1113924093459426E-2</v>
      </c>
      <c r="CQ65">
        <v>9.4993423446293038E-2</v>
      </c>
      <c r="CR65">
        <v>9.4256815992158877E-2</v>
      </c>
      <c r="CS65">
        <v>9.6167213497217074E-2</v>
      </c>
      <c r="CT65">
        <v>9.1965405591856383E-2</v>
      </c>
      <c r="CU65">
        <v>9.4460123019652731E-2</v>
      </c>
      <c r="CV65">
        <v>9.2051068853206311E-2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4.3875526892676445E-2</v>
      </c>
      <c r="DE65">
        <v>4.1947571968349605E-2</v>
      </c>
      <c r="DF65">
        <v>5.156472967411025E-2</v>
      </c>
      <c r="DG65">
        <v>4.5957004634628963E-2</v>
      </c>
      <c r="DH65">
        <v>4.2280033281266914E-2</v>
      </c>
      <c r="DI65">
        <v>5.3873096611636716E-2</v>
      </c>
      <c r="DJ65">
        <v>5.1464237639555765E-2</v>
      </c>
      <c r="DK65">
        <v>0.11045150441228023</v>
      </c>
      <c r="DL65">
        <v>0.1068430002149941</v>
      </c>
      <c r="DM65">
        <v>0.10913125394916479</v>
      </c>
      <c r="DN65">
        <v>0.10811624103742547</v>
      </c>
      <c r="DO65">
        <v>0.1092978190708677</v>
      </c>
      <c r="DP65">
        <v>0.10846204376676115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4.1634314165770424E-2</v>
      </c>
      <c r="DZ65">
        <v>3.9596632464209885E-2</v>
      </c>
      <c r="EA65">
        <v>4.7290017062756429E-2</v>
      </c>
      <c r="EB65">
        <v>4.6791827070061034E-2</v>
      </c>
      <c r="EC65">
        <v>4.9181602725416655E-2</v>
      </c>
      <c r="ED65">
        <v>4.856077832214041E-2</v>
      </c>
      <c r="EE65">
        <v>0.12503613705954827</v>
      </c>
      <c r="EF65">
        <v>0.12304593731504282</v>
      </c>
      <c r="EG65">
        <v>0.1238836325949584</v>
      </c>
      <c r="EH65">
        <v>0.12358360950380352</v>
      </c>
      <c r="EI65">
        <v>0.12434598321376583</v>
      </c>
      <c r="EJ65">
        <v>0.12375654804449229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4.0639188773183121E-2</v>
      </c>
      <c r="ET65">
        <v>4.6841785227493528E-2</v>
      </c>
      <c r="EU65">
        <v>4.5161780053067375E-2</v>
      </c>
      <c r="EV65">
        <v>4.6463540196496282E-2</v>
      </c>
      <c r="EW65">
        <v>5.0533668200128549E-2</v>
      </c>
      <c r="EX65">
        <v>4.3449468765693361E-2</v>
      </c>
      <c r="EY65">
        <v>0.14030468775398136</v>
      </c>
      <c r="EZ65">
        <v>0.13874718327419031</v>
      </c>
      <c r="FA65">
        <v>0.1410022028938816</v>
      </c>
      <c r="FB65">
        <v>0.14015928037277384</v>
      </c>
      <c r="FC65">
        <v>0.14080211980337098</v>
      </c>
      <c r="FD65">
        <v>0.14025592238365628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8.9557117189650471E-3</v>
      </c>
      <c r="FN65">
        <v>4.8202820332561763E-2</v>
      </c>
      <c r="FO65">
        <v>4.8977802137077482E-2</v>
      </c>
      <c r="FP65">
        <v>4.8009987094469068E-2</v>
      </c>
      <c r="FQ65">
        <v>4.9636045387020496E-2</v>
      </c>
      <c r="FR65">
        <v>4.168388154151112E-2</v>
      </c>
      <c r="FS65">
        <v>0.15614833578834186</v>
      </c>
      <c r="FT65">
        <v>0.15778766632111238</v>
      </c>
      <c r="FU65">
        <v>0.15531692184604678</v>
      </c>
      <c r="FV65">
        <v>0.15577878157883124</v>
      </c>
      <c r="FW65">
        <v>0.1567702588987929</v>
      </c>
      <c r="FX65">
        <v>0.15527533478540087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4.15214131034062E-2</v>
      </c>
      <c r="GI65">
        <v>4.5259642477793446E-2</v>
      </c>
      <c r="GJ65">
        <v>4.5660362035154209E-2</v>
      </c>
      <c r="GK65">
        <v>5.0865452893153786E-2</v>
      </c>
      <c r="GL65">
        <v>5.0338891507968449E-2</v>
      </c>
      <c r="GM65">
        <v>0.17264655510649771</v>
      </c>
      <c r="GN65">
        <v>0.17480359819611047</v>
      </c>
      <c r="GO65">
        <v>0.17625571387559699</v>
      </c>
      <c r="GP65">
        <v>0.17328117739479723</v>
      </c>
      <c r="GQ65">
        <v>0.17438430873832542</v>
      </c>
      <c r="GR65">
        <v>0.17504581544227912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3.6162167236316538E-2</v>
      </c>
      <c r="HE65">
        <v>5.1988480101698563E-2</v>
      </c>
      <c r="HF65">
        <v>4.4129109231325597E-2</v>
      </c>
      <c r="HG65">
        <v>0.19381123272876696</v>
      </c>
      <c r="HH65">
        <v>0.18972732846149018</v>
      </c>
      <c r="HI65">
        <v>0.18939207878257705</v>
      </c>
      <c r="HJ65">
        <v>0.18870877004099745</v>
      </c>
      <c r="HK65">
        <v>0.19111195058657096</v>
      </c>
      <c r="HL65">
        <v>0.18940754695691911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4.3609145368916642E-2</v>
      </c>
      <c r="HZ65">
        <v>5.3015187121419019E-2</v>
      </c>
      <c r="IA65">
        <v>0.2072199823082562</v>
      </c>
      <c r="IB65">
        <v>0.20967411466754191</v>
      </c>
      <c r="IC65">
        <v>0.21098226843264367</v>
      </c>
      <c r="ID65">
        <v>0.21005956891725164</v>
      </c>
      <c r="IE65">
        <v>0.2132872811936192</v>
      </c>
      <c r="IF65">
        <v>0.20807276612034975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4.3980225082760109E-2</v>
      </c>
      <c r="IU65">
        <v>0.28688152898556557</v>
      </c>
      <c r="IV65">
        <v>0.23052080221278201</v>
      </c>
      <c r="IW65">
        <v>0.2240603117664097</v>
      </c>
      <c r="IX65">
        <v>0.22638998104846722</v>
      </c>
      <c r="IY65">
        <v>0.22809132106807659</v>
      </c>
      <c r="IZ65">
        <v>0.22728252854038763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1.3432311373854122</v>
      </c>
      <c r="JP65">
        <v>0.67434705215153057</v>
      </c>
      <c r="JQ65">
        <v>0.28047974459486869</v>
      </c>
      <c r="JR65">
        <v>0.24655586763436588</v>
      </c>
      <c r="JS65">
        <v>0.24731683273979199</v>
      </c>
      <c r="JT65">
        <v>0.24440166398239049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0.80445366272853713</v>
      </c>
      <c r="KL65">
        <v>0.33482424032515845</v>
      </c>
      <c r="KM65">
        <v>0.277612457855271</v>
      </c>
      <c r="KN65">
        <v>0.26435836206265328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1.5888679408098469</v>
      </c>
      <c r="LG65">
        <v>0.58920058889715499</v>
      </c>
      <c r="LH65">
        <v>0.32216064231870312</v>
      </c>
      <c r="LJ65" s="102" t="s">
        <v>110</v>
      </c>
      <c r="LL65">
        <v>12</v>
      </c>
      <c r="LM65" s="86">
        <v>0.6</v>
      </c>
      <c r="LN65">
        <f t="shared" ref="LN65:MG65" si="47">HM$61</f>
        <v>0</v>
      </c>
      <c r="LO65">
        <f t="shared" si="47"/>
        <v>0</v>
      </c>
      <c r="LP65">
        <f t="shared" si="47"/>
        <v>0</v>
      </c>
      <c r="LQ65">
        <f t="shared" si="47"/>
        <v>0</v>
      </c>
      <c r="LR65">
        <f t="shared" si="47"/>
        <v>0</v>
      </c>
      <c r="LS65">
        <f t="shared" si="47"/>
        <v>0</v>
      </c>
      <c r="LT65">
        <f t="shared" si="47"/>
        <v>0</v>
      </c>
      <c r="LU65">
        <f t="shared" si="47"/>
        <v>0</v>
      </c>
      <c r="LV65">
        <f t="shared" si="47"/>
        <v>0</v>
      </c>
      <c r="LW65">
        <f t="shared" si="47"/>
        <v>0</v>
      </c>
      <c r="LX65">
        <f t="shared" si="47"/>
        <v>0</v>
      </c>
      <c r="LY65">
        <f t="shared" si="47"/>
        <v>0</v>
      </c>
      <c r="LZ65">
        <f t="shared" si="47"/>
        <v>2.8303536485788277</v>
      </c>
      <c r="MA65">
        <f t="shared" si="47"/>
        <v>2.585576935624907</v>
      </c>
      <c r="MB65">
        <f t="shared" si="47"/>
        <v>3.6731340986650887</v>
      </c>
      <c r="MC65">
        <f t="shared" si="47"/>
        <v>4.26741908363842</v>
      </c>
      <c r="MD65">
        <f t="shared" si="47"/>
        <v>4.3816723591155826</v>
      </c>
      <c r="ME65">
        <f t="shared" si="47"/>
        <v>4.4636036595944706</v>
      </c>
      <c r="MF65">
        <f t="shared" si="47"/>
        <v>4.3558311097230824</v>
      </c>
      <c r="MG65">
        <f t="shared" si="47"/>
        <v>4.5975372665052818</v>
      </c>
      <c r="MI65">
        <f t="shared" si="36"/>
        <v>12.78834</v>
      </c>
      <c r="MJ65" s="86">
        <v>0.6</v>
      </c>
      <c r="MK65">
        <f>0.21*LY65+0.79*LZ65</f>
        <v>2.2359793823772738</v>
      </c>
    </row>
    <row r="66" spans="1:349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4.3407712516410893E-3</v>
      </c>
      <c r="H66">
        <v>4.8432048121817648E-3</v>
      </c>
      <c r="I66">
        <v>4.9161337088251813E-3</v>
      </c>
      <c r="J66">
        <v>5.1150906440216104E-3</v>
      </c>
      <c r="K66">
        <v>4.9427486474171306E-3</v>
      </c>
      <c r="L66">
        <v>4.8729921627875539E-3</v>
      </c>
      <c r="M66">
        <v>4.1877947209364406E-3</v>
      </c>
      <c r="N66">
        <v>4.623230012552884E-3</v>
      </c>
      <c r="O66">
        <v>6.3123487880841758E-3</v>
      </c>
      <c r="P66">
        <v>6.3905781354871858E-3</v>
      </c>
      <c r="Q66">
        <v>6.4917121427760021E-3</v>
      </c>
      <c r="R66">
        <v>6.3540121729973378E-3</v>
      </c>
      <c r="S66">
        <v>6.162344133685731E-3</v>
      </c>
      <c r="T66">
        <v>6.6927790407080613E-3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5.0621527966303627E-3</v>
      </c>
      <c r="AB66">
        <v>4.7562436140983809E-3</v>
      </c>
      <c r="AC66">
        <v>4.5626952022286135E-3</v>
      </c>
      <c r="AD66">
        <v>4.940418038082566E-3</v>
      </c>
      <c r="AE66">
        <v>4.9430814709717158E-3</v>
      </c>
      <c r="AF66">
        <v>4.3242132952094024E-3</v>
      </c>
      <c r="AG66">
        <v>4.4465923596692259E-3</v>
      </c>
      <c r="AH66">
        <v>4.680102149531744E-3</v>
      </c>
      <c r="AI66">
        <v>1.0388177909307562E-2</v>
      </c>
      <c r="AJ66">
        <v>1.070658412077386E-2</v>
      </c>
      <c r="AK66">
        <v>1.0686205334763291E-2</v>
      </c>
      <c r="AL66">
        <v>1.0579948358802169E-2</v>
      </c>
      <c r="AM66">
        <v>1.0673570668755714E-2</v>
      </c>
      <c r="AN66">
        <v>1.0505748588758256E-2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2.3499169620144096E-3</v>
      </c>
      <c r="AU66">
        <v>7.7389483832493071E-3</v>
      </c>
      <c r="AV66">
        <v>9.1350509471176487E-3</v>
      </c>
      <c r="AW66">
        <v>8.4792301910524524E-3</v>
      </c>
      <c r="AX66">
        <v>9.8594482751709206E-3</v>
      </c>
      <c r="AY66">
        <v>9.5869333563118279E-3</v>
      </c>
      <c r="AZ66">
        <v>9.3596210462663851E-3</v>
      </c>
      <c r="BA66">
        <v>9.2184195564827594E-3</v>
      </c>
      <c r="BB66">
        <v>1.0041162085321225E-2</v>
      </c>
      <c r="BC66">
        <v>1.6383594311179906E-2</v>
      </c>
      <c r="BD66">
        <v>1.6561015886619301E-2</v>
      </c>
      <c r="BE66">
        <v>1.7292210650430465E-2</v>
      </c>
      <c r="BF66">
        <v>1.6862619053899179E-2</v>
      </c>
      <c r="BG66">
        <v>1.6539858419575112E-2</v>
      </c>
      <c r="BH66">
        <v>1.6851620016996419E-2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7.6470355474046719E-3</v>
      </c>
      <c r="BP66">
        <v>9.1255108818293872E-3</v>
      </c>
      <c r="BQ66">
        <v>7.8070402949758548E-3</v>
      </c>
      <c r="BR66">
        <v>8.7258318046145346E-3</v>
      </c>
      <c r="BS66">
        <v>9.2489668590622267E-3</v>
      </c>
      <c r="BT66">
        <v>9.286559039739177E-3</v>
      </c>
      <c r="BU66">
        <v>9.5365422009211463E-3</v>
      </c>
      <c r="BV66">
        <v>9.4717885806243542E-3</v>
      </c>
      <c r="BW66">
        <v>2.1064251391653323E-2</v>
      </c>
      <c r="BX66">
        <v>2.1032774862573479E-2</v>
      </c>
      <c r="BY66">
        <v>2.1506273148307477E-2</v>
      </c>
      <c r="BZ66">
        <v>2.1029223664214648E-2</v>
      </c>
      <c r="CA66">
        <v>2.1542482646945808E-2</v>
      </c>
      <c r="CB66">
        <v>2.1065724382989919E-2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2.1393029338519023E-4</v>
      </c>
      <c r="CJ66">
        <v>1.2401608764760205E-2</v>
      </c>
      <c r="CK66">
        <v>1.3290804114339373E-2</v>
      </c>
      <c r="CL66">
        <v>1.336896232167612E-2</v>
      </c>
      <c r="CM66">
        <v>1.3887655114907981E-2</v>
      </c>
      <c r="CN66">
        <v>1.41593096423568E-2</v>
      </c>
      <c r="CO66">
        <v>1.5932525817125426E-2</v>
      </c>
      <c r="CP66">
        <v>1.4858698864377483E-2</v>
      </c>
      <c r="CQ66">
        <v>2.7614367280899381E-2</v>
      </c>
      <c r="CR66">
        <v>2.7400237207022834E-2</v>
      </c>
      <c r="CS66">
        <v>2.7955585318958347E-2</v>
      </c>
      <c r="CT66">
        <v>2.6734129532516398E-2</v>
      </c>
      <c r="CU66">
        <v>2.7459338087108407E-2</v>
      </c>
      <c r="CV66">
        <v>2.6759031643373829E-2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1.2754513631592447E-2</v>
      </c>
      <c r="DE66">
        <v>1.219406161870662E-2</v>
      </c>
      <c r="DF66">
        <v>1.4989746998287713E-2</v>
      </c>
      <c r="DG66">
        <v>1.3359594370531748E-2</v>
      </c>
      <c r="DH66">
        <v>1.2290707349205642E-2</v>
      </c>
      <c r="DI66">
        <v>1.5660783898731864E-2</v>
      </c>
      <c r="DJ66">
        <v>1.4960534197545616E-2</v>
      </c>
      <c r="DK66">
        <v>3.2107995468686125E-2</v>
      </c>
      <c r="DL66">
        <v>3.1059011690405234E-2</v>
      </c>
      <c r="DM66">
        <v>3.1724201729408617E-2</v>
      </c>
      <c r="DN66">
        <v>3.1429139836460854E-2</v>
      </c>
      <c r="DO66">
        <v>3.1772621822926804E-2</v>
      </c>
      <c r="DP66">
        <v>3.152966388568651E-2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1.2102998304002676E-2</v>
      </c>
      <c r="DZ66">
        <v>1.1510648972154236E-2</v>
      </c>
      <c r="EA66">
        <v>1.3747097983359645E-2</v>
      </c>
      <c r="EB66">
        <v>1.3602275311064437E-2</v>
      </c>
      <c r="EC66">
        <v>1.4296977536458699E-2</v>
      </c>
      <c r="ED66">
        <v>1.4116505326203661E-2</v>
      </c>
      <c r="EE66">
        <v>3.6347714261496564E-2</v>
      </c>
      <c r="EF66">
        <v>3.5769167824140295E-2</v>
      </c>
      <c r="EG66">
        <v>3.6012683893883304E-2</v>
      </c>
      <c r="EH66">
        <v>3.5925467879012782E-2</v>
      </c>
      <c r="EI66">
        <v>3.6147088143536434E-2</v>
      </c>
      <c r="EJ66">
        <v>3.5975740710608099E-2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1.1813717666623169E-2</v>
      </c>
      <c r="ET66">
        <v>1.3616798031247849E-2</v>
      </c>
      <c r="EU66">
        <v>1.3128424434031187E-2</v>
      </c>
      <c r="EV66">
        <v>1.3506843080376165E-2</v>
      </c>
      <c r="EW66">
        <v>1.4690019825618747E-2</v>
      </c>
      <c r="EX66">
        <v>1.2630659524910349E-2</v>
      </c>
      <c r="EY66">
        <v>4.0786246440110745E-2</v>
      </c>
      <c r="EZ66">
        <v>4.0333483509938914E-2</v>
      </c>
      <c r="FA66">
        <v>4.0989012469151473E-2</v>
      </c>
      <c r="FB66">
        <v>4.0743976852550517E-2</v>
      </c>
      <c r="FC66">
        <v>4.0930848780049559E-2</v>
      </c>
      <c r="FD66">
        <v>4.0772070460364969E-2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2.6034045694669551E-3</v>
      </c>
      <c r="FN66">
        <v>1.4012447771093634E-2</v>
      </c>
      <c r="FO66">
        <v>1.423773317938329E-2</v>
      </c>
      <c r="FP66">
        <v>1.3956391597229017E-2</v>
      </c>
      <c r="FQ66">
        <v>1.4429082961344044E-2</v>
      </c>
      <c r="FR66">
        <v>1.2117407424857609E-2</v>
      </c>
      <c r="FS66">
        <v>4.539195807800616E-2</v>
      </c>
      <c r="FT66">
        <v>4.5868507651486236E-2</v>
      </c>
      <c r="FU66">
        <v>4.515026797850176E-2</v>
      </c>
      <c r="FV66">
        <v>4.5284529528730015E-2</v>
      </c>
      <c r="FW66">
        <v>4.5572749679881654E-2</v>
      </c>
      <c r="FX66">
        <v>4.5138178716686211E-2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1.2070178227732443E-2</v>
      </c>
      <c r="GI66">
        <v>1.3156872813312466E-2</v>
      </c>
      <c r="GJ66">
        <v>1.3273361056731008E-2</v>
      </c>
      <c r="GK66">
        <v>1.4786468864288291E-2</v>
      </c>
      <c r="GL66">
        <v>1.4633398694176609E-2</v>
      </c>
      <c r="GM66">
        <v>5.0187952065842492E-2</v>
      </c>
      <c r="GN66">
        <v>5.0814999475613624E-2</v>
      </c>
      <c r="GO66">
        <v>5.1237126126627223E-2</v>
      </c>
      <c r="GP66">
        <v>5.037243528918528E-2</v>
      </c>
      <c r="GQ66">
        <v>5.0693113005327264E-2</v>
      </c>
      <c r="GR66">
        <v>5.0885411465778817E-2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1.0512257917533635E-2</v>
      </c>
      <c r="HE66">
        <v>1.5112930262121184E-2</v>
      </c>
      <c r="HF66">
        <v>1.2828229427710702E-2</v>
      </c>
      <c r="HG66">
        <v>5.6340474630455509E-2</v>
      </c>
      <c r="HH66">
        <v>5.5153293157410022E-2</v>
      </c>
      <c r="HI66">
        <v>5.5055836855400393E-2</v>
      </c>
      <c r="HJ66">
        <v>5.4857200593313227E-2</v>
      </c>
      <c r="HK66">
        <v>5.5555799589119527E-2</v>
      </c>
      <c r="HL66">
        <v>5.5060333417709245E-2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1.2677077142127922E-2</v>
      </c>
      <c r="HZ66">
        <v>1.5411391605063865E-2</v>
      </c>
      <c r="IA66">
        <v>6.0238366950074611E-2</v>
      </c>
      <c r="IB66">
        <v>6.0951777519634452E-2</v>
      </c>
      <c r="IC66">
        <v>6.1332054776931412E-2</v>
      </c>
      <c r="ID66">
        <v>6.106382817361989E-2</v>
      </c>
      <c r="IE66">
        <v>6.2002116626052185E-2</v>
      </c>
      <c r="IF66">
        <v>6.0486269221032007E-2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1.2784949151965938E-2</v>
      </c>
      <c r="IU66">
        <v>8.3395793309757271E-2</v>
      </c>
      <c r="IV66">
        <v>6.7011861108366919E-2</v>
      </c>
      <c r="IW66">
        <v>6.5133811560002794E-2</v>
      </c>
      <c r="IX66">
        <v>6.5811041002461407E-2</v>
      </c>
      <c r="IY66">
        <v>6.6305616589557276E-2</v>
      </c>
      <c r="IZ66">
        <v>6.6070502482670851E-2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0.39047416784459799</v>
      </c>
      <c r="JP66">
        <v>0.19603111981149063</v>
      </c>
      <c r="JQ66">
        <v>8.1534809475252698E-2</v>
      </c>
      <c r="JR66">
        <v>7.1673217335571554E-2</v>
      </c>
      <c r="JS66">
        <v>7.1894428122032519E-2</v>
      </c>
      <c r="JT66">
        <v>7.1046995343718181E-2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0.23385280893271404</v>
      </c>
      <c r="KL66">
        <v>9.7332628001499527E-2</v>
      </c>
      <c r="KM66">
        <v>8.0701295888160093E-2</v>
      </c>
      <c r="KN66">
        <v>7.684836106472466E-2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0.46188021535170065</v>
      </c>
      <c r="LG66">
        <v>0.17127924095847516</v>
      </c>
      <c r="LH66">
        <v>9.3651349511250911E-2</v>
      </c>
      <c r="LJ66" s="102" t="s">
        <v>112</v>
      </c>
      <c r="LL66">
        <v>13</v>
      </c>
      <c r="LM66" s="86">
        <v>0.65</v>
      </c>
      <c r="LN66">
        <f t="shared" ref="LN66:LS66" si="48">IG$61</f>
        <v>0</v>
      </c>
      <c r="LO66">
        <f t="shared" si="48"/>
        <v>0</v>
      </c>
      <c r="LP66">
        <f t="shared" si="48"/>
        <v>0</v>
      </c>
      <c r="LQ66">
        <f t="shared" si="48"/>
        <v>0</v>
      </c>
      <c r="LR66">
        <f t="shared" si="48"/>
        <v>0</v>
      </c>
      <c r="LS66">
        <f t="shared" si="48"/>
        <v>0</v>
      </c>
      <c r="LT66" t="e">
        <f>#REF!</f>
        <v>#REF!</v>
      </c>
      <c r="LU66">
        <f t="shared" ref="LU66:MG66" si="49">IN$61</f>
        <v>0</v>
      </c>
      <c r="LV66">
        <f t="shared" si="49"/>
        <v>0</v>
      </c>
      <c r="LW66">
        <f t="shared" si="49"/>
        <v>0</v>
      </c>
      <c r="LX66">
        <f t="shared" si="49"/>
        <v>0</v>
      </c>
      <c r="LY66">
        <f t="shared" si="49"/>
        <v>0</v>
      </c>
      <c r="LZ66">
        <f t="shared" si="49"/>
        <v>0</v>
      </c>
      <c r="MA66">
        <f t="shared" si="49"/>
        <v>2.4760994031396426</v>
      </c>
      <c r="MB66">
        <f t="shared" si="49"/>
        <v>3.3166300184000854</v>
      </c>
      <c r="MC66">
        <f t="shared" si="49"/>
        <v>3.3801209626787019</v>
      </c>
      <c r="MD66">
        <f t="shared" si="49"/>
        <v>3.9351156689390443</v>
      </c>
      <c r="ME66">
        <f t="shared" si="49"/>
        <v>4.3559600698706387</v>
      </c>
      <c r="MF66">
        <f t="shared" si="49"/>
        <v>4.4539904579510088</v>
      </c>
      <c r="MG66">
        <f t="shared" si="49"/>
        <v>4.7095962630982466</v>
      </c>
      <c r="MI66">
        <f t="shared" si="36"/>
        <v>13.385685</v>
      </c>
      <c r="MJ66" s="86">
        <v>0.65</v>
      </c>
      <c r="MK66">
        <f>0.61*LZ66+0.39*MA66</f>
        <v>0.96567876722446067</v>
      </c>
    </row>
    <row r="67" spans="1:349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0.59961920841469452</v>
      </c>
      <c r="H67">
        <v>0.36159299571618464</v>
      </c>
      <c r="I67">
        <v>0.34557036291236792</v>
      </c>
      <c r="J67">
        <v>0.36806159464531057</v>
      </c>
      <c r="K67">
        <v>0.31322164818543385</v>
      </c>
      <c r="L67">
        <v>0.32366463564635384</v>
      </c>
      <c r="M67">
        <v>0.32249971519586401</v>
      </c>
      <c r="N67">
        <v>0.32444188559378545</v>
      </c>
      <c r="O67">
        <v>0.63604017539007118</v>
      </c>
      <c r="P67">
        <v>0.63592032951001143</v>
      </c>
      <c r="Q67">
        <v>0.63338665694534391</v>
      </c>
      <c r="R67">
        <v>0.63890923356601104</v>
      </c>
      <c r="S67">
        <v>0.62865837548022152</v>
      </c>
      <c r="T67">
        <v>0.63522757677526565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0.58925829775221628</v>
      </c>
      <c r="AB67">
        <v>0.3986809468638054</v>
      </c>
      <c r="AC67">
        <v>0.41509307949290397</v>
      </c>
      <c r="AD67">
        <v>0.34937569547461467</v>
      </c>
      <c r="AE67">
        <v>0.39336944238271448</v>
      </c>
      <c r="AF67">
        <v>0.40203839354397408</v>
      </c>
      <c r="AG67">
        <v>0.38646707918187123</v>
      </c>
      <c r="AH67">
        <v>0.40021706089365311</v>
      </c>
      <c r="AI67">
        <v>0.69501919115159805</v>
      </c>
      <c r="AJ67">
        <v>0.72867121297074133</v>
      </c>
      <c r="AK67">
        <v>0.72899287290326187</v>
      </c>
      <c r="AL67">
        <v>0.71626518159889485</v>
      </c>
      <c r="AM67">
        <v>0.71501870918584309</v>
      </c>
      <c r="AN67">
        <v>0.69920922597471058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0.28833120131748918</v>
      </c>
      <c r="AU67">
        <v>0.76949359571157649</v>
      </c>
      <c r="AV67">
        <v>0.44983604370182023</v>
      </c>
      <c r="AW67">
        <v>0.47720335750565285</v>
      </c>
      <c r="AX67">
        <v>0.42569964785880682</v>
      </c>
      <c r="AY67">
        <v>0.44452375764403601</v>
      </c>
      <c r="AZ67">
        <v>0.45166825782654002</v>
      </c>
      <c r="BA67">
        <v>0.4495787072425238</v>
      </c>
      <c r="BB67">
        <v>0.46664341814844446</v>
      </c>
      <c r="BC67">
        <v>0.82467657216019563</v>
      </c>
      <c r="BD67">
        <v>0.81813547573578493</v>
      </c>
      <c r="BE67">
        <v>0.7943060112608491</v>
      </c>
      <c r="BF67">
        <v>0.81195259663181485</v>
      </c>
      <c r="BG67">
        <v>0.8113085120741369</v>
      </c>
      <c r="BH67">
        <v>0.80490391947335949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1.0141423541846459</v>
      </c>
      <c r="BP67">
        <v>0.86336275947352359</v>
      </c>
      <c r="BQ67">
        <v>0.45613468091868953</v>
      </c>
      <c r="BR67">
        <v>0.48563413209089495</v>
      </c>
      <c r="BS67">
        <v>0.4788664153285237</v>
      </c>
      <c r="BT67">
        <v>0.48530591527816669</v>
      </c>
      <c r="BU67">
        <v>0.49749935486205232</v>
      </c>
      <c r="BV67">
        <v>0.49802424116313398</v>
      </c>
      <c r="BW67">
        <v>0.90785419902491504</v>
      </c>
      <c r="BX67">
        <v>0.88403518685561155</v>
      </c>
      <c r="BY67">
        <v>0.89493441770596649</v>
      </c>
      <c r="BZ67">
        <v>0.8898661361354484</v>
      </c>
      <c r="CA67">
        <v>0.88082457340162579</v>
      </c>
      <c r="CB67">
        <v>0.90757941939611153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1.1260879473856023</v>
      </c>
      <c r="CJ67">
        <v>1.0915286931860231</v>
      </c>
      <c r="CK67">
        <v>0.74372387733859002</v>
      </c>
      <c r="CL67">
        <v>0.49701971957336688</v>
      </c>
      <c r="CM67">
        <v>0.47927188486093986</v>
      </c>
      <c r="CN67">
        <v>0.52684898922268308</v>
      </c>
      <c r="CO67">
        <v>0.54875420459603363</v>
      </c>
      <c r="CP67">
        <v>0.5485853843335361</v>
      </c>
      <c r="CQ67">
        <v>0.99848162061718282</v>
      </c>
      <c r="CR67">
        <v>0.96955970684800263</v>
      </c>
      <c r="CS67">
        <v>0.94589285393346145</v>
      </c>
      <c r="CT67">
        <v>0.9873504096894381</v>
      </c>
      <c r="CU67">
        <v>0.97594005696607777</v>
      </c>
      <c r="CV67">
        <v>0.97592946387577351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1.1246643392426132</v>
      </c>
      <c r="DE67">
        <v>1.1363553441409726</v>
      </c>
      <c r="DF67">
        <v>0.6302169728420447</v>
      </c>
      <c r="DG67">
        <v>0.56351637676474464</v>
      </c>
      <c r="DH67">
        <v>0.49974103914435331</v>
      </c>
      <c r="DI67">
        <v>0.58853371945463417</v>
      </c>
      <c r="DJ67">
        <v>0.54092581312550425</v>
      </c>
      <c r="DK67">
        <v>1.0204648027032424</v>
      </c>
      <c r="DL67">
        <v>1.0448505924974776</v>
      </c>
      <c r="DM67">
        <v>1.0115085666257311</v>
      </c>
      <c r="DN67">
        <v>1.0338847759553631</v>
      </c>
      <c r="DO67">
        <v>1.0285562483696831</v>
      </c>
      <c r="DP67">
        <v>1.0631230992228107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1.3033511400966391</v>
      </c>
      <c r="DZ67">
        <v>1.0587746438951897</v>
      </c>
      <c r="EA67">
        <v>0.56041515857416402</v>
      </c>
      <c r="EB67">
        <v>0.55741672271334286</v>
      </c>
      <c r="EC67">
        <v>0.52087908067426358</v>
      </c>
      <c r="ED67">
        <v>0.54526870508602254</v>
      </c>
      <c r="EE67">
        <v>1.1115408285147901</v>
      </c>
      <c r="EF67">
        <v>1.0871708154829287</v>
      </c>
      <c r="EG67">
        <v>1.1305223344266013</v>
      </c>
      <c r="EH67">
        <v>1.0729033219174324</v>
      </c>
      <c r="EI67">
        <v>1.1127596359242833</v>
      </c>
      <c r="EJ67">
        <v>1.0966874850376365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1.0061971587701886</v>
      </c>
      <c r="ET67">
        <v>1.2909926795303841</v>
      </c>
      <c r="EU67">
        <v>0.62831709587986961</v>
      </c>
      <c r="EV67">
        <v>0.55453670413913603</v>
      </c>
      <c r="EW67">
        <v>0.52954240933112584</v>
      </c>
      <c r="EX67">
        <v>0.56422700211019172</v>
      </c>
      <c r="EY67">
        <v>1.1992722180076667</v>
      </c>
      <c r="EZ67">
        <v>1.2113932874711639</v>
      </c>
      <c r="FA67">
        <v>1.197084010749822</v>
      </c>
      <c r="FB67">
        <v>1.1904550196089649</v>
      </c>
      <c r="FC67">
        <v>1.1843126093598799</v>
      </c>
      <c r="FD67">
        <v>1.1894331481969647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0.58386010894943774</v>
      </c>
      <c r="FN67">
        <v>1.3192142456343661</v>
      </c>
      <c r="FO67">
        <v>1.3930310294341357</v>
      </c>
      <c r="FP67">
        <v>0.61945282537042934</v>
      </c>
      <c r="FQ67">
        <v>0.53580651465070517</v>
      </c>
      <c r="FR67">
        <v>0.59618275006899546</v>
      </c>
      <c r="FS67">
        <v>1.2905518178162201</v>
      </c>
      <c r="FT67">
        <v>1.2901438999386965</v>
      </c>
      <c r="FU67">
        <v>1.2587221631117724</v>
      </c>
      <c r="FV67">
        <v>1.2603430781733977</v>
      </c>
      <c r="FW67">
        <v>1.294059087780969</v>
      </c>
      <c r="FX67">
        <v>1.2866684625999458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0.72352971838482172</v>
      </c>
      <c r="GI67">
        <v>1.5273134376594391</v>
      </c>
      <c r="GJ67">
        <v>0.98358688925469151</v>
      </c>
      <c r="GK67">
        <v>0.65203381275976302</v>
      </c>
      <c r="GL67">
        <v>0.56529269156337814</v>
      </c>
      <c r="GM67">
        <v>1.3757354731636509</v>
      </c>
      <c r="GN67">
        <v>1.3598417804271687</v>
      </c>
      <c r="GO67">
        <v>1.3729965587304891</v>
      </c>
      <c r="GP67">
        <v>1.360202117714884</v>
      </c>
      <c r="GQ67">
        <v>1.3420927353723136</v>
      </c>
      <c r="GR67">
        <v>1.3635549935583109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1.2808575263181354</v>
      </c>
      <c r="HE67">
        <v>1.6476175048186124</v>
      </c>
      <c r="HF67">
        <v>0.58790879968114862</v>
      </c>
      <c r="HG67">
        <v>1.4751563156309526</v>
      </c>
      <c r="HH67">
        <v>1.449335892374338</v>
      </c>
      <c r="HI67">
        <v>1.4550171498865487</v>
      </c>
      <c r="HJ67">
        <v>1.4363770886062375</v>
      </c>
      <c r="HK67">
        <v>1.446091568719694</v>
      </c>
      <c r="HL67">
        <v>1.4613611786994538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0.9635177682130549</v>
      </c>
      <c r="HZ67">
        <v>1.603754010942666</v>
      </c>
      <c r="IA67">
        <v>2.0052449627395346</v>
      </c>
      <c r="IB67">
        <v>1.5886673473170365</v>
      </c>
      <c r="IC67">
        <v>1.5756528017164926</v>
      </c>
      <c r="ID67">
        <v>1.5612032791642116</v>
      </c>
      <c r="IE67">
        <v>1.5705383936231285</v>
      </c>
      <c r="IF67">
        <v>1.5424709158661141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0.97001443414031674</v>
      </c>
      <c r="IU67">
        <v>2.5118521626954813</v>
      </c>
      <c r="IV67">
        <v>2.4397472955062116</v>
      </c>
      <c r="IW67">
        <v>2.0036759671711883</v>
      </c>
      <c r="IX67">
        <v>1.6522189914722558</v>
      </c>
      <c r="IY67">
        <v>1.6647837547970215</v>
      </c>
      <c r="IZ67">
        <v>1.6490374241003272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9.3813368322056068</v>
      </c>
      <c r="JP67">
        <v>4.7648925146824164</v>
      </c>
      <c r="JQ67">
        <v>2.5235542032040739</v>
      </c>
      <c r="JR67">
        <v>2.4974846549012999</v>
      </c>
      <c r="JS67">
        <v>1.7760653317424415</v>
      </c>
      <c r="JT67">
        <v>1.7472673944790766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5.3720784991683548</v>
      </c>
      <c r="KL67">
        <v>2.7444185070701654</v>
      </c>
      <c r="KM67">
        <v>2.7394410227423838</v>
      </c>
      <c r="KN67">
        <v>2.3647434534657812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10.187825601533918</v>
      </c>
      <c r="LG67">
        <v>3.9785564651634768</v>
      </c>
      <c r="LH67">
        <v>2.6755628719848743</v>
      </c>
      <c r="LJ67" s="102" t="s">
        <v>114</v>
      </c>
      <c r="LL67">
        <v>14</v>
      </c>
      <c r="LM67" s="86">
        <v>0.7</v>
      </c>
      <c r="LN67">
        <f t="shared" ref="LN67:LS67" si="50">JA$61</f>
        <v>0</v>
      </c>
      <c r="LO67">
        <f t="shared" si="50"/>
        <v>0</v>
      </c>
      <c r="LP67">
        <f t="shared" si="50"/>
        <v>0</v>
      </c>
      <c r="LQ67">
        <f t="shared" si="50"/>
        <v>0</v>
      </c>
      <c r="LR67">
        <f t="shared" si="50"/>
        <v>0</v>
      </c>
      <c r="LS67">
        <f t="shared" si="50"/>
        <v>0</v>
      </c>
      <c r="LT67" t="e">
        <f>#REF!</f>
        <v>#REF!</v>
      </c>
      <c r="LU67">
        <f t="shared" ref="LU67:MG67" si="51">JH$61</f>
        <v>0</v>
      </c>
      <c r="LV67">
        <f t="shared" si="51"/>
        <v>0</v>
      </c>
      <c r="LW67">
        <f t="shared" si="51"/>
        <v>0</v>
      </c>
      <c r="LX67">
        <f t="shared" si="51"/>
        <v>0</v>
      </c>
      <c r="LY67">
        <f t="shared" si="51"/>
        <v>0</v>
      </c>
      <c r="LZ67">
        <f t="shared" si="51"/>
        <v>0</v>
      </c>
      <c r="MA67">
        <f t="shared" si="51"/>
        <v>0</v>
      </c>
      <c r="MB67">
        <f t="shared" si="51"/>
        <v>9.5234231370802398</v>
      </c>
      <c r="MC67">
        <f t="shared" si="51"/>
        <v>5.2725739096993944</v>
      </c>
      <c r="MD67">
        <f t="shared" si="51"/>
        <v>3.5504871923882506</v>
      </c>
      <c r="ME67">
        <f t="shared" si="51"/>
        <v>3.5653393385611194</v>
      </c>
      <c r="MF67">
        <f t="shared" si="51"/>
        <v>4.3768537487153072</v>
      </c>
      <c r="MG67">
        <f t="shared" si="51"/>
        <v>4.5523368606815069</v>
      </c>
      <c r="MI67">
        <f t="shared" si="36"/>
        <v>13.983029999999999</v>
      </c>
      <c r="MJ67" s="86">
        <v>0.7</v>
      </c>
      <c r="MK67">
        <f>0.02*LZ67+0.98*MA67</f>
        <v>0</v>
      </c>
    </row>
    <row r="68" spans="1:349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0.45478886364522331</v>
      </c>
      <c r="H68">
        <v>0.34189974017329561</v>
      </c>
      <c r="I68">
        <v>0.34362944116385652</v>
      </c>
      <c r="J68">
        <v>0.36431375546479328</v>
      </c>
      <c r="K68">
        <v>0.30339916266384409</v>
      </c>
      <c r="L68">
        <v>0.31353827509984095</v>
      </c>
      <c r="M68">
        <v>0.31934620818468057</v>
      </c>
      <c r="N68">
        <v>0.32443749690771673</v>
      </c>
      <c r="O68">
        <v>0.72932209020373973</v>
      </c>
      <c r="P68">
        <v>0.72554075192349488</v>
      </c>
      <c r="Q68">
        <v>0.72684799890088536</v>
      </c>
      <c r="R68">
        <v>0.73168521719698265</v>
      </c>
      <c r="S68">
        <v>0.72304399890344118</v>
      </c>
      <c r="T68">
        <v>0.72737758280201636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0.45407008227481221</v>
      </c>
      <c r="AB68">
        <v>0.40379943855352901</v>
      </c>
      <c r="AC68">
        <v>0.41504936831596584</v>
      </c>
      <c r="AD68">
        <v>0.34946919446900965</v>
      </c>
      <c r="AE68">
        <v>0.39040776740582989</v>
      </c>
      <c r="AF68">
        <v>0.39806893259310078</v>
      </c>
      <c r="AG68">
        <v>0.38954428925342888</v>
      </c>
      <c r="AH68">
        <v>0.40192975936518988</v>
      </c>
      <c r="AI68">
        <v>0.83519422468435545</v>
      </c>
      <c r="AJ68">
        <v>0.86857038416038335</v>
      </c>
      <c r="AK68">
        <v>0.86998542471495077</v>
      </c>
      <c r="AL68">
        <v>0.85465431254693836</v>
      </c>
      <c r="AM68">
        <v>0.85413719265353538</v>
      </c>
      <c r="AN68">
        <v>0.83941643564187507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4.8811415668240772E-2</v>
      </c>
      <c r="AU68">
        <v>0.75498528639377893</v>
      </c>
      <c r="AV68">
        <v>0.42475066218887825</v>
      </c>
      <c r="AW68">
        <v>0.50205623706336833</v>
      </c>
      <c r="AX68">
        <v>0.42752610048273904</v>
      </c>
      <c r="AY68">
        <v>0.45438191791147842</v>
      </c>
      <c r="AZ68">
        <v>0.45609732165226879</v>
      </c>
      <c r="BA68">
        <v>0.44417026633148282</v>
      </c>
      <c r="BB68">
        <v>0.45828753351266288</v>
      </c>
      <c r="BC68">
        <v>1.0068843656635746</v>
      </c>
      <c r="BD68">
        <v>1.006872017546526</v>
      </c>
      <c r="BE68">
        <v>0.97956247345582748</v>
      </c>
      <c r="BF68">
        <v>0.99558647819061574</v>
      </c>
      <c r="BG68">
        <v>1.0118387393857398</v>
      </c>
      <c r="BH68">
        <v>0.98262700254215374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0.66208265259731236</v>
      </c>
      <c r="BP68">
        <v>0.65564595080206634</v>
      </c>
      <c r="BQ68">
        <v>0.59993201055233603</v>
      </c>
      <c r="BR68">
        <v>0.49906953232646528</v>
      </c>
      <c r="BS68">
        <v>0.5247517520571009</v>
      </c>
      <c r="BT68">
        <v>0.51652323290577873</v>
      </c>
      <c r="BU68">
        <v>0.62576887356451516</v>
      </c>
      <c r="BV68">
        <v>0.50915561114541852</v>
      </c>
      <c r="BW68">
        <v>1.1638979054835261</v>
      </c>
      <c r="BX68">
        <v>1.1338443579982673</v>
      </c>
      <c r="BY68">
        <v>1.1408834783866564</v>
      </c>
      <c r="BZ68">
        <v>1.1292898748587361</v>
      </c>
      <c r="CA68">
        <v>1.118255619693669</v>
      </c>
      <c r="CB68">
        <v>1.1492622864669348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1.0228120908587763</v>
      </c>
      <c r="CJ68">
        <v>1.1746024627929343</v>
      </c>
      <c r="CK68">
        <v>0.66635567721330169</v>
      </c>
      <c r="CL68">
        <v>0.61768429750693488</v>
      </c>
      <c r="CM68">
        <v>0.56663819238696067</v>
      </c>
      <c r="CN68">
        <v>0.65298034647285585</v>
      </c>
      <c r="CO68">
        <v>0.59821409218333799</v>
      </c>
      <c r="CP68">
        <v>0.66474994089212514</v>
      </c>
      <c r="CQ68">
        <v>1.313950430999258</v>
      </c>
      <c r="CR68">
        <v>1.2637686903595489</v>
      </c>
      <c r="CS68">
        <v>1.2581509605532362</v>
      </c>
      <c r="CT68">
        <v>1.3608693786678383</v>
      </c>
      <c r="CU68">
        <v>1.2735542159690207</v>
      </c>
      <c r="CV68">
        <v>1.3061773015679099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0.95248221363524721</v>
      </c>
      <c r="DE68">
        <v>1.0945356700471052</v>
      </c>
      <c r="DF68">
        <v>0.73252022984917375</v>
      </c>
      <c r="DG68">
        <v>0.75976829459454931</v>
      </c>
      <c r="DH68">
        <v>0.87062095013840868</v>
      </c>
      <c r="DI68">
        <v>0.84622659993862381</v>
      </c>
      <c r="DJ68">
        <v>0.76975510222995081</v>
      </c>
      <c r="DK68">
        <v>1.4661854709659365</v>
      </c>
      <c r="DL68">
        <v>1.5151892883535458</v>
      </c>
      <c r="DM68">
        <v>1.4253371128962553</v>
      </c>
      <c r="DN68">
        <v>1.4656389242615646</v>
      </c>
      <c r="DO68">
        <v>1.4586317453142834</v>
      </c>
      <c r="DP68">
        <v>1.4704493770682405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1.1779978517447047</v>
      </c>
      <c r="DZ68">
        <v>0.99620729569013611</v>
      </c>
      <c r="EA68">
        <v>0.97646513311413186</v>
      </c>
      <c r="EB68">
        <v>0.9162099505796566</v>
      </c>
      <c r="EC68">
        <v>0.89990497372711742</v>
      </c>
      <c r="ED68">
        <v>1.0420400894156798</v>
      </c>
      <c r="EE68">
        <v>1.5855584258582074</v>
      </c>
      <c r="EF68">
        <v>1.5676057867003579</v>
      </c>
      <c r="EG68">
        <v>1.6440160193836006</v>
      </c>
      <c r="EH68">
        <v>1.5930530992305605</v>
      </c>
      <c r="EI68">
        <v>1.6457553328251509</v>
      </c>
      <c r="EJ68">
        <v>1.6473153007974377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0.57542675058881432</v>
      </c>
      <c r="ET68">
        <v>1.1696340743932108</v>
      </c>
      <c r="EU68">
        <v>0.93062091960735482</v>
      </c>
      <c r="EV68">
        <v>1.3248537672312193</v>
      </c>
      <c r="EW68">
        <v>1.2319790749504054</v>
      </c>
      <c r="EX68">
        <v>1.2183160113541087</v>
      </c>
      <c r="EY68">
        <v>1.739965089573601</v>
      </c>
      <c r="EZ68">
        <v>1.7913128617039127</v>
      </c>
      <c r="FA68">
        <v>1.8172725427444052</v>
      </c>
      <c r="FB68">
        <v>1.8369887914678327</v>
      </c>
      <c r="FC68">
        <v>1.8453176141685141</v>
      </c>
      <c r="FD68">
        <v>1.7912978375155033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0.54732477669964297</v>
      </c>
      <c r="FN68">
        <v>0.69491100701279984</v>
      </c>
      <c r="FO68">
        <v>1.2521152462693954</v>
      </c>
      <c r="FP68">
        <v>1.2889878286882017</v>
      </c>
      <c r="FQ68">
        <v>1.1509244894492352</v>
      </c>
      <c r="FR68">
        <v>1.2537999362817345</v>
      </c>
      <c r="FS68">
        <v>1.9165203279097023</v>
      </c>
      <c r="FT68">
        <v>2.0206365259433339</v>
      </c>
      <c r="FU68">
        <v>1.8519243297186994</v>
      </c>
      <c r="FV68">
        <v>1.9509863680903239</v>
      </c>
      <c r="FW68">
        <v>2.0017728124654113</v>
      </c>
      <c r="FX68">
        <v>2.0061794824689283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0.73866676028160805</v>
      </c>
      <c r="GI68">
        <v>1.2919185228450936</v>
      </c>
      <c r="GJ68">
        <v>1.2063213769692016</v>
      </c>
      <c r="GK68">
        <v>1.2216979712649756</v>
      </c>
      <c r="GL68">
        <v>1.5954420219541119</v>
      </c>
      <c r="GM68">
        <v>2.1917796587276928</v>
      </c>
      <c r="GN68">
        <v>2.1571031716994735</v>
      </c>
      <c r="GO68">
        <v>2.0954668313554636</v>
      </c>
      <c r="GP68">
        <v>2.1144851429815947</v>
      </c>
      <c r="GQ68">
        <v>2.0400307912498348</v>
      </c>
      <c r="GR68">
        <v>2.2334063073902444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0.8195855869545946</v>
      </c>
      <c r="HE68">
        <v>1.3512358377267681</v>
      </c>
      <c r="HF68">
        <v>1.484499699973836</v>
      </c>
      <c r="HG68">
        <v>2.4699061169989229</v>
      </c>
      <c r="HH68">
        <v>2.4150376232850199</v>
      </c>
      <c r="HI68">
        <v>2.2566419675574045</v>
      </c>
      <c r="HJ68">
        <v>2.3448836147281256</v>
      </c>
      <c r="HK68">
        <v>2.3295701998158318</v>
      </c>
      <c r="HL68">
        <v>2.331475878166112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0.97015266510201759</v>
      </c>
      <c r="HZ68">
        <v>1.2873831605104546</v>
      </c>
      <c r="IA68">
        <v>2.3510396635657393</v>
      </c>
      <c r="IB68">
        <v>2.496987894587305</v>
      </c>
      <c r="IC68">
        <v>2.4491901287612388</v>
      </c>
      <c r="ID68">
        <v>2.5084447236099243</v>
      </c>
      <c r="IE68">
        <v>2.4730836052970102</v>
      </c>
      <c r="IF68">
        <v>2.5189117446687024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0.62495199763116094</v>
      </c>
      <c r="IU68">
        <v>2.2409610089885832</v>
      </c>
      <c r="IV68">
        <v>2.3473537076508588</v>
      </c>
      <c r="IW68">
        <v>2.4996461323459229</v>
      </c>
      <c r="IX68">
        <v>2.6217195371020616</v>
      </c>
      <c r="IY68">
        <v>2.6318972346778282</v>
      </c>
      <c r="IZ68">
        <v>2.6991498372371967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10.294732649920217</v>
      </c>
      <c r="JP68">
        <v>5.0335543061556276</v>
      </c>
      <c r="JQ68">
        <v>2.3227112698133663</v>
      </c>
      <c r="JR68">
        <v>2.4909793237620241</v>
      </c>
      <c r="JS68">
        <v>2.7501916816950849</v>
      </c>
      <c r="JT68">
        <v>2.7645165618871341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5.6065866609559283</v>
      </c>
      <c r="KL68">
        <v>2.5111988289670806</v>
      </c>
      <c r="KM68">
        <v>2.4359418793338765</v>
      </c>
      <c r="KN68">
        <v>2.6860043515191845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11.26988053776668</v>
      </c>
      <c r="LG68">
        <v>4.2508142529820816</v>
      </c>
      <c r="LH68">
        <v>2.4638513651212715</v>
      </c>
      <c r="LJ68" s="102" t="s">
        <v>116</v>
      </c>
      <c r="LL68">
        <v>15</v>
      </c>
      <c r="LM68" s="86">
        <v>0.75</v>
      </c>
      <c r="LN68">
        <f t="shared" ref="LN68:LS68" si="52">JU$61</f>
        <v>0</v>
      </c>
      <c r="LO68">
        <f t="shared" si="52"/>
        <v>0</v>
      </c>
      <c r="LP68">
        <f t="shared" si="52"/>
        <v>0</v>
      </c>
      <c r="LQ68">
        <f t="shared" si="52"/>
        <v>0</v>
      </c>
      <c r="LR68">
        <f t="shared" si="52"/>
        <v>0</v>
      </c>
      <c r="LS68">
        <f t="shared" si="52"/>
        <v>0</v>
      </c>
      <c r="LT68" t="e">
        <f>#REF!</f>
        <v>#REF!</v>
      </c>
      <c r="LU68">
        <f t="shared" ref="LU68:MG68" si="53">KB$61</f>
        <v>0</v>
      </c>
      <c r="LV68">
        <f t="shared" si="53"/>
        <v>0</v>
      </c>
      <c r="LW68">
        <f t="shared" si="53"/>
        <v>0</v>
      </c>
      <c r="LX68">
        <f t="shared" si="53"/>
        <v>0</v>
      </c>
      <c r="LY68">
        <f t="shared" si="53"/>
        <v>0</v>
      </c>
      <c r="LZ68">
        <f t="shared" si="53"/>
        <v>0</v>
      </c>
      <c r="MA68">
        <f t="shared" si="53"/>
        <v>0</v>
      </c>
      <c r="MB68">
        <f t="shared" si="53"/>
        <v>0</v>
      </c>
      <c r="MC68">
        <f t="shared" si="53"/>
        <v>0</v>
      </c>
      <c r="MD68">
        <f t="shared" si="53"/>
        <v>4.8051656180239206</v>
      </c>
      <c r="ME68">
        <f t="shared" si="53"/>
        <v>3.2262869904345068</v>
      </c>
      <c r="MF68">
        <f t="shared" si="53"/>
        <v>3.4602951884888191</v>
      </c>
      <c r="MG68">
        <f t="shared" si="53"/>
        <v>3.9118195771784796</v>
      </c>
      <c r="MI68">
        <f t="shared" si="36"/>
        <v>14.580375</v>
      </c>
      <c r="MJ68" s="86">
        <v>0.75</v>
      </c>
      <c r="MK68">
        <f>0.42*MA68+0.58*MB68</f>
        <v>0</v>
      </c>
    </row>
    <row r="69" spans="1:349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J69" s="102" t="s">
        <v>661</v>
      </c>
      <c r="LL69">
        <v>16</v>
      </c>
      <c r="LM69" s="86">
        <v>0.8</v>
      </c>
      <c r="LN69">
        <f t="shared" ref="LN69:LS69" si="54">KO$61</f>
        <v>0</v>
      </c>
      <c r="LO69">
        <f t="shared" si="54"/>
        <v>0</v>
      </c>
      <c r="LP69">
        <f t="shared" si="54"/>
        <v>0</v>
      </c>
      <c r="LQ69">
        <f t="shared" si="54"/>
        <v>0</v>
      </c>
      <c r="LR69">
        <f t="shared" si="54"/>
        <v>0</v>
      </c>
      <c r="LS69">
        <f t="shared" si="54"/>
        <v>0</v>
      </c>
      <c r="LT69" t="e">
        <f>#REF!</f>
        <v>#REF!</v>
      </c>
      <c r="LU69">
        <f t="shared" ref="LU69:MG69" si="55">KV$61</f>
        <v>0</v>
      </c>
      <c r="LV69">
        <f t="shared" si="55"/>
        <v>0</v>
      </c>
      <c r="LW69">
        <f t="shared" si="55"/>
        <v>0</v>
      </c>
      <c r="LX69">
        <f t="shared" si="55"/>
        <v>0</v>
      </c>
      <c r="LY69">
        <f t="shared" si="55"/>
        <v>0</v>
      </c>
      <c r="LZ69">
        <f t="shared" si="55"/>
        <v>0</v>
      </c>
      <c r="MA69">
        <f t="shared" si="55"/>
        <v>0</v>
      </c>
      <c r="MB69">
        <f t="shared" si="55"/>
        <v>0</v>
      </c>
      <c r="MC69">
        <f t="shared" si="55"/>
        <v>0</v>
      </c>
      <c r="MD69">
        <f t="shared" si="55"/>
        <v>0</v>
      </c>
      <c r="ME69">
        <f t="shared" si="55"/>
        <v>8.2156549567509334</v>
      </c>
      <c r="MF69">
        <f t="shared" si="55"/>
        <v>4.4803912002351565</v>
      </c>
      <c r="MG69">
        <f t="shared" si="55"/>
        <v>3.4417134472734525</v>
      </c>
      <c r="MI69">
        <f t="shared" si="36"/>
        <v>15.177720000000001</v>
      </c>
      <c r="MJ69" s="86">
        <v>0.8</v>
      </c>
      <c r="MK69">
        <f>0.83*MB69+0.17*MC69</f>
        <v>0</v>
      </c>
    </row>
    <row r="70" spans="1:349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J70" s="102" t="s">
        <v>662</v>
      </c>
      <c r="LM70" s="35"/>
      <c r="MJ70" s="35"/>
    </row>
    <row r="71" spans="1:349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4.3147266241312432E-2</v>
      </c>
      <c r="H71">
        <v>4.8141455833086752E-2</v>
      </c>
      <c r="I71">
        <v>4.8866369065722323E-2</v>
      </c>
      <c r="J71">
        <v>5.084400100157481E-2</v>
      </c>
      <c r="K71">
        <v>4.9130921555326314E-2</v>
      </c>
      <c r="L71">
        <v>4.8437542098108313E-2</v>
      </c>
      <c r="M71">
        <v>4.1626679526108198E-2</v>
      </c>
      <c r="N71">
        <v>4.5954906324775675E-2</v>
      </c>
      <c r="O71">
        <v>6.274474695355671E-2</v>
      </c>
      <c r="P71">
        <v>6.3522346666742641E-2</v>
      </c>
      <c r="Q71">
        <v>6.4527618699193448E-2</v>
      </c>
      <c r="R71">
        <v>6.3158880999593561E-2</v>
      </c>
      <c r="S71">
        <v>6.1253700688836156E-2</v>
      </c>
      <c r="T71">
        <v>6.6526223664638146E-2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5.03177987985058E-2</v>
      </c>
      <c r="AB71">
        <v>4.7277061524137881E-2</v>
      </c>
      <c r="AC71">
        <v>4.5353190310152454E-2</v>
      </c>
      <c r="AD71">
        <v>4.9107755298540681E-2</v>
      </c>
      <c r="AE71">
        <v>4.9134229821458854E-2</v>
      </c>
      <c r="AF71">
        <v>4.2982680154381489E-2</v>
      </c>
      <c r="AG71">
        <v>4.4199128055112148E-2</v>
      </c>
      <c r="AH71">
        <v>4.6520215366345562E-2</v>
      </c>
      <c r="AI71">
        <v>0.10325848841851717</v>
      </c>
      <c r="AJ71">
        <v>0.10642344616049215</v>
      </c>
      <c r="AK71">
        <v>0.10622088102754711</v>
      </c>
      <c r="AL71">
        <v>0.10516468668649358</v>
      </c>
      <c r="AM71">
        <v>0.10609529244743179</v>
      </c>
      <c r="AN71">
        <v>0.10442714097225708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2.3358174602422978E-2</v>
      </c>
      <c r="AU71">
        <v>7.6925146929498062E-2</v>
      </c>
      <c r="AV71">
        <v>9.0802406414349404E-2</v>
      </c>
      <c r="AW71">
        <v>8.4283548099061426E-2</v>
      </c>
      <c r="AX71">
        <v>9.8002915855198977E-2</v>
      </c>
      <c r="AY71">
        <v>9.5294117561739583E-2</v>
      </c>
      <c r="AZ71">
        <v>9.3034633199887848E-2</v>
      </c>
      <c r="BA71">
        <v>9.1631090391438685E-2</v>
      </c>
      <c r="BB71">
        <v>9.9809151128092952E-2</v>
      </c>
      <c r="BC71">
        <v>0.16285292745312827</v>
      </c>
      <c r="BD71">
        <v>0.16461649791299585</v>
      </c>
      <c r="BE71">
        <v>0.17188457386527889</v>
      </c>
      <c r="BF71">
        <v>0.16761443339575788</v>
      </c>
      <c r="BG71">
        <v>0.16440619269057663</v>
      </c>
      <c r="BH71">
        <v>0.16750510296894444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7.6011533341202517E-2</v>
      </c>
      <c r="BP71">
        <v>9.0707578165384092E-2</v>
      </c>
      <c r="BQ71">
        <v>7.7601980532059994E-2</v>
      </c>
      <c r="BR71">
        <v>8.6734768137868484E-2</v>
      </c>
      <c r="BS71">
        <v>9.1934730579078514E-2</v>
      </c>
      <c r="BT71">
        <v>9.2308396855007427E-2</v>
      </c>
      <c r="BU71">
        <v>9.4793229477156182E-2</v>
      </c>
      <c r="BV71">
        <v>9.4149578491406052E-2</v>
      </c>
      <c r="BW71">
        <v>0.20937865883303403</v>
      </c>
      <c r="BX71">
        <v>0.20906578213398042</v>
      </c>
      <c r="BY71">
        <v>0.21377235509417636</v>
      </c>
      <c r="BZ71">
        <v>0.20903048322229356</v>
      </c>
      <c r="CA71">
        <v>0.21413227751064137</v>
      </c>
      <c r="CB71">
        <v>0.20939330036691978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2.126467116248882E-3</v>
      </c>
      <c r="CJ71">
        <v>0.12327199112171641</v>
      </c>
      <c r="CK71">
        <v>0.13211059289653335</v>
      </c>
      <c r="CL71">
        <v>0.13288748547746063</v>
      </c>
      <c r="CM71">
        <v>0.13804329184218528</v>
      </c>
      <c r="CN71">
        <v>0.14074353784502655</v>
      </c>
      <c r="CO71">
        <v>0.1583693066222267</v>
      </c>
      <c r="CP71">
        <v>0.14769546671191225</v>
      </c>
      <c r="CQ71">
        <v>0.27448681077213982</v>
      </c>
      <c r="CR71">
        <v>0.27235835783780704</v>
      </c>
      <c r="CS71">
        <v>0.27787851807044595</v>
      </c>
      <c r="CT71">
        <v>0.26573724755321304</v>
      </c>
      <c r="CU71">
        <v>0.27294582058585759</v>
      </c>
      <c r="CV71">
        <v>0.26598477453513591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0.12677986549802908</v>
      </c>
      <c r="DE71">
        <v>0.12120897248994392</v>
      </c>
      <c r="DF71">
        <v>0.14899808516297983</v>
      </c>
      <c r="DG71">
        <v>0.1327943680430855</v>
      </c>
      <c r="DH71">
        <v>0.12216963105110405</v>
      </c>
      <c r="DI71">
        <v>0.15566819195339482</v>
      </c>
      <c r="DJ71">
        <v>0.14870770992360349</v>
      </c>
      <c r="DK71">
        <v>0.31915347495874014</v>
      </c>
      <c r="DL71">
        <v>0.30872657620262811</v>
      </c>
      <c r="DM71">
        <v>0.31533856519032161</v>
      </c>
      <c r="DN71">
        <v>0.31240564997442088</v>
      </c>
      <c r="DO71">
        <v>0.31581986091989245</v>
      </c>
      <c r="DP71">
        <v>0.313404859023724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0.12030380314178664</v>
      </c>
      <c r="DZ71">
        <v>0.11441585078321312</v>
      </c>
      <c r="EA71">
        <v>0.13664615395459484</v>
      </c>
      <c r="EB71">
        <v>0.13520661659198061</v>
      </c>
      <c r="EC71">
        <v>0.14211195671239943</v>
      </c>
      <c r="ED71">
        <v>0.14031806294246429</v>
      </c>
      <c r="EE71">
        <v>0.36129627975927592</v>
      </c>
      <c r="EF71">
        <v>0.35554552817195456</v>
      </c>
      <c r="EG71">
        <v>0.35796607790520013</v>
      </c>
      <c r="EH71">
        <v>0.35709915071738713</v>
      </c>
      <c r="EI71">
        <v>0.3593020561467522</v>
      </c>
      <c r="EJ71">
        <v>0.35759886266344459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0.11742835360623412</v>
      </c>
      <c r="ET71">
        <v>0.13535097243060351</v>
      </c>
      <c r="EU71">
        <v>0.13049653887426998</v>
      </c>
      <c r="EV71">
        <v>0.13425802021893909</v>
      </c>
      <c r="EW71">
        <v>0.14601879706665039</v>
      </c>
      <c r="EX71">
        <v>0.12554875567760901</v>
      </c>
      <c r="EY71">
        <v>0.4054152896147008</v>
      </c>
      <c r="EZ71">
        <v>0.40091482608879275</v>
      </c>
      <c r="FA71">
        <v>0.40743078394336568</v>
      </c>
      <c r="FB71">
        <v>0.40499512991435216</v>
      </c>
      <c r="FC71">
        <v>0.40685263687369272</v>
      </c>
      <c r="FD71">
        <v>0.4052743803760277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2.5877841420500591E-2</v>
      </c>
      <c r="FN71">
        <v>0.13928373084467088</v>
      </c>
      <c r="FO71">
        <v>0.14152306780306984</v>
      </c>
      <c r="FP71">
        <v>0.13872653247645644</v>
      </c>
      <c r="FQ71">
        <v>0.14342508463575976</v>
      </c>
      <c r="FR71">
        <v>0.1204470298030846</v>
      </c>
      <c r="FS71">
        <v>0.45119606329538114</v>
      </c>
      <c r="FT71">
        <v>0.45593296605577327</v>
      </c>
      <c r="FU71">
        <v>0.44879366370630758</v>
      </c>
      <c r="FV71">
        <v>0.45012822351557641</v>
      </c>
      <c r="FW71">
        <v>0.45299313181802359</v>
      </c>
      <c r="FX71">
        <v>0.4486734964438609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0.11997757158366035</v>
      </c>
      <c r="GI71">
        <v>0.13077931576432603</v>
      </c>
      <c r="GJ71">
        <v>0.13193720890390628</v>
      </c>
      <c r="GK71">
        <v>0.14697750051102565</v>
      </c>
      <c r="GL71">
        <v>0.14545598302011539</v>
      </c>
      <c r="GM71">
        <v>0.49886824353447445</v>
      </c>
      <c r="GN71">
        <v>0.50510109478759946</v>
      </c>
      <c r="GO71">
        <v>0.50929703369867463</v>
      </c>
      <c r="GP71">
        <v>0.50070200677450172</v>
      </c>
      <c r="GQ71">
        <v>0.50388954327295299</v>
      </c>
      <c r="GR71">
        <v>0.50580098996984146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0.10449184370028443</v>
      </c>
      <c r="HE71">
        <v>0.15022252680548456</v>
      </c>
      <c r="HF71">
        <v>0.12751260051144442</v>
      </c>
      <c r="HG71">
        <v>0.56002431782672779</v>
      </c>
      <c r="HH71">
        <v>0.54822373398465563</v>
      </c>
      <c r="HI71">
        <v>0.54725501834267998</v>
      </c>
      <c r="HJ71">
        <v>0.54528057389753348</v>
      </c>
      <c r="HK71">
        <v>0.55222464791584813</v>
      </c>
      <c r="HL71">
        <v>0.54729971417202983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0.1260101467927513</v>
      </c>
      <c r="HZ71">
        <v>0.15318923255433475</v>
      </c>
      <c r="IA71">
        <v>0.59876936748374165</v>
      </c>
      <c r="IB71">
        <v>0.60586066854516651</v>
      </c>
      <c r="IC71">
        <v>0.60964062448269829</v>
      </c>
      <c r="ID71">
        <v>0.60697445204578171</v>
      </c>
      <c r="IE71">
        <v>0.61630103926295887</v>
      </c>
      <c r="IF71">
        <v>0.60123351605705821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0.12708239457054138</v>
      </c>
      <c r="IU71">
        <v>0.82895418549898758</v>
      </c>
      <c r="IV71">
        <v>0.66609789941716713</v>
      </c>
      <c r="IW71">
        <v>0.64743008690642778</v>
      </c>
      <c r="IX71">
        <v>0.65416174756446643</v>
      </c>
      <c r="IY71">
        <v>0.65907782890019939</v>
      </c>
      <c r="IZ71">
        <v>0.65674079467774826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3.8813132283753049</v>
      </c>
      <c r="JP71">
        <v>1.9485493309262167</v>
      </c>
      <c r="JQ71">
        <v>0.81045600618401181</v>
      </c>
      <c r="JR71">
        <v>0.7124317803155813</v>
      </c>
      <c r="JS71">
        <v>0.71463061553300322</v>
      </c>
      <c r="JT71">
        <v>0.70620713371655874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2.3244969207911783</v>
      </c>
      <c r="KL71">
        <v>0.96748632233490528</v>
      </c>
      <c r="KM71">
        <v>0.80217088112831136</v>
      </c>
      <c r="KN71">
        <v>0.76387270898336324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4.5910893405959046</v>
      </c>
      <c r="LG71">
        <v>1.7025156551272431</v>
      </c>
      <c r="LH71">
        <v>0.93089441414183405</v>
      </c>
      <c r="LJ71" s="102" t="s">
        <v>663</v>
      </c>
      <c r="LM71" s="35"/>
      <c r="MJ71" s="35"/>
    </row>
    <row r="72" spans="1:349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J72" s="102" t="s">
        <v>664</v>
      </c>
      <c r="LM72" s="35"/>
      <c r="MJ72" s="35"/>
    </row>
    <row r="73" spans="1:349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J73" s="102" t="s">
        <v>665</v>
      </c>
      <c r="LM73" s="35"/>
      <c r="MJ73" s="35"/>
    </row>
    <row r="74" spans="1:349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J74" s="102" t="s">
        <v>666</v>
      </c>
      <c r="LM74" s="35"/>
      <c r="MJ74" s="35"/>
    </row>
    <row r="75" spans="1:349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0.65949509398954675</v>
      </c>
      <c r="H75">
        <v>0.69050447258112146</v>
      </c>
      <c r="I75">
        <v>0.68671124790900195</v>
      </c>
      <c r="J75">
        <v>0.73063220909485138</v>
      </c>
      <c r="K75">
        <v>0.61424236112287822</v>
      </c>
      <c r="L75">
        <v>0.63422700486812156</v>
      </c>
      <c r="M75">
        <v>0.64057486447883094</v>
      </c>
      <c r="N75">
        <v>0.64737245887374406</v>
      </c>
      <c r="O75">
        <v>1.3721911739121182</v>
      </c>
      <c r="P75">
        <v>1.3673814294446436</v>
      </c>
      <c r="Q75">
        <v>1.3671749923843468</v>
      </c>
      <c r="R75">
        <v>1.3774551865043001</v>
      </c>
      <c r="S75">
        <v>1.3587797760998468</v>
      </c>
      <c r="T75">
        <v>1.3692117411582301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0.71234958014679139</v>
      </c>
      <c r="AB75">
        <v>0.80044304743108574</v>
      </c>
      <c r="AC75">
        <v>0.82887631352562563</v>
      </c>
      <c r="AD75">
        <v>0.69630932612132457</v>
      </c>
      <c r="AE75">
        <v>0.7844190752639687</v>
      </c>
      <c r="AF75">
        <v>0.7966393198620495</v>
      </c>
      <c r="AG75">
        <v>0.77439461838572887</v>
      </c>
      <c r="AH75">
        <v>0.80071596666999778</v>
      </c>
      <c r="AI75">
        <v>1.54532378618837</v>
      </c>
      <c r="AJ75">
        <v>1.6121083646288827</v>
      </c>
      <c r="AK75">
        <v>1.6137209510237058</v>
      </c>
      <c r="AL75">
        <v>1.5852797170648636</v>
      </c>
      <c r="AM75">
        <v>1.5838283418139718</v>
      </c>
      <c r="AN75">
        <v>1.5536070392517376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0.25255461483052061</v>
      </c>
      <c r="AU75">
        <v>0.69219449367812291</v>
      </c>
      <c r="AV75">
        <v>0.83117279360215024</v>
      </c>
      <c r="AW75">
        <v>0.99830208999008885</v>
      </c>
      <c r="AX75">
        <v>0.86174059657258184</v>
      </c>
      <c r="AY75">
        <v>0.92026575703114499</v>
      </c>
      <c r="AZ75">
        <v>0.92602022126554395</v>
      </c>
      <c r="BA75">
        <v>0.90047329924675878</v>
      </c>
      <c r="BB75">
        <v>0.92437561430037507</v>
      </c>
      <c r="BC75">
        <v>1.8577000622026656</v>
      </c>
      <c r="BD75">
        <v>1.8575516156813179</v>
      </c>
      <c r="BE75">
        <v>1.7990107837112137</v>
      </c>
      <c r="BF75">
        <v>1.8288186748131097</v>
      </c>
      <c r="BG75">
        <v>1.8660213394902661</v>
      </c>
      <c r="BH75">
        <v>1.8073816379321519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0.83482969003270091</v>
      </c>
      <c r="BP75">
        <v>0.95922551096184605</v>
      </c>
      <c r="BQ75">
        <v>1.1788567813536637</v>
      </c>
      <c r="BR75">
        <v>1.0052328384516469</v>
      </c>
      <c r="BS75">
        <v>1.0504576363491369</v>
      </c>
      <c r="BT75">
        <v>1.0297917901577986</v>
      </c>
      <c r="BU75">
        <v>1.2670119831262969</v>
      </c>
      <c r="BV75">
        <v>1.0242277344008937</v>
      </c>
      <c r="BW75">
        <v>2.1355530820971311</v>
      </c>
      <c r="BX75">
        <v>2.0748859201979371</v>
      </c>
      <c r="BY75">
        <v>2.0876433123308504</v>
      </c>
      <c r="BZ75">
        <v>2.0651791193578637</v>
      </c>
      <c r="CA75">
        <v>2.0362956469675284</v>
      </c>
      <c r="CB75">
        <v>2.1122201644991199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0.10283088151658856</v>
      </c>
      <c r="CJ75">
        <v>1.2306690519157464</v>
      </c>
      <c r="CK75">
        <v>1.2217916817280419</v>
      </c>
      <c r="CL75">
        <v>1.2500816872961149</v>
      </c>
      <c r="CM75">
        <v>1.143008651502762</v>
      </c>
      <c r="CN75">
        <v>1.3084766987161109</v>
      </c>
      <c r="CO75">
        <v>1.2275711408865784</v>
      </c>
      <c r="CP75">
        <v>1.338679059461422</v>
      </c>
      <c r="CQ75">
        <v>2.4184141368043734</v>
      </c>
      <c r="CR75">
        <v>2.290188927776049</v>
      </c>
      <c r="CS75">
        <v>2.2864893972269198</v>
      </c>
      <c r="CT75">
        <v>2.526251368159055</v>
      </c>
      <c r="CU75">
        <v>2.3136470424603433</v>
      </c>
      <c r="CV75">
        <v>2.3985936559295276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1.1914301447535962</v>
      </c>
      <c r="DE75">
        <v>1.4916703956032331</v>
      </c>
      <c r="DF75">
        <v>1.4672719449535736</v>
      </c>
      <c r="DG75">
        <v>1.5114305041578726</v>
      </c>
      <c r="DH75">
        <v>1.7519859222454242</v>
      </c>
      <c r="DI75">
        <v>1.6839766518788641</v>
      </c>
      <c r="DJ75">
        <v>1.553568471685854</v>
      </c>
      <c r="DK75">
        <v>2.658122572540687</v>
      </c>
      <c r="DL75">
        <v>2.7504756441702378</v>
      </c>
      <c r="DM75">
        <v>2.5785133631680019</v>
      </c>
      <c r="DN75">
        <v>2.635824480363008</v>
      </c>
      <c r="DO75">
        <v>2.6404305683359768</v>
      </c>
      <c r="DP75">
        <v>2.6851456290307123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1.2271576863716078</v>
      </c>
      <c r="DZ75">
        <v>1.7855911029322749</v>
      </c>
      <c r="EA75">
        <v>1.9535922510150996</v>
      </c>
      <c r="EB75">
        <v>1.7463949880733638</v>
      </c>
      <c r="EC75">
        <v>1.7871150488693783</v>
      </c>
      <c r="ED75">
        <v>2.0592895829923217</v>
      </c>
      <c r="EE75">
        <v>2.853369048390018</v>
      </c>
      <c r="EF75">
        <v>2.8480383176321169</v>
      </c>
      <c r="EG75">
        <v>3.0158849843235225</v>
      </c>
      <c r="EH75">
        <v>2.8965388266609975</v>
      </c>
      <c r="EI75">
        <v>3.0070335891950153</v>
      </c>
      <c r="EJ75">
        <v>2.9425728257730053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1.0781942224699674</v>
      </c>
      <c r="ET75">
        <v>1.2452085532425192</v>
      </c>
      <c r="EU75">
        <v>1.8269775950612117</v>
      </c>
      <c r="EV75">
        <v>2.4716690229845399</v>
      </c>
      <c r="EW75">
        <v>2.2847138530778457</v>
      </c>
      <c r="EX75">
        <v>2.2935750935222443</v>
      </c>
      <c r="EY75">
        <v>3.138052532949172</v>
      </c>
      <c r="EZ75">
        <v>3.2632178394241085</v>
      </c>
      <c r="FA75">
        <v>3.3332291236873672</v>
      </c>
      <c r="FB75">
        <v>3.3168192753855141</v>
      </c>
      <c r="FC75">
        <v>3.2429973459772432</v>
      </c>
      <c r="FD75">
        <v>3.2369360628499249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7.8066276090724557E-2</v>
      </c>
      <c r="FN75">
        <v>1.3899508327523156</v>
      </c>
      <c r="FO75">
        <v>1.9980177889936648</v>
      </c>
      <c r="FP75">
        <v>2.5019864788192989</v>
      </c>
      <c r="FQ75">
        <v>2.244029814319882</v>
      </c>
      <c r="FR75">
        <v>2.4203902171946536</v>
      </c>
      <c r="FS75">
        <v>3.4517026939447275</v>
      </c>
      <c r="FT75">
        <v>3.6501677645392201</v>
      </c>
      <c r="FU75">
        <v>3.3501559267039696</v>
      </c>
      <c r="FV75">
        <v>3.449937099206664</v>
      </c>
      <c r="FW75">
        <v>3.6448278073858771</v>
      </c>
      <c r="FX75">
        <v>3.6176124309865152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0.68110094846292923</v>
      </c>
      <c r="GI75">
        <v>1.3708659802022038</v>
      </c>
      <c r="GJ75">
        <v>2.3182345446227619</v>
      </c>
      <c r="GK75">
        <v>2.2677892704000033</v>
      </c>
      <c r="GL75">
        <v>2.8064027170182806</v>
      </c>
      <c r="GM75">
        <v>3.8788841344213427</v>
      </c>
      <c r="GN75">
        <v>3.8248904391053351</v>
      </c>
      <c r="GO75">
        <v>3.7841526894548942</v>
      </c>
      <c r="GP75">
        <v>3.7532201976984956</v>
      </c>
      <c r="GQ75">
        <v>3.6528344307152234</v>
      </c>
      <c r="GR75">
        <v>3.9875281980297692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1.0790977427438067</v>
      </c>
      <c r="HE75">
        <v>2.1069864267973597</v>
      </c>
      <c r="HF75">
        <v>2.7682256169422019</v>
      </c>
      <c r="HG75">
        <v>4.2216527965191251</v>
      </c>
      <c r="HH75">
        <v>4.1783055130108817</v>
      </c>
      <c r="HI75">
        <v>3.991706077614992</v>
      </c>
      <c r="HJ75">
        <v>4.1078960239298246</v>
      </c>
      <c r="HK75">
        <v>4.1391615721540882</v>
      </c>
      <c r="HL75">
        <v>4.1976508721336563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1.3105605726350076</v>
      </c>
      <c r="HZ75">
        <v>1.2822209625827219</v>
      </c>
      <c r="IA75">
        <v>4.1566267370519787</v>
      </c>
      <c r="IB75">
        <v>4.4272224549083097</v>
      </c>
      <c r="IC75">
        <v>4.3358323506031109</v>
      </c>
      <c r="ID75">
        <v>4.3704310745459516</v>
      </c>
      <c r="IE75">
        <v>4.2807278725323767</v>
      </c>
      <c r="IF75">
        <v>4.3812458306760274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1.0768823182444218</v>
      </c>
      <c r="IU75">
        <v>4.6831242982039374</v>
      </c>
      <c r="IV75">
        <v>4.07106325727311</v>
      </c>
      <c r="IW75">
        <v>4.6486571865301887</v>
      </c>
      <c r="IX75">
        <v>4.5944100203824387</v>
      </c>
      <c r="IY75">
        <v>4.4694046382785535</v>
      </c>
      <c r="IZ75">
        <v>4.569930894314238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20.488255751242587</v>
      </c>
      <c r="JP75">
        <v>10.1512993650165</v>
      </c>
      <c r="JQ75">
        <v>4.5105783868249842</v>
      </c>
      <c r="JR75">
        <v>4.4774150824558179</v>
      </c>
      <c r="JS75">
        <v>4.773653343580734</v>
      </c>
      <c r="JT75">
        <v>4.8972803135057452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11.296277846646243</v>
      </c>
      <c r="KL75">
        <v>5.2647418767341057</v>
      </c>
      <c r="KM75">
        <v>4.6516106577789245</v>
      </c>
      <c r="KN75">
        <v>4.9797197458001756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22.418416987232138</v>
      </c>
      <c r="LG75">
        <v>8.6216159176283078</v>
      </c>
      <c r="LH75">
        <v>5.0185566821988994</v>
      </c>
      <c r="LJ75" s="102" t="s">
        <v>667</v>
      </c>
      <c r="LM75" s="35"/>
      <c r="MJ75" s="35"/>
    </row>
    <row r="76" spans="1:349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J76" s="102" t="s">
        <v>668</v>
      </c>
      <c r="LM76" s="35"/>
      <c r="MJ76" s="35"/>
    </row>
    <row r="77" spans="1:349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0.15330968709414772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0.14244719230304886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0.10561081473594669</v>
      </c>
      <c r="AU77">
        <v>0.13401573375028147</v>
      </c>
      <c r="AV77">
        <v>2.8624749109330966E-3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0.26643280056000762</v>
      </c>
      <c r="BP77">
        <v>0.22171103190094113</v>
      </c>
      <c r="BQ77">
        <v>1.4732885098603274E-2</v>
      </c>
      <c r="BR77">
        <v>0</v>
      </c>
      <c r="BS77">
        <v>0</v>
      </c>
      <c r="BT77">
        <v>0</v>
      </c>
      <c r="BU77">
        <v>4.4198509937788406E-2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0.29115398494258526</v>
      </c>
      <c r="CJ77">
        <v>0.31625854479248794</v>
      </c>
      <c r="CK77">
        <v>9.4894121487676841E-2</v>
      </c>
      <c r="CL77">
        <v>3.9451144059605869E-2</v>
      </c>
      <c r="CM77">
        <v>0</v>
      </c>
      <c r="CN77">
        <v>2.2001798516351739E-2</v>
      </c>
      <c r="CO77">
        <v>0</v>
      </c>
      <c r="CP77">
        <v>0</v>
      </c>
      <c r="CQ77">
        <v>2.4353691136024116E-2</v>
      </c>
      <c r="CR77">
        <v>0</v>
      </c>
      <c r="CS77">
        <v>2.9165604699957166E-2</v>
      </c>
      <c r="CT77">
        <v>8.3388322698281128E-2</v>
      </c>
      <c r="CU77">
        <v>0</v>
      </c>
      <c r="CV77">
        <v>0.10132781196813805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0.27489990959274041</v>
      </c>
      <c r="DE77">
        <v>0.32994684526749396</v>
      </c>
      <c r="DF77">
        <v>2.215229981317E-2</v>
      </c>
      <c r="DG77">
        <v>1.3336515256031739E-2</v>
      </c>
      <c r="DH77">
        <v>4.0260431478302459E-2</v>
      </c>
      <c r="DI77">
        <v>0</v>
      </c>
      <c r="DJ77">
        <v>7.1915960060107947E-2</v>
      </c>
      <c r="DK77">
        <v>7.976892404829973E-2</v>
      </c>
      <c r="DL77">
        <v>0.12819379374139969</v>
      </c>
      <c r="DM77">
        <v>7.1855441573755272E-2</v>
      </c>
      <c r="DN77">
        <v>0.10443373251302485</v>
      </c>
      <c r="DO77">
        <v>0.10695449950946964</v>
      </c>
      <c r="DP77">
        <v>3.7592292084104757E-2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0.39106899529088113</v>
      </c>
      <c r="DZ77">
        <v>0.19557101539682767</v>
      </c>
      <c r="EA77">
        <v>0.18871238450962241</v>
      </c>
      <c r="EB77">
        <v>3.8764618838744824E-2</v>
      </c>
      <c r="EC77">
        <v>7.8562976915578217E-2</v>
      </c>
      <c r="ED77">
        <v>0.14553542868366673</v>
      </c>
      <c r="EE77">
        <v>9.2771882450196602E-2</v>
      </c>
      <c r="EF77">
        <v>9.07658305083196E-2</v>
      </c>
      <c r="EG77">
        <v>0.19628467033453068</v>
      </c>
      <c r="EH77">
        <v>0.11216762492937112</v>
      </c>
      <c r="EI77">
        <v>9.0910501009463796E-2</v>
      </c>
      <c r="EJ77">
        <v>0.10390791636302166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0.40885216131495195</v>
      </c>
      <c r="ET77">
        <v>0.36615462663720649</v>
      </c>
      <c r="EU77">
        <v>0.13506701131558693</v>
      </c>
      <c r="EV77">
        <v>0.12409882784597862</v>
      </c>
      <c r="EW77">
        <v>0.17724755189850905</v>
      </c>
      <c r="EX77">
        <v>0.20709628253563656</v>
      </c>
      <c r="EY77">
        <v>3.6601992284715161E-2</v>
      </c>
      <c r="EZ77">
        <v>0.16298799127793803</v>
      </c>
      <c r="FA77">
        <v>0.17518993905194649</v>
      </c>
      <c r="FB77">
        <v>0.1868885602760669</v>
      </c>
      <c r="FC77">
        <v>2.1153070026667428E-2</v>
      </c>
      <c r="FD77">
        <v>0.12341433355312595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1.8553446831903533E-2</v>
      </c>
      <c r="FN77">
        <v>0.46553207123981077</v>
      </c>
      <c r="FO77">
        <v>0.35989887732799181</v>
      </c>
      <c r="FP77">
        <v>0.21814859689926708</v>
      </c>
      <c r="FQ77">
        <v>0.10936701948353973</v>
      </c>
      <c r="FR77">
        <v>0.15915909977920531</v>
      </c>
      <c r="FS77">
        <v>0.15029565771389725</v>
      </c>
      <c r="FT77">
        <v>0.14392459991851114</v>
      </c>
      <c r="FU77">
        <v>0.14574768767320415</v>
      </c>
      <c r="FV77">
        <v>0.2030242086378648</v>
      </c>
      <c r="FW77">
        <v>0.15079402853425317</v>
      </c>
      <c r="FX77">
        <v>0.14183708697132641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0.29813369375269405</v>
      </c>
      <c r="GI77">
        <v>0.59807651083780344</v>
      </c>
      <c r="GJ77">
        <v>0.13269012315530196</v>
      </c>
      <c r="GK77">
        <v>0.11946411355333653</v>
      </c>
      <c r="GL77">
        <v>0.30017531658008656</v>
      </c>
      <c r="GM77">
        <v>0.17749009990176051</v>
      </c>
      <c r="GN77">
        <v>0.34209184727967495</v>
      </c>
      <c r="GO77">
        <v>0.24800859202022779</v>
      </c>
      <c r="GP77">
        <v>0.17857927779688218</v>
      </c>
      <c r="GQ77">
        <v>0.14479968055276801</v>
      </c>
      <c r="GR77">
        <v>0.21718466719598253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0.65403182042180819</v>
      </c>
      <c r="HE77">
        <v>0.45016191490579088</v>
      </c>
      <c r="HF77">
        <v>0.23538101363528224</v>
      </c>
      <c r="HG77">
        <v>0.38177809416228298</v>
      </c>
      <c r="HH77">
        <v>0.2100023988437435</v>
      </c>
      <c r="HI77">
        <v>0.21591605186503568</v>
      </c>
      <c r="HJ77">
        <v>0.21391847905001221</v>
      </c>
      <c r="HK77">
        <v>0.24387727663269429</v>
      </c>
      <c r="HL77">
        <v>0.30281134856764597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0.49393859475019442</v>
      </c>
      <c r="HZ77">
        <v>0.62815969928047544</v>
      </c>
      <c r="IA77">
        <v>0.34787605411783307</v>
      </c>
      <c r="IB77">
        <v>0.20643138233093877</v>
      </c>
      <c r="IC77">
        <v>0.18386560289638434</v>
      </c>
      <c r="ID77">
        <v>0.26667906624855103</v>
      </c>
      <c r="IE77">
        <v>0.24924496752849717</v>
      </c>
      <c r="IF77">
        <v>0.1639391448835826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5.6037066909774953E-2</v>
      </c>
      <c r="IU77">
        <v>0.61894276378084156</v>
      </c>
      <c r="IV77">
        <v>0.59510172628958469</v>
      </c>
      <c r="IW77">
        <v>0.3888787794692985</v>
      </c>
      <c r="IX77">
        <v>0.29735221928408512</v>
      </c>
      <c r="IY77">
        <v>0.20965343825169194</v>
      </c>
      <c r="IZ77">
        <v>0.1797532090863373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0.20620647233791897</v>
      </c>
      <c r="JQ77">
        <v>0.70471708160852331</v>
      </c>
      <c r="JR77">
        <v>0.54296216056619639</v>
      </c>
      <c r="JS77">
        <v>0.22773521076903444</v>
      </c>
      <c r="JT77">
        <v>0.3900338844737597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0.3179566019601533</v>
      </c>
      <c r="KL77">
        <v>0.65630745443267913</v>
      </c>
      <c r="KM77">
        <v>0.91812915256423733</v>
      </c>
      <c r="KN77">
        <v>0.38870209319020593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0.3049723855415481</v>
      </c>
      <c r="LH77">
        <v>0.72644081992704679</v>
      </c>
      <c r="LJ77" s="102" t="s">
        <v>669</v>
      </c>
    </row>
    <row r="78" spans="1:349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0.20132653794634045</v>
      </c>
      <c r="H78">
        <v>6.6743088080933724E-2</v>
      </c>
      <c r="I78">
        <v>3.5738933852886158E-2</v>
      </c>
      <c r="J78">
        <v>3.6433969646675751E-2</v>
      </c>
      <c r="K78">
        <v>3.5572557372834393E-2</v>
      </c>
      <c r="L78">
        <v>3.2279816412947165E-2</v>
      </c>
      <c r="M78">
        <v>3.3849975487487638E-2</v>
      </c>
      <c r="N78">
        <v>3.4121804401721315E-2</v>
      </c>
      <c r="O78">
        <v>8.25425619027296E-2</v>
      </c>
      <c r="P78">
        <v>8.2061053955024305E-2</v>
      </c>
      <c r="Q78">
        <v>8.3017334754873828E-2</v>
      </c>
      <c r="R78">
        <v>8.385354177142991E-2</v>
      </c>
      <c r="S78">
        <v>8.1911094972863446E-2</v>
      </c>
      <c r="T78">
        <v>8.2643250241623736E-2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0.26078301767982798</v>
      </c>
      <c r="AB78">
        <v>3.7260733226570641E-2</v>
      </c>
      <c r="AC78">
        <v>3.8674689553757524E-2</v>
      </c>
      <c r="AD78">
        <v>4.2944819461787569E-2</v>
      </c>
      <c r="AE78">
        <v>4.3797743469181506E-2</v>
      </c>
      <c r="AF78">
        <v>4.1613448549457865E-2</v>
      </c>
      <c r="AG78">
        <v>3.785815593266053E-2</v>
      </c>
      <c r="AH78">
        <v>3.8511387181187073E-2</v>
      </c>
      <c r="AI78">
        <v>0.10600157375468126</v>
      </c>
      <c r="AJ78">
        <v>0.10682699439644511</v>
      </c>
      <c r="AK78">
        <v>0.10691367527949963</v>
      </c>
      <c r="AL78">
        <v>0.10492140128855393</v>
      </c>
      <c r="AM78">
        <v>0.10460819865518078</v>
      </c>
      <c r="AN78">
        <v>0.10469589885175644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3.9740324335271422E-2</v>
      </c>
      <c r="AU78">
        <v>0.59646002022667577</v>
      </c>
      <c r="AV78">
        <v>0.20254249150146936</v>
      </c>
      <c r="AW78">
        <v>0.1263656491979625</v>
      </c>
      <c r="AX78">
        <v>7.3643968588386469E-2</v>
      </c>
      <c r="AY78">
        <v>0.10965688910411765</v>
      </c>
      <c r="AZ78">
        <v>8.8941691234063633E-2</v>
      </c>
      <c r="BA78">
        <v>7.7982535369392023E-2</v>
      </c>
      <c r="BB78">
        <v>6.4673318834546564E-2</v>
      </c>
      <c r="BC78">
        <v>0.13434791626772366</v>
      </c>
      <c r="BD78">
        <v>0.15591023132516951</v>
      </c>
      <c r="BE78">
        <v>0.14328428569467691</v>
      </c>
      <c r="BF78">
        <v>0.12936586617486714</v>
      </c>
      <c r="BG78">
        <v>0.18025657467742581</v>
      </c>
      <c r="BH78">
        <v>0.13040994482482057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0.55400699444971735</v>
      </c>
      <c r="BP78">
        <v>0.47113205171746453</v>
      </c>
      <c r="BQ78">
        <v>0.28628510409799141</v>
      </c>
      <c r="BR78">
        <v>0.12668255258796976</v>
      </c>
      <c r="BS78">
        <v>0.15099801185628997</v>
      </c>
      <c r="BT78">
        <v>0.12719966513381226</v>
      </c>
      <c r="BU78">
        <v>0.26932305879775548</v>
      </c>
      <c r="BV78">
        <v>9.3362721232174262E-2</v>
      </c>
      <c r="BW78">
        <v>0.24571182464172822</v>
      </c>
      <c r="BX78">
        <v>0.23195804405645176</v>
      </c>
      <c r="BY78">
        <v>0.20047247702028639</v>
      </c>
      <c r="BZ78">
        <v>0.20125937520639933</v>
      </c>
      <c r="CA78">
        <v>0.16367095161736733</v>
      </c>
      <c r="CB78">
        <v>0.20422817126600493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0.71472758100874378</v>
      </c>
      <c r="CJ78">
        <v>0.77413042703190038</v>
      </c>
      <c r="CK78">
        <v>0.43149787879636053</v>
      </c>
      <c r="CL78">
        <v>0.24635949924749512</v>
      </c>
      <c r="CM78">
        <v>0.22710789443309115</v>
      </c>
      <c r="CN78">
        <v>0.32044873790385348</v>
      </c>
      <c r="CO78">
        <v>0.22151497541967571</v>
      </c>
      <c r="CP78">
        <v>0.29677309862130391</v>
      </c>
      <c r="CQ78">
        <v>0.36523647932511666</v>
      </c>
      <c r="CR78">
        <v>0.23664017230534123</v>
      </c>
      <c r="CS78">
        <v>0.27960772491056551</v>
      </c>
      <c r="CT78">
        <v>0.46181614543597937</v>
      </c>
      <c r="CU78">
        <v>0.22515656933199074</v>
      </c>
      <c r="CV78">
        <v>0.37954101852507272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0.63057427945825961</v>
      </c>
      <c r="DE78">
        <v>0.77355660818961436</v>
      </c>
      <c r="DF78">
        <v>0.5296888804481632</v>
      </c>
      <c r="DG78">
        <v>0.43154198567309765</v>
      </c>
      <c r="DH78">
        <v>0.58707852433107954</v>
      </c>
      <c r="DI78">
        <v>0.41674290944062914</v>
      </c>
      <c r="DJ78">
        <v>0.41510192848970379</v>
      </c>
      <c r="DK78">
        <v>0.52410379494639081</v>
      </c>
      <c r="DL78">
        <v>0.54950830163079212</v>
      </c>
      <c r="DM78">
        <v>0.48779808345525377</v>
      </c>
      <c r="DN78">
        <v>0.52566786040329994</v>
      </c>
      <c r="DO78">
        <v>0.49009661202322929</v>
      </c>
      <c r="DP78">
        <v>0.45791436886293646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0.7284145009938584</v>
      </c>
      <c r="DZ78">
        <v>0.81389488148359668</v>
      </c>
      <c r="EA78">
        <v>0.64409085794859611</v>
      </c>
      <c r="EB78">
        <v>0.55021833691795785</v>
      </c>
      <c r="EC78">
        <v>0.65450142683429824</v>
      </c>
      <c r="ED78">
        <v>0.69101193465350541</v>
      </c>
      <c r="EE78">
        <v>0.53867632085784267</v>
      </c>
      <c r="EF78">
        <v>0.56126729627819327</v>
      </c>
      <c r="EG78">
        <v>0.60025269742908338</v>
      </c>
      <c r="EH78">
        <v>0.6073153982307975</v>
      </c>
      <c r="EI78">
        <v>0.66868330979402091</v>
      </c>
      <c r="EJ78">
        <v>0.66466028454914794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0.34733248938610273</v>
      </c>
      <c r="ET78">
        <v>0.8870193773966919</v>
      </c>
      <c r="EU78">
        <v>0.76675510050740103</v>
      </c>
      <c r="EV78">
        <v>0.91609410091853372</v>
      </c>
      <c r="EW78">
        <v>0.86939267448851487</v>
      </c>
      <c r="EX78">
        <v>0.83619921631606586</v>
      </c>
      <c r="EY78">
        <v>0.67149137698310257</v>
      </c>
      <c r="EZ78">
        <v>0.76940350471698615</v>
      </c>
      <c r="FA78">
        <v>0.8179286099026406</v>
      </c>
      <c r="FB78">
        <v>0.85593015195508726</v>
      </c>
      <c r="FC78">
        <v>0.77175242998678417</v>
      </c>
      <c r="FD78">
        <v>0.82060132234529426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0.54573429921052885</v>
      </c>
      <c r="FN78">
        <v>0.46476064720198229</v>
      </c>
      <c r="FO78">
        <v>1.0152687558374986</v>
      </c>
      <c r="FP78">
        <v>0.94468545125672454</v>
      </c>
      <c r="FQ78">
        <v>0.87084872591278661</v>
      </c>
      <c r="FR78">
        <v>0.89539895484971554</v>
      </c>
      <c r="FS78">
        <v>0.77610861372405038</v>
      </c>
      <c r="FT78">
        <v>0.95377936923748086</v>
      </c>
      <c r="FU78">
        <v>0.87653444544998305</v>
      </c>
      <c r="FV78">
        <v>0.86605852909851644</v>
      </c>
      <c r="FW78">
        <v>0.94194191501103441</v>
      </c>
      <c r="FX78">
        <v>0.85638281658674498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0.39982539443343273</v>
      </c>
      <c r="GI78">
        <v>0.89494656145867635</v>
      </c>
      <c r="GJ78">
        <v>0.94304704341815615</v>
      </c>
      <c r="GK78">
        <v>0.90615446764854402</v>
      </c>
      <c r="GL78">
        <v>1.184387956434652</v>
      </c>
      <c r="GM78">
        <v>1.1396654696275705</v>
      </c>
      <c r="GN78">
        <v>1.0176055966958546</v>
      </c>
      <c r="GO78">
        <v>1.0525853293498462</v>
      </c>
      <c r="GP78">
        <v>1.0102068853752504</v>
      </c>
      <c r="GQ78">
        <v>1.000557473798223</v>
      </c>
      <c r="GR78">
        <v>1.0933537290057234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0.42149906402681647</v>
      </c>
      <c r="HE78">
        <v>1.0763343068002569</v>
      </c>
      <c r="HF78">
        <v>1.1170122501549045</v>
      </c>
      <c r="HG78">
        <v>1.1627799159632923</v>
      </c>
      <c r="HH78">
        <v>1.1834673215487737</v>
      </c>
      <c r="HI78">
        <v>1.0999459567416738</v>
      </c>
      <c r="HJ78">
        <v>1.180273180222368</v>
      </c>
      <c r="HK78">
        <v>1.085257205889568</v>
      </c>
      <c r="HL78">
        <v>1.1536573237699284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0.63943572066387711</v>
      </c>
      <c r="HZ78">
        <v>0.87552695283839566</v>
      </c>
      <c r="IA78">
        <v>1.2123242242384962</v>
      </c>
      <c r="IB78">
        <v>1.2638922572645255</v>
      </c>
      <c r="IC78">
        <v>1.1513010993863524</v>
      </c>
      <c r="ID78">
        <v>1.1696808147352951</v>
      </c>
      <c r="IE78">
        <v>1.2102094046329637</v>
      </c>
      <c r="IF78">
        <v>1.2425523648084225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0.60942128846736676</v>
      </c>
      <c r="IU78">
        <v>0.47355096640063077</v>
      </c>
      <c r="IV78">
        <v>1.1379974300827767</v>
      </c>
      <c r="IW78">
        <v>1.3190129856220743</v>
      </c>
      <c r="IX78">
        <v>1.3459800803602033</v>
      </c>
      <c r="IY78">
        <v>1.3048691821529692</v>
      </c>
      <c r="IZ78">
        <v>1.3307865101946246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0.30273645935530918</v>
      </c>
      <c r="JP78">
        <v>0.38521669188851343</v>
      </c>
      <c r="JQ78">
        <v>0.71563027891230058</v>
      </c>
      <c r="JR78">
        <v>1.2133879921675368</v>
      </c>
      <c r="JS78">
        <v>1.3638430992196697</v>
      </c>
      <c r="JT78">
        <v>1.4092315084426705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0.16980929405150411</v>
      </c>
      <c r="KL78">
        <v>0.38799471787940104</v>
      </c>
      <c r="KM78">
        <v>0.78971098477212209</v>
      </c>
      <c r="KN78">
        <v>1.3876936823510875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0.29760313996840398</v>
      </c>
      <c r="LG78">
        <v>0.48699046763448328</v>
      </c>
      <c r="LH78">
        <v>0.55391661148181581</v>
      </c>
      <c r="LJ78" s="102" t="s">
        <v>670</v>
      </c>
      <c r="LL78" t="s">
        <v>991</v>
      </c>
      <c r="LM78" t="s">
        <v>1006</v>
      </c>
      <c r="LN78">
        <v>1</v>
      </c>
      <c r="LO78">
        <v>2</v>
      </c>
      <c r="LP78">
        <v>3</v>
      </c>
      <c r="LQ78">
        <v>4</v>
      </c>
      <c r="LR78">
        <v>5</v>
      </c>
      <c r="LS78">
        <v>6</v>
      </c>
      <c r="LT78">
        <v>7</v>
      </c>
      <c r="LU78">
        <v>8</v>
      </c>
      <c r="LV78">
        <v>9</v>
      </c>
      <c r="LW78">
        <v>10</v>
      </c>
      <c r="LX78">
        <v>11</v>
      </c>
      <c r="LY78">
        <v>12</v>
      </c>
      <c r="LZ78">
        <v>13</v>
      </c>
      <c r="MA78">
        <v>14</v>
      </c>
      <c r="MB78">
        <v>15</v>
      </c>
      <c r="MC78">
        <v>16</v>
      </c>
      <c r="MD78">
        <v>17</v>
      </c>
      <c r="ME78">
        <v>18</v>
      </c>
      <c r="MF78">
        <v>19</v>
      </c>
      <c r="MG78">
        <v>20</v>
      </c>
      <c r="MI78" t="s">
        <v>886</v>
      </c>
      <c r="MJ78" t="s">
        <v>627</v>
      </c>
      <c r="MK78" t="s">
        <v>1006</v>
      </c>
    </row>
    <row r="79" spans="1:349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J79" s="102" t="s">
        <v>671</v>
      </c>
      <c r="LL79">
        <v>1</v>
      </c>
      <c r="LM79" s="86">
        <v>0.05</v>
      </c>
      <c r="LN79">
        <f t="shared" ref="LN79:MG79" si="56">A$68</f>
        <v>0</v>
      </c>
      <c r="LO79">
        <f t="shared" si="56"/>
        <v>0</v>
      </c>
      <c r="LP79">
        <f t="shared" si="56"/>
        <v>0</v>
      </c>
      <c r="LQ79">
        <f t="shared" si="56"/>
        <v>0</v>
      </c>
      <c r="LR79">
        <f t="shared" si="56"/>
        <v>0</v>
      </c>
      <c r="LS79">
        <f t="shared" si="56"/>
        <v>0</v>
      </c>
      <c r="LT79">
        <f t="shared" si="56"/>
        <v>0.45478886364522331</v>
      </c>
      <c r="LU79">
        <f t="shared" si="56"/>
        <v>0.34189974017329561</v>
      </c>
      <c r="LV79">
        <f t="shared" si="56"/>
        <v>0.34362944116385652</v>
      </c>
      <c r="LW79">
        <f t="shared" si="56"/>
        <v>0.36431375546479328</v>
      </c>
      <c r="LX79">
        <f t="shared" si="56"/>
        <v>0.30339916266384409</v>
      </c>
      <c r="LY79">
        <f t="shared" si="56"/>
        <v>0.31353827509984095</v>
      </c>
      <c r="LZ79">
        <f t="shared" si="56"/>
        <v>0.31934620818468057</v>
      </c>
      <c r="MA79">
        <f t="shared" si="56"/>
        <v>0.32443749690771673</v>
      </c>
      <c r="MB79">
        <f t="shared" si="56"/>
        <v>0.72932209020373973</v>
      </c>
      <c r="MC79">
        <f t="shared" si="56"/>
        <v>0.72554075192349488</v>
      </c>
      <c r="MD79">
        <f t="shared" si="56"/>
        <v>0.72684799890088536</v>
      </c>
      <c r="ME79">
        <f t="shared" si="56"/>
        <v>0.73168521719698265</v>
      </c>
      <c r="MF79">
        <f t="shared" si="56"/>
        <v>0.72304399890344118</v>
      </c>
      <c r="MG79">
        <f t="shared" si="56"/>
        <v>0.72737758280201636</v>
      </c>
      <c r="MI79">
        <f>(119469*MJ79+56202)/10^4</f>
        <v>6.2175449999999994</v>
      </c>
      <c r="MJ79" s="86">
        <v>0.05</v>
      </c>
      <c r="MK79">
        <f>0.79*LS79+0.21*LT79</f>
        <v>9.5505661365496888E-2</v>
      </c>
    </row>
    <row r="80" spans="1:349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2.1703856258205446E-3</v>
      </c>
      <c r="H80">
        <v>2.4216024060908824E-3</v>
      </c>
      <c r="I80">
        <v>2.4580668544125907E-3</v>
      </c>
      <c r="J80">
        <v>2.5575453220108052E-3</v>
      </c>
      <c r="K80">
        <v>2.4713743237085653E-3</v>
      </c>
      <c r="L80">
        <v>2.4364960813937769E-3</v>
      </c>
      <c r="M80">
        <v>2.0938973604682203E-3</v>
      </c>
      <c r="N80">
        <v>2.311615006276442E-3</v>
      </c>
      <c r="O80">
        <v>3.1561743940420879E-3</v>
      </c>
      <c r="P80">
        <v>3.1952890677435929E-3</v>
      </c>
      <c r="Q80">
        <v>3.2458560713880011E-3</v>
      </c>
      <c r="R80">
        <v>3.1770060864986689E-3</v>
      </c>
      <c r="S80">
        <v>3.0811720668428655E-3</v>
      </c>
      <c r="T80">
        <v>3.3463895203540307E-3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2.5310763983151813E-3</v>
      </c>
      <c r="AB80">
        <v>2.3781218070491905E-3</v>
      </c>
      <c r="AC80">
        <v>2.2813476011143067E-3</v>
      </c>
      <c r="AD80">
        <v>2.470209019041283E-3</v>
      </c>
      <c r="AE80">
        <v>2.4715407354858579E-3</v>
      </c>
      <c r="AF80">
        <v>2.1621066476047012E-3</v>
      </c>
      <c r="AG80">
        <v>2.223296179834613E-3</v>
      </c>
      <c r="AH80">
        <v>2.340051074765872E-3</v>
      </c>
      <c r="AI80">
        <v>5.1940889546537809E-3</v>
      </c>
      <c r="AJ80">
        <v>5.3532920603869298E-3</v>
      </c>
      <c r="AK80">
        <v>5.3431026673816454E-3</v>
      </c>
      <c r="AL80">
        <v>5.2899741794010845E-3</v>
      </c>
      <c r="AM80">
        <v>5.3367853343778571E-3</v>
      </c>
      <c r="AN80">
        <v>5.2528742943791281E-3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1.1749584810072048E-3</v>
      </c>
      <c r="AU80">
        <v>3.8694741916246536E-3</v>
      </c>
      <c r="AV80">
        <v>4.5675254735588243E-3</v>
      </c>
      <c r="AW80">
        <v>4.2396150955262262E-3</v>
      </c>
      <c r="AX80">
        <v>4.9297241375854603E-3</v>
      </c>
      <c r="AY80">
        <v>4.7934666781559139E-3</v>
      </c>
      <c r="AZ80">
        <v>4.6798105231331925E-3</v>
      </c>
      <c r="BA80">
        <v>4.6092097782413797E-3</v>
      </c>
      <c r="BB80">
        <v>5.0205810426606125E-3</v>
      </c>
      <c r="BC80">
        <v>8.191797155589953E-3</v>
      </c>
      <c r="BD80">
        <v>8.2805079433096503E-3</v>
      </c>
      <c r="BE80">
        <v>8.6461053252152326E-3</v>
      </c>
      <c r="BF80">
        <v>8.4313095269495895E-3</v>
      </c>
      <c r="BG80">
        <v>8.2699292097875559E-3</v>
      </c>
      <c r="BH80">
        <v>8.4258100084982097E-3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3.8235177737023359E-3</v>
      </c>
      <c r="BP80">
        <v>4.5627554409146936E-3</v>
      </c>
      <c r="BQ80">
        <v>3.9035201474879274E-3</v>
      </c>
      <c r="BR80">
        <v>4.3629159023072673E-3</v>
      </c>
      <c r="BS80">
        <v>4.6244834295311133E-3</v>
      </c>
      <c r="BT80">
        <v>4.6432795198695885E-3</v>
      </c>
      <c r="BU80">
        <v>4.7682711004605732E-3</v>
      </c>
      <c r="BV80">
        <v>4.7358942903121771E-3</v>
      </c>
      <c r="BW80">
        <v>1.0532125695826662E-2</v>
      </c>
      <c r="BX80">
        <v>1.0516387431286739E-2</v>
      </c>
      <c r="BY80">
        <v>1.0753136574153738E-2</v>
      </c>
      <c r="BZ80">
        <v>1.0514611832107324E-2</v>
      </c>
      <c r="CA80">
        <v>1.0771241323472904E-2</v>
      </c>
      <c r="CB80">
        <v>1.0532862191494959E-2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1.0696514669259511E-4</v>
      </c>
      <c r="CJ80">
        <v>6.2008043823801023E-3</v>
      </c>
      <c r="CK80">
        <v>6.6454020571696864E-3</v>
      </c>
      <c r="CL80">
        <v>6.6844811608380598E-3</v>
      </c>
      <c r="CM80">
        <v>6.9438275574539906E-3</v>
      </c>
      <c r="CN80">
        <v>7.0796548211783999E-3</v>
      </c>
      <c r="CO80">
        <v>7.9662629085627129E-3</v>
      </c>
      <c r="CP80">
        <v>7.4293494321887414E-3</v>
      </c>
      <c r="CQ80">
        <v>1.380718364044969E-2</v>
      </c>
      <c r="CR80">
        <v>1.3700118603511417E-2</v>
      </c>
      <c r="CS80">
        <v>1.3977792659479174E-2</v>
      </c>
      <c r="CT80">
        <v>1.3367064766258199E-2</v>
      </c>
      <c r="CU80">
        <v>1.3729669043554204E-2</v>
      </c>
      <c r="CV80">
        <v>1.3379515821686915E-2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6.3772568157962235E-3</v>
      </c>
      <c r="DE80">
        <v>6.0970308093533099E-3</v>
      </c>
      <c r="DF80">
        <v>7.4948734991438564E-3</v>
      </c>
      <c r="DG80">
        <v>6.6797971852658742E-3</v>
      </c>
      <c r="DH80">
        <v>6.1453536746028208E-3</v>
      </c>
      <c r="DI80">
        <v>7.8303919493659321E-3</v>
      </c>
      <c r="DJ80">
        <v>7.4802670987728082E-3</v>
      </c>
      <c r="DK80">
        <v>1.6053997734343062E-2</v>
      </c>
      <c r="DL80">
        <v>1.5529505845202617E-2</v>
      </c>
      <c r="DM80">
        <v>1.5862100864704309E-2</v>
      </c>
      <c r="DN80">
        <v>1.5714569918230427E-2</v>
      </c>
      <c r="DO80">
        <v>1.5886310911463402E-2</v>
      </c>
      <c r="DP80">
        <v>1.5764831942843255E-2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6.0514991520013378E-3</v>
      </c>
      <c r="DZ80">
        <v>5.7553244860771178E-3</v>
      </c>
      <c r="EA80">
        <v>6.8735489916798226E-3</v>
      </c>
      <c r="EB80">
        <v>6.8011376555322184E-3</v>
      </c>
      <c r="EC80">
        <v>7.1484887682293496E-3</v>
      </c>
      <c r="ED80">
        <v>7.0582526631018305E-3</v>
      </c>
      <c r="EE80">
        <v>1.8173857130748282E-2</v>
      </c>
      <c r="EF80">
        <v>1.7884583912070148E-2</v>
      </c>
      <c r="EG80">
        <v>1.8006341946941652E-2</v>
      </c>
      <c r="EH80">
        <v>1.7962733939506391E-2</v>
      </c>
      <c r="EI80">
        <v>1.8073544071768217E-2</v>
      </c>
      <c r="EJ80">
        <v>1.798787035530405E-2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5.9068588333115847E-3</v>
      </c>
      <c r="ET80">
        <v>6.8083990156239246E-3</v>
      </c>
      <c r="EU80">
        <v>6.5642122170155937E-3</v>
      </c>
      <c r="EV80">
        <v>6.7534215401880825E-3</v>
      </c>
      <c r="EW80">
        <v>7.3450099128093737E-3</v>
      </c>
      <c r="EX80">
        <v>6.3153297624551743E-3</v>
      </c>
      <c r="EY80">
        <v>2.0393123220055372E-2</v>
      </c>
      <c r="EZ80">
        <v>2.0166741754969457E-2</v>
      </c>
      <c r="FA80">
        <v>2.0494506234575736E-2</v>
      </c>
      <c r="FB80">
        <v>2.0371988426275259E-2</v>
      </c>
      <c r="FC80">
        <v>2.0465424390024779E-2</v>
      </c>
      <c r="FD80">
        <v>2.0386035230182484E-2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1.3017022847334775E-3</v>
      </c>
      <c r="FN80">
        <v>7.0062238855468171E-3</v>
      </c>
      <c r="FO80">
        <v>7.1188665896916451E-3</v>
      </c>
      <c r="FP80">
        <v>6.9781957986145083E-3</v>
      </c>
      <c r="FQ80">
        <v>7.2145414806720218E-3</v>
      </c>
      <c r="FR80">
        <v>6.0587037124288047E-3</v>
      </c>
      <c r="FS80">
        <v>2.269597903900308E-2</v>
      </c>
      <c r="FT80">
        <v>2.2934253825743118E-2</v>
      </c>
      <c r="FU80">
        <v>2.257513398925088E-2</v>
      </c>
      <c r="FV80">
        <v>2.2642264764365008E-2</v>
      </c>
      <c r="FW80">
        <v>2.2786374839940827E-2</v>
      </c>
      <c r="FX80">
        <v>2.2569089358343106E-2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6.0350891138662216E-3</v>
      </c>
      <c r="GI80">
        <v>6.578436406656233E-3</v>
      </c>
      <c r="GJ80">
        <v>6.636680528365504E-3</v>
      </c>
      <c r="GK80">
        <v>7.3932344321441454E-3</v>
      </c>
      <c r="GL80">
        <v>7.3166993470883046E-3</v>
      </c>
      <c r="GM80">
        <v>2.5093976032921246E-2</v>
      </c>
      <c r="GN80">
        <v>2.5407499737806812E-2</v>
      </c>
      <c r="GO80">
        <v>2.5618563063313612E-2</v>
      </c>
      <c r="GP80">
        <v>2.518621764459264E-2</v>
      </c>
      <c r="GQ80">
        <v>2.5346556502663632E-2</v>
      </c>
      <c r="GR80">
        <v>2.5442705732889408E-2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5.2561289587668173E-3</v>
      </c>
      <c r="HE80">
        <v>7.5564651310605921E-3</v>
      </c>
      <c r="HF80">
        <v>6.414114713855351E-3</v>
      </c>
      <c r="HG80">
        <v>2.8170237315227754E-2</v>
      </c>
      <c r="HH80">
        <v>2.7576646578705011E-2</v>
      </c>
      <c r="HI80">
        <v>2.7527918427700197E-2</v>
      </c>
      <c r="HJ80">
        <v>2.7428600296656613E-2</v>
      </c>
      <c r="HK80">
        <v>2.7777899794559763E-2</v>
      </c>
      <c r="HL80">
        <v>2.7530166708854623E-2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6.3385385710639612E-3</v>
      </c>
      <c r="HZ80">
        <v>7.7056958025319327E-3</v>
      </c>
      <c r="IA80">
        <v>3.0119183475037305E-2</v>
      </c>
      <c r="IB80">
        <v>3.0475888759817226E-2</v>
      </c>
      <c r="IC80">
        <v>3.0666027388465706E-2</v>
      </c>
      <c r="ID80">
        <v>3.0531914086809945E-2</v>
      </c>
      <c r="IE80">
        <v>3.1001058313026093E-2</v>
      </c>
      <c r="IF80">
        <v>3.0243134610516004E-2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6.3924745759829692E-3</v>
      </c>
      <c r="IU80">
        <v>4.1697896654878636E-2</v>
      </c>
      <c r="IV80">
        <v>3.3505930554183459E-2</v>
      </c>
      <c r="IW80">
        <v>3.2566905780001397E-2</v>
      </c>
      <c r="IX80">
        <v>3.2905520501230703E-2</v>
      </c>
      <c r="IY80">
        <v>3.3152808294778638E-2</v>
      </c>
      <c r="IZ80">
        <v>3.3035251241335425E-2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0.19523708392229899</v>
      </c>
      <c r="JP80">
        <v>9.8015559905745314E-2</v>
      </c>
      <c r="JQ80">
        <v>4.0767404737626349E-2</v>
      </c>
      <c r="JR80">
        <v>3.5836608667785777E-2</v>
      </c>
      <c r="JS80">
        <v>3.594721406101626E-2</v>
      </c>
      <c r="JT80">
        <v>3.552349767185909E-2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0.11692640446635702</v>
      </c>
      <c r="KL80">
        <v>4.8666314000749764E-2</v>
      </c>
      <c r="KM80">
        <v>4.0350647944080047E-2</v>
      </c>
      <c r="KN80">
        <v>3.842418053236233E-2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0.23094010767585033</v>
      </c>
      <c r="LG80">
        <v>8.563962047923758E-2</v>
      </c>
      <c r="LH80">
        <v>4.6825674755625456E-2</v>
      </c>
      <c r="LJ80" s="102" t="s">
        <v>672</v>
      </c>
      <c r="LL80">
        <v>2</v>
      </c>
      <c r="LM80" s="86">
        <v>0.1</v>
      </c>
      <c r="LN80">
        <f t="shared" ref="LN80:MG80" si="57">U$68</f>
        <v>0</v>
      </c>
      <c r="LO80">
        <f t="shared" si="57"/>
        <v>0</v>
      </c>
      <c r="LP80">
        <f t="shared" si="57"/>
        <v>0</v>
      </c>
      <c r="LQ80">
        <f t="shared" si="57"/>
        <v>0</v>
      </c>
      <c r="LR80">
        <f t="shared" si="57"/>
        <v>0</v>
      </c>
      <c r="LS80">
        <f t="shared" si="57"/>
        <v>0</v>
      </c>
      <c r="LT80">
        <f t="shared" si="57"/>
        <v>0.45407008227481221</v>
      </c>
      <c r="LU80">
        <f t="shared" si="57"/>
        <v>0.40379943855352901</v>
      </c>
      <c r="LV80">
        <f t="shared" si="57"/>
        <v>0.41504936831596584</v>
      </c>
      <c r="LW80">
        <f t="shared" si="57"/>
        <v>0.34946919446900965</v>
      </c>
      <c r="LX80">
        <f t="shared" si="57"/>
        <v>0.39040776740582989</v>
      </c>
      <c r="LY80">
        <f t="shared" si="57"/>
        <v>0.39806893259310078</v>
      </c>
      <c r="LZ80">
        <f t="shared" si="57"/>
        <v>0.38954428925342888</v>
      </c>
      <c r="MA80">
        <f t="shared" si="57"/>
        <v>0.40192975936518988</v>
      </c>
      <c r="MB80">
        <f t="shared" si="57"/>
        <v>0.83519422468435545</v>
      </c>
      <c r="MC80">
        <f t="shared" si="57"/>
        <v>0.86857038416038335</v>
      </c>
      <c r="MD80">
        <f t="shared" si="57"/>
        <v>0.86998542471495077</v>
      </c>
      <c r="ME80">
        <f t="shared" si="57"/>
        <v>0.85465431254693836</v>
      </c>
      <c r="MF80">
        <f t="shared" si="57"/>
        <v>0.85413719265353538</v>
      </c>
      <c r="MG80">
        <f t="shared" si="57"/>
        <v>0.83941643564187507</v>
      </c>
      <c r="MI80">
        <f t="shared" ref="MI80:MI94" si="58">(119469*MJ80+56202)/10^4</f>
        <v>6.8148899999999992</v>
      </c>
      <c r="MJ80" s="86">
        <v>0.1</v>
      </c>
      <c r="MK80">
        <f>0.19*LS80+0.81*LT80</f>
        <v>0.36779676664259792</v>
      </c>
    </row>
    <row r="81" spans="1:349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2.1858414922805821E-2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2.4194305828430951E-4</v>
      </c>
      <c r="IB81">
        <v>0</v>
      </c>
      <c r="IC81">
        <v>0</v>
      </c>
      <c r="ID81">
        <v>0</v>
      </c>
      <c r="IE81">
        <v>7.1094540999246218E-3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4.0189517772950226E-2</v>
      </c>
      <c r="IX81">
        <v>7.2583295097116016E-2</v>
      </c>
      <c r="IY81">
        <v>0</v>
      </c>
      <c r="IZ81">
        <v>3.982066102899693E-2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4.9990995279204243E-3</v>
      </c>
      <c r="JT81">
        <v>3.4461192145130112E-3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9.8203653618188114E-2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0.11299360857324167</v>
      </c>
      <c r="LJ81" s="102" t="s">
        <v>673</v>
      </c>
      <c r="LL81">
        <v>3</v>
      </c>
      <c r="LM81" s="86">
        <v>0.15</v>
      </c>
      <c r="LN81">
        <f t="shared" ref="LN81:MG81" si="59">AO$68</f>
        <v>0</v>
      </c>
      <c r="LO81">
        <f t="shared" si="59"/>
        <v>0</v>
      </c>
      <c r="LP81">
        <f t="shared" si="59"/>
        <v>0</v>
      </c>
      <c r="LQ81">
        <f t="shared" si="59"/>
        <v>0</v>
      </c>
      <c r="LR81">
        <f t="shared" si="59"/>
        <v>0</v>
      </c>
      <c r="LS81">
        <f t="shared" si="59"/>
        <v>4.8811415668240772E-2</v>
      </c>
      <c r="LT81">
        <f t="shared" si="59"/>
        <v>0.75498528639377893</v>
      </c>
      <c r="LU81">
        <f t="shared" si="59"/>
        <v>0.42475066218887825</v>
      </c>
      <c r="LV81">
        <f t="shared" si="59"/>
        <v>0.50205623706336833</v>
      </c>
      <c r="LW81">
        <f t="shared" si="59"/>
        <v>0.42752610048273904</v>
      </c>
      <c r="LX81">
        <f t="shared" si="59"/>
        <v>0.45438191791147842</v>
      </c>
      <c r="LY81">
        <f t="shared" si="59"/>
        <v>0.45609732165226879</v>
      </c>
      <c r="LZ81">
        <f t="shared" si="59"/>
        <v>0.44417026633148282</v>
      </c>
      <c r="MA81">
        <f t="shared" si="59"/>
        <v>0.45828753351266288</v>
      </c>
      <c r="MB81">
        <f t="shared" si="59"/>
        <v>1.0068843656635746</v>
      </c>
      <c r="MC81">
        <f t="shared" si="59"/>
        <v>1.006872017546526</v>
      </c>
      <c r="MD81">
        <f t="shared" si="59"/>
        <v>0.97956247345582748</v>
      </c>
      <c r="ME81">
        <f t="shared" si="59"/>
        <v>0.99558647819061574</v>
      </c>
      <c r="MF81">
        <f t="shared" si="59"/>
        <v>1.0118387393857398</v>
      </c>
      <c r="MG81">
        <f t="shared" si="59"/>
        <v>0.98262700254215374</v>
      </c>
      <c r="MI81">
        <f t="shared" si="58"/>
        <v>7.4122350000000008</v>
      </c>
      <c r="MJ81" s="86">
        <v>0.15</v>
      </c>
      <c r="MK81">
        <f>0.59*LT81+0.41*LU81</f>
        <v>0.61958909046976962</v>
      </c>
    </row>
    <row r="82" spans="1:349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0.41431541409311984</v>
      </c>
      <c r="H82">
        <v>0.39034499155605251</v>
      </c>
      <c r="I82">
        <v>0.36428656144485633</v>
      </c>
      <c r="J82">
        <v>0.38095532674952037</v>
      </c>
      <c r="K82">
        <v>0.33092118483574118</v>
      </c>
      <c r="L82">
        <v>0.34687645456410698</v>
      </c>
      <c r="M82">
        <v>0.32959435593349451</v>
      </c>
      <c r="N82">
        <v>0.33461502189014219</v>
      </c>
      <c r="O82">
        <v>0.5789678438514877</v>
      </c>
      <c r="P82">
        <v>0.58499400569056625</v>
      </c>
      <c r="Q82">
        <v>0.57508100103547199</v>
      </c>
      <c r="R82">
        <v>0.57960853019937542</v>
      </c>
      <c r="S82">
        <v>0.56990472517797797</v>
      </c>
      <c r="T82">
        <v>0.57994999827172278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0.42299500379562194</v>
      </c>
      <c r="AB82">
        <v>0.40862460307918935</v>
      </c>
      <c r="AC82">
        <v>0.42488191472099168</v>
      </c>
      <c r="AD82">
        <v>0.36195966416132075</v>
      </c>
      <c r="AE82">
        <v>0.41498939193180534</v>
      </c>
      <c r="AF82">
        <v>0.42216031718434627</v>
      </c>
      <c r="AG82">
        <v>0.39537823717786724</v>
      </c>
      <c r="AH82">
        <v>0.40815535923710544</v>
      </c>
      <c r="AI82">
        <v>0.57064815630833476</v>
      </c>
      <c r="AJ82">
        <v>0.60813902339751025</v>
      </c>
      <c r="AK82">
        <v>0.61084285636207081</v>
      </c>
      <c r="AL82">
        <v>0.60166976596054245</v>
      </c>
      <c r="AM82">
        <v>0.59802137126152144</v>
      </c>
      <c r="AN82">
        <v>0.5800242310718281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0.16024158890632764</v>
      </c>
      <c r="AU82">
        <v>0.45675728310473351</v>
      </c>
      <c r="AV82">
        <v>0.48843617857358052</v>
      </c>
      <c r="AW82">
        <v>0.54190388472608553</v>
      </c>
      <c r="AX82">
        <v>0.5084397680472057</v>
      </c>
      <c r="AY82">
        <v>0.53218892724273803</v>
      </c>
      <c r="AZ82">
        <v>0.5426473557738084</v>
      </c>
      <c r="BA82">
        <v>0.513446685045578</v>
      </c>
      <c r="BB82">
        <v>0.54064265899815767</v>
      </c>
      <c r="BC82">
        <v>0.68541225735124744</v>
      </c>
      <c r="BD82">
        <v>0.68901279428905937</v>
      </c>
      <c r="BE82">
        <v>0.66878000204063315</v>
      </c>
      <c r="BF82">
        <v>0.65619557286110564</v>
      </c>
      <c r="BG82">
        <v>0.68208929621077763</v>
      </c>
      <c r="BH82">
        <v>0.65748700922348502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0.55001770701809882</v>
      </c>
      <c r="BP82">
        <v>0.55281553786776694</v>
      </c>
      <c r="BQ82">
        <v>0.63649542742191578</v>
      </c>
      <c r="BR82">
        <v>0.56720624124837749</v>
      </c>
      <c r="BS82">
        <v>0.57567038641935198</v>
      </c>
      <c r="BT82">
        <v>0.53464695131402329</v>
      </c>
      <c r="BU82">
        <v>0.69738213983517194</v>
      </c>
      <c r="BV82">
        <v>0.55400254477751787</v>
      </c>
      <c r="BW82">
        <v>0.74887245297345695</v>
      </c>
      <c r="BX82">
        <v>0.72846699009301086</v>
      </c>
      <c r="BY82">
        <v>0.71780103670029327</v>
      </c>
      <c r="BZ82">
        <v>0.72049661694169798</v>
      </c>
      <c r="CA82">
        <v>0.69791102112377379</v>
      </c>
      <c r="CB82">
        <v>0.75974035749995683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1.2170575879625717E-2</v>
      </c>
      <c r="CJ82">
        <v>0.81319023866747986</v>
      </c>
      <c r="CK82">
        <v>0.66535990735038886</v>
      </c>
      <c r="CL82">
        <v>0.70460520931544024</v>
      </c>
      <c r="CM82">
        <v>0.69078459214363375</v>
      </c>
      <c r="CN82">
        <v>0.748363926576875</v>
      </c>
      <c r="CO82">
        <v>0.77168101344253648</v>
      </c>
      <c r="CP82">
        <v>0.7556845280638097</v>
      </c>
      <c r="CQ82">
        <v>0.96181411485951662</v>
      </c>
      <c r="CR82">
        <v>0.76369257713247951</v>
      </c>
      <c r="CS82">
        <v>0.82586767175650422</v>
      </c>
      <c r="CT82">
        <v>1.0114010486677116</v>
      </c>
      <c r="CU82">
        <v>0.78474622624583878</v>
      </c>
      <c r="CV82">
        <v>0.8716147648081124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0.82072034974564134</v>
      </c>
      <c r="DE82">
        <v>0.85057942380301188</v>
      </c>
      <c r="DF82">
        <v>0.79836059549938143</v>
      </c>
      <c r="DG82">
        <v>0.80046839865182551</v>
      </c>
      <c r="DH82">
        <v>0.95941294010825906</v>
      </c>
      <c r="DI82">
        <v>0.90723803088193178</v>
      </c>
      <c r="DJ82">
        <v>0.88570678262502667</v>
      </c>
      <c r="DK82">
        <v>0.9461130509670046</v>
      </c>
      <c r="DL82">
        <v>1.0193517204752642</v>
      </c>
      <c r="DM82">
        <v>0.86905309330336789</v>
      </c>
      <c r="DN82">
        <v>0.92830241860153129</v>
      </c>
      <c r="DO82">
        <v>0.89748930206846234</v>
      </c>
      <c r="DP82">
        <v>0.93085070101840284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0.73963076226380131</v>
      </c>
      <c r="DZ82">
        <v>0.94224452926066626</v>
      </c>
      <c r="EA82">
        <v>1.0660497458979026</v>
      </c>
      <c r="EB82">
        <v>0.98781413798584261</v>
      </c>
      <c r="EC82">
        <v>0.97804560721669609</v>
      </c>
      <c r="ED82">
        <v>1.1168321546415307</v>
      </c>
      <c r="EE82">
        <v>0.96821007808592219</v>
      </c>
      <c r="EF82">
        <v>0.96099148002458057</v>
      </c>
      <c r="EG82">
        <v>1.1408639673941365</v>
      </c>
      <c r="EH82">
        <v>0.99609514277589439</v>
      </c>
      <c r="EI82">
        <v>1.1018888051053077</v>
      </c>
      <c r="EJ82">
        <v>1.0438728204269097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0.74696265076548862</v>
      </c>
      <c r="ET82">
        <v>0.80938699116683188</v>
      </c>
      <c r="EU82">
        <v>0.95290103755725331</v>
      </c>
      <c r="EV82">
        <v>1.3583671919339577</v>
      </c>
      <c r="EW82">
        <v>1.237871978592749</v>
      </c>
      <c r="EX82">
        <v>1.2387070715610389</v>
      </c>
      <c r="EY82">
        <v>1.0506468899609522</v>
      </c>
      <c r="EZ82">
        <v>1.1449907727043247</v>
      </c>
      <c r="FA82">
        <v>1.2501991761195577</v>
      </c>
      <c r="FB82">
        <v>1.2551296690229894</v>
      </c>
      <c r="FC82">
        <v>1.1614472205034754</v>
      </c>
      <c r="FD82">
        <v>1.1204946311747461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4.8469199914077292E-3</v>
      </c>
      <c r="FN82">
        <v>0.86674535394578722</v>
      </c>
      <c r="FO82">
        <v>1.0993730007519018</v>
      </c>
      <c r="FP82">
        <v>1.3307080327762599</v>
      </c>
      <c r="FQ82">
        <v>1.2051012566199759</v>
      </c>
      <c r="FR82">
        <v>1.2642785347553174</v>
      </c>
      <c r="FS82">
        <v>1.1818138929373687</v>
      </c>
      <c r="FT82">
        <v>1.407124621622559</v>
      </c>
      <c r="FU82">
        <v>1.1388402203294206</v>
      </c>
      <c r="FV82">
        <v>1.1643232526303888</v>
      </c>
      <c r="FW82">
        <v>1.4008953042942813</v>
      </c>
      <c r="FX82">
        <v>1.3515607770203804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0.50696953865671979</v>
      </c>
      <c r="GI82">
        <v>0.8231157383865686</v>
      </c>
      <c r="GJ82">
        <v>1.2069595523186061</v>
      </c>
      <c r="GK82">
        <v>1.2321053643643798</v>
      </c>
      <c r="GL82">
        <v>1.5039981047305906</v>
      </c>
      <c r="GM82">
        <v>1.4232315603271244</v>
      </c>
      <c r="GN82">
        <v>1.3380015548603446</v>
      </c>
      <c r="GO82">
        <v>1.3316788748852277</v>
      </c>
      <c r="GP82">
        <v>1.2935145533392456</v>
      </c>
      <c r="GQ82">
        <v>1.2465147958172877</v>
      </c>
      <c r="GR82">
        <v>1.4623265025199375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0.64760842897862247</v>
      </c>
      <c r="HE82">
        <v>1.1541291570757317</v>
      </c>
      <c r="HF82">
        <v>1.4828891320720041</v>
      </c>
      <c r="HG82">
        <v>1.5154715553298805</v>
      </c>
      <c r="HH82">
        <v>1.5233025319676592</v>
      </c>
      <c r="HI82">
        <v>1.4053009811722323</v>
      </c>
      <c r="HJ82">
        <v>1.5179356356887088</v>
      </c>
      <c r="HK82">
        <v>1.5378525482122287</v>
      </c>
      <c r="HL82">
        <v>1.5731235283804168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0.74825837172775278</v>
      </c>
      <c r="HZ82">
        <v>0.85611184349490999</v>
      </c>
      <c r="IA82">
        <v>1.3704380528204902</v>
      </c>
      <c r="IB82">
        <v>1.576733007844159</v>
      </c>
      <c r="IC82">
        <v>1.5225650042807732</v>
      </c>
      <c r="ID82">
        <v>1.4873456486902155</v>
      </c>
      <c r="IE82">
        <v>1.4656821843106589</v>
      </c>
      <c r="IF82">
        <v>1.5921618885656161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0.70771008969201077</v>
      </c>
      <c r="IU82">
        <v>0.87611115147110752</v>
      </c>
      <c r="IV82">
        <v>1.1089280893371178</v>
      </c>
      <c r="IW82">
        <v>1.5858711402116514</v>
      </c>
      <c r="IX82">
        <v>1.5546778216852302</v>
      </c>
      <c r="IY82">
        <v>1.4828580521304628</v>
      </c>
      <c r="IZ82">
        <v>1.5866427989605338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1.3039459560226043</v>
      </c>
      <c r="JP82">
        <v>1.3675756492933211</v>
      </c>
      <c r="JQ82">
        <v>0.82806698528828604</v>
      </c>
      <c r="JR82">
        <v>1.2934040710077788</v>
      </c>
      <c r="JS82">
        <v>1.6030798204587655</v>
      </c>
      <c r="JT82">
        <v>1.6401184778366351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0.4978944401344188</v>
      </c>
      <c r="KL82">
        <v>0.8269024896231506</v>
      </c>
      <c r="KM82">
        <v>1.0782695087242935</v>
      </c>
      <c r="KN82">
        <v>1.5571720927125361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0.69544260622293552</v>
      </c>
      <c r="LG82">
        <v>0.64058424784167489</v>
      </c>
      <c r="LH82">
        <v>0.84848779784200201</v>
      </c>
      <c r="LJ82" s="102" t="s">
        <v>674</v>
      </c>
      <c r="LL82">
        <v>4</v>
      </c>
      <c r="LM82" s="86">
        <v>0.2</v>
      </c>
      <c r="LN82">
        <f t="shared" ref="LN82:MG82" si="60">BI$68</f>
        <v>0</v>
      </c>
      <c r="LO82">
        <f t="shared" si="60"/>
        <v>0</v>
      </c>
      <c r="LP82">
        <f t="shared" si="60"/>
        <v>0</v>
      </c>
      <c r="LQ82">
        <f t="shared" si="60"/>
        <v>0</v>
      </c>
      <c r="LR82">
        <f t="shared" si="60"/>
        <v>0</v>
      </c>
      <c r="LS82">
        <f t="shared" si="60"/>
        <v>0</v>
      </c>
      <c r="LT82">
        <f t="shared" si="60"/>
        <v>0.66208265259731236</v>
      </c>
      <c r="LU82">
        <f t="shared" si="60"/>
        <v>0.65564595080206634</v>
      </c>
      <c r="LV82">
        <f t="shared" si="60"/>
        <v>0.59993201055233603</v>
      </c>
      <c r="LW82">
        <f t="shared" si="60"/>
        <v>0.49906953232646528</v>
      </c>
      <c r="LX82">
        <f t="shared" si="60"/>
        <v>0.5247517520571009</v>
      </c>
      <c r="LY82">
        <f t="shared" si="60"/>
        <v>0.51652323290577873</v>
      </c>
      <c r="LZ82">
        <f t="shared" si="60"/>
        <v>0.62576887356451516</v>
      </c>
      <c r="MA82">
        <f t="shared" si="60"/>
        <v>0.50915561114541852</v>
      </c>
      <c r="MB82">
        <f t="shared" si="60"/>
        <v>1.1638979054835261</v>
      </c>
      <c r="MC82">
        <f t="shared" si="60"/>
        <v>1.1338443579982673</v>
      </c>
      <c r="MD82">
        <f t="shared" si="60"/>
        <v>1.1408834783866564</v>
      </c>
      <c r="ME82">
        <f t="shared" si="60"/>
        <v>1.1292898748587361</v>
      </c>
      <c r="MF82">
        <f t="shared" si="60"/>
        <v>1.118255619693669</v>
      </c>
      <c r="MG82">
        <f t="shared" si="60"/>
        <v>1.1492622864669348</v>
      </c>
      <c r="MI82">
        <f t="shared" si="58"/>
        <v>8.0095799999999997</v>
      </c>
      <c r="MJ82" s="86">
        <v>0.2</v>
      </c>
      <c r="MK82">
        <f>1*LU82+0.001*LV82</f>
        <v>0.65624588281261864</v>
      </c>
    </row>
    <row r="83" spans="1:349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5.2957409270028063E-3</v>
      </c>
      <c r="H83">
        <v>5.9087098708621201E-3</v>
      </c>
      <c r="I83">
        <v>5.9976831247672956E-3</v>
      </c>
      <c r="J83">
        <v>6.2404105857062075E-3</v>
      </c>
      <c r="K83">
        <v>6.0301533498495962E-3</v>
      </c>
      <c r="L83">
        <v>5.9450504386018886E-3</v>
      </c>
      <c r="M83">
        <v>5.1091095595412377E-3</v>
      </c>
      <c r="N83">
        <v>5.640340615315066E-3</v>
      </c>
      <c r="O83">
        <v>7.7010655214626959E-3</v>
      </c>
      <c r="P83">
        <v>7.7965053252940179E-3</v>
      </c>
      <c r="Q83">
        <v>7.9198888141867093E-3</v>
      </c>
      <c r="R83">
        <v>7.751894851056723E-3</v>
      </c>
      <c r="S83">
        <v>7.5180598430959244E-3</v>
      </c>
      <c r="T83">
        <v>8.1651904296635297E-3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6.1758264118888309E-3</v>
      </c>
      <c r="AB83">
        <v>5.802617209199978E-3</v>
      </c>
      <c r="AC83">
        <v>5.5664881467190662E-3</v>
      </c>
      <c r="AD83">
        <v>6.0273100064605562E-3</v>
      </c>
      <c r="AE83">
        <v>6.0305593945851627E-3</v>
      </c>
      <c r="AF83">
        <v>5.2755402201558705E-3</v>
      </c>
      <c r="AG83">
        <v>5.4248426787964939E-3</v>
      </c>
      <c r="AH83">
        <v>5.7097246224291484E-3</v>
      </c>
      <c r="AI83">
        <v>1.2673577049355518E-2</v>
      </c>
      <c r="AJ83">
        <v>1.3062032627344122E-2</v>
      </c>
      <c r="AK83">
        <v>1.3037170508411322E-2</v>
      </c>
      <c r="AL83">
        <v>1.2907536997738941E-2</v>
      </c>
      <c r="AM83">
        <v>1.3021756215882304E-2</v>
      </c>
      <c r="AN83">
        <v>1.2817013278284965E-2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2.8668986936544881E-3</v>
      </c>
      <c r="AU83">
        <v>9.4415170275633942E-3</v>
      </c>
      <c r="AV83">
        <v>1.1144762155483826E-2</v>
      </c>
      <c r="AW83">
        <v>1.0344660833084544E-2</v>
      </c>
      <c r="AX83">
        <v>1.2028526895707067E-2</v>
      </c>
      <c r="AY83">
        <v>1.1696058694699391E-2</v>
      </c>
      <c r="AZ83">
        <v>1.14187376764443E-2</v>
      </c>
      <c r="BA83">
        <v>1.124647185890832E-2</v>
      </c>
      <c r="BB83">
        <v>1.2250217744091988E-2</v>
      </c>
      <c r="BC83">
        <v>1.9987985059639824E-2</v>
      </c>
      <c r="BD83">
        <v>2.0204439381675671E-2</v>
      </c>
      <c r="BE83">
        <v>2.1096496993524783E-2</v>
      </c>
      <c r="BF83">
        <v>2.0572395245756936E-2</v>
      </c>
      <c r="BG83">
        <v>2.0178627271881584E-2</v>
      </c>
      <c r="BH83">
        <v>2.0558976420735328E-2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9.3293833678323498E-3</v>
      </c>
      <c r="BP83">
        <v>1.1133123275830221E-2</v>
      </c>
      <c r="BQ83">
        <v>9.5245891598703288E-3</v>
      </c>
      <c r="BR83">
        <v>1.0645514801629339E-2</v>
      </c>
      <c r="BS83">
        <v>1.1283739568054792E-2</v>
      </c>
      <c r="BT83">
        <v>1.1329602028480967E-2</v>
      </c>
      <c r="BU83">
        <v>1.1634581485123979E-2</v>
      </c>
      <c r="BV83">
        <v>1.1555582068361213E-2</v>
      </c>
      <c r="BW83">
        <v>2.5698386697816884E-2</v>
      </c>
      <c r="BX83">
        <v>2.5659985332339513E-2</v>
      </c>
      <c r="BY83">
        <v>2.6237653240934741E-2</v>
      </c>
      <c r="BZ83">
        <v>2.5655652870341591E-2</v>
      </c>
      <c r="CA83">
        <v>2.6281828829274455E-2</v>
      </c>
      <c r="CB83">
        <v>2.5700183747247165E-2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2.609949579360668E-4</v>
      </c>
      <c r="CJ83">
        <v>1.5129962693005716E-2</v>
      </c>
      <c r="CK83">
        <v>1.6214781019494941E-2</v>
      </c>
      <c r="CL83">
        <v>1.6310134032444752E-2</v>
      </c>
      <c r="CM83">
        <v>1.6942939240188502E-2</v>
      </c>
      <c r="CN83">
        <v>1.7274357763675124E-2</v>
      </c>
      <c r="CO83">
        <v>1.9437681496892352E-2</v>
      </c>
      <c r="CP83">
        <v>1.8127612614541429E-2</v>
      </c>
      <c r="CQ83">
        <v>3.3689528082696818E-2</v>
      </c>
      <c r="CR83">
        <v>3.3428289392568492E-2</v>
      </c>
      <c r="CS83">
        <v>3.4105814089129223E-2</v>
      </c>
      <c r="CT83">
        <v>3.2615638029669776E-2</v>
      </c>
      <c r="CU83">
        <v>3.3500392466272406E-2</v>
      </c>
      <c r="CV83">
        <v>3.264601860491622E-2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1.5560506630544828E-2</v>
      </c>
      <c r="DE83">
        <v>1.4876755174821937E-2</v>
      </c>
      <c r="DF83">
        <v>1.828749133791047E-2</v>
      </c>
      <c r="DG83">
        <v>1.6298705132049524E-2</v>
      </c>
      <c r="DH83">
        <v>1.499466296603129E-2</v>
      </c>
      <c r="DI83">
        <v>1.9106156356452578E-2</v>
      </c>
      <c r="DJ83">
        <v>1.8251851721007413E-2</v>
      </c>
      <c r="DK83">
        <v>3.9171754471797188E-2</v>
      </c>
      <c r="DL83">
        <v>3.7891994262294983E-2</v>
      </c>
      <c r="DM83">
        <v>3.8703526109878574E-2</v>
      </c>
      <c r="DN83">
        <v>3.8343550600482348E-2</v>
      </c>
      <c r="DO83">
        <v>3.8762598623970634E-2</v>
      </c>
      <c r="DP83">
        <v>3.8466189940537743E-2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1.4765657930884444E-2</v>
      </c>
      <c r="DZ83">
        <v>1.4042991746028431E-2</v>
      </c>
      <c r="EA83">
        <v>1.6771459539699812E-2</v>
      </c>
      <c r="EB83">
        <v>1.6594775879498796E-2</v>
      </c>
      <c r="EC83">
        <v>1.7442312594479741E-2</v>
      </c>
      <c r="ED83">
        <v>1.7222136497967128E-2</v>
      </c>
      <c r="EE83">
        <v>4.4344211399026244E-2</v>
      </c>
      <c r="EF83">
        <v>4.3638384745451182E-2</v>
      </c>
      <c r="EG83">
        <v>4.3935474350537809E-2</v>
      </c>
      <c r="EH83">
        <v>4.3829070812395697E-2</v>
      </c>
      <c r="EI83">
        <v>4.409944753511414E-2</v>
      </c>
      <c r="EJ83">
        <v>4.3890403666942253E-2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1.4412735553279344E-2</v>
      </c>
      <c r="ET83">
        <v>1.6612493598122384E-2</v>
      </c>
      <c r="EU83">
        <v>1.6016677809517529E-2</v>
      </c>
      <c r="EV83">
        <v>1.6478348558058274E-2</v>
      </c>
      <c r="EW83">
        <v>1.7921824187253223E-2</v>
      </c>
      <c r="EX83">
        <v>1.5409404620391812E-2</v>
      </c>
      <c r="EY83">
        <v>4.9759220656935027E-2</v>
      </c>
      <c r="EZ83">
        <v>4.920684988212521E-2</v>
      </c>
      <c r="FA83">
        <v>5.0006595212364661E-2</v>
      </c>
      <c r="FB83">
        <v>4.9707651760111403E-2</v>
      </c>
      <c r="FC83">
        <v>4.9935635511660116E-2</v>
      </c>
      <c r="FD83">
        <v>4.9741925961645547E-2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3.1761535747400773E-3</v>
      </c>
      <c r="FN83">
        <v>1.709518628073526E-2</v>
      </c>
      <c r="FO83">
        <v>1.737003447884887E-2</v>
      </c>
      <c r="FP83">
        <v>1.702679774861841E-2</v>
      </c>
      <c r="FQ83">
        <v>1.7603481212839622E-2</v>
      </c>
      <c r="FR83">
        <v>1.4783237058324033E-2</v>
      </c>
      <c r="FS83">
        <v>5.5378188855168001E-2</v>
      </c>
      <c r="FT83">
        <v>5.5959579334813457E-2</v>
      </c>
      <c r="FU83">
        <v>5.5083326933772089E-2</v>
      </c>
      <c r="FV83">
        <v>5.5247126025050518E-2</v>
      </c>
      <c r="FW83">
        <v>5.5598754609455993E-2</v>
      </c>
      <c r="FX83">
        <v>5.5068578034357642E-2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1.4725617437833238E-2</v>
      </c>
      <c r="GI83">
        <v>1.6051384832240605E-2</v>
      </c>
      <c r="GJ83">
        <v>1.6193500489210262E-2</v>
      </c>
      <c r="GK83">
        <v>1.8039492014432359E-2</v>
      </c>
      <c r="GL83">
        <v>1.7852746406894375E-2</v>
      </c>
      <c r="GM83">
        <v>6.1229301520327954E-2</v>
      </c>
      <c r="GN83">
        <v>6.1994299360248854E-2</v>
      </c>
      <c r="GO83">
        <v>6.2509293874484784E-2</v>
      </c>
      <c r="GP83">
        <v>6.1454371052805844E-2</v>
      </c>
      <c r="GQ83">
        <v>6.1845597866499791E-2</v>
      </c>
      <c r="GR83">
        <v>6.2080201988250476E-2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1.2824954659387176E-2</v>
      </c>
      <c r="HE83">
        <v>1.8437774919789485E-2</v>
      </c>
      <c r="HF83">
        <v>1.5650439901805199E-2</v>
      </c>
      <c r="HG83">
        <v>6.8735379049155443E-2</v>
      </c>
      <c r="HH83">
        <v>6.7287017652040232E-2</v>
      </c>
      <c r="HI83">
        <v>6.7168120963588457E-2</v>
      </c>
      <c r="HJ83">
        <v>6.6925784723842086E-2</v>
      </c>
      <c r="HK83">
        <v>6.7778075498725832E-2</v>
      </c>
      <c r="HL83">
        <v>6.7173606769605154E-2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1.5466034113394894E-2</v>
      </c>
      <c r="HZ83">
        <v>1.8801897758178584E-2</v>
      </c>
      <c r="IA83">
        <v>7.3490807679091288E-2</v>
      </c>
      <c r="IB83">
        <v>7.4361168573954264E-2</v>
      </c>
      <c r="IC83">
        <v>7.4825106827856244E-2</v>
      </c>
      <c r="ID83">
        <v>7.4497870371816405E-2</v>
      </c>
      <c r="IE83">
        <v>7.564258228378383E-2</v>
      </c>
      <c r="IF83">
        <v>7.3793248449659107E-2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1.5597637965394456E-2</v>
      </c>
      <c r="IU83">
        <v>0.10174286783790361</v>
      </c>
      <c r="IV83">
        <v>8.1754470552207345E-2</v>
      </c>
      <c r="IW83">
        <v>7.946325010320307E-2</v>
      </c>
      <c r="IX83">
        <v>8.0289470023002685E-2</v>
      </c>
      <c r="IY83">
        <v>8.0892852239259863E-2</v>
      </c>
      <c r="IZ83">
        <v>8.0606013028858448E-2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0.47637848477041489</v>
      </c>
      <c r="JP83">
        <v>0.23915796617001817</v>
      </c>
      <c r="JQ83">
        <v>9.9472467559808819E-2</v>
      </c>
      <c r="JR83">
        <v>8.7441325149397522E-2</v>
      </c>
      <c r="JS83">
        <v>8.7711202308879965E-2</v>
      </c>
      <c r="JT83">
        <v>8.6677334319336663E-2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0.28530042689790952</v>
      </c>
      <c r="KL83">
        <v>0.11874580616183041</v>
      </c>
      <c r="KM83">
        <v>9.8455580983555571E-2</v>
      </c>
      <c r="KN83">
        <v>9.3755000498964777E-2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0.56349386272907587</v>
      </c>
      <c r="LG83">
        <v>0.20896067396933937</v>
      </c>
      <c r="LH83">
        <v>0.11425464640372643</v>
      </c>
      <c r="LJ83" s="102" t="s">
        <v>675</v>
      </c>
      <c r="LL83">
        <v>5</v>
      </c>
      <c r="LM83" s="86">
        <v>0.25</v>
      </c>
      <c r="LN83">
        <f t="shared" ref="LN83:MG83" si="61">CC$68</f>
        <v>0</v>
      </c>
      <c r="LO83">
        <f t="shared" si="61"/>
        <v>0</v>
      </c>
      <c r="LP83">
        <f t="shared" si="61"/>
        <v>0</v>
      </c>
      <c r="LQ83">
        <f t="shared" si="61"/>
        <v>0</v>
      </c>
      <c r="LR83">
        <f t="shared" si="61"/>
        <v>0</v>
      </c>
      <c r="LS83">
        <f t="shared" si="61"/>
        <v>0</v>
      </c>
      <c r="LT83">
        <f t="shared" si="61"/>
        <v>1.0228120908587763</v>
      </c>
      <c r="LU83">
        <f t="shared" si="61"/>
        <v>1.1746024627929343</v>
      </c>
      <c r="LV83">
        <f t="shared" si="61"/>
        <v>0.66635567721330169</v>
      </c>
      <c r="LW83">
        <f t="shared" si="61"/>
        <v>0.61768429750693488</v>
      </c>
      <c r="LX83">
        <f t="shared" si="61"/>
        <v>0.56663819238696067</v>
      </c>
      <c r="LY83">
        <f t="shared" si="61"/>
        <v>0.65298034647285585</v>
      </c>
      <c r="LZ83">
        <f t="shared" si="61"/>
        <v>0.59821409218333799</v>
      </c>
      <c r="MA83">
        <f t="shared" si="61"/>
        <v>0.66474994089212514</v>
      </c>
      <c r="MB83">
        <f t="shared" si="61"/>
        <v>1.313950430999258</v>
      </c>
      <c r="MC83">
        <f t="shared" si="61"/>
        <v>1.2637686903595489</v>
      </c>
      <c r="MD83">
        <f t="shared" si="61"/>
        <v>1.2581509605532362</v>
      </c>
      <c r="ME83">
        <f t="shared" si="61"/>
        <v>1.3608693786678383</v>
      </c>
      <c r="MF83">
        <f t="shared" si="61"/>
        <v>1.2735542159690207</v>
      </c>
      <c r="MG83">
        <f t="shared" si="61"/>
        <v>1.3061773015679099</v>
      </c>
      <c r="MI83">
        <f t="shared" si="58"/>
        <v>8.6069250000000004</v>
      </c>
      <c r="MJ83" s="86">
        <v>0.25</v>
      </c>
      <c r="MK83">
        <f>0.4*LU83+0.6*LV83</f>
        <v>0.86965439144515477</v>
      </c>
    </row>
    <row r="84" spans="1:349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J84" s="102" t="s">
        <v>676</v>
      </c>
      <c r="LL84">
        <v>6</v>
      </c>
      <c r="LM84" s="86">
        <v>0.3</v>
      </c>
      <c r="LN84">
        <f t="shared" ref="LN84:MG84" si="62">CW$68</f>
        <v>0</v>
      </c>
      <c r="LO84">
        <f t="shared" si="62"/>
        <v>0</v>
      </c>
      <c r="LP84">
        <f t="shared" si="62"/>
        <v>0</v>
      </c>
      <c r="LQ84">
        <f t="shared" si="62"/>
        <v>0</v>
      </c>
      <c r="LR84">
        <f t="shared" si="62"/>
        <v>0</v>
      </c>
      <c r="LS84">
        <f t="shared" si="62"/>
        <v>0</v>
      </c>
      <c r="LT84">
        <f t="shared" si="62"/>
        <v>0</v>
      </c>
      <c r="LU84">
        <f t="shared" si="62"/>
        <v>0.95248221363524721</v>
      </c>
      <c r="LV84">
        <f t="shared" si="62"/>
        <v>1.0945356700471052</v>
      </c>
      <c r="LW84">
        <f t="shared" si="62"/>
        <v>0.73252022984917375</v>
      </c>
      <c r="LX84">
        <f t="shared" si="62"/>
        <v>0.75976829459454931</v>
      </c>
      <c r="LY84">
        <f t="shared" si="62"/>
        <v>0.87062095013840868</v>
      </c>
      <c r="LZ84">
        <f t="shared" si="62"/>
        <v>0.84622659993862381</v>
      </c>
      <c r="MA84">
        <f t="shared" si="62"/>
        <v>0.76975510222995081</v>
      </c>
      <c r="MB84">
        <f t="shared" si="62"/>
        <v>1.4661854709659365</v>
      </c>
      <c r="MC84">
        <f t="shared" si="62"/>
        <v>1.5151892883535458</v>
      </c>
      <c r="MD84">
        <f t="shared" si="62"/>
        <v>1.4253371128962553</v>
      </c>
      <c r="ME84">
        <f t="shared" si="62"/>
        <v>1.4656389242615646</v>
      </c>
      <c r="MF84">
        <f t="shared" si="62"/>
        <v>1.4586317453142834</v>
      </c>
      <c r="MG84">
        <f t="shared" si="62"/>
        <v>1.4704493770682405</v>
      </c>
      <c r="MI84">
        <f t="shared" si="58"/>
        <v>9.2042699999999993</v>
      </c>
      <c r="MJ84" s="86">
        <v>0.3</v>
      </c>
      <c r="MK84">
        <f>0.8*LV84+0.2*LW84</f>
        <v>1.0221325820075189</v>
      </c>
    </row>
    <row r="85" spans="1:349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J85" s="102" t="s">
        <v>677</v>
      </c>
      <c r="LL85">
        <v>7</v>
      </c>
      <c r="LM85" s="86">
        <v>0.35</v>
      </c>
      <c r="LN85">
        <f t="shared" ref="LN85:MG85" si="63">DQ$68</f>
        <v>0</v>
      </c>
      <c r="LO85">
        <f t="shared" si="63"/>
        <v>0</v>
      </c>
      <c r="LP85">
        <f t="shared" si="63"/>
        <v>0</v>
      </c>
      <c r="LQ85">
        <f t="shared" si="63"/>
        <v>0</v>
      </c>
      <c r="LR85">
        <f t="shared" si="63"/>
        <v>0</v>
      </c>
      <c r="LS85">
        <f t="shared" si="63"/>
        <v>0</v>
      </c>
      <c r="LT85">
        <f t="shared" si="63"/>
        <v>0</v>
      </c>
      <c r="LU85">
        <f t="shared" si="63"/>
        <v>0</v>
      </c>
      <c r="LV85">
        <f t="shared" si="63"/>
        <v>1.1779978517447047</v>
      </c>
      <c r="LW85">
        <f t="shared" si="63"/>
        <v>0.99620729569013611</v>
      </c>
      <c r="LX85">
        <f t="shared" si="63"/>
        <v>0.97646513311413186</v>
      </c>
      <c r="LY85">
        <f t="shared" si="63"/>
        <v>0.9162099505796566</v>
      </c>
      <c r="LZ85">
        <f t="shared" si="63"/>
        <v>0.89990497372711742</v>
      </c>
      <c r="MA85">
        <f t="shared" si="63"/>
        <v>1.0420400894156798</v>
      </c>
      <c r="MB85">
        <f t="shared" si="63"/>
        <v>1.5855584258582074</v>
      </c>
      <c r="MC85">
        <f t="shared" si="63"/>
        <v>1.5676057867003579</v>
      </c>
      <c r="MD85">
        <f t="shared" si="63"/>
        <v>1.6440160193836006</v>
      </c>
      <c r="ME85">
        <f t="shared" si="63"/>
        <v>1.5930530992305605</v>
      </c>
      <c r="MF85">
        <f t="shared" si="63"/>
        <v>1.6457553328251509</v>
      </c>
      <c r="MG85">
        <f t="shared" si="63"/>
        <v>1.6473153007974377</v>
      </c>
      <c r="MI85">
        <f t="shared" si="58"/>
        <v>9.801615</v>
      </c>
      <c r="MJ85" s="86">
        <v>0.35</v>
      </c>
      <c r="MK85">
        <f>0.2*LV85+0.8*LW85</f>
        <v>1.0325654069010499</v>
      </c>
    </row>
    <row r="86" spans="1:349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J86" s="102" t="s">
        <v>678</v>
      </c>
      <c r="LL86">
        <v>8</v>
      </c>
      <c r="LM86" s="86">
        <v>0.4</v>
      </c>
      <c r="LN86">
        <f t="shared" ref="LN86:MG86" si="64">EK$68</f>
        <v>0</v>
      </c>
      <c r="LO86">
        <f t="shared" si="64"/>
        <v>0</v>
      </c>
      <c r="LP86">
        <f t="shared" si="64"/>
        <v>0</v>
      </c>
      <c r="LQ86">
        <f t="shared" si="64"/>
        <v>0</v>
      </c>
      <c r="LR86">
        <f t="shared" si="64"/>
        <v>0</v>
      </c>
      <c r="LS86">
        <f t="shared" si="64"/>
        <v>0</v>
      </c>
      <c r="LT86">
        <f t="shared" si="64"/>
        <v>0</v>
      </c>
      <c r="LU86">
        <f t="shared" si="64"/>
        <v>0</v>
      </c>
      <c r="LV86">
        <f t="shared" si="64"/>
        <v>0.57542675058881432</v>
      </c>
      <c r="LW86">
        <f t="shared" si="64"/>
        <v>1.1696340743932108</v>
      </c>
      <c r="LX86">
        <f t="shared" si="64"/>
        <v>0.93062091960735482</v>
      </c>
      <c r="LY86">
        <f t="shared" si="64"/>
        <v>1.3248537672312193</v>
      </c>
      <c r="LZ86">
        <f t="shared" si="64"/>
        <v>1.2319790749504054</v>
      </c>
      <c r="MA86">
        <f t="shared" si="64"/>
        <v>1.2183160113541087</v>
      </c>
      <c r="MB86">
        <f t="shared" si="64"/>
        <v>1.739965089573601</v>
      </c>
      <c r="MC86">
        <f t="shared" si="64"/>
        <v>1.7913128617039127</v>
      </c>
      <c r="MD86">
        <f t="shared" si="64"/>
        <v>1.8172725427444052</v>
      </c>
      <c r="ME86">
        <f t="shared" si="64"/>
        <v>1.8369887914678327</v>
      </c>
      <c r="MF86">
        <f t="shared" si="64"/>
        <v>1.8453176141685141</v>
      </c>
      <c r="MG86">
        <f t="shared" si="64"/>
        <v>1.7912978375155033</v>
      </c>
      <c r="MI86">
        <f t="shared" si="58"/>
        <v>10.398960000000001</v>
      </c>
      <c r="MJ86" s="86">
        <v>0.4</v>
      </c>
      <c r="MK86">
        <f>0.6*LW86+0.4*LX86</f>
        <v>1.0740288124788684</v>
      </c>
    </row>
    <row r="87" spans="1:349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3.8606251442077515E-2</v>
      </c>
      <c r="H87">
        <v>3.5613038638225999E-2</v>
      </c>
      <c r="I87">
        <v>3.5853629956219858E-2</v>
      </c>
      <c r="J87">
        <v>3.5738496587923732E-2</v>
      </c>
      <c r="K87">
        <v>3.4977945983478753E-2</v>
      </c>
      <c r="L87">
        <v>3.1793315814642981E-2</v>
      </c>
      <c r="M87">
        <v>3.2346797839194905E-2</v>
      </c>
      <c r="N87">
        <v>3.2925416913846636E-2</v>
      </c>
      <c r="O87">
        <v>7.4241132768058798E-2</v>
      </c>
      <c r="P87">
        <v>7.3327498176079781E-2</v>
      </c>
      <c r="Q87">
        <v>7.444538786159681E-2</v>
      </c>
      <c r="R87">
        <v>7.4972454266911945E-2</v>
      </c>
      <c r="S87">
        <v>7.3465697438120731E-2</v>
      </c>
      <c r="T87">
        <v>7.4102826943826305E-2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4.0131653726272608E-2</v>
      </c>
      <c r="AB87">
        <v>3.4458745373896378E-2</v>
      </c>
      <c r="AC87">
        <v>3.7892412471530898E-2</v>
      </c>
      <c r="AD87">
        <v>3.9227835301261636E-2</v>
      </c>
      <c r="AE87">
        <v>4.0905358651672191E-2</v>
      </c>
      <c r="AF87">
        <v>4.0072642149651692E-2</v>
      </c>
      <c r="AG87">
        <v>3.6568886337424701E-2</v>
      </c>
      <c r="AH87">
        <v>3.6663469592958069E-2</v>
      </c>
      <c r="AI87">
        <v>8.8498203490767008E-2</v>
      </c>
      <c r="AJ87">
        <v>8.9200012090667316E-2</v>
      </c>
      <c r="AK87">
        <v>8.9102525886810932E-2</v>
      </c>
      <c r="AL87">
        <v>8.7531381562854352E-2</v>
      </c>
      <c r="AM87">
        <v>8.6988226385829981E-2</v>
      </c>
      <c r="AN87">
        <v>8.6747230650988993E-2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4.8765509829235838E-2</v>
      </c>
      <c r="AU87">
        <v>6.5285920732863822E-2</v>
      </c>
      <c r="AV87">
        <v>0.12645271948736789</v>
      </c>
      <c r="AW87">
        <v>6.513367527408917E-2</v>
      </c>
      <c r="AX87">
        <v>4.6375601158154194E-2</v>
      </c>
      <c r="AY87">
        <v>4.7935899416241844E-2</v>
      </c>
      <c r="AZ87">
        <v>5.1650150460454645E-2</v>
      </c>
      <c r="BA87">
        <v>4.5213931687856528E-2</v>
      </c>
      <c r="BB87">
        <v>5.0804144613187129E-2</v>
      </c>
      <c r="BC87">
        <v>0.10072201840430973</v>
      </c>
      <c r="BD87">
        <v>0.10166502630819661</v>
      </c>
      <c r="BE87">
        <v>0.1017711043289381</v>
      </c>
      <c r="BF87">
        <v>0.10286517283296412</v>
      </c>
      <c r="BG87">
        <v>0.10222154924476545</v>
      </c>
      <c r="BH87">
        <v>0.1045007332038066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5.3292180329144637E-2</v>
      </c>
      <c r="BP87">
        <v>0.17758279598636367</v>
      </c>
      <c r="BQ87">
        <v>0.1265528766236135</v>
      </c>
      <c r="BR87">
        <v>5.4085033742663526E-2</v>
      </c>
      <c r="BS87">
        <v>5.157308463798739E-2</v>
      </c>
      <c r="BT87">
        <v>5.2094052845072729E-2</v>
      </c>
      <c r="BU87">
        <v>4.9369252277272249E-2</v>
      </c>
      <c r="BV87">
        <v>5.1553854025297663E-2</v>
      </c>
      <c r="BW87">
        <v>0.11783229074746278</v>
      </c>
      <c r="BX87">
        <v>0.11762207549910762</v>
      </c>
      <c r="BY87">
        <v>0.11661491777461193</v>
      </c>
      <c r="BZ87">
        <v>0.11919795375628392</v>
      </c>
      <c r="CA87">
        <v>0.11518753927037537</v>
      </c>
      <c r="CB87">
        <v>0.11576020814242166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0.13623198120069718</v>
      </c>
      <c r="CJ87">
        <v>0.10607949539332652</v>
      </c>
      <c r="CK87">
        <v>0.13220810096207775</v>
      </c>
      <c r="CL87">
        <v>6.0804156797598999E-2</v>
      </c>
      <c r="CM87">
        <v>6.3452218496941715E-2</v>
      </c>
      <c r="CN87">
        <v>5.8666057544749781E-2</v>
      </c>
      <c r="CO87">
        <v>5.7008056772208701E-2</v>
      </c>
      <c r="CP87">
        <v>6.4335098390822409E-2</v>
      </c>
      <c r="CQ87">
        <v>0.1316421286351234</v>
      </c>
      <c r="CR87">
        <v>0.13134455163672223</v>
      </c>
      <c r="CS87">
        <v>0.13361523635497249</v>
      </c>
      <c r="CT87">
        <v>0.13311050712446565</v>
      </c>
      <c r="CU87">
        <v>0.13097559488846533</v>
      </c>
      <c r="CV87">
        <v>0.13385161989628819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6.7587579770706341E-2</v>
      </c>
      <c r="DE87">
        <v>0.13881962679671847</v>
      </c>
      <c r="DF87">
        <v>0.12385901516038889</v>
      </c>
      <c r="DG87">
        <v>6.4638942099737667E-2</v>
      </c>
      <c r="DH87">
        <v>6.1698062684427568E-2</v>
      </c>
      <c r="DI87">
        <v>7.1669882597436591E-2</v>
      </c>
      <c r="DJ87">
        <v>6.5360850132800699E-2</v>
      </c>
      <c r="DK87">
        <v>0.1471659027256722</v>
      </c>
      <c r="DL87">
        <v>0.14698599404603263</v>
      </c>
      <c r="DM87">
        <v>0.14668240616772116</v>
      </c>
      <c r="DN87">
        <v>0.14453449818345884</v>
      </c>
      <c r="DO87">
        <v>0.14603122936008928</v>
      </c>
      <c r="DP87">
        <v>0.14689336655482668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7.4498504744613447E-2</v>
      </c>
      <c r="DZ87">
        <v>7.6607547320841213E-2</v>
      </c>
      <c r="EA87">
        <v>6.4734610764755229E-2</v>
      </c>
      <c r="EB87">
        <v>7.8775233716315465E-2</v>
      </c>
      <c r="EC87">
        <v>7.5309040226921697E-2</v>
      </c>
      <c r="ED87">
        <v>7.6860407703301103E-2</v>
      </c>
      <c r="EE87">
        <v>0.16365862080438201</v>
      </c>
      <c r="EF87">
        <v>0.16046244890709432</v>
      </c>
      <c r="EG87">
        <v>0.16251113331046585</v>
      </c>
      <c r="EH87">
        <v>0.15986910578371544</v>
      </c>
      <c r="EI87">
        <v>0.16028831073006256</v>
      </c>
      <c r="EJ87">
        <v>0.1585805123650316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8.1121910591089974E-2</v>
      </c>
      <c r="ET87">
        <v>8.159651390240126E-2</v>
      </c>
      <c r="EU87">
        <v>7.8290974415676701E-2</v>
      </c>
      <c r="EV87">
        <v>7.8201552105513689E-2</v>
      </c>
      <c r="EW87">
        <v>7.6924005245650393E-2</v>
      </c>
      <c r="EX87">
        <v>8.5868041992305646E-2</v>
      </c>
      <c r="EY87">
        <v>0.17712349892921381</v>
      </c>
      <c r="EZ87">
        <v>0.17732334914674727</v>
      </c>
      <c r="FA87">
        <v>0.17112959031442285</v>
      </c>
      <c r="FB87">
        <v>0.17471146437785276</v>
      </c>
      <c r="FC87">
        <v>0.1769402564265781</v>
      </c>
      <c r="FD87">
        <v>0.17529453011971199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2.2494067443365726E-2</v>
      </c>
      <c r="FN87">
        <v>8.3494593227251321E-2</v>
      </c>
      <c r="FO87">
        <v>8.2956296620251599E-2</v>
      </c>
      <c r="FP87">
        <v>8.7819734214132403E-2</v>
      </c>
      <c r="FQ87">
        <v>7.8807023773769067E-2</v>
      </c>
      <c r="FR87">
        <v>8.6506912365780467E-2</v>
      </c>
      <c r="FS87">
        <v>0.18476286210073389</v>
      </c>
      <c r="FT87">
        <v>0.18658538533103358</v>
      </c>
      <c r="FU87">
        <v>0.18448242041207666</v>
      </c>
      <c r="FV87">
        <v>0.18984941225692803</v>
      </c>
      <c r="FW87">
        <v>0.18834726816683309</v>
      </c>
      <c r="FX87">
        <v>0.18515411858893416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0.10726063167111335</v>
      </c>
      <c r="GI87">
        <v>0.10231145656960225</v>
      </c>
      <c r="GJ87">
        <v>9.6712772052644197E-2</v>
      </c>
      <c r="GK87">
        <v>9.7377159510690647E-2</v>
      </c>
      <c r="GL87">
        <v>0.101809611964532</v>
      </c>
      <c r="GM87">
        <v>0.20368718717120732</v>
      </c>
      <c r="GN87">
        <v>0.20447232977201216</v>
      </c>
      <c r="GO87">
        <v>0.20479344385810522</v>
      </c>
      <c r="GP87">
        <v>0.20866581126450962</v>
      </c>
      <c r="GQ87">
        <v>0.20648669882443424</v>
      </c>
      <c r="GR87">
        <v>0.20778611676842598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0.11160424116522867</v>
      </c>
      <c r="HE87">
        <v>9.8894665297859244E-2</v>
      </c>
      <c r="HF87">
        <v>0.10984048211555537</v>
      </c>
      <c r="HG87">
        <v>0.22028645869068178</v>
      </c>
      <c r="HH87">
        <v>0.21713330769758207</v>
      </c>
      <c r="HI87">
        <v>0.21862538960795488</v>
      </c>
      <c r="HJ87">
        <v>0.22118138216449304</v>
      </c>
      <c r="HK87">
        <v>0.21556804447599467</v>
      </c>
      <c r="HL87">
        <v>0.21568805823591167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9.5904507353097662E-2</v>
      </c>
      <c r="HZ87">
        <v>9.8546901747617655E-2</v>
      </c>
      <c r="IA87">
        <v>0.23787064978964265</v>
      </c>
      <c r="IB87">
        <v>0.23223373316444007</v>
      </c>
      <c r="IC87">
        <v>0.24070616341670348</v>
      </c>
      <c r="ID87">
        <v>0.23677433851588664</v>
      </c>
      <c r="IE87">
        <v>0.24208195553060766</v>
      </c>
      <c r="IF87">
        <v>0.23859000391013205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8.0524569414791247E-2</v>
      </c>
      <c r="IU87">
        <v>0.30765666239077494</v>
      </c>
      <c r="IV87">
        <v>0.25323227257001624</v>
      </c>
      <c r="IW87">
        <v>0.24959045850356951</v>
      </c>
      <c r="IX87">
        <v>0.24943450742966436</v>
      </c>
      <c r="IY87">
        <v>0.24908437479318735</v>
      </c>
      <c r="IZ87">
        <v>0.24968998211602508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1.3437828309786533</v>
      </c>
      <c r="JP87">
        <v>0.67238864400114096</v>
      </c>
      <c r="JQ87">
        <v>0.29541054324799143</v>
      </c>
      <c r="JR87">
        <v>0.26757241561516493</v>
      </c>
      <c r="JS87">
        <v>0.26759235612457055</v>
      </c>
      <c r="JT87">
        <v>0.26645177861055475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0.82170471213882046</v>
      </c>
      <c r="KL87">
        <v>0.34367720122395234</v>
      </c>
      <c r="KM87">
        <v>0.29617756567204229</v>
      </c>
      <c r="KN87">
        <v>0.28728491008552715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1.4669046546417417</v>
      </c>
      <c r="LG87">
        <v>0.567687407681147</v>
      </c>
      <c r="LH87">
        <v>0.33351489946878976</v>
      </c>
      <c r="LJ87" s="102" t="s">
        <v>679</v>
      </c>
      <c r="LL87">
        <v>9</v>
      </c>
      <c r="LM87" s="86">
        <v>0.45</v>
      </c>
      <c r="LN87">
        <f t="shared" ref="LN87:MG87" si="65">FE$68</f>
        <v>0</v>
      </c>
      <c r="LO87">
        <f t="shared" si="65"/>
        <v>0</v>
      </c>
      <c r="LP87">
        <f t="shared" si="65"/>
        <v>0</v>
      </c>
      <c r="LQ87">
        <f t="shared" si="65"/>
        <v>0</v>
      </c>
      <c r="LR87">
        <f t="shared" si="65"/>
        <v>0</v>
      </c>
      <c r="LS87">
        <f t="shared" si="65"/>
        <v>0</v>
      </c>
      <c r="LT87">
        <f t="shared" si="65"/>
        <v>0</v>
      </c>
      <c r="LU87">
        <f t="shared" si="65"/>
        <v>0</v>
      </c>
      <c r="LV87">
        <f t="shared" si="65"/>
        <v>0.54732477669964297</v>
      </c>
      <c r="LW87">
        <f t="shared" si="65"/>
        <v>0.69491100701279984</v>
      </c>
      <c r="LX87">
        <f t="shared" si="65"/>
        <v>1.2521152462693954</v>
      </c>
      <c r="LY87">
        <f t="shared" si="65"/>
        <v>1.2889878286882017</v>
      </c>
      <c r="LZ87">
        <f t="shared" si="65"/>
        <v>1.1509244894492352</v>
      </c>
      <c r="MA87">
        <f t="shared" si="65"/>
        <v>1.2537999362817345</v>
      </c>
      <c r="MB87">
        <f t="shared" si="65"/>
        <v>1.9165203279097023</v>
      </c>
      <c r="MC87">
        <f t="shared" si="65"/>
        <v>2.0206365259433339</v>
      </c>
      <c r="MD87">
        <f t="shared" si="65"/>
        <v>1.8519243297186994</v>
      </c>
      <c r="ME87">
        <f t="shared" si="65"/>
        <v>1.9509863680903239</v>
      </c>
      <c r="MF87">
        <f t="shared" si="65"/>
        <v>2.0017728124654113</v>
      </c>
      <c r="MG87">
        <f t="shared" si="65"/>
        <v>2.0061794824689283</v>
      </c>
      <c r="MI87">
        <f t="shared" si="58"/>
        <v>10.996305</v>
      </c>
      <c r="MJ87" s="86">
        <v>0.45</v>
      </c>
      <c r="MK87">
        <f>0.01*LW87+0.99*LX87</f>
        <v>1.2465432038768294</v>
      </c>
    </row>
    <row r="88" spans="1:349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J88" s="102" t="s">
        <v>680</v>
      </c>
      <c r="LL88">
        <v>10</v>
      </c>
      <c r="LM88" s="86">
        <v>0.5</v>
      </c>
      <c r="LN88">
        <f t="shared" ref="LN88:MG88" si="66">FY$68</f>
        <v>0</v>
      </c>
      <c r="LO88">
        <f t="shared" si="66"/>
        <v>0</v>
      </c>
      <c r="LP88">
        <f t="shared" si="66"/>
        <v>0</v>
      </c>
      <c r="LQ88">
        <f t="shared" si="66"/>
        <v>0</v>
      </c>
      <c r="LR88">
        <f t="shared" si="66"/>
        <v>0</v>
      </c>
      <c r="LS88">
        <f t="shared" si="66"/>
        <v>0</v>
      </c>
      <c r="LT88">
        <f t="shared" si="66"/>
        <v>0</v>
      </c>
      <c r="LU88">
        <f t="shared" si="66"/>
        <v>0</v>
      </c>
      <c r="LV88">
        <f t="shared" si="66"/>
        <v>0</v>
      </c>
      <c r="LW88">
        <f t="shared" si="66"/>
        <v>0.73866676028160805</v>
      </c>
      <c r="LX88">
        <f t="shared" si="66"/>
        <v>1.2919185228450936</v>
      </c>
      <c r="LY88">
        <f t="shared" si="66"/>
        <v>1.2063213769692016</v>
      </c>
      <c r="LZ88">
        <f t="shared" si="66"/>
        <v>1.2216979712649756</v>
      </c>
      <c r="MA88">
        <f t="shared" si="66"/>
        <v>1.5954420219541119</v>
      </c>
      <c r="MB88">
        <f t="shared" si="66"/>
        <v>2.1917796587276928</v>
      </c>
      <c r="MC88">
        <f t="shared" si="66"/>
        <v>2.1571031716994735</v>
      </c>
      <c r="MD88">
        <f t="shared" si="66"/>
        <v>2.0954668313554636</v>
      </c>
      <c r="ME88">
        <f t="shared" si="66"/>
        <v>2.1144851429815947</v>
      </c>
      <c r="MF88">
        <f t="shared" si="66"/>
        <v>2.0400307912498348</v>
      </c>
      <c r="MG88">
        <f t="shared" si="66"/>
        <v>2.2334063073902444</v>
      </c>
      <c r="MI88">
        <f t="shared" si="58"/>
        <v>11.59365</v>
      </c>
      <c r="MJ88" s="86">
        <v>0.5</v>
      </c>
      <c r="MK88">
        <f>0.41*LX88+0.59*LY88</f>
        <v>1.2414162067783172</v>
      </c>
    </row>
    <row r="89" spans="1:349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J89" s="102" t="s">
        <v>681</v>
      </c>
      <c r="LL89">
        <v>11</v>
      </c>
      <c r="LM89" s="86">
        <v>0.55000000000000004</v>
      </c>
      <c r="LN89">
        <f t="shared" ref="LN89:MG89" si="67">GS$68</f>
        <v>0</v>
      </c>
      <c r="LO89">
        <f t="shared" si="67"/>
        <v>0</v>
      </c>
      <c r="LP89">
        <f t="shared" si="67"/>
        <v>0</v>
      </c>
      <c r="LQ89">
        <f t="shared" si="67"/>
        <v>0</v>
      </c>
      <c r="LR89">
        <f t="shared" si="67"/>
        <v>0</v>
      </c>
      <c r="LS89">
        <f t="shared" si="67"/>
        <v>0</v>
      </c>
      <c r="LT89">
        <f t="shared" si="67"/>
        <v>0</v>
      </c>
      <c r="LU89">
        <f t="shared" si="67"/>
        <v>0</v>
      </c>
      <c r="LV89">
        <f t="shared" si="67"/>
        <v>0</v>
      </c>
      <c r="LW89">
        <f t="shared" si="67"/>
        <v>0</v>
      </c>
      <c r="LX89">
        <f t="shared" si="67"/>
        <v>0</v>
      </c>
      <c r="LY89">
        <f t="shared" si="67"/>
        <v>0.8195855869545946</v>
      </c>
      <c r="LZ89">
        <f t="shared" si="67"/>
        <v>1.3512358377267681</v>
      </c>
      <c r="MA89">
        <f t="shared" si="67"/>
        <v>1.484499699973836</v>
      </c>
      <c r="MB89">
        <f t="shared" si="67"/>
        <v>2.4699061169989229</v>
      </c>
      <c r="MC89">
        <f t="shared" si="67"/>
        <v>2.4150376232850199</v>
      </c>
      <c r="MD89">
        <f t="shared" si="67"/>
        <v>2.2566419675574045</v>
      </c>
      <c r="ME89">
        <f t="shared" si="67"/>
        <v>2.3448836147281256</v>
      </c>
      <c r="MF89">
        <f t="shared" si="67"/>
        <v>2.3295701998158318</v>
      </c>
      <c r="MG89">
        <f t="shared" si="67"/>
        <v>2.331475878166112</v>
      </c>
      <c r="MI89">
        <f t="shared" si="58"/>
        <v>12.190995000000001</v>
      </c>
      <c r="MJ89" s="86">
        <v>0.55000000000000004</v>
      </c>
      <c r="MK89">
        <f>0.8*LY89+0.2*LZ89</f>
        <v>0.92591563710902935</v>
      </c>
    </row>
    <row r="90" spans="1:349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0.24561578960260458</v>
      </c>
      <c r="H90">
        <v>0.61191477289022134</v>
      </c>
      <c r="I90">
        <v>0.7356554282666381</v>
      </c>
      <c r="J90">
        <v>0.80314911756773411</v>
      </c>
      <c r="K90">
        <v>0.72404742863644433</v>
      </c>
      <c r="L90">
        <v>0.69656349408446938</v>
      </c>
      <c r="M90">
        <v>0.70391553403054352</v>
      </c>
      <c r="N90">
        <v>0.74634910989148229</v>
      </c>
      <c r="O90">
        <v>1.2141397525863611</v>
      </c>
      <c r="P90">
        <v>1.1933385774319745</v>
      </c>
      <c r="Q90">
        <v>1.2386171991813433</v>
      </c>
      <c r="R90">
        <v>1.2434485057434628</v>
      </c>
      <c r="S90">
        <v>1.2049247192142998</v>
      </c>
      <c r="T90">
        <v>1.248960177135866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0.30909958041297858</v>
      </c>
      <c r="AB90">
        <v>0.56160417497566495</v>
      </c>
      <c r="AC90">
        <v>0.55939195295235489</v>
      </c>
      <c r="AD90">
        <v>0.53044750781876582</v>
      </c>
      <c r="AE90">
        <v>0.53069391630958884</v>
      </c>
      <c r="AF90">
        <v>0.49617034438446672</v>
      </c>
      <c r="AG90">
        <v>0.53928446391618279</v>
      </c>
      <c r="AH90">
        <v>0.56135639793161118</v>
      </c>
      <c r="AI90">
        <v>1.0573424747631599</v>
      </c>
      <c r="AJ90">
        <v>1.1188948228898585</v>
      </c>
      <c r="AK90">
        <v>1.1222027198131803</v>
      </c>
      <c r="AL90">
        <v>1.089691072402083</v>
      </c>
      <c r="AM90">
        <v>1.100626622292596</v>
      </c>
      <c r="AN90">
        <v>1.0785427736523689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0.17987393500384027</v>
      </c>
      <c r="AV90">
        <v>0.59764418977814848</v>
      </c>
      <c r="AW90">
        <v>0.6364043835223252</v>
      </c>
      <c r="AX90">
        <v>0.60975140100642167</v>
      </c>
      <c r="AY90">
        <v>0.61505409194591532</v>
      </c>
      <c r="AZ90">
        <v>0.58331112833542675</v>
      </c>
      <c r="BA90">
        <v>0.61834137845318005</v>
      </c>
      <c r="BB90">
        <v>0.6445019550886244</v>
      </c>
      <c r="BC90">
        <v>1.1774051640890608</v>
      </c>
      <c r="BD90">
        <v>1.1884803733082387</v>
      </c>
      <c r="BE90">
        <v>1.1950029645402191</v>
      </c>
      <c r="BF90">
        <v>1.2199105861015995</v>
      </c>
      <c r="BG90">
        <v>1.216908676691832</v>
      </c>
      <c r="BH90">
        <v>1.205096543700477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1.8836047368630274E-2</v>
      </c>
      <c r="BP90">
        <v>0.39349853028537674</v>
      </c>
      <c r="BQ90">
        <v>0.52635858115608491</v>
      </c>
      <c r="BR90">
        <v>0.52348446958438277</v>
      </c>
      <c r="BS90">
        <v>0.58461000456799439</v>
      </c>
      <c r="BT90">
        <v>0.62447454638472544</v>
      </c>
      <c r="BU90">
        <v>0.58085911168391746</v>
      </c>
      <c r="BV90">
        <v>0.61476210764902361</v>
      </c>
      <c r="BW90">
        <v>1.2704031594371072</v>
      </c>
      <c r="BX90">
        <v>1.2372670949059279</v>
      </c>
      <c r="BY90">
        <v>1.2912511929420842</v>
      </c>
      <c r="BZ90">
        <v>1.2540482664008081</v>
      </c>
      <c r="CA90">
        <v>1.2729056119141227</v>
      </c>
      <c r="CB90">
        <v>1.2740716468088045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7.2208176500370091E-2</v>
      </c>
      <c r="CK90">
        <v>0.62102243114669464</v>
      </c>
      <c r="CL90">
        <v>0.67240571770874025</v>
      </c>
      <c r="CM90">
        <v>0.63898850490524373</v>
      </c>
      <c r="CN90">
        <v>0.67447376418372351</v>
      </c>
      <c r="CO90">
        <v>0.70378558292853577</v>
      </c>
      <c r="CP90">
        <v>0.74704412437573964</v>
      </c>
      <c r="CQ90">
        <v>1.3551687851845839</v>
      </c>
      <c r="CR90">
        <v>1.394203120471033</v>
      </c>
      <c r="CS90">
        <v>1.3799853478628714</v>
      </c>
      <c r="CT90">
        <v>1.3726086297227087</v>
      </c>
      <c r="CU90">
        <v>1.432212042078385</v>
      </c>
      <c r="CV90">
        <v>1.4087307823136739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3.6692269098233666E-15</v>
      </c>
      <c r="DE90">
        <v>0.23930815283911724</v>
      </c>
      <c r="DF90">
        <v>0.62275018989847952</v>
      </c>
      <c r="DG90">
        <v>0.67208323821403615</v>
      </c>
      <c r="DH90">
        <v>0.61024018082299158</v>
      </c>
      <c r="DI90">
        <v>0.76974969225086542</v>
      </c>
      <c r="DJ90">
        <v>0.67824569050641326</v>
      </c>
      <c r="DK90">
        <v>1.4613748924807113</v>
      </c>
      <c r="DL90">
        <v>1.4595752726691471</v>
      </c>
      <c r="DM90">
        <v>1.4754147106347111</v>
      </c>
      <c r="DN90">
        <v>1.4705936785064755</v>
      </c>
      <c r="DO90">
        <v>1.5080901546936214</v>
      </c>
      <c r="DP90">
        <v>1.5257810311750057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2.6306471437722075E-2</v>
      </c>
      <c r="DZ90">
        <v>0.36053230232885264</v>
      </c>
      <c r="EA90">
        <v>0.60765217002269512</v>
      </c>
      <c r="EB90">
        <v>0.57224975073189288</v>
      </c>
      <c r="EC90">
        <v>0.62180658053074334</v>
      </c>
      <c r="ED90">
        <v>0.65737120605680266</v>
      </c>
      <c r="EE90">
        <v>1.5434521698400909</v>
      </c>
      <c r="EF90">
        <v>1.5225493279734421</v>
      </c>
      <c r="EG90">
        <v>1.546461835661689</v>
      </c>
      <c r="EH90">
        <v>1.5585995885647304</v>
      </c>
      <c r="EI90">
        <v>1.585946203351742</v>
      </c>
      <c r="EJ90">
        <v>1.5782591888575888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3.6200478669827812E-2</v>
      </c>
      <c r="EU90">
        <v>0.46160959211519353</v>
      </c>
      <c r="EV90">
        <v>0.60237661835070766</v>
      </c>
      <c r="EW90">
        <v>0.63786677333263331</v>
      </c>
      <c r="EX90">
        <v>0.58296356748400247</v>
      </c>
      <c r="EY90">
        <v>1.6318621496593926</v>
      </c>
      <c r="EZ90">
        <v>1.6303297465137354</v>
      </c>
      <c r="FA90">
        <v>1.6548580407785816</v>
      </c>
      <c r="FB90">
        <v>1.6428678414355884</v>
      </c>
      <c r="FC90">
        <v>1.6806249736310843</v>
      </c>
      <c r="FD90">
        <v>1.6904343935690995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3.5937868777500142E-15</v>
      </c>
      <c r="FO90">
        <v>0.14841812997799161</v>
      </c>
      <c r="FP90">
        <v>0.58368915755944684</v>
      </c>
      <c r="FQ90">
        <v>0.60613902377719819</v>
      </c>
      <c r="FR90">
        <v>0.64303215792699653</v>
      </c>
      <c r="FS90">
        <v>1.7049342911288881</v>
      </c>
      <c r="FT90">
        <v>1.7307287112366796</v>
      </c>
      <c r="FU90">
        <v>1.7000938644697619</v>
      </c>
      <c r="FV90">
        <v>1.7431874998347654</v>
      </c>
      <c r="FW90">
        <v>1.7541002441376634</v>
      </c>
      <c r="FX90">
        <v>1.7707870457161454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1.0682929918231452E-2</v>
      </c>
      <c r="GJ90">
        <v>0.31449453066006339</v>
      </c>
      <c r="GK90">
        <v>0.58126957056965711</v>
      </c>
      <c r="GL90">
        <v>0.65208070605190682</v>
      </c>
      <c r="GM90">
        <v>1.8036661734142452</v>
      </c>
      <c r="GN90">
        <v>1.8360399117162938</v>
      </c>
      <c r="GO90">
        <v>1.8521936249569904</v>
      </c>
      <c r="GP90">
        <v>1.8497461328304199</v>
      </c>
      <c r="GQ90">
        <v>1.8441536228549977</v>
      </c>
      <c r="GR90">
        <v>1.9056686259861961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1.794765173957993E-14</v>
      </c>
      <c r="HE90">
        <v>0.10131251934327669</v>
      </c>
      <c r="HF90">
        <v>0.4401937653125691</v>
      </c>
      <c r="HG90">
        <v>2.0717778800052047</v>
      </c>
      <c r="HH90">
        <v>2.0494614356914673</v>
      </c>
      <c r="HI90">
        <v>2.0376599837002121</v>
      </c>
      <c r="HJ90">
        <v>2.0471476558899737</v>
      </c>
      <c r="HK90">
        <v>2.0758347430867672</v>
      </c>
      <c r="HL90">
        <v>2.0871334297064719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1.0887374595581517E-14</v>
      </c>
      <c r="HZ90">
        <v>2.1452489733928774E-14</v>
      </c>
      <c r="IA90">
        <v>2.1060136910662184</v>
      </c>
      <c r="IB90">
        <v>2.2504548994443678</v>
      </c>
      <c r="IC90">
        <v>2.3102190602560335</v>
      </c>
      <c r="ID90">
        <v>2.3384246310970336</v>
      </c>
      <c r="IE90">
        <v>2.3590238792259188</v>
      </c>
      <c r="IF90">
        <v>2.3321352541490978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2.7514515013420242</v>
      </c>
      <c r="IV90">
        <v>2.3160842565124757</v>
      </c>
      <c r="IW90">
        <v>2.3784747584100989</v>
      </c>
      <c r="IX90">
        <v>2.5025111393884871</v>
      </c>
      <c r="IY90">
        <v>2.5643396764596322</v>
      </c>
      <c r="IZ90">
        <v>2.5860872707905513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12.201893794134309</v>
      </c>
      <c r="JP90">
        <v>6.5076901617112437</v>
      </c>
      <c r="JQ90">
        <v>2.8033929658711547</v>
      </c>
      <c r="JR90">
        <v>2.588352794115572</v>
      </c>
      <c r="JS90">
        <v>2.7278892171835922</v>
      </c>
      <c r="JT90">
        <v>2.7945402112303008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7.574350697188506</v>
      </c>
      <c r="KL90">
        <v>3.3300887050419914</v>
      </c>
      <c r="KM90">
        <v>2.9014802225433955</v>
      </c>
      <c r="KN90">
        <v>2.8796135527013367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14.642295646971938</v>
      </c>
      <c r="LG90">
        <v>5.8417365651955615</v>
      </c>
      <c r="LH90">
        <v>3.320938782955638</v>
      </c>
      <c r="LJ90" s="102" t="s">
        <v>682</v>
      </c>
      <c r="LL90">
        <v>12</v>
      </c>
      <c r="LM90" s="86">
        <v>0.6</v>
      </c>
      <c r="LN90">
        <f t="shared" ref="LN90:MG90" si="68">HM$68</f>
        <v>0</v>
      </c>
      <c r="LO90">
        <f t="shared" si="68"/>
        <v>0</v>
      </c>
      <c r="LP90">
        <f t="shared" si="68"/>
        <v>0</v>
      </c>
      <c r="LQ90">
        <f t="shared" si="68"/>
        <v>0</v>
      </c>
      <c r="LR90">
        <f t="shared" si="68"/>
        <v>0</v>
      </c>
      <c r="LS90">
        <f t="shared" si="68"/>
        <v>0</v>
      </c>
      <c r="LT90">
        <f t="shared" si="68"/>
        <v>0</v>
      </c>
      <c r="LU90">
        <f t="shared" si="68"/>
        <v>0</v>
      </c>
      <c r="LV90">
        <f t="shared" si="68"/>
        <v>0</v>
      </c>
      <c r="LW90">
        <f t="shared" si="68"/>
        <v>0</v>
      </c>
      <c r="LX90">
        <f t="shared" si="68"/>
        <v>0</v>
      </c>
      <c r="LY90">
        <f t="shared" si="68"/>
        <v>0</v>
      </c>
      <c r="LZ90">
        <f t="shared" si="68"/>
        <v>0.97015266510201759</v>
      </c>
      <c r="MA90">
        <f t="shared" si="68"/>
        <v>1.2873831605104546</v>
      </c>
      <c r="MB90">
        <f t="shared" si="68"/>
        <v>2.3510396635657393</v>
      </c>
      <c r="MC90">
        <f t="shared" si="68"/>
        <v>2.496987894587305</v>
      </c>
      <c r="MD90">
        <f t="shared" si="68"/>
        <v>2.4491901287612388</v>
      </c>
      <c r="ME90">
        <f t="shared" si="68"/>
        <v>2.5084447236099243</v>
      </c>
      <c r="MF90">
        <f t="shared" si="68"/>
        <v>2.4730836052970102</v>
      </c>
      <c r="MG90">
        <f t="shared" si="68"/>
        <v>2.5189117446687024</v>
      </c>
      <c r="MI90">
        <f t="shared" si="58"/>
        <v>12.78834</v>
      </c>
      <c r="MJ90" s="86">
        <v>0.6</v>
      </c>
      <c r="MK90">
        <f>0.21*LY90+0.79*LZ90</f>
        <v>0.76642060543059398</v>
      </c>
    </row>
    <row r="91" spans="1:349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7.4073380593280467</v>
      </c>
      <c r="H91">
        <v>8.1192246008124549</v>
      </c>
      <c r="I91">
        <v>8.243733025292066</v>
      </c>
      <c r="J91">
        <v>8.7620999297020781</v>
      </c>
      <c r="K91">
        <v>7.2901540090497283</v>
      </c>
      <c r="L91">
        <v>7.5106364532415357</v>
      </c>
      <c r="M91">
        <v>7.6900697506794335</v>
      </c>
      <c r="N91">
        <v>7.8107095982867198</v>
      </c>
      <c r="O91">
        <v>17.718342948890644</v>
      </c>
      <c r="P91">
        <v>17.617313748034256</v>
      </c>
      <c r="Q91">
        <v>17.665167599362757</v>
      </c>
      <c r="R91">
        <v>17.782823424910532</v>
      </c>
      <c r="S91">
        <v>17.569626425801097</v>
      </c>
      <c r="T91">
        <v>17.673732724706031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8.3746856093235689</v>
      </c>
      <c r="AB91">
        <v>9.6826649857592955</v>
      </c>
      <c r="AC91">
        <v>9.922968910631667</v>
      </c>
      <c r="AD91">
        <v>8.4152921674337069</v>
      </c>
      <c r="AE91">
        <v>9.3270151923717606</v>
      </c>
      <c r="AF91">
        <v>9.4878825134563094</v>
      </c>
      <c r="AG91">
        <v>9.3593826952587591</v>
      </c>
      <c r="AH91">
        <v>9.6699317630018893</v>
      </c>
      <c r="AI91">
        <v>20.495216771550169</v>
      </c>
      <c r="AJ91">
        <v>21.292200910897286</v>
      </c>
      <c r="AK91">
        <v>21.320306939303183</v>
      </c>
      <c r="AL91">
        <v>20.943978142823717</v>
      </c>
      <c r="AM91">
        <v>20.938461532932582</v>
      </c>
      <c r="AN91">
        <v>20.573599849288488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3.7309310083275702</v>
      </c>
      <c r="AU91">
        <v>7.9744955655494678</v>
      </c>
      <c r="AV91">
        <v>10.053308650876383</v>
      </c>
      <c r="AW91">
        <v>11.68317033697117</v>
      </c>
      <c r="AX91">
        <v>10.002228706600892</v>
      </c>
      <c r="AY91">
        <v>10.461243600965526</v>
      </c>
      <c r="AZ91">
        <v>10.532800807743588</v>
      </c>
      <c r="BA91">
        <v>10.470325466490262</v>
      </c>
      <c r="BB91">
        <v>10.861953173743277</v>
      </c>
      <c r="BC91">
        <v>24.738221551454327</v>
      </c>
      <c r="BD91">
        <v>24.673292002393961</v>
      </c>
      <c r="BE91">
        <v>24.102705537517274</v>
      </c>
      <c r="BF91">
        <v>24.565425099172536</v>
      </c>
      <c r="BG91">
        <v>24.70585102181467</v>
      </c>
      <c r="BH91">
        <v>24.245490343803922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10.760287374862967</v>
      </c>
      <c r="BP91">
        <v>11.539279400272207</v>
      </c>
      <c r="BQ91">
        <v>12.506621135139946</v>
      </c>
      <c r="BR91">
        <v>11.51336035506748</v>
      </c>
      <c r="BS91">
        <v>11.917968556997536</v>
      </c>
      <c r="BT91">
        <v>12.011173739025461</v>
      </c>
      <c r="BU91">
        <v>12.834199743327423</v>
      </c>
      <c r="BV91">
        <v>11.988914836714102</v>
      </c>
      <c r="BW91">
        <v>28.36860072721964</v>
      </c>
      <c r="BX91">
        <v>27.740969801091108</v>
      </c>
      <c r="BY91">
        <v>28.044469327055225</v>
      </c>
      <c r="BZ91">
        <v>27.755645612598183</v>
      </c>
      <c r="CA91">
        <v>27.637601113815347</v>
      </c>
      <c r="CB91">
        <v>28.135466867214898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7.4098340208739293</v>
      </c>
      <c r="CJ91">
        <v>12.279391470886562</v>
      </c>
      <c r="CK91">
        <v>14.141089440702194</v>
      </c>
      <c r="CL91">
        <v>12.889619615621934</v>
      </c>
      <c r="CM91">
        <v>12.118581826023156</v>
      </c>
      <c r="CN91">
        <v>13.531286710215753</v>
      </c>
      <c r="CO91">
        <v>12.972730176353313</v>
      </c>
      <c r="CP91">
        <v>14.079161126360034</v>
      </c>
      <c r="CQ91">
        <v>31.628889491100097</v>
      </c>
      <c r="CR91">
        <v>31.216262492037799</v>
      </c>
      <c r="CS91">
        <v>30.761623522307801</v>
      </c>
      <c r="CT91">
        <v>31.886544287676813</v>
      </c>
      <c r="CU91">
        <v>31.431749539235071</v>
      </c>
      <c r="CV91">
        <v>31.402613609237878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12.901310580793309</v>
      </c>
      <c r="DE91">
        <v>14.907578348248881</v>
      </c>
      <c r="DF91">
        <v>14.591796524539706</v>
      </c>
      <c r="DG91">
        <v>15.145464571897852</v>
      </c>
      <c r="DH91">
        <v>15.260596567826362</v>
      </c>
      <c r="DI91">
        <v>16.82714245585656</v>
      </c>
      <c r="DJ91">
        <v>14.889220696852879</v>
      </c>
      <c r="DK91">
        <v>34.643330738979081</v>
      </c>
      <c r="DL91">
        <v>35.205766609063851</v>
      </c>
      <c r="DM91">
        <v>34.256790063728431</v>
      </c>
      <c r="DN91">
        <v>34.54909479937271</v>
      </c>
      <c r="DO91">
        <v>34.667897128788532</v>
      </c>
      <c r="DP91">
        <v>35.320041223070213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13.283239990801123</v>
      </c>
      <c r="DZ91">
        <v>16.860643216221312</v>
      </c>
      <c r="EA91">
        <v>16.217515056706549</v>
      </c>
      <c r="EB91">
        <v>15.748011223711577</v>
      </c>
      <c r="EC91">
        <v>15.207254992025224</v>
      </c>
      <c r="ED91">
        <v>17.171375512376038</v>
      </c>
      <c r="EE91">
        <v>38.025785689711938</v>
      </c>
      <c r="EF91">
        <v>37.51636934284916</v>
      </c>
      <c r="EG91">
        <v>38.53765631317102</v>
      </c>
      <c r="EH91">
        <v>37.611918830870174</v>
      </c>
      <c r="EI91">
        <v>38.440664932059576</v>
      </c>
      <c r="EJ91">
        <v>38.061991422824782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11.31701152047102</v>
      </c>
      <c r="ET91">
        <v>13.779212655082453</v>
      </c>
      <c r="EU91">
        <v>15.383255997777146</v>
      </c>
      <c r="EV91">
        <v>19.692058715037149</v>
      </c>
      <c r="EW91">
        <v>17.985687498737779</v>
      </c>
      <c r="EX91">
        <v>18.302724751204423</v>
      </c>
      <c r="EY91">
        <v>41.507079347163128</v>
      </c>
      <c r="EZ91">
        <v>41.803732631559051</v>
      </c>
      <c r="FA91">
        <v>41.851609568060937</v>
      </c>
      <c r="FB91">
        <v>41.549931859245426</v>
      </c>
      <c r="FC91">
        <v>41.917404730106313</v>
      </c>
      <c r="FD91">
        <v>41.618856654095993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2.8782459681819019</v>
      </c>
      <c r="FN91">
        <v>15.605429887540254</v>
      </c>
      <c r="FO91">
        <v>18.511326797842376</v>
      </c>
      <c r="FP91">
        <v>19.855548606600234</v>
      </c>
      <c r="FQ91">
        <v>17.974061574854151</v>
      </c>
      <c r="FR91">
        <v>20.006545498834772</v>
      </c>
      <c r="FS91">
        <v>45.16012502249113</v>
      </c>
      <c r="FT91">
        <v>45.634572843002999</v>
      </c>
      <c r="FU91">
        <v>43.95986266340666</v>
      </c>
      <c r="FV91">
        <v>44.647766878955579</v>
      </c>
      <c r="FW91">
        <v>45.611164490799588</v>
      </c>
      <c r="FX91">
        <v>45.694714483065162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7.981840925475753</v>
      </c>
      <c r="GI91">
        <v>15.63718405733222</v>
      </c>
      <c r="GJ91">
        <v>20.362597531699457</v>
      </c>
      <c r="GK91">
        <v>19.248923478868555</v>
      </c>
      <c r="GL91">
        <v>20.598166460100334</v>
      </c>
      <c r="GM91">
        <v>48.909169516280272</v>
      </c>
      <c r="GN91">
        <v>48.495098797553567</v>
      </c>
      <c r="GO91">
        <v>48.673509027772852</v>
      </c>
      <c r="GP91">
        <v>48.494219204863121</v>
      </c>
      <c r="GQ91">
        <v>47.814350693416166</v>
      </c>
      <c r="GR91">
        <v>49.663090233448621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12.873170416759569</v>
      </c>
      <c r="HE91">
        <v>20.943538010444687</v>
      </c>
      <c r="HF91">
        <v>20.763197752223768</v>
      </c>
      <c r="HG91">
        <v>53.442500601016327</v>
      </c>
      <c r="HH91">
        <v>52.723060925829671</v>
      </c>
      <c r="HI91">
        <v>51.780597668418771</v>
      </c>
      <c r="HJ91">
        <v>51.908421648433794</v>
      </c>
      <c r="HK91">
        <v>52.465452992481147</v>
      </c>
      <c r="HL91">
        <v>52.412880407690103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10.593860722669275</v>
      </c>
      <c r="HZ91">
        <v>15.751749421218557</v>
      </c>
      <c r="IA91">
        <v>55.980167076050662</v>
      </c>
      <c r="IB91">
        <v>56.802354726918807</v>
      </c>
      <c r="IC91">
        <v>56.554067110596741</v>
      </c>
      <c r="ID91">
        <v>56.958965043271569</v>
      </c>
      <c r="IE91">
        <v>56.467956459907519</v>
      </c>
      <c r="IF91">
        <v>56.2005893730488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12.764181386172627</v>
      </c>
      <c r="IU91">
        <v>71.485450072339972</v>
      </c>
      <c r="IV91">
        <v>59.391607142480211</v>
      </c>
      <c r="IW91">
        <v>59.960147252331289</v>
      </c>
      <c r="IX91">
        <v>59.791316064571213</v>
      </c>
      <c r="IY91">
        <v>59.382718638983782</v>
      </c>
      <c r="IZ91">
        <v>59.793306492303351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316.11372299054312</v>
      </c>
      <c r="JP91">
        <v>159.04000065362575</v>
      </c>
      <c r="JQ91">
        <v>69.114685638507495</v>
      </c>
      <c r="JR91">
        <v>63.548026526807483</v>
      </c>
      <c r="JS91">
        <v>63.245276771000938</v>
      </c>
      <c r="JT91">
        <v>63.390090299686719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182.38136978062991</v>
      </c>
      <c r="KL91">
        <v>80.727643910871734</v>
      </c>
      <c r="KM91">
        <v>69.593974027832914</v>
      </c>
      <c r="KN91">
        <v>67.427373320200132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350.4032581175835</v>
      </c>
      <c r="LG91">
        <v>134.21545469786224</v>
      </c>
      <c r="LH91">
        <v>76.91833855422712</v>
      </c>
      <c r="LJ91" s="102" t="s">
        <v>683</v>
      </c>
      <c r="LL91">
        <v>13</v>
      </c>
      <c r="LM91" s="86">
        <v>0.65</v>
      </c>
      <c r="LN91">
        <f t="shared" ref="LN91:MG91" si="69">IG$68</f>
        <v>0</v>
      </c>
      <c r="LO91">
        <f t="shared" si="69"/>
        <v>0</v>
      </c>
      <c r="LP91">
        <f t="shared" si="69"/>
        <v>0</v>
      </c>
      <c r="LQ91">
        <f t="shared" si="69"/>
        <v>0</v>
      </c>
      <c r="LR91">
        <f t="shared" si="69"/>
        <v>0</v>
      </c>
      <c r="LS91">
        <f t="shared" si="69"/>
        <v>0</v>
      </c>
      <c r="LT91">
        <f t="shared" si="69"/>
        <v>0</v>
      </c>
      <c r="LU91">
        <f t="shared" si="69"/>
        <v>0</v>
      </c>
      <c r="LV91">
        <f t="shared" si="69"/>
        <v>0</v>
      </c>
      <c r="LW91">
        <f t="shared" si="69"/>
        <v>0</v>
      </c>
      <c r="LX91">
        <f t="shared" si="69"/>
        <v>0</v>
      </c>
      <c r="LY91">
        <f t="shared" si="69"/>
        <v>0</v>
      </c>
      <c r="LZ91">
        <f t="shared" si="69"/>
        <v>0</v>
      </c>
      <c r="MA91">
        <f t="shared" si="69"/>
        <v>0.62495199763116094</v>
      </c>
      <c r="MB91">
        <f t="shared" si="69"/>
        <v>2.2409610089885832</v>
      </c>
      <c r="MC91">
        <f t="shared" si="69"/>
        <v>2.3473537076508588</v>
      </c>
      <c r="MD91">
        <f t="shared" si="69"/>
        <v>2.4996461323459229</v>
      </c>
      <c r="ME91">
        <f t="shared" si="69"/>
        <v>2.6217195371020616</v>
      </c>
      <c r="MF91">
        <f t="shared" si="69"/>
        <v>2.6318972346778282</v>
      </c>
      <c r="MG91">
        <f t="shared" si="69"/>
        <v>2.6991498372371967</v>
      </c>
      <c r="MI91">
        <f t="shared" si="58"/>
        <v>13.385685</v>
      </c>
      <c r="MJ91" s="86">
        <v>0.65</v>
      </c>
      <c r="MK91">
        <f>0.61*LZ91+0.39*MA91</f>
        <v>0.24373127907615277</v>
      </c>
    </row>
    <row r="92" spans="1:349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1.8518345148320117</v>
      </c>
      <c r="H92">
        <v>2.0298061502031137</v>
      </c>
      <c r="I92">
        <v>2.0609332563230165</v>
      </c>
      <c r="J92">
        <v>2.1905249824255195</v>
      </c>
      <c r="K92">
        <v>1.8225385022624321</v>
      </c>
      <c r="L92">
        <v>1.8776591133103839</v>
      </c>
      <c r="M92">
        <v>1.9225174376698584</v>
      </c>
      <c r="N92">
        <v>1.95267739957168</v>
      </c>
      <c r="O92">
        <v>4.429585737222661</v>
      </c>
      <c r="P92">
        <v>4.404328437008564</v>
      </c>
      <c r="Q92">
        <v>4.4162918998406893</v>
      </c>
      <c r="R92">
        <v>4.445705856227633</v>
      </c>
      <c r="S92">
        <v>4.3924066064502743</v>
      </c>
      <c r="T92">
        <v>4.4184331811765079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2.0936714023308922</v>
      </c>
      <c r="AB92">
        <v>2.4206662464398239</v>
      </c>
      <c r="AC92">
        <v>2.4807422276579167</v>
      </c>
      <c r="AD92">
        <v>2.1038230418584267</v>
      </c>
      <c r="AE92">
        <v>2.3317537980929401</v>
      </c>
      <c r="AF92">
        <v>2.3719706283640773</v>
      </c>
      <c r="AG92">
        <v>2.3398456738146898</v>
      </c>
      <c r="AH92">
        <v>2.4174829407504723</v>
      </c>
      <c r="AI92">
        <v>5.1238041928875422</v>
      </c>
      <c r="AJ92">
        <v>5.3230502277243215</v>
      </c>
      <c r="AK92">
        <v>5.3300767348257958</v>
      </c>
      <c r="AL92">
        <v>5.2359945357059292</v>
      </c>
      <c r="AM92">
        <v>5.2346153832331455</v>
      </c>
      <c r="AN92">
        <v>5.143399962322122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0.93273275208189255</v>
      </c>
      <c r="AU92">
        <v>1.993623891387367</v>
      </c>
      <c r="AV92">
        <v>2.5133271627190958</v>
      </c>
      <c r="AW92">
        <v>2.9207925842427924</v>
      </c>
      <c r="AX92">
        <v>2.500557176650223</v>
      </c>
      <c r="AY92">
        <v>2.6153109002413815</v>
      </c>
      <c r="AZ92">
        <v>2.6332002019358969</v>
      </c>
      <c r="BA92">
        <v>2.6175813666225656</v>
      </c>
      <c r="BB92">
        <v>2.7154882934358193</v>
      </c>
      <c r="BC92">
        <v>6.1845553878635817</v>
      </c>
      <c r="BD92">
        <v>6.1683230005984901</v>
      </c>
      <c r="BE92">
        <v>6.0256763843793184</v>
      </c>
      <c r="BF92">
        <v>6.1413562747931341</v>
      </c>
      <c r="BG92">
        <v>6.1764627554536675</v>
      </c>
      <c r="BH92">
        <v>6.0613725859509806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2.6900718437157418</v>
      </c>
      <c r="BP92">
        <v>2.8848198500680517</v>
      </c>
      <c r="BQ92">
        <v>3.1266552837849866</v>
      </c>
      <c r="BR92">
        <v>2.87834008876687</v>
      </c>
      <c r="BS92">
        <v>2.9794921392493841</v>
      </c>
      <c r="BT92">
        <v>3.0027934347563652</v>
      </c>
      <c r="BU92">
        <v>3.2085499358318557</v>
      </c>
      <c r="BV92">
        <v>2.9972287091785255</v>
      </c>
      <c r="BW92">
        <v>7.09215018180491</v>
      </c>
      <c r="BX92">
        <v>6.935242450272777</v>
      </c>
      <c r="BY92">
        <v>7.0111173317638062</v>
      </c>
      <c r="BZ92">
        <v>6.9389114031495458</v>
      </c>
      <c r="CA92">
        <v>6.9094002784538366</v>
      </c>
      <c r="CB92">
        <v>7.0338667168037246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1.8524585052184823</v>
      </c>
      <c r="CJ92">
        <v>3.0698478677216405</v>
      </c>
      <c r="CK92">
        <v>3.5352723601755485</v>
      </c>
      <c r="CL92">
        <v>3.2224049039054834</v>
      </c>
      <c r="CM92">
        <v>3.0296454565057891</v>
      </c>
      <c r="CN92">
        <v>3.3828216775539381</v>
      </c>
      <c r="CO92">
        <v>3.2431825440883282</v>
      </c>
      <c r="CP92">
        <v>3.5197902815900086</v>
      </c>
      <c r="CQ92">
        <v>7.9072223727750242</v>
      </c>
      <c r="CR92">
        <v>7.8040656230094498</v>
      </c>
      <c r="CS92">
        <v>7.6904058805769502</v>
      </c>
      <c r="CT92">
        <v>7.9716360719192032</v>
      </c>
      <c r="CU92">
        <v>7.8579373848087677</v>
      </c>
      <c r="CV92">
        <v>7.8506534023094696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3.2253276451983273</v>
      </c>
      <c r="DE92">
        <v>3.7268945870622203</v>
      </c>
      <c r="DF92">
        <v>3.6479491311349266</v>
      </c>
      <c r="DG92">
        <v>3.7863661429744631</v>
      </c>
      <c r="DH92">
        <v>3.8151491419565904</v>
      </c>
      <c r="DI92">
        <v>4.20678561396414</v>
      </c>
      <c r="DJ92">
        <v>3.7223051742132198</v>
      </c>
      <c r="DK92">
        <v>8.6608326847447703</v>
      </c>
      <c r="DL92">
        <v>8.8014416522659626</v>
      </c>
      <c r="DM92">
        <v>8.5641975159321078</v>
      </c>
      <c r="DN92">
        <v>8.6372736998431776</v>
      </c>
      <c r="DO92">
        <v>8.666974282197133</v>
      </c>
      <c r="DP92">
        <v>8.8300103057675532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3.3208099977002807</v>
      </c>
      <c r="DZ92">
        <v>4.2151608040553281</v>
      </c>
      <c r="EA92">
        <v>4.0543787641766373</v>
      </c>
      <c r="EB92">
        <v>3.9370028059278943</v>
      </c>
      <c r="EC92">
        <v>3.8018137480063059</v>
      </c>
      <c r="ED92">
        <v>4.2928438780940095</v>
      </c>
      <c r="EE92">
        <v>9.5064464224279845</v>
      </c>
      <c r="EF92">
        <v>9.37909233571229</v>
      </c>
      <c r="EG92">
        <v>9.634414078292755</v>
      </c>
      <c r="EH92">
        <v>9.4029797077175434</v>
      </c>
      <c r="EI92">
        <v>9.610166233014894</v>
      </c>
      <c r="EJ92">
        <v>9.5154978557061956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2.829252880117755</v>
      </c>
      <c r="ET92">
        <v>3.4448031637706134</v>
      </c>
      <c r="EU92">
        <v>3.8458139994442866</v>
      </c>
      <c r="EV92">
        <v>4.9230146787592872</v>
      </c>
      <c r="EW92">
        <v>4.4964218746844447</v>
      </c>
      <c r="EX92">
        <v>4.5756811878011057</v>
      </c>
      <c r="EY92">
        <v>10.376769836790782</v>
      </c>
      <c r="EZ92">
        <v>10.450933157889763</v>
      </c>
      <c r="FA92">
        <v>10.462902392015234</v>
      </c>
      <c r="FB92">
        <v>10.387482964811356</v>
      </c>
      <c r="FC92">
        <v>10.479351182526578</v>
      </c>
      <c r="FD92">
        <v>10.404714163523998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0.71956149204547548</v>
      </c>
      <c r="FN92">
        <v>3.9013574718850634</v>
      </c>
      <c r="FO92">
        <v>4.6278316994605939</v>
      </c>
      <c r="FP92">
        <v>4.9638871516500584</v>
      </c>
      <c r="FQ92">
        <v>4.4935153937135377</v>
      </c>
      <c r="FR92">
        <v>5.0016363747086929</v>
      </c>
      <c r="FS92">
        <v>11.290031255622782</v>
      </c>
      <c r="FT92">
        <v>11.40864321075075</v>
      </c>
      <c r="FU92">
        <v>10.989965665851665</v>
      </c>
      <c r="FV92">
        <v>11.161941719738895</v>
      </c>
      <c r="FW92">
        <v>11.402791122699897</v>
      </c>
      <c r="FX92">
        <v>11.423678620766291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1.9954602313689382</v>
      </c>
      <c r="GI92">
        <v>3.9092960143330551</v>
      </c>
      <c r="GJ92">
        <v>5.0906493829248642</v>
      </c>
      <c r="GK92">
        <v>4.8122308697171388</v>
      </c>
      <c r="GL92">
        <v>5.1495416150250835</v>
      </c>
      <c r="GM92">
        <v>12.227292379070068</v>
      </c>
      <c r="GN92">
        <v>12.123774699388392</v>
      </c>
      <c r="GO92">
        <v>12.168377256943213</v>
      </c>
      <c r="GP92">
        <v>12.12355480121578</v>
      </c>
      <c r="GQ92">
        <v>11.953587673354042</v>
      </c>
      <c r="GR92">
        <v>12.415772558362155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3.2182926041898923</v>
      </c>
      <c r="HE92">
        <v>5.2358845026111718</v>
      </c>
      <c r="HF92">
        <v>5.1907994380559419</v>
      </c>
      <c r="HG92">
        <v>13.360625150254082</v>
      </c>
      <c r="HH92">
        <v>13.180765231457418</v>
      </c>
      <c r="HI92">
        <v>12.945149417104693</v>
      </c>
      <c r="HJ92">
        <v>12.977105412108449</v>
      </c>
      <c r="HK92">
        <v>13.116363248120287</v>
      </c>
      <c r="HL92">
        <v>13.103220101922526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2.6484651806673187</v>
      </c>
      <c r="HZ92">
        <v>3.9379373553046393</v>
      </c>
      <c r="IA92">
        <v>13.995041769012666</v>
      </c>
      <c r="IB92">
        <v>14.200588681729702</v>
      </c>
      <c r="IC92">
        <v>14.138516777649185</v>
      </c>
      <c r="ID92">
        <v>14.239741260817892</v>
      </c>
      <c r="IE92">
        <v>14.11698911497688</v>
      </c>
      <c r="IF92">
        <v>14.0501473432622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3.1910453465431567</v>
      </c>
      <c r="IU92">
        <v>17.871362518084993</v>
      </c>
      <c r="IV92">
        <v>14.847901785620053</v>
      </c>
      <c r="IW92">
        <v>14.990036813082822</v>
      </c>
      <c r="IX92">
        <v>14.947829016142803</v>
      </c>
      <c r="IY92">
        <v>14.845679659745946</v>
      </c>
      <c r="IZ92">
        <v>14.948326623075838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79.028430747635781</v>
      </c>
      <c r="JP92">
        <v>39.760000163406438</v>
      </c>
      <c r="JQ92">
        <v>17.278671409626874</v>
      </c>
      <c r="JR92">
        <v>15.887006631701871</v>
      </c>
      <c r="JS92">
        <v>15.811319192750235</v>
      </c>
      <c r="JT92">
        <v>15.84752257492168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45.595342445157478</v>
      </c>
      <c r="KL92">
        <v>20.181910977717934</v>
      </c>
      <c r="KM92">
        <v>17.398493506958228</v>
      </c>
      <c r="KN92">
        <v>16.856843330050033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87.600814529395876</v>
      </c>
      <c r="LG92">
        <v>33.553863674465561</v>
      </c>
      <c r="LH92">
        <v>19.22958463855678</v>
      </c>
      <c r="LJ92" s="102" t="s">
        <v>684</v>
      </c>
      <c r="LL92">
        <v>14</v>
      </c>
      <c r="LM92" s="86">
        <v>0.7</v>
      </c>
      <c r="LN92">
        <f t="shared" ref="LN92:MG92" si="70">JA$68</f>
        <v>0</v>
      </c>
      <c r="LO92">
        <f t="shared" si="70"/>
        <v>0</v>
      </c>
      <c r="LP92">
        <f t="shared" si="70"/>
        <v>0</v>
      </c>
      <c r="LQ92">
        <f t="shared" si="70"/>
        <v>0</v>
      </c>
      <c r="LR92">
        <f t="shared" si="70"/>
        <v>0</v>
      </c>
      <c r="LS92">
        <f t="shared" si="70"/>
        <v>0</v>
      </c>
      <c r="LT92">
        <f t="shared" si="70"/>
        <v>0</v>
      </c>
      <c r="LU92">
        <f t="shared" si="70"/>
        <v>0</v>
      </c>
      <c r="LV92">
        <f t="shared" si="70"/>
        <v>0</v>
      </c>
      <c r="LW92">
        <f t="shared" si="70"/>
        <v>0</v>
      </c>
      <c r="LX92">
        <f t="shared" si="70"/>
        <v>0</v>
      </c>
      <c r="LY92">
        <f t="shared" si="70"/>
        <v>0</v>
      </c>
      <c r="LZ92">
        <f t="shared" si="70"/>
        <v>0</v>
      </c>
      <c r="MA92">
        <f t="shared" si="70"/>
        <v>0</v>
      </c>
      <c r="MB92">
        <f t="shared" si="70"/>
        <v>10.294732649920217</v>
      </c>
      <c r="MC92">
        <f t="shared" si="70"/>
        <v>5.0335543061556276</v>
      </c>
      <c r="MD92">
        <f t="shared" si="70"/>
        <v>2.3227112698133663</v>
      </c>
      <c r="ME92">
        <f t="shared" si="70"/>
        <v>2.4909793237620241</v>
      </c>
      <c r="MF92">
        <f t="shared" si="70"/>
        <v>2.7501916816950849</v>
      </c>
      <c r="MG92">
        <f t="shared" si="70"/>
        <v>2.7645165618871341</v>
      </c>
      <c r="MI92">
        <f t="shared" si="58"/>
        <v>13.983029999999999</v>
      </c>
      <c r="MJ92" s="86">
        <v>0.7</v>
      </c>
      <c r="MK92">
        <f>0.02*LZ92+0.98*MA92</f>
        <v>0</v>
      </c>
    </row>
    <row r="93" spans="1:349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0.30863908580533522</v>
      </c>
      <c r="H93">
        <v>0.33830102503385207</v>
      </c>
      <c r="I93">
        <v>0.34348887605383588</v>
      </c>
      <c r="J93">
        <v>0.3650874970709197</v>
      </c>
      <c r="K93">
        <v>0.30375641704373874</v>
      </c>
      <c r="L93">
        <v>0.3129431855517309</v>
      </c>
      <c r="M93">
        <v>0.32041957294497603</v>
      </c>
      <c r="N93">
        <v>0.32544623326194649</v>
      </c>
      <c r="O93">
        <v>0.7382642895371101</v>
      </c>
      <c r="P93">
        <v>0.7340547395014273</v>
      </c>
      <c r="Q93">
        <v>0.7360486499734481</v>
      </c>
      <c r="R93">
        <v>0.7409509760379388</v>
      </c>
      <c r="S93">
        <v>0.73206776774171245</v>
      </c>
      <c r="T93">
        <v>0.73640553019608457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0.3489452337218153</v>
      </c>
      <c r="AB93">
        <v>0.40344437440663733</v>
      </c>
      <c r="AC93">
        <v>0.41345703794298588</v>
      </c>
      <c r="AD93">
        <v>0.35063717364307118</v>
      </c>
      <c r="AE93">
        <v>0.38862563301548997</v>
      </c>
      <c r="AF93">
        <v>0.39532843806067974</v>
      </c>
      <c r="AG93">
        <v>0.38997427896911502</v>
      </c>
      <c r="AH93">
        <v>0.40291382345841192</v>
      </c>
      <c r="AI93">
        <v>0.85396736548125685</v>
      </c>
      <c r="AJ93">
        <v>0.88717503795405361</v>
      </c>
      <c r="AK93">
        <v>0.888346122470966</v>
      </c>
      <c r="AL93">
        <v>0.87266575595098828</v>
      </c>
      <c r="AM93">
        <v>0.87243589720552428</v>
      </c>
      <c r="AN93">
        <v>0.85723332705368682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0.15545545868031524</v>
      </c>
      <c r="AU93">
        <v>0.33227064856456101</v>
      </c>
      <c r="AV93">
        <v>0.41888786045318283</v>
      </c>
      <c r="AW93">
        <v>0.48679876404046524</v>
      </c>
      <c r="AX93">
        <v>0.4167595294417043</v>
      </c>
      <c r="AY93">
        <v>0.43588515004023037</v>
      </c>
      <c r="AZ93">
        <v>0.43886670032264946</v>
      </c>
      <c r="BA93">
        <v>0.43626356110376124</v>
      </c>
      <c r="BB93">
        <v>0.45258138223930328</v>
      </c>
      <c r="BC93">
        <v>1.0307592313105971</v>
      </c>
      <c r="BD93">
        <v>1.0280538334330818</v>
      </c>
      <c r="BE93">
        <v>1.0042793973965531</v>
      </c>
      <c r="BF93">
        <v>1.0235593791321889</v>
      </c>
      <c r="BG93">
        <v>1.0294104592422779</v>
      </c>
      <c r="BH93">
        <v>1.0102287643251635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0.44834530728595684</v>
      </c>
      <c r="BP93">
        <v>0.48080330834467555</v>
      </c>
      <c r="BQ93">
        <v>0.52110921396416432</v>
      </c>
      <c r="BR93">
        <v>0.47972334812781159</v>
      </c>
      <c r="BS93">
        <v>0.49658202320823075</v>
      </c>
      <c r="BT93">
        <v>0.50046557245939427</v>
      </c>
      <c r="BU93">
        <v>0.53475832263864276</v>
      </c>
      <c r="BV93">
        <v>0.4995381181964208</v>
      </c>
      <c r="BW93">
        <v>1.1820250303008184</v>
      </c>
      <c r="BX93">
        <v>1.1558737417121294</v>
      </c>
      <c r="BY93">
        <v>1.1685195552939682</v>
      </c>
      <c r="BZ93">
        <v>1.1564852338582576</v>
      </c>
      <c r="CA93">
        <v>1.1515667130756395</v>
      </c>
      <c r="CB93">
        <v>1.1723111194672873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0.30874308420308</v>
      </c>
      <c r="CJ93">
        <v>0.51164131128694013</v>
      </c>
      <c r="CK93">
        <v>0.58921206002925808</v>
      </c>
      <c r="CL93">
        <v>0.53706748398424731</v>
      </c>
      <c r="CM93">
        <v>0.50494090941763137</v>
      </c>
      <c r="CN93">
        <v>0.56380361292565651</v>
      </c>
      <c r="CO93">
        <v>0.54053042401472162</v>
      </c>
      <c r="CP93">
        <v>0.58663171359833466</v>
      </c>
      <c r="CQ93">
        <v>1.317870395462504</v>
      </c>
      <c r="CR93">
        <v>1.3006776038349084</v>
      </c>
      <c r="CS93">
        <v>1.2817343134294918</v>
      </c>
      <c r="CT93">
        <v>1.3286060119865342</v>
      </c>
      <c r="CU93">
        <v>1.3096562308014614</v>
      </c>
      <c r="CV93">
        <v>1.3084422337182449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0.5375546075330544</v>
      </c>
      <c r="DE93">
        <v>0.62114909784370309</v>
      </c>
      <c r="DF93">
        <v>0.60799152185582117</v>
      </c>
      <c r="DG93">
        <v>0.63106102382907714</v>
      </c>
      <c r="DH93">
        <v>0.63585819032609825</v>
      </c>
      <c r="DI93">
        <v>0.70113093566069007</v>
      </c>
      <c r="DJ93">
        <v>0.62038419570220305</v>
      </c>
      <c r="DK93">
        <v>1.4434721141241282</v>
      </c>
      <c r="DL93">
        <v>1.4669069420443273</v>
      </c>
      <c r="DM93">
        <v>1.4273662526553512</v>
      </c>
      <c r="DN93">
        <v>1.43954561664053</v>
      </c>
      <c r="DO93">
        <v>1.4444957136995222</v>
      </c>
      <c r="DP93">
        <v>1.4716683842945921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0.55346833295004649</v>
      </c>
      <c r="DZ93">
        <v>0.70252680067588846</v>
      </c>
      <c r="EA93">
        <v>0.67572979402943911</v>
      </c>
      <c r="EB93">
        <v>0.65616713432131568</v>
      </c>
      <c r="EC93">
        <v>0.63363562466771772</v>
      </c>
      <c r="ED93">
        <v>0.71547397968233484</v>
      </c>
      <c r="EE93">
        <v>1.5844077370713308</v>
      </c>
      <c r="EF93">
        <v>1.5631820559520484</v>
      </c>
      <c r="EG93">
        <v>1.6057356797154592</v>
      </c>
      <c r="EH93">
        <v>1.5671632846195906</v>
      </c>
      <c r="EI93">
        <v>1.6016943721691492</v>
      </c>
      <c r="EJ93">
        <v>1.5859163092843658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0.47154214668629257</v>
      </c>
      <c r="ET93">
        <v>0.57413386062843585</v>
      </c>
      <c r="EU93">
        <v>0.6409689999073811</v>
      </c>
      <c r="EV93">
        <v>0.82050244645988124</v>
      </c>
      <c r="EW93">
        <v>0.74940364578074048</v>
      </c>
      <c r="EX93">
        <v>0.76261353130018406</v>
      </c>
      <c r="EY93">
        <v>1.7294616394651303</v>
      </c>
      <c r="EZ93">
        <v>1.7418221929816271</v>
      </c>
      <c r="FA93">
        <v>1.7438170653358722</v>
      </c>
      <c r="FB93">
        <v>1.7312471608018929</v>
      </c>
      <c r="FC93">
        <v>1.7465585304210962</v>
      </c>
      <c r="FD93">
        <v>1.7341190272539997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0.11992691534091258</v>
      </c>
      <c r="FN93">
        <v>0.65022624531417716</v>
      </c>
      <c r="FO93">
        <v>0.77130528324343217</v>
      </c>
      <c r="FP93">
        <v>0.82731452527501026</v>
      </c>
      <c r="FQ93">
        <v>0.74891923228558988</v>
      </c>
      <c r="FR93">
        <v>0.83360606245144864</v>
      </c>
      <c r="FS93">
        <v>1.8816718759371305</v>
      </c>
      <c r="FT93">
        <v>1.9014405351251253</v>
      </c>
      <c r="FU93">
        <v>1.8316609443086109</v>
      </c>
      <c r="FV93">
        <v>1.8603236199564825</v>
      </c>
      <c r="FW93">
        <v>1.9004651871166494</v>
      </c>
      <c r="FX93">
        <v>1.9039464367943815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0.33257670522815658</v>
      </c>
      <c r="GI93">
        <v>0.6515493357221761</v>
      </c>
      <c r="GJ93">
        <v>0.84844156382081093</v>
      </c>
      <c r="GK93">
        <v>0.80203847828618979</v>
      </c>
      <c r="GL93">
        <v>0.85825693583751406</v>
      </c>
      <c r="GM93">
        <v>2.037882063178345</v>
      </c>
      <c r="GN93">
        <v>2.0206291165647321</v>
      </c>
      <c r="GO93">
        <v>2.0280628761572022</v>
      </c>
      <c r="GP93">
        <v>2.0205924668692967</v>
      </c>
      <c r="GQ93">
        <v>1.9922646122256737</v>
      </c>
      <c r="GR93">
        <v>2.0692954263936927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0.53638210069831593</v>
      </c>
      <c r="HE93">
        <v>0.87264741710186156</v>
      </c>
      <c r="HF93">
        <v>0.8651332396759901</v>
      </c>
      <c r="HG93">
        <v>2.2267708583756805</v>
      </c>
      <c r="HH93">
        <v>2.1967942052429024</v>
      </c>
      <c r="HI93">
        <v>2.1575249028507821</v>
      </c>
      <c r="HJ93">
        <v>2.1628509020180746</v>
      </c>
      <c r="HK93">
        <v>2.1860605413533811</v>
      </c>
      <c r="HL93">
        <v>2.1838700169870875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0.4414108634445531</v>
      </c>
      <c r="HZ93">
        <v>0.65632289255077336</v>
      </c>
      <c r="IA93">
        <v>2.3325069615021108</v>
      </c>
      <c r="IB93">
        <v>2.3667647802882836</v>
      </c>
      <c r="IC93">
        <v>2.3564194629415312</v>
      </c>
      <c r="ID93">
        <v>2.3732902101363154</v>
      </c>
      <c r="IE93">
        <v>2.3528315191628133</v>
      </c>
      <c r="IF93">
        <v>2.3416912238770333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0.5318408910905259</v>
      </c>
      <c r="IU93">
        <v>2.9785604196808331</v>
      </c>
      <c r="IV93">
        <v>2.4746502976033424</v>
      </c>
      <c r="IW93">
        <v>2.4983394688471368</v>
      </c>
      <c r="IX93">
        <v>2.4913048360238004</v>
      </c>
      <c r="IY93">
        <v>2.4742799432909912</v>
      </c>
      <c r="IZ93">
        <v>2.4913877705126395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13.171405124605963</v>
      </c>
      <c r="JP93">
        <v>6.6266666939010728</v>
      </c>
      <c r="JQ93">
        <v>2.8797785682711456</v>
      </c>
      <c r="JR93">
        <v>2.6478344386169783</v>
      </c>
      <c r="JS93">
        <v>2.6352198654583723</v>
      </c>
      <c r="JT93">
        <v>2.6412537624869463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7.5992237408595802</v>
      </c>
      <c r="KL93">
        <v>3.3636518296196556</v>
      </c>
      <c r="KM93">
        <v>2.8997489178263711</v>
      </c>
      <c r="KN93">
        <v>2.8094738883416723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14.600135754899311</v>
      </c>
      <c r="LG93">
        <v>5.5923106124109259</v>
      </c>
      <c r="LH93">
        <v>3.2049307730927965</v>
      </c>
      <c r="LJ93" s="102" t="s">
        <v>685</v>
      </c>
      <c r="LL93">
        <v>15</v>
      </c>
      <c r="LM93" s="86">
        <v>0.75</v>
      </c>
      <c r="LN93">
        <f t="shared" ref="LN93:MG93" si="71">JU$68</f>
        <v>0</v>
      </c>
      <c r="LO93">
        <f t="shared" si="71"/>
        <v>0</v>
      </c>
      <c r="LP93">
        <f t="shared" si="71"/>
        <v>0</v>
      </c>
      <c r="LQ93">
        <f t="shared" si="71"/>
        <v>0</v>
      </c>
      <c r="LR93">
        <f t="shared" si="71"/>
        <v>0</v>
      </c>
      <c r="LS93">
        <f t="shared" si="71"/>
        <v>0</v>
      </c>
      <c r="LT93">
        <f t="shared" si="71"/>
        <v>0</v>
      </c>
      <c r="LU93">
        <f t="shared" si="71"/>
        <v>0</v>
      </c>
      <c r="LV93">
        <f t="shared" si="71"/>
        <v>0</v>
      </c>
      <c r="LW93">
        <f t="shared" si="71"/>
        <v>0</v>
      </c>
      <c r="LX93">
        <f t="shared" si="71"/>
        <v>0</v>
      </c>
      <c r="LY93">
        <f t="shared" si="71"/>
        <v>0</v>
      </c>
      <c r="LZ93">
        <f t="shared" si="71"/>
        <v>0</v>
      </c>
      <c r="MA93">
        <f t="shared" si="71"/>
        <v>0</v>
      </c>
      <c r="MB93">
        <f t="shared" si="71"/>
        <v>0</v>
      </c>
      <c r="MC93">
        <f t="shared" si="71"/>
        <v>0</v>
      </c>
      <c r="MD93">
        <f t="shared" si="71"/>
        <v>5.6065866609559283</v>
      </c>
      <c r="ME93">
        <f t="shared" si="71"/>
        <v>2.5111988289670806</v>
      </c>
      <c r="MF93">
        <f t="shared" si="71"/>
        <v>2.4359418793338765</v>
      </c>
      <c r="MG93">
        <f t="shared" si="71"/>
        <v>2.6860043515191845</v>
      </c>
      <c r="MI93">
        <f t="shared" si="58"/>
        <v>14.580375</v>
      </c>
      <c r="MJ93" s="86">
        <v>0.75</v>
      </c>
      <c r="MK93">
        <f>0.42*MA93+0.58*MB93</f>
        <v>0</v>
      </c>
    </row>
    <row r="94" spans="1:349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U94">
        <v>0</v>
      </c>
      <c r="V94">
        <v>0</v>
      </c>
      <c r="W94">
        <v>0</v>
      </c>
      <c r="X94">
        <v>0</v>
      </c>
      <c r="Y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J94" s="102" t="s">
        <v>1005</v>
      </c>
      <c r="LL94">
        <v>16</v>
      </c>
      <c r="LM94" s="86">
        <v>0.8</v>
      </c>
      <c r="LN94">
        <f t="shared" ref="LN94:MG94" si="72">KO$68</f>
        <v>0</v>
      </c>
      <c r="LO94">
        <f t="shared" si="72"/>
        <v>0</v>
      </c>
      <c r="LP94">
        <f t="shared" si="72"/>
        <v>0</v>
      </c>
      <c r="LQ94">
        <f t="shared" si="72"/>
        <v>0</v>
      </c>
      <c r="LR94">
        <f t="shared" si="72"/>
        <v>0</v>
      </c>
      <c r="LS94">
        <f t="shared" si="72"/>
        <v>0</v>
      </c>
      <c r="LT94">
        <f t="shared" si="72"/>
        <v>0</v>
      </c>
      <c r="LU94">
        <f t="shared" si="72"/>
        <v>0</v>
      </c>
      <c r="LV94">
        <f t="shared" si="72"/>
        <v>0</v>
      </c>
      <c r="LW94">
        <f t="shared" si="72"/>
        <v>0</v>
      </c>
      <c r="LX94">
        <f t="shared" si="72"/>
        <v>0</v>
      </c>
      <c r="LY94">
        <f t="shared" si="72"/>
        <v>0</v>
      </c>
      <c r="LZ94">
        <f t="shared" si="72"/>
        <v>0</v>
      </c>
      <c r="MA94">
        <f t="shared" si="72"/>
        <v>0</v>
      </c>
      <c r="MB94">
        <f t="shared" si="72"/>
        <v>0</v>
      </c>
      <c r="MC94">
        <f t="shared" si="72"/>
        <v>0</v>
      </c>
      <c r="MD94">
        <f t="shared" si="72"/>
        <v>0</v>
      </c>
      <c r="ME94">
        <f t="shared" si="72"/>
        <v>11.26988053776668</v>
      </c>
      <c r="MF94">
        <f t="shared" si="72"/>
        <v>4.2508142529820816</v>
      </c>
      <c r="MG94">
        <f t="shared" si="72"/>
        <v>2.4638513651212715</v>
      </c>
      <c r="MI94">
        <f t="shared" si="58"/>
        <v>15.177720000000001</v>
      </c>
      <c r="MJ94" s="86">
        <v>0.8</v>
      </c>
      <c r="MK94">
        <f>0.83*MB94+0.17*MC94</f>
        <v>0</v>
      </c>
    </row>
    <row r="95" spans="1:349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4.6017612728088313</v>
      </c>
      <c r="H95">
        <v>1.9375778238489403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7.370471933374759</v>
      </c>
      <c r="AB95">
        <v>0.61770698972253302</v>
      </c>
      <c r="AC95">
        <v>0.72301177591069843</v>
      </c>
      <c r="AD95">
        <v>0.49524394474355915</v>
      </c>
      <c r="AE95">
        <v>0.61284979842502074</v>
      </c>
      <c r="AF95">
        <v>0.58415333177017348</v>
      </c>
      <c r="AG95">
        <v>0.69120319591571866</v>
      </c>
      <c r="AH95">
        <v>0.58387768535780982</v>
      </c>
      <c r="AI95">
        <v>0.58185814931173685</v>
      </c>
      <c r="AJ95">
        <v>0.82204167330170075</v>
      </c>
      <c r="AK95">
        <v>0.72410333791334192</v>
      </c>
      <c r="AL95">
        <v>0.68270958636729273</v>
      </c>
      <c r="AM95">
        <v>0.70600954580168729</v>
      </c>
      <c r="AN95">
        <v>0.65207656442492901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2.6402420426385103</v>
      </c>
      <c r="AU95">
        <v>10.321365815755437</v>
      </c>
      <c r="AV95">
        <v>6.0178868655635567</v>
      </c>
      <c r="AW95">
        <v>2.2553271333644984</v>
      </c>
      <c r="AX95">
        <v>2.4940142926381208</v>
      </c>
      <c r="AY95">
        <v>2.48468570713576</v>
      </c>
      <c r="AZ95">
        <v>2.7572475528890195</v>
      </c>
      <c r="BA95">
        <v>2.3015007213402683</v>
      </c>
      <c r="BB95">
        <v>2.5669027478525073</v>
      </c>
      <c r="BC95">
        <v>2.2898535689496451</v>
      </c>
      <c r="BD95">
        <v>2.2823601660754145</v>
      </c>
      <c r="BE95">
        <v>2.5413490130909873</v>
      </c>
      <c r="BF95">
        <v>2.5153912230923638</v>
      </c>
      <c r="BG95">
        <v>2.4131380098689541</v>
      </c>
      <c r="BH95">
        <v>2.6053620284002115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8.3539983673396971</v>
      </c>
      <c r="BP95">
        <v>13.615834439033245</v>
      </c>
      <c r="BQ95">
        <v>4.9723975116906587</v>
      </c>
      <c r="BR95">
        <v>2.2155902868830122</v>
      </c>
      <c r="BS95">
        <v>2.3297778884820195</v>
      </c>
      <c r="BT95">
        <v>2.4084473070586823</v>
      </c>
      <c r="BU95">
        <v>2.5482142032948025</v>
      </c>
      <c r="BV95">
        <v>2.3321501476157267</v>
      </c>
      <c r="BW95">
        <v>2.6165283873299949</v>
      </c>
      <c r="BX95">
        <v>2.7789200212338305</v>
      </c>
      <c r="BY95">
        <v>2.946555683163214</v>
      </c>
      <c r="BZ95">
        <v>2.5885934576620842</v>
      </c>
      <c r="CA95">
        <v>2.7841865650935866</v>
      </c>
      <c r="CB95">
        <v>2.7003907166304759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14.995444824644281</v>
      </c>
      <c r="CJ95">
        <v>11.832111413958645</v>
      </c>
      <c r="CK95">
        <v>10.625137728229621</v>
      </c>
      <c r="CL95">
        <v>2.9494532573984333</v>
      </c>
      <c r="CM95">
        <v>3.0451244802799833</v>
      </c>
      <c r="CN95">
        <v>3.387432867137949</v>
      </c>
      <c r="CO95">
        <v>3.2273701296667632</v>
      </c>
      <c r="CP95">
        <v>3.4808071142163124</v>
      </c>
      <c r="CQ95">
        <v>3.6523233431731623</v>
      </c>
      <c r="CR95">
        <v>3.7651902278671843</v>
      </c>
      <c r="CS95">
        <v>3.7647184759676726</v>
      </c>
      <c r="CT95">
        <v>3.3421473400795114</v>
      </c>
      <c r="CU95">
        <v>3.4302498953407352</v>
      </c>
      <c r="CV95">
        <v>3.4279089313242164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8.5395042339298026</v>
      </c>
      <c r="DE95">
        <v>15.632543075607941</v>
      </c>
      <c r="DF95">
        <v>7.5188259194772842</v>
      </c>
      <c r="DG95">
        <v>2.9060595541918004</v>
      </c>
      <c r="DH95">
        <v>2.6338690485989598</v>
      </c>
      <c r="DI95">
        <v>3.339708363193957</v>
      </c>
      <c r="DJ95">
        <v>3.2576317785079176</v>
      </c>
      <c r="DK95">
        <v>4.0504606034495554</v>
      </c>
      <c r="DL95">
        <v>3.8923552757735767</v>
      </c>
      <c r="DM95">
        <v>3.7465674415628278</v>
      </c>
      <c r="DN95">
        <v>4.162375269095592</v>
      </c>
      <c r="DO95">
        <v>4.0835908520198547</v>
      </c>
      <c r="DP95">
        <v>3.8327689271752652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13.219554012230729</v>
      </c>
      <c r="DZ95">
        <v>11.62971596751399</v>
      </c>
      <c r="EA95">
        <v>3.3017374095105869</v>
      </c>
      <c r="EB95">
        <v>3.5330950192851978</v>
      </c>
      <c r="EC95">
        <v>3.4013873683032023</v>
      </c>
      <c r="ED95">
        <v>3.2849685314630275</v>
      </c>
      <c r="EE95">
        <v>4.0226419912161102</v>
      </c>
      <c r="EF95">
        <v>4.0085007977927489</v>
      </c>
      <c r="EG95">
        <v>4.1155850468276007</v>
      </c>
      <c r="EH95">
        <v>4.0449143567270012</v>
      </c>
      <c r="EI95">
        <v>4.1370122266412483</v>
      </c>
      <c r="EJ95">
        <v>4.5093397704353109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10.789193127443731</v>
      </c>
      <c r="ET95">
        <v>13.343364501097456</v>
      </c>
      <c r="EU95">
        <v>10.45156344546063</v>
      </c>
      <c r="EV95">
        <v>3.6654750632004163</v>
      </c>
      <c r="EW95">
        <v>3.6254951773607549</v>
      </c>
      <c r="EX95">
        <v>3.1554250677984177</v>
      </c>
      <c r="EY95">
        <v>4.4695807730077499</v>
      </c>
      <c r="EZ95">
        <v>4.2884940139577221</v>
      </c>
      <c r="FA95">
        <v>4.3164684549442578</v>
      </c>
      <c r="FB95">
        <v>4.4710438949752636</v>
      </c>
      <c r="FC95">
        <v>5.1850312907124083</v>
      </c>
      <c r="FD95">
        <v>4.6224133254838122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6.6141498035568773</v>
      </c>
      <c r="FN95">
        <v>11.370879297399403</v>
      </c>
      <c r="FO95">
        <v>15.098717270428477</v>
      </c>
      <c r="FP95">
        <v>7.1357800710618147</v>
      </c>
      <c r="FQ95">
        <v>3.3290263988118678</v>
      </c>
      <c r="FR95">
        <v>2.497728138783629</v>
      </c>
      <c r="FS95">
        <v>4.7152083304496166</v>
      </c>
      <c r="FT95">
        <v>5.2752765200472593</v>
      </c>
      <c r="FU95">
        <v>4.6701142178175559</v>
      </c>
      <c r="FV95">
        <v>5.4940127970172767</v>
      </c>
      <c r="FW95">
        <v>4.8954968856444516</v>
      </c>
      <c r="FX95">
        <v>4.6478107726336155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11.279897345839396</v>
      </c>
      <c r="GI95">
        <v>14.285521599835027</v>
      </c>
      <c r="GJ95">
        <v>14.541601792354721</v>
      </c>
      <c r="GK95">
        <v>5.483923631019457</v>
      </c>
      <c r="GL95">
        <v>5.1746799795374621</v>
      </c>
      <c r="GM95">
        <v>5.7860579835731523</v>
      </c>
      <c r="GN95">
        <v>5.5793287613658444</v>
      </c>
      <c r="GO95">
        <v>5.2653826053139898</v>
      </c>
      <c r="GP95">
        <v>5.559967910790359</v>
      </c>
      <c r="GQ95">
        <v>5.2517641865075175</v>
      </c>
      <c r="GR95">
        <v>5.7739648383250728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14.082322018450993</v>
      </c>
      <c r="HE95">
        <v>16.04520314350269</v>
      </c>
      <c r="HF95">
        <v>12.175685272895025</v>
      </c>
      <c r="HG95">
        <v>7.4908339033728391</v>
      </c>
      <c r="HH95">
        <v>6.3399405346211868</v>
      </c>
      <c r="HI95">
        <v>5.7452567327426696</v>
      </c>
      <c r="HJ95">
        <v>6.3837353699180852</v>
      </c>
      <c r="HK95">
        <v>5.6845796580512662</v>
      </c>
      <c r="HL95">
        <v>5.5431222919420886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14.569868114744756</v>
      </c>
      <c r="HZ95">
        <v>14.607273314611934</v>
      </c>
      <c r="IA95">
        <v>16.974017904200469</v>
      </c>
      <c r="IB95">
        <v>12.308930136159292</v>
      </c>
      <c r="IC95">
        <v>6.571576986349223</v>
      </c>
      <c r="ID95">
        <v>6.3227345472534005</v>
      </c>
      <c r="IE95">
        <v>6.8134171107562596</v>
      </c>
      <c r="IF95">
        <v>6.5348441842921039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10.753449850549979</v>
      </c>
      <c r="IU95">
        <v>14.93918732620704</v>
      </c>
      <c r="IV95">
        <v>17.967183760747545</v>
      </c>
      <c r="IW95">
        <v>15.752393415279343</v>
      </c>
      <c r="IX95">
        <v>11.044103738663738</v>
      </c>
      <c r="IY95">
        <v>7.8412957499351279</v>
      </c>
      <c r="IZ95">
        <v>7.7630192116274248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21.150224405206917</v>
      </c>
      <c r="JP95">
        <v>17.328886046990426</v>
      </c>
      <c r="JQ95">
        <v>14.419322214006385</v>
      </c>
      <c r="JR95">
        <v>18.966894226314984</v>
      </c>
      <c r="JS95">
        <v>15.782848208249254</v>
      </c>
      <c r="JT95">
        <v>9.0309644706364018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13.843625494534484</v>
      </c>
      <c r="KL95">
        <v>16.023468305716982</v>
      </c>
      <c r="KM95">
        <v>16.294025911158922</v>
      </c>
      <c r="KN95">
        <v>18.225284749699529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21.564737320904381</v>
      </c>
      <c r="LG95">
        <v>16.692718685263568</v>
      </c>
      <c r="LH95">
        <v>13.674210958998893</v>
      </c>
      <c r="LJ95" s="102" t="s">
        <v>1004</v>
      </c>
      <c r="LM95" s="35"/>
      <c r="MJ95" s="35"/>
    </row>
    <row r="96" spans="1:349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1.1656822444125735E-2</v>
      </c>
      <c r="H96">
        <v>8.5033345952545934E-3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9.9014754297667429E-2</v>
      </c>
      <c r="P96">
        <v>9.9014754297667429E-2</v>
      </c>
      <c r="Q96">
        <v>9.9014754297667429E-2</v>
      </c>
      <c r="R96">
        <v>9.9014754297667429E-2</v>
      </c>
      <c r="S96">
        <v>9.9014754297667429E-2</v>
      </c>
      <c r="T96">
        <v>9.9014754297667429E-2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2.6749637974353459E-2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9.9014754297667429E-2</v>
      </c>
      <c r="AJ96">
        <v>9.9014754297667429E-2</v>
      </c>
      <c r="AK96">
        <v>9.9014754297667429E-2</v>
      </c>
      <c r="AL96">
        <v>9.9014754297667429E-2</v>
      </c>
      <c r="AM96">
        <v>9.9014754297667429E-2</v>
      </c>
      <c r="AN96">
        <v>9.9014754297667429E-2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1.3828129266348072E-2</v>
      </c>
      <c r="AU96">
        <v>6.9209990416702213E-2</v>
      </c>
      <c r="AV96">
        <v>1.3338082463324002E-2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9.9014754297667429E-2</v>
      </c>
      <c r="BD96">
        <v>9.9014754297667429E-2</v>
      </c>
      <c r="BE96">
        <v>9.9014754297667429E-2</v>
      </c>
      <c r="BF96">
        <v>9.9014754297667429E-2</v>
      </c>
      <c r="BG96">
        <v>9.9014754297667429E-2</v>
      </c>
      <c r="BH96">
        <v>9.9014754297667429E-2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6.2425894316314991E-2</v>
      </c>
      <c r="BP96">
        <v>4.2739089287155724E-2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9.9014754297667429E-2</v>
      </c>
      <c r="BX96">
        <v>9.9014754297667429E-2</v>
      </c>
      <c r="BY96">
        <v>9.9014754297667429E-2</v>
      </c>
      <c r="BZ96">
        <v>9.9014754297667429E-2</v>
      </c>
      <c r="CA96">
        <v>9.9014754297667429E-2</v>
      </c>
      <c r="CB96">
        <v>9.9014754297667429E-2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9.5746327258457622E-2</v>
      </c>
      <c r="CJ96">
        <v>9.251216590292588E-2</v>
      </c>
      <c r="CK96">
        <v>3.3120652794769001E-2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9.9014754297667429E-2</v>
      </c>
      <c r="CR96">
        <v>9.9014754297667429E-2</v>
      </c>
      <c r="CS96">
        <v>9.9014754297667429E-2</v>
      </c>
      <c r="CT96">
        <v>9.9014754297667429E-2</v>
      </c>
      <c r="CU96">
        <v>9.9014754297667429E-2</v>
      </c>
      <c r="CV96">
        <v>9.9014754297667429E-2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0.10042212296271763</v>
      </c>
      <c r="DE96">
        <v>7.6738531137895E-2</v>
      </c>
      <c r="DF96">
        <v>2.1363253289224751E-2</v>
      </c>
      <c r="DG96">
        <v>0</v>
      </c>
      <c r="DH96">
        <v>0</v>
      </c>
      <c r="DI96">
        <v>0</v>
      </c>
      <c r="DJ96">
        <v>0</v>
      </c>
      <c r="DK96">
        <v>9.8645945285918843E-2</v>
      </c>
      <c r="DL96">
        <v>9.8455184055768932E-2</v>
      </c>
      <c r="DM96">
        <v>9.8838720184874385E-2</v>
      </c>
      <c r="DN96">
        <v>9.8375952277775472E-2</v>
      </c>
      <c r="DO96">
        <v>9.8578250585235144E-2</v>
      </c>
      <c r="DP96">
        <v>9.9014754297667429E-2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0.13902769127006437</v>
      </c>
      <c r="DZ96">
        <v>5.1206839510050374E-2</v>
      </c>
      <c r="EA96">
        <v>3.3661653965659003E-3</v>
      </c>
      <c r="EB96">
        <v>1.2417646787442975E-2</v>
      </c>
      <c r="EC96">
        <v>3.0697549834275677E-3</v>
      </c>
      <c r="ED96">
        <v>4.8339999080887373E-3</v>
      </c>
      <c r="EE96">
        <v>9.8627444589383786E-2</v>
      </c>
      <c r="EF96">
        <v>9.9014754297667429E-2</v>
      </c>
      <c r="EG96">
        <v>9.8988507283520474E-2</v>
      </c>
      <c r="EH96">
        <v>9.8834678376899729E-2</v>
      </c>
      <c r="EI96">
        <v>9.875726352935188E-2</v>
      </c>
      <c r="EJ96">
        <v>9.8902846383246298E-2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0.1151474348781695</v>
      </c>
      <c r="ET96">
        <v>8.3617285266951641E-2</v>
      </c>
      <c r="EU96">
        <v>1.868701268167642E-2</v>
      </c>
      <c r="EV96">
        <v>1.5857610023989992E-2</v>
      </c>
      <c r="EW96">
        <v>1.4733570237621155E-2</v>
      </c>
      <c r="EX96">
        <v>1.2541468450629152E-2</v>
      </c>
      <c r="EY96">
        <v>9.8589910381640444E-2</v>
      </c>
      <c r="EZ96">
        <v>9.920130426453394E-2</v>
      </c>
      <c r="FA96">
        <v>9.8837482964219486E-2</v>
      </c>
      <c r="FB96">
        <v>9.8347545496299121E-2</v>
      </c>
      <c r="FC96">
        <v>9.9169932901288421E-2</v>
      </c>
      <c r="FD96">
        <v>9.906484269869309E-2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3.8904261317023306E-2</v>
      </c>
      <c r="FN96">
        <v>0.12787162575187325</v>
      </c>
      <c r="FO96">
        <v>6.6608789856814107E-2</v>
      </c>
      <c r="FP96">
        <v>5.9890626520600083E-3</v>
      </c>
      <c r="FQ96">
        <v>1.0139498909473929E-2</v>
      </c>
      <c r="FR96">
        <v>6.0794117063615464E-3</v>
      </c>
      <c r="FS96">
        <v>9.8937152783829682E-2</v>
      </c>
      <c r="FT96">
        <v>9.8790045463270776E-2</v>
      </c>
      <c r="FU96">
        <v>9.8992148850437653E-2</v>
      </c>
      <c r="FV96">
        <v>9.8329901897384178E-2</v>
      </c>
      <c r="FW96">
        <v>9.8944311910789479E-2</v>
      </c>
      <c r="FX96">
        <v>9.8340909197628043E-2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0.12105702813803237</v>
      </c>
      <c r="GI96">
        <v>9.1600009508105262E-2</v>
      </c>
      <c r="GJ96">
        <v>3.4666532222833404E-2</v>
      </c>
      <c r="GK96">
        <v>1.3276532266475285E-2</v>
      </c>
      <c r="GL96">
        <v>2.2697538039412161E-2</v>
      </c>
      <c r="GM96">
        <v>9.8855846302607214E-2</v>
      </c>
      <c r="GN96">
        <v>9.8712523631336049E-2</v>
      </c>
      <c r="GO96">
        <v>9.996451007913533E-2</v>
      </c>
      <c r="GP96">
        <v>9.8810013728543922E-2</v>
      </c>
      <c r="GQ96">
        <v>9.9402325296222116E-2</v>
      </c>
      <c r="GR96">
        <v>0.10023737183873811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0.10684865680577228</v>
      </c>
      <c r="HE96">
        <v>6.4726062966771913E-2</v>
      </c>
      <c r="HF96">
        <v>1.5026828723982888E-2</v>
      </c>
      <c r="HG96">
        <v>0.10085337843198941</v>
      </c>
      <c r="HH96">
        <v>9.9006292545951238E-2</v>
      </c>
      <c r="HI96">
        <v>9.874200240200183E-2</v>
      </c>
      <c r="HJ96">
        <v>9.871530978270622E-2</v>
      </c>
      <c r="HK96">
        <v>9.9711035208103344E-2</v>
      </c>
      <c r="HL96">
        <v>9.8748921058865943E-2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0.1507166791081937</v>
      </c>
      <c r="HZ96">
        <v>9.8651738994622332E-2</v>
      </c>
      <c r="IA96">
        <v>0.10497767864304705</v>
      </c>
      <c r="IB96">
        <v>0.10085455009236573</v>
      </c>
      <c r="IC96">
        <v>0.10074542807607606</v>
      </c>
      <c r="ID96">
        <v>0.10123556132816713</v>
      </c>
      <c r="IE96">
        <v>0.10207691310045186</v>
      </c>
      <c r="IF96">
        <v>9.97332999834116E-2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9.8445813159425896E-2</v>
      </c>
      <c r="IU96">
        <v>0.14021316193140135</v>
      </c>
      <c r="IV96">
        <v>0.11579903618129836</v>
      </c>
      <c r="IW96">
        <v>0.10230238132464292</v>
      </c>
      <c r="IX96">
        <v>0.10027532966553335</v>
      </c>
      <c r="IY96">
        <v>0.10175237939465366</v>
      </c>
      <c r="IZ96">
        <v>0.10159752912222504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0.29724665138134387</v>
      </c>
      <c r="JP96">
        <v>0.19754590260699609</v>
      </c>
      <c r="JQ96">
        <v>0.12300735293892097</v>
      </c>
      <c r="JR96">
        <v>0.10889123278950978</v>
      </c>
      <c r="JS96">
        <v>0.10218973787915496</v>
      </c>
      <c r="JT96">
        <v>0.10057285493999513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0.17003423527976952</v>
      </c>
      <c r="KL96">
        <v>0.13707382682843708</v>
      </c>
      <c r="KM96">
        <v>0.1175374591726779</v>
      </c>
      <c r="KN96">
        <v>0.10350479136370511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0.26533685790750511</v>
      </c>
      <c r="LG96">
        <v>0.16584464378975239</v>
      </c>
      <c r="LH96">
        <v>0.1233387621841915</v>
      </c>
      <c r="LJ96" s="102" t="s">
        <v>1003</v>
      </c>
      <c r="LM96" s="35"/>
      <c r="MJ96" s="35"/>
    </row>
    <row r="97" spans="1:349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8.6035193923253858E-2</v>
      </c>
      <c r="H97">
        <v>6.4658792088352721E-2</v>
      </c>
      <c r="I97">
        <v>1.9286800816394157E-31</v>
      </c>
      <c r="J97">
        <v>2.034492320741273E-31</v>
      </c>
      <c r="K97">
        <v>1.324753061124688E-31</v>
      </c>
      <c r="L97">
        <v>1.3757403335974538E-31</v>
      </c>
      <c r="M97">
        <v>1.9560006858909987E-31</v>
      </c>
      <c r="N97">
        <v>1.6480859165139214E-31</v>
      </c>
      <c r="O97">
        <v>1.4968270948167137E-31</v>
      </c>
      <c r="P97">
        <v>1.2557173980870067E-31</v>
      </c>
      <c r="Q97">
        <v>1.0276411100801611E-31</v>
      </c>
      <c r="R97">
        <v>1.6800202635788776E-31</v>
      </c>
      <c r="S97">
        <v>1.0908749647988453E-31</v>
      </c>
      <c r="T97">
        <v>1.818673371376882E-31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0.15306145570649102</v>
      </c>
      <c r="AB97">
        <v>1.6868893495871007E-31</v>
      </c>
      <c r="AC97">
        <v>1.1660238014020981E-31</v>
      </c>
      <c r="AD97">
        <v>1.2304599758379358E-31</v>
      </c>
      <c r="AE97">
        <v>1.1980043069917412E-31</v>
      </c>
      <c r="AF97">
        <v>1.5209587309681213E-31</v>
      </c>
      <c r="AG97">
        <v>1.2155785597328759E-31</v>
      </c>
      <c r="AH97">
        <v>1.2657493009852282E-31</v>
      </c>
      <c r="AI97">
        <v>1.2699112324855314E-31</v>
      </c>
      <c r="AJ97">
        <v>1.5294614695819453E-31</v>
      </c>
      <c r="AK97">
        <v>1.4711437124573994E-31</v>
      </c>
      <c r="AL97">
        <v>1.2109830985433863E-31</v>
      </c>
      <c r="AM97">
        <v>1.3386227019545444E-31</v>
      </c>
      <c r="AN97">
        <v>1.3631587813551091E-31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0.16273066853224069</v>
      </c>
      <c r="AU97">
        <v>0.32460538678834749</v>
      </c>
      <c r="AV97">
        <v>6.0814520321852104E-2</v>
      </c>
      <c r="AW97">
        <v>1.3287217542900298E-31</v>
      </c>
      <c r="AX97">
        <v>1.1576463757860352E-31</v>
      </c>
      <c r="AY97">
        <v>1.2755241482979758E-31</v>
      </c>
      <c r="AZ97">
        <v>1.4208804749157613E-31</v>
      </c>
      <c r="BA97">
        <v>1.1976475345841007E-31</v>
      </c>
      <c r="BB97">
        <v>1.0881536169437737E-31</v>
      </c>
      <c r="BC97">
        <v>1.1038086989079751E-31</v>
      </c>
      <c r="BD97">
        <v>1.3026038114460498E-31</v>
      </c>
      <c r="BE97">
        <v>1.0809423910556267E-31</v>
      </c>
      <c r="BF97">
        <v>1.0107640959841185E-31</v>
      </c>
      <c r="BG97">
        <v>1.1590035722936921E-31</v>
      </c>
      <c r="BH97">
        <v>1.1104686598607129E-31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0.2545625327057125</v>
      </c>
      <c r="BP97">
        <v>0.15943255268263015</v>
      </c>
      <c r="BQ97">
        <v>2.6029236990410016E-31</v>
      </c>
      <c r="BR97">
        <v>9.6765266351478991E-32</v>
      </c>
      <c r="BS97">
        <v>9.8088308987346184E-32</v>
      </c>
      <c r="BT97">
        <v>9.0964548556315661E-32</v>
      </c>
      <c r="BU97">
        <v>1.4283084425689095E-31</v>
      </c>
      <c r="BV97">
        <v>1.3948890302592831E-31</v>
      </c>
      <c r="BW97">
        <v>1.1516835282327832E-31</v>
      </c>
      <c r="BX97">
        <v>9.1877009255295129E-32</v>
      </c>
      <c r="BY97">
        <v>9.6137245587516309E-32</v>
      </c>
      <c r="BZ97">
        <v>1.2116630697012312E-31</v>
      </c>
      <c r="CA97">
        <v>1.1751983503640305E-31</v>
      </c>
      <c r="CB97">
        <v>1.1619922238505835E-31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0.43511701613348025</v>
      </c>
      <c r="CJ97">
        <v>0.31207479761669737</v>
      </c>
      <c r="CK97">
        <v>0.11399279220311949</v>
      </c>
      <c r="CL97">
        <v>1.357720664942491E-31</v>
      </c>
      <c r="CM97">
        <v>1.3202602976128257E-31</v>
      </c>
      <c r="CN97">
        <v>1.6304401774837447E-31</v>
      </c>
      <c r="CO97">
        <v>1.481531707949182E-31</v>
      </c>
      <c r="CP97">
        <v>1.3019976165749008E-31</v>
      </c>
      <c r="CQ97">
        <v>1.1098393371051891E-31</v>
      </c>
      <c r="CR97">
        <v>1.3083897125148401E-31</v>
      </c>
      <c r="CS97">
        <v>1.0896622231500066E-31</v>
      </c>
      <c r="CT97">
        <v>1.1080119420114235E-31</v>
      </c>
      <c r="CU97">
        <v>1.2795111485898276E-31</v>
      </c>
      <c r="CV97">
        <v>1.4116104889987871E-31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0.2507521866179333</v>
      </c>
      <c r="DE97">
        <v>0.23446683180896077</v>
      </c>
      <c r="DF97">
        <v>5.5617580406046613E-2</v>
      </c>
      <c r="DG97">
        <v>1.3428045491961906E-31</v>
      </c>
      <c r="DH97">
        <v>1.2317115280069363E-31</v>
      </c>
      <c r="DI97">
        <v>1.1889348890783293E-31</v>
      </c>
      <c r="DJ97">
        <v>1.5081807737311585E-31</v>
      </c>
      <c r="DK97">
        <v>7.6095387344688624E-3</v>
      </c>
      <c r="DL97">
        <v>1.4694437297433499E-2</v>
      </c>
      <c r="DM97">
        <v>3.3398878765750462E-3</v>
      </c>
      <c r="DN97">
        <v>2.2427922445404674E-2</v>
      </c>
      <c r="DO97">
        <v>1.0429879004905088E-2</v>
      </c>
      <c r="DP97">
        <v>1.1699504760732119E-31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0.31820139594551972</v>
      </c>
      <c r="DZ97">
        <v>0.15416419444920809</v>
      </c>
      <c r="EA97">
        <v>6.0877475679562447E-3</v>
      </c>
      <c r="EB97">
        <v>2.5412239387779027E-2</v>
      </c>
      <c r="EC97">
        <v>6.0667102090005056E-3</v>
      </c>
      <c r="ED97">
        <v>8.9034138831063994E-3</v>
      </c>
      <c r="EE97">
        <v>7.9458574743196311E-3</v>
      </c>
      <c r="EF97">
        <v>1.1337907982993776E-31</v>
      </c>
      <c r="EG97">
        <v>3.99620163060218E-4</v>
      </c>
      <c r="EH97">
        <v>3.2654688664104851E-3</v>
      </c>
      <c r="EI97">
        <v>4.5359618359406056E-3</v>
      </c>
      <c r="EJ97">
        <v>2.8749796153957476E-2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0.26484582247256727</v>
      </c>
      <c r="ET97">
        <v>0.23008716690595393</v>
      </c>
      <c r="EU97">
        <v>4.1998512482989463E-2</v>
      </c>
      <c r="EV97">
        <v>3.1761928130864876E-2</v>
      </c>
      <c r="EW97">
        <v>2.8161947104203906E-2</v>
      </c>
      <c r="EX97">
        <v>2.2756906962860819E-2</v>
      </c>
      <c r="EY97">
        <v>9.1858639725596117E-3</v>
      </c>
      <c r="EZ97">
        <v>5.258307448797064E-3</v>
      </c>
      <c r="FA97">
        <v>3.1316764932264162E-3</v>
      </c>
      <c r="FB97">
        <v>1.6839317286545072E-2</v>
      </c>
      <c r="FC97">
        <v>4.0727111837997688E-2</v>
      </c>
      <c r="FD97">
        <v>7.6439400387184071E-3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0.13666691973018175</v>
      </c>
      <c r="FN97">
        <v>0.27824289626988996</v>
      </c>
      <c r="FO97">
        <v>0.17977581893768305</v>
      </c>
      <c r="FP97">
        <v>1.024792007082158E-2</v>
      </c>
      <c r="FQ97">
        <v>1.9374336449155288E-2</v>
      </c>
      <c r="FR97">
        <v>1.0372686582701351E-2</v>
      </c>
      <c r="FS97">
        <v>1.4107386435377723E-2</v>
      </c>
      <c r="FT97">
        <v>2.3634079978887029E-2</v>
      </c>
      <c r="FU97">
        <v>3.3545163574532765E-4</v>
      </c>
      <c r="FV97">
        <v>2.3711565942357647E-2</v>
      </c>
      <c r="FW97">
        <v>1.1587136731275574E-2</v>
      </c>
      <c r="FX97">
        <v>1.2573687410119045E-2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0.23864178248762657</v>
      </c>
      <c r="GI97">
        <v>0.24573478940426394</v>
      </c>
      <c r="GJ97">
        <v>7.7517945065688543E-2</v>
      </c>
      <c r="GK97">
        <v>2.4101630155190679E-2</v>
      </c>
      <c r="GL97">
        <v>4.1448840088596228E-2</v>
      </c>
      <c r="GM97">
        <v>3.103730435687977E-2</v>
      </c>
      <c r="GN97">
        <v>1.976247838950896E-2</v>
      </c>
      <c r="GO97">
        <v>1.0622962627595369E-2</v>
      </c>
      <c r="GP97">
        <v>2.348333014842293E-2</v>
      </c>
      <c r="GQ97">
        <v>1.2795176236208785E-2</v>
      </c>
      <c r="GR97">
        <v>2.6587741228565671E-2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0.27171553614496097</v>
      </c>
      <c r="HE97">
        <v>0.17638237912124496</v>
      </c>
      <c r="HF97">
        <v>2.6242138235408413E-2</v>
      </c>
      <c r="HG97">
        <v>4.6813502587364074E-2</v>
      </c>
      <c r="HH97">
        <v>3.8067250323098739E-2</v>
      </c>
      <c r="HI97">
        <v>2.0718232678718074E-2</v>
      </c>
      <c r="HJ97">
        <v>3.0611037865586076E-2</v>
      </c>
      <c r="HK97">
        <v>2.2406986503289431E-2</v>
      </c>
      <c r="HL97">
        <v>1.6368452714807892E-2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0.26576458693357924</v>
      </c>
      <c r="HZ97">
        <v>0.24296237897679718</v>
      </c>
      <c r="IA97">
        <v>0.130454292455113</v>
      </c>
      <c r="IB97">
        <v>3.2806103742222169E-2</v>
      </c>
      <c r="IC97">
        <v>2.5121017568864725E-2</v>
      </c>
      <c r="ID97">
        <v>2.6717655089173838E-2</v>
      </c>
      <c r="IE97">
        <v>3.8541173706079436E-2</v>
      </c>
      <c r="IF97">
        <v>2.9569054638336201E-2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0.16075005304436274</v>
      </c>
      <c r="IU97">
        <v>0.26748334603683765</v>
      </c>
      <c r="IV97">
        <v>0.19825748935933396</v>
      </c>
      <c r="IW97">
        <v>9.3773195246925192E-2</v>
      </c>
      <c r="IX97">
        <v>2.8007012068774574E-2</v>
      </c>
      <c r="IY97">
        <v>5.0841560828325305E-2</v>
      </c>
      <c r="IZ97">
        <v>4.9271575223610899E-2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0.51969022883945404</v>
      </c>
      <c r="JP97">
        <v>0.25294594318361413</v>
      </c>
      <c r="JQ97">
        <v>0.22233317409820308</v>
      </c>
      <c r="JR97">
        <v>0.16466408568303217</v>
      </c>
      <c r="JS97">
        <v>4.715624987534979E-2</v>
      </c>
      <c r="JT97">
        <v>2.3565127629493449E-2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0.2441418413343337</v>
      </c>
      <c r="KL97">
        <v>0.2574606642863253</v>
      </c>
      <c r="KM97">
        <v>0.2221169546167874</v>
      </c>
      <c r="KN97">
        <v>0.1033433002730233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0.53844069175478237</v>
      </c>
      <c r="LG97">
        <v>0.23286617232346349</v>
      </c>
      <c r="LH97">
        <v>0.20488226419483466</v>
      </c>
      <c r="LJ97" s="102" t="s">
        <v>990</v>
      </c>
      <c r="LM97" s="35"/>
      <c r="MJ97" s="35"/>
    </row>
    <row r="98" spans="1:349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0.23788109835647026</v>
      </c>
      <c r="H98">
        <v>6.787748966808127E-2</v>
      </c>
      <c r="I98">
        <v>5.9211894646675012E-16</v>
      </c>
      <c r="J98">
        <v>5.9022348703502893E-16</v>
      </c>
      <c r="K98">
        <v>5.990176523784139E-16</v>
      </c>
      <c r="L98">
        <v>5.8969588928318127E-16</v>
      </c>
      <c r="M98">
        <v>5.9117197642170212E-16</v>
      </c>
      <c r="N98">
        <v>5.9285443297602485E-16</v>
      </c>
      <c r="O98">
        <v>9.4085826000030182E-2</v>
      </c>
      <c r="P98">
        <v>9.4085826000030182E-2</v>
      </c>
      <c r="Q98">
        <v>9.4085826000030182E-2</v>
      </c>
      <c r="R98">
        <v>9.4085826000030182E-2</v>
      </c>
      <c r="S98">
        <v>9.4085826000030182E-2</v>
      </c>
      <c r="T98">
        <v>9.4085826000030182E-2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0.19993171030670279</v>
      </c>
      <c r="AB98">
        <v>1.0060269316006084E-3</v>
      </c>
      <c r="AC98">
        <v>1.2775330396475374E-3</v>
      </c>
      <c r="AD98">
        <v>5.8980144658990397E-16</v>
      </c>
      <c r="AE98">
        <v>5.891678190695543E-16</v>
      </c>
      <c r="AF98">
        <v>1.2775330396476367E-3</v>
      </c>
      <c r="AG98">
        <v>2.669589347254332E-4</v>
      </c>
      <c r="AH98">
        <v>5.925393362580578E-16</v>
      </c>
      <c r="AI98">
        <v>9.4085826000030182E-2</v>
      </c>
      <c r="AJ98">
        <v>9.4085826000030182E-2</v>
      </c>
      <c r="AK98">
        <v>9.4085826000030182E-2</v>
      </c>
      <c r="AL98">
        <v>9.4085826000030182E-2</v>
      </c>
      <c r="AM98">
        <v>9.4085826000030182E-2</v>
      </c>
      <c r="AN98">
        <v>9.3955195787365095E-2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0.17771828743477999</v>
      </c>
      <c r="AU98">
        <v>0.34768348621647566</v>
      </c>
      <c r="AV98">
        <v>6.3841851069151329E-2</v>
      </c>
      <c r="AW98">
        <v>5.9285443297602485E-16</v>
      </c>
      <c r="AX98">
        <v>5.9264438711186752E-16</v>
      </c>
      <c r="AY98">
        <v>5.9243426677655831E-16</v>
      </c>
      <c r="AZ98">
        <v>5.9379871990252424E-16</v>
      </c>
      <c r="BA98">
        <v>5.8821609801893591E-16</v>
      </c>
      <c r="BB98">
        <v>6.0408846322534153E-16</v>
      </c>
      <c r="BC98">
        <v>9.4085826000030182E-2</v>
      </c>
      <c r="BD98">
        <v>9.4085826000030182E-2</v>
      </c>
      <c r="BE98">
        <v>9.4085826000030182E-2</v>
      </c>
      <c r="BF98">
        <v>9.4085826000030182E-2</v>
      </c>
      <c r="BG98">
        <v>9.4085826000030182E-2</v>
      </c>
      <c r="BH98">
        <v>9.4085826000030182E-2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0.29618730829525292</v>
      </c>
      <c r="BP98">
        <v>0.18921823185716125</v>
      </c>
      <c r="BQ98">
        <v>5.9075061359096019E-16</v>
      </c>
      <c r="BR98">
        <v>5.9306440444815661E-16</v>
      </c>
      <c r="BS98">
        <v>5.834342059528731E-16</v>
      </c>
      <c r="BT98">
        <v>5.7915049010892124E-16</v>
      </c>
      <c r="BU98">
        <v>5.8927347097017395E-16</v>
      </c>
      <c r="BV98">
        <v>5.9714409127432653E-16</v>
      </c>
      <c r="BW98">
        <v>9.4085826000030182E-2</v>
      </c>
      <c r="BX98">
        <v>9.4085826000030182E-2</v>
      </c>
      <c r="BY98">
        <v>9.4085826000030182E-2</v>
      </c>
      <c r="BZ98">
        <v>9.4085826000030182E-2</v>
      </c>
      <c r="CA98">
        <v>9.4085826000030182E-2</v>
      </c>
      <c r="CB98">
        <v>9.4085826000030182E-2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0.456777026187702</v>
      </c>
      <c r="CJ98">
        <v>0.33821524301368444</v>
      </c>
      <c r="CK98">
        <v>0.11966732326873739</v>
      </c>
      <c r="CL98">
        <v>6.0860584299910914E-16</v>
      </c>
      <c r="CM98">
        <v>5.8885074963100011E-16</v>
      </c>
      <c r="CN98">
        <v>5.9022348703502893E-16</v>
      </c>
      <c r="CO98">
        <v>5.891678190695543E-16</v>
      </c>
      <c r="CP98">
        <v>6.135974215018058E-16</v>
      </c>
      <c r="CQ98">
        <v>9.4085826000030182E-2</v>
      </c>
      <c r="CR98">
        <v>9.4085826000030182E-2</v>
      </c>
      <c r="CS98">
        <v>9.4085826000030182E-2</v>
      </c>
      <c r="CT98">
        <v>9.4085826000030182E-2</v>
      </c>
      <c r="CU98">
        <v>9.4085826000030182E-2</v>
      </c>
      <c r="CV98">
        <v>9.4085826000030182E-2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0.29271480613615802</v>
      </c>
      <c r="DE98">
        <v>0.25558251373180435</v>
      </c>
      <c r="DF98">
        <v>5.8386208857977517E-2</v>
      </c>
      <c r="DG98">
        <v>6.3611306125526184E-16</v>
      </c>
      <c r="DH98">
        <v>6.3542764715198749E-16</v>
      </c>
      <c r="DI98">
        <v>6.3179239150914043E-16</v>
      </c>
      <c r="DJ98">
        <v>6.373840176897587E-16</v>
      </c>
      <c r="DK98">
        <v>9.3519351551866692E-2</v>
      </c>
      <c r="DL98">
        <v>9.3601128297236463E-2</v>
      </c>
      <c r="DM98">
        <v>9.3766711785780915E-2</v>
      </c>
      <c r="DN98">
        <v>9.436929734007983E-2</v>
      </c>
      <c r="DO98">
        <v>9.3502130549245263E-2</v>
      </c>
      <c r="DP98">
        <v>9.4085826000030168E-2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0.36608563007776151</v>
      </c>
      <c r="DZ98">
        <v>0.16183844730064453</v>
      </c>
      <c r="EA98">
        <v>6.3907940327928301E-3</v>
      </c>
      <c r="EB98">
        <v>2.667725394761113E-2</v>
      </c>
      <c r="EC98">
        <v>6.3687094396688267E-3</v>
      </c>
      <c r="ED98">
        <v>9.3466234728821953E-3</v>
      </c>
      <c r="EE98">
        <v>9.3541532174405154E-2</v>
      </c>
      <c r="EF98">
        <v>9.4085826000030168E-2</v>
      </c>
      <c r="EG98">
        <v>9.4040789006800324E-2</v>
      </c>
      <c r="EH98">
        <v>9.3772400450427756E-2</v>
      </c>
      <c r="EI98">
        <v>9.3667088101003548E-2</v>
      </c>
      <c r="EJ98">
        <v>9.5964646103356255E-2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0.28538915928142583</v>
      </c>
      <c r="ET98">
        <v>0.24312799625900558</v>
      </c>
      <c r="EU98">
        <v>4.408918733346423E-2</v>
      </c>
      <c r="EV98">
        <v>3.3343028517995997E-2</v>
      </c>
      <c r="EW98">
        <v>2.9563841387364714E-2</v>
      </c>
      <c r="EX98">
        <v>2.3889739776430555E-2</v>
      </c>
      <c r="EY98">
        <v>9.3523706214953317E-2</v>
      </c>
      <c r="EZ98">
        <v>9.4103050807644265E-2</v>
      </c>
      <c r="FA98">
        <v>9.3782791130815849E-2</v>
      </c>
      <c r="FB98">
        <v>9.3662041440859517E-2</v>
      </c>
      <c r="FC98">
        <v>9.9049703967405991E-2</v>
      </c>
      <c r="FD98">
        <v>9.389909586465274E-2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0.14140446933727058</v>
      </c>
      <c r="FN98">
        <v>0.29965997937669764</v>
      </c>
      <c r="FO98">
        <v>0.1880009297427358</v>
      </c>
      <c r="FP98">
        <v>1.0758058823245743E-2</v>
      </c>
      <c r="FQ98">
        <v>2.0338785796624244E-2</v>
      </c>
      <c r="FR98">
        <v>1.0889036179108951E-2</v>
      </c>
      <c r="FS98">
        <v>9.4053532899261189E-2</v>
      </c>
      <c r="FT98">
        <v>9.4862281746563193E-2</v>
      </c>
      <c r="FU98">
        <v>9.404789560519658E-2</v>
      </c>
      <c r="FV98">
        <v>9.4463067537600739E-2</v>
      </c>
      <c r="FW98">
        <v>9.3901494699427934E-2</v>
      </c>
      <c r="FX98">
        <v>9.3326157518373865E-2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0.24358199388853988</v>
      </c>
      <c r="GI98">
        <v>0.2600304729615574</v>
      </c>
      <c r="GJ98">
        <v>8.1376767881733786E-2</v>
      </c>
      <c r="GK98">
        <v>2.5301402933841175E-2</v>
      </c>
      <c r="GL98">
        <v>4.3512152392566006E-2</v>
      </c>
      <c r="GM98">
        <v>9.6176933677603951E-2</v>
      </c>
      <c r="GN98">
        <v>9.4221321344049383E-2</v>
      </c>
      <c r="GO98">
        <v>9.4853474609772157E-2</v>
      </c>
      <c r="GP98">
        <v>9.4877032836344286E-2</v>
      </c>
      <c r="GQ98">
        <v>9.4411303142434261E-2</v>
      </c>
      <c r="GR98">
        <v>9.6553703795588461E-2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0.28034442377874685</v>
      </c>
      <c r="HE98">
        <v>0.18491486044510158</v>
      </c>
      <c r="HF98">
        <v>2.7548464940519057E-2</v>
      </c>
      <c r="HG98">
        <v>0.10196636717531973</v>
      </c>
      <c r="HH98">
        <v>9.7822838860272404E-2</v>
      </c>
      <c r="HI98">
        <v>9.438046904332055E-2</v>
      </c>
      <c r="HJ98">
        <v>9.578973435271039E-2</v>
      </c>
      <c r="HK98">
        <v>9.5471319147915956E-2</v>
      </c>
      <c r="HL98">
        <v>9.3959285003671233E-2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0.2713491175118522</v>
      </c>
      <c r="HZ98">
        <v>0.25301915421164251</v>
      </c>
      <c r="IA98">
        <v>0.15481275574290274</v>
      </c>
      <c r="IB98">
        <v>9.8308843275701677E-2</v>
      </c>
      <c r="IC98">
        <v>9.679866409252541E-2</v>
      </c>
      <c r="ID98">
        <v>9.7420566394027283E-2</v>
      </c>
      <c r="IE98">
        <v>0.10071979174309646</v>
      </c>
      <c r="IF98">
        <v>9.6484058263613587E-2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0.18186760233113691</v>
      </c>
      <c r="IU98">
        <v>0.26916393816691364</v>
      </c>
      <c r="IV98">
        <v>0.21602962879411641</v>
      </c>
      <c r="IW98">
        <v>0.12615680094431764</v>
      </c>
      <c r="IX98">
        <v>9.6785911898289889E-2</v>
      </c>
      <c r="IY98">
        <v>0.10429000495272137</v>
      </c>
      <c r="IZ98">
        <v>0.1031884420496601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2.172252290051592E-2</v>
      </c>
      <c r="JP98">
        <v>0.2411182550040368</v>
      </c>
      <c r="JQ98">
        <v>0.22787453196458132</v>
      </c>
      <c r="JR98">
        <v>0.18357087552663781</v>
      </c>
      <c r="JS98">
        <v>0.10263412720012362</v>
      </c>
      <c r="JT98">
        <v>9.6284247235987344E-2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0.1444246657249405</v>
      </c>
      <c r="KL98">
        <v>0.25966529904234131</v>
      </c>
      <c r="KM98">
        <v>0.23654627403492437</v>
      </c>
      <c r="KN98">
        <v>0.13187893259137964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3.2363510331477694E-3</v>
      </c>
      <c r="LG98">
        <v>0.22434610570879887</v>
      </c>
      <c r="LH98">
        <v>0.21155587665274997</v>
      </c>
      <c r="LJ98" s="102" t="s">
        <v>1002</v>
      </c>
      <c r="LM98" s="35"/>
      <c r="MJ98" s="35"/>
    </row>
    <row r="99" spans="1:349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0.2049877286519772</v>
      </c>
      <c r="H99">
        <v>3.2186975797285724E-3</v>
      </c>
      <c r="I99">
        <v>9.8276874862420032E-17</v>
      </c>
      <c r="J99">
        <v>1.050623985080092E-16</v>
      </c>
      <c r="K99">
        <v>9.1628543904560186E-17</v>
      </c>
      <c r="L99">
        <v>9.4972479730780721E-17</v>
      </c>
      <c r="M99">
        <v>8.8224035912100079E-17</v>
      </c>
      <c r="N99">
        <v>9.9694361642509468E-17</v>
      </c>
      <c r="O99">
        <v>4.9289282976371796E-3</v>
      </c>
      <c r="P99">
        <v>4.9289282976371796E-3</v>
      </c>
      <c r="Q99">
        <v>4.9289282976371796E-3</v>
      </c>
      <c r="R99">
        <v>4.9289282976371805E-3</v>
      </c>
      <c r="S99">
        <v>4.9289282976371805E-3</v>
      </c>
      <c r="T99">
        <v>4.9289282976371796E-3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6.7443831143103011E-2</v>
      </c>
      <c r="AB99">
        <v>1.006026931600595E-3</v>
      </c>
      <c r="AC99">
        <v>1.2775330396475383E-3</v>
      </c>
      <c r="AD99">
        <v>9.0528534333117051E-17</v>
      </c>
      <c r="AE99">
        <v>7.3361462863564192E-17</v>
      </c>
      <c r="AF99">
        <v>1.2775330396476293E-3</v>
      </c>
      <c r="AG99">
        <v>2.6695893472543911E-4</v>
      </c>
      <c r="AH99">
        <v>8.5829377472291946E-17</v>
      </c>
      <c r="AI99">
        <v>4.9289282976371822E-3</v>
      </c>
      <c r="AJ99">
        <v>4.9289282976371813E-3</v>
      </c>
      <c r="AK99">
        <v>4.9289282976371822E-3</v>
      </c>
      <c r="AL99">
        <v>4.9289282976371822E-3</v>
      </c>
      <c r="AM99">
        <v>4.9289282976371822E-3</v>
      </c>
      <c r="AN99">
        <v>4.9784332557232308E-3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1.6595305615233428E-2</v>
      </c>
      <c r="AU99">
        <v>3.9308595122744677E-2</v>
      </c>
      <c r="AV99">
        <v>3.0273307472992519E-3</v>
      </c>
      <c r="AW99">
        <v>9.5123426751779401E-17</v>
      </c>
      <c r="AX99">
        <v>9.0903817086411048E-17</v>
      </c>
      <c r="AY99">
        <v>1.0660415427984666E-16</v>
      </c>
      <c r="AZ99">
        <v>9.1779691527954022E-17</v>
      </c>
      <c r="BA99">
        <v>9.2192091550591029E-17</v>
      </c>
      <c r="BB99">
        <v>9.9567443243957711E-17</v>
      </c>
      <c r="BC99">
        <v>4.9289282976371805E-3</v>
      </c>
      <c r="BD99">
        <v>4.9289282976371796E-3</v>
      </c>
      <c r="BE99">
        <v>4.9289282976371805E-3</v>
      </c>
      <c r="BF99">
        <v>4.9289282976371813E-3</v>
      </c>
      <c r="BG99">
        <v>4.9289282976371796E-3</v>
      </c>
      <c r="BH99">
        <v>4.9289282976371796E-3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5.8964250235273796E-2</v>
      </c>
      <c r="BP99">
        <v>3.9187292753659321E-2</v>
      </c>
      <c r="BQ99">
        <v>8.3996551310918022E-17</v>
      </c>
      <c r="BR99">
        <v>9.9080234713962136E-17</v>
      </c>
      <c r="BS99">
        <v>8.7795768070328502E-17</v>
      </c>
      <c r="BT99">
        <v>7.7857664140174855E-17</v>
      </c>
      <c r="BU99">
        <v>8.9300696913414915E-17</v>
      </c>
      <c r="BV99">
        <v>9.8514127634044397E-17</v>
      </c>
      <c r="BW99">
        <v>4.9289282976371805E-3</v>
      </c>
      <c r="BX99">
        <v>4.9289282976371813E-3</v>
      </c>
      <c r="BY99">
        <v>4.9289282976371822E-3</v>
      </c>
      <c r="BZ99">
        <v>4.9289282976371822E-3</v>
      </c>
      <c r="CA99">
        <v>4.9289282976371805E-3</v>
      </c>
      <c r="CB99">
        <v>4.9289282976371813E-3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2.1660010054221746E-2</v>
      </c>
      <c r="CJ99">
        <v>3.3687843604514815E-2</v>
      </c>
      <c r="CK99">
        <v>5.6745310656178471E-3</v>
      </c>
      <c r="CL99">
        <v>8.2777581668509806E-17</v>
      </c>
      <c r="CM99">
        <v>9.1853848386672731E-17</v>
      </c>
      <c r="CN99">
        <v>8.9943751635772313E-17</v>
      </c>
      <c r="CO99">
        <v>8.8614567859285741E-17</v>
      </c>
      <c r="CP99">
        <v>8.8748930068029671E-17</v>
      </c>
      <c r="CQ99">
        <v>4.9289282976371805E-3</v>
      </c>
      <c r="CR99">
        <v>4.9289282976371813E-3</v>
      </c>
      <c r="CS99">
        <v>4.9289282976371805E-3</v>
      </c>
      <c r="CT99">
        <v>4.9289282976371805E-3</v>
      </c>
      <c r="CU99">
        <v>4.9289282976371822E-3</v>
      </c>
      <c r="CV99">
        <v>4.9289282976371813E-3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6.252931886422626E-2</v>
      </c>
      <c r="DE99">
        <v>2.6608561042609901E-2</v>
      </c>
      <c r="DF99">
        <v>2.7686284519309492E-3</v>
      </c>
      <c r="DG99">
        <v>7.6937094455908821E-17</v>
      </c>
      <c r="DH99">
        <v>7.2819158498001598E-17</v>
      </c>
      <c r="DI99">
        <v>7.8150703031042458E-17</v>
      </c>
      <c r="DJ99">
        <v>7.4896689753290172E-17</v>
      </c>
      <c r="DK99">
        <v>4.9109136565569436E-3</v>
      </c>
      <c r="DL99">
        <v>4.920652571665159E-3</v>
      </c>
      <c r="DM99">
        <v>4.9168129478243186E-3</v>
      </c>
      <c r="DN99">
        <v>4.9597983440111057E-3</v>
      </c>
      <c r="DO99">
        <v>4.9107370347965347E-3</v>
      </c>
      <c r="DP99">
        <v>4.9289282976371848E-3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5.6441168250891356E-2</v>
      </c>
      <c r="DZ99">
        <v>7.6742528514363471E-3</v>
      </c>
      <c r="EA99">
        <v>3.0304646483658167E-4</v>
      </c>
      <c r="EB99">
        <v>1.2650145598321653E-3</v>
      </c>
      <c r="EC99">
        <v>3.0199923066831155E-4</v>
      </c>
      <c r="ED99">
        <v>4.4320958977578004E-4</v>
      </c>
      <c r="EE99">
        <v>4.9093011981037604E-3</v>
      </c>
      <c r="EF99">
        <v>4.9289282976371813E-3</v>
      </c>
      <c r="EG99">
        <v>4.9271847963130409E-3</v>
      </c>
      <c r="EH99">
        <v>4.9170219908582736E-3</v>
      </c>
      <c r="EI99">
        <v>4.9146398663801483E-3</v>
      </c>
      <c r="EJ99">
        <v>5.0347935933826547E-3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3.703261307561069E-2</v>
      </c>
      <c r="ET99">
        <v>1.7485560574665392E-2</v>
      </c>
      <c r="EU99">
        <v>2.0906748504748106E-3</v>
      </c>
      <c r="EV99">
        <v>1.5811003871311546E-3</v>
      </c>
      <c r="EW99">
        <v>1.401894283160802E-3</v>
      </c>
      <c r="EX99">
        <v>1.1328328135697351E-3</v>
      </c>
      <c r="EY99">
        <v>4.9091068716396102E-3</v>
      </c>
      <c r="EZ99">
        <v>4.9365872392369567E-3</v>
      </c>
      <c r="FA99">
        <v>4.9174048103483433E-3</v>
      </c>
      <c r="FB99">
        <v>4.9324802928091887E-3</v>
      </c>
      <c r="FC99">
        <v>5.1994319929920653E-3</v>
      </c>
      <c r="FD99">
        <v>4.9386740651953965E-3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4.7375496070888807E-3</v>
      </c>
      <c r="FN99">
        <v>3.852948482548705E-2</v>
      </c>
      <c r="FO99">
        <v>8.3453334555668706E-3</v>
      </c>
      <c r="FP99">
        <v>5.1013875242415677E-4</v>
      </c>
      <c r="FQ99">
        <v>9.6444934746896574E-4</v>
      </c>
      <c r="FR99">
        <v>5.1634959640760021E-4</v>
      </c>
      <c r="FS99">
        <v>4.9411761370974109E-3</v>
      </c>
      <c r="FT99">
        <v>4.9978043448807687E-3</v>
      </c>
      <c r="FU99">
        <v>4.9274593859445961E-3</v>
      </c>
      <c r="FV99">
        <v>4.9741024961448728E-3</v>
      </c>
      <c r="FW99">
        <v>4.9393085612665323E-3</v>
      </c>
      <c r="FX99">
        <v>4.9240732597690007E-3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1.1075351173339706E-2</v>
      </c>
      <c r="GI99">
        <v>2.1058884261516683E-2</v>
      </c>
      <c r="GJ99">
        <v>3.8588228160452882E-3</v>
      </c>
      <c r="GK99">
        <v>1.1997727786504664E-3</v>
      </c>
      <c r="GL99">
        <v>2.0633123039697724E-3</v>
      </c>
      <c r="GM99">
        <v>5.0739983354307584E-3</v>
      </c>
      <c r="GN99">
        <v>4.9783273805172838E-3</v>
      </c>
      <c r="GO99">
        <v>4.9856235764203635E-3</v>
      </c>
      <c r="GP99">
        <v>4.9948100998626222E-3</v>
      </c>
      <c r="GQ99">
        <v>4.9646456713388631E-3</v>
      </c>
      <c r="GR99">
        <v>5.1001929406412454E-3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1.7957957631794925E-2</v>
      </c>
      <c r="HE99">
        <v>8.5486893418509433E-3</v>
      </c>
      <c r="HF99">
        <v>1.3063267051106385E-3</v>
      </c>
      <c r="HG99">
        <v>5.3926920241983171E-3</v>
      </c>
      <c r="HH99">
        <v>5.1781095793534127E-3</v>
      </c>
      <c r="HI99">
        <v>4.9816384736689973E-3</v>
      </c>
      <c r="HJ99">
        <v>5.0835443753567194E-3</v>
      </c>
      <c r="HK99">
        <v>5.0414999874233545E-3</v>
      </c>
      <c r="HL99">
        <v>4.9596903281046061E-3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1.2840870291861583E-2</v>
      </c>
      <c r="HZ99">
        <v>1.4978161087103236E-2</v>
      </c>
      <c r="IA99">
        <v>7.9948371030058966E-3</v>
      </c>
      <c r="IB99">
        <v>5.1891197348115699E-3</v>
      </c>
      <c r="IC99">
        <v>5.1103529108316552E-3</v>
      </c>
      <c r="ID99">
        <v>5.1542043768914563E-3</v>
      </c>
      <c r="IE99">
        <v>5.3133646887216909E-3</v>
      </c>
      <c r="IF99">
        <v>5.1155042610822E-3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3.3423565581749214E-2</v>
      </c>
      <c r="IU99">
        <v>1.2688710560647914E-2</v>
      </c>
      <c r="IV99">
        <v>1.3966652532748309E-2</v>
      </c>
      <c r="IW99">
        <v>6.7217932088300576E-3</v>
      </c>
      <c r="IX99">
        <v>5.1149512535052788E-3</v>
      </c>
      <c r="IY99">
        <v>5.4745592119974269E-3</v>
      </c>
      <c r="IZ99">
        <v>5.4681645096758807E-3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3.5937517449655759E-2</v>
      </c>
      <c r="JP99">
        <v>2.8790770223610991E-2</v>
      </c>
      <c r="JQ99">
        <v>1.0022247366352804E-2</v>
      </c>
      <c r="JR99">
        <v>9.3339032377691162E-3</v>
      </c>
      <c r="JS99">
        <v>5.548145432426199E-3</v>
      </c>
      <c r="JT99">
        <v>5.1118395485032228E-3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1.8965782652594319E-2</v>
      </c>
      <c r="KL99">
        <v>2.5566606152537308E-2</v>
      </c>
      <c r="KM99">
        <v>1.7681663566485827E-2</v>
      </c>
      <c r="KN99">
        <v>7.2815852530134931E-3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3.5673226401695589E-2</v>
      </c>
      <c r="LG99">
        <v>1.4694881046634628E-2</v>
      </c>
      <c r="LH99">
        <v>1.4643137384728533E-2</v>
      </c>
      <c r="LJ99" s="102" t="s">
        <v>1001</v>
      </c>
      <c r="LM99" s="35"/>
      <c r="MJ99" s="35"/>
    </row>
    <row r="100" spans="1:349" x14ac:dyDescent="0.3">
      <c r="LM100" s="35"/>
      <c r="MJ100" s="35"/>
    </row>
    <row r="101" spans="1:349" x14ac:dyDescent="0.3">
      <c r="LM101" s="35"/>
      <c r="MJ101" s="35"/>
    </row>
    <row r="102" spans="1:349" x14ac:dyDescent="0.3">
      <c r="LM102" s="68"/>
      <c r="LN102" s="68"/>
      <c r="LO102" s="68"/>
    </row>
    <row r="103" spans="1:349" x14ac:dyDescent="0.3">
      <c r="LJ103" s="102" t="s">
        <v>1000</v>
      </c>
      <c r="LK103" s="102" t="s">
        <v>933</v>
      </c>
      <c r="LL103" t="s">
        <v>991</v>
      </c>
      <c r="LM103" t="s">
        <v>432</v>
      </c>
      <c r="LN103">
        <v>1</v>
      </c>
      <c r="LO103">
        <v>2</v>
      </c>
      <c r="LP103">
        <v>3</v>
      </c>
      <c r="LQ103">
        <v>4</v>
      </c>
      <c r="LR103">
        <v>5</v>
      </c>
      <c r="LS103">
        <v>6</v>
      </c>
      <c r="LT103">
        <v>7</v>
      </c>
      <c r="LU103">
        <v>8</v>
      </c>
      <c r="LV103">
        <v>9</v>
      </c>
      <c r="LW103">
        <v>10</v>
      </c>
      <c r="LX103">
        <v>11</v>
      </c>
      <c r="LY103">
        <v>12</v>
      </c>
      <c r="LZ103">
        <v>13</v>
      </c>
      <c r="MA103">
        <v>14</v>
      </c>
      <c r="MB103">
        <v>15</v>
      </c>
      <c r="MC103">
        <v>16</v>
      </c>
      <c r="MD103">
        <v>17</v>
      </c>
      <c r="ME103">
        <v>18</v>
      </c>
      <c r="MF103">
        <v>19</v>
      </c>
      <c r="MG103">
        <v>20</v>
      </c>
      <c r="MI103" t="s">
        <v>886</v>
      </c>
      <c r="MK103" t="s">
        <v>1026</v>
      </c>
    </row>
    <row r="104" spans="1:349" x14ac:dyDescent="0.3">
      <c r="LI104" s="103"/>
      <c r="LJ104" s="104">
        <f>0.3749*LM104^2 + 0.7179*LM104 + 1.0344</f>
        <v>1.07123225</v>
      </c>
      <c r="LL104">
        <v>1</v>
      </c>
      <c r="LM104" s="86">
        <v>0.05</v>
      </c>
      <c r="LN104">
        <f>(A$47*0.378 + A$48*0.01 + A$49*0.077+ A$51*0.049+ A$31*0.028 + A$55*0.057)*$LJ104/(LN$156-LN$157*$LM104)</f>
        <v>0</v>
      </c>
      <c r="LO104">
        <f>(B$47*0.378 + B$48*0.01 + B$49*0.077+ B$51*0.049+ B$31*0.028 + B$55*0.057)*$LJ104/(LO$156-LO$157*$LM104)</f>
        <v>0</v>
      </c>
      <c r="LP104">
        <f>(C$47*0.378 + C$48*0.01 + C$49*0.077+ C$51*0.049+ C$31*0.028 + C$55*0.057)*$LJ104/(LP$156-LP$157*$LM104)</f>
        <v>0</v>
      </c>
      <c r="LQ104">
        <f t="shared" ref="LQ104:MG104" si="73">(D$47*0.378 + D$48*0.01 + D$49*0.077+ D$51*0.049+ D$31*0.028+D$55*0.057)*$LJ104/(LQ$156-LQ$157*$LM104)</f>
        <v>0</v>
      </c>
      <c r="LR104">
        <f t="shared" si="73"/>
        <v>0</v>
      </c>
      <c r="LS104">
        <f t="shared" si="73"/>
        <v>0</v>
      </c>
      <c r="LT104">
        <f t="shared" si="73"/>
        <v>9.128145644607559E-3</v>
      </c>
      <c r="LU104">
        <f t="shared" si="73"/>
        <v>3.9825068474428592E-3</v>
      </c>
      <c r="LV104">
        <f t="shared" si="73"/>
        <v>1.8628148540259571E-3</v>
      </c>
      <c r="LW104">
        <f t="shared" si="73"/>
        <v>1.7419343014599483E-3</v>
      </c>
      <c r="LX104">
        <f t="shared" si="73"/>
        <v>1.5305568323226637E-3</v>
      </c>
      <c r="LY104">
        <f t="shared" si="73"/>
        <v>1.3823945548672579E-3</v>
      </c>
      <c r="LZ104">
        <f t="shared" si="73"/>
        <v>1.0964172551031525E-3</v>
      </c>
      <c r="MA104">
        <f t="shared" si="73"/>
        <v>1.12389023817795E-3</v>
      </c>
      <c r="MB104">
        <f t="shared" si="73"/>
        <v>1.4270399712388322E-3</v>
      </c>
      <c r="MC104">
        <f t="shared" si="73"/>
        <v>1.3526872553924528E-3</v>
      </c>
      <c r="MD104">
        <f t="shared" si="73"/>
        <v>1.2941475209275583E-3</v>
      </c>
      <c r="ME104">
        <f t="shared" si="73"/>
        <v>1.195382234776952E-3</v>
      </c>
      <c r="MF104">
        <f t="shared" si="73"/>
        <v>1.0992188269054902E-3</v>
      </c>
      <c r="MG104">
        <f t="shared" si="73"/>
        <v>1.1341183103804153E-3</v>
      </c>
      <c r="MI104">
        <f>(119469*MJ104+56202)/10^4</f>
        <v>6.2175449999999994</v>
      </c>
      <c r="MJ104" s="86">
        <v>0.05</v>
      </c>
      <c r="MK104">
        <f>0.79*LS104*LS103+0.21*LT104*LT103</f>
        <v>1.3418374097573111E-2</v>
      </c>
    </row>
    <row r="105" spans="1:349" x14ac:dyDescent="0.3">
      <c r="LJ105" s="104">
        <f t="shared" ref="LJ105:LJ119" si="74">0.3749*LM105^2 + 0.7179*LM105 + 1.0344</f>
        <v>1.109939</v>
      </c>
      <c r="LL105">
        <v>2</v>
      </c>
      <c r="LM105" s="86">
        <v>0.1</v>
      </c>
      <c r="LN105">
        <f t="shared" ref="LN105:MG105" si="75">(U$47*0.378 + U$48*0.01 + U$49*0.077+ U$51*0.049+ U$31*0.028+U$55*0.057)*$LJ105/(LN$156-LN$157*$LM105)</f>
        <v>0</v>
      </c>
      <c r="LO105">
        <f t="shared" si="75"/>
        <v>0</v>
      </c>
      <c r="LP105">
        <f t="shared" si="75"/>
        <v>0</v>
      </c>
      <c r="LQ105">
        <f t="shared" si="75"/>
        <v>0</v>
      </c>
      <c r="LR105">
        <f t="shared" si="75"/>
        <v>0</v>
      </c>
      <c r="LS105">
        <f t="shared" si="75"/>
        <v>0</v>
      </c>
      <c r="LT105">
        <f t="shared" si="75"/>
        <v>1.6777665122627565E-2</v>
      </c>
      <c r="LU105">
        <f t="shared" si="75"/>
        <v>2.0006705346995945E-3</v>
      </c>
      <c r="LV105">
        <f t="shared" si="75"/>
        <v>1.5532057130839528E-3</v>
      </c>
      <c r="LW105">
        <f t="shared" si="75"/>
        <v>1.5710229024009752E-3</v>
      </c>
      <c r="LX105">
        <f t="shared" si="75"/>
        <v>1.477210252533865E-3</v>
      </c>
      <c r="LY105">
        <f t="shared" si="75"/>
        <v>1.194899998953038E-3</v>
      </c>
      <c r="LZ105">
        <f t="shared" si="75"/>
        <v>1.0728255736933529E-3</v>
      </c>
      <c r="MA105">
        <f t="shared" si="75"/>
        <v>1.0675837138801616E-3</v>
      </c>
      <c r="MB105">
        <f t="shared" si="75"/>
        <v>2.378648817362793E-3</v>
      </c>
      <c r="MC105">
        <f t="shared" si="75"/>
        <v>2.2906758698615815E-3</v>
      </c>
      <c r="MD105">
        <f t="shared" si="75"/>
        <v>2.1563292951109645E-3</v>
      </c>
      <c r="ME105">
        <f t="shared" si="75"/>
        <v>2.000945146019869E-3</v>
      </c>
      <c r="MF105">
        <f t="shared" si="75"/>
        <v>1.9037988354951854E-3</v>
      </c>
      <c r="MG105">
        <f t="shared" si="75"/>
        <v>1.7980842213934744E-3</v>
      </c>
      <c r="MI105">
        <f t="shared" ref="MI105:MI119" si="76">(119469*MJ105+56202)/10^4</f>
        <v>6.8148899999999992</v>
      </c>
      <c r="MJ105" s="86">
        <v>0.1</v>
      </c>
      <c r="MK105">
        <f>0.19*LS105*LS103+0.81*LT105*LT103</f>
        <v>9.5129361245298291E-2</v>
      </c>
    </row>
    <row r="106" spans="1:349" x14ac:dyDescent="0.3">
      <c r="LJ106" s="104">
        <f t="shared" si="74"/>
        <v>1.15052025</v>
      </c>
      <c r="LL106">
        <v>3</v>
      </c>
      <c r="LM106" s="86">
        <v>0.15</v>
      </c>
      <c r="LN106">
        <f t="shared" ref="LN106:MG106" si="77">(AO$47*0.378 + AO$48*0.01 + AO$49*0.077+ AO$51*0.049+ AO$31*0.028+AO$55*0.057)*$LJ106/(LN$156-LN$157*$LM106)</f>
        <v>0</v>
      </c>
      <c r="LO106">
        <f t="shared" si="77"/>
        <v>0</v>
      </c>
      <c r="LP106">
        <f t="shared" si="77"/>
        <v>0</v>
      </c>
      <c r="LQ106">
        <f t="shared" si="77"/>
        <v>0</v>
      </c>
      <c r="LR106">
        <f t="shared" si="77"/>
        <v>0</v>
      </c>
      <c r="LS106">
        <f t="shared" si="77"/>
        <v>2.8893416823901246E-3</v>
      </c>
      <c r="LT106">
        <f t="shared" si="77"/>
        <v>3.0533496884892784E-2</v>
      </c>
      <c r="LU106">
        <f t="shared" si="77"/>
        <v>1.1410579375555903E-2</v>
      </c>
      <c r="LV106">
        <f t="shared" si="77"/>
        <v>3.2804091634945584E-3</v>
      </c>
      <c r="LW106">
        <f t="shared" si="77"/>
        <v>2.4979936417735245E-3</v>
      </c>
      <c r="LX106">
        <f t="shared" si="77"/>
        <v>2.2904172728274524E-3</v>
      </c>
      <c r="LY106">
        <f t="shared" si="77"/>
        <v>2.1784885132997739E-3</v>
      </c>
      <c r="LZ106">
        <f t="shared" si="77"/>
        <v>1.8420100521442705E-3</v>
      </c>
      <c r="MA106">
        <f t="shared" si="77"/>
        <v>1.8984561070561408E-3</v>
      </c>
      <c r="MB106">
        <f t="shared" si="77"/>
        <v>3.2695794670624312E-3</v>
      </c>
      <c r="MC106">
        <f t="shared" si="77"/>
        <v>3.0954772212037321E-3</v>
      </c>
      <c r="MD106">
        <f t="shared" si="77"/>
        <v>2.9599337599798096E-3</v>
      </c>
      <c r="ME106">
        <f t="shared" si="77"/>
        <v>2.7901243678510237E-3</v>
      </c>
      <c r="MF106">
        <f t="shared" si="77"/>
        <v>2.6148885736300585E-3</v>
      </c>
      <c r="MG106">
        <f t="shared" si="77"/>
        <v>2.5365838868215674E-3</v>
      </c>
      <c r="MI106">
        <f t="shared" si="76"/>
        <v>7.4122350000000008</v>
      </c>
      <c r="MJ106" s="86">
        <v>0.15</v>
      </c>
      <c r="MK106">
        <f>0.59*LT106*LT103+0.41*LU106*LU103</f>
        <v>0.16353004248643055</v>
      </c>
    </row>
    <row r="107" spans="1:349" x14ac:dyDescent="0.3">
      <c r="LJ107" s="104">
        <f t="shared" si="74"/>
        <v>1.192976</v>
      </c>
      <c r="LL107">
        <v>4</v>
      </c>
      <c r="LM107" s="86">
        <v>0.2</v>
      </c>
      <c r="LN107">
        <f t="shared" ref="LN107:MG107" si="78">(BI$47*0.378 + BI$48*0.01 + BI$49*0.077+ BI$51*0.049+ BI$31*0.028+BI$55*0.057)*$LJ107/(LN$156-LN$157*$LM107)</f>
        <v>0</v>
      </c>
      <c r="LO107">
        <f t="shared" si="78"/>
        <v>0</v>
      </c>
      <c r="LP107">
        <f t="shared" si="78"/>
        <v>0</v>
      </c>
      <c r="LQ107">
        <f t="shared" si="78"/>
        <v>0</v>
      </c>
      <c r="LR107">
        <f t="shared" si="78"/>
        <v>0</v>
      </c>
      <c r="LS107">
        <f t="shared" si="78"/>
        <v>0</v>
      </c>
      <c r="LT107">
        <f t="shared" si="78"/>
        <v>2.8771823772551886E-2</v>
      </c>
      <c r="LU107">
        <f t="shared" si="78"/>
        <v>3.0374687787320831E-2</v>
      </c>
      <c r="LV107">
        <f t="shared" si="78"/>
        <v>7.348625430799993E-3</v>
      </c>
      <c r="LW107">
        <f t="shared" si="78"/>
        <v>2.7520338028040377E-3</v>
      </c>
      <c r="LX107">
        <f t="shared" si="78"/>
        <v>2.4772683157048728E-3</v>
      </c>
      <c r="LY107">
        <f t="shared" si="78"/>
        <v>2.2887131776448758E-3</v>
      </c>
      <c r="LZ107">
        <f t="shared" si="78"/>
        <v>2.0635904472559078E-3</v>
      </c>
      <c r="MA107">
        <f t="shared" si="78"/>
        <v>1.9632391038251463E-3</v>
      </c>
      <c r="MB107">
        <f t="shared" si="78"/>
        <v>4.1457725740622004E-3</v>
      </c>
      <c r="MC107">
        <f t="shared" si="78"/>
        <v>3.8801323305630614E-3</v>
      </c>
      <c r="MD107">
        <f t="shared" si="78"/>
        <v>3.662359205732183E-3</v>
      </c>
      <c r="ME107">
        <f t="shared" si="78"/>
        <v>3.4780115219694703E-3</v>
      </c>
      <c r="MF107">
        <f t="shared" si="78"/>
        <v>3.2538350229820586E-3</v>
      </c>
      <c r="MG107">
        <f t="shared" si="78"/>
        <v>3.0748297887194845E-3</v>
      </c>
      <c r="MI107">
        <f t="shared" si="76"/>
        <v>8.0095799999999997</v>
      </c>
      <c r="MJ107" s="86">
        <v>0.2</v>
      </c>
      <c r="MK107">
        <f>1*LU107*LU103+0.001*LV107*LV103</f>
        <v>0.24306363992744384</v>
      </c>
    </row>
    <row r="108" spans="1:349" x14ac:dyDescent="0.3">
      <c r="LJ108" s="104">
        <f t="shared" si="74"/>
        <v>1.2373062500000001</v>
      </c>
      <c r="LL108">
        <v>5</v>
      </c>
      <c r="LM108" s="86">
        <v>0.25</v>
      </c>
      <c r="LN108">
        <f t="shared" ref="LN108:MG108" si="79">(CC$47*0.378 + CC$48*0.01 + CC$49*0.077+ CC$51*0.049+ CC$31*0.028+CC$55*0.057)*$LJ108/(LN$156-LN$157*$LM108)</f>
        <v>0</v>
      </c>
      <c r="LO108">
        <f t="shared" si="79"/>
        <v>0</v>
      </c>
      <c r="LP108">
        <f t="shared" si="79"/>
        <v>0</v>
      </c>
      <c r="LQ108">
        <f t="shared" si="79"/>
        <v>0</v>
      </c>
      <c r="LR108">
        <f t="shared" si="79"/>
        <v>0</v>
      </c>
      <c r="LS108">
        <f t="shared" si="79"/>
        <v>0</v>
      </c>
      <c r="LT108">
        <f t="shared" si="79"/>
        <v>1.7423657174523686E-2</v>
      </c>
      <c r="LU108">
        <f t="shared" si="79"/>
        <v>3.7702110252527982E-2</v>
      </c>
      <c r="LV108">
        <f t="shared" si="79"/>
        <v>2.334904514244325E-2</v>
      </c>
      <c r="LW108">
        <f t="shared" si="79"/>
        <v>3.6177251177727313E-3</v>
      </c>
      <c r="LX108">
        <f t="shared" si="79"/>
        <v>3.4546967407969756E-3</v>
      </c>
      <c r="LY108">
        <f t="shared" si="79"/>
        <v>3.0530246823324203E-3</v>
      </c>
      <c r="LZ108">
        <f t="shared" si="79"/>
        <v>2.9287796693698788E-3</v>
      </c>
      <c r="MA108">
        <f t="shared" si="79"/>
        <v>2.8153886956612793E-3</v>
      </c>
      <c r="MB108">
        <f t="shared" si="79"/>
        <v>5.1651877465786894E-3</v>
      </c>
      <c r="MC108">
        <f t="shared" si="79"/>
        <v>4.8206154643825501E-3</v>
      </c>
      <c r="MD108">
        <f t="shared" si="79"/>
        <v>4.6209617707659986E-3</v>
      </c>
      <c r="ME108">
        <f t="shared" si="79"/>
        <v>4.2772086042871076E-3</v>
      </c>
      <c r="MF108">
        <f t="shared" si="79"/>
        <v>4.056206888402504E-3</v>
      </c>
      <c r="MG108">
        <f t="shared" si="79"/>
        <v>3.8638676058373868E-3</v>
      </c>
      <c r="MI108">
        <f t="shared" si="76"/>
        <v>8.6069250000000004</v>
      </c>
      <c r="MJ108" s="86">
        <v>0.25</v>
      </c>
      <c r="MK108">
        <f>0.4*LU108*LU103+0.6*LV108*LV103</f>
        <v>0.24673159657728311</v>
      </c>
    </row>
    <row r="109" spans="1:349" x14ac:dyDescent="0.3">
      <c r="LJ109" s="104">
        <f t="shared" si="74"/>
        <v>1.2835109999999998</v>
      </c>
      <c r="LL109">
        <v>6</v>
      </c>
      <c r="LM109" s="86">
        <v>0.3</v>
      </c>
      <c r="LN109">
        <f t="shared" ref="LN109:MG109" si="80">(CW$47*0.378 + CW$48*0.01 + CW$49*0.077+ CW$51*0.049+ CW$31*0.028+CW$55*0.057)*$LJ109/(LN$156-LN$157*$LM109)</f>
        <v>0</v>
      </c>
      <c r="LO109">
        <f t="shared" si="80"/>
        <v>0</v>
      </c>
      <c r="LP109">
        <f t="shared" si="80"/>
        <v>0</v>
      </c>
      <c r="LQ109">
        <f t="shared" si="80"/>
        <v>0</v>
      </c>
      <c r="LR109">
        <f t="shared" si="80"/>
        <v>0</v>
      </c>
      <c r="LS109">
        <f t="shared" si="80"/>
        <v>0</v>
      </c>
      <c r="LT109">
        <f t="shared" si="80"/>
        <v>0</v>
      </c>
      <c r="LU109">
        <f t="shared" si="80"/>
        <v>2.6462948969311829E-2</v>
      </c>
      <c r="LV109">
        <f t="shared" si="80"/>
        <v>3.9881109923099317E-2</v>
      </c>
      <c r="LW109">
        <f t="shared" si="80"/>
        <v>1.6525697505814299E-2</v>
      </c>
      <c r="LX109">
        <f t="shared" si="80"/>
        <v>3.6050672890853277E-3</v>
      </c>
      <c r="LY109">
        <f t="shared" si="80"/>
        <v>3.1084404539580101E-3</v>
      </c>
      <c r="LZ109">
        <f t="shared" si="80"/>
        <v>3.4600920774457448E-3</v>
      </c>
      <c r="MA109">
        <f t="shared" si="80"/>
        <v>2.9879206280592359E-3</v>
      </c>
      <c r="MB109">
        <f t="shared" si="80"/>
        <v>6.1620674529564209E-3</v>
      </c>
      <c r="MC109">
        <f t="shared" si="80"/>
        <v>5.7458255967090489E-3</v>
      </c>
      <c r="MD109">
        <f t="shared" si="80"/>
        <v>5.3942158765947507E-3</v>
      </c>
      <c r="ME109">
        <f t="shared" si="80"/>
        <v>5.1075485023731448E-3</v>
      </c>
      <c r="MF109">
        <f t="shared" si="80"/>
        <v>4.8448892751802967E-3</v>
      </c>
      <c r="MG109">
        <f t="shared" si="80"/>
        <v>4.5757160457340967E-3</v>
      </c>
      <c r="MI109">
        <f t="shared" si="76"/>
        <v>9.2042699999999993</v>
      </c>
      <c r="MJ109" s="86">
        <v>0.3</v>
      </c>
      <c r="MK109">
        <f>0.8*LV109*LV103+0.2*LW109*LW103</f>
        <v>0.32019538645794365</v>
      </c>
    </row>
    <row r="110" spans="1:349" x14ac:dyDescent="0.3">
      <c r="LJ110" s="104">
        <f t="shared" si="74"/>
        <v>1.3315902499999999</v>
      </c>
      <c r="LL110">
        <v>7</v>
      </c>
      <c r="LM110" s="86">
        <v>0.35</v>
      </c>
      <c r="LN110">
        <f t="shared" ref="LN110:MG110" si="81">(DQ$47*0.378 + DQ$48*0.01 + DQ$49*0.077+ DQ$51*0.049+ DQ$31*0.028+DQ$55*0.057)*$LJ110/(LN$156-LN$157*$LM110)</f>
        <v>0</v>
      </c>
      <c r="LO110">
        <f t="shared" si="81"/>
        <v>0</v>
      </c>
      <c r="LP110">
        <f t="shared" si="81"/>
        <v>0</v>
      </c>
      <c r="LQ110">
        <f t="shared" si="81"/>
        <v>0</v>
      </c>
      <c r="LR110">
        <f t="shared" si="81"/>
        <v>0</v>
      </c>
      <c r="LS110">
        <f t="shared" si="81"/>
        <v>0</v>
      </c>
      <c r="LT110">
        <f t="shared" si="81"/>
        <v>0</v>
      </c>
      <c r="LU110">
        <f t="shared" si="81"/>
        <v>0</v>
      </c>
      <c r="LV110">
        <f t="shared" si="81"/>
        <v>3.9048579080574103E-2</v>
      </c>
      <c r="LW110">
        <f t="shared" si="81"/>
        <v>3.341723701860002E-2</v>
      </c>
      <c r="LX110">
        <f t="shared" si="81"/>
        <v>4.9281780544579079E-3</v>
      </c>
      <c r="LY110">
        <f t="shared" si="81"/>
        <v>4.4990207997674817E-3</v>
      </c>
      <c r="LZ110">
        <f t="shared" si="81"/>
        <v>3.7252655282819492E-3</v>
      </c>
      <c r="MA110">
        <f t="shared" si="81"/>
        <v>3.4627028503098072E-3</v>
      </c>
      <c r="MB110">
        <f t="shared" si="81"/>
        <v>7.2343890248443314E-3</v>
      </c>
      <c r="MC110">
        <f t="shared" si="81"/>
        <v>6.6572777662398178E-3</v>
      </c>
      <c r="MD110">
        <f t="shared" si="81"/>
        <v>6.3286862949280586E-3</v>
      </c>
      <c r="ME110">
        <f t="shared" si="81"/>
        <v>5.9189517043890093E-3</v>
      </c>
      <c r="MF110">
        <f t="shared" si="81"/>
        <v>5.6272937097544447E-3</v>
      </c>
      <c r="MG110">
        <f t="shared" si="81"/>
        <v>5.4591499181045507E-3</v>
      </c>
      <c r="MI110">
        <f t="shared" si="76"/>
        <v>9.801615</v>
      </c>
      <c r="MJ110" s="86">
        <v>0.35</v>
      </c>
      <c r="MK110">
        <f>0.2*LV110*LV103+0.8*LW110*LW103</f>
        <v>0.33762533849383353</v>
      </c>
    </row>
    <row r="111" spans="1:349" x14ac:dyDescent="0.3">
      <c r="LJ111" s="104">
        <f t="shared" si="74"/>
        <v>1.3815440000000001</v>
      </c>
      <c r="LL111">
        <v>8</v>
      </c>
      <c r="LM111" s="86">
        <v>0.4</v>
      </c>
      <c r="LN111">
        <f t="shared" ref="LN111:MG111" si="82">(EK$47*0.378 + EK$48*0.01 + EK$49*0.077+ EK$51*0.049+ EK$31*0.028+EK$55*0.057)*$LJ111/(LN$156-LN$157*$LM111)</f>
        <v>0</v>
      </c>
      <c r="LO111">
        <f t="shared" si="82"/>
        <v>0</v>
      </c>
      <c r="LP111">
        <f t="shared" si="82"/>
        <v>0</v>
      </c>
      <c r="LQ111">
        <f t="shared" si="82"/>
        <v>0</v>
      </c>
      <c r="LR111">
        <f t="shared" si="82"/>
        <v>0</v>
      </c>
      <c r="LS111">
        <f t="shared" si="82"/>
        <v>0</v>
      </c>
      <c r="LT111">
        <f t="shared" si="82"/>
        <v>0</v>
      </c>
      <c r="LU111">
        <f t="shared" si="82"/>
        <v>0</v>
      </c>
      <c r="LV111">
        <f t="shared" si="82"/>
        <v>1.6512438036587619E-2</v>
      </c>
      <c r="LW111">
        <f t="shared" si="82"/>
        <v>3.8386470899305782E-2</v>
      </c>
      <c r="LX111">
        <f t="shared" si="82"/>
        <v>2.1115027228497715E-2</v>
      </c>
      <c r="LY111">
        <f t="shared" si="82"/>
        <v>5.3145810629823612E-3</v>
      </c>
      <c r="LZ111">
        <f t="shared" si="82"/>
        <v>4.8553727782607702E-3</v>
      </c>
      <c r="MA111">
        <f t="shared" si="82"/>
        <v>4.2416569217770383E-3</v>
      </c>
      <c r="MB111">
        <f t="shared" si="82"/>
        <v>8.3716316661572934E-3</v>
      </c>
      <c r="MC111">
        <f t="shared" si="82"/>
        <v>7.776999655991307E-3</v>
      </c>
      <c r="MD111">
        <f t="shared" si="82"/>
        <v>7.2324404602343399E-3</v>
      </c>
      <c r="ME111">
        <f t="shared" si="82"/>
        <v>6.9617101850337126E-3</v>
      </c>
      <c r="MF111">
        <f t="shared" si="82"/>
        <v>6.9737671061318677E-3</v>
      </c>
      <c r="MG111">
        <f t="shared" si="82"/>
        <v>6.2441034951162223E-3</v>
      </c>
      <c r="MI111">
        <f t="shared" si="76"/>
        <v>10.398960000000001</v>
      </c>
      <c r="MJ111" s="86">
        <v>0.4</v>
      </c>
      <c r="MK111">
        <f>0.6*LW111*LW103+0.4*LX111*LX103</f>
        <v>0.32322494520122463</v>
      </c>
    </row>
    <row r="112" spans="1:349" x14ac:dyDescent="0.3">
      <c r="LJ112" s="104">
        <f t="shared" si="74"/>
        <v>1.4333722499999999</v>
      </c>
      <c r="LL112">
        <v>9</v>
      </c>
      <c r="LM112" s="86">
        <v>0.45</v>
      </c>
      <c r="LN112">
        <f t="shared" ref="LN112:MG112" si="83">(FE$47*0.378 + FE$48*0.01 + FE$49*0.077+ FE$51*0.049+ FE$31*0.028+FE$55*0.057)*$LJ112/(LN$156-LN$157*$LM112)</f>
        <v>0</v>
      </c>
      <c r="LO112">
        <f t="shared" si="83"/>
        <v>0</v>
      </c>
      <c r="LP112">
        <f t="shared" si="83"/>
        <v>0</v>
      </c>
      <c r="LQ112">
        <f t="shared" si="83"/>
        <v>0</v>
      </c>
      <c r="LR112">
        <f t="shared" si="83"/>
        <v>0</v>
      </c>
      <c r="LS112">
        <f t="shared" si="83"/>
        <v>0</v>
      </c>
      <c r="LT112">
        <f t="shared" si="83"/>
        <v>0</v>
      </c>
      <c r="LU112">
        <f t="shared" si="83"/>
        <v>0</v>
      </c>
      <c r="LV112">
        <f t="shared" si="83"/>
        <v>8.5436005431022595E-3</v>
      </c>
      <c r="LW112">
        <f t="shared" si="83"/>
        <v>3.4645701730376087E-2</v>
      </c>
      <c r="LX112">
        <f t="shared" si="83"/>
        <v>4.381287073778159E-2</v>
      </c>
      <c r="LY112">
        <f t="shared" si="83"/>
        <v>1.2241751319420735E-2</v>
      </c>
      <c r="LZ112">
        <f t="shared" si="83"/>
        <v>4.810579427548067E-3</v>
      </c>
      <c r="MA112">
        <f t="shared" si="83"/>
        <v>4.1043570413405528E-3</v>
      </c>
      <c r="MB112">
        <f t="shared" si="83"/>
        <v>9.4632620709655321E-3</v>
      </c>
      <c r="MC112">
        <f t="shared" si="83"/>
        <v>9.1316963058133693E-3</v>
      </c>
      <c r="MD112">
        <f t="shared" si="83"/>
        <v>8.2548600108906592E-3</v>
      </c>
      <c r="ME112">
        <f t="shared" si="83"/>
        <v>8.176556333371842E-3</v>
      </c>
      <c r="MF112">
        <f t="shared" si="83"/>
        <v>7.5526917189442785E-3</v>
      </c>
      <c r="MG112">
        <f t="shared" si="83"/>
        <v>7.0621264442985157E-3</v>
      </c>
      <c r="MI112">
        <f t="shared" si="76"/>
        <v>10.996305</v>
      </c>
      <c r="MJ112" s="86">
        <v>0.45</v>
      </c>
      <c r="MK112">
        <f>0.01*LW112*LW103+0.99*LX112*LX103</f>
        <v>0.48058673250747908</v>
      </c>
    </row>
    <row r="113" spans="322:349" x14ac:dyDescent="0.3">
      <c r="LJ113" s="104">
        <f t="shared" si="74"/>
        <v>1.4870749999999999</v>
      </c>
      <c r="LL113">
        <v>10</v>
      </c>
      <c r="LM113" s="86">
        <v>0.5</v>
      </c>
      <c r="LN113">
        <f t="shared" ref="LN113:MG113" si="84">(FY$47*0.378 + FY$48*0.01 + FY$49*0.077+ FY$51*0.049+ FY$31*0.028+FY$55*0.057)*$LJ113/(LN$156-LN$157*$LM113)</f>
        <v>0</v>
      </c>
      <c r="LO113">
        <f t="shared" si="84"/>
        <v>0</v>
      </c>
      <c r="LP113">
        <f t="shared" si="84"/>
        <v>0</v>
      </c>
      <c r="LQ113">
        <f t="shared" si="84"/>
        <v>0</v>
      </c>
      <c r="LR113">
        <f t="shared" si="84"/>
        <v>0</v>
      </c>
      <c r="LS113">
        <f t="shared" si="84"/>
        <v>0</v>
      </c>
      <c r="LT113">
        <f t="shared" si="84"/>
        <v>0</v>
      </c>
      <c r="LU113">
        <f t="shared" si="84"/>
        <v>0</v>
      </c>
      <c r="LV113">
        <f t="shared" si="84"/>
        <v>0</v>
      </c>
      <c r="LW113">
        <f t="shared" si="84"/>
        <v>1.4580412793569579E-2</v>
      </c>
      <c r="LX113">
        <f t="shared" si="84"/>
        <v>3.773317030451015E-2</v>
      </c>
      <c r="LY113">
        <f t="shared" si="84"/>
        <v>3.6076577634179666E-2</v>
      </c>
      <c r="LZ113">
        <f t="shared" si="84"/>
        <v>9.6512095427214034E-3</v>
      </c>
      <c r="MA113">
        <f t="shared" si="84"/>
        <v>7.2636059779292005E-3</v>
      </c>
      <c r="MB113">
        <f t="shared" si="84"/>
        <v>1.1375326985715282E-2</v>
      </c>
      <c r="MC113">
        <f t="shared" si="84"/>
        <v>1.0463151508540837E-2</v>
      </c>
      <c r="MD113">
        <f t="shared" si="84"/>
        <v>9.7381010282454501E-3</v>
      </c>
      <c r="ME113">
        <f t="shared" si="84"/>
        <v>9.419415499021748E-3</v>
      </c>
      <c r="MF113">
        <f t="shared" si="84"/>
        <v>8.7266616545820241E-3</v>
      </c>
      <c r="MG113">
        <f t="shared" si="84"/>
        <v>8.5968685645711578E-3</v>
      </c>
      <c r="MI113">
        <f t="shared" si="76"/>
        <v>11.59365</v>
      </c>
      <c r="MJ113" s="86">
        <v>0.5</v>
      </c>
      <c r="MK113">
        <f>0.41*LX113*LX103+0.59*LY113*LY103</f>
        <v>0.42559876772333283</v>
      </c>
    </row>
    <row r="114" spans="322:349" x14ac:dyDescent="0.3">
      <c r="LJ114" s="104">
        <f t="shared" si="74"/>
        <v>1.5426522499999999</v>
      </c>
      <c r="LL114">
        <v>11</v>
      </c>
      <c r="LM114" s="86">
        <v>0.55000000000000004</v>
      </c>
      <c r="LN114">
        <f t="shared" ref="LN114:MG114" si="85">(GS$47*0.378 + GS$48*0.01 + GS$49*0.077+ GS$51*0.049+ GS$31*0.028+GS$55*0.057)*$LJ114/(LN$156-LN$157*$LM114)</f>
        <v>0</v>
      </c>
      <c r="LO114">
        <f t="shared" si="85"/>
        <v>0</v>
      </c>
      <c r="LP114">
        <f t="shared" si="85"/>
        <v>0</v>
      </c>
      <c r="LQ114">
        <f t="shared" si="85"/>
        <v>0</v>
      </c>
      <c r="LR114">
        <f t="shared" si="85"/>
        <v>0</v>
      </c>
      <c r="LS114">
        <f t="shared" si="85"/>
        <v>0</v>
      </c>
      <c r="LT114">
        <f t="shared" si="85"/>
        <v>0</v>
      </c>
      <c r="LU114">
        <f t="shared" si="85"/>
        <v>0</v>
      </c>
      <c r="LV114">
        <f t="shared" si="85"/>
        <v>0</v>
      </c>
      <c r="LW114">
        <f t="shared" si="85"/>
        <v>0</v>
      </c>
      <c r="LX114">
        <f t="shared" si="85"/>
        <v>0</v>
      </c>
      <c r="LY114">
        <f t="shared" si="85"/>
        <v>2.5297746758749896E-2</v>
      </c>
      <c r="LZ114">
        <f t="shared" si="85"/>
        <v>4.3666358731973318E-2</v>
      </c>
      <c r="MA114">
        <f t="shared" si="85"/>
        <v>2.1941952755935183E-2</v>
      </c>
      <c r="MB114">
        <f t="shared" si="85"/>
        <v>1.4784231994891636E-2</v>
      </c>
      <c r="MC114">
        <f t="shared" si="85"/>
        <v>1.2341430116457925E-2</v>
      </c>
      <c r="MD114">
        <f t="shared" si="85"/>
        <v>1.1178559547631138E-2</v>
      </c>
      <c r="ME114">
        <f t="shared" si="85"/>
        <v>1.087461055942726E-2</v>
      </c>
      <c r="MF114">
        <f t="shared" si="85"/>
        <v>9.8879987387383451E-3</v>
      </c>
      <c r="MG114">
        <f t="shared" si="85"/>
        <v>9.2951088685598732E-3</v>
      </c>
      <c r="MI114">
        <f t="shared" si="76"/>
        <v>12.190995000000001</v>
      </c>
      <c r="MJ114" s="86">
        <v>0.55000000000000004</v>
      </c>
      <c r="MK114">
        <f>0.8*LY114*LY103+0.2*LZ114*LZ103</f>
        <v>0.35639090158712966</v>
      </c>
    </row>
    <row r="115" spans="322:349" x14ac:dyDescent="0.3">
      <c r="LJ115" s="104">
        <f t="shared" si="74"/>
        <v>1.600104</v>
      </c>
      <c r="LL115">
        <v>12</v>
      </c>
      <c r="LM115" s="86">
        <v>0.6</v>
      </c>
      <c r="LN115">
        <f t="shared" ref="LN115:MG115" si="86">(HM$47*0.378 + HM$48*0.01 + HM$49*0.077+ HM$51*0.049+ HM$31*0.028+HM$55*0.057)*$LJ115/(LN$156-LN$157*$LM115)</f>
        <v>0</v>
      </c>
      <c r="LO115">
        <f t="shared" si="86"/>
        <v>0</v>
      </c>
      <c r="LP115">
        <f t="shared" si="86"/>
        <v>0</v>
      </c>
      <c r="LQ115">
        <f t="shared" si="86"/>
        <v>0</v>
      </c>
      <c r="LR115">
        <f t="shared" si="86"/>
        <v>0</v>
      </c>
      <c r="LS115">
        <f t="shared" si="86"/>
        <v>0</v>
      </c>
      <c r="LT115">
        <f t="shared" si="86"/>
        <v>0</v>
      </c>
      <c r="LU115">
        <f t="shared" si="86"/>
        <v>0</v>
      </c>
      <c r="LV115">
        <f t="shared" si="86"/>
        <v>0</v>
      </c>
      <c r="LW115">
        <f t="shared" si="86"/>
        <v>0</v>
      </c>
      <c r="LX115">
        <f t="shared" si="86"/>
        <v>0</v>
      </c>
      <c r="LY115">
        <f t="shared" si="86"/>
        <v>0</v>
      </c>
      <c r="LZ115">
        <f t="shared" si="86"/>
        <v>1.8429422944246675E-2</v>
      </c>
      <c r="MA115">
        <f t="shared" si="86"/>
        <v>3.0887173492211869E-2</v>
      </c>
      <c r="MB115">
        <f t="shared" si="86"/>
        <v>4.0664741811116442E-2</v>
      </c>
      <c r="MC115">
        <f t="shared" si="86"/>
        <v>2.3985225726941294E-2</v>
      </c>
      <c r="MD115">
        <f t="shared" si="86"/>
        <v>1.30188326524894E-2</v>
      </c>
      <c r="ME115">
        <f t="shared" si="86"/>
        <v>1.2199399768995995E-2</v>
      </c>
      <c r="MF115">
        <f t="shared" si="86"/>
        <v>1.218417587424322E-2</v>
      </c>
      <c r="MG115">
        <f t="shared" si="86"/>
        <v>1.110374345772556E-2</v>
      </c>
      <c r="MI115">
        <f t="shared" si="76"/>
        <v>12.78834</v>
      </c>
      <c r="MJ115" s="86">
        <v>0.6</v>
      </c>
      <c r="MK115">
        <f>0.21*LY115*12+0.79*LZ115*13</f>
        <v>0.18927017363741336</v>
      </c>
    </row>
    <row r="116" spans="322:349" x14ac:dyDescent="0.3">
      <c r="LJ116" s="104">
        <f t="shared" si="74"/>
        <v>1.65943025</v>
      </c>
      <c r="LL116">
        <v>13</v>
      </c>
      <c r="LM116" s="86">
        <v>0.65</v>
      </c>
      <c r="LN116">
        <f t="shared" ref="LN116:MG116" si="87">(IG$47*0.378 + IG$48*0.01 + IG$49*0.077+ IG$51*0.049+ IG$31*0.028+IG$55*0.057)*$LJ116/(LN$156-LN$157*$LM116)</f>
        <v>0</v>
      </c>
      <c r="LO116">
        <f t="shared" si="87"/>
        <v>0</v>
      </c>
      <c r="LP116">
        <f t="shared" si="87"/>
        <v>0</v>
      </c>
      <c r="LQ116">
        <f t="shared" si="87"/>
        <v>0</v>
      </c>
      <c r="LR116">
        <f t="shared" si="87"/>
        <v>0</v>
      </c>
      <c r="LS116">
        <f t="shared" si="87"/>
        <v>0</v>
      </c>
      <c r="LT116">
        <f t="shared" si="87"/>
        <v>0</v>
      </c>
      <c r="LU116">
        <f t="shared" si="87"/>
        <v>0</v>
      </c>
      <c r="LV116">
        <f t="shared" si="87"/>
        <v>0</v>
      </c>
      <c r="LW116">
        <f t="shared" si="87"/>
        <v>0</v>
      </c>
      <c r="LX116">
        <f t="shared" si="87"/>
        <v>0</v>
      </c>
      <c r="LY116">
        <f t="shared" si="87"/>
        <v>0</v>
      </c>
      <c r="LZ116">
        <f t="shared" si="87"/>
        <v>0</v>
      </c>
      <c r="MA116">
        <f t="shared" si="87"/>
        <v>1.299747849653652E-2</v>
      </c>
      <c r="MB116">
        <f t="shared" si="87"/>
        <v>2.4110216662497668E-2</v>
      </c>
      <c r="MC116">
        <f t="shared" si="87"/>
        <v>4.133263796244286E-2</v>
      </c>
      <c r="MD116">
        <f t="shared" si="87"/>
        <v>3.8594007839639302E-2</v>
      </c>
      <c r="ME116">
        <f t="shared" si="87"/>
        <v>2.1189400844087575E-2</v>
      </c>
      <c r="MF116">
        <f t="shared" si="87"/>
        <v>1.3994393631624811E-2</v>
      </c>
      <c r="MG116">
        <f t="shared" si="87"/>
        <v>1.3414257232822671E-2</v>
      </c>
      <c r="MI116">
        <f t="shared" si="76"/>
        <v>13.385685</v>
      </c>
      <c r="MJ116" s="86">
        <v>0.65</v>
      </c>
      <c r="MK116">
        <f>0.61*LZ116*13+0.39*MA116*14</f>
        <v>7.0966232591089404E-2</v>
      </c>
    </row>
    <row r="117" spans="322:349" x14ac:dyDescent="0.3">
      <c r="LJ117" s="104">
        <f t="shared" si="74"/>
        <v>1.720631</v>
      </c>
      <c r="LL117">
        <v>14</v>
      </c>
      <c r="LM117" s="86">
        <v>0.7</v>
      </c>
      <c r="LN117">
        <f t="shared" ref="LN117:MG117" si="88">(JA$47*0.378 + JA$48*0.01 + JA$49*0.077+ JA$51*0.049+ JA$31*0.028+JA$55*0.057)*$LJ117/(LN$156-LN$157*$LM117)</f>
        <v>0</v>
      </c>
      <c r="LO117">
        <f t="shared" si="88"/>
        <v>0</v>
      </c>
      <c r="LP117">
        <f t="shared" si="88"/>
        <v>0</v>
      </c>
      <c r="LQ117">
        <f t="shared" si="88"/>
        <v>0</v>
      </c>
      <c r="LR117">
        <f t="shared" si="88"/>
        <v>0</v>
      </c>
      <c r="LS117">
        <f t="shared" si="88"/>
        <v>0</v>
      </c>
      <c r="LT117">
        <f t="shared" si="88"/>
        <v>0</v>
      </c>
      <c r="LU117">
        <f t="shared" si="88"/>
        <v>0</v>
      </c>
      <c r="LV117">
        <f t="shared" si="88"/>
        <v>0</v>
      </c>
      <c r="LW117">
        <f t="shared" si="88"/>
        <v>0</v>
      </c>
      <c r="LX117">
        <f t="shared" si="88"/>
        <v>0</v>
      </c>
      <c r="LY117">
        <f t="shared" si="88"/>
        <v>0</v>
      </c>
      <c r="LZ117">
        <f t="shared" si="88"/>
        <v>0</v>
      </c>
      <c r="MA117">
        <f t="shared" si="88"/>
        <v>0</v>
      </c>
      <c r="MB117">
        <f t="shared" si="88"/>
        <v>2.7215743386633838E-3</v>
      </c>
      <c r="MC117">
        <f t="shared" si="88"/>
        <v>1.6011226757798244E-2</v>
      </c>
      <c r="MD117">
        <f t="shared" si="88"/>
        <v>2.8571675996991258E-2</v>
      </c>
      <c r="ME117">
        <f t="shared" si="88"/>
        <v>4.5962190021132193E-2</v>
      </c>
      <c r="MF117">
        <f t="shared" si="88"/>
        <v>3.0314338691332623E-2</v>
      </c>
      <c r="MG117">
        <f t="shared" si="88"/>
        <v>1.776955811346196E-2</v>
      </c>
      <c r="MI117">
        <f t="shared" si="76"/>
        <v>13.983029999999999</v>
      </c>
      <c r="MJ117" s="86">
        <v>0.7</v>
      </c>
      <c r="MK117">
        <f>0.02*LZ117*LZ103+0.98*MA117*MA103</f>
        <v>0</v>
      </c>
    </row>
    <row r="118" spans="322:349" x14ac:dyDescent="0.3">
      <c r="LJ118" s="104">
        <f t="shared" si="74"/>
        <v>1.7837062499999998</v>
      </c>
      <c r="LL118">
        <v>15</v>
      </c>
      <c r="LM118" s="86">
        <v>0.75</v>
      </c>
      <c r="LN118">
        <f t="shared" ref="LN118:MG118" si="89">(JU$47*0.378 + JU$48*0.01 + JU$49*0.077+ JU$51*0.049+ JU$31*0.028+JU$55*0.057)*$LJ118/(LN$156-LN$157*$LM118)</f>
        <v>0</v>
      </c>
      <c r="LO118">
        <f t="shared" si="89"/>
        <v>0</v>
      </c>
      <c r="LP118">
        <f t="shared" si="89"/>
        <v>0</v>
      </c>
      <c r="LQ118">
        <f t="shared" si="89"/>
        <v>0</v>
      </c>
      <c r="LR118">
        <f t="shared" si="89"/>
        <v>0</v>
      </c>
      <c r="LS118">
        <f t="shared" si="89"/>
        <v>0</v>
      </c>
      <c r="LT118">
        <f t="shared" si="89"/>
        <v>0</v>
      </c>
      <c r="LU118">
        <f t="shared" si="89"/>
        <v>0</v>
      </c>
      <c r="LV118">
        <f t="shared" si="89"/>
        <v>0</v>
      </c>
      <c r="LW118">
        <f t="shared" si="89"/>
        <v>0</v>
      </c>
      <c r="LX118">
        <f t="shared" si="89"/>
        <v>0</v>
      </c>
      <c r="LY118">
        <f t="shared" si="89"/>
        <v>0</v>
      </c>
      <c r="LZ118">
        <f t="shared" si="89"/>
        <v>0</v>
      </c>
      <c r="MA118">
        <f t="shared" si="89"/>
        <v>0</v>
      </c>
      <c r="MB118">
        <f t="shared" si="89"/>
        <v>0</v>
      </c>
      <c r="MC118">
        <f t="shared" si="89"/>
        <v>0</v>
      </c>
      <c r="MD118">
        <f t="shared" si="89"/>
        <v>9.989991965221625E-3</v>
      </c>
      <c r="ME118">
        <f t="shared" si="89"/>
        <v>2.0653922901597392E-2</v>
      </c>
      <c r="MF118">
        <f t="shared" si="89"/>
        <v>3.6103078566210797E-2</v>
      </c>
      <c r="MG118">
        <f t="shared" si="89"/>
        <v>4.0908676321301345E-2</v>
      </c>
      <c r="MI118">
        <f t="shared" si="76"/>
        <v>14.580375</v>
      </c>
      <c r="MJ118" s="86">
        <v>0.75</v>
      </c>
      <c r="MK118">
        <f>0.42*MA118*MA103+0.58*MB118*MB103</f>
        <v>0</v>
      </c>
    </row>
    <row r="119" spans="322:349" x14ac:dyDescent="0.3">
      <c r="LJ119" s="104">
        <f t="shared" si="74"/>
        <v>1.8486560000000001</v>
      </c>
      <c r="LL119">
        <v>16</v>
      </c>
      <c r="LM119" s="86">
        <v>0.8</v>
      </c>
      <c r="LN119">
        <f t="shared" ref="LN119:MG119" si="90">(KO$47*0.378 + KO$48*0.01 + KO$49*0.077+ KO$51*0.049+ KO$31*0.028+KO$55*0.057)*$LJ119/(LN$156-LN$157*$LM119)</f>
        <v>0</v>
      </c>
      <c r="LO119">
        <f t="shared" si="90"/>
        <v>0</v>
      </c>
      <c r="LP119">
        <f t="shared" si="90"/>
        <v>0</v>
      </c>
      <c r="LQ119">
        <f t="shared" si="90"/>
        <v>0</v>
      </c>
      <c r="LR119">
        <f t="shared" si="90"/>
        <v>0</v>
      </c>
      <c r="LS119">
        <f t="shared" si="90"/>
        <v>0</v>
      </c>
      <c r="LT119">
        <f t="shared" si="90"/>
        <v>0</v>
      </c>
      <c r="LU119">
        <f t="shared" si="90"/>
        <v>0</v>
      </c>
      <c r="LV119">
        <f t="shared" si="90"/>
        <v>0</v>
      </c>
      <c r="LW119">
        <f t="shared" si="90"/>
        <v>0</v>
      </c>
      <c r="LX119">
        <f t="shared" si="90"/>
        <v>0</v>
      </c>
      <c r="LY119">
        <f t="shared" si="90"/>
        <v>0</v>
      </c>
      <c r="LZ119">
        <f t="shared" si="90"/>
        <v>0</v>
      </c>
      <c r="MA119">
        <f t="shared" si="90"/>
        <v>0</v>
      </c>
      <c r="MB119">
        <f t="shared" si="90"/>
        <v>0</v>
      </c>
      <c r="MC119">
        <f t="shared" si="90"/>
        <v>0</v>
      </c>
      <c r="MD119">
        <f t="shared" si="90"/>
        <v>0</v>
      </c>
      <c r="ME119">
        <f t="shared" si="90"/>
        <v>1.5138460243967619E-3</v>
      </c>
      <c r="MF119">
        <f t="shared" si="90"/>
        <v>1.6114030879839158E-2</v>
      </c>
      <c r="MG119">
        <f t="shared" si="90"/>
        <v>2.5814951882971653E-2</v>
      </c>
      <c r="MI119">
        <f t="shared" si="76"/>
        <v>15.177720000000001</v>
      </c>
      <c r="MJ119" s="86">
        <v>0.8</v>
      </c>
      <c r="MK119">
        <f>0.83*MB119*MB103+0.17*MC119*MC103</f>
        <v>0</v>
      </c>
    </row>
    <row r="120" spans="322:349" x14ac:dyDescent="0.3">
      <c r="LJ120" s="104"/>
      <c r="LM120" s="35"/>
      <c r="MJ120" s="35"/>
    </row>
    <row r="121" spans="322:349" x14ac:dyDescent="0.3">
      <c r="LJ121" s="104"/>
      <c r="LM121" s="35"/>
      <c r="MJ121" s="35"/>
    </row>
    <row r="122" spans="322:349" x14ac:dyDescent="0.3">
      <c r="LJ122" s="104"/>
      <c r="LM122" s="35"/>
      <c r="MJ122" s="35"/>
    </row>
    <row r="123" spans="322:349" x14ac:dyDescent="0.3">
      <c r="LJ123" s="104"/>
      <c r="LM123" s="35"/>
      <c r="MJ123" s="35"/>
    </row>
    <row r="124" spans="322:349" x14ac:dyDescent="0.3">
      <c r="LJ124" s="104"/>
      <c r="LM124" s="35"/>
      <c r="MJ124" s="35"/>
    </row>
    <row r="125" spans="322:349" x14ac:dyDescent="0.3">
      <c r="LJ125" s="104"/>
      <c r="LM125" s="35"/>
      <c r="MJ125" s="35"/>
    </row>
    <row r="126" spans="322:349" x14ac:dyDescent="0.3">
      <c r="LJ126" s="104"/>
      <c r="LM126" s="35"/>
      <c r="MJ126" s="35"/>
    </row>
    <row r="127" spans="322:349" x14ac:dyDescent="0.3">
      <c r="LL127" s="35"/>
    </row>
    <row r="128" spans="322:349" x14ac:dyDescent="0.3">
      <c r="LL128" s="35"/>
      <c r="LM128" t="s">
        <v>794</v>
      </c>
      <c r="LN128">
        <v>1.4089583333333333</v>
      </c>
      <c r="LO128">
        <v>2.8179166666666666</v>
      </c>
      <c r="LP128">
        <v>4.2268749999999997</v>
      </c>
      <c r="LQ128">
        <v>5.6358333333333333</v>
      </c>
      <c r="LR128">
        <v>7.0447916666666668</v>
      </c>
      <c r="LS128">
        <v>8.4537500000000012</v>
      </c>
      <c r="LT128">
        <v>9.8627083333333339</v>
      </c>
      <c r="LU128">
        <v>11.271666666666667</v>
      </c>
      <c r="LV128">
        <v>12.680624999999999</v>
      </c>
      <c r="LW128">
        <v>14.089583333333332</v>
      </c>
      <c r="LX128">
        <v>15.4985</v>
      </c>
      <c r="LY128">
        <v>16.907499999999999</v>
      </c>
      <c r="LZ128">
        <v>18.316400000000002</v>
      </c>
      <c r="MA128">
        <v>19.7254</v>
      </c>
      <c r="MB128">
        <v>21.1343</v>
      </c>
      <c r="MC128">
        <v>22.543299999999999</v>
      </c>
      <c r="MD128">
        <v>23.952200000000001</v>
      </c>
      <c r="ME128">
        <v>25.3612</v>
      </c>
      <c r="MF128">
        <v>26.770199999999999</v>
      </c>
      <c r="MG128">
        <v>28.179099999999998</v>
      </c>
    </row>
    <row r="129" spans="321:349" x14ac:dyDescent="0.3">
      <c r="LL129" s="35"/>
      <c r="LM129" t="s">
        <v>795</v>
      </c>
      <c r="LN129">
        <v>0.288333333333333</v>
      </c>
      <c r="LO129">
        <v>0.57666666666666699</v>
      </c>
      <c r="LP129">
        <v>0.86499999999999999</v>
      </c>
      <c r="LQ129">
        <v>1.15333333333333</v>
      </c>
      <c r="LR129">
        <v>1.44166666666667</v>
      </c>
      <c r="LS129">
        <v>1.73</v>
      </c>
      <c r="LT129">
        <v>2.01833333333333</v>
      </c>
      <c r="LU129">
        <v>2.3066666666666702</v>
      </c>
      <c r="LV129">
        <v>2.5950000000000002</v>
      </c>
      <c r="LW129">
        <v>2.8833333333333302</v>
      </c>
      <c r="LX129">
        <v>3.1716000000000002</v>
      </c>
      <c r="LY129">
        <v>3.46</v>
      </c>
      <c r="LZ129">
        <v>3.7483</v>
      </c>
      <c r="MA129">
        <v>4.0366</v>
      </c>
      <c r="MB129">
        <v>4.3250000000000002</v>
      </c>
      <c r="MC129">
        <v>4.6132999999999997</v>
      </c>
      <c r="MD129">
        <v>4.9016000000000002</v>
      </c>
      <c r="ME129">
        <v>5.19</v>
      </c>
      <c r="MF129">
        <v>5.4782999999999999</v>
      </c>
      <c r="MG129">
        <v>5.7666000000000004</v>
      </c>
    </row>
    <row r="130" spans="321:349" x14ac:dyDescent="0.3">
      <c r="LL130" s="35"/>
      <c r="LM130" s="68" t="s">
        <v>999</v>
      </c>
      <c r="LN130" s="68"/>
      <c r="LO130" s="68"/>
      <c r="MK130" t="s">
        <v>998</v>
      </c>
    </row>
    <row r="131" spans="321:349" x14ac:dyDescent="0.3">
      <c r="LJ131" s="102" t="s">
        <v>997</v>
      </c>
      <c r="LK131" s="102" t="s">
        <v>933</v>
      </c>
      <c r="LL131" t="s">
        <v>991</v>
      </c>
      <c r="LM131" t="s">
        <v>752</v>
      </c>
      <c r="LN131">
        <v>1</v>
      </c>
      <c r="LO131">
        <v>2</v>
      </c>
      <c r="LP131">
        <v>3</v>
      </c>
      <c r="LQ131">
        <v>4</v>
      </c>
      <c r="LR131">
        <v>5</v>
      </c>
      <c r="LS131">
        <v>6</v>
      </c>
      <c r="LT131">
        <v>7</v>
      </c>
      <c r="LU131">
        <v>8</v>
      </c>
      <c r="LV131">
        <v>9</v>
      </c>
      <c r="LW131">
        <v>10</v>
      </c>
      <c r="LX131">
        <v>11</v>
      </c>
      <c r="LY131">
        <v>12</v>
      </c>
      <c r="LZ131">
        <v>13</v>
      </c>
      <c r="MA131">
        <v>14</v>
      </c>
      <c r="MB131">
        <v>15</v>
      </c>
      <c r="MC131">
        <v>16</v>
      </c>
      <c r="MD131">
        <v>17</v>
      </c>
      <c r="ME131">
        <v>18</v>
      </c>
      <c r="MF131">
        <v>19</v>
      </c>
      <c r="MG131">
        <v>20</v>
      </c>
      <c r="MI131" t="s">
        <v>886</v>
      </c>
      <c r="MK131" t="s">
        <v>1027</v>
      </c>
    </row>
    <row r="132" spans="321:349" x14ac:dyDescent="0.3">
      <c r="LI132" s="103"/>
      <c r="LJ132" s="102">
        <f>-8.579*LM132^2 + 15.745*LM132 +0.7434</f>
        <v>1.5092025</v>
      </c>
      <c r="LK132" s="102">
        <v>9.9999999999999992E-2</v>
      </c>
      <c r="LL132">
        <v>1</v>
      </c>
      <c r="LM132" s="86">
        <v>0.05</v>
      </c>
      <c r="LN132">
        <f>((7.26*(A$3*(6.02*10^23)/1000))/(493*3600))*(1.1/(3.57*(-1.384*$LM132+6.763)))/10^12</f>
        <v>0</v>
      </c>
      <c r="LO132">
        <f>((7.26*(B$3*(6.02*10^23)/1000))/(493*3600))*(1.1/(3.57*(-1.384*$LM132+6.763)))/10^12</f>
        <v>0</v>
      </c>
      <c r="LP132">
        <f t="shared" ref="LP132:MG132" si="91">($LJ132*C$3*0.097)/((LP$156-LP$157*$LM132)*$LK132)</f>
        <v>0</v>
      </c>
      <c r="LQ132">
        <f t="shared" si="91"/>
        <v>0</v>
      </c>
      <c r="LR132">
        <f t="shared" si="91"/>
        <v>0</v>
      </c>
      <c r="LS132">
        <f t="shared" si="91"/>
        <v>0</v>
      </c>
      <c r="LT132">
        <f t="shared" si="91"/>
        <v>4.6285039563086286E-2</v>
      </c>
      <c r="LU132">
        <f t="shared" si="91"/>
        <v>4.4391628983684241E-2</v>
      </c>
      <c r="LV132">
        <f t="shared" si="91"/>
        <v>4.0064333550350877E-2</v>
      </c>
      <c r="LW132">
        <f t="shared" si="91"/>
        <v>3.8325225210139265E-2</v>
      </c>
      <c r="LX132">
        <f t="shared" si="91"/>
        <v>2.8988224558775377E-2</v>
      </c>
      <c r="LY132">
        <f t="shared" si="91"/>
        <v>2.737612709389926E-2</v>
      </c>
      <c r="LZ132">
        <f t="shared" si="91"/>
        <v>2.5874072923628404E-2</v>
      </c>
      <c r="MA132">
        <f t="shared" si="91"/>
        <v>2.4402777811070284E-2</v>
      </c>
      <c r="MB132">
        <f t="shared" si="91"/>
        <v>5.1666603822403449E-2</v>
      </c>
      <c r="MC132">
        <f t="shared" si="91"/>
        <v>4.8161148629582783E-2</v>
      </c>
      <c r="MD132">
        <f t="shared" si="91"/>
        <v>4.5451369410611939E-2</v>
      </c>
      <c r="ME132">
        <f t="shared" si="91"/>
        <v>4.3212121627279443E-2</v>
      </c>
      <c r="MF132">
        <f t="shared" si="91"/>
        <v>4.0446928695394679E-2</v>
      </c>
      <c r="MG132">
        <f t="shared" si="91"/>
        <v>3.865233965108112E-2</v>
      </c>
      <c r="MI132">
        <f>(119469*MJ132+56202)/10^4</f>
        <v>6.2175449999999994</v>
      </c>
      <c r="MJ132" s="86">
        <v>0.05</v>
      </c>
      <c r="MK132">
        <f>0.79*LS132*LS131+0.21*LT132*LT131</f>
        <v>6.8039008157736836E-2</v>
      </c>
    </row>
    <row r="133" spans="321:349" x14ac:dyDescent="0.3">
      <c r="LJ133" s="102">
        <f t="shared" ref="LJ133:LJ147" si="92">-8.579*LM133^2 + 15.745*LM133 +0.7434</f>
        <v>2.23211</v>
      </c>
      <c r="LK133" s="102">
        <v>0.19999999999999998</v>
      </c>
      <c r="LL133">
        <v>2</v>
      </c>
      <c r="LM133" s="86">
        <v>0.1</v>
      </c>
      <c r="LN133">
        <f>((7.26*(U$3*(6.02*10^23)/1000))/(493*3600))*(1.1/(3.57*(-1.384*$LM133+6.763)))/10^12</f>
        <v>0</v>
      </c>
      <c r="LO133">
        <f>((7.26*(V$3*(6.02*10^23)/1000))/(493*3600))*(1.1/(3.57*(-1.384*$LM133+6.763)))/10^12</f>
        <v>0</v>
      </c>
      <c r="LP133">
        <f>((7.26*(W$3*(6.02*10^23)/1000))/(493*3600))*(1.1/(3.57*(-1.384*$LM133+6.763)))/10^12</f>
        <v>0</v>
      </c>
      <c r="LQ133">
        <f t="shared" ref="LQ133:MG133" si="93">($LJ133*(X$3*0.097))/((LQ$156-LQ$157*$LM133)*$LK133)</f>
        <v>0</v>
      </c>
      <c r="LR133">
        <f t="shared" si="93"/>
        <v>0</v>
      </c>
      <c r="LS133">
        <f t="shared" si="93"/>
        <v>0</v>
      </c>
      <c r="LT133">
        <f t="shared" si="93"/>
        <v>3.91019250985815E-2</v>
      </c>
      <c r="LU133">
        <f t="shared" si="93"/>
        <v>3.9557841494434177E-2</v>
      </c>
      <c r="LV133">
        <f t="shared" si="93"/>
        <v>3.6035187686060267E-2</v>
      </c>
      <c r="LW133">
        <f t="shared" si="93"/>
        <v>2.7504063740988054E-2</v>
      </c>
      <c r="LX133">
        <f t="shared" si="93"/>
        <v>2.7712688960885513E-2</v>
      </c>
      <c r="LY133">
        <f t="shared" si="93"/>
        <v>2.5841381006649018E-2</v>
      </c>
      <c r="LZ133">
        <f t="shared" si="93"/>
        <v>2.3530591893431256E-2</v>
      </c>
      <c r="MA133">
        <f t="shared" si="93"/>
        <v>2.2574766435252806E-2</v>
      </c>
      <c r="MB133">
        <f t="shared" si="93"/>
        <v>4.4657098012719602E-2</v>
      </c>
      <c r="MC133">
        <f t="shared" si="93"/>
        <v>4.3493947907469174E-2</v>
      </c>
      <c r="MD133">
        <f t="shared" si="93"/>
        <v>4.0989608651374895E-2</v>
      </c>
      <c r="ME133">
        <f t="shared" si="93"/>
        <v>3.802902685149237E-2</v>
      </c>
      <c r="MF133">
        <f t="shared" si="93"/>
        <v>3.6017943911936266E-2</v>
      </c>
      <c r="MG133">
        <f t="shared" si="93"/>
        <v>3.3620866655272343E-2</v>
      </c>
      <c r="MI133">
        <f t="shared" ref="MI133:MI147" si="94">(119469*MJ133+56202)/10^4</f>
        <v>6.8148899999999992</v>
      </c>
      <c r="MJ133" s="86">
        <v>0.1</v>
      </c>
      <c r="MK133">
        <f>0.19*LS133*LS131+0.81*LT133*LT131</f>
        <v>0.22170791530895712</v>
      </c>
    </row>
    <row r="134" spans="321:349" x14ac:dyDescent="0.3">
      <c r="LJ134" s="102">
        <f t="shared" si="92"/>
        <v>2.9121224999999997</v>
      </c>
      <c r="LK134" s="102">
        <v>0.3</v>
      </c>
      <c r="LL134">
        <v>3</v>
      </c>
      <c r="LM134" s="86">
        <v>0.15</v>
      </c>
      <c r="LN134">
        <f>((7.26*(AO$3*(6.02*10^23)/1000))/(493*3600))*(1.1/(3.57*(-1.384*$LM134+6.763)))/10^12</f>
        <v>0</v>
      </c>
      <c r="LO134">
        <f>((7.26*(AP$3*(6.02*10^23)/1000))/(493*3600))*(1.1/(3.57*(-1.384*$LM134+6.763)))/10^12</f>
        <v>0</v>
      </c>
      <c r="LP134">
        <f>((7.26*(AQ$3*(6.02*10^23)/1000))/(493*3600))*(1.1/(3.57*(-1.384*$LM134+6.763)))/10^12</f>
        <v>0</v>
      </c>
      <c r="LQ134">
        <f>((7.26*(AR$3*(6.02*10^23)/1000))/(493*3600))*(1.1/(3.57*(-1.384*$LM134+6.763)))/10^12</f>
        <v>0</v>
      </c>
      <c r="LR134">
        <f t="shared" ref="LR134:MG134" si="95">($LJ134*(AS$3*0.097))/((LR$156-LR$157*$LM134)*$LK134)</f>
        <v>0</v>
      </c>
      <c r="LS134">
        <f t="shared" si="95"/>
        <v>1.7863102329952637E-2</v>
      </c>
      <c r="LT134">
        <f t="shared" si="95"/>
        <v>3.2726239107430458E-2</v>
      </c>
      <c r="LU134">
        <f t="shared" si="95"/>
        <v>3.6100228224074708E-2</v>
      </c>
      <c r="LV134">
        <f t="shared" si="95"/>
        <v>3.7291436874024725E-2</v>
      </c>
      <c r="LW134">
        <f t="shared" si="95"/>
        <v>2.8733445005785806E-2</v>
      </c>
      <c r="LX134">
        <f t="shared" si="95"/>
        <v>2.7320111268115618E-2</v>
      </c>
      <c r="LY134">
        <f t="shared" si="95"/>
        <v>2.521468478374133E-2</v>
      </c>
      <c r="LZ134">
        <f t="shared" si="95"/>
        <v>2.3137106858531167E-2</v>
      </c>
      <c r="MA134">
        <f t="shared" si="95"/>
        <v>2.2287992874289505E-2</v>
      </c>
      <c r="MB134">
        <f t="shared" si="95"/>
        <v>4.7377236395000785E-2</v>
      </c>
      <c r="MC134">
        <f t="shared" si="95"/>
        <v>4.4299476828579619E-2</v>
      </c>
      <c r="MD134">
        <f t="shared" si="95"/>
        <v>4.0729522592702287E-2</v>
      </c>
      <c r="ME134">
        <f t="shared" si="95"/>
        <v>3.9205191579378608E-2</v>
      </c>
      <c r="MF134">
        <f t="shared" si="95"/>
        <v>3.7354006616732126E-2</v>
      </c>
      <c r="MG134">
        <f t="shared" si="95"/>
        <v>3.4825133936225036E-2</v>
      </c>
      <c r="MI134">
        <f t="shared" si="94"/>
        <v>7.4122350000000008</v>
      </c>
      <c r="MJ134" s="86">
        <v>0.15</v>
      </c>
      <c r="MK134">
        <f>0.59*LT134*LT131+0.41*LU134*LU131</f>
        <v>0.25356811608865282</v>
      </c>
    </row>
    <row r="135" spans="321:349" x14ac:dyDescent="0.3">
      <c r="LJ135" s="102">
        <f t="shared" si="92"/>
        <v>3.5492399999999997</v>
      </c>
      <c r="LK135" s="102">
        <v>0.4</v>
      </c>
      <c r="LL135">
        <v>4</v>
      </c>
      <c r="LM135" s="86">
        <v>0.2</v>
      </c>
      <c r="LN135">
        <f>((7.26*(BI$3*(6.02*10^23)/1000))/(493*3600))*(1.1/(3.57*(-1.384*$LM135+6.763)))/10^12</f>
        <v>0</v>
      </c>
      <c r="LO135">
        <f>((7.26*(BJ$3*(6.02*10^23)/1000))/(493*3600))*(1.1/(3.57*(-1.384*$LM135+6.763)))/10^12</f>
        <v>0</v>
      </c>
      <c r="LP135">
        <f>((7.26*(BK$3*(6.02*10^23)/1000))/(493*3600))*(1.1/(3.57*(-1.384*$LM135+6.763)))/10^12</f>
        <v>0</v>
      </c>
      <c r="LQ135">
        <f>((7.26*(BL$3*(6.02*10^23)/1000))/(493*3600))*(1.1/(3.57*(-1.384*$LM135+6.763)))/10^12</f>
        <v>0</v>
      </c>
      <c r="LR135">
        <f t="shared" ref="LR135:MG135" si="96">($LJ135*(BM$3*0.097))/((LR$156-LR$157*$LM135)*$LK135)</f>
        <v>0</v>
      </c>
      <c r="LS135">
        <f t="shared" si="96"/>
        <v>0</v>
      </c>
      <c r="LT135">
        <f t="shared" si="96"/>
        <v>4.0795531933167845E-2</v>
      </c>
      <c r="LU135">
        <f t="shared" si="96"/>
        <v>3.828031229578132E-2</v>
      </c>
      <c r="LV135">
        <f t="shared" si="96"/>
        <v>3.6879434626809024E-2</v>
      </c>
      <c r="LW135">
        <f t="shared" si="96"/>
        <v>3.0555462931624918E-2</v>
      </c>
      <c r="LX135">
        <f t="shared" si="96"/>
        <v>2.8753925824533094E-2</v>
      </c>
      <c r="LY135">
        <f t="shared" si="96"/>
        <v>2.656384717621885E-2</v>
      </c>
      <c r="LZ135">
        <f t="shared" si="96"/>
        <v>2.6200735881710506E-2</v>
      </c>
      <c r="MA135">
        <f t="shared" si="96"/>
        <v>2.2726820725314626E-2</v>
      </c>
      <c r="MB135">
        <f t="shared" si="96"/>
        <v>5.0192061430198998E-2</v>
      </c>
      <c r="MC135">
        <f t="shared" si="96"/>
        <v>4.6013891349461988E-2</v>
      </c>
      <c r="MD135">
        <f t="shared" si="96"/>
        <v>4.3781088618330501E-2</v>
      </c>
      <c r="ME135">
        <f t="shared" si="96"/>
        <v>4.0922908394829934E-2</v>
      </c>
      <c r="MF135">
        <f t="shared" si="96"/>
        <v>3.8604109766865201E-2</v>
      </c>
      <c r="MG135">
        <f t="shared" si="96"/>
        <v>3.733462190664185E-2</v>
      </c>
      <c r="MI135">
        <f t="shared" si="94"/>
        <v>8.0095799999999997</v>
      </c>
      <c r="MJ135" s="86">
        <v>0.2</v>
      </c>
      <c r="MK135">
        <f>1*LU135*LU131+0.001*LV135*LV131</f>
        <v>0.30657441327789187</v>
      </c>
    </row>
    <row r="136" spans="321:349" x14ac:dyDescent="0.3">
      <c r="LJ136" s="102">
        <f t="shared" si="92"/>
        <v>4.1434625</v>
      </c>
      <c r="LK136" s="102">
        <v>0.5</v>
      </c>
      <c r="LL136">
        <v>5</v>
      </c>
      <c r="LM136" s="86">
        <v>0.25</v>
      </c>
      <c r="LN136">
        <f>((7.26*(CC$3*(6.02*10^23)/1000))/(493*3600))*(1.1/(3.57*(-1.384*$LM136+6.763)))/10^12</f>
        <v>0</v>
      </c>
      <c r="LO136">
        <f>((7.26*(CD$3*(6.02*10^23)/1000))/(493*3600))*(1.1/(3.57*(-1.384*$LM136+6.763)))/10^12</f>
        <v>0</v>
      </c>
      <c r="LP136">
        <f>((7.26*(CE$3*(6.02*10^23)/1000))/(493*3600))*(1.1/(3.57*(-1.384*$LM136+6.763)))/10^12</f>
        <v>0</v>
      </c>
      <c r="LQ136">
        <f>((7.26*(CF$3*(6.02*10^23)/1000))/(493*3600))*(1.1/(3.57*(-1.384*$LM136+6.763)))/10^12</f>
        <v>0</v>
      </c>
      <c r="LR136">
        <f>((7.26*(CG$3*(6.02*10^23)/1000))/(493*3600))*(1.1/(3.57*(-1.384*$LM136+6.763)))/10^12</f>
        <v>0</v>
      </c>
      <c r="LS136">
        <f t="shared" ref="LS136:MG136" si="97">($LJ136*(CH$3*0.097))/((LS$156-LS$157*$LM136)*$LK136)</f>
        <v>0</v>
      </c>
      <c r="LT136">
        <f t="shared" si="97"/>
        <v>2.652000117083091E-2</v>
      </c>
      <c r="LU136">
        <f t="shared" si="97"/>
        <v>3.8454746875459848E-2</v>
      </c>
      <c r="LV136">
        <f t="shared" si="97"/>
        <v>3.9364383905594276E-2</v>
      </c>
      <c r="LW136">
        <f t="shared" si="97"/>
        <v>3.2292613901259835E-2</v>
      </c>
      <c r="LX136">
        <f t="shared" si="97"/>
        <v>2.7600881449260376E-2</v>
      </c>
      <c r="LY136">
        <f t="shared" si="97"/>
        <v>2.8250162427256524E-2</v>
      </c>
      <c r="LZ136">
        <f t="shared" si="97"/>
        <v>2.5000712234263131E-2</v>
      </c>
      <c r="MA136">
        <f t="shared" si="97"/>
        <v>2.5194853791836253E-2</v>
      </c>
      <c r="MB136">
        <f t="shared" si="97"/>
        <v>5.2827177577029767E-2</v>
      </c>
      <c r="MC136">
        <f t="shared" si="97"/>
        <v>4.887924936609235E-2</v>
      </c>
      <c r="MD136">
        <f t="shared" si="97"/>
        <v>4.5334085931839019E-2</v>
      </c>
      <c r="ME136">
        <f t="shared" si="97"/>
        <v>4.4381190858450964E-2</v>
      </c>
      <c r="MF136">
        <f t="shared" si="97"/>
        <v>4.1445563924593865E-2</v>
      </c>
      <c r="MG136">
        <f t="shared" si="97"/>
        <v>3.933686188445757E-2</v>
      </c>
      <c r="MI136">
        <f t="shared" si="94"/>
        <v>8.6069250000000004</v>
      </c>
      <c r="MJ136" s="86">
        <v>0.25</v>
      </c>
      <c r="MK136">
        <f>0.4*LU136*LU131+0.6*LV136*LV131</f>
        <v>0.3356228630916806</v>
      </c>
    </row>
    <row r="137" spans="321:349" x14ac:dyDescent="0.3">
      <c r="LJ137" s="102">
        <f t="shared" si="92"/>
        <v>4.6947899999999994</v>
      </c>
      <c r="LK137" s="102">
        <v>0.6</v>
      </c>
      <c r="LL137">
        <v>6</v>
      </c>
      <c r="LM137" s="86">
        <v>0.3</v>
      </c>
      <c r="LN137">
        <f>((7.26*(CW$3*(6.02*10^23)/1000))/(493*3600))*(1.1/(3.57*(-1.384*$LM137+6.763)))/10^12</f>
        <v>0</v>
      </c>
      <c r="LO137">
        <f>((7.26*(CX$3*(6.02*10^23)/1000))/(493*3600))*(1.1/(3.57*(-1.384*$LM137+6.763)))/10^12</f>
        <v>0</v>
      </c>
      <c r="LP137">
        <f>((7.26*(CY$3*(6.02*10^23)/1000))/(493*3600))*(1.1/(3.57*(-1.384*$LM137+6.763)))/10^12</f>
        <v>0</v>
      </c>
      <c r="LQ137">
        <f>((7.26*(CZ$3*(6.02*10^23)/1000))/(493*3600))*(1.1/(3.57*(-1.384*$LM137+6.763)))/10^12</f>
        <v>0</v>
      </c>
      <c r="LR137">
        <f>((7.26*(DA$3*(6.02*10^23)/1000))/(493*3600))*(1.1/(3.57*(-1.384*$LM137+6.763)))/10^12</f>
        <v>0</v>
      </c>
      <c r="LS137">
        <f t="shared" ref="LS137:MG137" si="98">($LJ137*(DB$3*0.097))/((LS$156-LS$157*$LM137)*$LK137)</f>
        <v>0</v>
      </c>
      <c r="LT137">
        <f t="shared" si="98"/>
        <v>0</v>
      </c>
      <c r="LU137">
        <f t="shared" si="98"/>
        <v>3.8564460380338159E-2</v>
      </c>
      <c r="LV137">
        <f t="shared" si="98"/>
        <v>3.9610288581152099E-2</v>
      </c>
      <c r="LW137">
        <f t="shared" si="98"/>
        <v>3.4894114387809143E-2</v>
      </c>
      <c r="LX137">
        <f t="shared" si="98"/>
        <v>3.2925621129970689E-2</v>
      </c>
      <c r="LY137">
        <f t="shared" si="98"/>
        <v>3.0411208640896383E-2</v>
      </c>
      <c r="LZ137">
        <f t="shared" si="98"/>
        <v>3.095363488085905E-2</v>
      </c>
      <c r="MA137">
        <f t="shared" si="98"/>
        <v>2.5432395511143228E-2</v>
      </c>
      <c r="MB137">
        <f t="shared" si="98"/>
        <v>5.5229795911880541E-2</v>
      </c>
      <c r="MC137">
        <f t="shared" si="98"/>
        <v>5.2618409588711217E-2</v>
      </c>
      <c r="MD137">
        <f t="shared" si="98"/>
        <v>4.8188404216289941E-2</v>
      </c>
      <c r="ME137">
        <f t="shared" si="98"/>
        <v>4.5899557183055655E-2</v>
      </c>
      <c r="MF137">
        <f t="shared" si="98"/>
        <v>4.363322211548188E-2</v>
      </c>
      <c r="MG137">
        <f t="shared" si="98"/>
        <v>4.2231391148270951E-2</v>
      </c>
      <c r="MI137">
        <f t="shared" si="94"/>
        <v>9.2042699999999993</v>
      </c>
      <c r="MJ137" s="86">
        <v>0.3</v>
      </c>
      <c r="MK137">
        <f>0.8*LV137*LV131+0.2*LW137*LW131</f>
        <v>0.35498230655991342</v>
      </c>
    </row>
    <row r="138" spans="321:349" x14ac:dyDescent="0.3">
      <c r="LJ138" s="102">
        <f t="shared" si="92"/>
        <v>5.2032224999999999</v>
      </c>
      <c r="LK138" s="102">
        <v>0.7</v>
      </c>
      <c r="LL138">
        <v>7</v>
      </c>
      <c r="LM138" s="86">
        <v>0.35</v>
      </c>
      <c r="LN138">
        <f t="shared" ref="LN138:LS138" si="99">((7.26*(DQ$3*(6.02*10^23)/1000))/(493*3600))*(1.1/(3.57*(-1.384*$LM138+6.763)))/10^12</f>
        <v>0</v>
      </c>
      <c r="LO138">
        <f t="shared" si="99"/>
        <v>0</v>
      </c>
      <c r="LP138">
        <f t="shared" si="99"/>
        <v>0</v>
      </c>
      <c r="LQ138">
        <f t="shared" si="99"/>
        <v>0</v>
      </c>
      <c r="LR138">
        <f t="shared" si="99"/>
        <v>0</v>
      </c>
      <c r="LS138">
        <f t="shared" si="99"/>
        <v>0</v>
      </c>
      <c r="LT138">
        <f t="shared" ref="LT138:MG138" si="100">($LJ138*(DW$3*0.097))/((LT$156-LT$157*$LM138)*$LK138)</f>
        <v>0</v>
      </c>
      <c r="LU138">
        <f t="shared" si="100"/>
        <v>0</v>
      </c>
      <c r="LV138">
        <f t="shared" si="100"/>
        <v>3.3898055120591075E-2</v>
      </c>
      <c r="LW138">
        <f t="shared" si="100"/>
        <v>3.8724641891368726E-2</v>
      </c>
      <c r="LX138">
        <f t="shared" si="100"/>
        <v>3.3861442083941928E-2</v>
      </c>
      <c r="LY138">
        <f t="shared" si="100"/>
        <v>3.0141005857987967E-2</v>
      </c>
      <c r="LZ138">
        <f t="shared" si="100"/>
        <v>2.6867171003065831E-2</v>
      </c>
      <c r="MA138">
        <f t="shared" si="100"/>
        <v>2.8170215135911864E-2</v>
      </c>
      <c r="MB138">
        <f t="shared" si="100"/>
        <v>5.8223977317532045E-2</v>
      </c>
      <c r="MC138">
        <f t="shared" si="100"/>
        <v>5.3853575352770466E-2</v>
      </c>
      <c r="MD138">
        <f t="shared" si="100"/>
        <v>5.2065612798232519E-2</v>
      </c>
      <c r="ME138">
        <f t="shared" si="100"/>
        <v>4.799181548164836E-2</v>
      </c>
      <c r="MF138">
        <f t="shared" si="100"/>
        <v>4.6467627998794357E-2</v>
      </c>
      <c r="MG138">
        <f t="shared" si="100"/>
        <v>4.3709466183539838E-2</v>
      </c>
      <c r="MI138">
        <f t="shared" si="94"/>
        <v>9.801615</v>
      </c>
      <c r="MJ138" s="86">
        <v>0.35</v>
      </c>
      <c r="MK138">
        <f>0.2*LV138*LV131+0.8*LW138*LW131</f>
        <v>0.37081363434801373</v>
      </c>
    </row>
    <row r="139" spans="321:349" x14ac:dyDescent="0.3">
      <c r="LJ139" s="102">
        <f t="shared" si="92"/>
        <v>5.6687599999999998</v>
      </c>
      <c r="LK139" s="102">
        <v>0.8</v>
      </c>
      <c r="LL139">
        <v>8</v>
      </c>
      <c r="LM139" s="86">
        <v>0.4</v>
      </c>
      <c r="LN139">
        <f t="shared" ref="LN139:LS139" si="101">((7.26*(EK$3*(6.02*10^23)/1000))/(493*3600))*(1.1/(3.57*(-1.384*$LM139+6.763)))/10^12</f>
        <v>0</v>
      </c>
      <c r="LO139">
        <f t="shared" si="101"/>
        <v>0</v>
      </c>
      <c r="LP139">
        <f t="shared" si="101"/>
        <v>0</v>
      </c>
      <c r="LQ139">
        <f t="shared" si="101"/>
        <v>0</v>
      </c>
      <c r="LR139">
        <f t="shared" si="101"/>
        <v>0</v>
      </c>
      <c r="LS139">
        <f t="shared" si="101"/>
        <v>0</v>
      </c>
      <c r="LT139">
        <f t="shared" ref="LT139:MG139" si="102">($LJ139*(EQ$3*0.097))/((LT$156-LT$157*$LM139)*$LK139)</f>
        <v>0</v>
      </c>
      <c r="LU139">
        <f t="shared" si="102"/>
        <v>0</v>
      </c>
      <c r="LV139">
        <f t="shared" si="102"/>
        <v>2.783808936629311E-2</v>
      </c>
      <c r="LW139">
        <f t="shared" si="102"/>
        <v>3.0505249317448746E-2</v>
      </c>
      <c r="LX139">
        <f t="shared" si="102"/>
        <v>3.0960375269657576E-2</v>
      </c>
      <c r="LY139">
        <f t="shared" si="102"/>
        <v>3.6329552814620567E-2</v>
      </c>
      <c r="LZ139">
        <f t="shared" si="102"/>
        <v>3.0629155958736214E-2</v>
      </c>
      <c r="MA139">
        <f t="shared" si="102"/>
        <v>2.8942607110651584E-2</v>
      </c>
      <c r="MB139">
        <f t="shared" si="102"/>
        <v>6.1260815092752129E-2</v>
      </c>
      <c r="MC139">
        <f t="shared" si="102"/>
        <v>5.784231610672836E-2</v>
      </c>
      <c r="MD139">
        <f t="shared" si="102"/>
        <v>5.4502284140339391E-2</v>
      </c>
      <c r="ME139">
        <f t="shared" si="102"/>
        <v>5.1103296920411448E-2</v>
      </c>
      <c r="MF139">
        <f t="shared" si="102"/>
        <v>4.8841711363895528E-2</v>
      </c>
      <c r="MG139">
        <f t="shared" si="102"/>
        <v>4.6069234620655958E-2</v>
      </c>
      <c r="MI139">
        <f t="shared" si="94"/>
        <v>10.398960000000001</v>
      </c>
      <c r="MJ139" s="86">
        <v>0.4</v>
      </c>
      <c r="MK139">
        <f>0.6*LW139*LW131+0.4*LX139*LX131</f>
        <v>0.3192571470911858</v>
      </c>
    </row>
    <row r="140" spans="321:349" x14ac:dyDescent="0.3">
      <c r="LJ140" s="102">
        <f t="shared" si="92"/>
        <v>6.0914024999999992</v>
      </c>
      <c r="LK140" s="102">
        <v>0.9</v>
      </c>
      <c r="LL140">
        <v>9</v>
      </c>
      <c r="LM140" s="86">
        <v>0.45</v>
      </c>
      <c r="LN140">
        <f t="shared" ref="LN140:LS140" si="103">((7.26*(FE$3*(6.02*10^23)/1000))/(493*3600))*(1.1/(3.57*(-1.384*$LM140+6.763)))/10^12</f>
        <v>0</v>
      </c>
      <c r="LO140">
        <f t="shared" si="103"/>
        <v>0</v>
      </c>
      <c r="LP140">
        <f t="shared" si="103"/>
        <v>0</v>
      </c>
      <c r="LQ140">
        <f t="shared" si="103"/>
        <v>0</v>
      </c>
      <c r="LR140">
        <f t="shared" si="103"/>
        <v>0</v>
      </c>
      <c r="LS140">
        <f t="shared" si="103"/>
        <v>0</v>
      </c>
      <c r="LT140">
        <f t="shared" ref="LT140:MG140" si="104">($LJ140*(FK$3*0.097))/((LT$156-LT$157*$LM140)*$LK140)</f>
        <v>0</v>
      </c>
      <c r="LU140">
        <f t="shared" si="104"/>
        <v>0</v>
      </c>
      <c r="LV140">
        <f t="shared" si="104"/>
        <v>6.838792014902886E-3</v>
      </c>
      <c r="LW140">
        <f t="shared" si="104"/>
        <v>3.3371039666323307E-2</v>
      </c>
      <c r="LX140">
        <f t="shared" si="104"/>
        <v>3.5986467966381663E-2</v>
      </c>
      <c r="LY140">
        <f t="shared" si="104"/>
        <v>3.5382999428322022E-2</v>
      </c>
      <c r="LZ140">
        <f t="shared" si="104"/>
        <v>2.956636982650012E-2</v>
      </c>
      <c r="MA140">
        <f t="shared" si="104"/>
        <v>3.0558902124662904E-2</v>
      </c>
      <c r="MB140">
        <f t="shared" si="104"/>
        <v>6.4381275187104195E-2</v>
      </c>
      <c r="MC140">
        <f t="shared" si="104"/>
        <v>6.0991371095191697E-2</v>
      </c>
      <c r="MD140">
        <f t="shared" si="104"/>
        <v>5.5297135871871454E-2</v>
      </c>
      <c r="ME140">
        <f t="shared" si="104"/>
        <v>5.3042279573257557E-2</v>
      </c>
      <c r="MF140">
        <f t="shared" si="104"/>
        <v>5.1334748728666772E-2</v>
      </c>
      <c r="MG140">
        <f t="shared" si="104"/>
        <v>4.8857427381769375E-2</v>
      </c>
      <c r="MI140">
        <f t="shared" si="94"/>
        <v>10.996305</v>
      </c>
      <c r="MJ140" s="86">
        <v>0.45</v>
      </c>
      <c r="MK140">
        <f>0.01*LW140*LW131 + 0.99*LX140*LX131</f>
        <v>0.39522974012052864</v>
      </c>
    </row>
    <row r="141" spans="321:349" x14ac:dyDescent="0.3">
      <c r="LJ141" s="102">
        <f t="shared" si="92"/>
        <v>6.4711499999999997</v>
      </c>
      <c r="LK141" s="102">
        <v>1</v>
      </c>
      <c r="LL141">
        <v>10</v>
      </c>
      <c r="LM141" s="86">
        <v>0.5</v>
      </c>
      <c r="LN141">
        <f t="shared" ref="LN141:LS141" si="105">((7.26*(FY$3*(6.02*10^23)/1000))/(493*3600))*(1.1/(3.57*(-1.384*$LM141+6.763)))/10^12</f>
        <v>0</v>
      </c>
      <c r="LO141">
        <f t="shared" si="105"/>
        <v>0</v>
      </c>
      <c r="LP141">
        <f t="shared" si="105"/>
        <v>0</v>
      </c>
      <c r="LQ141">
        <f t="shared" si="105"/>
        <v>0</v>
      </c>
      <c r="LR141">
        <f t="shared" si="105"/>
        <v>0</v>
      </c>
      <c r="LS141">
        <f t="shared" si="105"/>
        <v>0</v>
      </c>
      <c r="LT141">
        <f>(7.26*LT$131*(GE$3*0.097))/((LT$156-LT$157*$LM141)*$LK141)</f>
        <v>0</v>
      </c>
      <c r="LU141">
        <f t="shared" ref="LU141:MG141" si="106">($LJ141*(GF$3*0.097))/((LU$156-LU$157*$LM141)*$LK141)</f>
        <v>0</v>
      </c>
      <c r="LV141">
        <f t="shared" si="106"/>
        <v>0</v>
      </c>
      <c r="LW141">
        <f t="shared" si="106"/>
        <v>1.650539917896415E-2</v>
      </c>
      <c r="LX141">
        <f t="shared" si="106"/>
        <v>2.9396057410443717E-2</v>
      </c>
      <c r="LY141">
        <f t="shared" si="106"/>
        <v>3.508931541391843E-2</v>
      </c>
      <c r="LZ141">
        <f t="shared" si="106"/>
        <v>3.0618728944024245E-2</v>
      </c>
      <c r="MA141">
        <f t="shared" si="106"/>
        <v>3.0424474302593766E-2</v>
      </c>
      <c r="MB141">
        <f t="shared" si="106"/>
        <v>6.7425427728220064E-2</v>
      </c>
      <c r="MC141">
        <f t="shared" si="106"/>
        <v>6.2675987796538116E-2</v>
      </c>
      <c r="MD141">
        <f t="shared" si="106"/>
        <v>5.9206294048821655E-2</v>
      </c>
      <c r="ME141">
        <f t="shared" si="106"/>
        <v>5.5711055133143915E-2</v>
      </c>
      <c r="MF141">
        <f t="shared" si="106"/>
        <v>5.2038824150597011E-2</v>
      </c>
      <c r="MG141">
        <f t="shared" si="106"/>
        <v>5.13484430836436E-2</v>
      </c>
      <c r="MI141">
        <f t="shared" si="94"/>
        <v>11.59365</v>
      </c>
      <c r="MJ141" s="86">
        <v>0.5</v>
      </c>
      <c r="MK141">
        <f>0.41*LX141*LX131+0.59*LY141*LY131</f>
        <v>0.38100857205164362</v>
      </c>
    </row>
    <row r="142" spans="321:349" x14ac:dyDescent="0.3">
      <c r="LJ142" s="102">
        <f t="shared" si="92"/>
        <v>6.8080025000000006</v>
      </c>
      <c r="LK142" s="102">
        <v>1</v>
      </c>
      <c r="LL142">
        <v>11</v>
      </c>
      <c r="LM142" s="86">
        <v>0.55000000000000004</v>
      </c>
      <c r="LN142">
        <f t="shared" ref="LN142:LS142" si="107">((7.26*(GS$3*(6.02*10^23)/1000))/(493*3600))*(1.1/(3.57*(-1.384*$LM142+6.763)))/10^12</f>
        <v>0</v>
      </c>
      <c r="LO142">
        <f t="shared" si="107"/>
        <v>0</v>
      </c>
      <c r="LP142">
        <f t="shared" si="107"/>
        <v>0</v>
      </c>
      <c r="LQ142">
        <f t="shared" si="107"/>
        <v>0</v>
      </c>
      <c r="LR142">
        <f t="shared" si="107"/>
        <v>0</v>
      </c>
      <c r="LS142">
        <f t="shared" si="107"/>
        <v>0</v>
      </c>
      <c r="LT142">
        <f>(7.26*LT$131*(GY$3*0.097))/((LT$156-LT$157*$LM142)*$LK142)</f>
        <v>0</v>
      </c>
      <c r="LU142">
        <f t="shared" ref="LU142:MG142" si="108">($LJ142*(GZ$3*0.097))/((LU$156-LU$157*$LM142)*$LK142)</f>
        <v>0</v>
      </c>
      <c r="LV142">
        <f t="shared" si="108"/>
        <v>0</v>
      </c>
      <c r="LW142">
        <f t="shared" si="108"/>
        <v>0</v>
      </c>
      <c r="LX142">
        <f t="shared" si="108"/>
        <v>0</v>
      </c>
      <c r="LY142">
        <f t="shared" si="108"/>
        <v>2.3607184258283221E-2</v>
      </c>
      <c r="LZ142">
        <f t="shared" si="108"/>
        <v>3.5452566718336888E-2</v>
      </c>
      <c r="MA142">
        <f t="shared" si="108"/>
        <v>3.2636653880750328E-2</v>
      </c>
      <c r="MB142">
        <f t="shared" si="108"/>
        <v>7.8403809665012855E-2</v>
      </c>
      <c r="MC142">
        <f t="shared" si="108"/>
        <v>7.2513835374968139E-2</v>
      </c>
      <c r="MD142">
        <f t="shared" si="108"/>
        <v>6.702845028889183E-2</v>
      </c>
      <c r="ME142">
        <f t="shared" si="108"/>
        <v>6.3460896167027242E-2</v>
      </c>
      <c r="MF142">
        <f t="shared" si="108"/>
        <v>6.0765847656986498E-2</v>
      </c>
      <c r="MG142">
        <f t="shared" si="108"/>
        <v>5.7669803299827786E-2</v>
      </c>
      <c r="MI142">
        <f t="shared" si="94"/>
        <v>12.190995000000001</v>
      </c>
      <c r="MJ142" s="86">
        <v>0.55000000000000004</v>
      </c>
      <c r="MK142">
        <f>0.8*LY142*LY131+0.2*LZ142*LZ131</f>
        <v>0.31880564234719488</v>
      </c>
    </row>
    <row r="143" spans="321:349" x14ac:dyDescent="0.3">
      <c r="LJ143" s="102">
        <f t="shared" si="92"/>
        <v>7.1019599999999992</v>
      </c>
      <c r="LK143" s="102">
        <v>1</v>
      </c>
      <c r="LL143">
        <v>12</v>
      </c>
      <c r="LM143" s="86">
        <v>0.6</v>
      </c>
      <c r="LN143">
        <f t="shared" ref="LN143:LS143" si="109">((7.26*(HM$3*(6.02*10^23)/1000))/(493*3600))*(1.1/(3.57*(-1.384*$LM143+6.763)))/10^12</f>
        <v>0</v>
      </c>
      <c r="LO143">
        <f t="shared" si="109"/>
        <v>0</v>
      </c>
      <c r="LP143">
        <f t="shared" si="109"/>
        <v>0</v>
      </c>
      <c r="LQ143">
        <f t="shared" si="109"/>
        <v>0</v>
      </c>
      <c r="LR143">
        <f t="shared" si="109"/>
        <v>0</v>
      </c>
      <c r="LS143">
        <f t="shared" si="109"/>
        <v>0</v>
      </c>
      <c r="LT143">
        <f>(7.26*LT$131*(HS$3*0.097))/((LT$156-LT$157*$LM143)*$LK143)</f>
        <v>0</v>
      </c>
      <c r="LU143">
        <f t="shared" ref="LU143:MG143" si="110">($LJ143*(HT$3*0.097))/((LU$156-LU$157*$LM143)*$LK143)</f>
        <v>0</v>
      </c>
      <c r="LV143">
        <f t="shared" si="110"/>
        <v>0</v>
      </c>
      <c r="LW143">
        <f t="shared" si="110"/>
        <v>0</v>
      </c>
      <c r="LX143">
        <f t="shared" si="110"/>
        <v>0</v>
      </c>
      <c r="LY143">
        <f t="shared" si="110"/>
        <v>0</v>
      </c>
      <c r="LZ143">
        <f t="shared" si="110"/>
        <v>1.8925476690571461E-2</v>
      </c>
      <c r="MA143">
        <f t="shared" si="110"/>
        <v>2.6129738145019097E-2</v>
      </c>
      <c r="MB143">
        <f t="shared" si="110"/>
        <v>8.6672150545599042E-2</v>
      </c>
      <c r="MC143">
        <f t="shared" si="110"/>
        <v>8.244826751246348E-2</v>
      </c>
      <c r="MD143">
        <f t="shared" si="110"/>
        <v>7.7259318659732928E-2</v>
      </c>
      <c r="ME143">
        <f t="shared" si="110"/>
        <v>7.3489525767540698E-2</v>
      </c>
      <c r="MF143">
        <f t="shared" si="110"/>
        <v>6.9021300638321861E-2</v>
      </c>
      <c r="MG143">
        <f t="shared" si="110"/>
        <v>6.5259873451082695E-2</v>
      </c>
      <c r="MI143">
        <f t="shared" si="94"/>
        <v>12.78834</v>
      </c>
      <c r="MJ143" s="86">
        <v>0.6</v>
      </c>
      <c r="MK143">
        <f>0.21*LY143*12+0.79*LZ143*13</f>
        <v>0.1943646456121689</v>
      </c>
    </row>
    <row r="144" spans="321:349" x14ac:dyDescent="0.3">
      <c r="LJ144" s="102">
        <f t="shared" si="92"/>
        <v>7.3530224999999989</v>
      </c>
      <c r="LK144" s="102">
        <v>1</v>
      </c>
      <c r="LL144">
        <v>13</v>
      </c>
      <c r="LM144" s="86">
        <v>0.65</v>
      </c>
      <c r="LN144">
        <f t="shared" ref="LN144:LS144" si="111">((7.26*(IG$3*(6.02*10^23)/1000))/(493*3600))*(1.1/(3.57*(-1.384*$LM144+6.763)))/10^12</f>
        <v>0</v>
      </c>
      <c r="LO144">
        <f t="shared" si="111"/>
        <v>0</v>
      </c>
      <c r="LP144">
        <f t="shared" si="111"/>
        <v>0</v>
      </c>
      <c r="LQ144">
        <f t="shared" si="111"/>
        <v>0</v>
      </c>
      <c r="LR144">
        <f t="shared" si="111"/>
        <v>0</v>
      </c>
      <c r="LS144">
        <f t="shared" si="111"/>
        <v>0</v>
      </c>
      <c r="LT144">
        <f>(7.26*LT$131*(IM$3*0.097))/((LT$156-LT$157*$LM144)*$LK144)</f>
        <v>0</v>
      </c>
      <c r="LU144">
        <f>(7.26*LU$131*(IN$3*0.097))/((LU$156-LU$157*$LM144)*$LK144)</f>
        <v>0</v>
      </c>
      <c r="LV144">
        <f t="shared" ref="LV144:MG144" si="112">($LJ144*(IO$3*0.097))/((LV$156-LV$157*$LM144)*$LK144)</f>
        <v>0</v>
      </c>
      <c r="LW144">
        <f t="shared" si="112"/>
        <v>0</v>
      </c>
      <c r="LX144">
        <f t="shared" si="112"/>
        <v>0</v>
      </c>
      <c r="LY144">
        <f t="shared" si="112"/>
        <v>0</v>
      </c>
      <c r="LZ144">
        <f t="shared" si="112"/>
        <v>0</v>
      </c>
      <c r="MA144">
        <f t="shared" si="112"/>
        <v>2.2181063054592082E-2</v>
      </c>
      <c r="MB144">
        <f t="shared" si="112"/>
        <v>0.11594346536202722</v>
      </c>
      <c r="MC144">
        <f t="shared" si="112"/>
        <v>9.0307424400030589E-2</v>
      </c>
      <c r="MD144">
        <f t="shared" si="112"/>
        <v>8.5809008200162726E-2</v>
      </c>
      <c r="ME144">
        <f t="shared" si="112"/>
        <v>8.0813645348229032E-2</v>
      </c>
      <c r="MF144">
        <f t="shared" si="112"/>
        <v>7.6036886979114024E-2</v>
      </c>
      <c r="MG144">
        <f t="shared" si="112"/>
        <v>7.2734606109335492E-2</v>
      </c>
      <c r="MI144">
        <f t="shared" si="94"/>
        <v>13.385685</v>
      </c>
      <c r="MJ144" s="86">
        <v>0.65</v>
      </c>
      <c r="MK144">
        <f>0.61*LZ144*13+0.39*MA144*14</f>
        <v>0.12110860427807278</v>
      </c>
    </row>
    <row r="145" spans="321:349" x14ac:dyDescent="0.3">
      <c r="LJ145" s="102">
        <f t="shared" si="92"/>
        <v>7.5611899999999999</v>
      </c>
      <c r="LK145" s="102">
        <v>1</v>
      </c>
      <c r="LL145">
        <v>14</v>
      </c>
      <c r="LM145" s="86">
        <v>0.7</v>
      </c>
      <c r="LN145">
        <f t="shared" ref="LN145:LS145" si="113">((7.26*(JA$3*(6.02*10^23)/1000))/(493*3600))*(1.1/(3.57*(-1.384*$LM145+6.763)))/10^12</f>
        <v>0</v>
      </c>
      <c r="LO145">
        <f t="shared" si="113"/>
        <v>0</v>
      </c>
      <c r="LP145">
        <f t="shared" si="113"/>
        <v>0</v>
      </c>
      <c r="LQ145">
        <f t="shared" si="113"/>
        <v>0</v>
      </c>
      <c r="LR145">
        <f t="shared" si="113"/>
        <v>0</v>
      </c>
      <c r="LS145">
        <f t="shared" si="113"/>
        <v>0</v>
      </c>
      <c r="LT145">
        <f>(7.26*LT$131*(JG$3*0.097))/((LT$156-LT$157*$LM145)*$LK145)</f>
        <v>0</v>
      </c>
      <c r="LU145">
        <f>(7.26*LU$131*(JH$3*0.097))/((LU$156-LU$157*$LM145)*$LK145)</f>
        <v>0</v>
      </c>
      <c r="LV145">
        <f t="shared" ref="LV145:MG145" si="114">($LJ$145*(JI$3*0.097))/((LV$156-LV$157*$LM145)*$LK145)</f>
        <v>0</v>
      </c>
      <c r="LW145">
        <f t="shared" si="114"/>
        <v>0</v>
      </c>
      <c r="LX145">
        <f t="shared" si="114"/>
        <v>0</v>
      </c>
      <c r="LY145">
        <f t="shared" si="114"/>
        <v>0</v>
      </c>
      <c r="LZ145">
        <f t="shared" si="114"/>
        <v>0</v>
      </c>
      <c r="MA145">
        <f t="shared" si="114"/>
        <v>0</v>
      </c>
      <c r="MB145">
        <f t="shared" si="114"/>
        <v>0.53352194652117313</v>
      </c>
      <c r="MC145">
        <f t="shared" si="114"/>
        <v>0.25164309063575219</v>
      </c>
      <c r="MD145">
        <f t="shared" si="114"/>
        <v>0.1029249743446608</v>
      </c>
      <c r="ME145">
        <f t="shared" si="114"/>
        <v>8.9377656228120703E-2</v>
      </c>
      <c r="MF145">
        <f t="shared" si="114"/>
        <v>8.4269925872941492E-2</v>
      </c>
      <c r="MG145">
        <f t="shared" si="114"/>
        <v>8.0239854771702465E-2</v>
      </c>
      <c r="MI145">
        <f t="shared" si="94"/>
        <v>13.983029999999999</v>
      </c>
      <c r="MJ145" s="86">
        <v>0.7</v>
      </c>
      <c r="MK145">
        <f>0.02*LZ145*LZ131+0.98*MA145*MA131</f>
        <v>0</v>
      </c>
    </row>
    <row r="146" spans="321:349" x14ac:dyDescent="0.3">
      <c r="LJ146" s="102">
        <f t="shared" si="92"/>
        <v>7.7264624999999993</v>
      </c>
      <c r="LK146" s="102">
        <v>1</v>
      </c>
      <c r="LL146">
        <v>15</v>
      </c>
      <c r="LM146" s="86">
        <v>0.75</v>
      </c>
      <c r="LN146">
        <f t="shared" ref="LN146:LS146" si="115">((7.26*(JU$3*(6.02*10^23)/1000))/(493*3600))*(1.1/(3.57*(-1.384*$LM146+6.763)))/10^12</f>
        <v>0</v>
      </c>
      <c r="LO146">
        <f t="shared" si="115"/>
        <v>0</v>
      </c>
      <c r="LP146">
        <f t="shared" si="115"/>
        <v>0</v>
      </c>
      <c r="LQ146">
        <f t="shared" si="115"/>
        <v>0</v>
      </c>
      <c r="LR146">
        <f t="shared" si="115"/>
        <v>0</v>
      </c>
      <c r="LS146">
        <f t="shared" si="115"/>
        <v>0</v>
      </c>
      <c r="LT146">
        <f>(7.26*LT$131*(KA$3*0.097))/((LT$156-LT$157*$LM146)*$LK146)</f>
        <v>0</v>
      </c>
      <c r="LU146">
        <f>(7.26*LU$131*(KB$3*0.097))/((LU$156-LU$157*$LM146)*$LK146)</f>
        <v>0</v>
      </c>
      <c r="LV146">
        <f t="shared" ref="LV146:MG146" si="116">($LJ$146*(KC$3*0.097))/((LV$156-LV$157*$LM146)*$LK146)</f>
        <v>0</v>
      </c>
      <c r="LW146">
        <f t="shared" si="116"/>
        <v>0</v>
      </c>
      <c r="LX146">
        <f t="shared" si="116"/>
        <v>0</v>
      </c>
      <c r="LY146">
        <f t="shared" si="116"/>
        <v>0</v>
      </c>
      <c r="LZ146">
        <f t="shared" si="116"/>
        <v>0</v>
      </c>
      <c r="MA146">
        <f t="shared" si="116"/>
        <v>0</v>
      </c>
      <c r="MB146">
        <f t="shared" si="116"/>
        <v>0</v>
      </c>
      <c r="MC146">
        <f t="shared" si="116"/>
        <v>0</v>
      </c>
      <c r="MD146">
        <f t="shared" si="116"/>
        <v>0.28089200900066791</v>
      </c>
      <c r="ME146">
        <f t="shared" si="116"/>
        <v>0.11742423077724444</v>
      </c>
      <c r="MF146">
        <f t="shared" si="116"/>
        <v>9.5901335790415265E-2</v>
      </c>
      <c r="MG146">
        <f t="shared" si="116"/>
        <v>8.827007377630762E-2</v>
      </c>
      <c r="MI146">
        <f t="shared" si="94"/>
        <v>14.580375</v>
      </c>
      <c r="MJ146" s="86">
        <v>0.75</v>
      </c>
      <c r="MK146">
        <f>0.42*MA146*MA131+0.58*MB146*MB131</f>
        <v>0</v>
      </c>
    </row>
    <row r="147" spans="321:349" x14ac:dyDescent="0.3">
      <c r="LJ147" s="102">
        <f t="shared" si="92"/>
        <v>7.8488399999999992</v>
      </c>
      <c r="LK147" s="102">
        <v>1</v>
      </c>
      <c r="LL147">
        <v>16</v>
      </c>
      <c r="LM147" s="86">
        <v>0.8</v>
      </c>
      <c r="LN147">
        <f t="shared" ref="LN147:LS147" si="117">((7.26*(KO$3*(6.02*10^23)/1000))/(493*3600))*(1.1/(3.57*(-1.384*$LM147+6.763)))/10^12</f>
        <v>0</v>
      </c>
      <c r="LO147">
        <f t="shared" si="117"/>
        <v>0</v>
      </c>
      <c r="LP147">
        <f t="shared" si="117"/>
        <v>0</v>
      </c>
      <c r="LQ147">
        <f t="shared" si="117"/>
        <v>0</v>
      </c>
      <c r="LR147">
        <f t="shared" si="117"/>
        <v>0</v>
      </c>
      <c r="LS147">
        <f t="shared" si="117"/>
        <v>0</v>
      </c>
      <c r="LT147">
        <f>(7.26*LT$131*(KU$3*0.097))/((LT$156-LT$157*$LM147)*$LK147)</f>
        <v>0</v>
      </c>
      <c r="LU147">
        <f>(7.26*LU$131*(KV$3*0.097))/((LU$156-LU$157*$LM147)*$LK147)</f>
        <v>0</v>
      </c>
      <c r="LV147">
        <f>(7.26*LV$131*(KW$3*0.097))/((LV$156-LV$157*$LM147)*$LK147)</f>
        <v>0</v>
      </c>
      <c r="LW147">
        <f t="shared" ref="LW147:MG147" si="118">($LJ147*(KX$3*0.097))/((LW$156-LW$157*$LM147)*$LK147)</f>
        <v>0</v>
      </c>
      <c r="LX147">
        <f t="shared" si="118"/>
        <v>0</v>
      </c>
      <c r="LY147">
        <f t="shared" si="118"/>
        <v>0</v>
      </c>
      <c r="LZ147">
        <f t="shared" si="118"/>
        <v>0</v>
      </c>
      <c r="MA147">
        <f t="shared" si="118"/>
        <v>0</v>
      </c>
      <c r="MB147">
        <f t="shared" si="118"/>
        <v>0</v>
      </c>
      <c r="MC147">
        <f t="shared" si="118"/>
        <v>0</v>
      </c>
      <c r="MD147">
        <f t="shared" si="118"/>
        <v>0</v>
      </c>
      <c r="ME147">
        <f t="shared" si="118"/>
        <v>0.52409475903348257</v>
      </c>
      <c r="MF147">
        <f t="shared" si="118"/>
        <v>0.1901786380038821</v>
      </c>
      <c r="MG147">
        <f t="shared" si="118"/>
        <v>0.10354122701272102</v>
      </c>
      <c r="MI147">
        <f t="shared" si="94"/>
        <v>15.177720000000001</v>
      </c>
      <c r="MJ147" s="86">
        <v>0.8</v>
      </c>
      <c r="MK147">
        <f>0.83*MB147*MB131+0.17*MC147*MC131</f>
        <v>0</v>
      </c>
    </row>
    <row r="148" spans="321:349" x14ac:dyDescent="0.3">
      <c r="LM148" s="35"/>
      <c r="MJ148" s="35"/>
    </row>
    <row r="149" spans="321:349" x14ac:dyDescent="0.3">
      <c r="LM149" s="35"/>
      <c r="MJ149" s="35"/>
    </row>
    <row r="150" spans="321:349" x14ac:dyDescent="0.3">
      <c r="LM150" s="35"/>
      <c r="MJ150" s="35"/>
    </row>
    <row r="151" spans="321:349" x14ac:dyDescent="0.3">
      <c r="LM151" s="35"/>
      <c r="MJ151" s="35"/>
    </row>
    <row r="152" spans="321:349" x14ac:dyDescent="0.3">
      <c r="LM152" s="35"/>
      <c r="MJ152" s="35"/>
    </row>
    <row r="153" spans="321:349" x14ac:dyDescent="0.3">
      <c r="LM153" s="35"/>
      <c r="MJ153" s="35"/>
    </row>
    <row r="154" spans="321:349" x14ac:dyDescent="0.3">
      <c r="LM154" s="35"/>
      <c r="MJ154" s="35"/>
    </row>
    <row r="155" spans="321:349" x14ac:dyDescent="0.3">
      <c r="LL155" s="35"/>
    </row>
    <row r="156" spans="321:349" x14ac:dyDescent="0.3">
      <c r="LL156" s="35"/>
      <c r="LM156" t="s">
        <v>794</v>
      </c>
      <c r="LN156">
        <v>1.4089583333333333</v>
      </c>
      <c r="LO156">
        <v>2.8179166666666666</v>
      </c>
      <c r="LP156">
        <v>4.2268749999999997</v>
      </c>
      <c r="LQ156">
        <v>5.6358333333333333</v>
      </c>
      <c r="LR156">
        <v>7.0447916666666668</v>
      </c>
      <c r="LS156">
        <v>8.4537500000000012</v>
      </c>
      <c r="LT156">
        <v>9.8627083333333339</v>
      </c>
      <c r="LU156">
        <v>11.271666666666667</v>
      </c>
      <c r="LV156">
        <v>12.680624999999999</v>
      </c>
      <c r="LW156">
        <v>14.089583333333332</v>
      </c>
      <c r="LX156">
        <v>15.4985</v>
      </c>
      <c r="LY156">
        <v>16.907499999999999</v>
      </c>
      <c r="LZ156">
        <v>18.316400000000002</v>
      </c>
      <c r="MA156">
        <v>19.7254</v>
      </c>
      <c r="MB156">
        <v>21.1343</v>
      </c>
      <c r="MC156">
        <v>22.543299999999999</v>
      </c>
      <c r="MD156">
        <v>23.952200000000001</v>
      </c>
      <c r="ME156">
        <v>25.3612</v>
      </c>
      <c r="MF156">
        <v>26.770199999999999</v>
      </c>
      <c r="MG156">
        <v>28.179099999999998</v>
      </c>
    </row>
    <row r="157" spans="321:349" x14ac:dyDescent="0.3">
      <c r="LL157" s="35"/>
      <c r="LM157" t="s">
        <v>795</v>
      </c>
      <c r="LN157">
        <v>0.288333333333333</v>
      </c>
      <c r="LO157">
        <v>0.57666666666666699</v>
      </c>
      <c r="LP157">
        <v>0.86499999999999999</v>
      </c>
      <c r="LQ157">
        <v>1.15333333333333</v>
      </c>
      <c r="LR157">
        <v>1.44166666666667</v>
      </c>
      <c r="LS157">
        <v>1.73</v>
      </c>
      <c r="LT157">
        <v>2.01833333333333</v>
      </c>
      <c r="LU157">
        <v>2.3066666666666702</v>
      </c>
      <c r="LV157">
        <v>2.5950000000000002</v>
      </c>
      <c r="LW157">
        <v>2.8833333333333302</v>
      </c>
      <c r="LX157">
        <v>3.1716000000000002</v>
      </c>
      <c r="LY157">
        <v>3.46</v>
      </c>
      <c r="LZ157">
        <v>3.7483</v>
      </c>
      <c r="MA157">
        <v>4.0366</v>
      </c>
      <c r="MB157">
        <v>4.3250000000000002</v>
      </c>
      <c r="MC157">
        <v>4.6132999999999997</v>
      </c>
      <c r="MD157">
        <v>4.9016000000000002</v>
      </c>
      <c r="ME157">
        <v>5.19</v>
      </c>
      <c r="MF157">
        <v>5.4782999999999999</v>
      </c>
      <c r="MG157">
        <v>5.7666000000000004</v>
      </c>
    </row>
    <row r="159" spans="321:349" x14ac:dyDescent="0.3">
      <c r="LJ159" s="102" t="s">
        <v>995</v>
      </c>
      <c r="LM159" t="s">
        <v>937</v>
      </c>
      <c r="LN159">
        <v>1</v>
      </c>
      <c r="LO159">
        <v>2</v>
      </c>
      <c r="LP159">
        <v>3</v>
      </c>
      <c r="LQ159">
        <v>4</v>
      </c>
      <c r="LR159">
        <v>5</v>
      </c>
      <c r="LS159">
        <v>6</v>
      </c>
      <c r="LT159">
        <v>7</v>
      </c>
      <c r="LU159">
        <v>8</v>
      </c>
      <c r="LV159">
        <v>9</v>
      </c>
      <c r="LW159">
        <v>10</v>
      </c>
      <c r="LX159">
        <v>11</v>
      </c>
      <c r="LY159">
        <v>12</v>
      </c>
      <c r="LZ159">
        <v>13</v>
      </c>
      <c r="MA159">
        <v>14</v>
      </c>
      <c r="MB159">
        <v>15</v>
      </c>
      <c r="MC159">
        <v>16</v>
      </c>
      <c r="MD159">
        <v>17</v>
      </c>
      <c r="ME159">
        <v>18</v>
      </c>
      <c r="MF159">
        <v>19</v>
      </c>
      <c r="MG159">
        <v>20</v>
      </c>
      <c r="MI159" t="s">
        <v>886</v>
      </c>
      <c r="MK159" t="s">
        <v>937</v>
      </c>
    </row>
    <row r="160" spans="321:349" x14ac:dyDescent="0.3">
      <c r="LI160" s="103"/>
      <c r="LJ160" s="102">
        <f>2.9103*LM160^2 - 3.2*LM160 + 1.994</f>
        <v>1.8412757499999999</v>
      </c>
      <c r="LL160">
        <v>1</v>
      </c>
      <c r="LM160" s="86">
        <v>0.05</v>
      </c>
      <c r="LN160">
        <f t="shared" ref="LN160:MG160" si="119">A$53*$LJ160*0.087/(LN$156-LN$157*$LM160)</f>
        <v>0</v>
      </c>
      <c r="LO160">
        <f t="shared" si="119"/>
        <v>0</v>
      </c>
      <c r="LP160">
        <f t="shared" si="119"/>
        <v>0</v>
      </c>
      <c r="LQ160">
        <f t="shared" si="119"/>
        <v>0</v>
      </c>
      <c r="LR160">
        <f t="shared" si="119"/>
        <v>0</v>
      </c>
      <c r="LS160">
        <f t="shared" si="119"/>
        <v>0</v>
      </c>
      <c r="LT160">
        <f t="shared" si="119"/>
        <v>2.5085993037712358E-3</v>
      </c>
      <c r="LU160">
        <f t="shared" si="119"/>
        <v>9.2864301969872176E-4</v>
      </c>
      <c r="LV160">
        <f t="shared" si="119"/>
        <v>0</v>
      </c>
      <c r="LW160">
        <f t="shared" si="119"/>
        <v>0</v>
      </c>
      <c r="LX160">
        <f t="shared" si="119"/>
        <v>0</v>
      </c>
      <c r="LY160">
        <f t="shared" si="119"/>
        <v>0</v>
      </c>
      <c r="LZ160">
        <f t="shared" si="119"/>
        <v>0</v>
      </c>
      <c r="MA160">
        <f t="shared" si="119"/>
        <v>0</v>
      </c>
      <c r="MB160">
        <f t="shared" si="119"/>
        <v>0</v>
      </c>
      <c r="MC160">
        <f t="shared" si="119"/>
        <v>0</v>
      </c>
      <c r="MD160">
        <f t="shared" si="119"/>
        <v>0</v>
      </c>
      <c r="ME160">
        <f t="shared" si="119"/>
        <v>0</v>
      </c>
      <c r="MF160">
        <f t="shared" si="119"/>
        <v>0</v>
      </c>
      <c r="MG160">
        <f t="shared" si="119"/>
        <v>0</v>
      </c>
      <c r="MI160">
        <f>(119469*MJ160+56202)/10^4</f>
        <v>6.2175449999999994</v>
      </c>
      <c r="MJ160" s="86">
        <v>0.05</v>
      </c>
      <c r="MK160">
        <f>0.79*LS160*LS159+0.21*LT160*LT159</f>
        <v>3.6876409765437168E-3</v>
      </c>
    </row>
    <row r="161" spans="322:349" x14ac:dyDescent="0.3">
      <c r="LJ161" s="102">
        <f t="shared" ref="LJ161:LJ175" si="120">2.9103*LM161^2 - 3.2*LM161 + 1.994</f>
        <v>1.703103</v>
      </c>
      <c r="LL161">
        <v>2</v>
      </c>
      <c r="LM161" s="86">
        <v>0.1</v>
      </c>
      <c r="LN161">
        <f t="shared" ref="LN161:MG161" si="121">U$53*$LJ161*0.087/(LN$156-LN$157*$LM161)</f>
        <v>0</v>
      </c>
      <c r="LO161">
        <f t="shared" si="121"/>
        <v>0</v>
      </c>
      <c r="LP161">
        <f t="shared" si="121"/>
        <v>0</v>
      </c>
      <c r="LQ161">
        <f t="shared" si="121"/>
        <v>0</v>
      </c>
      <c r="LR161">
        <f t="shared" si="121"/>
        <v>0</v>
      </c>
      <c r="LS161">
        <f t="shared" si="121"/>
        <v>0</v>
      </c>
      <c r="LT161">
        <f t="shared" si="121"/>
        <v>3.9152347306409792E-3</v>
      </c>
      <c r="LU161">
        <f t="shared" si="121"/>
        <v>2.8783526373391487E-4</v>
      </c>
      <c r="LV161">
        <f t="shared" si="121"/>
        <v>2.9971983073086414E-4</v>
      </c>
      <c r="LW161">
        <f t="shared" si="121"/>
        <v>1.8470120464961158E-4</v>
      </c>
      <c r="LX161">
        <f t="shared" si="121"/>
        <v>2.074376970483823E-4</v>
      </c>
      <c r="LY161">
        <f t="shared" si="121"/>
        <v>1.8123896696450271E-4</v>
      </c>
      <c r="LZ161">
        <f t="shared" si="121"/>
        <v>1.9833721329925427E-4</v>
      </c>
      <c r="MA161">
        <f t="shared" si="121"/>
        <v>1.5547660414600711E-4</v>
      </c>
      <c r="MB161">
        <f t="shared" si="121"/>
        <v>1.447213499632165E-4</v>
      </c>
      <c r="MC161">
        <f t="shared" si="121"/>
        <v>1.9189942183423073E-4</v>
      </c>
      <c r="MD161">
        <f t="shared" si="121"/>
        <v>1.589705244555334E-4</v>
      </c>
      <c r="ME161">
        <f t="shared" si="121"/>
        <v>1.4157787691071233E-4</v>
      </c>
      <c r="MF161">
        <f t="shared" si="121"/>
        <v>1.3882208145772301E-4</v>
      </c>
      <c r="MG161">
        <f t="shared" si="121"/>
        <v>1.2159777224093137E-4</v>
      </c>
      <c r="MI161">
        <f t="shared" ref="MI161:MI175" si="122">(119469*MJ161+56202)/10^4</f>
        <v>6.8148899999999992</v>
      </c>
      <c r="MJ161" s="86">
        <v>0.1</v>
      </c>
      <c r="MK161">
        <f>0.19*LS161*LS159+0.81*LT161*LT159</f>
        <v>2.2199380922734355E-2</v>
      </c>
    </row>
    <row r="162" spans="322:349" x14ac:dyDescent="0.3">
      <c r="LJ162" s="102">
        <f t="shared" si="120"/>
        <v>1.57948175</v>
      </c>
      <c r="LL162">
        <v>3</v>
      </c>
      <c r="LM162" s="86">
        <v>0.15</v>
      </c>
      <c r="LN162">
        <f t="shared" ref="LN162:MG162" si="123">AO$53*$LJ162*0.087/(LN$156-LN$157*$LM162)</f>
        <v>0</v>
      </c>
      <c r="LO162">
        <f t="shared" si="123"/>
        <v>0</v>
      </c>
      <c r="LP162">
        <f t="shared" si="123"/>
        <v>0</v>
      </c>
      <c r="LQ162">
        <f t="shared" si="123"/>
        <v>0</v>
      </c>
      <c r="LR162">
        <f t="shared" si="123"/>
        <v>0</v>
      </c>
      <c r="LS162">
        <f t="shared" si="123"/>
        <v>1.5869473065230587E-3</v>
      </c>
      <c r="LT162">
        <f t="shared" si="123"/>
        <v>5.3377668274910061E-3</v>
      </c>
      <c r="LU162">
        <f t="shared" si="123"/>
        <v>2.7472967737258405E-3</v>
      </c>
      <c r="LV162">
        <f t="shared" si="123"/>
        <v>9.1812712927743687E-4</v>
      </c>
      <c r="LW162">
        <f t="shared" si="123"/>
        <v>9.2033634856525219E-4</v>
      </c>
      <c r="LX162">
        <f t="shared" si="123"/>
        <v>8.3350662205123553E-4</v>
      </c>
      <c r="LY162">
        <f t="shared" si="123"/>
        <v>8.4455157731633127E-4</v>
      </c>
      <c r="LZ162">
        <f t="shared" si="123"/>
        <v>6.5258882094724308E-4</v>
      </c>
      <c r="MA162">
        <f t="shared" si="123"/>
        <v>6.7452167677993979E-4</v>
      </c>
      <c r="MB162">
        <f t="shared" si="123"/>
        <v>5.6123012754871304E-4</v>
      </c>
      <c r="MC162">
        <f t="shared" si="123"/>
        <v>5.2592587197177571E-4</v>
      </c>
      <c r="MD162">
        <f t="shared" si="123"/>
        <v>5.5290128729606103E-4</v>
      </c>
      <c r="ME162">
        <f t="shared" si="123"/>
        <v>5.1465263362581294E-4</v>
      </c>
      <c r="MF162">
        <f t="shared" si="123"/>
        <v>4.6780558638861747E-4</v>
      </c>
      <c r="MG162">
        <f t="shared" si="123"/>
        <v>4.8002157261717375E-4</v>
      </c>
      <c r="MI162">
        <f t="shared" si="122"/>
        <v>7.4122350000000008</v>
      </c>
      <c r="MJ162" s="86">
        <v>0.15</v>
      </c>
      <c r="MK162">
        <f>0.59*LT162*LT159+0.41*LU162*LU159</f>
        <v>3.1056110415358613E-2</v>
      </c>
    </row>
    <row r="163" spans="322:349" x14ac:dyDescent="0.3">
      <c r="LJ163" s="102">
        <f t="shared" si="120"/>
        <v>1.4704119999999998</v>
      </c>
      <c r="LL163">
        <v>4</v>
      </c>
      <c r="LM163" s="86">
        <v>0.2</v>
      </c>
      <c r="LN163">
        <f t="shared" ref="LN163:MG163" si="124">BI$53*$LJ163*0.087/(LN$156-LN$157*$LM163)</f>
        <v>0</v>
      </c>
      <c r="LO163">
        <f t="shared" si="124"/>
        <v>0</v>
      </c>
      <c r="LP163">
        <f t="shared" si="124"/>
        <v>0</v>
      </c>
      <c r="LQ163">
        <f t="shared" si="124"/>
        <v>0</v>
      </c>
      <c r="LR163">
        <f t="shared" si="124"/>
        <v>0</v>
      </c>
      <c r="LS163">
        <f t="shared" si="124"/>
        <v>0</v>
      </c>
      <c r="LT163">
        <f t="shared" si="124"/>
        <v>4.241126249599987E-3</v>
      </c>
      <c r="LU163">
        <f t="shared" si="124"/>
        <v>6.0667103910692849E-3</v>
      </c>
      <c r="LV163">
        <f t="shared" si="124"/>
        <v>1.9872795845079861E-3</v>
      </c>
      <c r="LW163">
        <f t="shared" si="124"/>
        <v>8.1139876371198077E-4</v>
      </c>
      <c r="LX163">
        <f t="shared" si="124"/>
        <v>7.7699447406356253E-4</v>
      </c>
      <c r="LY163">
        <f t="shared" si="124"/>
        <v>7.3483233459970812E-4</v>
      </c>
      <c r="LZ163">
        <f t="shared" si="124"/>
        <v>7.1806068382306422E-4</v>
      </c>
      <c r="MA163">
        <f t="shared" si="124"/>
        <v>6.112272596515573E-4</v>
      </c>
      <c r="MB163">
        <f t="shared" si="124"/>
        <v>6.3612138318620902E-4</v>
      </c>
      <c r="MC163">
        <f t="shared" si="124"/>
        <v>6.3271398281758949E-4</v>
      </c>
      <c r="MD163">
        <f t="shared" si="124"/>
        <v>6.3329856458044513E-4</v>
      </c>
      <c r="ME163">
        <f t="shared" si="124"/>
        <v>5.2264147683162726E-4</v>
      </c>
      <c r="MF163">
        <f t="shared" si="124"/>
        <v>5.3594016796254767E-4</v>
      </c>
      <c r="MG163">
        <f t="shared" si="124"/>
        <v>4.9263554754048306E-4</v>
      </c>
      <c r="MI163">
        <f t="shared" si="122"/>
        <v>8.0095799999999997</v>
      </c>
      <c r="MJ163" s="86">
        <v>0.2</v>
      </c>
      <c r="MK163">
        <f>1*LU163*LU159+0.001*LV163*LV159</f>
        <v>4.8551568644814851E-2</v>
      </c>
    </row>
    <row r="164" spans="322:349" x14ac:dyDescent="0.3">
      <c r="LJ164" s="102">
        <f t="shared" si="120"/>
        <v>1.3758937499999999</v>
      </c>
      <c r="LL164">
        <v>5</v>
      </c>
      <c r="LM164" s="86">
        <v>0.25</v>
      </c>
      <c r="LN164">
        <f t="shared" ref="LN164:MG164" si="125">CC$53*$LJ164*0.087/(LN$156-LN$157*$LM164)</f>
        <v>0</v>
      </c>
      <c r="LO164">
        <f t="shared" si="125"/>
        <v>0</v>
      </c>
      <c r="LP164">
        <f t="shared" si="125"/>
        <v>0</v>
      </c>
      <c r="LQ164">
        <f t="shared" si="125"/>
        <v>0</v>
      </c>
      <c r="LR164">
        <f t="shared" si="125"/>
        <v>0</v>
      </c>
      <c r="LS164">
        <f t="shared" si="125"/>
        <v>0</v>
      </c>
      <c r="LT164">
        <f t="shared" si="125"/>
        <v>7.3243877426005556E-3</v>
      </c>
      <c r="LU164">
        <f t="shared" si="125"/>
        <v>5.1349042288155013E-3</v>
      </c>
      <c r="LV164">
        <f t="shared" si="125"/>
        <v>4.1877788973409148E-3</v>
      </c>
      <c r="LW164">
        <f t="shared" si="125"/>
        <v>1.0905173603301187E-3</v>
      </c>
      <c r="LX164">
        <f t="shared" si="125"/>
        <v>1.0285501157335153E-3</v>
      </c>
      <c r="LY164">
        <f t="shared" si="125"/>
        <v>1.0466877899158792E-3</v>
      </c>
      <c r="LZ164">
        <f t="shared" si="125"/>
        <v>9.2991240629961122E-4</v>
      </c>
      <c r="MA164">
        <f t="shared" si="125"/>
        <v>9.2055818763462055E-4</v>
      </c>
      <c r="MB164">
        <f t="shared" si="125"/>
        <v>8.9146572117273777E-4</v>
      </c>
      <c r="MC164">
        <f t="shared" si="125"/>
        <v>8.5973679102659551E-4</v>
      </c>
      <c r="MD164">
        <f t="shared" si="125"/>
        <v>8.1183076017146921E-4</v>
      </c>
      <c r="ME164">
        <f t="shared" si="125"/>
        <v>6.7560661591719814E-4</v>
      </c>
      <c r="MF164">
        <f t="shared" si="125"/>
        <v>6.6220993728453143E-4</v>
      </c>
      <c r="MG164">
        <f t="shared" si="125"/>
        <v>6.2372197982955683E-4</v>
      </c>
      <c r="MI164">
        <f t="shared" si="122"/>
        <v>8.6069250000000004</v>
      </c>
      <c r="MJ164" s="86">
        <v>0.25</v>
      </c>
      <c r="MK164">
        <f>0.4*LU164*LU159+0.6*LV164*LV159</f>
        <v>3.9045699577850548E-2</v>
      </c>
    </row>
    <row r="165" spans="322:349" x14ac:dyDescent="0.3">
      <c r="LJ165" s="102">
        <f t="shared" si="120"/>
        <v>1.2959270000000001</v>
      </c>
      <c r="LL165">
        <v>6</v>
      </c>
      <c r="LM165" s="86">
        <v>0.3</v>
      </c>
      <c r="LN165">
        <f t="shared" ref="LN165:MG165" si="126">CW$53*$LJ165*0.087/(LN$156-LN$157*$LM165)</f>
        <v>0</v>
      </c>
      <c r="LO165">
        <f t="shared" si="126"/>
        <v>0</v>
      </c>
      <c r="LP165">
        <f t="shared" si="126"/>
        <v>0</v>
      </c>
      <c r="LQ165">
        <f t="shared" si="126"/>
        <v>0</v>
      </c>
      <c r="LR165">
        <f t="shared" si="126"/>
        <v>0</v>
      </c>
      <c r="LS165">
        <f t="shared" si="126"/>
        <v>0</v>
      </c>
      <c r="LT165">
        <f t="shared" si="126"/>
        <v>0</v>
      </c>
      <c r="LU165">
        <f t="shared" si="126"/>
        <v>3.6586397907241545E-3</v>
      </c>
      <c r="LV165">
        <f t="shared" si="126"/>
        <v>6.0195555270864554E-3</v>
      </c>
      <c r="LW165">
        <f t="shared" si="126"/>
        <v>2.6949497229844582E-3</v>
      </c>
      <c r="LX165">
        <f t="shared" si="126"/>
        <v>9.9122580653745063E-4</v>
      </c>
      <c r="LY165">
        <f t="shared" si="126"/>
        <v>8.1885865008507941E-4</v>
      </c>
      <c r="LZ165">
        <f t="shared" si="126"/>
        <v>9.6404217991468788E-4</v>
      </c>
      <c r="MA165">
        <f t="shared" si="126"/>
        <v>8.6931883349728779E-4</v>
      </c>
      <c r="MB165">
        <f t="shared" si="126"/>
        <v>9.8282661562546707E-4</v>
      </c>
      <c r="MC165">
        <f t="shared" si="126"/>
        <v>8.7436585486296427E-4</v>
      </c>
      <c r="MD165">
        <f t="shared" si="126"/>
        <v>7.9874131029794744E-4</v>
      </c>
      <c r="ME165">
        <f t="shared" si="126"/>
        <v>8.3237971671703604E-4</v>
      </c>
      <c r="MF165">
        <f t="shared" si="126"/>
        <v>7.7891021258140924E-4</v>
      </c>
      <c r="MG165">
        <f t="shared" si="126"/>
        <v>6.956731973410149E-4</v>
      </c>
      <c r="MI165">
        <f t="shared" si="122"/>
        <v>9.2042699999999993</v>
      </c>
      <c r="MJ165" s="86">
        <v>0.3</v>
      </c>
      <c r="MK165">
        <f>0.8*LV165*LV159+0.2*LW165*LW159</f>
        <v>4.8730699240991403E-2</v>
      </c>
    </row>
    <row r="166" spans="322:349" x14ac:dyDescent="0.3">
      <c r="LJ166" s="102">
        <f t="shared" si="120"/>
        <v>1.23051175</v>
      </c>
      <c r="LL166">
        <v>7</v>
      </c>
      <c r="LM166" s="86">
        <v>0.35</v>
      </c>
      <c r="LN166">
        <f t="shared" ref="LN166:MG166" si="127">DQ$53*$LJ166*0.087/(LN$156-LN$157*$LM166)</f>
        <v>0</v>
      </c>
      <c r="LO166">
        <f t="shared" si="127"/>
        <v>0</v>
      </c>
      <c r="LP166">
        <f t="shared" si="127"/>
        <v>0</v>
      </c>
      <c r="LQ166">
        <f t="shared" si="127"/>
        <v>0</v>
      </c>
      <c r="LR166">
        <f t="shared" si="127"/>
        <v>0</v>
      </c>
      <c r="LS166">
        <f t="shared" si="127"/>
        <v>0</v>
      </c>
      <c r="LT166">
        <f t="shared" si="127"/>
        <v>0</v>
      </c>
      <c r="LU166">
        <f t="shared" si="127"/>
        <v>0</v>
      </c>
      <c r="LV166">
        <f t="shared" si="127"/>
        <v>5.0054650109408677E-3</v>
      </c>
      <c r="LW166">
        <f t="shared" si="127"/>
        <v>4.071840280707467E-3</v>
      </c>
      <c r="LX166">
        <f t="shared" si="127"/>
        <v>1.1224031628855088E-3</v>
      </c>
      <c r="LY166">
        <f t="shared" si="127"/>
        <v>1.0757968277007805E-3</v>
      </c>
      <c r="LZ166">
        <f t="shared" si="127"/>
        <v>9.7982826691152465E-4</v>
      </c>
      <c r="MA166">
        <f t="shared" si="127"/>
        <v>8.8345058061396926E-4</v>
      </c>
      <c r="MB166">
        <f t="shared" si="127"/>
        <v>9.7042525205330782E-4</v>
      </c>
      <c r="MC166">
        <f t="shared" si="127"/>
        <v>9.025988637036339E-4</v>
      </c>
      <c r="MD166">
        <f t="shared" si="127"/>
        <v>8.7654729672629326E-4</v>
      </c>
      <c r="ME166">
        <f t="shared" si="127"/>
        <v>8.1074502779607466E-4</v>
      </c>
      <c r="MF166">
        <f t="shared" si="127"/>
        <v>7.8535095488462068E-4</v>
      </c>
      <c r="MG166">
        <f t="shared" si="127"/>
        <v>8.0691234736909845E-4</v>
      </c>
      <c r="MI166">
        <f t="shared" si="122"/>
        <v>9.801615</v>
      </c>
      <c r="MJ166" s="86">
        <v>0.35</v>
      </c>
      <c r="MK166">
        <f>0.2*LV166*LV159+0.8*LW166*LW159</f>
        <v>4.1584559265353302E-2</v>
      </c>
    </row>
    <row r="167" spans="322:349" x14ac:dyDescent="0.3">
      <c r="LJ167" s="102">
        <f t="shared" si="120"/>
        <v>1.1796479999999998</v>
      </c>
      <c r="LL167">
        <v>8</v>
      </c>
      <c r="LM167" s="86">
        <v>0.4</v>
      </c>
      <c r="LN167">
        <f t="shared" ref="LN167:MG167" si="128">EK$53*$LJ167*0.087/(LN$156-LN$157*$LM167)</f>
        <v>0</v>
      </c>
      <c r="LO167">
        <f t="shared" si="128"/>
        <v>0</v>
      </c>
      <c r="LP167">
        <f t="shared" si="128"/>
        <v>0</v>
      </c>
      <c r="LQ167">
        <f t="shared" si="128"/>
        <v>0</v>
      </c>
      <c r="LR167">
        <f t="shared" si="128"/>
        <v>0</v>
      </c>
      <c r="LS167">
        <f t="shared" si="128"/>
        <v>0</v>
      </c>
      <c r="LT167">
        <f t="shared" si="128"/>
        <v>0</v>
      </c>
      <c r="LU167">
        <f t="shared" si="128"/>
        <v>0</v>
      </c>
      <c r="LV167">
        <f t="shared" si="128"/>
        <v>4.1099227256024187E-3</v>
      </c>
      <c r="LW167">
        <f t="shared" si="128"/>
        <v>4.6415908923509693E-3</v>
      </c>
      <c r="LX167">
        <f t="shared" si="128"/>
        <v>3.4073639918180821E-3</v>
      </c>
      <c r="LY167">
        <f t="shared" si="128"/>
        <v>1.1279479516029855E-3</v>
      </c>
      <c r="LZ167">
        <f t="shared" si="128"/>
        <v>1.0394013612963682E-3</v>
      </c>
      <c r="MA167">
        <f t="shared" si="128"/>
        <v>8.3769369344222154E-4</v>
      </c>
      <c r="MB167">
        <f t="shared" si="128"/>
        <v>1.0801819510586189E-3</v>
      </c>
      <c r="MC167">
        <f t="shared" si="128"/>
        <v>9.6027097857640995E-4</v>
      </c>
      <c r="MD167">
        <f t="shared" si="128"/>
        <v>9.2772044804424758E-4</v>
      </c>
      <c r="ME167">
        <f t="shared" si="128"/>
        <v>8.9936721919244901E-4</v>
      </c>
      <c r="MF167">
        <f t="shared" si="128"/>
        <v>9.7326093475053586E-4</v>
      </c>
      <c r="MG167">
        <f t="shared" si="128"/>
        <v>8.4195358050982412E-4</v>
      </c>
      <c r="MI167">
        <f t="shared" si="122"/>
        <v>10.398960000000001</v>
      </c>
      <c r="MJ167" s="86">
        <v>0.4</v>
      </c>
      <c r="MK167">
        <f>0.6*LW167*LW159+0.4*LX167*LX159</f>
        <v>4.2841946918105375E-2</v>
      </c>
    </row>
    <row r="168" spans="322:349" x14ac:dyDescent="0.3">
      <c r="LJ168" s="102">
        <f t="shared" si="120"/>
        <v>1.1433357499999999</v>
      </c>
      <c r="LL168">
        <v>9</v>
      </c>
      <c r="LM168" s="86">
        <v>0.45</v>
      </c>
      <c r="LN168">
        <f t="shared" ref="LN168:MG168" si="129">FE$53*$LJ168*0.087/(LN$156-LN$157*$LM168)</f>
        <v>0</v>
      </c>
      <c r="LO168">
        <f t="shared" si="129"/>
        <v>0</v>
      </c>
      <c r="LP168">
        <f t="shared" si="129"/>
        <v>0</v>
      </c>
      <c r="LQ168">
        <f t="shared" si="129"/>
        <v>0</v>
      </c>
      <c r="LR168">
        <f t="shared" si="129"/>
        <v>0</v>
      </c>
      <c r="LS168">
        <f t="shared" si="129"/>
        <v>0</v>
      </c>
      <c r="LT168">
        <f t="shared" si="129"/>
        <v>0</v>
      </c>
      <c r="LU168">
        <f t="shared" si="129"/>
        <v>0</v>
      </c>
      <c r="LV168">
        <f t="shared" si="129"/>
        <v>2.5291198849012948E-3</v>
      </c>
      <c r="LW168">
        <f t="shared" si="129"/>
        <v>4.0244478252258664E-3</v>
      </c>
      <c r="LX168">
        <f t="shared" si="129"/>
        <v>4.9075010836525787E-3</v>
      </c>
      <c r="LY168">
        <f t="shared" si="129"/>
        <v>2.1848736912520603E-3</v>
      </c>
      <c r="LZ168">
        <f t="shared" si="129"/>
        <v>1.002675654021514E-3</v>
      </c>
      <c r="MA168">
        <f t="shared" si="129"/>
        <v>6.9633392158998948E-4</v>
      </c>
      <c r="MB168">
        <f t="shared" si="129"/>
        <v>1.1609775915515921E-3</v>
      </c>
      <c r="MC168">
        <f t="shared" si="129"/>
        <v>1.216300014618709E-3</v>
      </c>
      <c r="MD168">
        <f t="shared" si="129"/>
        <v>1.0146892868685812E-3</v>
      </c>
      <c r="ME168">
        <f t="shared" si="129"/>
        <v>1.124282234618126E-3</v>
      </c>
      <c r="MF168">
        <f t="shared" si="129"/>
        <v>9.5306222103478777E-4</v>
      </c>
      <c r="MG168">
        <f t="shared" si="129"/>
        <v>8.5192721403393418E-4</v>
      </c>
      <c r="MI168">
        <f t="shared" si="122"/>
        <v>10.996305</v>
      </c>
      <c r="MJ168" s="86">
        <v>0.45</v>
      </c>
      <c r="MK168">
        <f>0.01*LW168*LW159 + 0.99*LX168*LX159</f>
        <v>5.3845131583499163E-2</v>
      </c>
    </row>
    <row r="169" spans="322:349" x14ac:dyDescent="0.3">
      <c r="LJ169" s="102">
        <f t="shared" si="120"/>
        <v>1.121575</v>
      </c>
      <c r="LL169">
        <v>10</v>
      </c>
      <c r="LM169" s="86">
        <v>0.5</v>
      </c>
      <c r="LN169">
        <f t="shared" ref="LN169:MG169" si="130">FY$53*$LJ169*0.087/(LN$156-LN$157*$LM169)</f>
        <v>0</v>
      </c>
      <c r="LO169">
        <f t="shared" si="130"/>
        <v>0</v>
      </c>
      <c r="LP169">
        <f t="shared" si="130"/>
        <v>0</v>
      </c>
      <c r="LQ169">
        <f t="shared" si="130"/>
        <v>0</v>
      </c>
      <c r="LR169">
        <f t="shared" si="130"/>
        <v>0</v>
      </c>
      <c r="LS169">
        <f t="shared" si="130"/>
        <v>0</v>
      </c>
      <c r="LT169">
        <f t="shared" si="130"/>
        <v>0</v>
      </c>
      <c r="LU169">
        <f t="shared" si="130"/>
        <v>0</v>
      </c>
      <c r="LV169">
        <f t="shared" si="130"/>
        <v>0</v>
      </c>
      <c r="LW169">
        <f t="shared" si="130"/>
        <v>4.0053308851819578E-3</v>
      </c>
      <c r="LX169">
        <f t="shared" si="130"/>
        <v>4.6702178862304501E-3</v>
      </c>
      <c r="LY169">
        <f t="shared" si="130"/>
        <v>4.5101968001150265E-3</v>
      </c>
      <c r="LZ169">
        <f t="shared" si="130"/>
        <v>1.6426872074679429E-3</v>
      </c>
      <c r="MA169">
        <f t="shared" si="130"/>
        <v>1.4143636883418708E-3</v>
      </c>
      <c r="MB169">
        <f t="shared" si="130"/>
        <v>1.4511599649434357E-3</v>
      </c>
      <c r="MC169">
        <f t="shared" si="130"/>
        <v>1.3275565508695014E-3</v>
      </c>
      <c r="MD169">
        <f t="shared" si="130"/>
        <v>1.183939866869161E-3</v>
      </c>
      <c r="ME169">
        <f t="shared" si="130"/>
        <v>1.1699985704557889E-3</v>
      </c>
      <c r="MF169">
        <f t="shared" si="130"/>
        <v>1.046269242827285E-3</v>
      </c>
      <c r="MG169">
        <f t="shared" si="130"/>
        <v>1.0912576312268499E-3</v>
      </c>
      <c r="MI169">
        <f t="shared" si="122"/>
        <v>11.59365</v>
      </c>
      <c r="MJ169" s="86">
        <v>0.5</v>
      </c>
      <c r="MK169">
        <f>0.41*LX169*LX159+0.59*LY169*LY159</f>
        <v>5.299487601171371E-2</v>
      </c>
    </row>
    <row r="170" spans="322:349" x14ac:dyDescent="0.3">
      <c r="LJ170" s="102">
        <f t="shared" si="120"/>
        <v>1.1143657499999997</v>
      </c>
      <c r="LL170">
        <v>11</v>
      </c>
      <c r="LM170" s="86">
        <v>0.55000000000000004</v>
      </c>
      <c r="LN170">
        <f t="shared" ref="LN170:MG170" si="131">GS$53*$LJ170*0.087/(LN$156-LN$157*$LM170)</f>
        <v>0</v>
      </c>
      <c r="LO170">
        <f t="shared" si="131"/>
        <v>0</v>
      </c>
      <c r="LP170">
        <f t="shared" si="131"/>
        <v>0</v>
      </c>
      <c r="LQ170">
        <f t="shared" si="131"/>
        <v>0</v>
      </c>
      <c r="LR170">
        <f t="shared" si="131"/>
        <v>0</v>
      </c>
      <c r="LS170">
        <f t="shared" si="131"/>
        <v>0</v>
      </c>
      <c r="LT170">
        <f t="shared" si="131"/>
        <v>0</v>
      </c>
      <c r="LU170">
        <f t="shared" si="131"/>
        <v>0</v>
      </c>
      <c r="LV170">
        <f t="shared" si="131"/>
        <v>0</v>
      </c>
      <c r="LW170">
        <f t="shared" si="131"/>
        <v>0</v>
      </c>
      <c r="LX170">
        <f t="shared" si="131"/>
        <v>0</v>
      </c>
      <c r="LY170">
        <f t="shared" si="131"/>
        <v>4.4516000549911653E-3</v>
      </c>
      <c r="LZ170">
        <f t="shared" si="131"/>
        <v>4.7520511228276866E-3</v>
      </c>
      <c r="MA170">
        <f t="shared" si="131"/>
        <v>3.3764704521487689E-3</v>
      </c>
      <c r="MB170">
        <f t="shared" si="131"/>
        <v>1.9729395763611072E-3</v>
      </c>
      <c r="MC170">
        <f t="shared" si="131"/>
        <v>1.5547670205636967E-3</v>
      </c>
      <c r="MD170">
        <f t="shared" si="131"/>
        <v>1.3325686185315278E-3</v>
      </c>
      <c r="ME170">
        <f t="shared" si="131"/>
        <v>1.389046834006471E-3</v>
      </c>
      <c r="MF170">
        <f t="shared" si="131"/>
        <v>1.1706633020022756E-3</v>
      </c>
      <c r="MG170">
        <f t="shared" si="131"/>
        <v>1.0922355280502893E-3</v>
      </c>
      <c r="MI170">
        <f t="shared" si="122"/>
        <v>12.190995000000001</v>
      </c>
      <c r="MJ170" s="86">
        <v>0.55000000000000004</v>
      </c>
      <c r="MK170">
        <f>0.8*LY170*LY159+0.2*LZ170*LZ159</f>
        <v>5.5090693447267178E-2</v>
      </c>
    </row>
    <row r="171" spans="322:349" x14ac:dyDescent="0.3">
      <c r="LJ171" s="102">
        <f t="shared" si="120"/>
        <v>1.1217079999999999</v>
      </c>
      <c r="LL171">
        <v>12</v>
      </c>
      <c r="LM171" s="86">
        <v>0.6</v>
      </c>
      <c r="LN171">
        <f t="shared" ref="LN171:MG171" si="132">HM$53*$LJ171*0.087/(LN$156-LN$157*$LM171)</f>
        <v>0</v>
      </c>
      <c r="LO171">
        <f t="shared" si="132"/>
        <v>0</v>
      </c>
      <c r="LP171">
        <f t="shared" si="132"/>
        <v>0</v>
      </c>
      <c r="LQ171">
        <f t="shared" si="132"/>
        <v>0</v>
      </c>
      <c r="LR171">
        <f t="shared" si="132"/>
        <v>0</v>
      </c>
      <c r="LS171">
        <f t="shared" si="132"/>
        <v>0</v>
      </c>
      <c r="LT171">
        <f t="shared" si="132"/>
        <v>0</v>
      </c>
      <c r="LU171">
        <f t="shared" si="132"/>
        <v>0</v>
      </c>
      <c r="LV171">
        <f t="shared" si="132"/>
        <v>0</v>
      </c>
      <c r="LW171">
        <f t="shared" si="132"/>
        <v>0</v>
      </c>
      <c r="LX171">
        <f t="shared" si="132"/>
        <v>0</v>
      </c>
      <c r="LY171">
        <f t="shared" si="132"/>
        <v>0</v>
      </c>
      <c r="LZ171">
        <f t="shared" si="132"/>
        <v>4.43604105067197E-3</v>
      </c>
      <c r="MA171">
        <f t="shared" si="132"/>
        <v>4.1152355747708655E-3</v>
      </c>
      <c r="MB171">
        <f t="shared" si="132"/>
        <v>4.5760462478483168E-3</v>
      </c>
      <c r="MC171">
        <f t="shared" si="132"/>
        <v>3.1948363297791254E-3</v>
      </c>
      <c r="MD171">
        <f t="shared" si="132"/>
        <v>1.6118697160553913E-3</v>
      </c>
      <c r="ME171">
        <f t="shared" si="132"/>
        <v>1.44732168216719E-3</v>
      </c>
      <c r="MF171">
        <f t="shared" si="132"/>
        <v>1.4929918009529359E-3</v>
      </c>
      <c r="MG171">
        <f t="shared" si="132"/>
        <v>1.3519501632297353E-3</v>
      </c>
      <c r="MI171">
        <f t="shared" si="122"/>
        <v>12.78834</v>
      </c>
      <c r="MJ171" s="86">
        <v>0.6</v>
      </c>
      <c r="MK171">
        <f>0.21*LY171*12+0.79*LZ171*13</f>
        <v>4.5558141590401134E-2</v>
      </c>
    </row>
    <row r="172" spans="322:349" x14ac:dyDescent="0.3">
      <c r="LJ172" s="102">
        <f t="shared" si="120"/>
        <v>1.14360175</v>
      </c>
      <c r="LL172">
        <v>13</v>
      </c>
      <c r="LM172" s="86">
        <v>0.65</v>
      </c>
      <c r="LN172">
        <f t="shared" ref="LN172:MG172" si="133">IG$53*$LJ172*0.087/(LN$156-LN$157*$LM172)</f>
        <v>0</v>
      </c>
      <c r="LO172">
        <f t="shared" si="133"/>
        <v>0</v>
      </c>
      <c r="LP172">
        <f t="shared" si="133"/>
        <v>0</v>
      </c>
      <c r="LQ172">
        <f t="shared" si="133"/>
        <v>0</v>
      </c>
      <c r="LR172">
        <f t="shared" si="133"/>
        <v>0</v>
      </c>
      <c r="LS172">
        <f t="shared" si="133"/>
        <v>0</v>
      </c>
      <c r="LT172">
        <f t="shared" si="133"/>
        <v>0</v>
      </c>
      <c r="LU172">
        <f t="shared" si="133"/>
        <v>0</v>
      </c>
      <c r="LV172">
        <f t="shared" si="133"/>
        <v>0</v>
      </c>
      <c r="LW172">
        <f t="shared" si="133"/>
        <v>0</v>
      </c>
      <c r="LX172">
        <f t="shared" si="133"/>
        <v>0</v>
      </c>
      <c r="LY172">
        <f t="shared" si="133"/>
        <v>0</v>
      </c>
      <c r="LZ172">
        <f t="shared" si="133"/>
        <v>0</v>
      </c>
      <c r="MA172">
        <f t="shared" si="133"/>
        <v>3.3411149982589773E-3</v>
      </c>
      <c r="MB172">
        <f t="shared" si="133"/>
        <v>4.3515168274891923E-3</v>
      </c>
      <c r="MC172">
        <f t="shared" si="133"/>
        <v>4.8554632367642566E-3</v>
      </c>
      <c r="MD172">
        <f t="shared" si="133"/>
        <v>4.052394550163276E-3</v>
      </c>
      <c r="ME172">
        <f t="shared" si="133"/>
        <v>2.7226377079096423E-3</v>
      </c>
      <c r="MF172">
        <f t="shared" si="133"/>
        <v>1.8348123210648554E-3</v>
      </c>
      <c r="MG172">
        <f t="shared" si="133"/>
        <v>1.7193315525278398E-3</v>
      </c>
      <c r="MI172">
        <f t="shared" si="122"/>
        <v>13.385685</v>
      </c>
      <c r="MJ172" s="86">
        <v>0.65</v>
      </c>
      <c r="MK172">
        <f>0.61*LZ172*13+0.39*MA172*14</f>
        <v>1.8242487890494017E-2</v>
      </c>
    </row>
    <row r="173" spans="322:349" x14ac:dyDescent="0.3">
      <c r="LJ173" s="102">
        <f t="shared" si="120"/>
        <v>1.1800470000000001</v>
      </c>
      <c r="LL173">
        <v>14</v>
      </c>
      <c r="LM173" s="86">
        <v>0.7</v>
      </c>
      <c r="LN173">
        <f t="shared" ref="LN173:MG173" si="134">JA$53*$LJ173*0.087/(LN$156-LN$157*$LM173)</f>
        <v>0</v>
      </c>
      <c r="LO173">
        <f t="shared" si="134"/>
        <v>0</v>
      </c>
      <c r="LP173">
        <f t="shared" si="134"/>
        <v>0</v>
      </c>
      <c r="LQ173">
        <f t="shared" si="134"/>
        <v>0</v>
      </c>
      <c r="LR173">
        <f t="shared" si="134"/>
        <v>0</v>
      </c>
      <c r="LS173">
        <f t="shared" si="134"/>
        <v>0</v>
      </c>
      <c r="LT173">
        <f t="shared" si="134"/>
        <v>0</v>
      </c>
      <c r="LU173">
        <f t="shared" si="134"/>
        <v>0</v>
      </c>
      <c r="LV173">
        <f t="shared" si="134"/>
        <v>0</v>
      </c>
      <c r="LW173">
        <f t="shared" si="134"/>
        <v>0</v>
      </c>
      <c r="LX173">
        <f t="shared" si="134"/>
        <v>0</v>
      </c>
      <c r="LY173">
        <f t="shared" si="134"/>
        <v>0</v>
      </c>
      <c r="LZ173">
        <f t="shared" si="134"/>
        <v>0</v>
      </c>
      <c r="MA173">
        <f t="shared" si="134"/>
        <v>0</v>
      </c>
      <c r="MB173">
        <f t="shared" si="134"/>
        <v>6.554990228153125E-3</v>
      </c>
      <c r="MC173">
        <f t="shared" si="134"/>
        <v>5.0969112863906265E-3</v>
      </c>
      <c r="MD173">
        <f t="shared" si="134"/>
        <v>3.929398427027251E-3</v>
      </c>
      <c r="ME173">
        <f t="shared" si="134"/>
        <v>5.0113434282428896E-3</v>
      </c>
      <c r="MF173">
        <f t="shared" si="134"/>
        <v>3.956230015831408E-3</v>
      </c>
      <c r="MG173">
        <f t="shared" si="134"/>
        <v>2.2089969772156708E-3</v>
      </c>
      <c r="MI173">
        <f t="shared" si="122"/>
        <v>13.983029999999999</v>
      </c>
      <c r="MJ173" s="86">
        <v>0.7</v>
      </c>
      <c r="MK173">
        <f>0.02*LZ173*LZ159+0.98*MA173*MA159</f>
        <v>0</v>
      </c>
    </row>
    <row r="174" spans="322:349" x14ac:dyDescent="0.3">
      <c r="LJ174" s="102">
        <f t="shared" si="120"/>
        <v>1.2310437499999995</v>
      </c>
      <c r="LL174">
        <v>15</v>
      </c>
      <c r="LM174" s="86">
        <v>0.75</v>
      </c>
      <c r="LN174">
        <f t="shared" ref="LN174:MG174" si="135">JU$53*$LJ174*0.087/(LN$156-LN$157*$LM174)</f>
        <v>0</v>
      </c>
      <c r="LO174">
        <f t="shared" si="135"/>
        <v>0</v>
      </c>
      <c r="LP174">
        <f t="shared" si="135"/>
        <v>0</v>
      </c>
      <c r="LQ174">
        <f t="shared" si="135"/>
        <v>0</v>
      </c>
      <c r="LR174">
        <f t="shared" si="135"/>
        <v>0</v>
      </c>
      <c r="LS174">
        <f t="shared" si="135"/>
        <v>0</v>
      </c>
      <c r="LT174">
        <f t="shared" si="135"/>
        <v>0</v>
      </c>
      <c r="LU174">
        <f t="shared" si="135"/>
        <v>0</v>
      </c>
      <c r="LV174">
        <f t="shared" si="135"/>
        <v>0</v>
      </c>
      <c r="LW174">
        <f t="shared" si="135"/>
        <v>0</v>
      </c>
      <c r="LX174">
        <f t="shared" si="135"/>
        <v>0</v>
      </c>
      <c r="LY174">
        <f t="shared" si="135"/>
        <v>0</v>
      </c>
      <c r="LZ174">
        <f t="shared" si="135"/>
        <v>0</v>
      </c>
      <c r="MA174">
        <f t="shared" si="135"/>
        <v>0</v>
      </c>
      <c r="MB174">
        <f t="shared" si="135"/>
        <v>0</v>
      </c>
      <c r="MC174">
        <f t="shared" si="135"/>
        <v>0</v>
      </c>
      <c r="MD174">
        <f t="shared" si="135"/>
        <v>4.2117873320427447E-3</v>
      </c>
      <c r="ME174">
        <f t="shared" si="135"/>
        <v>4.6191614362156115E-3</v>
      </c>
      <c r="MF174">
        <f t="shared" si="135"/>
        <v>4.3868312184528373E-3</v>
      </c>
      <c r="MG174">
        <f t="shared" si="135"/>
        <v>4.7680179072128832E-3</v>
      </c>
      <c r="MI174">
        <f t="shared" si="122"/>
        <v>14.580375</v>
      </c>
      <c r="MJ174" s="86">
        <v>0.75</v>
      </c>
      <c r="MK174">
        <f>0.42*MA174*MA159+0.58*MB174*MB159</f>
        <v>0</v>
      </c>
    </row>
    <row r="175" spans="322:349" x14ac:dyDescent="0.3">
      <c r="LJ175" s="102">
        <f t="shared" si="120"/>
        <v>1.2965919999999997</v>
      </c>
      <c r="LL175">
        <v>16</v>
      </c>
      <c r="LM175" s="86">
        <v>0.8</v>
      </c>
      <c r="LN175">
        <f t="shared" ref="LN175:MG175" si="136">KO$53*$LJ175*0.087/(LN$156-LN$157*$LM175)</f>
        <v>0</v>
      </c>
      <c r="LO175">
        <f t="shared" si="136"/>
        <v>0</v>
      </c>
      <c r="LP175">
        <f t="shared" si="136"/>
        <v>0</v>
      </c>
      <c r="LQ175">
        <f t="shared" si="136"/>
        <v>0</v>
      </c>
      <c r="LR175">
        <f t="shared" si="136"/>
        <v>0</v>
      </c>
      <c r="LS175">
        <f t="shared" si="136"/>
        <v>0</v>
      </c>
      <c r="LT175">
        <f t="shared" si="136"/>
        <v>0</v>
      </c>
      <c r="LU175">
        <f t="shared" si="136"/>
        <v>0</v>
      </c>
      <c r="LV175">
        <f t="shared" si="136"/>
        <v>0</v>
      </c>
      <c r="LW175">
        <f t="shared" si="136"/>
        <v>0</v>
      </c>
      <c r="LX175">
        <f t="shared" si="136"/>
        <v>0</v>
      </c>
      <c r="LY175">
        <f t="shared" si="136"/>
        <v>0</v>
      </c>
      <c r="LZ175">
        <f t="shared" si="136"/>
        <v>0</v>
      </c>
      <c r="MA175">
        <f t="shared" si="136"/>
        <v>0</v>
      </c>
      <c r="MB175">
        <f t="shared" si="136"/>
        <v>0</v>
      </c>
      <c r="MC175">
        <f t="shared" si="136"/>
        <v>0</v>
      </c>
      <c r="MD175">
        <f t="shared" si="136"/>
        <v>0</v>
      </c>
      <c r="ME175">
        <f t="shared" si="136"/>
        <v>6.9167661420245557E-3</v>
      </c>
      <c r="MF175">
        <f t="shared" si="136"/>
        <v>5.0179973020011044E-3</v>
      </c>
      <c r="MG175">
        <f t="shared" si="136"/>
        <v>3.9113300997138147E-3</v>
      </c>
      <c r="MI175">
        <f t="shared" si="122"/>
        <v>15.177720000000001</v>
      </c>
      <c r="MJ175" s="86">
        <v>0.8</v>
      </c>
      <c r="MK175">
        <f>0.83*MB175*MB159+0.17*MC175*MC159</f>
        <v>0</v>
      </c>
    </row>
    <row r="176" spans="322:349" x14ac:dyDescent="0.3">
      <c r="LM176" s="35"/>
      <c r="MJ176" s="35"/>
    </row>
    <row r="177" spans="324:349" x14ac:dyDescent="0.3">
      <c r="LM177" s="35"/>
      <c r="MJ177" s="35"/>
    </row>
    <row r="178" spans="324:349" x14ac:dyDescent="0.3">
      <c r="LM178" s="35"/>
      <c r="MJ178" s="35"/>
    </row>
    <row r="179" spans="324:349" x14ac:dyDescent="0.3">
      <c r="LM179" s="35"/>
      <c r="MJ179" s="35"/>
    </row>
    <row r="180" spans="324:349" x14ac:dyDescent="0.3">
      <c r="LM180" s="35"/>
      <c r="MJ180" s="35"/>
    </row>
    <row r="181" spans="324:349" x14ac:dyDescent="0.3">
      <c r="LM181" s="35"/>
      <c r="MJ181" s="35"/>
    </row>
    <row r="182" spans="324:349" x14ac:dyDescent="0.3">
      <c r="LM182" s="35"/>
      <c r="MJ182" s="35"/>
    </row>
    <row r="186" spans="324:349" x14ac:dyDescent="0.3">
      <c r="LL186" t="s">
        <v>938</v>
      </c>
      <c r="MI186" t="s">
        <v>432</v>
      </c>
      <c r="MK186" t="s">
        <v>432</v>
      </c>
    </row>
    <row r="187" spans="324:349" x14ac:dyDescent="0.3">
      <c r="LL187" t="s">
        <v>991</v>
      </c>
      <c r="LM187" t="s">
        <v>432</v>
      </c>
      <c r="LN187">
        <v>1</v>
      </c>
      <c r="LO187">
        <v>2</v>
      </c>
      <c r="LP187">
        <v>3</v>
      </c>
      <c r="LQ187">
        <v>4</v>
      </c>
      <c r="LR187">
        <v>5</v>
      </c>
      <c r="LS187">
        <v>6</v>
      </c>
      <c r="LT187">
        <v>7</v>
      </c>
      <c r="LU187">
        <v>8</v>
      </c>
      <c r="LV187">
        <v>9</v>
      </c>
      <c r="LW187">
        <v>10</v>
      </c>
      <c r="LX187">
        <v>11</v>
      </c>
      <c r="LY187">
        <v>12</v>
      </c>
      <c r="LZ187">
        <v>13</v>
      </c>
      <c r="MA187">
        <v>14</v>
      </c>
      <c r="MB187">
        <v>15</v>
      </c>
      <c r="MC187">
        <v>16</v>
      </c>
      <c r="MD187">
        <v>17</v>
      </c>
      <c r="ME187">
        <v>18</v>
      </c>
      <c r="MF187">
        <v>19</v>
      </c>
      <c r="MG187">
        <v>20</v>
      </c>
      <c r="MI187" t="s">
        <v>886</v>
      </c>
      <c r="MK187" t="s">
        <v>938</v>
      </c>
    </row>
    <row r="188" spans="324:349" x14ac:dyDescent="0.3">
      <c r="LL188">
        <v>1</v>
      </c>
      <c r="LM188" s="86">
        <v>0.05</v>
      </c>
      <c r="LN188">
        <f t="shared" ref="LN188:MG188" si="137">(A$71*0.172 + A$80*0.151 + A$83*0.151)/(LN$156-LN$157*$LM188)</f>
        <v>0</v>
      </c>
      <c r="LO188">
        <f t="shared" si="137"/>
        <v>0</v>
      </c>
      <c r="LP188">
        <f t="shared" si="137"/>
        <v>0</v>
      </c>
      <c r="LQ188">
        <f t="shared" si="137"/>
        <v>0</v>
      </c>
      <c r="LR188">
        <f t="shared" si="137"/>
        <v>0</v>
      </c>
      <c r="LS188">
        <f t="shared" si="137"/>
        <v>0</v>
      </c>
      <c r="LT188">
        <f t="shared" si="137"/>
        <v>8.7573216012928597E-4</v>
      </c>
      <c r="LU188">
        <f t="shared" si="137"/>
        <v>8.5495899702209418E-4</v>
      </c>
      <c r="LV188">
        <f t="shared" si="137"/>
        <v>7.7140707131258994E-4</v>
      </c>
      <c r="LW188">
        <f t="shared" si="137"/>
        <v>7.2236346572669425E-4</v>
      </c>
      <c r="LX188">
        <f t="shared" si="137"/>
        <v>6.3456974913972224E-4</v>
      </c>
      <c r="LY188">
        <f t="shared" si="137"/>
        <v>5.734781896915938E-4</v>
      </c>
      <c r="LZ188">
        <f t="shared" si="137"/>
        <v>4.5493131156609356E-4</v>
      </c>
      <c r="MA188">
        <f t="shared" si="137"/>
        <v>4.663588261123214E-4</v>
      </c>
      <c r="MB188">
        <f t="shared" si="137"/>
        <v>5.9429725539679728E-4</v>
      </c>
      <c r="MC188">
        <f t="shared" si="137"/>
        <v>5.6405729668541666E-4</v>
      </c>
      <c r="MD188">
        <f t="shared" si="137"/>
        <v>5.3928009365891152E-4</v>
      </c>
      <c r="ME188">
        <f t="shared" si="137"/>
        <v>4.9851570106809317E-4</v>
      </c>
      <c r="MF188">
        <f t="shared" si="137"/>
        <v>4.5803102347670904E-4</v>
      </c>
      <c r="MG188">
        <f t="shared" si="137"/>
        <v>4.7258498215611871E-4</v>
      </c>
      <c r="MI188">
        <f>(119469*MJ188+56202)/10^4</f>
        <v>6.2175449999999994</v>
      </c>
      <c r="MJ188" s="86">
        <v>0.05</v>
      </c>
      <c r="MK188">
        <f>0.79*LS188*LS187+0.21*LT188*LT187</f>
        <v>1.2873262753900503E-3</v>
      </c>
    </row>
    <row r="189" spans="324:349" x14ac:dyDescent="0.3">
      <c r="LL189">
        <v>2</v>
      </c>
      <c r="LM189" s="86">
        <v>0.1</v>
      </c>
      <c r="LN189">
        <f t="shared" ref="LN189:MG189" si="138">(U$71*0.172 + U$80*0.151 + U$83*0.151)/(LN$156-LN$157*$LM189)</f>
        <v>0</v>
      </c>
      <c r="LO189">
        <f t="shared" si="138"/>
        <v>0</v>
      </c>
      <c r="LP189">
        <f t="shared" si="138"/>
        <v>0</v>
      </c>
      <c r="LQ189">
        <f t="shared" si="138"/>
        <v>0</v>
      </c>
      <c r="LR189">
        <f t="shared" si="138"/>
        <v>0</v>
      </c>
      <c r="LS189">
        <f t="shared" si="138"/>
        <v>0</v>
      </c>
      <c r="LT189">
        <f t="shared" si="138"/>
        <v>1.0319358979061215E-3</v>
      </c>
      <c r="LU189">
        <f t="shared" si="138"/>
        <v>8.4837842347661803E-4</v>
      </c>
      <c r="LV189">
        <f t="shared" si="138"/>
        <v>7.2342657619732997E-4</v>
      </c>
      <c r="LW189">
        <f t="shared" si="138"/>
        <v>7.0498391697851825E-4</v>
      </c>
      <c r="LX189">
        <f t="shared" si="138"/>
        <v>6.4124146148703898E-4</v>
      </c>
      <c r="LY189">
        <f t="shared" si="138"/>
        <v>5.1421101129640813E-4</v>
      </c>
      <c r="LZ189">
        <f t="shared" si="138"/>
        <v>4.8809100837510791E-4</v>
      </c>
      <c r="MA189">
        <f t="shared" si="138"/>
        <v>4.7702707795922538E-4</v>
      </c>
      <c r="MB189">
        <f t="shared" si="138"/>
        <v>9.8824631551799164E-4</v>
      </c>
      <c r="MC189">
        <f t="shared" si="138"/>
        <v>9.5487616220165305E-4</v>
      </c>
      <c r="MD189">
        <f t="shared" si="138"/>
        <v>8.9699841899011504E-4</v>
      </c>
      <c r="ME189">
        <f t="shared" si="138"/>
        <v>8.3874013967462769E-4</v>
      </c>
      <c r="MF189">
        <f t="shared" si="138"/>
        <v>8.0162586658061633E-4</v>
      </c>
      <c r="MG189">
        <f t="shared" si="138"/>
        <v>7.4957218531044711E-4</v>
      </c>
      <c r="MI189">
        <f t="shared" ref="MI189:MI203" si="139">(119469*MJ189+56202)/10^4</f>
        <v>6.8148899999999992</v>
      </c>
      <c r="MJ189" s="86">
        <v>0.1</v>
      </c>
      <c r="MK189">
        <f>0.19*LS189*LS187+0.81*LT189*LT187</f>
        <v>5.8510765411277097E-3</v>
      </c>
    </row>
    <row r="190" spans="324:349" x14ac:dyDescent="0.3">
      <c r="LL190">
        <v>3</v>
      </c>
      <c r="LM190" s="86">
        <v>0.15</v>
      </c>
      <c r="LN190">
        <f t="shared" ref="LN190:MG190" si="140">(AO$71*0.172 + AO$80*0.151 + AO$83*0.151)/(LN$156-LN$157*$LM190)</f>
        <v>0</v>
      </c>
      <c r="LO190">
        <f t="shared" si="140"/>
        <v>0</v>
      </c>
      <c r="LP190">
        <f t="shared" si="140"/>
        <v>0</v>
      </c>
      <c r="LQ190">
        <f t="shared" si="140"/>
        <v>0</v>
      </c>
      <c r="LR190">
        <f t="shared" si="140"/>
        <v>0</v>
      </c>
      <c r="LS190">
        <f t="shared" si="140"/>
        <v>5.6477730908755116E-4</v>
      </c>
      <c r="LT190">
        <f t="shared" si="140"/>
        <v>1.5942626959815263E-3</v>
      </c>
      <c r="LU190">
        <f t="shared" si="140"/>
        <v>1.6466335541922875E-3</v>
      </c>
      <c r="LV190">
        <f t="shared" si="140"/>
        <v>1.3585946192560875E-3</v>
      </c>
      <c r="LW190">
        <f t="shared" si="140"/>
        <v>1.4217675150102616E-3</v>
      </c>
      <c r="LX190">
        <f t="shared" si="140"/>
        <v>1.2567934621814073E-3</v>
      </c>
      <c r="LY190">
        <f t="shared" si="140"/>
        <v>1.1247422087754773E-3</v>
      </c>
      <c r="LZ190">
        <f t="shared" si="140"/>
        <v>1.0225637589925884E-3</v>
      </c>
      <c r="MA190">
        <f t="shared" si="140"/>
        <v>1.0342655698082066E-3</v>
      </c>
      <c r="MB190">
        <f t="shared" si="140"/>
        <v>1.5750541545839754E-3</v>
      </c>
      <c r="MC190">
        <f t="shared" si="140"/>
        <v>1.4926003132127838E-3</v>
      </c>
      <c r="MD190">
        <f t="shared" si="140"/>
        <v>1.4668276835105762E-3</v>
      </c>
      <c r="ME190">
        <f t="shared" si="140"/>
        <v>1.3509192222477206E-3</v>
      </c>
      <c r="MF190">
        <f t="shared" si="140"/>
        <v>1.2553193310164794E-3</v>
      </c>
      <c r="MG190">
        <f t="shared" si="140"/>
        <v>1.2150342977117947E-3</v>
      </c>
      <c r="MI190">
        <f t="shared" si="139"/>
        <v>7.4122350000000008</v>
      </c>
      <c r="MJ190" s="86">
        <v>0.15</v>
      </c>
      <c r="MK190">
        <f>0.59*LT190*LT187+0.41*LU190*LU187</f>
        <v>1.1985262992154406E-2</v>
      </c>
    </row>
    <row r="191" spans="324:349" x14ac:dyDescent="0.3">
      <c r="LL191">
        <v>4</v>
      </c>
      <c r="LM191" s="86">
        <v>0.2</v>
      </c>
      <c r="LN191">
        <f t="shared" ref="LN191:MG191" si="141">(BI$71*0.172 + BI$80*0.151 + BI$83*0.151)/(LN$156-LN$157*$LM191)</f>
        <v>0</v>
      </c>
      <c r="LO191">
        <f t="shared" si="141"/>
        <v>0</v>
      </c>
      <c r="LP191">
        <f t="shared" si="141"/>
        <v>0</v>
      </c>
      <c r="LQ191">
        <f t="shared" si="141"/>
        <v>0</v>
      </c>
      <c r="LR191">
        <f t="shared" si="141"/>
        <v>0</v>
      </c>
      <c r="LS191">
        <f t="shared" si="141"/>
        <v>0</v>
      </c>
      <c r="LT191">
        <f t="shared" si="141"/>
        <v>1.592135053187231E-3</v>
      </c>
      <c r="LU191">
        <f t="shared" si="141"/>
        <v>1.6624631800445141E-3</v>
      </c>
      <c r="LV191">
        <f t="shared" si="141"/>
        <v>1.2642377278468475E-3</v>
      </c>
      <c r="LW191">
        <f t="shared" si="141"/>
        <v>1.2717205012000474E-3</v>
      </c>
      <c r="LX191">
        <f t="shared" si="141"/>
        <v>1.2254234900436469E-3</v>
      </c>
      <c r="LY191">
        <f t="shared" si="141"/>
        <v>1.1278683588456853E-3</v>
      </c>
      <c r="LZ191">
        <f t="shared" si="141"/>
        <v>1.0691378258284763E-3</v>
      </c>
      <c r="MA191">
        <f t="shared" si="141"/>
        <v>9.8602714602546992E-4</v>
      </c>
      <c r="MB191">
        <f t="shared" si="141"/>
        <v>2.0466388425215486E-3</v>
      </c>
      <c r="MC191">
        <f t="shared" si="141"/>
        <v>1.9158520198454903E-3</v>
      </c>
      <c r="MD191">
        <f t="shared" si="141"/>
        <v>1.8437522021826985E-3</v>
      </c>
      <c r="ME191">
        <f t="shared" si="141"/>
        <v>1.7026934401848557E-3</v>
      </c>
      <c r="MF191">
        <f t="shared" si="141"/>
        <v>1.6524450029054138E-3</v>
      </c>
      <c r="MG191">
        <f t="shared" si="141"/>
        <v>1.5350838199622828E-3</v>
      </c>
      <c r="MI191">
        <f t="shared" si="139"/>
        <v>8.0095799999999997</v>
      </c>
      <c r="MJ191" s="86">
        <v>0.2</v>
      </c>
      <c r="MK191">
        <f>1*LU191*LU187+0.001*LV191*LV187</f>
        <v>1.3311083579906735E-2</v>
      </c>
    </row>
    <row r="192" spans="324:349" x14ac:dyDescent="0.3">
      <c r="LL192">
        <v>5</v>
      </c>
      <c r="LM192" s="86">
        <v>0.25</v>
      </c>
      <c r="LN192">
        <f t="shared" ref="LN192:MG192" si="142">(CC$71*0.172 + CC$80*0.151 + CC$83*0.151)/(LN$156-LN$157*$LM192)</f>
        <v>0</v>
      </c>
      <c r="LO192">
        <f t="shared" si="142"/>
        <v>0</v>
      </c>
      <c r="LP192">
        <f t="shared" si="142"/>
        <v>0</v>
      </c>
      <c r="LQ192">
        <f t="shared" si="142"/>
        <v>0</v>
      </c>
      <c r="LR192">
        <f t="shared" si="142"/>
        <v>0</v>
      </c>
      <c r="LS192">
        <f t="shared" si="142"/>
        <v>0</v>
      </c>
      <c r="LT192">
        <f t="shared" si="142"/>
        <v>4.5021232329524937E-5</v>
      </c>
      <c r="LU192">
        <f t="shared" si="142"/>
        <v>2.283658560198082E-3</v>
      </c>
      <c r="LV192">
        <f t="shared" si="142"/>
        <v>2.1754638926002883E-3</v>
      </c>
      <c r="LW192">
        <f t="shared" si="142"/>
        <v>1.9694312778912714E-3</v>
      </c>
      <c r="LX192">
        <f t="shared" si="142"/>
        <v>1.8598593721643375E-3</v>
      </c>
      <c r="LY192">
        <f t="shared" si="142"/>
        <v>1.7382168869975033E-3</v>
      </c>
      <c r="LZ192">
        <f t="shared" si="142"/>
        <v>1.8054508068780979E-3</v>
      </c>
      <c r="MA192">
        <f t="shared" si="142"/>
        <v>1.5634927693050241E-3</v>
      </c>
      <c r="MB192">
        <f t="shared" si="142"/>
        <v>2.7119931842289912E-3</v>
      </c>
      <c r="MC192">
        <f t="shared" si="142"/>
        <v>2.5227718665174165E-3</v>
      </c>
      <c r="MD192">
        <f t="shared" si="142"/>
        <v>2.4225024960468069E-3</v>
      </c>
      <c r="ME192">
        <f t="shared" si="142"/>
        <v>2.1879509261392783E-3</v>
      </c>
      <c r="MF192">
        <f t="shared" si="142"/>
        <v>2.1290192831377704E-3</v>
      </c>
      <c r="MG192">
        <f t="shared" si="142"/>
        <v>1.9709896388197248E-3</v>
      </c>
      <c r="MI192">
        <f t="shared" si="139"/>
        <v>8.6069250000000004</v>
      </c>
      <c r="MJ192" s="86">
        <v>0.25</v>
      </c>
      <c r="MK192">
        <f>0.4*LU192*LU187+0.6*LV192*LV187</f>
        <v>1.905521241267542E-2</v>
      </c>
    </row>
    <row r="193" spans="324:349" x14ac:dyDescent="0.3">
      <c r="LL193">
        <v>6</v>
      </c>
      <c r="LM193" s="86">
        <v>0.3</v>
      </c>
      <c r="LN193">
        <f t="shared" ref="LN193:MG193" si="143">(CW$71*0.172 + CW$80*0.151 + CW$83*0.151)/(LN$156-LN$157*$LM193)</f>
        <v>0</v>
      </c>
      <c r="LO193">
        <f t="shared" si="143"/>
        <v>0</v>
      </c>
      <c r="LP193">
        <f t="shared" si="143"/>
        <v>0</v>
      </c>
      <c r="LQ193">
        <f t="shared" si="143"/>
        <v>0</v>
      </c>
      <c r="LR193">
        <f t="shared" si="143"/>
        <v>0</v>
      </c>
      <c r="LS193">
        <f t="shared" si="143"/>
        <v>0</v>
      </c>
      <c r="LT193">
        <f t="shared" si="143"/>
        <v>0</v>
      </c>
      <c r="LU193">
        <f t="shared" si="143"/>
        <v>2.3742467449565366E-3</v>
      </c>
      <c r="LV193">
        <f t="shared" si="143"/>
        <v>2.0177056577611826E-3</v>
      </c>
      <c r="LW193">
        <f t="shared" si="143"/>
        <v>2.2322675122791063E-3</v>
      </c>
      <c r="LX193">
        <f t="shared" si="143"/>
        <v>1.808644323945752E-3</v>
      </c>
      <c r="LY193">
        <f t="shared" si="143"/>
        <v>1.5252729483301709E-3</v>
      </c>
      <c r="LZ193">
        <f t="shared" si="143"/>
        <v>1.7940035638950242E-3</v>
      </c>
      <c r="MA193">
        <f t="shared" si="143"/>
        <v>1.5913691084379965E-3</v>
      </c>
      <c r="MB193">
        <f t="shared" si="143"/>
        <v>3.1876858301757584E-3</v>
      </c>
      <c r="MC193">
        <f t="shared" si="143"/>
        <v>2.8908134349883894E-3</v>
      </c>
      <c r="MD193">
        <f t="shared" si="143"/>
        <v>2.7790419454515633E-3</v>
      </c>
      <c r="ME193">
        <f t="shared" si="143"/>
        <v>2.6002364286103301E-3</v>
      </c>
      <c r="MF193">
        <f t="shared" si="143"/>
        <v>2.4902982291781155E-3</v>
      </c>
      <c r="MG193">
        <f t="shared" si="143"/>
        <v>2.3476970143608204E-3</v>
      </c>
      <c r="MI193">
        <f t="shared" si="139"/>
        <v>9.2042699999999993</v>
      </c>
      <c r="MJ193" s="86">
        <v>0.3</v>
      </c>
      <c r="MK193">
        <f>0.8*LV193*LV187+0.2*LW193*LW187</f>
        <v>1.8992015760438727E-2</v>
      </c>
    </row>
    <row r="194" spans="324:349" x14ac:dyDescent="0.3">
      <c r="LL194">
        <v>7</v>
      </c>
      <c r="LM194" s="86">
        <v>0.35</v>
      </c>
      <c r="LN194">
        <f t="shared" ref="LN194:MG194" si="144">(DQ$71*0.172 + DQ$80*0.151 + DQ$83*0.151)/(LN$156-LN$157*$LM194)</f>
        <v>0</v>
      </c>
      <c r="LO194">
        <f t="shared" si="144"/>
        <v>0</v>
      </c>
      <c r="LP194">
        <f t="shared" si="144"/>
        <v>0</v>
      </c>
      <c r="LQ194">
        <f t="shared" si="144"/>
        <v>0</v>
      </c>
      <c r="LR194">
        <f t="shared" si="144"/>
        <v>0</v>
      </c>
      <c r="LS194">
        <f t="shared" si="144"/>
        <v>0</v>
      </c>
      <c r="LT194">
        <f t="shared" si="144"/>
        <v>0</v>
      </c>
      <c r="LU194">
        <f t="shared" si="144"/>
        <v>0</v>
      </c>
      <c r="LV194">
        <f t="shared" si="144"/>
        <v>2.0247099552896555E-3</v>
      </c>
      <c r="LW194">
        <f t="shared" si="144"/>
        <v>1.7330542798020395E-3</v>
      </c>
      <c r="LX194">
        <f t="shared" si="144"/>
        <v>1.8816171015362776E-3</v>
      </c>
      <c r="LY194">
        <f t="shared" si="144"/>
        <v>1.7066429457274137E-3</v>
      </c>
      <c r="LZ194">
        <f t="shared" si="144"/>
        <v>1.6558249780603172E-3</v>
      </c>
      <c r="MA194">
        <f t="shared" si="144"/>
        <v>1.5181383730769524E-3</v>
      </c>
      <c r="MB194">
        <f t="shared" si="144"/>
        <v>3.6483782802516438E-3</v>
      </c>
      <c r="MC194">
        <f t="shared" si="144"/>
        <v>3.3659034836159675E-3</v>
      </c>
      <c r="MD194">
        <f t="shared" si="144"/>
        <v>3.1894827483205115E-3</v>
      </c>
      <c r="ME194">
        <f t="shared" si="144"/>
        <v>3.0049912057035257E-3</v>
      </c>
      <c r="MF194">
        <f t="shared" si="144"/>
        <v>2.8643891115619235E-3</v>
      </c>
      <c r="MG194">
        <f t="shared" si="144"/>
        <v>2.708275390593008E-3</v>
      </c>
      <c r="MI194">
        <f t="shared" si="139"/>
        <v>9.801615</v>
      </c>
      <c r="MJ194" s="86">
        <v>0.35</v>
      </c>
      <c r="MK194">
        <f>0.2*LV194*LV187+0.8*LW194*LW187</f>
        <v>1.7508912157937696E-2</v>
      </c>
    </row>
    <row r="195" spans="324:349" x14ac:dyDescent="0.3">
      <c r="LL195">
        <v>8</v>
      </c>
      <c r="LM195" s="86">
        <v>0.4</v>
      </c>
      <c r="LN195">
        <f t="shared" ref="LN195:MG195" si="145">(EK$71*0.172 + EK$80*0.151 + EK$83*0.151)/(LN$156-LN$157*$LM195)</f>
        <v>0</v>
      </c>
      <c r="LO195">
        <f t="shared" si="145"/>
        <v>0</v>
      </c>
      <c r="LP195">
        <f t="shared" si="145"/>
        <v>0</v>
      </c>
      <c r="LQ195">
        <f t="shared" si="145"/>
        <v>0</v>
      </c>
      <c r="LR195">
        <f t="shared" si="145"/>
        <v>0</v>
      </c>
      <c r="LS195">
        <f t="shared" si="145"/>
        <v>0</v>
      </c>
      <c r="LT195">
        <f t="shared" si="145"/>
        <v>0</v>
      </c>
      <c r="LU195">
        <f t="shared" si="145"/>
        <v>0</v>
      </c>
      <c r="LV195">
        <f t="shared" si="145"/>
        <v>1.9983410590521896E-3</v>
      </c>
      <c r="LW195">
        <f t="shared" si="145"/>
        <v>2.0730058589420808E-3</v>
      </c>
      <c r="LX195">
        <f t="shared" si="145"/>
        <v>1.8169622948069016E-3</v>
      </c>
      <c r="LY195">
        <f t="shared" si="145"/>
        <v>1.7135553684731358E-3</v>
      </c>
      <c r="LZ195">
        <f t="shared" si="145"/>
        <v>1.7203060843245864E-3</v>
      </c>
      <c r="MA195">
        <f t="shared" si="145"/>
        <v>1.3734829939968641E-3</v>
      </c>
      <c r="MB195">
        <f t="shared" si="145"/>
        <v>4.1395172069672225E-3</v>
      </c>
      <c r="MC195">
        <f t="shared" si="145"/>
        <v>3.8377060188711002E-3</v>
      </c>
      <c r="MD195">
        <f t="shared" si="145"/>
        <v>3.6706700732802443E-3</v>
      </c>
      <c r="ME195">
        <f t="shared" si="145"/>
        <v>3.446016697877319E-3</v>
      </c>
      <c r="MF195">
        <f t="shared" si="145"/>
        <v>3.2796129680209012E-3</v>
      </c>
      <c r="MG195">
        <f t="shared" si="145"/>
        <v>3.1035516361661315E-3</v>
      </c>
      <c r="MI195">
        <f t="shared" si="139"/>
        <v>10.398960000000001</v>
      </c>
      <c r="MJ195" s="86">
        <v>0.4</v>
      </c>
      <c r="MK195">
        <f>0.6*LW195*LW187+0.4*LX195*LX187</f>
        <v>2.0432669250802851E-2</v>
      </c>
    </row>
    <row r="196" spans="324:349" x14ac:dyDescent="0.3">
      <c r="LL196">
        <v>9</v>
      </c>
      <c r="LM196" s="86">
        <v>0.45</v>
      </c>
      <c r="LN196">
        <f t="shared" ref="LN196:MG196" si="146">(FE$71*0.172 + FE$80*0.151 + FE$83*0.151)/(LN$156-LN$157*$LM196)</f>
        <v>0</v>
      </c>
      <c r="LO196">
        <f t="shared" si="146"/>
        <v>0</v>
      </c>
      <c r="LP196">
        <f t="shared" si="146"/>
        <v>0</v>
      </c>
      <c r="LQ196">
        <f t="shared" si="146"/>
        <v>0</v>
      </c>
      <c r="LR196">
        <f t="shared" si="146"/>
        <v>0</v>
      </c>
      <c r="LS196">
        <f t="shared" si="146"/>
        <v>0</v>
      </c>
      <c r="LT196">
        <f t="shared" si="146"/>
        <v>0</v>
      </c>
      <c r="LU196">
        <f t="shared" si="146"/>
        <v>0</v>
      </c>
      <c r="LV196">
        <f t="shared" si="146"/>
        <v>4.4534010480497781E-4</v>
      </c>
      <c r="LW196">
        <f t="shared" si="146"/>
        <v>2.1572807119292778E-3</v>
      </c>
      <c r="LX196">
        <f t="shared" si="146"/>
        <v>1.9926965935918857E-3</v>
      </c>
      <c r="LY196">
        <f t="shared" si="146"/>
        <v>1.790542172019327E-3</v>
      </c>
      <c r="LZ196">
        <f t="shared" si="146"/>
        <v>1.7087918478256134E-3</v>
      </c>
      <c r="MA196">
        <f t="shared" si="146"/>
        <v>1.3325208252259752E-3</v>
      </c>
      <c r="MB196">
        <f t="shared" si="146"/>
        <v>4.6588852040111107E-3</v>
      </c>
      <c r="MC196">
        <f t="shared" si="146"/>
        <v>4.41354613288734E-3</v>
      </c>
      <c r="MD196">
        <f t="shared" si="146"/>
        <v>4.0888887653018494E-3</v>
      </c>
      <c r="ME196">
        <f t="shared" si="146"/>
        <v>3.8732091729624233E-3</v>
      </c>
      <c r="MF196">
        <f t="shared" si="146"/>
        <v>3.692701191693095E-3</v>
      </c>
      <c r="MG196">
        <f t="shared" si="146"/>
        <v>3.4746199759242108E-3</v>
      </c>
      <c r="MI196">
        <f t="shared" si="139"/>
        <v>10.996305</v>
      </c>
      <c r="MJ196" s="86">
        <v>0.45</v>
      </c>
      <c r="MK196">
        <f>0.01*LW196*LW187 + 0.99*LX196*LX187</f>
        <v>2.1916193975408563E-2</v>
      </c>
    </row>
    <row r="197" spans="324:349" x14ac:dyDescent="0.3">
      <c r="LL197">
        <v>10</v>
      </c>
      <c r="LM197" s="86">
        <v>0.5</v>
      </c>
      <c r="LN197">
        <f t="shared" ref="LN197:MG197" si="147">(FY$71*0.172 + FY$80*0.151 + FY$83*0.1517)/(LN$156-LN$157*$LM197)</f>
        <v>0</v>
      </c>
      <c r="LO197">
        <f t="shared" si="147"/>
        <v>0</v>
      </c>
      <c r="LP197">
        <f t="shared" si="147"/>
        <v>0</v>
      </c>
      <c r="LQ197">
        <f t="shared" si="147"/>
        <v>0</v>
      </c>
      <c r="LR197">
        <f t="shared" si="147"/>
        <v>0</v>
      </c>
      <c r="LS197">
        <f t="shared" si="147"/>
        <v>0</v>
      </c>
      <c r="LT197">
        <f t="shared" si="147"/>
        <v>0</v>
      </c>
      <c r="LU197">
        <f t="shared" si="147"/>
        <v>0</v>
      </c>
      <c r="LV197">
        <f t="shared" si="147"/>
        <v>0</v>
      </c>
      <c r="LW197">
        <f t="shared" si="147"/>
        <v>1.8802556627035556E-3</v>
      </c>
      <c r="LX197">
        <f t="shared" si="147"/>
        <v>1.8632171532427257E-3</v>
      </c>
      <c r="LY197">
        <f t="shared" si="147"/>
        <v>1.7230698544205745E-3</v>
      </c>
      <c r="LZ197">
        <f t="shared" si="147"/>
        <v>1.7718438428888724E-3</v>
      </c>
      <c r="MA197">
        <f t="shared" si="147"/>
        <v>1.6282458624391376E-3</v>
      </c>
      <c r="MB197">
        <f t="shared" si="147"/>
        <v>5.2121049826339338E-3</v>
      </c>
      <c r="MC197">
        <f t="shared" si="147"/>
        <v>4.9473828907860579E-3</v>
      </c>
      <c r="MD197">
        <f t="shared" si="147"/>
        <v>4.6950502153111761E-3</v>
      </c>
      <c r="ME197">
        <f t="shared" si="147"/>
        <v>4.3593789090080213E-3</v>
      </c>
      <c r="MF197">
        <f t="shared" si="147"/>
        <v>4.1562190861904966E-3</v>
      </c>
      <c r="MG197">
        <f t="shared" si="147"/>
        <v>3.9633925585313224E-3</v>
      </c>
      <c r="MI197">
        <f t="shared" si="139"/>
        <v>11.59365</v>
      </c>
      <c r="MJ197" s="86">
        <v>0.5</v>
      </c>
      <c r="MK197">
        <f>0.41*LX197*LX187+0.59*LY197*LY187</f>
        <v>2.0602443930422359E-2</v>
      </c>
    </row>
    <row r="198" spans="324:349" x14ac:dyDescent="0.3">
      <c r="LL198">
        <v>11</v>
      </c>
      <c r="LM198" s="86">
        <v>0.55000000000000004</v>
      </c>
      <c r="LN198">
        <f t="shared" ref="LN198:MG198" si="148">(GS$71*0.172 + GS$80*0.151 + GS$83*0.151)/(LN$156-LN$157*$LM198)</f>
        <v>0</v>
      </c>
      <c r="LO198">
        <f t="shared" si="148"/>
        <v>0</v>
      </c>
      <c r="LP198">
        <f t="shared" si="148"/>
        <v>0</v>
      </c>
      <c r="LQ198">
        <f t="shared" si="148"/>
        <v>0</v>
      </c>
      <c r="LR198">
        <f t="shared" si="148"/>
        <v>0</v>
      </c>
      <c r="LS198">
        <f t="shared" si="148"/>
        <v>0</v>
      </c>
      <c r="LT198">
        <f t="shared" si="148"/>
        <v>0</v>
      </c>
      <c r="LU198">
        <f t="shared" si="148"/>
        <v>0</v>
      </c>
      <c r="LV198">
        <f t="shared" si="148"/>
        <v>0</v>
      </c>
      <c r="LW198">
        <f t="shared" si="148"/>
        <v>0</v>
      </c>
      <c r="LX198">
        <f t="shared" si="148"/>
        <v>0</v>
      </c>
      <c r="LY198">
        <f t="shared" si="148"/>
        <v>1.3797754502176132E-3</v>
      </c>
      <c r="LZ198">
        <f t="shared" si="148"/>
        <v>1.8310493375184493E-3</v>
      </c>
      <c r="MA198">
        <f t="shared" si="148"/>
        <v>1.4432176730169363E-3</v>
      </c>
      <c r="MB198">
        <f t="shared" si="148"/>
        <v>5.9159518509038144E-3</v>
      </c>
      <c r="MC198">
        <f t="shared" si="148"/>
        <v>5.4293200531842492E-3</v>
      </c>
      <c r="MD198">
        <f t="shared" si="148"/>
        <v>5.1009283405135759E-3</v>
      </c>
      <c r="ME198">
        <f t="shared" si="148"/>
        <v>4.8001604343804764E-3</v>
      </c>
      <c r="MF198">
        <f t="shared" si="148"/>
        <v>4.6054202962946501E-3</v>
      </c>
      <c r="MG198">
        <f t="shared" si="148"/>
        <v>4.3361371875218309E-3</v>
      </c>
      <c r="MI198">
        <f t="shared" si="139"/>
        <v>12.190995000000001</v>
      </c>
      <c r="MJ198" s="86">
        <v>0.55000000000000004</v>
      </c>
      <c r="MK198">
        <f>0.8*LY198*LY187+0.2*LZ198*LZ187</f>
        <v>1.8006572599637057E-2</v>
      </c>
    </row>
    <row r="199" spans="324:349" x14ac:dyDescent="0.3">
      <c r="LL199">
        <v>12</v>
      </c>
      <c r="LM199" s="86">
        <v>0.6</v>
      </c>
      <c r="LN199">
        <f t="shared" ref="LN199:MG199" si="149">(HM$71*0.172 + HM$80*0.151 + HM$83*0.151 )/(LN$156-LN$157*$LM199)</f>
        <v>0</v>
      </c>
      <c r="LO199">
        <f t="shared" si="149"/>
        <v>0</v>
      </c>
      <c r="LP199">
        <f t="shared" si="149"/>
        <v>0</v>
      </c>
      <c r="LQ199">
        <f t="shared" si="149"/>
        <v>0</v>
      </c>
      <c r="LR199">
        <f t="shared" si="149"/>
        <v>0</v>
      </c>
      <c r="LS199">
        <f t="shared" si="149"/>
        <v>0</v>
      </c>
      <c r="LT199">
        <f t="shared" si="149"/>
        <v>0</v>
      </c>
      <c r="LU199">
        <f t="shared" si="149"/>
        <v>0</v>
      </c>
      <c r="LV199">
        <f t="shared" si="149"/>
        <v>0</v>
      </c>
      <c r="LW199">
        <f t="shared" si="149"/>
        <v>0</v>
      </c>
      <c r="LX199">
        <f t="shared" si="149"/>
        <v>0</v>
      </c>
      <c r="LY199">
        <f t="shared" si="149"/>
        <v>0</v>
      </c>
      <c r="LZ199">
        <f t="shared" si="149"/>
        <v>1.5538422300348472E-3</v>
      </c>
      <c r="MA199">
        <f t="shared" si="149"/>
        <v>1.7540555304039463E-3</v>
      </c>
      <c r="MB199">
        <f t="shared" si="149"/>
        <v>6.399024767465707E-3</v>
      </c>
      <c r="MC199">
        <f t="shared" si="149"/>
        <v>6.0701131838659566E-3</v>
      </c>
      <c r="MD199">
        <f t="shared" si="149"/>
        <v>5.7487015843752532E-3</v>
      </c>
      <c r="ME199">
        <f t="shared" si="149"/>
        <v>5.4055837680753996E-3</v>
      </c>
      <c r="MF199">
        <f t="shared" si="149"/>
        <v>5.1997540577206711E-3</v>
      </c>
      <c r="MG199">
        <f t="shared" si="149"/>
        <v>4.8190049736317863E-3</v>
      </c>
      <c r="MI199">
        <f t="shared" si="139"/>
        <v>12.78834</v>
      </c>
      <c r="MJ199" s="86">
        <v>0.6</v>
      </c>
      <c r="MK199">
        <f>0.21*LY199*12+0.79*LZ199*13</f>
        <v>1.5957959702457881E-2</v>
      </c>
    </row>
    <row r="200" spans="324:349" x14ac:dyDescent="0.3">
      <c r="LL200">
        <v>13</v>
      </c>
      <c r="LM200" s="86">
        <v>0.65</v>
      </c>
      <c r="LN200">
        <f t="shared" ref="LN200:MG200" si="150">(IG$71*0.172 + IG$80*0.151 + IG$83*0.151 )/(LN$156-LN$157*$LM200)</f>
        <v>0</v>
      </c>
      <c r="LO200">
        <f t="shared" si="150"/>
        <v>0</v>
      </c>
      <c r="LP200">
        <f t="shared" si="150"/>
        <v>0</v>
      </c>
      <c r="LQ200">
        <f t="shared" si="150"/>
        <v>0</v>
      </c>
      <c r="LR200">
        <f t="shared" si="150"/>
        <v>0</v>
      </c>
      <c r="LS200">
        <f t="shared" si="150"/>
        <v>0</v>
      </c>
      <c r="LT200">
        <f t="shared" si="150"/>
        <v>0</v>
      </c>
      <c r="LU200">
        <f t="shared" si="150"/>
        <v>0</v>
      </c>
      <c r="LV200">
        <f t="shared" si="150"/>
        <v>0</v>
      </c>
      <c r="LW200">
        <f t="shared" si="150"/>
        <v>0</v>
      </c>
      <c r="LX200">
        <f t="shared" si="150"/>
        <v>0</v>
      </c>
      <c r="LY200">
        <f t="shared" si="150"/>
        <v>0</v>
      </c>
      <c r="LZ200">
        <f t="shared" si="150"/>
        <v>0</v>
      </c>
      <c r="MA200">
        <f t="shared" si="150"/>
        <v>1.4722987402870902E-3</v>
      </c>
      <c r="MB200">
        <f t="shared" si="150"/>
        <v>8.9635554858080932E-3</v>
      </c>
      <c r="MC200">
        <f t="shared" si="150"/>
        <v>6.7523913451947729E-3</v>
      </c>
      <c r="MD200">
        <f t="shared" si="150"/>
        <v>6.1770942960214809E-3</v>
      </c>
      <c r="ME200">
        <f t="shared" si="150"/>
        <v>5.8945803403833716E-3</v>
      </c>
      <c r="MF200">
        <f t="shared" si="150"/>
        <v>5.6262900294288916E-3</v>
      </c>
      <c r="MG200">
        <f t="shared" si="150"/>
        <v>5.3260308434051919E-3</v>
      </c>
      <c r="MI200">
        <f t="shared" si="139"/>
        <v>13.385685</v>
      </c>
      <c r="MJ200" s="86">
        <v>0.65</v>
      </c>
      <c r="MK200">
        <f>0.61*LZ200*13+0.39*MA200*14</f>
        <v>8.0387511219675127E-3</v>
      </c>
    </row>
    <row r="201" spans="324:349" x14ac:dyDescent="0.3">
      <c r="LL201">
        <v>14</v>
      </c>
      <c r="LM201" s="86">
        <v>0.7</v>
      </c>
      <c r="LN201">
        <f t="shared" ref="LN201:MG201" si="151">(JA$71*0.172 + JA$80*0.151 + JA$83*0.151 )/(LN$156-LN$157*$LM201)</f>
        <v>0</v>
      </c>
      <c r="LO201">
        <f t="shared" si="151"/>
        <v>0</v>
      </c>
      <c r="LP201">
        <f t="shared" si="151"/>
        <v>0</v>
      </c>
      <c r="LQ201">
        <f t="shared" si="151"/>
        <v>0</v>
      </c>
      <c r="LR201">
        <f t="shared" si="151"/>
        <v>0</v>
      </c>
      <c r="LS201">
        <f t="shared" si="151"/>
        <v>0</v>
      </c>
      <c r="LT201">
        <f t="shared" si="151"/>
        <v>0</v>
      </c>
      <c r="LU201">
        <f t="shared" si="151"/>
        <v>0</v>
      </c>
      <c r="LV201">
        <f t="shared" si="151"/>
        <v>0</v>
      </c>
      <c r="LW201">
        <f t="shared" si="151"/>
        <v>0</v>
      </c>
      <c r="LX201">
        <f t="shared" si="151"/>
        <v>0</v>
      </c>
      <c r="LY201">
        <f t="shared" si="151"/>
        <v>0</v>
      </c>
      <c r="LZ201">
        <f t="shared" si="151"/>
        <v>0</v>
      </c>
      <c r="MA201">
        <f t="shared" si="151"/>
        <v>0</v>
      </c>
      <c r="MB201">
        <f t="shared" si="151"/>
        <v>4.2470222576775143E-2</v>
      </c>
      <c r="MC201">
        <f t="shared" si="151"/>
        <v>1.9988810564608845E-2</v>
      </c>
      <c r="MD201">
        <f t="shared" si="151"/>
        <v>7.8248636904374776E-3</v>
      </c>
      <c r="ME201">
        <f t="shared" si="151"/>
        <v>6.4963151213940709E-3</v>
      </c>
      <c r="MF201">
        <f t="shared" si="151"/>
        <v>6.1733803847909665E-3</v>
      </c>
      <c r="MG201">
        <f t="shared" si="151"/>
        <v>5.7955915311897806E-3</v>
      </c>
      <c r="MI201">
        <f t="shared" si="139"/>
        <v>13.983029999999999</v>
      </c>
      <c r="MJ201" s="86">
        <v>0.7</v>
      </c>
      <c r="MK201">
        <f>0.02*LZ201*LZ187+0.98*MA201*MA187</f>
        <v>0</v>
      </c>
    </row>
    <row r="202" spans="324:349" x14ac:dyDescent="0.3">
      <c r="LL202">
        <v>15</v>
      </c>
      <c r="LM202" s="86">
        <v>0.75</v>
      </c>
      <c r="LN202">
        <f t="shared" ref="LN202:MG202" si="152">(JU$71*0.172 + JU$80*0.151 + JU$83*0.151 )/(LN$156-LN$157*$LM202)</f>
        <v>0</v>
      </c>
      <c r="LO202">
        <f t="shared" si="152"/>
        <v>0</v>
      </c>
      <c r="LP202">
        <f t="shared" si="152"/>
        <v>0</v>
      </c>
      <c r="LQ202">
        <f t="shared" si="152"/>
        <v>0</v>
      </c>
      <c r="LR202">
        <f t="shared" si="152"/>
        <v>0</v>
      </c>
      <c r="LS202">
        <f t="shared" si="152"/>
        <v>0</v>
      </c>
      <c r="LT202">
        <f t="shared" si="152"/>
        <v>0</v>
      </c>
      <c r="LU202">
        <f t="shared" si="152"/>
        <v>0</v>
      </c>
      <c r="LV202">
        <f t="shared" si="152"/>
        <v>0</v>
      </c>
      <c r="LW202">
        <f t="shared" si="152"/>
        <v>0</v>
      </c>
      <c r="LX202">
        <f t="shared" si="152"/>
        <v>0</v>
      </c>
      <c r="LY202">
        <f t="shared" si="152"/>
        <v>0</v>
      </c>
      <c r="LZ202">
        <f t="shared" si="152"/>
        <v>0</v>
      </c>
      <c r="MA202">
        <f t="shared" si="152"/>
        <v>0</v>
      </c>
      <c r="MB202">
        <f t="shared" si="152"/>
        <v>0</v>
      </c>
      <c r="MC202">
        <f t="shared" si="152"/>
        <v>0</v>
      </c>
      <c r="MD202">
        <f t="shared" si="152"/>
        <v>2.2714032447824366E-2</v>
      </c>
      <c r="ME202">
        <f t="shared" si="152"/>
        <v>8.9286672032378913E-3</v>
      </c>
      <c r="MF202">
        <f t="shared" si="152"/>
        <v>7.0133621982744953E-3</v>
      </c>
      <c r="MG202">
        <f t="shared" si="152"/>
        <v>6.3446051224155496E-3</v>
      </c>
      <c r="MI202">
        <f t="shared" si="139"/>
        <v>14.580375</v>
      </c>
      <c r="MJ202" s="86">
        <v>0.75</v>
      </c>
      <c r="MK202">
        <f>0.42*MA202*MA187+0.58*MB202*MB187</f>
        <v>0</v>
      </c>
    </row>
    <row r="203" spans="324:349" x14ac:dyDescent="0.3">
      <c r="LL203">
        <v>16</v>
      </c>
      <c r="LM203" s="86">
        <v>0.8</v>
      </c>
      <c r="LN203">
        <f t="shared" ref="LN203:MG203" si="153">(KO$71*0.172 + KO$80*0.151 + KO$83*0.151 )/(LN$156-LN$157*$LM203)</f>
        <v>0</v>
      </c>
      <c r="LO203">
        <f t="shared" si="153"/>
        <v>0</v>
      </c>
      <c r="LP203">
        <f t="shared" si="153"/>
        <v>0</v>
      </c>
      <c r="LQ203">
        <f t="shared" si="153"/>
        <v>0</v>
      </c>
      <c r="LR203">
        <f t="shared" si="153"/>
        <v>0</v>
      </c>
      <c r="LS203">
        <f t="shared" si="153"/>
        <v>0</v>
      </c>
      <c r="LT203">
        <f t="shared" si="153"/>
        <v>0</v>
      </c>
      <c r="LU203">
        <f t="shared" si="153"/>
        <v>0</v>
      </c>
      <c r="LV203">
        <f t="shared" si="153"/>
        <v>0</v>
      </c>
      <c r="LW203">
        <f t="shared" si="153"/>
        <v>0</v>
      </c>
      <c r="LX203">
        <f t="shared" si="153"/>
        <v>0</v>
      </c>
      <c r="LY203">
        <f t="shared" si="153"/>
        <v>0</v>
      </c>
      <c r="LZ203">
        <f t="shared" si="153"/>
        <v>0</v>
      </c>
      <c r="MA203">
        <f t="shared" si="153"/>
        <v>0</v>
      </c>
      <c r="MB203">
        <f t="shared" si="153"/>
        <v>0</v>
      </c>
      <c r="MC203">
        <f t="shared" si="153"/>
        <v>0</v>
      </c>
      <c r="MD203">
        <f t="shared" si="153"/>
        <v>0</v>
      </c>
      <c r="ME203">
        <f t="shared" si="153"/>
        <v>4.2888317150747757E-2</v>
      </c>
      <c r="MF203">
        <f t="shared" si="153"/>
        <v>1.5067177358480373E-2</v>
      </c>
      <c r="MG203">
        <f t="shared" si="153"/>
        <v>7.8264608542141807E-3</v>
      </c>
      <c r="MI203">
        <f t="shared" si="139"/>
        <v>15.177720000000001</v>
      </c>
      <c r="MJ203" s="86">
        <v>0.8</v>
      </c>
      <c r="MK203">
        <f>0.83*MB203*MB187+0.17*MC203*MC187</f>
        <v>0</v>
      </c>
    </row>
    <row r="204" spans="324:349" x14ac:dyDescent="0.3">
      <c r="LM204" s="35"/>
      <c r="MJ204" s="35"/>
    </row>
    <row r="205" spans="324:349" x14ac:dyDescent="0.3">
      <c r="LM205" s="35"/>
      <c r="MJ205" s="35"/>
    </row>
    <row r="206" spans="324:349" x14ac:dyDescent="0.3">
      <c r="LM206" s="35"/>
      <c r="MJ206" s="35"/>
    </row>
    <row r="207" spans="324:349" x14ac:dyDescent="0.3">
      <c r="LM207" s="35"/>
      <c r="MJ207" s="35"/>
    </row>
    <row r="208" spans="324:349" x14ac:dyDescent="0.3">
      <c r="LM208" s="35"/>
      <c r="MJ208" s="35"/>
    </row>
    <row r="209" spans="325:349" x14ac:dyDescent="0.3">
      <c r="LM209" s="35"/>
      <c r="MJ209" s="35"/>
    </row>
    <row r="210" spans="325:349" x14ac:dyDescent="0.3">
      <c r="LM210" s="35"/>
      <c r="MJ210" s="35"/>
    </row>
    <row r="215" spans="325:349" x14ac:dyDescent="0.3">
      <c r="MI215" t="s">
        <v>886</v>
      </c>
      <c r="MJ215" t="s">
        <v>627</v>
      </c>
      <c r="MK215" t="s">
        <v>1028</v>
      </c>
    </row>
    <row r="216" spans="325:349" x14ac:dyDescent="0.3">
      <c r="MI216">
        <f>(119469*MJ216+56202)/10^4</f>
        <v>6.2175449999999994</v>
      </c>
      <c r="MJ216" s="86">
        <v>0.05</v>
      </c>
      <c r="MK216">
        <f>MK188+MK160+MK132+MK104</f>
        <v>8.6432349507243711E-2</v>
      </c>
    </row>
    <row r="217" spans="325:349" x14ac:dyDescent="0.3">
      <c r="MI217">
        <f t="shared" ref="MI217:MI238" si="154">(119469*MJ217+56202)/10^4</f>
        <v>6.8148899999999992</v>
      </c>
      <c r="MJ217" s="86">
        <v>0.1</v>
      </c>
      <c r="MK217">
        <f t="shared" ref="MK217:MK238" si="155">MK189+MK161+MK133+MK105</f>
        <v>0.34488773401811745</v>
      </c>
    </row>
    <row r="218" spans="325:349" x14ac:dyDescent="0.3">
      <c r="MI218">
        <f t="shared" si="154"/>
        <v>7.4122350000000008</v>
      </c>
      <c r="MJ218" s="86">
        <v>0.15</v>
      </c>
      <c r="MK218">
        <f t="shared" si="155"/>
        <v>0.46013953198259638</v>
      </c>
    </row>
    <row r="219" spans="325:349" x14ac:dyDescent="0.3">
      <c r="MI219">
        <f t="shared" si="154"/>
        <v>8.0095799999999997</v>
      </c>
      <c r="MJ219" s="86">
        <v>0.2</v>
      </c>
      <c r="MK219">
        <f t="shared" si="155"/>
        <v>0.6115007054300573</v>
      </c>
    </row>
    <row r="220" spans="325:349" x14ac:dyDescent="0.3">
      <c r="MI220">
        <f t="shared" si="154"/>
        <v>8.6069250000000004</v>
      </c>
      <c r="MJ220" s="86">
        <v>0.25</v>
      </c>
      <c r="MK220">
        <f t="shared" si="155"/>
        <v>0.64045537165948963</v>
      </c>
    </row>
    <row r="221" spans="325:349" x14ac:dyDescent="0.3">
      <c r="MI221">
        <f t="shared" si="154"/>
        <v>9.2042699999999993</v>
      </c>
      <c r="MJ221" s="86">
        <v>0.3</v>
      </c>
      <c r="MK221">
        <f t="shared" si="155"/>
        <v>0.74290040801928714</v>
      </c>
    </row>
    <row r="222" spans="325:349" x14ac:dyDescent="0.3">
      <c r="MI222">
        <f t="shared" si="154"/>
        <v>9.801615</v>
      </c>
      <c r="MJ222" s="86">
        <v>0.35</v>
      </c>
      <c r="MK222">
        <f t="shared" si="155"/>
        <v>0.76753244426513834</v>
      </c>
    </row>
    <row r="223" spans="325:349" x14ac:dyDescent="0.3">
      <c r="MI223">
        <f t="shared" si="154"/>
        <v>10.398960000000001</v>
      </c>
      <c r="MJ223" s="86">
        <v>0.4</v>
      </c>
      <c r="MK223">
        <f t="shared" si="155"/>
        <v>0.70575670846131866</v>
      </c>
    </row>
    <row r="224" spans="325:349" x14ac:dyDescent="0.3">
      <c r="MI224">
        <f t="shared" si="154"/>
        <v>10.996305</v>
      </c>
      <c r="MJ224" s="86">
        <v>0.45</v>
      </c>
      <c r="MK224">
        <f t="shared" si="155"/>
        <v>0.95157779818691546</v>
      </c>
    </row>
    <row r="225" spans="347:349" x14ac:dyDescent="0.3">
      <c r="MI225">
        <f t="shared" si="154"/>
        <v>11.59365</v>
      </c>
      <c r="MJ225" s="86">
        <v>0.5</v>
      </c>
      <c r="MK225">
        <f t="shared" si="155"/>
        <v>0.88020465971711248</v>
      </c>
    </row>
    <row r="226" spans="347:349" x14ac:dyDescent="0.3">
      <c r="MI226">
        <f t="shared" si="154"/>
        <v>12.190995000000001</v>
      </c>
      <c r="MJ226" s="86">
        <v>0.55000000000000004</v>
      </c>
      <c r="MK226">
        <f t="shared" si="155"/>
        <v>0.74829380998122885</v>
      </c>
    </row>
    <row r="227" spans="347:349" x14ac:dyDescent="0.3">
      <c r="MI227">
        <f t="shared" si="154"/>
        <v>12.78834</v>
      </c>
      <c r="MJ227" s="86">
        <v>0.6</v>
      </c>
      <c r="MK227">
        <f t="shared" si="155"/>
        <v>0.44515092054244132</v>
      </c>
    </row>
    <row r="228" spans="347:349" x14ac:dyDescent="0.3">
      <c r="MI228">
        <f t="shared" si="154"/>
        <v>13.385685</v>
      </c>
      <c r="MJ228" s="86">
        <v>0.65</v>
      </c>
      <c r="MK228">
        <f>MK200+MK172+MK144+MK116</f>
        <v>0.2183560758816237</v>
      </c>
    </row>
    <row r="229" spans="347:349" x14ac:dyDescent="0.3">
      <c r="MI229">
        <f t="shared" si="154"/>
        <v>13.983029999999999</v>
      </c>
      <c r="MJ229" s="86">
        <v>0.7</v>
      </c>
      <c r="MK229">
        <f t="shared" si="155"/>
        <v>0</v>
      </c>
    </row>
    <row r="230" spans="347:349" x14ac:dyDescent="0.3">
      <c r="MI230">
        <f t="shared" si="154"/>
        <v>14.580375</v>
      </c>
      <c r="MJ230" s="86">
        <v>0.75</v>
      </c>
      <c r="MK230">
        <f t="shared" si="155"/>
        <v>0</v>
      </c>
    </row>
    <row r="231" spans="347:349" x14ac:dyDescent="0.3">
      <c r="MI231">
        <f t="shared" si="154"/>
        <v>15.177720000000001</v>
      </c>
      <c r="MJ231" s="86">
        <v>0.8</v>
      </c>
      <c r="MK231">
        <f t="shared" si="155"/>
        <v>0</v>
      </c>
    </row>
    <row r="232" spans="347:349" x14ac:dyDescent="0.3">
      <c r="MI232">
        <f t="shared" si="154"/>
        <v>5.6201999999999996</v>
      </c>
      <c r="MJ232" s="35"/>
      <c r="MK232">
        <f t="shared" si="155"/>
        <v>0</v>
      </c>
    </row>
    <row r="233" spans="347:349" x14ac:dyDescent="0.3">
      <c r="MI233">
        <f t="shared" si="154"/>
        <v>5.6201999999999996</v>
      </c>
      <c r="MJ233" s="35"/>
      <c r="MK233">
        <f t="shared" si="155"/>
        <v>0</v>
      </c>
    </row>
    <row r="234" spans="347:349" x14ac:dyDescent="0.3">
      <c r="MI234">
        <f t="shared" si="154"/>
        <v>5.6201999999999996</v>
      </c>
      <c r="MJ234" s="35"/>
      <c r="MK234">
        <f t="shared" si="155"/>
        <v>0</v>
      </c>
    </row>
    <row r="235" spans="347:349" x14ac:dyDescent="0.3">
      <c r="MI235">
        <f t="shared" si="154"/>
        <v>5.6201999999999996</v>
      </c>
      <c r="MJ235" s="35"/>
      <c r="MK235">
        <f t="shared" si="155"/>
        <v>0</v>
      </c>
    </row>
    <row r="236" spans="347:349" x14ac:dyDescent="0.3">
      <c r="MI236">
        <f t="shared" si="154"/>
        <v>5.6201999999999996</v>
      </c>
      <c r="MJ236" s="35"/>
      <c r="MK236">
        <f t="shared" si="155"/>
        <v>0</v>
      </c>
    </row>
    <row r="237" spans="347:349" x14ac:dyDescent="0.3">
      <c r="MI237">
        <f t="shared" si="154"/>
        <v>5.6201999999999996</v>
      </c>
      <c r="MJ237" s="35"/>
      <c r="MK237">
        <f t="shared" si="155"/>
        <v>0</v>
      </c>
    </row>
    <row r="238" spans="347:349" x14ac:dyDescent="0.3">
      <c r="MI238">
        <f t="shared" si="154"/>
        <v>5.6201999999999996</v>
      </c>
      <c r="MJ238" s="35"/>
      <c r="MK238">
        <f t="shared" si="155"/>
        <v>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818F-92A8-4EDB-A6CA-C0AB7FA19235}">
  <dimension ref="B1:L23"/>
  <sheetViews>
    <sheetView workbookViewId="0"/>
  </sheetViews>
  <sheetFormatPr defaultRowHeight="14.4" x14ac:dyDescent="0.3"/>
  <cols>
    <col min="3" max="3" width="16.44140625" style="17" customWidth="1"/>
    <col min="4" max="4" width="15.5546875" style="17" customWidth="1"/>
    <col min="5" max="5" width="17" style="17" customWidth="1"/>
    <col min="6" max="6" width="14.33203125" style="17" customWidth="1"/>
    <col min="7" max="7" width="14.33203125" customWidth="1"/>
    <col min="9" max="9" width="17.33203125" customWidth="1"/>
    <col min="10" max="10" width="18" customWidth="1"/>
    <col min="11" max="11" width="15" customWidth="1"/>
    <col min="12" max="12" width="18.6640625" customWidth="1"/>
  </cols>
  <sheetData>
    <row r="1" spans="2:12" x14ac:dyDescent="0.3">
      <c r="B1" t="s">
        <v>1312</v>
      </c>
    </row>
    <row r="4" spans="2:12" x14ac:dyDescent="0.3">
      <c r="B4" s="27" t="s">
        <v>1304</v>
      </c>
      <c r="I4" s="27" t="s">
        <v>1305</v>
      </c>
    </row>
    <row r="5" spans="2:12" x14ac:dyDescent="0.3">
      <c r="B5" s="67" t="s">
        <v>432</v>
      </c>
      <c r="C5" s="64" t="s">
        <v>1286</v>
      </c>
      <c r="D5" s="64" t="s">
        <v>1303</v>
      </c>
      <c r="E5" s="155" t="s">
        <v>1343</v>
      </c>
      <c r="F5" s="64" t="s">
        <v>1286</v>
      </c>
      <c r="I5" s="67" t="s">
        <v>432</v>
      </c>
      <c r="J5" s="64" t="s">
        <v>1310</v>
      </c>
      <c r="K5" s="64" t="s">
        <v>1311</v>
      </c>
      <c r="L5" s="155" t="s">
        <v>1344</v>
      </c>
    </row>
    <row r="6" spans="2:12" x14ac:dyDescent="0.3">
      <c r="B6" s="67" t="s">
        <v>1287</v>
      </c>
      <c r="C6" s="64">
        <v>-844</v>
      </c>
      <c r="D6" s="64">
        <v>-876</v>
      </c>
      <c r="E6" s="64">
        <v>-32</v>
      </c>
      <c r="F6" s="64">
        <v>-920</v>
      </c>
      <c r="I6" s="67" t="s">
        <v>1287</v>
      </c>
      <c r="J6" s="64">
        <v>-264.10000000000002</v>
      </c>
      <c r="K6" s="64">
        <v>-483.52</v>
      </c>
      <c r="L6" s="64">
        <v>-219.41999999999996</v>
      </c>
    </row>
    <row r="7" spans="2:12" x14ac:dyDescent="0.3">
      <c r="B7" s="67" t="s">
        <v>1288</v>
      </c>
      <c r="C7" s="64">
        <v>-316</v>
      </c>
      <c r="D7" s="64">
        <v>-383</v>
      </c>
      <c r="E7" s="64">
        <v>-67</v>
      </c>
      <c r="F7" s="64">
        <v>-345</v>
      </c>
      <c r="I7" s="67" t="s">
        <v>1288</v>
      </c>
      <c r="J7" s="64">
        <v>63.1</v>
      </c>
      <c r="K7" s="64">
        <v>-133</v>
      </c>
      <c r="L7" s="64">
        <v>-196.1</v>
      </c>
    </row>
    <row r="8" spans="2:12" x14ac:dyDescent="0.3">
      <c r="B8" s="67" t="s">
        <v>1289</v>
      </c>
      <c r="C8" s="64">
        <v>-536</v>
      </c>
      <c r="D8" s="64">
        <v>-560</v>
      </c>
      <c r="E8" s="64">
        <v>-24</v>
      </c>
      <c r="F8" s="64">
        <v>-552</v>
      </c>
      <c r="I8" s="67" t="s">
        <v>1289</v>
      </c>
      <c r="J8" s="64">
        <v>-60.91</v>
      </c>
      <c r="K8" s="64">
        <v>-107.38</v>
      </c>
      <c r="L8" s="64">
        <v>-46.47</v>
      </c>
    </row>
    <row r="9" spans="2:12" x14ac:dyDescent="0.3">
      <c r="B9" s="67" t="s">
        <v>1290</v>
      </c>
      <c r="C9" s="64">
        <v>0</v>
      </c>
      <c r="D9" s="64">
        <v>0</v>
      </c>
      <c r="E9" s="64">
        <v>0</v>
      </c>
      <c r="F9" s="64">
        <v>0</v>
      </c>
      <c r="I9" s="67" t="s">
        <v>1290</v>
      </c>
      <c r="J9" s="64">
        <v>-403.1</v>
      </c>
      <c r="K9" s="64">
        <v>-393.5</v>
      </c>
      <c r="L9" s="64">
        <v>9.6000000000000227</v>
      </c>
    </row>
    <row r="10" spans="2:12" x14ac:dyDescent="0.3">
      <c r="B10" s="67" t="s">
        <v>1291</v>
      </c>
      <c r="C10" s="64">
        <v>-1308</v>
      </c>
      <c r="D10" s="64">
        <v>-1369</v>
      </c>
      <c r="E10" s="64">
        <v>-61</v>
      </c>
      <c r="F10" s="64">
        <v>-1380</v>
      </c>
      <c r="I10" s="67" t="s">
        <v>1291</v>
      </c>
      <c r="J10" s="64">
        <v>48.2</v>
      </c>
      <c r="K10" s="64">
        <v>-276</v>
      </c>
      <c r="L10" s="64">
        <v>-324.2</v>
      </c>
    </row>
    <row r="11" spans="2:12" x14ac:dyDescent="0.3">
      <c r="B11" s="67" t="s">
        <v>1292</v>
      </c>
      <c r="C11" s="64">
        <v>-236</v>
      </c>
      <c r="D11" s="64">
        <v>-255</v>
      </c>
      <c r="E11" s="64">
        <v>-19</v>
      </c>
      <c r="F11" s="64">
        <v>-230</v>
      </c>
      <c r="I11" s="67" t="s">
        <v>1292</v>
      </c>
      <c r="J11" s="64">
        <v>-325.39999999999998</v>
      </c>
      <c r="K11" s="64">
        <v>-425.09</v>
      </c>
      <c r="L11" s="64">
        <v>-99.69</v>
      </c>
    </row>
    <row r="12" spans="2:12" x14ac:dyDescent="0.3">
      <c r="B12" s="67" t="s">
        <v>1293</v>
      </c>
      <c r="C12" s="64">
        <v>-2843</v>
      </c>
      <c r="D12" s="64">
        <v>-2807</v>
      </c>
      <c r="E12" s="64">
        <v>36</v>
      </c>
      <c r="F12" s="64">
        <v>-2760</v>
      </c>
      <c r="I12" s="67" t="s">
        <v>1293</v>
      </c>
      <c r="J12" s="64">
        <v>-443.6</v>
      </c>
      <c r="K12" s="64">
        <v>-1271.0999999999999</v>
      </c>
      <c r="L12" s="64">
        <v>-827.49999999999989</v>
      </c>
    </row>
    <row r="13" spans="2:12" x14ac:dyDescent="0.3">
      <c r="B13" s="67" t="s">
        <v>202</v>
      </c>
      <c r="C13" s="64">
        <v>0</v>
      </c>
      <c r="D13" s="64">
        <v>0</v>
      </c>
      <c r="E13" s="64">
        <v>0</v>
      </c>
      <c r="F13" s="64">
        <v>0</v>
      </c>
      <c r="I13" s="67" t="s">
        <v>202</v>
      </c>
      <c r="J13" s="64">
        <v>-156.6</v>
      </c>
      <c r="K13" s="64">
        <v>-285.8</v>
      </c>
      <c r="L13" s="64">
        <v>-129.20000000000002</v>
      </c>
    </row>
    <row r="14" spans="2:12" x14ac:dyDescent="0.3">
      <c r="B14" s="67" t="s">
        <v>1294</v>
      </c>
      <c r="C14" s="64">
        <v>-1322</v>
      </c>
      <c r="D14" s="64">
        <v>-1369</v>
      </c>
      <c r="E14" s="64">
        <v>-47</v>
      </c>
      <c r="F14" s="64">
        <v>-1380</v>
      </c>
      <c r="I14" s="67" t="s">
        <v>1294</v>
      </c>
      <c r="J14" s="64">
        <v>-327</v>
      </c>
      <c r="K14" s="64">
        <v>-694</v>
      </c>
      <c r="L14" s="64">
        <v>-367</v>
      </c>
    </row>
    <row r="15" spans="2:12" x14ac:dyDescent="0.3">
      <c r="B15" s="67" t="s">
        <v>351</v>
      </c>
      <c r="C15" s="64">
        <v>0</v>
      </c>
      <c r="D15" s="64">
        <v>0</v>
      </c>
      <c r="E15" s="64">
        <v>0</v>
      </c>
      <c r="F15" s="64">
        <v>0</v>
      </c>
      <c r="I15" s="67" t="s">
        <v>351</v>
      </c>
      <c r="J15" s="64">
        <v>-0.7</v>
      </c>
      <c r="K15" s="64">
        <v>0</v>
      </c>
      <c r="L15" s="64">
        <v>0.7</v>
      </c>
    </row>
    <row r="16" spans="2:12" x14ac:dyDescent="0.3">
      <c r="B16" s="67" t="s">
        <v>1295</v>
      </c>
      <c r="C16" s="64">
        <v>0</v>
      </c>
      <c r="D16" s="64">
        <v>0</v>
      </c>
      <c r="E16" s="64">
        <v>0</v>
      </c>
      <c r="F16" s="64">
        <v>0</v>
      </c>
      <c r="I16" s="67" t="s">
        <v>1295</v>
      </c>
      <c r="J16" s="64">
        <v>-1075.7</v>
      </c>
      <c r="K16" s="64">
        <v>-1271.7</v>
      </c>
      <c r="L16" s="64">
        <v>-196</v>
      </c>
    </row>
    <row r="17" spans="2:12" x14ac:dyDescent="0.3">
      <c r="B17" s="67" t="s">
        <v>1296</v>
      </c>
      <c r="C17" s="64">
        <v>-1085</v>
      </c>
      <c r="D17" s="64">
        <v>-1148.8500000000001</v>
      </c>
      <c r="E17" s="64">
        <v>-63.850000000000136</v>
      </c>
      <c r="F17" s="64">
        <v>-1150</v>
      </c>
      <c r="I17" s="67" t="s">
        <v>1297</v>
      </c>
      <c r="J17" s="64">
        <v>-363.8</v>
      </c>
      <c r="K17" s="64">
        <v>-584.5</v>
      </c>
      <c r="L17" s="64">
        <v>-220.7</v>
      </c>
    </row>
    <row r="18" spans="2:12" x14ac:dyDescent="0.3">
      <c r="B18" s="67" t="s">
        <v>1298</v>
      </c>
      <c r="C18" s="64">
        <v>-1500</v>
      </c>
      <c r="D18" s="64">
        <v>-1493</v>
      </c>
      <c r="E18" s="64">
        <v>7</v>
      </c>
      <c r="F18" s="64">
        <v>-1610</v>
      </c>
      <c r="I18" s="67" t="s">
        <v>1298</v>
      </c>
      <c r="J18" s="64">
        <v>-536.20000000000005</v>
      </c>
      <c r="K18" s="64">
        <v>-940.3</v>
      </c>
      <c r="L18" s="64">
        <v>-404.09999999999991</v>
      </c>
    </row>
    <row r="19" spans="2:12" x14ac:dyDescent="0.3">
      <c r="B19" s="67" t="s">
        <v>1300</v>
      </c>
      <c r="C19" s="64">
        <v>587.20000000000005</v>
      </c>
      <c r="D19" s="64">
        <v>602</v>
      </c>
      <c r="E19" s="64">
        <v>14.799999999999955</v>
      </c>
      <c r="F19" s="64">
        <v>602</v>
      </c>
      <c r="I19" s="67" t="s">
        <v>1300</v>
      </c>
      <c r="J19" s="64">
        <v>-765.3</v>
      </c>
      <c r="K19" s="64">
        <v>-909.3</v>
      </c>
      <c r="L19" s="64">
        <v>-144</v>
      </c>
    </row>
    <row r="21" spans="2:12" x14ac:dyDescent="0.3">
      <c r="B21" t="s">
        <v>1301</v>
      </c>
      <c r="C21" s="17" t="s">
        <v>1357</v>
      </c>
      <c r="D21" s="17" t="s">
        <v>1357</v>
      </c>
      <c r="E21" s="17" t="s">
        <v>1357</v>
      </c>
      <c r="F21" s="17" t="s">
        <v>1302</v>
      </c>
      <c r="I21" t="s">
        <v>1306</v>
      </c>
      <c r="J21" t="s">
        <v>1358</v>
      </c>
    </row>
    <row r="22" spans="2:12" x14ac:dyDescent="0.3">
      <c r="I22" t="s">
        <v>1307</v>
      </c>
      <c r="J22" t="s">
        <v>1342</v>
      </c>
    </row>
    <row r="23" spans="2:12" x14ac:dyDescent="0.3">
      <c r="I23" t="s">
        <v>1308</v>
      </c>
      <c r="J23" t="s">
        <v>1309</v>
      </c>
    </row>
  </sheetData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56D4-8589-41E9-82BD-66D5E283FD73}">
  <dimension ref="A1:TM209"/>
  <sheetViews>
    <sheetView zoomScale="70" zoomScaleNormal="70" workbookViewId="0"/>
  </sheetViews>
  <sheetFormatPr defaultRowHeight="14.4" x14ac:dyDescent="0.3"/>
  <cols>
    <col min="21" max="21" width="9" customWidth="1"/>
    <col min="461" max="461" width="9.109375" style="102"/>
    <col min="462" max="462" width="18.33203125" style="102" customWidth="1"/>
    <col min="463" max="463" width="18.33203125" style="148" customWidth="1"/>
    <col min="464" max="464" width="15.5546875" style="153" customWidth="1"/>
    <col min="465" max="465" width="14" style="17" customWidth="1"/>
    <col min="467" max="467" width="9.109375" style="154"/>
    <col min="468" max="472" width="9.109375" style="44"/>
    <col min="473" max="473" width="9.109375" style="44" customWidth="1"/>
    <col min="474" max="487" width="9.109375" style="44"/>
    <col min="488" max="488" width="11" style="44" bestFit="1" customWidth="1"/>
    <col min="490" max="490" width="16.6640625" style="95" customWidth="1"/>
    <col min="491" max="492" width="9.109375" style="44"/>
    <col min="493" max="493" width="18.44140625" style="44" customWidth="1"/>
    <col min="494" max="494" width="16.44140625" style="44" customWidth="1"/>
    <col min="495" max="495" width="23.33203125" style="12" customWidth="1"/>
    <col min="496" max="496" width="20.6640625" style="44" customWidth="1"/>
  </cols>
  <sheetData>
    <row r="1" spans="1:508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1</v>
      </c>
      <c r="V1">
        <v>2</v>
      </c>
      <c r="W1">
        <v>3</v>
      </c>
      <c r="X1">
        <v>4</v>
      </c>
      <c r="Y1">
        <v>5</v>
      </c>
      <c r="Z1">
        <v>6</v>
      </c>
      <c r="AA1">
        <v>7</v>
      </c>
      <c r="AB1">
        <v>8</v>
      </c>
      <c r="AC1">
        <v>9</v>
      </c>
      <c r="AD1">
        <v>10</v>
      </c>
      <c r="AE1">
        <v>11</v>
      </c>
      <c r="AF1">
        <v>12</v>
      </c>
      <c r="AG1">
        <v>13</v>
      </c>
      <c r="AH1">
        <v>14</v>
      </c>
      <c r="AI1">
        <v>15</v>
      </c>
      <c r="AJ1">
        <v>16</v>
      </c>
      <c r="AK1">
        <v>17</v>
      </c>
      <c r="AL1">
        <v>18</v>
      </c>
      <c r="AM1">
        <v>19</v>
      </c>
      <c r="AN1">
        <v>20</v>
      </c>
      <c r="AO1">
        <v>1</v>
      </c>
      <c r="AP1">
        <v>2</v>
      </c>
      <c r="AQ1">
        <v>3</v>
      </c>
      <c r="AR1">
        <v>4</v>
      </c>
      <c r="AS1">
        <v>5</v>
      </c>
      <c r="AT1">
        <v>6</v>
      </c>
      <c r="AU1">
        <v>7</v>
      </c>
      <c r="AV1">
        <v>8</v>
      </c>
      <c r="AW1">
        <v>9</v>
      </c>
      <c r="AX1">
        <v>10</v>
      </c>
      <c r="AY1">
        <v>11</v>
      </c>
      <c r="AZ1">
        <v>12</v>
      </c>
      <c r="BA1">
        <v>13</v>
      </c>
      <c r="BB1">
        <v>14</v>
      </c>
      <c r="BC1">
        <v>15</v>
      </c>
      <c r="BD1">
        <v>16</v>
      </c>
      <c r="BE1">
        <v>17</v>
      </c>
      <c r="BF1">
        <v>18</v>
      </c>
      <c r="BG1">
        <v>19</v>
      </c>
      <c r="BH1">
        <v>20</v>
      </c>
      <c r="BI1">
        <v>1</v>
      </c>
      <c r="BJ1">
        <v>2</v>
      </c>
      <c r="BK1">
        <v>3</v>
      </c>
      <c r="BL1">
        <v>4</v>
      </c>
      <c r="BM1">
        <v>5</v>
      </c>
      <c r="BN1">
        <v>6</v>
      </c>
      <c r="BO1">
        <v>7</v>
      </c>
      <c r="BP1">
        <v>8</v>
      </c>
      <c r="BQ1">
        <v>9</v>
      </c>
      <c r="BR1">
        <v>10</v>
      </c>
      <c r="BS1">
        <v>11</v>
      </c>
      <c r="BT1">
        <v>12</v>
      </c>
      <c r="BU1">
        <v>13</v>
      </c>
      <c r="BV1">
        <v>14</v>
      </c>
      <c r="BW1">
        <v>15</v>
      </c>
      <c r="BX1">
        <v>16</v>
      </c>
      <c r="BY1">
        <v>17</v>
      </c>
      <c r="BZ1">
        <v>18</v>
      </c>
      <c r="CA1">
        <v>19</v>
      </c>
      <c r="CB1">
        <v>20</v>
      </c>
      <c r="CC1">
        <v>1</v>
      </c>
      <c r="CD1">
        <v>2</v>
      </c>
      <c r="CE1">
        <v>3</v>
      </c>
      <c r="CF1">
        <v>4</v>
      </c>
      <c r="CG1">
        <v>5</v>
      </c>
      <c r="CH1">
        <v>6</v>
      </c>
      <c r="CI1">
        <v>7</v>
      </c>
      <c r="CJ1">
        <v>8</v>
      </c>
      <c r="CK1">
        <v>9</v>
      </c>
      <c r="CL1">
        <v>10</v>
      </c>
      <c r="CM1">
        <v>11</v>
      </c>
      <c r="CN1">
        <v>12</v>
      </c>
      <c r="CO1">
        <v>13</v>
      </c>
      <c r="CP1">
        <v>14</v>
      </c>
      <c r="CQ1">
        <v>15</v>
      </c>
      <c r="CR1">
        <v>16</v>
      </c>
      <c r="CS1">
        <v>17</v>
      </c>
      <c r="CT1">
        <v>18</v>
      </c>
      <c r="CU1">
        <v>19</v>
      </c>
      <c r="CV1">
        <v>20</v>
      </c>
      <c r="CW1">
        <v>1</v>
      </c>
      <c r="CX1">
        <v>2</v>
      </c>
      <c r="CY1">
        <v>3</v>
      </c>
      <c r="CZ1">
        <v>4</v>
      </c>
      <c r="DA1">
        <v>5</v>
      </c>
      <c r="DB1">
        <v>6</v>
      </c>
      <c r="DC1">
        <v>7</v>
      </c>
      <c r="DD1">
        <v>8</v>
      </c>
      <c r="DE1">
        <v>9</v>
      </c>
      <c r="DF1">
        <v>10</v>
      </c>
      <c r="DG1">
        <v>11</v>
      </c>
      <c r="DH1">
        <v>12</v>
      </c>
      <c r="DI1">
        <v>13</v>
      </c>
      <c r="DJ1">
        <v>14</v>
      </c>
      <c r="DK1">
        <v>15</v>
      </c>
      <c r="DL1">
        <v>16</v>
      </c>
      <c r="DM1">
        <v>17</v>
      </c>
      <c r="DN1">
        <v>18</v>
      </c>
      <c r="DO1">
        <v>19</v>
      </c>
      <c r="DP1">
        <v>20</v>
      </c>
      <c r="DQ1">
        <v>1</v>
      </c>
      <c r="DR1">
        <v>2</v>
      </c>
      <c r="DS1">
        <v>3</v>
      </c>
      <c r="DT1">
        <v>4</v>
      </c>
      <c r="DU1">
        <v>5</v>
      </c>
      <c r="DV1">
        <v>6</v>
      </c>
      <c r="DW1">
        <v>7</v>
      </c>
      <c r="DX1">
        <v>8</v>
      </c>
      <c r="DY1">
        <v>9</v>
      </c>
      <c r="DZ1">
        <v>10</v>
      </c>
      <c r="EA1">
        <v>11</v>
      </c>
      <c r="EB1">
        <v>12</v>
      </c>
      <c r="EC1">
        <v>13</v>
      </c>
      <c r="ED1">
        <v>14</v>
      </c>
      <c r="EE1">
        <v>15</v>
      </c>
      <c r="EF1">
        <v>16</v>
      </c>
      <c r="EG1">
        <v>17</v>
      </c>
      <c r="EH1">
        <v>18</v>
      </c>
      <c r="EI1">
        <v>19</v>
      </c>
      <c r="EJ1">
        <v>20</v>
      </c>
      <c r="EK1">
        <v>1</v>
      </c>
      <c r="EL1">
        <v>2</v>
      </c>
      <c r="EM1">
        <v>3</v>
      </c>
      <c r="EN1">
        <v>4</v>
      </c>
      <c r="EO1">
        <v>5</v>
      </c>
      <c r="EP1">
        <v>6</v>
      </c>
      <c r="EQ1">
        <v>7</v>
      </c>
      <c r="ER1">
        <v>8</v>
      </c>
      <c r="ES1">
        <v>9</v>
      </c>
      <c r="ET1">
        <v>10</v>
      </c>
      <c r="EU1">
        <v>11</v>
      </c>
      <c r="EV1">
        <v>12</v>
      </c>
      <c r="EW1">
        <v>13</v>
      </c>
      <c r="EX1">
        <v>14</v>
      </c>
      <c r="EY1">
        <v>15</v>
      </c>
      <c r="EZ1">
        <v>16</v>
      </c>
      <c r="FA1">
        <v>17</v>
      </c>
      <c r="FB1">
        <v>18</v>
      </c>
      <c r="FC1">
        <v>19</v>
      </c>
      <c r="FD1">
        <v>20</v>
      </c>
      <c r="FE1">
        <v>1</v>
      </c>
      <c r="FF1">
        <v>2</v>
      </c>
      <c r="FG1">
        <v>3</v>
      </c>
      <c r="FH1">
        <v>4</v>
      </c>
      <c r="FI1">
        <v>5</v>
      </c>
      <c r="FJ1">
        <v>6</v>
      </c>
      <c r="FK1">
        <v>7</v>
      </c>
      <c r="FL1">
        <v>8</v>
      </c>
      <c r="FM1">
        <v>9</v>
      </c>
      <c r="FN1">
        <v>10</v>
      </c>
      <c r="FO1">
        <v>11</v>
      </c>
      <c r="FP1">
        <v>12</v>
      </c>
      <c r="FQ1">
        <v>13</v>
      </c>
      <c r="FR1">
        <v>14</v>
      </c>
      <c r="FS1">
        <v>15</v>
      </c>
      <c r="FT1">
        <v>16</v>
      </c>
      <c r="FU1">
        <v>17</v>
      </c>
      <c r="FV1">
        <v>18</v>
      </c>
      <c r="FW1">
        <v>19</v>
      </c>
      <c r="FX1">
        <v>20</v>
      </c>
      <c r="FY1">
        <v>1</v>
      </c>
      <c r="FZ1">
        <v>2</v>
      </c>
      <c r="GA1">
        <v>3</v>
      </c>
      <c r="GB1">
        <v>4</v>
      </c>
      <c r="GC1">
        <v>5</v>
      </c>
      <c r="GD1">
        <v>6</v>
      </c>
      <c r="GE1">
        <v>7</v>
      </c>
      <c r="GF1">
        <v>8</v>
      </c>
      <c r="GG1">
        <v>9</v>
      </c>
      <c r="GH1">
        <v>10</v>
      </c>
      <c r="GI1">
        <v>11</v>
      </c>
      <c r="GJ1">
        <v>12</v>
      </c>
      <c r="GK1">
        <v>13</v>
      </c>
      <c r="GL1">
        <v>14</v>
      </c>
      <c r="GM1">
        <v>15</v>
      </c>
      <c r="GN1">
        <v>16</v>
      </c>
      <c r="GO1">
        <v>17</v>
      </c>
      <c r="GP1">
        <v>18</v>
      </c>
      <c r="GQ1">
        <v>19</v>
      </c>
      <c r="GR1">
        <v>20</v>
      </c>
      <c r="GS1">
        <v>1</v>
      </c>
      <c r="GT1">
        <v>2</v>
      </c>
      <c r="GU1">
        <v>3</v>
      </c>
      <c r="GV1">
        <v>4</v>
      </c>
      <c r="GW1">
        <v>5</v>
      </c>
      <c r="GX1">
        <v>6</v>
      </c>
      <c r="GY1">
        <v>7</v>
      </c>
      <c r="GZ1">
        <v>8</v>
      </c>
      <c r="HA1">
        <v>9</v>
      </c>
      <c r="HB1">
        <v>10</v>
      </c>
      <c r="HC1">
        <v>11</v>
      </c>
      <c r="HD1">
        <v>12</v>
      </c>
      <c r="HE1">
        <v>13</v>
      </c>
      <c r="HF1">
        <v>14</v>
      </c>
      <c r="HG1">
        <v>15</v>
      </c>
      <c r="HH1">
        <v>16</v>
      </c>
      <c r="HI1">
        <v>17</v>
      </c>
      <c r="HJ1">
        <v>18</v>
      </c>
      <c r="HK1">
        <v>19</v>
      </c>
      <c r="HL1">
        <v>20</v>
      </c>
      <c r="HM1">
        <v>1</v>
      </c>
      <c r="HN1">
        <v>2</v>
      </c>
      <c r="HO1">
        <v>3</v>
      </c>
      <c r="HP1">
        <v>4</v>
      </c>
      <c r="HQ1">
        <v>5</v>
      </c>
      <c r="HR1">
        <v>6</v>
      </c>
      <c r="HS1">
        <v>7</v>
      </c>
      <c r="HT1">
        <v>8</v>
      </c>
      <c r="HU1">
        <v>9</v>
      </c>
      <c r="HV1">
        <v>10</v>
      </c>
      <c r="HW1">
        <v>11</v>
      </c>
      <c r="HX1">
        <v>12</v>
      </c>
      <c r="HY1">
        <v>13</v>
      </c>
      <c r="HZ1">
        <v>14</v>
      </c>
      <c r="IA1">
        <v>15</v>
      </c>
      <c r="IB1">
        <v>16</v>
      </c>
      <c r="IC1">
        <v>17</v>
      </c>
      <c r="ID1">
        <v>18</v>
      </c>
      <c r="IE1">
        <v>19</v>
      </c>
      <c r="IF1">
        <v>20</v>
      </c>
      <c r="IG1">
        <v>1</v>
      </c>
      <c r="IH1">
        <v>2</v>
      </c>
      <c r="II1">
        <v>3</v>
      </c>
      <c r="IJ1">
        <v>4</v>
      </c>
      <c r="IK1">
        <v>5</v>
      </c>
      <c r="IL1">
        <v>6</v>
      </c>
      <c r="IM1">
        <v>7</v>
      </c>
      <c r="IN1">
        <v>8</v>
      </c>
      <c r="IO1">
        <v>9</v>
      </c>
      <c r="IP1">
        <v>10</v>
      </c>
      <c r="IQ1">
        <v>11</v>
      </c>
      <c r="IR1">
        <v>12</v>
      </c>
      <c r="IS1">
        <v>13</v>
      </c>
      <c r="IT1">
        <v>14</v>
      </c>
      <c r="IU1">
        <v>15</v>
      </c>
      <c r="IV1">
        <v>16</v>
      </c>
      <c r="IW1">
        <v>17</v>
      </c>
      <c r="IX1">
        <v>18</v>
      </c>
      <c r="IY1">
        <v>19</v>
      </c>
      <c r="IZ1">
        <v>20</v>
      </c>
      <c r="JA1">
        <v>1</v>
      </c>
      <c r="JB1">
        <v>2</v>
      </c>
      <c r="JC1">
        <v>3</v>
      </c>
      <c r="JD1">
        <v>4</v>
      </c>
      <c r="JE1">
        <v>5</v>
      </c>
      <c r="JF1">
        <v>6</v>
      </c>
      <c r="JG1">
        <v>7</v>
      </c>
      <c r="JH1">
        <v>8</v>
      </c>
      <c r="JI1">
        <v>9</v>
      </c>
      <c r="JJ1">
        <v>10</v>
      </c>
      <c r="JK1">
        <v>11</v>
      </c>
      <c r="JL1">
        <v>12</v>
      </c>
      <c r="JM1">
        <v>13</v>
      </c>
      <c r="JN1">
        <v>14</v>
      </c>
      <c r="JO1">
        <v>15</v>
      </c>
      <c r="JP1">
        <v>16</v>
      </c>
      <c r="JQ1">
        <v>17</v>
      </c>
      <c r="JR1">
        <v>18</v>
      </c>
      <c r="JS1">
        <v>19</v>
      </c>
      <c r="JT1">
        <v>20</v>
      </c>
      <c r="JU1">
        <v>1</v>
      </c>
      <c r="JV1">
        <v>2</v>
      </c>
      <c r="JW1">
        <v>3</v>
      </c>
      <c r="JX1">
        <v>4</v>
      </c>
      <c r="JY1">
        <v>5</v>
      </c>
      <c r="JZ1">
        <v>6</v>
      </c>
      <c r="KA1">
        <v>7</v>
      </c>
      <c r="KB1">
        <v>8</v>
      </c>
      <c r="KC1">
        <v>9</v>
      </c>
      <c r="KD1">
        <v>10</v>
      </c>
      <c r="KE1">
        <v>11</v>
      </c>
      <c r="KF1">
        <v>12</v>
      </c>
      <c r="KG1">
        <v>13</v>
      </c>
      <c r="KH1">
        <v>14</v>
      </c>
      <c r="KI1">
        <v>15</v>
      </c>
      <c r="KJ1">
        <v>16</v>
      </c>
      <c r="KK1">
        <v>17</v>
      </c>
      <c r="KL1">
        <v>18</v>
      </c>
      <c r="KM1">
        <v>19</v>
      </c>
      <c r="KN1">
        <v>20</v>
      </c>
      <c r="KO1">
        <v>1</v>
      </c>
      <c r="KP1">
        <v>2</v>
      </c>
      <c r="KQ1">
        <v>3</v>
      </c>
      <c r="KR1">
        <v>4</v>
      </c>
      <c r="KS1">
        <v>5</v>
      </c>
      <c r="KT1">
        <v>6</v>
      </c>
      <c r="KU1">
        <v>7</v>
      </c>
      <c r="KV1">
        <v>8</v>
      </c>
      <c r="KW1">
        <v>9</v>
      </c>
      <c r="KX1">
        <v>10</v>
      </c>
      <c r="KY1">
        <v>11</v>
      </c>
      <c r="KZ1">
        <v>12</v>
      </c>
      <c r="LA1">
        <v>13</v>
      </c>
      <c r="LB1">
        <v>14</v>
      </c>
      <c r="LC1">
        <v>15</v>
      </c>
      <c r="LD1">
        <v>16</v>
      </c>
      <c r="LE1">
        <v>17</v>
      </c>
      <c r="LF1">
        <v>18</v>
      </c>
      <c r="LG1">
        <v>19</v>
      </c>
      <c r="LH1">
        <v>20</v>
      </c>
      <c r="LI1">
        <v>1</v>
      </c>
      <c r="LJ1">
        <v>2</v>
      </c>
      <c r="LK1">
        <v>3</v>
      </c>
      <c r="LL1">
        <v>4</v>
      </c>
      <c r="LM1">
        <v>5</v>
      </c>
      <c r="LN1">
        <v>6</v>
      </c>
      <c r="LO1">
        <v>7</v>
      </c>
      <c r="LP1">
        <v>8</v>
      </c>
      <c r="LQ1">
        <v>9</v>
      </c>
      <c r="LR1">
        <v>10</v>
      </c>
      <c r="LS1">
        <v>11</v>
      </c>
      <c r="LT1">
        <v>12</v>
      </c>
      <c r="LU1">
        <v>13</v>
      </c>
      <c r="LV1">
        <v>14</v>
      </c>
      <c r="LW1">
        <v>15</v>
      </c>
      <c r="LX1">
        <v>16</v>
      </c>
      <c r="LY1">
        <v>17</v>
      </c>
      <c r="LZ1">
        <v>18</v>
      </c>
      <c r="MA1">
        <v>19</v>
      </c>
      <c r="MB1">
        <v>20</v>
      </c>
      <c r="MC1">
        <v>1</v>
      </c>
      <c r="MD1">
        <v>2</v>
      </c>
      <c r="ME1">
        <v>3</v>
      </c>
      <c r="MF1">
        <v>4</v>
      </c>
      <c r="MG1">
        <v>5</v>
      </c>
      <c r="MH1">
        <v>6</v>
      </c>
      <c r="MI1">
        <v>7</v>
      </c>
      <c r="MJ1">
        <v>8</v>
      </c>
      <c r="MK1">
        <v>9</v>
      </c>
      <c r="ML1">
        <v>10</v>
      </c>
      <c r="MM1">
        <v>11</v>
      </c>
      <c r="MN1">
        <v>12</v>
      </c>
      <c r="MO1">
        <v>13</v>
      </c>
      <c r="MP1">
        <v>14</v>
      </c>
      <c r="MQ1">
        <v>15</v>
      </c>
      <c r="MR1">
        <v>16</v>
      </c>
      <c r="MS1">
        <v>17</v>
      </c>
      <c r="MT1">
        <v>18</v>
      </c>
      <c r="MU1">
        <v>19</v>
      </c>
      <c r="MV1">
        <v>20</v>
      </c>
      <c r="MW1">
        <v>1</v>
      </c>
      <c r="MX1">
        <v>2</v>
      </c>
      <c r="MY1">
        <v>3</v>
      </c>
      <c r="MZ1">
        <v>4</v>
      </c>
      <c r="NA1">
        <v>5</v>
      </c>
      <c r="NB1">
        <v>6</v>
      </c>
      <c r="NC1">
        <v>7</v>
      </c>
      <c r="ND1">
        <v>8</v>
      </c>
      <c r="NE1">
        <v>9</v>
      </c>
      <c r="NF1">
        <v>10</v>
      </c>
      <c r="NG1">
        <v>11</v>
      </c>
      <c r="NH1">
        <v>12</v>
      </c>
      <c r="NI1">
        <v>13</v>
      </c>
      <c r="NJ1">
        <v>14</v>
      </c>
      <c r="NK1">
        <v>15</v>
      </c>
      <c r="NL1">
        <v>16</v>
      </c>
      <c r="NM1">
        <v>17</v>
      </c>
      <c r="NN1">
        <v>18</v>
      </c>
      <c r="NO1">
        <v>19</v>
      </c>
      <c r="NP1">
        <v>20</v>
      </c>
      <c r="NQ1">
        <v>1</v>
      </c>
      <c r="NR1">
        <v>2</v>
      </c>
      <c r="NS1">
        <v>3</v>
      </c>
      <c r="NT1">
        <v>4</v>
      </c>
      <c r="NU1">
        <v>5</v>
      </c>
      <c r="NV1">
        <v>6</v>
      </c>
      <c r="NW1">
        <v>7</v>
      </c>
      <c r="NX1">
        <v>8</v>
      </c>
      <c r="NY1">
        <v>9</v>
      </c>
      <c r="NZ1">
        <v>10</v>
      </c>
      <c r="OA1">
        <v>11</v>
      </c>
      <c r="OB1">
        <v>12</v>
      </c>
      <c r="OC1">
        <v>13</v>
      </c>
      <c r="OD1">
        <v>14</v>
      </c>
      <c r="OE1">
        <v>15</v>
      </c>
      <c r="OF1">
        <v>16</v>
      </c>
      <c r="OG1">
        <v>17</v>
      </c>
      <c r="OH1">
        <v>18</v>
      </c>
      <c r="OI1">
        <v>19</v>
      </c>
      <c r="OJ1">
        <v>20</v>
      </c>
      <c r="OK1">
        <v>1</v>
      </c>
      <c r="OL1">
        <v>2</v>
      </c>
      <c r="OM1">
        <v>3</v>
      </c>
      <c r="ON1">
        <v>4</v>
      </c>
      <c r="OO1">
        <v>5</v>
      </c>
      <c r="OP1">
        <v>6</v>
      </c>
      <c r="OQ1">
        <v>7</v>
      </c>
      <c r="OR1">
        <v>8</v>
      </c>
      <c r="OS1">
        <v>9</v>
      </c>
      <c r="OT1">
        <v>10</v>
      </c>
      <c r="OU1">
        <v>11</v>
      </c>
      <c r="OV1">
        <v>12</v>
      </c>
      <c r="OW1">
        <v>13</v>
      </c>
      <c r="OX1">
        <v>14</v>
      </c>
      <c r="OY1">
        <v>15</v>
      </c>
      <c r="OZ1">
        <v>16</v>
      </c>
      <c r="PA1">
        <v>17</v>
      </c>
      <c r="PB1">
        <v>18</v>
      </c>
      <c r="PC1">
        <v>19</v>
      </c>
      <c r="PD1">
        <v>20</v>
      </c>
      <c r="PE1">
        <v>1</v>
      </c>
      <c r="PF1">
        <v>2</v>
      </c>
      <c r="PG1">
        <v>3</v>
      </c>
      <c r="PH1">
        <v>4</v>
      </c>
      <c r="PI1">
        <v>5</v>
      </c>
      <c r="PJ1">
        <v>6</v>
      </c>
      <c r="PK1">
        <v>7</v>
      </c>
      <c r="PL1">
        <v>8</v>
      </c>
      <c r="PM1">
        <v>9</v>
      </c>
      <c r="PN1">
        <v>10</v>
      </c>
      <c r="PO1">
        <v>11</v>
      </c>
      <c r="PP1">
        <v>12</v>
      </c>
      <c r="PQ1">
        <v>13</v>
      </c>
      <c r="PR1">
        <v>14</v>
      </c>
      <c r="PS1">
        <v>15</v>
      </c>
      <c r="PT1">
        <v>16</v>
      </c>
      <c r="PU1">
        <v>17</v>
      </c>
      <c r="PV1">
        <v>18</v>
      </c>
      <c r="PW1">
        <v>19</v>
      </c>
      <c r="PX1">
        <v>20</v>
      </c>
      <c r="PY1">
        <v>1</v>
      </c>
      <c r="PZ1">
        <v>2</v>
      </c>
      <c r="QA1">
        <v>3</v>
      </c>
      <c r="QB1">
        <v>4</v>
      </c>
      <c r="QC1">
        <v>5</v>
      </c>
      <c r="QD1">
        <v>6</v>
      </c>
      <c r="QE1">
        <v>7</v>
      </c>
      <c r="QF1">
        <v>8</v>
      </c>
      <c r="QG1">
        <v>9</v>
      </c>
      <c r="QH1">
        <v>10</v>
      </c>
      <c r="QI1">
        <v>11</v>
      </c>
      <c r="QJ1">
        <v>12</v>
      </c>
      <c r="QK1">
        <v>13</v>
      </c>
      <c r="QL1">
        <v>14</v>
      </c>
      <c r="QM1">
        <v>15</v>
      </c>
      <c r="QN1">
        <v>16</v>
      </c>
      <c r="QO1">
        <v>17</v>
      </c>
      <c r="QP1">
        <v>18</v>
      </c>
      <c r="QQ1">
        <v>19</v>
      </c>
      <c r="QR1">
        <v>20</v>
      </c>
      <c r="QU1" s="147"/>
      <c r="QV1" s="148" t="s">
        <v>1336</v>
      </c>
      <c r="QW1" s="148" t="s">
        <v>1337</v>
      </c>
      <c r="QX1" s="102"/>
      <c r="QY1" s="154" t="s">
        <v>1313</v>
      </c>
      <c r="RA1" s="44">
        <v>1</v>
      </c>
      <c r="RB1" s="44">
        <v>2</v>
      </c>
      <c r="RC1" s="44">
        <v>3</v>
      </c>
      <c r="RD1" s="44">
        <v>4</v>
      </c>
      <c r="RE1" s="44">
        <v>5</v>
      </c>
      <c r="RF1" s="44">
        <v>6</v>
      </c>
      <c r="RG1" s="44">
        <v>7</v>
      </c>
      <c r="RH1" s="44">
        <v>8</v>
      </c>
      <c r="RI1" s="44">
        <v>9</v>
      </c>
      <c r="RJ1" s="44">
        <v>10</v>
      </c>
      <c r="RK1" s="44">
        <v>11</v>
      </c>
      <c r="RL1" s="44">
        <v>12</v>
      </c>
      <c r="RM1" s="44">
        <v>13</v>
      </c>
      <c r="RN1" s="44">
        <v>14</v>
      </c>
      <c r="RO1" s="44">
        <v>15</v>
      </c>
      <c r="RP1" s="44">
        <v>16</v>
      </c>
      <c r="RQ1" s="44">
        <v>17</v>
      </c>
      <c r="RR1" s="44">
        <v>18</v>
      </c>
      <c r="RS1" s="44">
        <v>19</v>
      </c>
      <c r="RT1" s="44">
        <v>20</v>
      </c>
      <c r="RV1" s="95" t="s">
        <v>1328</v>
      </c>
      <c r="RW1" s="44" t="s">
        <v>1329</v>
      </c>
      <c r="RX1" s="44" t="s">
        <v>1330</v>
      </c>
      <c r="RY1" s="44" t="s">
        <v>1332</v>
      </c>
      <c r="RZ1" s="44" t="s">
        <v>1331</v>
      </c>
      <c r="SA1" s="12" t="s">
        <v>1340</v>
      </c>
      <c r="SB1" s="44" t="s">
        <v>1333</v>
      </c>
      <c r="SN1" s="27" t="s">
        <v>1315</v>
      </c>
    </row>
    <row r="2" spans="1:508" ht="15.6" x14ac:dyDescent="0.3">
      <c r="A2">
        <v>0</v>
      </c>
      <c r="B2">
        <v>0</v>
      </c>
      <c r="C2">
        <v>1.5676992190821164</v>
      </c>
      <c r="D2">
        <v>1.5640957110248175</v>
      </c>
      <c r="E2">
        <v>1.5707747071994507</v>
      </c>
      <c r="F2">
        <v>1.5683591942640858</v>
      </c>
      <c r="G2">
        <v>1.5738498072322467</v>
      </c>
      <c r="H2">
        <v>1.5765876591585672</v>
      </c>
      <c r="I2">
        <v>1.5717121579774846</v>
      </c>
      <c r="J2">
        <v>1.5558430619488219</v>
      </c>
      <c r="K2">
        <v>1.5722998426297272</v>
      </c>
      <c r="L2">
        <v>1.5714434747552772</v>
      </c>
      <c r="M2">
        <v>1.5672871697171802</v>
      </c>
      <c r="N2">
        <v>1.5655063045379993</v>
      </c>
      <c r="O2">
        <v>1.5572147105106289</v>
      </c>
      <c r="P2">
        <v>1.5516236233102727</v>
      </c>
      <c r="Q2">
        <v>1.5542962563336828</v>
      </c>
      <c r="R2">
        <v>1.5534965896331896</v>
      </c>
      <c r="S2">
        <v>1.5520957996519571</v>
      </c>
      <c r="T2">
        <v>1.5529069981151293</v>
      </c>
      <c r="U2">
        <v>0</v>
      </c>
      <c r="V2">
        <v>0</v>
      </c>
      <c r="W2">
        <v>0</v>
      </c>
      <c r="X2">
        <v>2.2299715326344054</v>
      </c>
      <c r="Y2">
        <v>2.2115897918888496</v>
      </c>
      <c r="Z2">
        <v>2.212004361594937</v>
      </c>
      <c r="AA2">
        <v>2.211021891851451</v>
      </c>
      <c r="AB2">
        <v>2.2199137067791757</v>
      </c>
      <c r="AC2">
        <v>2.2366919034403723</v>
      </c>
      <c r="AD2">
        <v>2.2260770837228621</v>
      </c>
      <c r="AE2">
        <v>2.2164351717397532</v>
      </c>
      <c r="AF2">
        <v>2.2259169444506695</v>
      </c>
      <c r="AG2">
        <v>2.2348436088764312</v>
      </c>
      <c r="AH2">
        <v>2.2163010565450616</v>
      </c>
      <c r="AI2">
        <v>2.2005471230540086</v>
      </c>
      <c r="AJ2">
        <v>2.2002326396786267</v>
      </c>
      <c r="AK2">
        <v>2.1887350985807181</v>
      </c>
      <c r="AL2">
        <v>2.2075470752286104</v>
      </c>
      <c r="AM2">
        <v>2.1961454252686421</v>
      </c>
      <c r="AN2">
        <v>2.1885639214382238</v>
      </c>
      <c r="AO2">
        <v>0</v>
      </c>
      <c r="AP2">
        <v>0</v>
      </c>
      <c r="AQ2">
        <v>0</v>
      </c>
      <c r="AR2">
        <v>0</v>
      </c>
      <c r="AS2">
        <v>2.8734218843808521</v>
      </c>
      <c r="AT2">
        <v>2.8898773010552792</v>
      </c>
      <c r="AU2">
        <v>2.8813731328298733</v>
      </c>
      <c r="AV2">
        <v>2.8780108302531948</v>
      </c>
      <c r="AW2">
        <v>2.8769407780126346</v>
      </c>
      <c r="AX2">
        <v>2.8871062065209054</v>
      </c>
      <c r="AY2">
        <v>2.8805764468182304</v>
      </c>
      <c r="AZ2">
        <v>2.8829819126089644</v>
      </c>
      <c r="BA2">
        <v>2.8792226378440957</v>
      </c>
      <c r="BB2">
        <v>2.8706831698858055</v>
      </c>
      <c r="BC2">
        <v>2.8482704869716784</v>
      </c>
      <c r="BD2">
        <v>2.8433608135996207</v>
      </c>
      <c r="BE2">
        <v>2.8516197618852188</v>
      </c>
      <c r="BF2">
        <v>2.8608160577246409</v>
      </c>
      <c r="BG2">
        <v>2.8688069334172366</v>
      </c>
      <c r="BH2">
        <v>2.8386181632122702</v>
      </c>
      <c r="BI2">
        <v>0</v>
      </c>
      <c r="BJ2">
        <v>0</v>
      </c>
      <c r="BK2">
        <v>0</v>
      </c>
      <c r="BL2">
        <v>0</v>
      </c>
      <c r="BM2">
        <v>3.3373849805399862</v>
      </c>
      <c r="BN2">
        <v>3.5520919957018551</v>
      </c>
      <c r="BO2">
        <v>3.5258637547313225</v>
      </c>
      <c r="BP2">
        <v>3.5636452206308076</v>
      </c>
      <c r="BQ2">
        <v>3.5327008826059836</v>
      </c>
      <c r="BR2">
        <v>3.5346342447570742</v>
      </c>
      <c r="BS2">
        <v>3.5333883153905776</v>
      </c>
      <c r="BT2">
        <v>3.5358871266335461</v>
      </c>
      <c r="BU2">
        <v>3.5373935010385735</v>
      </c>
      <c r="BV2">
        <v>3.5417048864968304</v>
      </c>
      <c r="BW2">
        <v>3.509834954923106</v>
      </c>
      <c r="BX2">
        <v>3.5088357714484464</v>
      </c>
      <c r="BY2">
        <v>3.4985403190406643</v>
      </c>
      <c r="BZ2">
        <v>3.5112520362115287</v>
      </c>
      <c r="CA2">
        <v>3.5025224276806779</v>
      </c>
      <c r="CB2">
        <v>3.5090716676377656</v>
      </c>
      <c r="CC2">
        <v>0</v>
      </c>
      <c r="CD2">
        <v>0</v>
      </c>
      <c r="CE2">
        <v>0</v>
      </c>
      <c r="CF2">
        <v>0</v>
      </c>
      <c r="CG2">
        <v>0</v>
      </c>
      <c r="CH2">
        <v>4.1050326991694028</v>
      </c>
      <c r="CI2">
        <v>4.2017868495422803</v>
      </c>
      <c r="CJ2">
        <v>4.1861826263661897</v>
      </c>
      <c r="CK2">
        <v>4.2095812588330483</v>
      </c>
      <c r="CL2">
        <v>4.1911053357445738</v>
      </c>
      <c r="CM2">
        <v>4.1993125430673555</v>
      </c>
      <c r="CN2">
        <v>4.1536496457398968</v>
      </c>
      <c r="CO2">
        <v>4.1808828255736596</v>
      </c>
      <c r="CP2">
        <v>4.2178171371219779</v>
      </c>
      <c r="CQ2">
        <v>4.1451213902716662</v>
      </c>
      <c r="CR2">
        <v>4.1605833000194563</v>
      </c>
      <c r="CS2">
        <v>4.1302994130845967</v>
      </c>
      <c r="CT2">
        <v>4.1618023198072027</v>
      </c>
      <c r="CU2">
        <v>4.1586033941512097</v>
      </c>
      <c r="CV2">
        <v>4.1544583139536266</v>
      </c>
      <c r="CW2">
        <v>0</v>
      </c>
      <c r="CX2">
        <v>0</v>
      </c>
      <c r="CY2">
        <v>0</v>
      </c>
      <c r="CZ2">
        <v>0</v>
      </c>
      <c r="DA2">
        <v>0</v>
      </c>
      <c r="DB2">
        <v>4.3326269637259678</v>
      </c>
      <c r="DC2">
        <v>4.5878274618988666</v>
      </c>
      <c r="DD2">
        <v>4.6465258404711829</v>
      </c>
      <c r="DE2">
        <v>4.626289131163583</v>
      </c>
      <c r="DF2">
        <v>4.6374386283340074</v>
      </c>
      <c r="DG2">
        <v>4.6503555119831512</v>
      </c>
      <c r="DH2">
        <v>4.6316763677230668</v>
      </c>
      <c r="DI2">
        <v>4.5887124442838516</v>
      </c>
      <c r="DJ2">
        <v>4.6308546635850538</v>
      </c>
      <c r="DK2">
        <v>4.5753715034033213</v>
      </c>
      <c r="DL2">
        <v>4.5924983672990347</v>
      </c>
      <c r="DM2">
        <v>4.5668852904486252</v>
      </c>
      <c r="DN2">
        <v>4.5911069535168787</v>
      </c>
      <c r="DO2">
        <v>4.5847955282476143</v>
      </c>
      <c r="DP2">
        <v>4.6018053324644672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4.9808650535903203</v>
      </c>
      <c r="DX2">
        <v>5.0303734979260373</v>
      </c>
      <c r="DY2">
        <v>5.052219382801745</v>
      </c>
      <c r="DZ2">
        <v>5.0722999573732066</v>
      </c>
      <c r="EA2">
        <v>5.0441771859265501</v>
      </c>
      <c r="EB2">
        <v>5.0985768697239839</v>
      </c>
      <c r="EC2">
        <v>5.0528905471807972</v>
      </c>
      <c r="ED2">
        <v>5.067921394765901</v>
      </c>
      <c r="EE2">
        <v>5.0177065581641083</v>
      </c>
      <c r="EF2">
        <v>5.0183232644386937</v>
      </c>
      <c r="EG2">
        <v>4.9702414271188271</v>
      </c>
      <c r="EH2">
        <v>4.9939532680348178</v>
      </c>
      <c r="EI2">
        <v>5.0146840344528254</v>
      </c>
      <c r="EJ2">
        <v>5.015943689219668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5.189062937679533</v>
      </c>
      <c r="ER2">
        <v>5.4878653291034496</v>
      </c>
      <c r="ES2">
        <v>5.5103930467465876</v>
      </c>
      <c r="ET2">
        <v>5.4877129178091115</v>
      </c>
      <c r="EU2">
        <v>5.5092474810262164</v>
      </c>
      <c r="EV2">
        <v>5.505581700732793</v>
      </c>
      <c r="EW2">
        <v>5.5094164599561735</v>
      </c>
      <c r="EX2">
        <v>5.5196708061410558</v>
      </c>
      <c r="EY2">
        <v>5.4530157629486071</v>
      </c>
      <c r="EZ2">
        <v>5.4650093818883656</v>
      </c>
      <c r="FA2">
        <v>5.4855020030351636</v>
      </c>
      <c r="FB2">
        <v>5.462643085827839</v>
      </c>
      <c r="FC2">
        <v>5.4450065282540887</v>
      </c>
      <c r="FD2">
        <v>5.4279569876847864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5.8285940499622875</v>
      </c>
      <c r="FM2">
        <v>5.9009728816730664</v>
      </c>
      <c r="FN2">
        <v>5.9637071472234062</v>
      </c>
      <c r="FO2">
        <v>5.9557570379312752</v>
      </c>
      <c r="FP2">
        <v>5.9330144103694042</v>
      </c>
      <c r="FQ2">
        <v>5.944071752001487</v>
      </c>
      <c r="FR2">
        <v>5.9660797373582843</v>
      </c>
      <c r="FS2">
        <v>5.8986581193937528</v>
      </c>
      <c r="FT2">
        <v>5.9189913578531437</v>
      </c>
      <c r="FU2">
        <v>5.869777077021987</v>
      </c>
      <c r="FV2">
        <v>5.9091446259157303</v>
      </c>
      <c r="FW2">
        <v>5.8723738757737491</v>
      </c>
      <c r="FX2">
        <v>5.8885237901059133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6.0963700017543001</v>
      </c>
      <c r="GG2">
        <v>6.3446927023816162</v>
      </c>
      <c r="GH2">
        <v>6.4093854119272642</v>
      </c>
      <c r="GI2">
        <v>6.3521913108338959</v>
      </c>
      <c r="GJ2">
        <v>6.4162131734765344</v>
      </c>
      <c r="GK2">
        <v>6.3278401062006466</v>
      </c>
      <c r="GL2">
        <v>6.3766489577833081</v>
      </c>
      <c r="GM2">
        <v>6.3318135662823751</v>
      </c>
      <c r="GN2">
        <v>6.3232171691376653</v>
      </c>
      <c r="GO2">
        <v>6.3351460790914249</v>
      </c>
      <c r="GP2">
        <v>6.3300125326352861</v>
      </c>
      <c r="GQ2">
        <v>6.3247978993194796</v>
      </c>
      <c r="GR2">
        <v>6.286134693507087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6.3891337860263455</v>
      </c>
      <c r="HA2">
        <v>6.7523148103103123</v>
      </c>
      <c r="HB2">
        <v>6.8130608236962216</v>
      </c>
      <c r="HC2">
        <v>6.8155612298903234</v>
      </c>
      <c r="HD2">
        <v>6.8055066049777908</v>
      </c>
      <c r="HE2">
        <v>6.8476008631316061</v>
      </c>
      <c r="HF2">
        <v>6.8252285295937245</v>
      </c>
      <c r="HG2">
        <v>6.7459092324990104</v>
      </c>
      <c r="HH2">
        <v>6.7291104723242068</v>
      </c>
      <c r="HI2">
        <v>6.7285216823398297</v>
      </c>
      <c r="HJ2">
        <v>6.7110192189422211</v>
      </c>
      <c r="HK2">
        <v>6.749455391381292</v>
      </c>
      <c r="HL2">
        <v>6.789043659875067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7.0068780081204638</v>
      </c>
      <c r="HV2">
        <v>7.2792159360704058</v>
      </c>
      <c r="HW2">
        <v>7.3033606822576314</v>
      </c>
      <c r="HX2">
        <v>7.2897310810950913</v>
      </c>
      <c r="HY2">
        <v>7.2088768312828355</v>
      </c>
      <c r="HZ2">
        <v>7.2157611642861346</v>
      </c>
      <c r="IA2">
        <v>7.1846341844781048</v>
      </c>
      <c r="IB2">
        <v>7.1560071288457747</v>
      </c>
      <c r="IC2">
        <v>7.2075751922300899</v>
      </c>
      <c r="ID2">
        <v>7.1782831158603946</v>
      </c>
      <c r="IE2">
        <v>7.2033441464550156</v>
      </c>
      <c r="IF2">
        <v>7.2023959599939715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7.2247818644164159</v>
      </c>
      <c r="IP2">
        <v>7.5979485830111928</v>
      </c>
      <c r="IQ2">
        <v>7.6646374900437984</v>
      </c>
      <c r="IR2">
        <v>7.6991098466363566</v>
      </c>
      <c r="IS2">
        <v>7.6985162215275889</v>
      </c>
      <c r="IT2">
        <v>7.7088424238245281</v>
      </c>
      <c r="IU2">
        <v>7.6020258642267375</v>
      </c>
      <c r="IV2">
        <v>7.6004820726497622</v>
      </c>
      <c r="IW2">
        <v>7.6139809669277811</v>
      </c>
      <c r="IX2">
        <v>7.6191692308730046</v>
      </c>
      <c r="IY2">
        <v>7.6174835734793156</v>
      </c>
      <c r="IZ2">
        <v>7.6412094362390013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7.9078334037481426</v>
      </c>
      <c r="JK2">
        <v>8.1423422661464109</v>
      </c>
      <c r="JL2">
        <v>8.1196041207850289</v>
      </c>
      <c r="JM2">
        <v>8.1594339056864911</v>
      </c>
      <c r="JN2">
        <v>8.1794185279702631</v>
      </c>
      <c r="JO2">
        <v>8.0584976004337658</v>
      </c>
      <c r="JP2">
        <v>8.0316667297586672</v>
      </c>
      <c r="JQ2">
        <v>8.05528903904594</v>
      </c>
      <c r="JR2">
        <v>8.070802487359785</v>
      </c>
      <c r="JS2">
        <v>8.0577635141051296</v>
      </c>
      <c r="JT2">
        <v>8.0645683565880208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8.1163599977617977</v>
      </c>
      <c r="KE2">
        <v>8.491036232462827</v>
      </c>
      <c r="KF2">
        <v>8.5816135660237975</v>
      </c>
      <c r="KG2">
        <v>8.5666333461262756</v>
      </c>
      <c r="KH2">
        <v>8.5397015745240061</v>
      </c>
      <c r="KI2">
        <v>8.5212950959369742</v>
      </c>
      <c r="KJ2">
        <v>8.49013554491086</v>
      </c>
      <c r="KK2">
        <v>8.5023007880386796</v>
      </c>
      <c r="KL2">
        <v>8.5012081648009854</v>
      </c>
      <c r="KM2">
        <v>8.5414330158847136</v>
      </c>
      <c r="KN2">
        <v>8.5516323702778489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8.4393141924822768</v>
      </c>
      <c r="KY2">
        <v>8.74237833356473</v>
      </c>
      <c r="KZ2">
        <v>8.9174819131861263</v>
      </c>
      <c r="LA2">
        <v>9.0497810499706457</v>
      </c>
      <c r="LB2">
        <v>9.0283683880051928</v>
      </c>
      <c r="LC2">
        <v>8.8923504101980999</v>
      </c>
      <c r="LD2">
        <v>8.9199491290712913</v>
      </c>
      <c r="LE2">
        <v>8.8901668700096188</v>
      </c>
      <c r="LF2">
        <v>8.8626901016586448</v>
      </c>
      <c r="LG2">
        <v>8.8979828458291852</v>
      </c>
      <c r="LH2">
        <v>8.9013333957653202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8.9172193393437311</v>
      </c>
      <c r="LT2">
        <v>9.32514825254942</v>
      </c>
      <c r="LU2">
        <v>9.4062339481935595</v>
      </c>
      <c r="LV2">
        <v>9.4448943085564014</v>
      </c>
      <c r="LW2">
        <v>9.3608706165460749</v>
      </c>
      <c r="LX2">
        <v>9.3656086771341336</v>
      </c>
      <c r="LY2">
        <v>9.3221531003527751</v>
      </c>
      <c r="LZ2">
        <v>9.4044461497883862</v>
      </c>
      <c r="MA2">
        <v>9.4008092237780208</v>
      </c>
      <c r="MB2">
        <v>9.3512264896193127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9.414879732656928</v>
      </c>
      <c r="MO2">
        <v>9.8063141518137655</v>
      </c>
      <c r="MP2">
        <v>9.8802716970477942</v>
      </c>
      <c r="MQ2">
        <v>9.7782524592310249</v>
      </c>
      <c r="MR2">
        <v>9.8402935184773259</v>
      </c>
      <c r="MS2">
        <v>9.7548703303727624</v>
      </c>
      <c r="MT2">
        <v>9.7988998958936708</v>
      </c>
      <c r="MU2">
        <v>9.7548386932260662</v>
      </c>
      <c r="MV2">
        <v>9.7265399362091625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9.6187483843777244</v>
      </c>
      <c r="NI2">
        <v>9.9268488234183891</v>
      </c>
      <c r="NJ2">
        <v>10.212525517865853</v>
      </c>
      <c r="NK2">
        <v>10.147697772580083</v>
      </c>
      <c r="NL2">
        <v>10.239367433682263</v>
      </c>
      <c r="NM2">
        <v>10.246334542635431</v>
      </c>
      <c r="NN2">
        <v>10.225320756393526</v>
      </c>
      <c r="NO2">
        <v>10.249641258481521</v>
      </c>
      <c r="NP2">
        <v>10.269476689768426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10.119927566084986</v>
      </c>
      <c r="OD2">
        <v>10.392262317629948</v>
      </c>
      <c r="OE2">
        <v>10.544397803842424</v>
      </c>
      <c r="OF2">
        <v>10.678851434077371</v>
      </c>
      <c r="OG2">
        <v>10.655196474529413</v>
      </c>
      <c r="OH2">
        <v>10.648133212032464</v>
      </c>
      <c r="OI2">
        <v>10.605347568471739</v>
      </c>
      <c r="OJ2">
        <v>10.708338787826962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10.549944755362295</v>
      </c>
      <c r="OY2">
        <v>10.819281872485403</v>
      </c>
      <c r="OZ2">
        <v>10.999138939871091</v>
      </c>
      <c r="PA2">
        <v>11.06809040898097</v>
      </c>
      <c r="PB2">
        <v>11.036545922879268</v>
      </c>
      <c r="PC2">
        <v>11.089255104027696</v>
      </c>
      <c r="PD2">
        <v>11.039838523077927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10.450518606902456</v>
      </c>
      <c r="PT2">
        <v>11.244383348708341</v>
      </c>
      <c r="PU2">
        <v>11.371170848710168</v>
      </c>
      <c r="PV2">
        <v>11.57465067763515</v>
      </c>
      <c r="PW2">
        <v>11.499742699000853</v>
      </c>
      <c r="PX2">
        <v>11.488699076549253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9.0474315099791731</v>
      </c>
      <c r="QN2">
        <v>10.951216129085362</v>
      </c>
      <c r="QO2">
        <v>11.714700880222404</v>
      </c>
      <c r="QP2">
        <v>11.859348255842976</v>
      </c>
      <c r="QQ2">
        <v>11.952851544719291</v>
      </c>
      <c r="QR2">
        <v>11.972249117762065</v>
      </c>
      <c r="QS2" s="149" t="s">
        <v>1</v>
      </c>
      <c r="QT2" s="150"/>
      <c r="QU2" s="147" t="s">
        <v>860</v>
      </c>
      <c r="QV2" s="64">
        <f>-24*115</f>
        <v>-2760</v>
      </c>
      <c r="QW2" s="64">
        <v>-443.6</v>
      </c>
      <c r="QX2" s="102"/>
      <c r="QY2" s="154">
        <v>1</v>
      </c>
      <c r="QZ2" s="44">
        <v>0.1</v>
      </c>
      <c r="RA2" s="44">
        <f>A$2*$QV$2 + A$78*$QV$78 + A$70*$QV$70 +A$79*$QV$79 + A$82*$QV$82 -((A$65*$QV$65*1000)/27.6 + A$66*$QV$66 + A$67*$QV$67 + A$71*$QV$71 + A$74*$QV$74 + A$76*$QV$76 + A$80*$QV$80 + A$83*$QV$83 +A$86*$QV$86)</f>
        <v>0</v>
      </c>
      <c r="RB2" s="44">
        <f t="shared" ref="RB2:RT2" si="0">B$2*$QV$2 + B$78*$QV$78 + B$70*$QV$70 +B$79*$QV$79 + B$82*$QV$82 -((B$65*$QV$65*1000)/27.6 + B$66*$QV$66 + B$67*$QV$67 + B$71*$QV$71 + B$74*$QV$74 + B$76*$QV$76 + B$80*$QV$80 + B$83*$QV$83 +B$86*$QV$86)</f>
        <v>0</v>
      </c>
      <c r="RC2" s="44">
        <f t="shared" si="0"/>
        <v>-2675.5778668237758</v>
      </c>
      <c r="RD2" s="44">
        <f t="shared" si="0"/>
        <v>-2658.3291740021727</v>
      </c>
      <c r="RE2" s="44">
        <f t="shared" si="0"/>
        <v>-2670.7852172726462</v>
      </c>
      <c r="RF2" s="44">
        <f t="shared" si="0"/>
        <v>-2681.8102042497494</v>
      </c>
      <c r="RG2" s="44">
        <f t="shared" si="0"/>
        <v>-2689.5096550569801</v>
      </c>
      <c r="RH2" s="44">
        <f t="shared" si="0"/>
        <v>-2695.2673131248412</v>
      </c>
      <c r="RI2" s="44">
        <f t="shared" si="0"/>
        <v>-2674.157380333831</v>
      </c>
      <c r="RJ2" s="44">
        <f t="shared" si="0"/>
        <v>-2642.3107598864003</v>
      </c>
      <c r="RK2" s="44">
        <f t="shared" si="0"/>
        <v>-2694.1794876840859</v>
      </c>
      <c r="RL2" s="44">
        <f t="shared" si="0"/>
        <v>-2687.4248034160873</v>
      </c>
      <c r="RM2" s="44">
        <f t="shared" si="0"/>
        <v>-2678.9142837756308</v>
      </c>
      <c r="RN2" s="44">
        <f t="shared" si="0"/>
        <v>-2656.393935619169</v>
      </c>
      <c r="RO2" s="44">
        <f t="shared" si="0"/>
        <v>-2663.8077093653424</v>
      </c>
      <c r="RP2" s="44">
        <f t="shared" si="0"/>
        <v>-2633.8209564968229</v>
      </c>
      <c r="RQ2" s="44">
        <f t="shared" si="0"/>
        <v>-2642.8193931304722</v>
      </c>
      <c r="RR2" s="44">
        <f t="shared" si="0"/>
        <v>-2647.9040781030467</v>
      </c>
      <c r="RS2" s="44">
        <f t="shared" si="0"/>
        <v>-2641.4183922585912</v>
      </c>
      <c r="RT2" s="44">
        <f t="shared" si="0"/>
        <v>-2640.6829304380594</v>
      </c>
      <c r="RU2" t="s">
        <v>432</v>
      </c>
      <c r="RV2" s="95">
        <f>(1.9382*(10^18))*RX2 + 1.9198*(10^18)</f>
        <v>2.11362E+18</v>
      </c>
      <c r="RW2" s="44">
        <f>(119469*RX2+56202)/10^4</f>
        <v>6.8148899999999992</v>
      </c>
      <c r="RX2" s="44">
        <v>0.1</v>
      </c>
      <c r="RY2" s="44">
        <f>(0.19*RF2+0.81*RG2)</f>
        <v>-2688.0467594036063</v>
      </c>
      <c r="RZ2" s="44">
        <f>RY2/1000</f>
        <v>-2.6880467594036062</v>
      </c>
      <c r="SA2" s="12">
        <f>(RZ2/RV2)*(10^18)</f>
        <v>-1.2717739042039751</v>
      </c>
      <c r="SB2" s="44">
        <v>19.61601548901249</v>
      </c>
      <c r="SN2" s="159" t="s">
        <v>1355</v>
      </c>
    </row>
    <row r="3" spans="1:50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 s="102" t="s">
        <v>2</v>
      </c>
      <c r="QU3" s="147"/>
      <c r="QV3" s="148"/>
      <c r="QW3" s="148"/>
      <c r="QX3" s="102"/>
      <c r="QY3" s="154">
        <v>2</v>
      </c>
      <c r="QZ3" s="44">
        <v>0.15</v>
      </c>
      <c r="RA3" s="44">
        <f>U$2*$QV$2 + U$78*$QV$78 + U$70*$QV$70+U$79*$QV$79 + U$82*$QV$82 -(U$65*$QV$65*1000/27.6 + U$66*$QV$66 + U$67*$QV$67 + U$71*$QV$71 + U$74*$QV$74 + U$76*$QV$76 + U$80*$QV$80 + U$83*$QV$83 +U$86*$QV$86)</f>
        <v>0</v>
      </c>
      <c r="RB3" s="44">
        <f t="shared" ref="RB3:RT3" si="1">V$2*$QV$2 + V$78*$QV$78 + V$70*$QV$70+V$79*$QV$79 + V$82*$QV$82 -(V$65*$QV$65*1000/27.6 + V$66*$QV$66 + V$67*$QV$67 + V$71*$QV$71 + V$74*$QV$74 + V$76*$QV$76 + V$80*$QV$80 + V$83*$QV$83 +V$86*$QV$86)</f>
        <v>0</v>
      </c>
      <c r="RC3" s="44">
        <f t="shared" si="1"/>
        <v>0</v>
      </c>
      <c r="RD3" s="44">
        <f t="shared" si="1"/>
        <v>-3663.0563473206903</v>
      </c>
      <c r="RE3" s="44">
        <f t="shared" si="1"/>
        <v>-3607.9816046100805</v>
      </c>
      <c r="RF3" s="44">
        <f t="shared" si="1"/>
        <v>-3624.5664710223059</v>
      </c>
      <c r="RG3" s="44">
        <f t="shared" si="1"/>
        <v>-3628.5751251404195</v>
      </c>
      <c r="RH3" s="44">
        <f t="shared" si="1"/>
        <v>-3657.4497194968994</v>
      </c>
      <c r="RI3" s="44">
        <f t="shared" si="1"/>
        <v>-3683.9175385785957</v>
      </c>
      <c r="RJ3" s="44">
        <f t="shared" si="1"/>
        <v>-3647.1306215063901</v>
      </c>
      <c r="RK3" s="44">
        <f t="shared" si="1"/>
        <v>-3631.8009552252288</v>
      </c>
      <c r="RL3" s="44">
        <f t="shared" si="1"/>
        <v>-3658.2692405280945</v>
      </c>
      <c r="RM3" s="44">
        <f t="shared" si="1"/>
        <v>-3682.593772334696</v>
      </c>
      <c r="RN3" s="44">
        <f t="shared" si="1"/>
        <v>-3647.6354571861943</v>
      </c>
      <c r="RO3" s="44">
        <f t="shared" si="1"/>
        <v>-3601.8377630137543</v>
      </c>
      <c r="RP3" s="44">
        <f t="shared" si="1"/>
        <v>-3617.3330654008282</v>
      </c>
      <c r="RQ3" s="44">
        <f t="shared" si="1"/>
        <v>-3574.4834266235371</v>
      </c>
      <c r="RR3" s="44">
        <f t="shared" si="1"/>
        <v>-3638.0725403277206</v>
      </c>
      <c r="RS3" s="44">
        <f t="shared" si="1"/>
        <v>-3598.6090411274181</v>
      </c>
      <c r="RT3" s="44">
        <f t="shared" si="1"/>
        <v>-3579.5969363515865</v>
      </c>
      <c r="RV3" s="95">
        <f t="shared" ref="RV3:RV24" si="2">(1.9382*(10^18))*RX3 + 1.9198*(10^18)</f>
        <v>2.21053E+18</v>
      </c>
      <c r="RW3" s="44">
        <f t="shared" ref="RW3:RW24" si="3">(119469*RX3+56202)/10^4</f>
        <v>7.4122350000000008</v>
      </c>
      <c r="RX3" s="44">
        <v>0.15</v>
      </c>
      <c r="RY3" s="44">
        <f>0.59*RG3+0.41*RH3</f>
        <v>-3640.4137088265761</v>
      </c>
      <c r="RZ3" s="44">
        <f t="shared" ref="RZ3:RZ24" si="4">RY3/1000</f>
        <v>-3.6404137088265762</v>
      </c>
      <c r="SA3" s="12">
        <f t="shared" ref="SA3:SA24" si="5">(RZ3/RV3)*(10^18)</f>
        <v>-1.6468510759078483</v>
      </c>
      <c r="SB3" s="44">
        <v>21.656459582536041</v>
      </c>
      <c r="SN3" s="152" t="s">
        <v>1316</v>
      </c>
    </row>
    <row r="4" spans="1:50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 s="102" t="s">
        <v>3</v>
      </c>
      <c r="QU4" s="147"/>
      <c r="QV4" s="148"/>
      <c r="QW4" s="148"/>
      <c r="QX4" s="102"/>
      <c r="QY4" s="154">
        <v>3</v>
      </c>
      <c r="QZ4" s="44">
        <v>0.2</v>
      </c>
      <c r="RA4" s="44">
        <f>AO$2*$QV$2 + AO$78*$QV$78 + AO$70*$QV$70+AO$79*$QV$79 + AO$82*$QV$82 -(AO$65*$QV$65*1000/27.6 + AO$66*$QV$66 + AO$67*$QV$67 + AO$71*$QV$71 + AO$74*$QV$74 + AO$76*$QV$76 + AO$80*$QV$80 + AO$83*$QV$83 +AO$86*$QV$86)</f>
        <v>0</v>
      </c>
      <c r="RB4" s="44">
        <f t="shared" ref="RB4:RT4" si="6">AP$2*$QV$2 + AP$78*$QV$78 + AP$70*$QV$70+AP$79*$QV$79 + AP$82*$QV$82 -(AP$65*$QV$65*1000/27.6 + AP$66*$QV$66 + AP$67*$QV$67 + AP$71*$QV$71 + AP$74*$QV$74 + AP$76*$QV$76 + AP$80*$QV$80 + AP$83*$QV$83 +AP$86*$QV$86)</f>
        <v>0</v>
      </c>
      <c r="RC4" s="44">
        <f t="shared" si="6"/>
        <v>0</v>
      </c>
      <c r="RD4" s="44">
        <f t="shared" si="6"/>
        <v>0</v>
      </c>
      <c r="RE4" s="44">
        <f t="shared" si="6"/>
        <v>-4622.0877957902849</v>
      </c>
      <c r="RF4" s="44">
        <f t="shared" si="6"/>
        <v>-4648.9350154240146</v>
      </c>
      <c r="RG4" s="44">
        <f t="shared" si="6"/>
        <v>-4632.951607853156</v>
      </c>
      <c r="RH4" s="44">
        <f t="shared" si="6"/>
        <v>-4628.3576843715637</v>
      </c>
      <c r="RI4" s="44">
        <f t="shared" si="6"/>
        <v>-4617.437478501226</v>
      </c>
      <c r="RJ4" s="44">
        <f t="shared" si="6"/>
        <v>-4656.2376440453945</v>
      </c>
      <c r="RK4" s="44">
        <f t="shared" si="6"/>
        <v>-4641.8207039435765</v>
      </c>
      <c r="RL4" s="44">
        <f t="shared" si="6"/>
        <v>-4641.3066276348309</v>
      </c>
      <c r="RM4" s="44">
        <f t="shared" si="6"/>
        <v>-4627.2577364331155</v>
      </c>
      <c r="RN4" s="44">
        <f t="shared" si="6"/>
        <v>-4608.9396667113087</v>
      </c>
      <c r="RO4" s="44">
        <f t="shared" si="6"/>
        <v>-4583.2344704970092</v>
      </c>
      <c r="RP4" s="44">
        <f t="shared" si="6"/>
        <v>-4572.0549339855625</v>
      </c>
      <c r="RQ4" s="44">
        <f t="shared" si="6"/>
        <v>-4590.5609203198928</v>
      </c>
      <c r="RR4" s="44">
        <f t="shared" si="6"/>
        <v>-4608.0686031090645</v>
      </c>
      <c r="RS4" s="44">
        <f t="shared" si="6"/>
        <v>-4638.261100678521</v>
      </c>
      <c r="RT4" s="44">
        <f t="shared" si="6"/>
        <v>-4545.5886177757475</v>
      </c>
      <c r="RV4" s="95">
        <f t="shared" si="2"/>
        <v>2.30744E+18</v>
      </c>
      <c r="RW4" s="44">
        <f t="shared" si="3"/>
        <v>8.0095799999999997</v>
      </c>
      <c r="RX4" s="44">
        <v>0.2</v>
      </c>
      <c r="RY4" s="44">
        <f>0.99*RH4+0.01*RI4</f>
        <v>-4628.2484823128607</v>
      </c>
      <c r="RZ4" s="44">
        <f t="shared" si="4"/>
        <v>-4.6282484823128609</v>
      </c>
      <c r="SA4" s="12">
        <f t="shared" si="5"/>
        <v>-2.0057936424404801</v>
      </c>
      <c r="SB4" s="44">
        <v>24.146756256694268</v>
      </c>
      <c r="SN4" s="27"/>
    </row>
    <row r="5" spans="1:508" x14ac:dyDescent="0.3">
      <c r="A5">
        <v>0</v>
      </c>
      <c r="B5">
        <v>0</v>
      </c>
      <c r="C5">
        <v>1.3081109496274423</v>
      </c>
      <c r="D5">
        <v>1.5590911699118108</v>
      </c>
      <c r="E5">
        <v>1.5657521282661602</v>
      </c>
      <c r="F5">
        <v>1.5633899981169139</v>
      </c>
      <c r="G5">
        <v>1.4511980192487592</v>
      </c>
      <c r="H5">
        <v>1.4373117885941233</v>
      </c>
      <c r="I5">
        <v>1.414799744649921</v>
      </c>
      <c r="J5">
        <v>1.3980655680453247</v>
      </c>
      <c r="K5">
        <v>1.4416611878988292</v>
      </c>
      <c r="L5">
        <v>1.430985622410901</v>
      </c>
      <c r="M5">
        <v>1.4271363914592967</v>
      </c>
      <c r="N5">
        <v>1.4050748070032757</v>
      </c>
      <c r="O5">
        <v>1.4233540331963996</v>
      </c>
      <c r="P5">
        <v>1.3932562762199709</v>
      </c>
      <c r="Q5">
        <v>1.4015189272450812</v>
      </c>
      <c r="R5">
        <v>1.4084099673999553</v>
      </c>
      <c r="S5">
        <v>1.4026471548959643</v>
      </c>
      <c r="T5">
        <v>1.3996319909059092</v>
      </c>
      <c r="U5">
        <v>0</v>
      </c>
      <c r="V5">
        <v>0</v>
      </c>
      <c r="W5">
        <v>0</v>
      </c>
      <c r="X5">
        <v>1.912524880235716</v>
      </c>
      <c r="Y5">
        <v>2.2040584075146148</v>
      </c>
      <c r="Z5">
        <v>2.2045195674493088</v>
      </c>
      <c r="AA5">
        <v>2.2035573752759006</v>
      </c>
      <c r="AB5">
        <v>2.2124622650440253</v>
      </c>
      <c r="AC5">
        <v>2.1542668109523033</v>
      </c>
      <c r="AD5">
        <v>1.8554590944285203</v>
      </c>
      <c r="AE5">
        <v>1.836912256821752</v>
      </c>
      <c r="AF5">
        <v>1.8581372640945377</v>
      </c>
      <c r="AG5">
        <v>1.8773931259243708</v>
      </c>
      <c r="AH5">
        <v>1.8564316239586254</v>
      </c>
      <c r="AI5">
        <v>1.8201746040356963</v>
      </c>
      <c r="AJ5">
        <v>1.8393181814624131</v>
      </c>
      <c r="AK5">
        <v>1.8004799395804076</v>
      </c>
      <c r="AL5">
        <v>1.856091581577189</v>
      </c>
      <c r="AM5">
        <v>1.8213823295263103</v>
      </c>
      <c r="AN5">
        <v>1.8070973044420622</v>
      </c>
      <c r="AO5">
        <v>0</v>
      </c>
      <c r="AP5">
        <v>0</v>
      </c>
      <c r="AQ5">
        <v>0</v>
      </c>
      <c r="AR5">
        <v>0</v>
      </c>
      <c r="AS5">
        <v>2.4671743297528219</v>
      </c>
      <c r="AT5">
        <v>2.8798381164237066</v>
      </c>
      <c r="AU5">
        <v>2.8713565425869843</v>
      </c>
      <c r="AV5">
        <v>2.8680083795204969</v>
      </c>
      <c r="AW5">
        <v>2.8669142882783047</v>
      </c>
      <c r="AX5">
        <v>2.8771121341945944</v>
      </c>
      <c r="AY5">
        <v>2.7584645563163872</v>
      </c>
      <c r="AZ5">
        <v>2.3963185066350947</v>
      </c>
      <c r="BA5">
        <v>2.2754620634956164</v>
      </c>
      <c r="BB5">
        <v>2.2630957812584294</v>
      </c>
      <c r="BC5">
        <v>2.2592518754542312</v>
      </c>
      <c r="BD5">
        <v>2.2513499757366753</v>
      </c>
      <c r="BE5">
        <v>2.264193055379712</v>
      </c>
      <c r="BF5">
        <v>2.2747535353660457</v>
      </c>
      <c r="BG5">
        <v>2.3023906639151117</v>
      </c>
      <c r="BH5">
        <v>2.224400842092475</v>
      </c>
      <c r="BI5">
        <v>0</v>
      </c>
      <c r="BJ5">
        <v>0</v>
      </c>
      <c r="BK5">
        <v>0</v>
      </c>
      <c r="BL5">
        <v>0</v>
      </c>
      <c r="BM5">
        <v>2.2857146922444049</v>
      </c>
      <c r="BN5">
        <v>3.0290165043260195</v>
      </c>
      <c r="BO5">
        <v>3.5133790418079838</v>
      </c>
      <c r="BP5">
        <v>3.5511470332177377</v>
      </c>
      <c r="BQ5">
        <v>3.5202048864817299</v>
      </c>
      <c r="BR5">
        <v>3.5221302020456187</v>
      </c>
      <c r="BS5">
        <v>3.5209339068408614</v>
      </c>
      <c r="BT5">
        <v>3.5233871172270335</v>
      </c>
      <c r="BU5">
        <v>3.3995245595617019</v>
      </c>
      <c r="BV5">
        <v>3.2344369124754699</v>
      </c>
      <c r="BW5">
        <v>2.8020084711378885</v>
      </c>
      <c r="BX5">
        <v>2.6976820497820571</v>
      </c>
      <c r="BY5">
        <v>2.6926328863782474</v>
      </c>
      <c r="BZ5">
        <v>2.7181467813509075</v>
      </c>
      <c r="CA5">
        <v>2.6954449951325228</v>
      </c>
      <c r="CB5">
        <v>2.7066029335473965</v>
      </c>
      <c r="CC5">
        <v>0</v>
      </c>
      <c r="CD5">
        <v>0</v>
      </c>
      <c r="CE5">
        <v>0</v>
      </c>
      <c r="CF5">
        <v>0</v>
      </c>
      <c r="CG5">
        <v>0</v>
      </c>
      <c r="CH5">
        <v>-1.0260151899539365</v>
      </c>
      <c r="CI5">
        <v>3.9088723639662981</v>
      </c>
      <c r="CJ5">
        <v>4.1712421059577514</v>
      </c>
      <c r="CK5">
        <v>4.194653329821473</v>
      </c>
      <c r="CL5">
        <v>4.1761472671591333</v>
      </c>
      <c r="CM5">
        <v>4.1842726033431941</v>
      </c>
      <c r="CN5">
        <v>4.1386946526896864</v>
      </c>
      <c r="CO5">
        <v>4.1659513393866048</v>
      </c>
      <c r="CP5">
        <v>4.2028638958264022</v>
      </c>
      <c r="CQ5">
        <v>4.0150092609964156</v>
      </c>
      <c r="CR5">
        <v>3.9539490341512784</v>
      </c>
      <c r="CS5">
        <v>3.2511767073163629</v>
      </c>
      <c r="CT5">
        <v>3.2634346264552136</v>
      </c>
      <c r="CU5">
        <v>3.1129377756533381</v>
      </c>
      <c r="CV5">
        <v>3.1356317593683074</v>
      </c>
      <c r="CW5">
        <v>0</v>
      </c>
      <c r="CX5">
        <v>0</v>
      </c>
      <c r="CY5">
        <v>0</v>
      </c>
      <c r="CZ5">
        <v>0</v>
      </c>
      <c r="DA5">
        <v>0</v>
      </c>
      <c r="DB5">
        <v>-2.0136389698272374</v>
      </c>
      <c r="DC5">
        <v>3.2274560408957442</v>
      </c>
      <c r="DD5">
        <v>4.5534326328360537</v>
      </c>
      <c r="DE5">
        <v>4.6098054033678437</v>
      </c>
      <c r="DF5">
        <v>4.6209707399677553</v>
      </c>
      <c r="DG5">
        <v>4.6338983218410776</v>
      </c>
      <c r="DH5">
        <v>4.6151021864511925</v>
      </c>
      <c r="DI5">
        <v>4.5722061301211507</v>
      </c>
      <c r="DJ5">
        <v>4.6143896643127285</v>
      </c>
      <c r="DK5">
        <v>4.5590503799604249</v>
      </c>
      <c r="DL5">
        <v>4.5645061049766351</v>
      </c>
      <c r="DM5">
        <v>4.4101391681459825</v>
      </c>
      <c r="DN5">
        <v>4.2173098021510338</v>
      </c>
      <c r="DO5">
        <v>3.6326889642883593</v>
      </c>
      <c r="DP5">
        <v>3.5639789690694719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-1.3829998764677738</v>
      </c>
      <c r="DX5">
        <v>4.703074287702413</v>
      </c>
      <c r="DY5">
        <v>5.0337653173072292</v>
      </c>
      <c r="DZ5">
        <v>5.0538182969386325</v>
      </c>
      <c r="EA5">
        <v>5.0256901928232036</v>
      </c>
      <c r="EB5">
        <v>5.0801106286088675</v>
      </c>
      <c r="EC5">
        <v>5.034321768715424</v>
      </c>
      <c r="ED5">
        <v>5.0494266534146588</v>
      </c>
      <c r="EE5">
        <v>4.9994001191921651</v>
      </c>
      <c r="EF5">
        <v>4.9999567641702978</v>
      </c>
      <c r="EG5">
        <v>4.951942751218569</v>
      </c>
      <c r="EH5">
        <v>4.8671255470002439</v>
      </c>
      <c r="EI5">
        <v>4.653540633817344</v>
      </c>
      <c r="EJ5">
        <v>3.8980960251121042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2.0584933032378032</v>
      </c>
      <c r="ER5">
        <v>3.7480604576007859</v>
      </c>
      <c r="ES5">
        <v>5.3924365714240547</v>
      </c>
      <c r="ET5">
        <v>5.4676714667902502</v>
      </c>
      <c r="EU5">
        <v>5.4892406882870919</v>
      </c>
      <c r="EV5">
        <v>5.4855697374627628</v>
      </c>
      <c r="EW5">
        <v>5.4894299184791304</v>
      </c>
      <c r="EX5">
        <v>5.499670940645232</v>
      </c>
      <c r="EY5">
        <v>5.4332047145624172</v>
      </c>
      <c r="EZ5">
        <v>5.445126891276467</v>
      </c>
      <c r="FA5">
        <v>5.4657244129315128</v>
      </c>
      <c r="FB5">
        <v>5.4427311457229042</v>
      </c>
      <c r="FC5">
        <v>5.1930307932348674</v>
      </c>
      <c r="FD5">
        <v>4.9461269535884664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3.3068048357316431</v>
      </c>
      <c r="FM5">
        <v>5.56711632235029</v>
      </c>
      <c r="FN5">
        <v>5.9421511335258375</v>
      </c>
      <c r="FO5">
        <v>5.9342828775408956</v>
      </c>
      <c r="FP5">
        <v>5.9115251943762654</v>
      </c>
      <c r="FQ5">
        <v>5.9225890349615744</v>
      </c>
      <c r="FR5">
        <v>5.9445953081737146</v>
      </c>
      <c r="FS5">
        <v>5.8773830589085767</v>
      </c>
      <c r="FT5">
        <v>5.8977205687598842</v>
      </c>
      <c r="FU5">
        <v>5.8484909452726814</v>
      </c>
      <c r="FV5">
        <v>5.8879231570254298</v>
      </c>
      <c r="FW5">
        <v>5.8510983934628653</v>
      </c>
      <c r="FX5">
        <v>5.7762223709178597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1.3229957862337238</v>
      </c>
      <c r="GG5">
        <v>4.2694798978404025</v>
      </c>
      <c r="GH5">
        <v>6.2053766277993176</v>
      </c>
      <c r="GI5">
        <v>6.3286995018050982</v>
      </c>
      <c r="GJ5">
        <v>6.3927704512873644</v>
      </c>
      <c r="GK5">
        <v>6.3042280341205625</v>
      </c>
      <c r="GL5">
        <v>6.3530694748850793</v>
      </c>
      <c r="GM5">
        <v>6.3085482550644869</v>
      </c>
      <c r="GN5">
        <v>6.2999131658591745</v>
      </c>
      <c r="GO5">
        <v>6.3118767642586784</v>
      </c>
      <c r="GP5">
        <v>6.3067321752899463</v>
      </c>
      <c r="GQ5">
        <v>6.3015903409675182</v>
      </c>
      <c r="GR5">
        <v>6.2628503041586363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1.4717151305295686</v>
      </c>
      <c r="HA5">
        <v>3.6065818324580823</v>
      </c>
      <c r="HB5">
        <v>6.2155263144996162</v>
      </c>
      <c r="HC5">
        <v>6.7905371296068191</v>
      </c>
      <c r="HD5">
        <v>6.7805342302186382</v>
      </c>
      <c r="HE5">
        <v>6.8226459485424495</v>
      </c>
      <c r="HF5">
        <v>6.8002659819273354</v>
      </c>
      <c r="HG5">
        <v>6.7212088592675006</v>
      </c>
      <c r="HH5">
        <v>6.7043032352671927</v>
      </c>
      <c r="HI5">
        <v>6.7037316125721986</v>
      </c>
      <c r="HJ5">
        <v>6.6863365246645738</v>
      </c>
      <c r="HK5">
        <v>6.7246860179607832</v>
      </c>
      <c r="HL5">
        <v>6.7642452351341467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3.2897321216626061</v>
      </c>
      <c r="HV5">
        <v>4.44036767186447</v>
      </c>
      <c r="HW5">
        <v>6.9900729183611876</v>
      </c>
      <c r="HX5">
        <v>7.26323086303998</v>
      </c>
      <c r="HY5">
        <v>7.1824135415652304</v>
      </c>
      <c r="HZ5">
        <v>7.189220037501749</v>
      </c>
      <c r="IA5">
        <v>7.1584018819521997</v>
      </c>
      <c r="IB5">
        <v>7.1298442564827198</v>
      </c>
      <c r="IC5">
        <v>7.1813596523612953</v>
      </c>
      <c r="ID5">
        <v>7.1519701858363725</v>
      </c>
      <c r="IE5">
        <v>7.1771770146714822</v>
      </c>
      <c r="IF5">
        <v>7.1762164145156433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2.103203282088399</v>
      </c>
      <c r="IP5">
        <v>4.0366096053395877</v>
      </c>
      <c r="IQ5">
        <v>6.9219779505982828</v>
      </c>
      <c r="IR5">
        <v>7.670647799628723</v>
      </c>
      <c r="IS5">
        <v>7.6700438291870201</v>
      </c>
      <c r="IT5">
        <v>7.6803205025876444</v>
      </c>
      <c r="IU5">
        <v>7.5738336445132148</v>
      </c>
      <c r="IV5">
        <v>7.5723010390049303</v>
      </c>
      <c r="IW5">
        <v>7.5858140270980803</v>
      </c>
      <c r="IX5">
        <v>7.5908641600765652</v>
      </c>
      <c r="IY5">
        <v>7.5892257168358102</v>
      </c>
      <c r="IZ5">
        <v>7.6130231960552797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0.73704379140420551</v>
      </c>
      <c r="JK5">
        <v>5.1000413630818349</v>
      </c>
      <c r="JL5">
        <v>7.7138196463984885</v>
      </c>
      <c r="JM5">
        <v>8.1294029002361974</v>
      </c>
      <c r="JN5">
        <v>8.1494367161419898</v>
      </c>
      <c r="JO5">
        <v>8.0287598163813367</v>
      </c>
      <c r="JP5">
        <v>8.0019547676912559</v>
      </c>
      <c r="JQ5">
        <v>8.0255112204287347</v>
      </c>
      <c r="JR5">
        <v>8.0411117312149916</v>
      </c>
      <c r="JS5">
        <v>8.0280159227230516</v>
      </c>
      <c r="JT5">
        <v>8.034902962988653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2.1338517961427645</v>
      </c>
      <c r="KE5">
        <v>4.335409171114275</v>
      </c>
      <c r="KF5">
        <v>7.471614269724598</v>
      </c>
      <c r="KG5">
        <v>8.4477321388556739</v>
      </c>
      <c r="KH5">
        <v>8.5081929763321291</v>
      </c>
      <c r="KI5">
        <v>8.4900696735637364</v>
      </c>
      <c r="KJ5">
        <v>8.4588756338732018</v>
      </c>
      <c r="KK5">
        <v>8.4711014869285748</v>
      </c>
      <c r="KL5">
        <v>8.4700476693732192</v>
      </c>
      <c r="KM5">
        <v>8.5102661936807991</v>
      </c>
      <c r="KN5">
        <v>8.5204694980966451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1.1914443972630171</v>
      </c>
      <c r="KY5">
        <v>1.0994914878366664</v>
      </c>
      <c r="KZ5">
        <v>5.646663576542533</v>
      </c>
      <c r="LA5">
        <v>8.3000781709538458</v>
      </c>
      <c r="LB5">
        <v>8.9947930578568034</v>
      </c>
      <c r="LC5">
        <v>8.8591632272821119</v>
      </c>
      <c r="LD5">
        <v>8.8867806917045655</v>
      </c>
      <c r="LE5">
        <v>8.8569709875012546</v>
      </c>
      <c r="LF5">
        <v>8.8295090739925346</v>
      </c>
      <c r="LG5">
        <v>8.8647986279875965</v>
      </c>
      <c r="LH5">
        <v>8.8681636805856083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2.5569341343331558</v>
      </c>
      <c r="LT5">
        <v>4.3378979073734829</v>
      </c>
      <c r="LU5">
        <v>6.5351202422485288</v>
      </c>
      <c r="LV5">
        <v>9.0131848473263272</v>
      </c>
      <c r="LW5">
        <v>9.3261444618214142</v>
      </c>
      <c r="LX5">
        <v>9.3309935596139351</v>
      </c>
      <c r="LY5">
        <v>9.2875167515172716</v>
      </c>
      <c r="LZ5">
        <v>9.3697338329704216</v>
      </c>
      <c r="MA5">
        <v>9.3661855208678819</v>
      </c>
      <c r="MB5">
        <v>9.3165596472947065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2.3920651110435416</v>
      </c>
      <c r="MO5">
        <v>4.6110943369592263</v>
      </c>
      <c r="MP5">
        <v>7.4534934988451162</v>
      </c>
      <c r="MQ5">
        <v>9.2991495417050078</v>
      </c>
      <c r="MR5">
        <v>9.8041168942378256</v>
      </c>
      <c r="MS5">
        <v>9.718780990063296</v>
      </c>
      <c r="MT5">
        <v>9.7627166343565204</v>
      </c>
      <c r="MU5">
        <v>9.718725798537827</v>
      </c>
      <c r="MV5">
        <v>9.690338660230509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3.0783396514842107</v>
      </c>
      <c r="NI5">
        <v>1.8405633842525058</v>
      </c>
      <c r="NJ5">
        <v>4.7244598629330792</v>
      </c>
      <c r="NK5">
        <v>8.0821720764318741</v>
      </c>
      <c r="NL5">
        <v>9.5215321963302539</v>
      </c>
      <c r="NM5">
        <v>10.20825685352559</v>
      </c>
      <c r="NN5">
        <v>10.187221932134022</v>
      </c>
      <c r="NO5">
        <v>10.211507449416542</v>
      </c>
      <c r="NP5">
        <v>10.231339815898778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3.1671959509524492</v>
      </c>
      <c r="OD5">
        <v>2.3512059106948544</v>
      </c>
      <c r="OE5">
        <v>5.5317725375995224</v>
      </c>
      <c r="OF5">
        <v>8.3462439915305868</v>
      </c>
      <c r="OG5">
        <v>9.9597340002205019</v>
      </c>
      <c r="OH5">
        <v>10.60219898234207</v>
      </c>
      <c r="OI5">
        <v>10.565805642702257</v>
      </c>
      <c r="OJ5">
        <v>10.668664519331861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2.455111340420868</v>
      </c>
      <c r="OY5">
        <v>-0.87336086047480932</v>
      </c>
      <c r="OZ5">
        <v>5.769246714250909</v>
      </c>
      <c r="PA5">
        <v>8.6164372008592753</v>
      </c>
      <c r="PB5">
        <v>10.654537340510796</v>
      </c>
      <c r="PC5">
        <v>11.045108987491963</v>
      </c>
      <c r="PD5">
        <v>10.998664796891024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2.9933304036742525</v>
      </c>
      <c r="PT5">
        <v>2.4330900764232095</v>
      </c>
      <c r="PU5">
        <v>6.2962693658312352</v>
      </c>
      <c r="PV5">
        <v>8.4917067381352691</v>
      </c>
      <c r="PW5">
        <v>10.631537598338923</v>
      </c>
      <c r="PX5">
        <v>11.35068718153836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2.1797134711905688</v>
      </c>
      <c r="QN5">
        <v>3.432259066309999</v>
      </c>
      <c r="QO5">
        <v>4.3232267368268227</v>
      </c>
      <c r="QP5">
        <v>5.7824685357689756</v>
      </c>
      <c r="QQ5">
        <v>8.5481404291247163</v>
      </c>
      <c r="QR5">
        <v>10.618481521667542</v>
      </c>
      <c r="QS5" s="102" t="s">
        <v>5</v>
      </c>
      <c r="QU5" s="147"/>
      <c r="QV5" s="148"/>
      <c r="QW5" s="148"/>
      <c r="QX5" s="102"/>
      <c r="QY5" s="154">
        <v>4</v>
      </c>
      <c r="QZ5" s="44">
        <v>0.25</v>
      </c>
      <c r="RA5" s="44">
        <f>BI$2*$QV$2 + BI$78*$QV$78 + BI$70*$QV$70+BI$79*$QV$79 + BI$82*$QV$82 -(BI$65*$QV$65*1000/27.6 + BI$66*$QV$66 + BI$67*$QV$67 + BI$71*$QV$71 + BI$74*$QV$74 + BI$76*$QV$76 + BI$80*$QV$80 + BI$83*$QV$83 +BI$86*$QV$86)</f>
        <v>0</v>
      </c>
      <c r="RB5" s="44">
        <f t="shared" ref="RB5:RT5" si="7">BJ$2*$QV$2 + BJ$78*$QV$78 + BJ$70*$QV$70+BJ$79*$QV$79 + BJ$82*$QV$82 -(BJ$65*$QV$65*1000/27.6 + BJ$66*$QV$66 + BJ$67*$QV$67 + BJ$71*$QV$71 + BJ$74*$QV$74 + BJ$76*$QV$76 + BJ$80*$QV$80 + BJ$83*$QV$83 +BJ$86*$QV$86)</f>
        <v>0</v>
      </c>
      <c r="RC5" s="44">
        <f t="shared" si="7"/>
        <v>0</v>
      </c>
      <c r="RD5" s="44">
        <f t="shared" si="7"/>
        <v>0</v>
      </c>
      <c r="RE5" s="44">
        <f t="shared" si="7"/>
        <v>-5075.8415531652836</v>
      </c>
      <c r="RF5" s="44">
        <f t="shared" si="7"/>
        <v>-5665.9594026151844</v>
      </c>
      <c r="RG5" s="44">
        <f t="shared" si="7"/>
        <v>-5593.7753142844631</v>
      </c>
      <c r="RH5" s="44">
        <f t="shared" si="7"/>
        <v>-5693.5865256261004</v>
      </c>
      <c r="RI5" s="44">
        <f t="shared" si="7"/>
        <v>-5608.9063764699085</v>
      </c>
      <c r="RJ5" s="44">
        <f t="shared" si="7"/>
        <v>-5611.5757043550439</v>
      </c>
      <c r="RK5" s="44">
        <f t="shared" si="7"/>
        <v>-5624.5863953835851</v>
      </c>
      <c r="RL5" s="44">
        <f t="shared" si="7"/>
        <v>-5616.3703520589142</v>
      </c>
      <c r="RM5" s="44">
        <f t="shared" si="7"/>
        <v>-5623.5668140934604</v>
      </c>
      <c r="RN5" s="44">
        <f t="shared" si="7"/>
        <v>-5644.2246745521434</v>
      </c>
      <c r="RO5" s="44">
        <f t="shared" si="7"/>
        <v>-5578.5830248313869</v>
      </c>
      <c r="RP5" s="44">
        <f t="shared" si="7"/>
        <v>-5576.5293190076372</v>
      </c>
      <c r="RQ5" s="44">
        <f t="shared" si="7"/>
        <v>-5562.4906049442998</v>
      </c>
      <c r="RR5" s="44">
        <f t="shared" si="7"/>
        <v>-5595.5480141108346</v>
      </c>
      <c r="RS5" s="44">
        <f t="shared" si="7"/>
        <v>-5568.7942670516168</v>
      </c>
      <c r="RT5" s="44">
        <f t="shared" si="7"/>
        <v>-5584.1121401949367</v>
      </c>
      <c r="RV5" s="95">
        <f t="shared" si="2"/>
        <v>2.40435E+18</v>
      </c>
      <c r="RW5" s="44">
        <f t="shared" si="3"/>
        <v>8.6069250000000004</v>
      </c>
      <c r="RX5" s="44">
        <v>0.25</v>
      </c>
      <c r="RY5" s="44">
        <f>0.39*RH5+0.61*RI5</f>
        <v>-5641.9316346408232</v>
      </c>
      <c r="RZ5" s="44">
        <f t="shared" si="4"/>
        <v>-5.641931634640823</v>
      </c>
      <c r="SA5" s="12">
        <f t="shared" si="5"/>
        <v>-2.3465517227694899</v>
      </c>
      <c r="SB5" s="44">
        <v>28.856661833931017</v>
      </c>
      <c r="SN5" s="151"/>
    </row>
    <row r="6" spans="1:508" x14ac:dyDescent="0.3">
      <c r="A6">
        <v>0</v>
      </c>
      <c r="B6">
        <v>0</v>
      </c>
      <c r="C6">
        <v>1.4188266685947308</v>
      </c>
      <c r="D6">
        <v>1.4993703126299198</v>
      </c>
      <c r="E6">
        <v>1.5058160196622166</v>
      </c>
      <c r="F6">
        <v>1.5040909240939859</v>
      </c>
      <c r="G6">
        <v>1.4700705891037322</v>
      </c>
      <c r="H6">
        <v>1.4671986912455037</v>
      </c>
      <c r="I6">
        <v>1.4561533628437078</v>
      </c>
      <c r="J6">
        <v>1.4404503118861376</v>
      </c>
      <c r="K6">
        <v>1.4661985187403721</v>
      </c>
      <c r="L6">
        <v>1.4619021398066443</v>
      </c>
      <c r="M6">
        <v>1.4579607623223074</v>
      </c>
      <c r="N6">
        <v>1.4487503283295831</v>
      </c>
      <c r="O6">
        <v>1.450459327484092</v>
      </c>
      <c r="P6">
        <v>1.4361528208930003</v>
      </c>
      <c r="Q6">
        <v>1.4407517650159669</v>
      </c>
      <c r="R6">
        <v>1.442782504564285</v>
      </c>
      <c r="S6">
        <v>1.4398426119115271</v>
      </c>
      <c r="T6">
        <v>1.4392519056377768</v>
      </c>
      <c r="U6">
        <v>0</v>
      </c>
      <c r="V6">
        <v>0</v>
      </c>
      <c r="W6">
        <v>0</v>
      </c>
      <c r="X6">
        <v>2.0294255840765909</v>
      </c>
      <c r="Y6">
        <v>2.1141838873153933</v>
      </c>
      <c r="Z6">
        <v>2.115201023978126</v>
      </c>
      <c r="AA6">
        <v>2.1144808108076605</v>
      </c>
      <c r="AB6">
        <v>2.1235417270045449</v>
      </c>
      <c r="AC6">
        <v>2.1145744113753646</v>
      </c>
      <c r="AD6">
        <v>2.0076105305077587</v>
      </c>
      <c r="AE6">
        <v>1.9954292397690805</v>
      </c>
      <c r="AF6">
        <v>2.0088367761674615</v>
      </c>
      <c r="AG6">
        <v>2.0211946041173472</v>
      </c>
      <c r="AH6">
        <v>2.0024623689048346</v>
      </c>
      <c r="AI6">
        <v>1.9797932341456619</v>
      </c>
      <c r="AJ6">
        <v>1.986578344386462</v>
      </c>
      <c r="AK6">
        <v>1.9655423842252204</v>
      </c>
      <c r="AL6">
        <v>1.9970746894358082</v>
      </c>
      <c r="AM6">
        <v>1.9775949415487912</v>
      </c>
      <c r="AN6">
        <v>1.9678445870213972</v>
      </c>
      <c r="AO6">
        <v>0</v>
      </c>
      <c r="AP6">
        <v>0</v>
      </c>
      <c r="AQ6">
        <v>0</v>
      </c>
      <c r="AR6">
        <v>0</v>
      </c>
      <c r="AS6">
        <v>2.6122183074425349</v>
      </c>
      <c r="AT6">
        <v>2.7600371798202512</v>
      </c>
      <c r="AU6">
        <v>2.7518252323551589</v>
      </c>
      <c r="AV6">
        <v>2.7486458007769334</v>
      </c>
      <c r="AW6">
        <v>2.7472648441152852</v>
      </c>
      <c r="AX6">
        <v>2.7578495377672727</v>
      </c>
      <c r="AY6">
        <v>2.7140842376645606</v>
      </c>
      <c r="AZ6">
        <v>2.5947005761923823</v>
      </c>
      <c r="BA6">
        <v>2.5517692573683641</v>
      </c>
      <c r="BB6">
        <v>2.5421538167095052</v>
      </c>
      <c r="BC6">
        <v>2.527310142183476</v>
      </c>
      <c r="BD6">
        <v>2.5214934205816344</v>
      </c>
      <c r="BE6">
        <v>2.531121927843484</v>
      </c>
      <c r="BF6">
        <v>2.540472102433708</v>
      </c>
      <c r="BG6">
        <v>2.5553221883844706</v>
      </c>
      <c r="BH6">
        <v>2.5088437698382093</v>
      </c>
      <c r="BI6">
        <v>0</v>
      </c>
      <c r="BJ6">
        <v>0</v>
      </c>
      <c r="BK6">
        <v>0</v>
      </c>
      <c r="BL6">
        <v>0</v>
      </c>
      <c r="BM6">
        <v>2.8296070487433815</v>
      </c>
      <c r="BN6">
        <v>3.2204182892927902</v>
      </c>
      <c r="BO6">
        <v>3.3643948009228599</v>
      </c>
      <c r="BP6">
        <v>3.4020019967551116</v>
      </c>
      <c r="BQ6">
        <v>3.3710859993989981</v>
      </c>
      <c r="BR6">
        <v>3.3729152923555761</v>
      </c>
      <c r="BS6">
        <v>3.3723112981476273</v>
      </c>
      <c r="BT6">
        <v>3.374220338309327</v>
      </c>
      <c r="BU6">
        <v>3.334052603174436</v>
      </c>
      <c r="BV6">
        <v>3.2822306306892028</v>
      </c>
      <c r="BW6">
        <v>3.1176852331018119</v>
      </c>
      <c r="BX6">
        <v>3.0822866749248594</v>
      </c>
      <c r="BY6">
        <v>3.0742879703931467</v>
      </c>
      <c r="BZ6">
        <v>3.091191210081683</v>
      </c>
      <c r="CA6">
        <v>3.0776958095104137</v>
      </c>
      <c r="CB6">
        <v>3.0856688720093923</v>
      </c>
      <c r="CC6">
        <v>0</v>
      </c>
      <c r="CD6">
        <v>0</v>
      </c>
      <c r="CE6">
        <v>0</v>
      </c>
      <c r="CF6">
        <v>0</v>
      </c>
      <c r="CG6">
        <v>0</v>
      </c>
      <c r="CH6">
        <v>2.2259910608879117</v>
      </c>
      <c r="CI6">
        <v>3.9146893877182301</v>
      </c>
      <c r="CJ6">
        <v>3.9929518957503287</v>
      </c>
      <c r="CK6">
        <v>4.0165133769499954</v>
      </c>
      <c r="CL6">
        <v>3.9976476487062218</v>
      </c>
      <c r="CM6">
        <v>4.0047959893015266</v>
      </c>
      <c r="CN6">
        <v>3.9602317356238181</v>
      </c>
      <c r="CO6">
        <v>3.9877689375543857</v>
      </c>
      <c r="CP6">
        <v>4.0244218830325575</v>
      </c>
      <c r="CQ6">
        <v>3.9143159812299326</v>
      </c>
      <c r="CR6">
        <v>3.903611455749302</v>
      </c>
      <c r="CS6">
        <v>3.650389222497703</v>
      </c>
      <c r="CT6">
        <v>3.6759798378078496</v>
      </c>
      <c r="CU6">
        <v>3.6223004174893449</v>
      </c>
      <c r="CV6">
        <v>3.6280943741575675</v>
      </c>
      <c r="CW6">
        <v>0</v>
      </c>
      <c r="CX6">
        <v>0</v>
      </c>
      <c r="CY6">
        <v>0</v>
      </c>
      <c r="CZ6">
        <v>0</v>
      </c>
      <c r="DA6">
        <v>0</v>
      </c>
      <c r="DB6">
        <v>2.0133654904934999</v>
      </c>
      <c r="DC6">
        <v>3.9380496146050286</v>
      </c>
      <c r="DD6">
        <v>4.4075548249571384</v>
      </c>
      <c r="DE6">
        <v>4.4130995850053463</v>
      </c>
      <c r="DF6">
        <v>4.42445393879715</v>
      </c>
      <c r="DG6">
        <v>4.4375091861456637</v>
      </c>
      <c r="DH6">
        <v>4.4173169566068342</v>
      </c>
      <c r="DI6">
        <v>4.3752307811129638</v>
      </c>
      <c r="DJ6">
        <v>4.4179073396629871</v>
      </c>
      <c r="DK6">
        <v>4.3642859459206589</v>
      </c>
      <c r="DL6">
        <v>4.3774519731033337</v>
      </c>
      <c r="DM6">
        <v>4.3082143676912512</v>
      </c>
      <c r="DN6">
        <v>4.2597540120615944</v>
      </c>
      <c r="DO6">
        <v>4.0609225454020912</v>
      </c>
      <c r="DP6">
        <v>4.0491775877956648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2.6471905875409556</v>
      </c>
      <c r="DX6">
        <v>4.6886958004800627</v>
      </c>
      <c r="DY6">
        <v>4.8135468024060284</v>
      </c>
      <c r="DZ6">
        <v>4.8332704824193886</v>
      </c>
      <c r="EA6">
        <v>4.8050787417899317</v>
      </c>
      <c r="EB6">
        <v>4.8597468179685253</v>
      </c>
      <c r="EC6">
        <v>4.8127343456952882</v>
      </c>
      <c r="ED6">
        <v>4.8287227399564987</v>
      </c>
      <c r="EE6">
        <v>4.7809441871607472</v>
      </c>
      <c r="EF6">
        <v>4.7807842411666801</v>
      </c>
      <c r="EG6">
        <v>4.7335794287571247</v>
      </c>
      <c r="EH6">
        <v>4.7204463987152847</v>
      </c>
      <c r="EI6">
        <v>4.6642501137101036</v>
      </c>
      <c r="EJ6">
        <v>4.4125938787367049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3.8884754590320156</v>
      </c>
      <c r="ER6">
        <v>4.6604001508900659</v>
      </c>
      <c r="ES6">
        <v>5.2195032262203789</v>
      </c>
      <c r="ET6">
        <v>5.2285101512984591</v>
      </c>
      <c r="EU6">
        <v>5.2504929616001528</v>
      </c>
      <c r="EV6">
        <v>5.2467603091070574</v>
      </c>
      <c r="EW6">
        <v>5.2509238568530794</v>
      </c>
      <c r="EX6">
        <v>5.261005879061698</v>
      </c>
      <c r="EY6">
        <v>5.1967936821568959</v>
      </c>
      <c r="EZ6">
        <v>5.2078634442426059</v>
      </c>
      <c r="FA6">
        <v>5.2297127423538496</v>
      </c>
      <c r="FB6">
        <v>5.2051161922650024</v>
      </c>
      <c r="FC6">
        <v>5.1095811010438261</v>
      </c>
      <c r="FD6">
        <v>5.0172793718563584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4.7158704620797671</v>
      </c>
      <c r="FM6">
        <v>5.5187562940360388</v>
      </c>
      <c r="FN6">
        <v>5.6849160367348963</v>
      </c>
      <c r="FO6">
        <v>5.6780245635490552</v>
      </c>
      <c r="FP6">
        <v>5.6550872168581376</v>
      </c>
      <c r="FQ6">
        <v>5.6662286116186342</v>
      </c>
      <c r="FR6">
        <v>5.6882144532379222</v>
      </c>
      <c r="FS6">
        <v>5.6235014565161583</v>
      </c>
      <c r="FT6">
        <v>5.6438901186624522</v>
      </c>
      <c r="FU6">
        <v>5.5944771961637398</v>
      </c>
      <c r="FV6">
        <v>5.6346810883708756</v>
      </c>
      <c r="FW6">
        <v>5.597211827546432</v>
      </c>
      <c r="FX6">
        <v>5.5824582017353688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4.2103764129277765</v>
      </c>
      <c r="GG6">
        <v>5.3578837831384156</v>
      </c>
      <c r="GH6">
        <v>6.04482599340019</v>
      </c>
      <c r="GI6">
        <v>6.0483639140614036</v>
      </c>
      <c r="GJ6">
        <v>6.1130206331632913</v>
      </c>
      <c r="GK6">
        <v>6.0224573072982199</v>
      </c>
      <c r="GL6">
        <v>6.0716876456327871</v>
      </c>
      <c r="GM6">
        <v>6.0309162854449729</v>
      </c>
      <c r="GN6">
        <v>6.0218196739439103</v>
      </c>
      <c r="GO6">
        <v>6.0341970389299204</v>
      </c>
      <c r="GP6">
        <v>6.0289206501806678</v>
      </c>
      <c r="GQ6">
        <v>6.0246476525292163</v>
      </c>
      <c r="GR6">
        <v>5.9849907352038212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4.4353772118753607</v>
      </c>
      <c r="HA6">
        <v>5.3889254800373099</v>
      </c>
      <c r="HB6">
        <v>6.2978213494245816</v>
      </c>
      <c r="HC6">
        <v>6.4919161995571173</v>
      </c>
      <c r="HD6">
        <v>6.4825305580927353</v>
      </c>
      <c r="HE6">
        <v>6.5248506344452162</v>
      </c>
      <c r="HF6">
        <v>6.5023795797751109</v>
      </c>
      <c r="HG6">
        <v>6.4264518503946544</v>
      </c>
      <c r="HH6">
        <v>6.4082710256726338</v>
      </c>
      <c r="HI6">
        <v>6.4079042286018941</v>
      </c>
      <c r="HJ6">
        <v>6.3917903676835763</v>
      </c>
      <c r="HK6">
        <v>6.4291054659975817</v>
      </c>
      <c r="HL6">
        <v>6.4683180204339212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5.4331421094376919</v>
      </c>
      <c r="HV6">
        <v>5.9990166542472512</v>
      </c>
      <c r="HW6">
        <v>6.8647466627994769</v>
      </c>
      <c r="HX6">
        <v>6.9469949275823062</v>
      </c>
      <c r="HY6">
        <v>6.8666182842684398</v>
      </c>
      <c r="HZ6">
        <v>6.8724959245413535</v>
      </c>
      <c r="IA6">
        <v>6.8453636771423287</v>
      </c>
      <c r="IB6">
        <v>6.8176346058447761</v>
      </c>
      <c r="IC6">
        <v>6.8685214968333828</v>
      </c>
      <c r="ID6">
        <v>6.8379698119196854</v>
      </c>
      <c r="IE6">
        <v>6.8649166204375778</v>
      </c>
      <c r="IF6">
        <v>6.8638078805149343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5.1606227029049174</v>
      </c>
      <c r="IP6">
        <v>6.0530206375219526</v>
      </c>
      <c r="IQ6">
        <v>7.0589488895281933</v>
      </c>
      <c r="IR6">
        <v>7.3310007053377122</v>
      </c>
      <c r="IS6">
        <v>7.3302732805896049</v>
      </c>
      <c r="IT6">
        <v>7.339958909160849</v>
      </c>
      <c r="IU6">
        <v>7.2374070962539845</v>
      </c>
      <c r="IV6">
        <v>7.23600805193625</v>
      </c>
      <c r="IW6">
        <v>7.2496891602286517</v>
      </c>
      <c r="IX6">
        <v>7.2530908867649035</v>
      </c>
      <c r="IY6">
        <v>7.2520159859928901</v>
      </c>
      <c r="IZ6">
        <v>7.2766679755227823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5.1387941233920031</v>
      </c>
      <c r="JK6">
        <v>6.7506520674573984</v>
      </c>
      <c r="JL6">
        <v>7.6062768728670731</v>
      </c>
      <c r="JM6">
        <v>7.7710329018626103</v>
      </c>
      <c r="JN6">
        <v>7.7916537616577752</v>
      </c>
      <c r="JO6">
        <v>7.6738895532321028</v>
      </c>
      <c r="JP6">
        <v>7.6473925687413704</v>
      </c>
      <c r="JQ6">
        <v>7.6701631868964677</v>
      </c>
      <c r="JR6">
        <v>7.6868026302122843</v>
      </c>
      <c r="JS6">
        <v>7.673028616889046</v>
      </c>
      <c r="JT6">
        <v>7.6808965663362372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5.7250704201223046</v>
      </c>
      <c r="KE6">
        <v>6.7091620738482263</v>
      </c>
      <c r="KF6">
        <v>7.8146936505214422</v>
      </c>
      <c r="KG6">
        <v>8.1303318462586347</v>
      </c>
      <c r="KH6">
        <v>8.1321903712425367</v>
      </c>
      <c r="KI6">
        <v>8.117446905828972</v>
      </c>
      <c r="KJ6">
        <v>8.0858412030008875</v>
      </c>
      <c r="KK6">
        <v>8.0987905269899105</v>
      </c>
      <c r="KL6">
        <v>8.0981997781148358</v>
      </c>
      <c r="KM6">
        <v>8.1383426557139344</v>
      </c>
      <c r="KN6">
        <v>8.1485930679535254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5.6030520892883997</v>
      </c>
      <c r="KY6">
        <v>5.7725570946279054</v>
      </c>
      <c r="KZ6">
        <v>7.405460628188024</v>
      </c>
      <c r="LA6">
        <v>8.3776875697082147</v>
      </c>
      <c r="LB6">
        <v>8.5941274514193964</v>
      </c>
      <c r="LC6">
        <v>8.4631299992838329</v>
      </c>
      <c r="LD6">
        <v>8.4909712975870466</v>
      </c>
      <c r="LE6">
        <v>8.460834038452159</v>
      </c>
      <c r="LF6">
        <v>8.4335492408832806</v>
      </c>
      <c r="LG6">
        <v>8.4688008402115926</v>
      </c>
      <c r="LH6">
        <v>8.4723390225592876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6.3573147650318464</v>
      </c>
      <c r="LT6">
        <v>7.2211769090815343</v>
      </c>
      <c r="LU6">
        <v>8.0083662656711336</v>
      </c>
      <c r="LV6">
        <v>8.8594978093044965</v>
      </c>
      <c r="LW6">
        <v>8.9117462785554942</v>
      </c>
      <c r="LX6">
        <v>8.9179203643828924</v>
      </c>
      <c r="LY6">
        <v>8.8741901540106909</v>
      </c>
      <c r="LZ6">
        <v>8.9555006545685245</v>
      </c>
      <c r="MA6">
        <v>8.9530100369021248</v>
      </c>
      <c r="MB6">
        <v>8.9028691974763579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6.6136474366279909</v>
      </c>
      <c r="MO6">
        <v>7.6142520023080831</v>
      </c>
      <c r="MP6">
        <v>8.6112246117999458</v>
      </c>
      <c r="MQ6">
        <v>9.1620498825960812</v>
      </c>
      <c r="MR6">
        <v>9.3724095647315977</v>
      </c>
      <c r="MS6">
        <v>9.2881154105965837</v>
      </c>
      <c r="MT6">
        <v>9.3309301622498015</v>
      </c>
      <c r="MU6">
        <v>9.2877791508536589</v>
      </c>
      <c r="MV6">
        <v>9.2583373331273453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6.9531679813112994</v>
      </c>
      <c r="NI6">
        <v>6.7468890648205369</v>
      </c>
      <c r="NJ6">
        <v>7.897508534937506</v>
      </c>
      <c r="NK6">
        <v>8.9755493273474851</v>
      </c>
      <c r="NL6">
        <v>9.5168167781621786</v>
      </c>
      <c r="NM6">
        <v>9.7538635921051799</v>
      </c>
      <c r="NN6">
        <v>9.7325764310317986</v>
      </c>
      <c r="NO6">
        <v>9.7564446012646506</v>
      </c>
      <c r="NP6">
        <v>9.776240270911364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7.2982606201081826</v>
      </c>
      <c r="OD6">
        <v>7.2112047668440233</v>
      </c>
      <c r="OE6">
        <v>8.3726565590689432</v>
      </c>
      <c r="OF6">
        <v>9.3978758486659384</v>
      </c>
      <c r="OG6">
        <v>9.9212988056750557</v>
      </c>
      <c r="OH6">
        <v>10.133382526152996</v>
      </c>
      <c r="OI6">
        <v>10.093939301842171</v>
      </c>
      <c r="OJ6">
        <v>10.195218737016535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7.3319490035743557</v>
      </c>
      <c r="OY6">
        <v>6.4032766643175441</v>
      </c>
      <c r="OZ6">
        <v>8.7365463966398291</v>
      </c>
      <c r="PA6">
        <v>9.7285377935464847</v>
      </c>
      <c r="PB6">
        <v>10.389884989836796</v>
      </c>
      <c r="PC6">
        <v>10.556606964714012</v>
      </c>
      <c r="PD6">
        <v>10.507325457499904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7.4396964496451803</v>
      </c>
      <c r="PT6">
        <v>7.7619081618881225</v>
      </c>
      <c r="PU6">
        <v>9.1335032611760862</v>
      </c>
      <c r="PV6">
        <v>10.00071385245921</v>
      </c>
      <c r="PW6">
        <v>10.664369294543487</v>
      </c>
      <c r="PX6">
        <v>10.900299578058696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6.3023900489396851</v>
      </c>
      <c r="QN6">
        <v>7.8999930017850035</v>
      </c>
      <c r="QO6">
        <v>8.6874340150572937</v>
      </c>
      <c r="QP6">
        <v>9.268760218934494</v>
      </c>
      <c r="QQ6">
        <v>10.252740693824141</v>
      </c>
      <c r="QR6">
        <v>10.955136042821596</v>
      </c>
      <c r="QS6" s="102" t="s">
        <v>7</v>
      </c>
      <c r="QU6" s="147"/>
      <c r="QV6" s="148"/>
      <c r="QW6" s="148"/>
      <c r="QX6" s="102"/>
      <c r="QY6" s="154">
        <v>5</v>
      </c>
      <c r="QZ6" s="44">
        <v>0.3</v>
      </c>
      <c r="RA6" s="44">
        <f>CC$2*$QV$2 + CC$78*$QV$78 + CC$70*$QV$70 + CC$79*$QV$79 + CC$82*$QV$82 -(CC$65*$QV$65*1000/27.6 + CC$66*$QV$66 + CC$67*$QV$67 + CC$71*$QV$71 + CC$74*$QV$74 + CC$76*$QV$76 + CC$80*$QV$80 + CC$83*$QV$83 +CC$86*$QV$86)</f>
        <v>0</v>
      </c>
      <c r="RB6" s="44">
        <f t="shared" ref="RB6:RT6" si="8">CD$2*$QV$2 + CD$78*$QV$78 + CD$70*$QV$70 + CD$79*$QV$79 + CD$82*$QV$82 -(CD$65*$QV$65*1000/27.6 + CD$66*$QV$66 + CD$67*$QV$67 + CD$71*$QV$71 + CD$74*$QV$74 + CD$76*$QV$76 + CD$80*$QV$80 + CD$83*$QV$83 +CD$86*$QV$86)</f>
        <v>0</v>
      </c>
      <c r="RC6" s="44">
        <f t="shared" si="8"/>
        <v>0</v>
      </c>
      <c r="RD6" s="44">
        <f t="shared" si="8"/>
        <v>0</v>
      </c>
      <c r="RE6" s="44">
        <f t="shared" si="8"/>
        <v>0</v>
      </c>
      <c r="RF6" s="44">
        <f t="shared" si="8"/>
        <v>-6369.2535608532153</v>
      </c>
      <c r="RG6" s="44">
        <f t="shared" si="8"/>
        <v>-6613.6408762661185</v>
      </c>
      <c r="RH6" s="44">
        <f t="shared" si="8"/>
        <v>-6602.366418126946</v>
      </c>
      <c r="RI6" s="44">
        <f t="shared" si="8"/>
        <v>-6671.1196089366513</v>
      </c>
      <c r="RJ6" s="44">
        <f t="shared" si="8"/>
        <v>-6610.1373844801928</v>
      </c>
      <c r="RK6" s="44">
        <f t="shared" si="8"/>
        <v>-6605.6560351224734</v>
      </c>
      <c r="RL6" s="44">
        <f t="shared" si="8"/>
        <v>-6507.7789554990131</v>
      </c>
      <c r="RM6" s="44">
        <f t="shared" si="8"/>
        <v>-6590.7330353859115</v>
      </c>
      <c r="RN6" s="44">
        <f t="shared" si="8"/>
        <v>-6685.4617877253741</v>
      </c>
      <c r="RO6" s="44">
        <f t="shared" si="8"/>
        <v>-6512.520420633944</v>
      </c>
      <c r="RP6" s="44">
        <f t="shared" si="8"/>
        <v>-6537.1496868595696</v>
      </c>
      <c r="RQ6" s="44">
        <f t="shared" si="8"/>
        <v>-6485.2821697237268</v>
      </c>
      <c r="RR6" s="44">
        <f t="shared" si="8"/>
        <v>-6584.5508549591905</v>
      </c>
      <c r="RS6" s="44">
        <f t="shared" si="8"/>
        <v>-6539.4387368579373</v>
      </c>
      <c r="RT6" s="44">
        <f t="shared" si="8"/>
        <v>-6553.9318259659976</v>
      </c>
      <c r="RV6" s="95">
        <f t="shared" si="2"/>
        <v>2.50126E+18</v>
      </c>
      <c r="RW6" s="44">
        <f t="shared" si="3"/>
        <v>9.2042699999999993</v>
      </c>
      <c r="RX6" s="44">
        <v>0.3</v>
      </c>
      <c r="RY6" s="44">
        <f>0.8*RI6+0.2*RJ6</f>
        <v>-6658.92316404536</v>
      </c>
      <c r="RZ6" s="44">
        <f t="shared" si="4"/>
        <v>-6.6589231640453601</v>
      </c>
      <c r="SA6" s="12">
        <f t="shared" si="5"/>
        <v>-2.6622275029566538</v>
      </c>
      <c r="SB6" s="44">
        <v>29.031064185276545</v>
      </c>
      <c r="SN6" s="152"/>
    </row>
    <row r="7" spans="1:508" x14ac:dyDescent="0.3">
      <c r="A7">
        <v>0</v>
      </c>
      <c r="B7">
        <v>0</v>
      </c>
      <c r="C7">
        <v>4.364381647848992E-4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1.9905672297437168E-2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1.1427152041850323E-2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1.8856875815362599E-2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5.199024738977185E-3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 s="102" t="s">
        <v>9</v>
      </c>
      <c r="QU7" s="147"/>
      <c r="QV7" s="148"/>
      <c r="QW7" s="148"/>
      <c r="QX7" s="102"/>
      <c r="QY7" s="154">
        <v>6</v>
      </c>
      <c r="QZ7" s="44">
        <v>0.33299999999999996</v>
      </c>
      <c r="RA7" s="44">
        <f>CW$2*$QV$2 + CW$78*$QV$78 + CW$70*$QV$70+ CW$79*$QV$79 + CW$82*$QV$82 -(CW$65*$QV$65*1000/27.6 + CW$66*$QV$66 + CW$67*$QV$67 + CW$71*$QV$71 + CW$74*$QV$74 + CW$76*$QV$76 + CW$80*$QV$80 + CW$83*$QV$83 +CW$86*$QV$86)</f>
        <v>0</v>
      </c>
      <c r="RB7" s="44">
        <f t="shared" ref="RB7:RT7" si="9">CX$2*$QV$2 + CX$78*$QV$78 + CX$70*$QV$70+ CX$79*$QV$79 + CX$82*$QV$82 -(CX$65*$QV$65*1000/27.6 + CX$66*$QV$66 + CX$67*$QV$67 + CX$71*$QV$71 + CX$74*$QV$74 + CX$76*$QV$76 + CX$80*$QV$80 + CX$83*$QV$83 +CX$86*$QV$86)</f>
        <v>0</v>
      </c>
      <c r="RC7" s="44">
        <f t="shared" si="9"/>
        <v>0</v>
      </c>
      <c r="RD7" s="44">
        <f t="shared" si="9"/>
        <v>0</v>
      </c>
      <c r="RE7" s="44">
        <f t="shared" si="9"/>
        <v>0</v>
      </c>
      <c r="RF7" s="44">
        <f t="shared" si="9"/>
        <v>-6596.5216482700762</v>
      </c>
      <c r="RG7" s="44">
        <f t="shared" si="9"/>
        <v>-7198.0745136455189</v>
      </c>
      <c r="RH7" s="44">
        <f t="shared" si="9"/>
        <v>-7355.0296241574415</v>
      </c>
      <c r="RI7" s="44">
        <f t="shared" si="9"/>
        <v>-7305.6198383141118</v>
      </c>
      <c r="RJ7" s="44">
        <f t="shared" si="9"/>
        <v>-7341.6418591888541</v>
      </c>
      <c r="RK7" s="44">
        <f t="shared" si="9"/>
        <v>-7380.8379993282742</v>
      </c>
      <c r="RL7" s="44">
        <f t="shared" si="9"/>
        <v>-7290.5110628789525</v>
      </c>
      <c r="RM7" s="44">
        <f t="shared" si="9"/>
        <v>-7194.4227443072587</v>
      </c>
      <c r="RN7" s="44">
        <f t="shared" si="9"/>
        <v>-7324.4276026565167</v>
      </c>
      <c r="RO7" s="44">
        <f t="shared" si="9"/>
        <v>-7217.5697444864973</v>
      </c>
      <c r="RP7" s="44">
        <f t="shared" si="9"/>
        <v>-7264.7475922468566</v>
      </c>
      <c r="RQ7" s="44">
        <f t="shared" si="9"/>
        <v>-7177.927458329852</v>
      </c>
      <c r="RR7" s="44">
        <f t="shared" si="9"/>
        <v>-7234.6075398968242</v>
      </c>
      <c r="RS7" s="44">
        <f t="shared" si="9"/>
        <v>-7223.0651100132891</v>
      </c>
      <c r="RT7" s="44">
        <f t="shared" si="9"/>
        <v>-7265.3547642521389</v>
      </c>
      <c r="RV7" s="95">
        <f t="shared" si="2"/>
        <v>2.5652206E+18</v>
      </c>
      <c r="RW7" s="44">
        <f t="shared" si="3"/>
        <v>9.5985177000000004</v>
      </c>
      <c r="RX7" s="44">
        <v>0.33299999999999996</v>
      </c>
      <c r="RY7" s="44">
        <f>0.4*RI7+0.6*RJ7</f>
        <v>-7327.2330508389568</v>
      </c>
      <c r="RZ7" s="44">
        <f t="shared" si="4"/>
        <v>-7.3272330508389567</v>
      </c>
      <c r="SA7" s="12">
        <f t="shared" si="5"/>
        <v>-2.856375413030348</v>
      </c>
      <c r="SB7" s="44">
        <v>31.024544745708596</v>
      </c>
    </row>
    <row r="8" spans="1:508" x14ac:dyDescent="0.3">
      <c r="A8">
        <v>0</v>
      </c>
      <c r="B8">
        <v>0</v>
      </c>
      <c r="C8">
        <v>1.4183902304299465</v>
      </c>
      <c r="D8">
        <v>1.4993703126299196</v>
      </c>
      <c r="E8">
        <v>1.5058160196622166</v>
      </c>
      <c r="F8">
        <v>1.5040909240939859</v>
      </c>
      <c r="G8">
        <v>1.4700705891037322</v>
      </c>
      <c r="H8">
        <v>1.4671986912455035</v>
      </c>
      <c r="I8">
        <v>1.4561533628437076</v>
      </c>
      <c r="J8">
        <v>1.4404503118861374</v>
      </c>
      <c r="K8">
        <v>1.4661985187403721</v>
      </c>
      <c r="L8">
        <v>1.4619021398066443</v>
      </c>
      <c r="M8">
        <v>1.4579607623223076</v>
      </c>
      <c r="N8">
        <v>1.4487503283295831</v>
      </c>
      <c r="O8">
        <v>1.450459327484092</v>
      </c>
      <c r="P8">
        <v>1.4361528208930003</v>
      </c>
      <c r="Q8">
        <v>1.4407517650159669</v>
      </c>
      <c r="R8">
        <v>1.442782504564285</v>
      </c>
      <c r="S8">
        <v>1.4398426119115275</v>
      </c>
      <c r="T8">
        <v>1.4392519056377768</v>
      </c>
      <c r="U8">
        <v>0</v>
      </c>
      <c r="V8">
        <v>0</v>
      </c>
      <c r="W8">
        <v>0</v>
      </c>
      <c r="X8">
        <v>2.0294255840765909</v>
      </c>
      <c r="Y8">
        <v>2.1141838873153933</v>
      </c>
      <c r="Z8">
        <v>2.1152010239781265</v>
      </c>
      <c r="AA8">
        <v>2.1144808108076605</v>
      </c>
      <c r="AB8">
        <v>2.1235417270045449</v>
      </c>
      <c r="AC8">
        <v>2.1145744113753642</v>
      </c>
      <c r="AD8">
        <v>2.0076105305077587</v>
      </c>
      <c r="AE8">
        <v>1.9954292397690807</v>
      </c>
      <c r="AF8">
        <v>2.0088367761674615</v>
      </c>
      <c r="AG8">
        <v>2.0211946041173472</v>
      </c>
      <c r="AH8">
        <v>2.0024623689048342</v>
      </c>
      <c r="AI8">
        <v>1.9797932341456619</v>
      </c>
      <c r="AJ8">
        <v>1.9865783443864617</v>
      </c>
      <c r="AK8">
        <v>1.9655423842252202</v>
      </c>
      <c r="AL8">
        <v>1.9970746894358082</v>
      </c>
      <c r="AM8">
        <v>1.9775949415487908</v>
      </c>
      <c r="AN8">
        <v>1.967844587021397</v>
      </c>
      <c r="AO8">
        <v>0</v>
      </c>
      <c r="AP8">
        <v>0</v>
      </c>
      <c r="AQ8">
        <v>0</v>
      </c>
      <c r="AR8">
        <v>0</v>
      </c>
      <c r="AS8">
        <v>2.6122183074425345</v>
      </c>
      <c r="AT8">
        <v>2.7600371798202512</v>
      </c>
      <c r="AU8">
        <v>2.7518252323551589</v>
      </c>
      <c r="AV8">
        <v>2.7486458007769334</v>
      </c>
      <c r="AW8">
        <v>2.7472648441152852</v>
      </c>
      <c r="AX8">
        <v>2.7578495377672727</v>
      </c>
      <c r="AY8">
        <v>2.7140842376645606</v>
      </c>
      <c r="AZ8">
        <v>2.5947005761923827</v>
      </c>
      <c r="BA8">
        <v>2.5517692573683637</v>
      </c>
      <c r="BB8">
        <v>2.5421538167095052</v>
      </c>
      <c r="BC8">
        <v>2.527310142183476</v>
      </c>
      <c r="BD8">
        <v>2.5214934205816344</v>
      </c>
      <c r="BE8">
        <v>2.5311219278434844</v>
      </c>
      <c r="BF8">
        <v>2.5404721024337071</v>
      </c>
      <c r="BG8">
        <v>2.5553221883844706</v>
      </c>
      <c r="BH8">
        <v>2.5088437698382098</v>
      </c>
      <c r="BI8">
        <v>0</v>
      </c>
      <c r="BJ8">
        <v>0</v>
      </c>
      <c r="BK8">
        <v>0</v>
      </c>
      <c r="BL8">
        <v>0</v>
      </c>
      <c r="BM8">
        <v>2.8296070487433815</v>
      </c>
      <c r="BN8">
        <v>3.2204182892927893</v>
      </c>
      <c r="BO8">
        <v>3.3643948009228599</v>
      </c>
      <c r="BP8">
        <v>3.4020019967551116</v>
      </c>
      <c r="BQ8">
        <v>3.3710859993989981</v>
      </c>
      <c r="BR8">
        <v>3.3729152923555761</v>
      </c>
      <c r="BS8">
        <v>3.3723112981476273</v>
      </c>
      <c r="BT8">
        <v>3.374220338309327</v>
      </c>
      <c r="BU8">
        <v>3.334052603174436</v>
      </c>
      <c r="BV8">
        <v>3.2822306306892028</v>
      </c>
      <c r="BW8">
        <v>3.1176852331018119</v>
      </c>
      <c r="BX8">
        <v>3.0822866749248594</v>
      </c>
      <c r="BY8">
        <v>3.0742879703931463</v>
      </c>
      <c r="BZ8">
        <v>3.091191210081683</v>
      </c>
      <c r="CA8">
        <v>3.0776958095104137</v>
      </c>
      <c r="CB8">
        <v>3.0856688720093923</v>
      </c>
      <c r="CC8">
        <v>0</v>
      </c>
      <c r="CD8">
        <v>0</v>
      </c>
      <c r="CE8">
        <v>0</v>
      </c>
      <c r="CF8">
        <v>0</v>
      </c>
      <c r="CG8">
        <v>0</v>
      </c>
      <c r="CH8">
        <v>2.2060853885904748</v>
      </c>
      <c r="CI8">
        <v>3.9146893877182301</v>
      </c>
      <c r="CJ8">
        <v>3.9929518957503278</v>
      </c>
      <c r="CK8">
        <v>4.0165133769499954</v>
      </c>
      <c r="CL8">
        <v>3.9976476487062218</v>
      </c>
      <c r="CM8">
        <v>4.0047959893015248</v>
      </c>
      <c r="CN8">
        <v>3.9602317356238177</v>
      </c>
      <c r="CO8">
        <v>3.9877689375543857</v>
      </c>
      <c r="CP8">
        <v>4.0244218830325567</v>
      </c>
      <c r="CQ8">
        <v>3.9143159812299326</v>
      </c>
      <c r="CR8">
        <v>3.9036114557493011</v>
      </c>
      <c r="CS8">
        <v>3.6503892224977026</v>
      </c>
      <c r="CT8">
        <v>3.6759798378078496</v>
      </c>
      <c r="CU8">
        <v>3.6223004174893449</v>
      </c>
      <c r="CV8">
        <v>3.6280943741575675</v>
      </c>
      <c r="CW8">
        <v>0</v>
      </c>
      <c r="CX8">
        <v>0</v>
      </c>
      <c r="CY8">
        <v>0</v>
      </c>
      <c r="CZ8">
        <v>0</v>
      </c>
      <c r="DA8">
        <v>0</v>
      </c>
      <c r="DB8">
        <v>2.0133654904934999</v>
      </c>
      <c r="DC8">
        <v>3.926622462563178</v>
      </c>
      <c r="DD8">
        <v>4.4075548249571384</v>
      </c>
      <c r="DE8">
        <v>4.4130995850053454</v>
      </c>
      <c r="DF8">
        <v>4.42445393879715</v>
      </c>
      <c r="DG8">
        <v>4.4375091861456637</v>
      </c>
      <c r="DH8">
        <v>4.4173169566068342</v>
      </c>
      <c r="DI8">
        <v>4.3752307811129638</v>
      </c>
      <c r="DJ8">
        <v>4.4179073396629871</v>
      </c>
      <c r="DK8">
        <v>4.3642859459206589</v>
      </c>
      <c r="DL8">
        <v>4.3774519731033337</v>
      </c>
      <c r="DM8">
        <v>4.3082143676912512</v>
      </c>
      <c r="DN8">
        <v>4.2597540120615944</v>
      </c>
      <c r="DO8">
        <v>4.0609225454020912</v>
      </c>
      <c r="DP8">
        <v>4.0491775877956648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2.6283337117255932</v>
      </c>
      <c r="DX8">
        <v>4.6886958004800627</v>
      </c>
      <c r="DY8">
        <v>4.8135468024060284</v>
      </c>
      <c r="DZ8">
        <v>4.8332704824193886</v>
      </c>
      <c r="EA8">
        <v>4.8050787417899308</v>
      </c>
      <c r="EB8">
        <v>4.8597468179685253</v>
      </c>
      <c r="EC8">
        <v>4.8127343456952882</v>
      </c>
      <c r="ED8">
        <v>4.8287227399564987</v>
      </c>
      <c r="EE8">
        <v>4.7809441871607472</v>
      </c>
      <c r="EF8">
        <v>4.7807842411666801</v>
      </c>
      <c r="EG8">
        <v>4.7335794287571247</v>
      </c>
      <c r="EH8">
        <v>4.7204463987152847</v>
      </c>
      <c r="EI8">
        <v>4.6642501137101036</v>
      </c>
      <c r="EJ8">
        <v>4.4125938787367049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3.8884754590320156</v>
      </c>
      <c r="ER8">
        <v>4.6552011261510895</v>
      </c>
      <c r="ES8">
        <v>5.2195032262203789</v>
      </c>
      <c r="ET8">
        <v>5.2285101512984582</v>
      </c>
      <c r="EU8">
        <v>5.2504929616001528</v>
      </c>
      <c r="EV8">
        <v>5.2467603091070574</v>
      </c>
      <c r="EW8">
        <v>5.2509238568530785</v>
      </c>
      <c r="EX8">
        <v>5.261005879061698</v>
      </c>
      <c r="EY8">
        <v>5.196793682156895</v>
      </c>
      <c r="EZ8">
        <v>5.2078634442426051</v>
      </c>
      <c r="FA8">
        <v>5.229712742353847</v>
      </c>
      <c r="FB8">
        <v>5.2051161922650024</v>
      </c>
      <c r="FC8">
        <v>5.1095811010438261</v>
      </c>
      <c r="FD8">
        <v>5.0172793718563575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4.7158704620797671</v>
      </c>
      <c r="FM8">
        <v>5.5187562940360371</v>
      </c>
      <c r="FN8">
        <v>5.6849160367348954</v>
      </c>
      <c r="FO8">
        <v>5.6780245635490543</v>
      </c>
      <c r="FP8">
        <v>5.6550872168581376</v>
      </c>
      <c r="FQ8">
        <v>5.6662286116186351</v>
      </c>
      <c r="FR8">
        <v>5.6882144532379231</v>
      </c>
      <c r="FS8">
        <v>5.6235014565161583</v>
      </c>
      <c r="FT8">
        <v>5.6438901186624522</v>
      </c>
      <c r="FU8">
        <v>5.5944771961637398</v>
      </c>
      <c r="FV8">
        <v>5.6346810883708756</v>
      </c>
      <c r="FW8">
        <v>5.597211827546432</v>
      </c>
      <c r="FX8">
        <v>5.5824582017353688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4.2103764129277756</v>
      </c>
      <c r="GG8">
        <v>5.3578837831384156</v>
      </c>
      <c r="GH8">
        <v>6.04482599340019</v>
      </c>
      <c r="GI8">
        <v>6.0483639140614036</v>
      </c>
      <c r="GJ8">
        <v>6.1130206331632913</v>
      </c>
      <c r="GK8">
        <v>6.0224573072982182</v>
      </c>
      <c r="GL8">
        <v>6.0716876456327871</v>
      </c>
      <c r="GM8">
        <v>6.0309162854449729</v>
      </c>
      <c r="GN8">
        <v>6.0218196739439103</v>
      </c>
      <c r="GO8">
        <v>6.0341970389299204</v>
      </c>
      <c r="GP8">
        <v>6.0289206501806678</v>
      </c>
      <c r="GQ8">
        <v>6.0246476525292154</v>
      </c>
      <c r="GR8">
        <v>5.9849907352038212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4.4353772118753616</v>
      </c>
      <c r="HA8">
        <v>5.3889254800373099</v>
      </c>
      <c r="HB8">
        <v>6.2978213494245816</v>
      </c>
      <c r="HC8">
        <v>6.4919161995571173</v>
      </c>
      <c r="HD8">
        <v>6.4825305580927353</v>
      </c>
      <c r="HE8">
        <v>6.5248506344452162</v>
      </c>
      <c r="HF8">
        <v>6.5023795797751109</v>
      </c>
      <c r="HG8">
        <v>6.4264518503946553</v>
      </c>
      <c r="HH8">
        <v>6.4082710256726321</v>
      </c>
      <c r="HI8">
        <v>6.4079042286018923</v>
      </c>
      <c r="HJ8">
        <v>6.3917903676835763</v>
      </c>
      <c r="HK8">
        <v>6.4291054659975817</v>
      </c>
      <c r="HL8">
        <v>6.4683180204339212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5.433142109437691</v>
      </c>
      <c r="HV8">
        <v>5.9990166542472494</v>
      </c>
      <c r="HW8">
        <v>6.8647466627994769</v>
      </c>
      <c r="HX8">
        <v>6.9469949275823062</v>
      </c>
      <c r="HY8">
        <v>6.8666182842684407</v>
      </c>
      <c r="HZ8">
        <v>6.8724959245413535</v>
      </c>
      <c r="IA8">
        <v>6.8453636771423287</v>
      </c>
      <c r="IB8">
        <v>6.8176346058447761</v>
      </c>
      <c r="IC8">
        <v>6.8685214968333819</v>
      </c>
      <c r="ID8">
        <v>6.8379698119196846</v>
      </c>
      <c r="IE8">
        <v>6.8649166204375778</v>
      </c>
      <c r="IF8">
        <v>6.8638078805149343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5.1606227029049174</v>
      </c>
      <c r="IP8">
        <v>6.0530206375219517</v>
      </c>
      <c r="IQ8">
        <v>7.0589488895281933</v>
      </c>
      <c r="IR8">
        <v>7.3310007053377122</v>
      </c>
      <c r="IS8">
        <v>7.330273280589604</v>
      </c>
      <c r="IT8">
        <v>7.339958909160849</v>
      </c>
      <c r="IU8">
        <v>7.2374070962539845</v>
      </c>
      <c r="IV8">
        <v>7.23600805193625</v>
      </c>
      <c r="IW8">
        <v>7.2496891602286517</v>
      </c>
      <c r="IX8">
        <v>7.2530908867649035</v>
      </c>
      <c r="IY8">
        <v>7.2520159859928892</v>
      </c>
      <c r="IZ8">
        <v>7.2766679755227823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5.1387941233920031</v>
      </c>
      <c r="JK8">
        <v>6.7506520674573975</v>
      </c>
      <c r="JL8">
        <v>7.6062768728670731</v>
      </c>
      <c r="JM8">
        <v>7.7710329018626121</v>
      </c>
      <c r="JN8">
        <v>7.7916537616577752</v>
      </c>
      <c r="JO8">
        <v>7.6738895532321019</v>
      </c>
      <c r="JP8">
        <v>7.6473925687413704</v>
      </c>
      <c r="JQ8">
        <v>7.6701631868964677</v>
      </c>
      <c r="JR8">
        <v>7.6868026302122843</v>
      </c>
      <c r="JS8">
        <v>7.673028616889046</v>
      </c>
      <c r="JT8">
        <v>7.6808965663362372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5.7250704201223064</v>
      </c>
      <c r="KE8">
        <v>6.7091620738482245</v>
      </c>
      <c r="KF8">
        <v>7.8146936505214422</v>
      </c>
      <c r="KG8">
        <v>8.1303318462586347</v>
      </c>
      <c r="KH8">
        <v>8.1321903712425367</v>
      </c>
      <c r="KI8">
        <v>8.117446905828972</v>
      </c>
      <c r="KJ8">
        <v>8.0858412030008875</v>
      </c>
      <c r="KK8">
        <v>8.0987905269899088</v>
      </c>
      <c r="KL8">
        <v>8.0981997781148358</v>
      </c>
      <c r="KM8">
        <v>8.1383426557139344</v>
      </c>
      <c r="KN8">
        <v>8.1485930679535254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5.6030520892883997</v>
      </c>
      <c r="KY8">
        <v>5.7725570946279046</v>
      </c>
      <c r="KZ8">
        <v>7.405460628188024</v>
      </c>
      <c r="LA8">
        <v>8.3776875697082147</v>
      </c>
      <c r="LB8">
        <v>8.5941274514193946</v>
      </c>
      <c r="LC8">
        <v>8.4631299992838329</v>
      </c>
      <c r="LD8">
        <v>8.4909712975870466</v>
      </c>
      <c r="LE8">
        <v>8.460834038452159</v>
      </c>
      <c r="LF8">
        <v>8.4335492408832788</v>
      </c>
      <c r="LG8">
        <v>8.4688008402115926</v>
      </c>
      <c r="LH8">
        <v>8.4723390225592876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6.3573147650318464</v>
      </c>
      <c r="LT8">
        <v>7.2211769090815343</v>
      </c>
      <c r="LU8">
        <v>8.0083662656711354</v>
      </c>
      <c r="LV8">
        <v>8.8594978093044965</v>
      </c>
      <c r="LW8">
        <v>8.9117462785554906</v>
      </c>
      <c r="LX8">
        <v>8.9179203643828924</v>
      </c>
      <c r="LY8">
        <v>8.8741901540106909</v>
      </c>
      <c r="LZ8">
        <v>8.9555006545685245</v>
      </c>
      <c r="MA8">
        <v>8.953010036902123</v>
      </c>
      <c r="MB8">
        <v>8.9028691974763579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6.6136474366279909</v>
      </c>
      <c r="MO8">
        <v>7.6142520023080804</v>
      </c>
      <c r="MP8">
        <v>8.6112246117999458</v>
      </c>
      <c r="MQ8">
        <v>9.1620498825960812</v>
      </c>
      <c r="MR8">
        <v>9.3724095647315977</v>
      </c>
      <c r="MS8">
        <v>9.288115410596582</v>
      </c>
      <c r="MT8">
        <v>9.3309301622498015</v>
      </c>
      <c r="MU8">
        <v>9.2877791508536607</v>
      </c>
      <c r="MV8">
        <v>9.2583373331273435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6.9531679813112994</v>
      </c>
      <c r="NI8">
        <v>6.7468890648205369</v>
      </c>
      <c r="NJ8">
        <v>7.897508534937506</v>
      </c>
      <c r="NK8">
        <v>8.9755493273474851</v>
      </c>
      <c r="NL8">
        <v>9.5168167781621769</v>
      </c>
      <c r="NM8">
        <v>9.7538635921051782</v>
      </c>
      <c r="NN8">
        <v>9.7325764310317986</v>
      </c>
      <c r="NO8">
        <v>9.7564446012646506</v>
      </c>
      <c r="NP8">
        <v>9.776240270911364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7.2982606201081834</v>
      </c>
      <c r="OD8">
        <v>7.2112047668440233</v>
      </c>
      <c r="OE8">
        <v>8.3726565590689432</v>
      </c>
      <c r="OF8">
        <v>9.3978758486659384</v>
      </c>
      <c r="OG8">
        <v>9.9212988056750557</v>
      </c>
      <c r="OH8">
        <v>10.133382526152996</v>
      </c>
      <c r="OI8">
        <v>10.093939301842171</v>
      </c>
      <c r="OJ8">
        <v>10.195218737016535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7.3319490035743575</v>
      </c>
      <c r="OY8">
        <v>6.4032766643175441</v>
      </c>
      <c r="OZ8">
        <v>8.7365463966398273</v>
      </c>
      <c r="PA8">
        <v>9.7285377935464847</v>
      </c>
      <c r="PB8">
        <v>10.389884989836796</v>
      </c>
      <c r="PC8">
        <v>10.55660696471401</v>
      </c>
      <c r="PD8">
        <v>10.507325457499904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7.4396964496451794</v>
      </c>
      <c r="PT8">
        <v>7.7619081618881225</v>
      </c>
      <c r="PU8">
        <v>9.1335032611760862</v>
      </c>
      <c r="PV8">
        <v>10.000713852459205</v>
      </c>
      <c r="PW8">
        <v>10.664369294543487</v>
      </c>
      <c r="PX8">
        <v>10.900299578058696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6.3023900489396851</v>
      </c>
      <c r="QN8">
        <v>7.8999930017850017</v>
      </c>
      <c r="QO8">
        <v>8.6874340150572937</v>
      </c>
      <c r="QP8">
        <v>9.268760218934494</v>
      </c>
      <c r="QQ8">
        <v>10.252740693824141</v>
      </c>
      <c r="QR8">
        <v>10.955136042821596</v>
      </c>
      <c r="QS8" s="102" t="s">
        <v>11</v>
      </c>
      <c r="QU8" s="147"/>
      <c r="QV8" s="148"/>
      <c r="QW8" s="148"/>
      <c r="QX8" s="102"/>
      <c r="QY8" s="154">
        <v>7</v>
      </c>
      <c r="QZ8" s="44">
        <v>0.36599999999999999</v>
      </c>
      <c r="RA8" s="44">
        <f>DQ$2*$QV$2 + DQ$78*$QV$78 + DQ$70*$QV$70+ DQ$79*$QV$79 + DQ$82*$QV$82 -(DQ$65*$QV$65*1000/27.6 + DQ$66*$QV$66 + DQ$67*$QV$67 + DQ$71*$QV$71 + DQ$74*$QV$74 + DQ$76*$QV$76 + DQ$80*$QV$80 + DQ$83*$QV$83 +DQ$86*$QV$86)</f>
        <v>0</v>
      </c>
      <c r="RB8" s="44">
        <f t="shared" ref="RB8:RT8" si="10">DR$2*$QV$2 + DR$78*$QV$78 + DR$70*$QV$70+ DR$79*$QV$79 + DR$82*$QV$82 -(DR$65*$QV$65*1000/27.6 + DR$66*$QV$66 + DR$67*$QV$67 + DR$71*$QV$71 + DR$74*$QV$74 + DR$76*$QV$76 + DR$80*$QV$80 + DR$83*$QV$83 +DR$86*$QV$86)</f>
        <v>0</v>
      </c>
      <c r="RC8" s="44">
        <f t="shared" si="10"/>
        <v>0</v>
      </c>
      <c r="RD8" s="44">
        <f t="shared" si="10"/>
        <v>0</v>
      </c>
      <c r="RE8" s="44">
        <f t="shared" si="10"/>
        <v>0</v>
      </c>
      <c r="RF8" s="44">
        <f t="shared" si="10"/>
        <v>0</v>
      </c>
      <c r="RG8" s="44">
        <f t="shared" si="10"/>
        <v>-7480.8718212427329</v>
      </c>
      <c r="RH8" s="44">
        <f t="shared" si="10"/>
        <v>-7582.4028964178769</v>
      </c>
      <c r="RI8" s="44">
        <f t="shared" si="10"/>
        <v>-7644.189834733842</v>
      </c>
      <c r="RJ8" s="44">
        <f t="shared" si="10"/>
        <v>-7690.4668710863461</v>
      </c>
      <c r="RK8" s="44">
        <f t="shared" si="10"/>
        <v>-7611.0807008046686</v>
      </c>
      <c r="RL8" s="44">
        <f t="shared" si="10"/>
        <v>-7768.101327514225</v>
      </c>
      <c r="RM8" s="44">
        <f t="shared" si="10"/>
        <v>-7608.0247638953933</v>
      </c>
      <c r="RN8" s="44">
        <f t="shared" si="10"/>
        <v>-7674.0468393731653</v>
      </c>
      <c r="RO8" s="44">
        <f t="shared" si="10"/>
        <v>-7598.4649649246348</v>
      </c>
      <c r="RP8" s="44">
        <f t="shared" si="10"/>
        <v>-7579.8160941275301</v>
      </c>
      <c r="RQ8" s="44">
        <f t="shared" si="10"/>
        <v>-7469.7568493953813</v>
      </c>
      <c r="RR8" s="44">
        <f t="shared" si="10"/>
        <v>-7523.048136821044</v>
      </c>
      <c r="RS8" s="44">
        <f t="shared" si="10"/>
        <v>-7609.0538245717717</v>
      </c>
      <c r="RT8" s="44">
        <f t="shared" si="10"/>
        <v>-7594.2614147900485</v>
      </c>
      <c r="RV8" s="95">
        <f t="shared" si="2"/>
        <v>2.6291812E+18</v>
      </c>
      <c r="RW8" s="44">
        <f t="shared" si="3"/>
        <v>9.9927654000000015</v>
      </c>
      <c r="RX8" s="44">
        <v>0.36599999999999999</v>
      </c>
      <c r="RY8" s="44">
        <f>0.01*RI8+0.99*RJ8</f>
        <v>-7690.004100722821</v>
      </c>
      <c r="RZ8" s="44">
        <f t="shared" si="4"/>
        <v>-7.6900041007228213</v>
      </c>
      <c r="SA8" s="12">
        <f t="shared" si="5"/>
        <v>-2.9248665328668948</v>
      </c>
      <c r="SB8" s="44">
        <v>31.461262911089698</v>
      </c>
    </row>
    <row r="9" spans="1:508" x14ac:dyDescent="0.3">
      <c r="A9">
        <v>0</v>
      </c>
      <c r="B9">
        <v>0</v>
      </c>
      <c r="C9">
        <v>-1.4183902304299465</v>
      </c>
      <c r="D9">
        <v>-1.4993703126299196</v>
      </c>
      <c r="E9">
        <v>-1.5058160196622166</v>
      </c>
      <c r="F9">
        <v>-1.5040909240939859</v>
      </c>
      <c r="G9">
        <v>-1.4700705891037322</v>
      </c>
      <c r="H9">
        <v>-1.4671986912455035</v>
      </c>
      <c r="I9">
        <v>-1.4561533628437076</v>
      </c>
      <c r="J9">
        <v>-1.4404503118861376</v>
      </c>
      <c r="K9">
        <v>-1.4661985187403721</v>
      </c>
      <c r="L9">
        <v>-1.4619021398066443</v>
      </c>
      <c r="M9">
        <v>-1.4579607623223076</v>
      </c>
      <c r="N9">
        <v>-1.4487503283295831</v>
      </c>
      <c r="O9">
        <v>-1.4490984100510338</v>
      </c>
      <c r="P9">
        <v>-1.4346321300748797</v>
      </c>
      <c r="Q9">
        <v>-1.4390815528283294</v>
      </c>
      <c r="R9">
        <v>-1.4415094654531406</v>
      </c>
      <c r="S9">
        <v>-1.4383116329707495</v>
      </c>
      <c r="T9">
        <v>-1.4378588807153023</v>
      </c>
      <c r="U9">
        <v>0</v>
      </c>
      <c r="V9">
        <v>0</v>
      </c>
      <c r="W9">
        <v>0</v>
      </c>
      <c r="X9">
        <v>-2.0294255840765909</v>
      </c>
      <c r="Y9">
        <v>-2.1141838873153933</v>
      </c>
      <c r="Z9">
        <v>-2.115201023978126</v>
      </c>
      <c r="AA9">
        <v>-2.1144808108076605</v>
      </c>
      <c r="AB9">
        <v>-2.1235417270045449</v>
      </c>
      <c r="AC9">
        <v>-2.1145744113753642</v>
      </c>
      <c r="AD9">
        <v>-2.0076105305077587</v>
      </c>
      <c r="AE9">
        <v>-1.9954292397690805</v>
      </c>
      <c r="AF9">
        <v>-2.0088367761674615</v>
      </c>
      <c r="AG9">
        <v>-2.0211946041173472</v>
      </c>
      <c r="AH9">
        <v>-2.0024623689048342</v>
      </c>
      <c r="AI9">
        <v>-1.9776006281836145</v>
      </c>
      <c r="AJ9">
        <v>-1.9846152435077649</v>
      </c>
      <c r="AK9">
        <v>-1.9635827107191115</v>
      </c>
      <c r="AL9">
        <v>-1.9948500729624967</v>
      </c>
      <c r="AM9">
        <v>-1.9755984077293987</v>
      </c>
      <c r="AN9">
        <v>-1.9657760226231207</v>
      </c>
      <c r="AO9">
        <v>0</v>
      </c>
      <c r="AP9">
        <v>0</v>
      </c>
      <c r="AQ9">
        <v>0</v>
      </c>
      <c r="AR9">
        <v>0</v>
      </c>
      <c r="AS9">
        <v>-2.6122183074425345</v>
      </c>
      <c r="AT9">
        <v>-2.7600371798202512</v>
      </c>
      <c r="AU9">
        <v>-2.7518252323551589</v>
      </c>
      <c r="AV9">
        <v>-2.7486458007769334</v>
      </c>
      <c r="AW9">
        <v>-2.7472648441152852</v>
      </c>
      <c r="AX9">
        <v>-2.7578495377672727</v>
      </c>
      <c r="AY9">
        <v>-2.7140842376645606</v>
      </c>
      <c r="AZ9">
        <v>-2.5947005761923827</v>
      </c>
      <c r="BA9">
        <v>-2.5517692573683641</v>
      </c>
      <c r="BB9">
        <v>-2.5421538167095052</v>
      </c>
      <c r="BC9">
        <v>-2.5248506918035325</v>
      </c>
      <c r="BD9">
        <v>-2.5189388395842225</v>
      </c>
      <c r="BE9">
        <v>-2.5282267035819057</v>
      </c>
      <c r="BF9">
        <v>-2.5379203487899304</v>
      </c>
      <c r="BG9">
        <v>-2.5528487405009934</v>
      </c>
      <c r="BH9">
        <v>-2.5058238936770008</v>
      </c>
      <c r="BI9">
        <v>0</v>
      </c>
      <c r="BJ9">
        <v>0</v>
      </c>
      <c r="BK9">
        <v>0</v>
      </c>
      <c r="BL9">
        <v>0</v>
      </c>
      <c r="BM9">
        <v>-2.8296070487433815</v>
      </c>
      <c r="BN9">
        <v>-3.2204182892927893</v>
      </c>
      <c r="BO9">
        <v>-3.3643948009228599</v>
      </c>
      <c r="BP9">
        <v>-3.4020019967551116</v>
      </c>
      <c r="BQ9">
        <v>-3.3710859993989981</v>
      </c>
      <c r="BR9">
        <v>-3.3729152923555761</v>
      </c>
      <c r="BS9">
        <v>-3.3723112981476273</v>
      </c>
      <c r="BT9">
        <v>-3.374220338309327</v>
      </c>
      <c r="BU9">
        <v>-3.334052603174436</v>
      </c>
      <c r="BV9">
        <v>-3.2822306306892028</v>
      </c>
      <c r="BW9">
        <v>-3.1129571602407289</v>
      </c>
      <c r="BX9">
        <v>-3.0789888704175419</v>
      </c>
      <c r="BY9">
        <v>-3.0708093447224871</v>
      </c>
      <c r="BZ9">
        <v>-3.0876074618221967</v>
      </c>
      <c r="CA9">
        <v>-3.0745033047092076</v>
      </c>
      <c r="CB9">
        <v>-3.0825046050129314</v>
      </c>
      <c r="CC9">
        <v>0</v>
      </c>
      <c r="CD9">
        <v>0</v>
      </c>
      <c r="CE9">
        <v>0</v>
      </c>
      <c r="CF9">
        <v>0</v>
      </c>
      <c r="CG9">
        <v>0</v>
      </c>
      <c r="CH9">
        <v>-2.2060853885904748</v>
      </c>
      <c r="CI9">
        <v>-3.9146893877182301</v>
      </c>
      <c r="CJ9">
        <v>-3.9929518957503287</v>
      </c>
      <c r="CK9">
        <v>-4.0165133769499954</v>
      </c>
      <c r="CL9">
        <v>-3.9976476487062218</v>
      </c>
      <c r="CM9">
        <v>-4.0047959893015257</v>
      </c>
      <c r="CN9">
        <v>-3.9602317356238177</v>
      </c>
      <c r="CO9">
        <v>-3.9877689375543857</v>
      </c>
      <c r="CP9">
        <v>-4.0244218830325567</v>
      </c>
      <c r="CQ9">
        <v>-3.9096210830032652</v>
      </c>
      <c r="CR9">
        <v>-3.8981167673487547</v>
      </c>
      <c r="CS9">
        <v>-3.6451218113951911</v>
      </c>
      <c r="CT9">
        <v>-3.6707112432865903</v>
      </c>
      <c r="CU9">
        <v>-3.6180946885086485</v>
      </c>
      <c r="CV9">
        <v>-3.6237155473400851</v>
      </c>
      <c r="CW9">
        <v>0</v>
      </c>
      <c r="CX9">
        <v>0</v>
      </c>
      <c r="CY9">
        <v>0</v>
      </c>
      <c r="CZ9">
        <v>0</v>
      </c>
      <c r="DA9">
        <v>0</v>
      </c>
      <c r="DB9">
        <v>-2.0133654904934999</v>
      </c>
      <c r="DC9">
        <v>-3.926622462563178</v>
      </c>
      <c r="DD9">
        <v>-4.4075548249571384</v>
      </c>
      <c r="DE9">
        <v>-4.4130995850053454</v>
      </c>
      <c r="DF9">
        <v>-4.42445393879715</v>
      </c>
      <c r="DG9">
        <v>-4.4375091861456637</v>
      </c>
      <c r="DH9">
        <v>-4.4173169566068342</v>
      </c>
      <c r="DI9">
        <v>-4.3752307811129638</v>
      </c>
      <c r="DJ9">
        <v>-4.4179073396629871</v>
      </c>
      <c r="DK9">
        <v>-4.3612102696303223</v>
      </c>
      <c r="DL9">
        <v>-4.3742379843238348</v>
      </c>
      <c r="DM9">
        <v>-4.3032319144168607</v>
      </c>
      <c r="DN9">
        <v>-4.2533701173099665</v>
      </c>
      <c r="DO9">
        <v>-4.0553036409457919</v>
      </c>
      <c r="DP9">
        <v>-4.0437767777166558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-2.6283337117255932</v>
      </c>
      <c r="DX9">
        <v>-4.6886958004800627</v>
      </c>
      <c r="DY9">
        <v>-4.8135468024060284</v>
      </c>
      <c r="DZ9">
        <v>-4.8332704824193886</v>
      </c>
      <c r="EA9">
        <v>-4.8050787417899308</v>
      </c>
      <c r="EB9">
        <v>-4.8597468179685253</v>
      </c>
      <c r="EC9">
        <v>-4.8127343456952882</v>
      </c>
      <c r="ED9">
        <v>-4.8287227399564987</v>
      </c>
      <c r="EE9">
        <v>-4.7777361740196458</v>
      </c>
      <c r="EF9">
        <v>-4.7776193660683957</v>
      </c>
      <c r="EG9">
        <v>-4.7300831926307465</v>
      </c>
      <c r="EH9">
        <v>-4.71523641658559</v>
      </c>
      <c r="EI9">
        <v>-4.6571910582920752</v>
      </c>
      <c r="EJ9">
        <v>-4.4045088146254887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-3.8884754590320156</v>
      </c>
      <c r="ER9">
        <v>-4.6552011261510895</v>
      </c>
      <c r="ES9">
        <v>-5.2195032262203789</v>
      </c>
      <c r="ET9">
        <v>-5.2285101512984582</v>
      </c>
      <c r="EU9">
        <v>-5.2504929616001528</v>
      </c>
      <c r="EV9">
        <v>-5.2467603091070574</v>
      </c>
      <c r="EW9">
        <v>-5.2509238568530785</v>
      </c>
      <c r="EX9">
        <v>-5.261005879061698</v>
      </c>
      <c r="EY9">
        <v>-5.1930910270457415</v>
      </c>
      <c r="EZ9">
        <v>-5.2045011122029656</v>
      </c>
      <c r="FA9">
        <v>-5.2261144680953722</v>
      </c>
      <c r="FB9">
        <v>-5.2017048553949907</v>
      </c>
      <c r="FC9">
        <v>-5.1018638353760286</v>
      </c>
      <c r="FD9">
        <v>-5.0084423091406807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-4.7158704620797671</v>
      </c>
      <c r="FM9">
        <v>-5.5187562940360371</v>
      </c>
      <c r="FN9">
        <v>-5.6849160367348954</v>
      </c>
      <c r="FO9">
        <v>-5.6780245635490552</v>
      </c>
      <c r="FP9">
        <v>-5.6550872168581376</v>
      </c>
      <c r="FQ9">
        <v>-5.6662286116186351</v>
      </c>
      <c r="FR9">
        <v>-5.6882144532379231</v>
      </c>
      <c r="FS9">
        <v>-5.6197860692206785</v>
      </c>
      <c r="FT9">
        <v>-5.6402114259188867</v>
      </c>
      <c r="FU9">
        <v>-5.5904237291766288</v>
      </c>
      <c r="FV9">
        <v>-5.6308465548869604</v>
      </c>
      <c r="FW9">
        <v>-5.5936621502748034</v>
      </c>
      <c r="FX9">
        <v>-5.5763744206533259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-4.2103764129277756</v>
      </c>
      <c r="GG9">
        <v>-5.3578837831384156</v>
      </c>
      <c r="GH9">
        <v>-6.04482599340019</v>
      </c>
      <c r="GI9">
        <v>-6.0483639140614036</v>
      </c>
      <c r="GJ9">
        <v>-6.1130206331632913</v>
      </c>
      <c r="GK9">
        <v>-6.0224573072982182</v>
      </c>
      <c r="GL9">
        <v>-6.0716876456327871</v>
      </c>
      <c r="GM9">
        <v>-6.0263176938051286</v>
      </c>
      <c r="GN9">
        <v>-6.0179866254544843</v>
      </c>
      <c r="GO9">
        <v>-6.0300450888619412</v>
      </c>
      <c r="GP9">
        <v>-6.0251703977036781</v>
      </c>
      <c r="GQ9">
        <v>-6.0205866026283159</v>
      </c>
      <c r="GR9">
        <v>-5.9808306237142821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-4.4353772118753616</v>
      </c>
      <c r="HA9">
        <v>-5.3889254800373099</v>
      </c>
      <c r="HB9">
        <v>-6.2978213494245816</v>
      </c>
      <c r="HC9">
        <v>-6.4919161995571173</v>
      </c>
      <c r="HD9">
        <v>-6.4825305580927353</v>
      </c>
      <c r="HE9">
        <v>-6.5248506344452162</v>
      </c>
      <c r="HF9">
        <v>-6.5023795797751109</v>
      </c>
      <c r="HG9">
        <v>-6.4218389960133093</v>
      </c>
      <c r="HH9">
        <v>-6.4038797260533107</v>
      </c>
      <c r="HI9">
        <v>-6.4037492621133705</v>
      </c>
      <c r="HJ9">
        <v>-6.3872507595918027</v>
      </c>
      <c r="HK9">
        <v>-6.4243807660832708</v>
      </c>
      <c r="HL9">
        <v>-6.4639580779211538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-5.433142109437691</v>
      </c>
      <c r="HV9">
        <v>-5.9990166542472494</v>
      </c>
      <c r="HW9">
        <v>-6.8647466627994769</v>
      </c>
      <c r="HX9">
        <v>-6.9469949275823062</v>
      </c>
      <c r="HY9">
        <v>-6.8666182842684407</v>
      </c>
      <c r="HZ9">
        <v>-6.8724959245413535</v>
      </c>
      <c r="IA9">
        <v>-6.8407202180491504</v>
      </c>
      <c r="IB9">
        <v>-6.8125890732499217</v>
      </c>
      <c r="IC9">
        <v>-6.8636658429680324</v>
      </c>
      <c r="ID9">
        <v>-6.8330997770768374</v>
      </c>
      <c r="IE9">
        <v>-6.8605169410914613</v>
      </c>
      <c r="IF9">
        <v>-6.8590707647879334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-5.1606227029049174</v>
      </c>
      <c r="IP9">
        <v>-6.0530206375219517</v>
      </c>
      <c r="IQ9">
        <v>-7.0589488895281933</v>
      </c>
      <c r="IR9">
        <v>-7.3310007053377122</v>
      </c>
      <c r="IS9">
        <v>-7.330273280589604</v>
      </c>
      <c r="IT9">
        <v>-7.339958909160849</v>
      </c>
      <c r="IU9">
        <v>-7.2325110047538397</v>
      </c>
      <c r="IV9">
        <v>-7.2315149803779288</v>
      </c>
      <c r="IW9">
        <v>-7.2445083633656422</v>
      </c>
      <c r="IX9">
        <v>-7.2481717778329076</v>
      </c>
      <c r="IY9">
        <v>-7.2468157330667493</v>
      </c>
      <c r="IZ9">
        <v>-7.2715820557948954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-5.1387941233920031</v>
      </c>
      <c r="JK9">
        <v>-6.7506520674573975</v>
      </c>
      <c r="JL9">
        <v>-7.6062768728670731</v>
      </c>
      <c r="JM9">
        <v>-7.7710329018626121</v>
      </c>
      <c r="JN9">
        <v>-7.7916537616577752</v>
      </c>
      <c r="JO9">
        <v>-7.6682770636592936</v>
      </c>
      <c r="JP9">
        <v>-7.6415161299770213</v>
      </c>
      <c r="JQ9">
        <v>-7.6647510362372211</v>
      </c>
      <c r="JR9">
        <v>-7.6814383451244899</v>
      </c>
      <c r="JS9">
        <v>-7.6679962343371288</v>
      </c>
      <c r="JT9">
        <v>-7.6758597656964547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-5.7250704201223064</v>
      </c>
      <c r="KE9">
        <v>-6.7091620738482263</v>
      </c>
      <c r="KF9">
        <v>-7.8146936505214422</v>
      </c>
      <c r="KG9">
        <v>-8.1303318462586347</v>
      </c>
      <c r="KH9">
        <v>-8.1321903712425367</v>
      </c>
      <c r="KI9">
        <v>-8.1114359610483415</v>
      </c>
      <c r="KJ9">
        <v>-8.0797777884409729</v>
      </c>
      <c r="KK9">
        <v>-8.0934555721063255</v>
      </c>
      <c r="KL9">
        <v>-8.0927169885829002</v>
      </c>
      <c r="KM9">
        <v>-8.1326043673281276</v>
      </c>
      <c r="KN9">
        <v>-8.1426205360322879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-5.6030520892883997</v>
      </c>
      <c r="KY9">
        <v>-5.7725570946279046</v>
      </c>
      <c r="KZ9">
        <v>-7.405460628188024</v>
      </c>
      <c r="LA9">
        <v>-8.3776875697082147</v>
      </c>
      <c r="LB9">
        <v>-8.5941274514193946</v>
      </c>
      <c r="LC9">
        <v>-8.4559009864024137</v>
      </c>
      <c r="LD9">
        <v>-8.4845728238060598</v>
      </c>
      <c r="LE9">
        <v>-8.4551421831268758</v>
      </c>
      <c r="LF9">
        <v>-8.4279410975269524</v>
      </c>
      <c r="LG9">
        <v>-8.4631290100728425</v>
      </c>
      <c r="LH9">
        <v>-8.4665931775808101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-6.3573147650318464</v>
      </c>
      <c r="LT9">
        <v>-7.2211769090815343</v>
      </c>
      <c r="LU9">
        <v>-8.0083662656711354</v>
      </c>
      <c r="LV9">
        <v>-8.8594978093044965</v>
      </c>
      <c r="LW9">
        <v>-8.9056511767799957</v>
      </c>
      <c r="LX9">
        <v>-8.9119438312370463</v>
      </c>
      <c r="LY9">
        <v>-8.8682447742148991</v>
      </c>
      <c r="LZ9">
        <v>-8.9492104664823291</v>
      </c>
      <c r="MA9">
        <v>-8.9478013418705622</v>
      </c>
      <c r="MB9">
        <v>-8.8964488634056469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-6.6136474366279909</v>
      </c>
      <c r="MO9">
        <v>-7.6142520023080804</v>
      </c>
      <c r="MP9">
        <v>-8.6112246117999458</v>
      </c>
      <c r="MQ9">
        <v>-9.156096513946105</v>
      </c>
      <c r="MR9">
        <v>-9.3656023541815614</v>
      </c>
      <c r="MS9">
        <v>-9.2820193972262945</v>
      </c>
      <c r="MT9">
        <v>-9.3248398232319065</v>
      </c>
      <c r="MU9">
        <v>-9.2822065609843403</v>
      </c>
      <c r="MV9">
        <v>-9.2524189359902476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-6.9531679813112985</v>
      </c>
      <c r="NI9">
        <v>-6.7468890648205369</v>
      </c>
      <c r="NJ9">
        <v>-7.897508534937506</v>
      </c>
      <c r="NK9">
        <v>-8.96476145491979</v>
      </c>
      <c r="NL9">
        <v>-9.5095249537529138</v>
      </c>
      <c r="NM9">
        <v>-9.7465294420329123</v>
      </c>
      <c r="NN9">
        <v>-9.7254141559905136</v>
      </c>
      <c r="NO9">
        <v>-9.7502031654454431</v>
      </c>
      <c r="NP9">
        <v>-9.770133295758292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-7.2982606201081834</v>
      </c>
      <c r="OD9">
        <v>-7.2112047668440233</v>
      </c>
      <c r="OE9">
        <v>-8.3561433600258805</v>
      </c>
      <c r="OF9">
        <v>-9.389899893854551</v>
      </c>
      <c r="OG9">
        <v>-9.9140846104180866</v>
      </c>
      <c r="OH9">
        <v>-10.126344866665248</v>
      </c>
      <c r="OI9">
        <v>-10.087421307183243</v>
      </c>
      <c r="OJ9">
        <v>-10.188009429025055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-7.3319490035743575</v>
      </c>
      <c r="OY9">
        <v>-6.3336655195352405</v>
      </c>
      <c r="OZ9">
        <v>-8.7202965394962941</v>
      </c>
      <c r="PA9">
        <v>-9.7195400698796242</v>
      </c>
      <c r="PB9">
        <v>-10.382578239036109</v>
      </c>
      <c r="PC9">
        <v>-10.54985510820168</v>
      </c>
      <c r="PD9">
        <v>-10.500074243509397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-7.3674803195844047</v>
      </c>
      <c r="PT9">
        <v>-7.7162942168112849</v>
      </c>
      <c r="PU9">
        <v>-9.1202105430926395</v>
      </c>
      <c r="PV9">
        <v>-9.9898330340201085</v>
      </c>
      <c r="PW9">
        <v>-10.655301049717014</v>
      </c>
      <c r="PX9">
        <v>-10.894704090750276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-6.0378036603725338</v>
      </c>
      <c r="QN9">
        <v>-7.8796589455961907</v>
      </c>
      <c r="QO9">
        <v>-8.6622825080294046</v>
      </c>
      <c r="QP9">
        <v>-9.2440853932463316</v>
      </c>
      <c r="QQ9">
        <v>-10.242322267714249</v>
      </c>
      <c r="QR9">
        <v>-10.945415463130074</v>
      </c>
      <c r="QS9" s="102" t="s">
        <v>13</v>
      </c>
      <c r="QU9" s="147"/>
      <c r="QV9" s="148"/>
      <c r="QW9" s="148"/>
      <c r="QX9" s="102"/>
      <c r="QY9" s="154">
        <v>8</v>
      </c>
      <c r="QZ9" s="44">
        <v>0.4</v>
      </c>
      <c r="RA9" s="44">
        <f>EK$2*$QV$2 + EK$78*$QV$78 + EK$70*$QV$70+ EK$79*$QV$79 + EK$82*$QV$82 -(EK$65*$QV$65*1000/27.6 + EK$66*$QV$66 + EK$67*$QV$67 + EK$71*$QV$71 + EK$74*$QV$74 + EK$76*$QV$76 + EK$80*$QV$80 + EK$83*$QV$83 +EK$86*$QV$86)</f>
        <v>0</v>
      </c>
      <c r="RB9" s="44">
        <f t="shared" ref="RB9:RT9" si="11">EL$2*$QV$2 + EL$78*$QV$78 + EL$70*$QV$70+ EL$79*$QV$79 + EL$82*$QV$82 -(EL$65*$QV$65*1000/27.6 + EL$66*$QV$66 + EL$67*$QV$67 + EL$71*$QV$71 + EL$74*$QV$74 + EL$76*$QV$76 + EL$80*$QV$80 + EL$83*$QV$83 +EL$86*$QV$86)</f>
        <v>0</v>
      </c>
      <c r="RC9" s="44">
        <f t="shared" si="11"/>
        <v>0</v>
      </c>
      <c r="RD9" s="44">
        <f t="shared" si="11"/>
        <v>0</v>
      </c>
      <c r="RE9" s="44">
        <f t="shared" si="11"/>
        <v>0</v>
      </c>
      <c r="RF9" s="44">
        <f t="shared" si="11"/>
        <v>0</v>
      </c>
      <c r="RG9" s="44">
        <f t="shared" si="11"/>
        <v>-7072.7298160221289</v>
      </c>
      <c r="RH9" s="44">
        <f t="shared" si="11"/>
        <v>-8011.447176379028</v>
      </c>
      <c r="RI9" s="44">
        <f t="shared" si="11"/>
        <v>-8104.0887871402865</v>
      </c>
      <c r="RJ9" s="44">
        <f t="shared" si="11"/>
        <v>-8016.4702051869699</v>
      </c>
      <c r="RK9" s="44">
        <f t="shared" si="11"/>
        <v>-8087.3918387866506</v>
      </c>
      <c r="RL9" s="44">
        <f t="shared" si="11"/>
        <v>-8075.5606988484233</v>
      </c>
      <c r="RM9" s="44">
        <f t="shared" si="11"/>
        <v>-8094.5697724061538</v>
      </c>
      <c r="RN9" s="44">
        <f t="shared" si="11"/>
        <v>-8118.4560015154093</v>
      </c>
      <c r="RO9" s="44">
        <f t="shared" si="11"/>
        <v>-8000.2902083343924</v>
      </c>
      <c r="RP9" s="44">
        <f t="shared" si="11"/>
        <v>-8009.9353381312012</v>
      </c>
      <c r="RQ9" s="44">
        <f t="shared" si="11"/>
        <v>-8100.9853931073139</v>
      </c>
      <c r="RR9" s="44">
        <f t="shared" si="11"/>
        <v>-7993.3456268278351</v>
      </c>
      <c r="RS9" s="44">
        <f t="shared" si="11"/>
        <v>-7937.0469221958592</v>
      </c>
      <c r="RT9" s="44">
        <f t="shared" si="11"/>
        <v>-7923.8882120373237</v>
      </c>
      <c r="RV9" s="95">
        <f t="shared" si="2"/>
        <v>2.69508E+18</v>
      </c>
      <c r="RW9" s="44">
        <f t="shared" si="3"/>
        <v>10.398960000000001</v>
      </c>
      <c r="RX9" s="44">
        <v>0.4</v>
      </c>
      <c r="RY9" s="44">
        <f>0.6*RJ9+0.4*RK9</f>
        <v>-8044.8388586268429</v>
      </c>
      <c r="RZ9" s="44">
        <f t="shared" si="4"/>
        <v>-8.0448388586268429</v>
      </c>
      <c r="SA9" s="12">
        <f t="shared" si="5"/>
        <v>-2.9850092979157736</v>
      </c>
      <c r="SB9" s="44">
        <v>32.607742240855124</v>
      </c>
    </row>
    <row r="10" spans="1:508" x14ac:dyDescent="0.3">
      <c r="A10">
        <v>0</v>
      </c>
      <c r="B10">
        <v>0</v>
      </c>
      <c r="C10">
        <v>2.8714918299474541</v>
      </c>
      <c r="D10">
        <v>2.9483615780555619</v>
      </c>
      <c r="E10">
        <v>2.9610714113959657</v>
      </c>
      <c r="F10">
        <v>2.9581586069730981</v>
      </c>
      <c r="G10">
        <v>2.9291115358267916</v>
      </c>
      <c r="H10">
        <v>2.9288526529697028</v>
      </c>
      <c r="I10">
        <v>2.9124006700884779</v>
      </c>
      <c r="J10">
        <v>2.8816579930268973</v>
      </c>
      <c r="K10">
        <v>2.9243104701120326</v>
      </c>
      <c r="L10">
        <v>2.9188529820874503</v>
      </c>
      <c r="M10">
        <v>2.910960783618461</v>
      </c>
      <c r="N10">
        <v>2.8987476933151464</v>
      </c>
      <c r="O10">
        <v>2.8942971419962498</v>
      </c>
      <c r="P10">
        <v>2.8734026084189157</v>
      </c>
      <c r="Q10">
        <v>2.8807840839849241</v>
      </c>
      <c r="R10">
        <v>2.8825142276138322</v>
      </c>
      <c r="S10">
        <v>2.8780042641659129</v>
      </c>
      <c r="T10">
        <v>2.8780120637697011</v>
      </c>
      <c r="U10">
        <v>0</v>
      </c>
      <c r="V10">
        <v>0</v>
      </c>
      <c r="W10">
        <v>0</v>
      </c>
      <c r="X10">
        <v>4.0864765493745061</v>
      </c>
      <c r="Y10">
        <v>4.1525518385968088</v>
      </c>
      <c r="Z10">
        <v>4.155055120223583</v>
      </c>
      <c r="AA10">
        <v>4.1538188214214431</v>
      </c>
      <c r="AB10">
        <v>4.1720722738752301</v>
      </c>
      <c r="AC10">
        <v>4.178506266528438</v>
      </c>
      <c r="AD10">
        <v>4.0604077619006675</v>
      </c>
      <c r="AE10">
        <v>4.0393675262479229</v>
      </c>
      <c r="AF10">
        <v>4.0622775575665342</v>
      </c>
      <c r="AG10">
        <v>4.0835403235631027</v>
      </c>
      <c r="AH10">
        <v>4.0473911371512816</v>
      </c>
      <c r="AI10">
        <v>4.0088548685251064</v>
      </c>
      <c r="AJ10">
        <v>4.0164496970658297</v>
      </c>
      <c r="AK10">
        <v>3.9831448406065402</v>
      </c>
      <c r="AL10">
        <v>4.0343044827626517</v>
      </c>
      <c r="AM10">
        <v>4.0028693979471566</v>
      </c>
      <c r="AN10">
        <v>3.9856676019609756</v>
      </c>
      <c r="AO10">
        <v>0</v>
      </c>
      <c r="AP10">
        <v>0</v>
      </c>
      <c r="AQ10">
        <v>0</v>
      </c>
      <c r="AR10">
        <v>0</v>
      </c>
      <c r="AS10">
        <v>5.2560276772122982</v>
      </c>
      <c r="AT10">
        <v>5.4190132343493236</v>
      </c>
      <c r="AU10">
        <v>5.4028167895985515</v>
      </c>
      <c r="AV10">
        <v>5.3966002641780166</v>
      </c>
      <c r="AW10">
        <v>5.3935963582383009</v>
      </c>
      <c r="AX10">
        <v>5.4150920807830083</v>
      </c>
      <c r="AY10">
        <v>5.3650472201954695</v>
      </c>
      <c r="AZ10">
        <v>5.2475725979191976</v>
      </c>
      <c r="BA10">
        <v>5.2006270792650886</v>
      </c>
      <c r="BB10">
        <v>5.182836578374804</v>
      </c>
      <c r="BC10">
        <v>5.1481364394783649</v>
      </c>
      <c r="BD10">
        <v>5.1375748722513608</v>
      </c>
      <c r="BE10">
        <v>5.1551652558865131</v>
      </c>
      <c r="BF10">
        <v>5.1731625666947263</v>
      </c>
      <c r="BG10">
        <v>5.196572407841539</v>
      </c>
      <c r="BH10">
        <v>5.1192517576016829</v>
      </c>
      <c r="BI10">
        <v>0</v>
      </c>
      <c r="BJ10">
        <v>0</v>
      </c>
      <c r="BK10">
        <v>0</v>
      </c>
      <c r="BL10">
        <v>0</v>
      </c>
      <c r="BM10">
        <v>5.8800010064482526</v>
      </c>
      <c r="BN10">
        <v>6.4853476013813838</v>
      </c>
      <c r="BO10">
        <v>6.6031101584174881</v>
      </c>
      <c r="BP10">
        <v>6.6781889068853282</v>
      </c>
      <c r="BQ10">
        <v>6.6163789711472027</v>
      </c>
      <c r="BR10">
        <v>6.619956554749165</v>
      </c>
      <c r="BS10">
        <v>6.6192482168948139</v>
      </c>
      <c r="BT10">
        <v>6.6226072485931047</v>
      </c>
      <c r="BU10">
        <v>6.58415678414271</v>
      </c>
      <c r="BV10">
        <v>6.5372540291374879</v>
      </c>
      <c r="BW10">
        <v>6.3424222919935103</v>
      </c>
      <c r="BX10">
        <v>6.306088221723682</v>
      </c>
      <c r="BY10">
        <v>6.2887935362592291</v>
      </c>
      <c r="BZ10">
        <v>6.3182695602817054</v>
      </c>
      <c r="CA10">
        <v>6.2958466942842364</v>
      </c>
      <c r="CB10">
        <v>6.3101771547628687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5.9668518713548684</v>
      </c>
      <c r="CI10">
        <v>7.7706378325617846</v>
      </c>
      <c r="CJ10">
        <v>7.835502552722331</v>
      </c>
      <c r="CK10">
        <v>7.8827522685167901</v>
      </c>
      <c r="CL10">
        <v>7.8447174069856906</v>
      </c>
      <c r="CM10">
        <v>7.8581899187131548</v>
      </c>
      <c r="CN10">
        <v>7.7699165412088291</v>
      </c>
      <c r="CO10">
        <v>7.8252275808257359</v>
      </c>
      <c r="CP10">
        <v>7.8983144703563362</v>
      </c>
      <c r="CQ10">
        <v>7.7174626254482011</v>
      </c>
      <c r="CR10">
        <v>7.7209731108909647</v>
      </c>
      <c r="CS10">
        <v>7.4396763779021944</v>
      </c>
      <c r="CT10">
        <v>7.4976718853084421</v>
      </c>
      <c r="CU10">
        <v>7.4382706092842987</v>
      </c>
      <c r="CV10">
        <v>7.4417271658711579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5.9739044864597695</v>
      </c>
      <c r="DC10">
        <v>8.1352276421580569</v>
      </c>
      <c r="DD10">
        <v>8.6745077475748573</v>
      </c>
      <c r="DE10">
        <v>8.6602629768669104</v>
      </c>
      <c r="DF10">
        <v>8.683131134707363</v>
      </c>
      <c r="DG10">
        <v>8.7093493248611225</v>
      </c>
      <c r="DH10">
        <v>8.6677871550768142</v>
      </c>
      <c r="DI10">
        <v>8.5842979996547744</v>
      </c>
      <c r="DJ10">
        <v>8.67006701998457</v>
      </c>
      <c r="DK10">
        <v>8.5642744796925339</v>
      </c>
      <c r="DL10">
        <v>8.594544876602578</v>
      </c>
      <c r="DM10">
        <v>8.4984921592305902</v>
      </c>
      <c r="DN10">
        <v>8.4735785239553216</v>
      </c>
      <c r="DO10">
        <v>8.268853415397917</v>
      </c>
      <c r="DP10">
        <v>8.2738085001262895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7.187088469090253</v>
      </c>
      <c r="DX10">
        <v>9.2945222272783443</v>
      </c>
      <c r="DY10">
        <v>9.441322678833945</v>
      </c>
      <c r="DZ10">
        <v>9.4804922497974022</v>
      </c>
      <c r="EA10">
        <v>9.4240550863395018</v>
      </c>
      <c r="EB10">
        <v>9.5336001420449143</v>
      </c>
      <c r="EC10">
        <v>9.4385429881724718</v>
      </c>
      <c r="ED10">
        <v>9.4712650836438215</v>
      </c>
      <c r="EE10">
        <v>9.3776053309112655</v>
      </c>
      <c r="EF10">
        <v>9.3766810823980666</v>
      </c>
      <c r="EG10">
        <v>9.2829538955541064</v>
      </c>
      <c r="EH10">
        <v>9.2925536614238755</v>
      </c>
      <c r="EI10">
        <v>9.259137354877538</v>
      </c>
      <c r="EJ10">
        <v>9.0074765147621942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8.6082940995020536</v>
      </c>
      <c r="ER10">
        <v>9.6817352923140181</v>
      </c>
      <c r="ES10">
        <v>10.270679376567763</v>
      </c>
      <c r="ET10">
        <v>10.255269695673674</v>
      </c>
      <c r="EU10">
        <v>10.29958420962641</v>
      </c>
      <c r="EV10">
        <v>10.292066854629134</v>
      </c>
      <c r="EW10">
        <v>10.300649862837256</v>
      </c>
      <c r="EX10">
        <v>10.320679778798741</v>
      </c>
      <c r="EY10">
        <v>10.194157723785821</v>
      </c>
      <c r="EZ10">
        <v>10.215578322902934</v>
      </c>
      <c r="FA10">
        <v>10.260332838486518</v>
      </c>
      <c r="FB10">
        <v>10.209787201859182</v>
      </c>
      <c r="FC10">
        <v>10.095917231331409</v>
      </c>
      <c r="FD10">
        <v>9.9889398708793617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10.047724415835994</v>
      </c>
      <c r="FM10">
        <v>10.925172464531038</v>
      </c>
      <c r="FN10">
        <v>11.152834868914315</v>
      </c>
      <c r="FO10">
        <v>11.139875912501649</v>
      </c>
      <c r="FP10">
        <v>11.093849659385349</v>
      </c>
      <c r="FQ10">
        <v>11.116197871702159</v>
      </c>
      <c r="FR10">
        <v>11.160152319351237</v>
      </c>
      <c r="FS10">
        <v>11.032835502282655</v>
      </c>
      <c r="FT10">
        <v>11.073656174796968</v>
      </c>
      <c r="FU10">
        <v>10.974675480160229</v>
      </c>
      <c r="FV10">
        <v>11.055734271933565</v>
      </c>
      <c r="FW10">
        <v>10.980252135477116</v>
      </c>
      <c r="FX10">
        <v>10.980976850535015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9.7684937514001469</v>
      </c>
      <c r="GG10">
        <v>11.163954238871018</v>
      </c>
      <c r="GH10">
        <v>11.912878129046353</v>
      </c>
      <c r="GI10">
        <v>11.860243617232877</v>
      </c>
      <c r="GJ10">
        <v>11.990051196288967</v>
      </c>
      <c r="GK10">
        <v>11.807219755656913</v>
      </c>
      <c r="GL10">
        <v>11.906008496756661</v>
      </c>
      <c r="GM10">
        <v>11.82762988770914</v>
      </c>
      <c r="GN10">
        <v>11.809047554046074</v>
      </c>
      <c r="GO10">
        <v>11.834151134788531</v>
      </c>
      <c r="GP10">
        <v>11.823487144002966</v>
      </c>
      <c r="GQ10">
        <v>11.815674191247989</v>
      </c>
      <c r="GR10">
        <v>11.735586862029306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10.250210084145305</v>
      </c>
      <c r="HA10">
        <v>11.566584065526568</v>
      </c>
      <c r="HB10">
        <v>12.533944871183728</v>
      </c>
      <c r="HC10">
        <v>12.731923122927046</v>
      </c>
      <c r="HD10">
        <v>12.713672543609984</v>
      </c>
      <c r="HE10">
        <v>12.798488462026279</v>
      </c>
      <c r="HF10">
        <v>12.753469513041916</v>
      </c>
      <c r="HG10">
        <v>12.604254800952816</v>
      </c>
      <c r="HH10">
        <v>12.566817461731299</v>
      </c>
      <c r="HI10">
        <v>12.566256613476201</v>
      </c>
      <c r="HJ10">
        <v>12.535109570641637</v>
      </c>
      <c r="HK10">
        <v>12.608867150093495</v>
      </c>
      <c r="HL10">
        <v>12.686999837455096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11.829083037648617</v>
      </c>
      <c r="HV10">
        <v>12.668702421823971</v>
      </c>
      <c r="HW10">
        <v>13.558087536247722</v>
      </c>
      <c r="HX10">
        <v>13.627220993409807</v>
      </c>
      <c r="HY10">
        <v>13.466839452046294</v>
      </c>
      <c r="HZ10">
        <v>13.477811172786517</v>
      </c>
      <c r="IA10">
        <v>13.426656689217252</v>
      </c>
      <c r="IB10">
        <v>13.371897516219605</v>
      </c>
      <c r="IC10">
        <v>13.473141106913866</v>
      </c>
      <c r="ID10">
        <v>13.41105728150815</v>
      </c>
      <c r="IE10">
        <v>13.466418835089277</v>
      </c>
      <c r="IF10">
        <v>13.464076383741398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11.733799415185114</v>
      </c>
      <c r="IP10">
        <v>12.997814941371486</v>
      </c>
      <c r="IQ10">
        <v>14.069847119563253</v>
      </c>
      <c r="IR10">
        <v>14.375483470798665</v>
      </c>
      <c r="IS10">
        <v>14.373924478284163</v>
      </c>
      <c r="IT10">
        <v>14.392797144537081</v>
      </c>
      <c r="IU10">
        <v>14.191013693822985</v>
      </c>
      <c r="IV10">
        <v>14.188328358565128</v>
      </c>
      <c r="IW10">
        <v>14.215832328369951</v>
      </c>
      <c r="IX10">
        <v>14.221245173608052</v>
      </c>
      <c r="IY10">
        <v>14.21957089738877</v>
      </c>
      <c r="IZ10">
        <v>14.269595594153305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12.355210880032654</v>
      </c>
      <c r="JK10">
        <v>14.203742933099662</v>
      </c>
      <c r="JL10">
        <v>15.03576096202648</v>
      </c>
      <c r="JM10">
        <v>15.239753682192193</v>
      </c>
      <c r="JN10">
        <v>15.28149061757747</v>
      </c>
      <c r="JO10">
        <v>15.048419968717834</v>
      </c>
      <c r="JP10">
        <v>14.995685789424913</v>
      </c>
      <c r="JQ10">
        <v>15.040564174098249</v>
      </c>
      <c r="JR10">
        <v>15.074719462604241</v>
      </c>
      <c r="JS10">
        <v>15.046599350927091</v>
      </c>
      <c r="JT10">
        <v>15.063162738526753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13.116528507305075</v>
      </c>
      <c r="KE10">
        <v>14.476127022358911</v>
      </c>
      <c r="KF10">
        <v>15.67177043467273</v>
      </c>
      <c r="KG10">
        <v>15.972889115039852</v>
      </c>
      <c r="KH10">
        <v>15.947194187353633</v>
      </c>
      <c r="KI10">
        <v>15.920559077067862</v>
      </c>
      <c r="KJ10">
        <v>15.857000291273234</v>
      </c>
      <c r="KK10">
        <v>15.883509453680526</v>
      </c>
      <c r="KL10">
        <v>15.882718575967898</v>
      </c>
      <c r="KM10">
        <v>15.962940353691151</v>
      </c>
      <c r="KN10">
        <v>15.983480887219814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13.275141947634841</v>
      </c>
      <c r="KY10">
        <v>13.744266961661006</v>
      </c>
      <c r="KZ10">
        <v>15.553084157192494</v>
      </c>
      <c r="LA10">
        <v>16.656799732887279</v>
      </c>
      <c r="LB10">
        <v>16.8502632460117</v>
      </c>
      <c r="LC10">
        <v>16.592176642337524</v>
      </c>
      <c r="LD10">
        <v>16.648048208016451</v>
      </c>
      <c r="LE10">
        <v>16.587497326086265</v>
      </c>
      <c r="LF10">
        <v>16.53307697644777</v>
      </c>
      <c r="LG10">
        <v>16.603548282478986</v>
      </c>
      <c r="LH10">
        <v>16.610770767047551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14.471707228389418</v>
      </c>
      <c r="LT10">
        <v>15.740312866386576</v>
      </c>
      <c r="LU10">
        <v>16.609910931925224</v>
      </c>
      <c r="LV10">
        <v>17.498491566535776</v>
      </c>
      <c r="LW10">
        <v>17.473917100974941</v>
      </c>
      <c r="LX10">
        <v>17.487382931987401</v>
      </c>
      <c r="LY10">
        <v>17.399708705063233</v>
      </c>
      <c r="LZ10">
        <v>17.561564899307704</v>
      </c>
      <c r="MA10">
        <v>17.557476171657498</v>
      </c>
      <c r="MB10">
        <v>17.456759893348281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15.188307800795791</v>
      </c>
      <c r="MO10">
        <v>16.580295451099701</v>
      </c>
      <c r="MP10">
        <v>17.651592861137686</v>
      </c>
      <c r="MQ10">
        <v>18.10995332044266</v>
      </c>
      <c r="MR10">
        <v>18.380641866523078</v>
      </c>
      <c r="MS10">
        <v>18.212932534463462</v>
      </c>
      <c r="MT10">
        <v>18.297616367015255</v>
      </c>
      <c r="MU10">
        <v>18.212022925187988</v>
      </c>
      <c r="MV10">
        <v>18.15224959323205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15.685788139365414</v>
      </c>
      <c r="NI10">
        <v>15.78927602997341</v>
      </c>
      <c r="NJ10">
        <v>17.223508609454093</v>
      </c>
      <c r="NK10">
        <v>18.243240942633076</v>
      </c>
      <c r="NL10">
        <v>18.87730625937489</v>
      </c>
      <c r="NM10">
        <v>19.124412748155205</v>
      </c>
      <c r="NN10">
        <v>19.081625614349072</v>
      </c>
      <c r="NO10">
        <v>19.129010037327227</v>
      </c>
      <c r="NP10">
        <v>19.16857028731933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16.49802437337965</v>
      </c>
      <c r="OD10">
        <v>16.689481009216784</v>
      </c>
      <c r="OE10">
        <v>18.004504493045079</v>
      </c>
      <c r="OF10">
        <v>19.161149592277571</v>
      </c>
      <c r="OG10">
        <v>19.663285675819893</v>
      </c>
      <c r="OH10">
        <v>19.869859499669293</v>
      </c>
      <c r="OI10">
        <v>19.789824467908073</v>
      </c>
      <c r="OJ10">
        <v>19.991050792626133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16.933202268732554</v>
      </c>
      <c r="OY10">
        <v>16.278094861538904</v>
      </c>
      <c r="OZ10">
        <v>18.789384522584893</v>
      </c>
      <c r="PA10">
        <v>19.846819068239267</v>
      </c>
      <c r="PB10">
        <v>20.480972885295142</v>
      </c>
      <c r="PC10">
        <v>20.70043163704015</v>
      </c>
      <c r="PD10">
        <v>20.600169634299107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16.934096610911975</v>
      </c>
      <c r="PT10">
        <v>18.012757265443515</v>
      </c>
      <c r="PU10">
        <v>19.509975990504515</v>
      </c>
      <c r="PV10">
        <v>20.580931667428455</v>
      </c>
      <c r="PW10">
        <v>21.170873567607551</v>
      </c>
      <c r="PX10">
        <v>21.400067934795846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14.519102901115081</v>
      </c>
      <c r="QN10">
        <v>17.860550650869946</v>
      </c>
      <c r="QO10">
        <v>19.375591849579816</v>
      </c>
      <c r="QP10">
        <v>20.098706247484238</v>
      </c>
      <c r="QQ10">
        <v>21.17644799059115</v>
      </c>
      <c r="QR10">
        <v>21.898439379338871</v>
      </c>
      <c r="QS10" s="102" t="s">
        <v>15</v>
      </c>
      <c r="QU10" s="147"/>
      <c r="QV10" s="148"/>
      <c r="QW10" s="148"/>
      <c r="QX10" s="102"/>
      <c r="QY10" s="154">
        <v>9</v>
      </c>
      <c r="QZ10" s="44">
        <v>0.43300000000000005</v>
      </c>
      <c r="RA10" s="44">
        <f>FE$2*$QV$2 + FE$78*$QV$78 + FE$70*$QV$70+ FE$79*$QV$79 + FE$82*$QV$82 -(FE$65*$QV$65*1000/27.6 + FE$66*$QV$66 + FE$67*$QV$67 + FE$71*$QV$71 + FE$74*$QV$74 + FE$76*$QV$76 + FE$80*$QV$80 + FE$83*$QV$83 +FE$86*$QV$86)</f>
        <v>0</v>
      </c>
      <c r="RB10" s="44">
        <f t="shared" ref="RB10:RT10" si="12">FF$2*$QV$2 + FF$78*$QV$78 + FF$70*$QV$70+ FF$79*$QV$79 + FF$82*$QV$82 -(FF$65*$QV$65*1000/27.6 + FF$66*$QV$66 + FF$67*$QV$67 + FF$71*$QV$71 + FF$74*$QV$74 + FF$76*$QV$76 + FF$80*$QV$80 + FF$83*$QV$83 +FF$86*$QV$86)</f>
        <v>0</v>
      </c>
      <c r="RC10" s="44">
        <f t="shared" si="12"/>
        <v>0</v>
      </c>
      <c r="RD10" s="44">
        <f t="shared" si="12"/>
        <v>0</v>
      </c>
      <c r="RE10" s="44">
        <f t="shared" si="12"/>
        <v>0</v>
      </c>
      <c r="RF10" s="44">
        <f t="shared" si="12"/>
        <v>0</v>
      </c>
      <c r="RG10" s="44">
        <f t="shared" si="12"/>
        <v>0</v>
      </c>
      <c r="RH10" s="44">
        <f t="shared" si="12"/>
        <v>-8152.7136527189887</v>
      </c>
      <c r="RI10" s="44">
        <f t="shared" si="12"/>
        <v>-8388.3588540823857</v>
      </c>
      <c r="RJ10" s="44">
        <f t="shared" si="12"/>
        <v>-8537.3004149656117</v>
      </c>
      <c r="RK10" s="44">
        <f t="shared" si="12"/>
        <v>-8550.0517491752926</v>
      </c>
      <c r="RL10" s="44">
        <f t="shared" si="12"/>
        <v>-8477.0106876181526</v>
      </c>
      <c r="RM10" s="44">
        <f t="shared" si="12"/>
        <v>-8514.132210592923</v>
      </c>
      <c r="RN10" s="44">
        <f t="shared" si="12"/>
        <v>-8576.3375816172847</v>
      </c>
      <c r="RO10" s="44">
        <f t="shared" si="12"/>
        <v>-8462.9627950255635</v>
      </c>
      <c r="RP10" s="44">
        <f t="shared" si="12"/>
        <v>-8518.67549893455</v>
      </c>
      <c r="RQ10" s="44">
        <f t="shared" si="12"/>
        <v>-8380.6310737435761</v>
      </c>
      <c r="RR10" s="44">
        <f t="shared" si="12"/>
        <v>-8513.984364217853</v>
      </c>
      <c r="RS10" s="44">
        <f t="shared" si="12"/>
        <v>-8383.966798772748</v>
      </c>
      <c r="RT10" s="44">
        <f t="shared" si="12"/>
        <v>-8425.4063980151786</v>
      </c>
      <c r="RV10" s="95">
        <f t="shared" si="2"/>
        <v>2.7590406E+18</v>
      </c>
      <c r="RW10" s="44">
        <f t="shared" si="3"/>
        <v>10.7932077</v>
      </c>
      <c r="RX10" s="44">
        <v>0.43300000000000005</v>
      </c>
      <c r="RY10" s="44">
        <f>0.21*RJ10+0.79*RK10</f>
        <v>-8547.37396899126</v>
      </c>
      <c r="RZ10" s="44">
        <f t="shared" si="4"/>
        <v>-8.5473739689912591</v>
      </c>
      <c r="SA10" s="12">
        <f t="shared" si="5"/>
        <v>-3.0979515013266781</v>
      </c>
      <c r="SB10" s="44">
        <v>33.392127516548214</v>
      </c>
    </row>
    <row r="11" spans="1:508" x14ac:dyDescent="0.3">
      <c r="A11">
        <v>0</v>
      </c>
      <c r="B11">
        <v>0</v>
      </c>
      <c r="C11">
        <v>-2.8714918299474546</v>
      </c>
      <c r="D11">
        <v>-2.9483615780555614</v>
      </c>
      <c r="E11">
        <v>-2.9610714113959657</v>
      </c>
      <c r="F11">
        <v>-2.9581586069730981</v>
      </c>
      <c r="G11">
        <v>-2.9291115358267912</v>
      </c>
      <c r="H11">
        <v>-2.9288526529697028</v>
      </c>
      <c r="I11">
        <v>-2.9124006700884775</v>
      </c>
      <c r="J11">
        <v>-2.8816579930268973</v>
      </c>
      <c r="K11">
        <v>-2.9243104701120326</v>
      </c>
      <c r="L11">
        <v>-2.9188529820874503</v>
      </c>
      <c r="M11">
        <v>-2.910960783618461</v>
      </c>
      <c r="N11">
        <v>-2.8987476933151464</v>
      </c>
      <c r="O11">
        <v>-2.8919948548972547</v>
      </c>
      <c r="P11">
        <v>-2.8709042644240661</v>
      </c>
      <c r="Q11">
        <v>-2.8780000123597782</v>
      </c>
      <c r="R11">
        <v>-2.8804055821966199</v>
      </c>
      <c r="S11">
        <v>-2.8755076962926762</v>
      </c>
      <c r="T11">
        <v>-2.875739993829451</v>
      </c>
      <c r="U11">
        <v>0</v>
      </c>
      <c r="V11">
        <v>0</v>
      </c>
      <c r="W11">
        <v>0</v>
      </c>
      <c r="X11">
        <v>-4.0864765493745061</v>
      </c>
      <c r="Y11">
        <v>-4.1525518385968097</v>
      </c>
      <c r="Z11">
        <v>-4.1550551202235821</v>
      </c>
      <c r="AA11">
        <v>-4.1538188214214431</v>
      </c>
      <c r="AB11">
        <v>-4.1720722738752301</v>
      </c>
      <c r="AC11">
        <v>-4.178506266528438</v>
      </c>
      <c r="AD11">
        <v>-4.0604077619006675</v>
      </c>
      <c r="AE11">
        <v>-4.0393675262479221</v>
      </c>
      <c r="AF11">
        <v>-4.0622775575665342</v>
      </c>
      <c r="AG11">
        <v>-4.0835403235631027</v>
      </c>
      <c r="AH11">
        <v>-4.0473911371512816</v>
      </c>
      <c r="AI11">
        <v>-4.0052326751093679</v>
      </c>
      <c r="AJ11">
        <v>-4.0131670425319754</v>
      </c>
      <c r="AK11">
        <v>-3.9798700406474539</v>
      </c>
      <c r="AL11">
        <v>-4.030592953131694</v>
      </c>
      <c r="AM11">
        <v>-3.9995715108210583</v>
      </c>
      <c r="AN11">
        <v>-3.9822273297620621</v>
      </c>
      <c r="AO11">
        <v>0</v>
      </c>
      <c r="AP11">
        <v>0</v>
      </c>
      <c r="AQ11">
        <v>0</v>
      </c>
      <c r="AR11">
        <v>0</v>
      </c>
      <c r="AS11">
        <v>-5.2560276772122982</v>
      </c>
      <c r="AT11">
        <v>-5.4190132343493236</v>
      </c>
      <c r="AU11">
        <v>-5.4028167895985515</v>
      </c>
      <c r="AV11">
        <v>-5.3966002641780166</v>
      </c>
      <c r="AW11">
        <v>-5.3935963582383009</v>
      </c>
      <c r="AX11">
        <v>-5.4150920807830083</v>
      </c>
      <c r="AY11">
        <v>-5.3650472201954695</v>
      </c>
      <c r="AZ11">
        <v>-5.2475725979191976</v>
      </c>
      <c r="BA11">
        <v>-5.2006270792650886</v>
      </c>
      <c r="BB11">
        <v>-5.182836578374804</v>
      </c>
      <c r="BC11">
        <v>-5.1440361630719167</v>
      </c>
      <c r="BD11">
        <v>-5.1333068731749529</v>
      </c>
      <c r="BE11">
        <v>-5.150302733950535</v>
      </c>
      <c r="BF11">
        <v>-5.1688911753826607</v>
      </c>
      <c r="BG11">
        <v>-5.1924626197254344</v>
      </c>
      <c r="BH11">
        <v>-5.1141526098842105</v>
      </c>
      <c r="BI11">
        <v>0</v>
      </c>
      <c r="BJ11">
        <v>0</v>
      </c>
      <c r="BK11">
        <v>0</v>
      </c>
      <c r="BL11">
        <v>0</v>
      </c>
      <c r="BM11">
        <v>-5.8800010064482526</v>
      </c>
      <c r="BN11">
        <v>-6.4853476013813838</v>
      </c>
      <c r="BO11">
        <v>-6.6031101584174872</v>
      </c>
      <c r="BP11">
        <v>-6.6781889068853282</v>
      </c>
      <c r="BQ11">
        <v>-6.6163789711472027</v>
      </c>
      <c r="BR11">
        <v>-6.619956554749165</v>
      </c>
      <c r="BS11">
        <v>-6.6192482168948148</v>
      </c>
      <c r="BT11">
        <v>-6.6226072485931038</v>
      </c>
      <c r="BU11">
        <v>-6.58415678414271</v>
      </c>
      <c r="BV11">
        <v>-6.5372540291374879</v>
      </c>
      <c r="BW11">
        <v>-6.3352397548976365</v>
      </c>
      <c r="BX11">
        <v>-6.3005280319515187</v>
      </c>
      <c r="BY11">
        <v>-6.2829271137116587</v>
      </c>
      <c r="BZ11">
        <v>-6.3122295528381445</v>
      </c>
      <c r="CA11">
        <v>-6.2904126982117452</v>
      </c>
      <c r="CB11">
        <v>-6.30476514487356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-5.9668518713548684</v>
      </c>
      <c r="CI11">
        <v>-7.7706378325617846</v>
      </c>
      <c r="CJ11">
        <v>-7.835502552722331</v>
      </c>
      <c r="CK11">
        <v>-7.8827522685167901</v>
      </c>
      <c r="CL11">
        <v>-7.8447174069856898</v>
      </c>
      <c r="CM11">
        <v>-7.8581899187131548</v>
      </c>
      <c r="CN11">
        <v>-7.7699165412088291</v>
      </c>
      <c r="CO11">
        <v>-7.8252275808257359</v>
      </c>
      <c r="CP11">
        <v>-7.898314470356337</v>
      </c>
      <c r="CQ11">
        <v>-7.7103694230178306</v>
      </c>
      <c r="CR11">
        <v>-7.7128439472928862</v>
      </c>
      <c r="CS11">
        <v>-7.432098656037212</v>
      </c>
      <c r="CT11">
        <v>-7.4898137881045841</v>
      </c>
      <c r="CU11">
        <v>-7.4312756534151072</v>
      </c>
      <c r="CV11">
        <v>-7.4344711580448255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-5.9739044864597686</v>
      </c>
      <c r="DC11">
        <v>-8.1352276421580569</v>
      </c>
      <c r="DD11">
        <v>-8.6745077475748573</v>
      </c>
      <c r="DE11">
        <v>-8.6602629768669104</v>
      </c>
      <c r="DF11">
        <v>-8.683131134707363</v>
      </c>
      <c r="DG11">
        <v>-8.7093493248611207</v>
      </c>
      <c r="DH11">
        <v>-8.6677871550768142</v>
      </c>
      <c r="DI11">
        <v>-8.5842979996547744</v>
      </c>
      <c r="DJ11">
        <v>-8.67006701998457</v>
      </c>
      <c r="DK11">
        <v>-8.5581225413102011</v>
      </c>
      <c r="DL11">
        <v>-8.5884413246398168</v>
      </c>
      <c r="DM11">
        <v>-8.4907899535466598</v>
      </c>
      <c r="DN11">
        <v>-8.4645827727160476</v>
      </c>
      <c r="DO11">
        <v>-8.2607822287943193</v>
      </c>
      <c r="DP11">
        <v>-8.2655270283475168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-7.1870884690902521</v>
      </c>
      <c r="DX11">
        <v>-9.2945222272783443</v>
      </c>
      <c r="DY11">
        <v>-9.4413226788339433</v>
      </c>
      <c r="DZ11">
        <v>-9.4804922497974022</v>
      </c>
      <c r="EA11">
        <v>-9.4240550863395018</v>
      </c>
      <c r="EB11">
        <v>-9.5336001420449143</v>
      </c>
      <c r="EC11">
        <v>-9.4385429881724701</v>
      </c>
      <c r="ED11">
        <v>-9.4712650836438215</v>
      </c>
      <c r="EE11">
        <v>-9.3712017481953112</v>
      </c>
      <c r="EF11">
        <v>-9.3703408327111362</v>
      </c>
      <c r="EG11">
        <v>-9.2759580446144447</v>
      </c>
      <c r="EH11">
        <v>-9.284562870757135</v>
      </c>
      <c r="EI11">
        <v>-9.249448019309364</v>
      </c>
      <c r="EJ11">
        <v>-8.9961841401932521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-8.6082940995020536</v>
      </c>
      <c r="ER11">
        <v>-9.6817352923140181</v>
      </c>
      <c r="ES11">
        <v>-10.270679376567763</v>
      </c>
      <c r="ET11">
        <v>-10.255269695673674</v>
      </c>
      <c r="EU11">
        <v>-10.29958420962641</v>
      </c>
      <c r="EV11">
        <v>-10.292066854629134</v>
      </c>
      <c r="EW11">
        <v>-10.300649862837256</v>
      </c>
      <c r="EX11">
        <v>-10.320679778798741</v>
      </c>
      <c r="EY11">
        <v>-10.186743795281524</v>
      </c>
      <c r="EZ11">
        <v>-10.208860627631152</v>
      </c>
      <c r="FA11">
        <v>-10.253127543263878</v>
      </c>
      <c r="FB11">
        <v>-10.202950567916918</v>
      </c>
      <c r="FC11">
        <v>-10.084441163726551</v>
      </c>
      <c r="FD11">
        <v>-9.9766886614170343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-10.047724415835994</v>
      </c>
      <c r="FM11">
        <v>-10.925172464531038</v>
      </c>
      <c r="FN11">
        <v>-11.152834868914315</v>
      </c>
      <c r="FO11">
        <v>-11.139875912501649</v>
      </c>
      <c r="FP11">
        <v>-11.093849659385349</v>
      </c>
      <c r="FQ11">
        <v>-11.116197871702159</v>
      </c>
      <c r="FR11">
        <v>-11.160152319351237</v>
      </c>
      <c r="FS11">
        <v>-11.025399525195626</v>
      </c>
      <c r="FT11">
        <v>-11.066289740885441</v>
      </c>
      <c r="FU11">
        <v>-10.966582124758853</v>
      </c>
      <c r="FV11">
        <v>-11.048066855895923</v>
      </c>
      <c r="FW11">
        <v>-10.973148910129183</v>
      </c>
      <c r="FX11">
        <v>-10.971084587450846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-9.7684937514001469</v>
      </c>
      <c r="GG11">
        <v>-11.163954238871018</v>
      </c>
      <c r="GH11">
        <v>-11.912878129046353</v>
      </c>
      <c r="GI11">
        <v>-11.860243617232877</v>
      </c>
      <c r="GJ11">
        <v>-11.990051196288965</v>
      </c>
      <c r="GK11">
        <v>-11.807219755656913</v>
      </c>
      <c r="GL11">
        <v>-11.906008496756661</v>
      </c>
      <c r="GM11">
        <v>-11.818425923592969</v>
      </c>
      <c r="GN11">
        <v>-11.801362976421336</v>
      </c>
      <c r="GO11">
        <v>-11.82584841378751</v>
      </c>
      <c r="GP11">
        <v>-11.81598337185935</v>
      </c>
      <c r="GQ11">
        <v>-11.807549672884511</v>
      </c>
      <c r="GR11">
        <v>-11.727256924062553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-10.250210084145305</v>
      </c>
      <c r="HA11">
        <v>-11.566584065526568</v>
      </c>
      <c r="HB11">
        <v>-12.533944871183728</v>
      </c>
      <c r="HC11">
        <v>-12.731923122927046</v>
      </c>
      <c r="HD11">
        <v>-12.713672543609983</v>
      </c>
      <c r="HE11">
        <v>-12.798488462026279</v>
      </c>
      <c r="HF11">
        <v>-12.753469513041914</v>
      </c>
      <c r="HG11">
        <v>-12.595045704922452</v>
      </c>
      <c r="HH11">
        <v>-12.558030466506109</v>
      </c>
      <c r="HI11">
        <v>-12.557946070718875</v>
      </c>
      <c r="HJ11">
        <v>-12.526032975451255</v>
      </c>
      <c r="HK11">
        <v>-12.599418586791488</v>
      </c>
      <c r="HL11">
        <v>-12.67826891402998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-11.829083037648617</v>
      </c>
      <c r="HV11">
        <v>-12.668702421823973</v>
      </c>
      <c r="HW11">
        <v>-13.558087536247722</v>
      </c>
      <c r="HX11">
        <v>-13.627220993409807</v>
      </c>
      <c r="HY11">
        <v>-13.466839452046294</v>
      </c>
      <c r="HZ11">
        <v>-13.477811172786517</v>
      </c>
      <c r="IA11">
        <v>-13.417367912827176</v>
      </c>
      <c r="IB11">
        <v>-13.361798564496013</v>
      </c>
      <c r="IC11">
        <v>-13.463448305225613</v>
      </c>
      <c r="ID11">
        <v>-13.401318517610418</v>
      </c>
      <c r="IE11">
        <v>-13.457616508678298</v>
      </c>
      <c r="IF11">
        <v>-13.454595314573695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-11.733799415185116</v>
      </c>
      <c r="IP11">
        <v>-12.997814941371486</v>
      </c>
      <c r="IQ11">
        <v>-14.069847119563256</v>
      </c>
      <c r="IR11">
        <v>-14.375483470798665</v>
      </c>
      <c r="IS11">
        <v>-14.373924478284163</v>
      </c>
      <c r="IT11">
        <v>-14.392797144537081</v>
      </c>
      <c r="IU11">
        <v>-14.181203970170365</v>
      </c>
      <c r="IV11">
        <v>-14.179335652809268</v>
      </c>
      <c r="IW11">
        <v>-14.20548068509566</v>
      </c>
      <c r="IX11">
        <v>-14.21139781369312</v>
      </c>
      <c r="IY11">
        <v>-14.209168439885609</v>
      </c>
      <c r="IZ11">
        <v>-14.259415761088025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-12.355210880032654</v>
      </c>
      <c r="JK11">
        <v>-14.203742933099663</v>
      </c>
      <c r="JL11">
        <v>-15.035760962026481</v>
      </c>
      <c r="JM11">
        <v>-15.239753682192193</v>
      </c>
      <c r="JN11">
        <v>-15.28149061757747</v>
      </c>
      <c r="JO11">
        <v>-15.037192928891315</v>
      </c>
      <c r="JP11">
        <v>-14.98393513824697</v>
      </c>
      <c r="JQ11">
        <v>-15.029740588997935</v>
      </c>
      <c r="JR11">
        <v>-15.063983767401764</v>
      </c>
      <c r="JS11">
        <v>-15.036527215673141</v>
      </c>
      <c r="JT11">
        <v>-15.053083985863063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-13.116528507305075</v>
      </c>
      <c r="KE11">
        <v>-14.476127022358911</v>
      </c>
      <c r="KF11">
        <v>-15.67177043467273</v>
      </c>
      <c r="KG11">
        <v>-15.972889115039852</v>
      </c>
      <c r="KH11">
        <v>-15.947194187353629</v>
      </c>
      <c r="KI11">
        <v>-15.908547486822846</v>
      </c>
      <c r="KJ11">
        <v>-15.844872218499804</v>
      </c>
      <c r="KK11">
        <v>-15.872834706924383</v>
      </c>
      <c r="KL11">
        <v>-15.871749932458881</v>
      </c>
      <c r="KM11">
        <v>-15.951455614402603</v>
      </c>
      <c r="KN11">
        <v>-15.971540409794747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-13.275141947634843</v>
      </c>
      <c r="KY11">
        <v>-13.744266961661006</v>
      </c>
      <c r="KZ11">
        <v>-15.553084157192497</v>
      </c>
      <c r="LA11">
        <v>-16.656799732887279</v>
      </c>
      <c r="LB11">
        <v>-16.850263246011696</v>
      </c>
      <c r="LC11">
        <v>-16.577716335817609</v>
      </c>
      <c r="LD11">
        <v>-16.635232051523165</v>
      </c>
      <c r="LE11">
        <v>-16.576100814070468</v>
      </c>
      <c r="LF11">
        <v>-16.521863341359314</v>
      </c>
      <c r="LG11">
        <v>-16.592195802375659</v>
      </c>
      <c r="LH11">
        <v>-16.599272419032285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-14.471707228389418</v>
      </c>
      <c r="LT11">
        <v>-15.740312866386576</v>
      </c>
      <c r="LU11">
        <v>-16.609910931925224</v>
      </c>
      <c r="LV11">
        <v>-17.498491566535776</v>
      </c>
      <c r="LW11">
        <v>-17.461750944225734</v>
      </c>
      <c r="LX11">
        <v>-17.475422143363708</v>
      </c>
      <c r="LY11">
        <v>-17.387834710240803</v>
      </c>
      <c r="LZ11">
        <v>-17.548971575014026</v>
      </c>
      <c r="MA11">
        <v>-17.547059922563871</v>
      </c>
      <c r="MB11">
        <v>-17.44392179432181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-15.188307800795791</v>
      </c>
      <c r="MO11">
        <v>-16.580295451099701</v>
      </c>
      <c r="MP11">
        <v>-17.651592861137686</v>
      </c>
      <c r="MQ11">
        <v>-18.10104690343195</v>
      </c>
      <c r="MR11">
        <v>-18.367033835147762</v>
      </c>
      <c r="MS11">
        <v>-18.200757541932077</v>
      </c>
      <c r="MT11">
        <v>-18.285433857701253</v>
      </c>
      <c r="MU11">
        <v>-18.200877341239124</v>
      </c>
      <c r="MV11">
        <v>-18.1404162593048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-15.685788139365412</v>
      </c>
      <c r="NI11">
        <v>-15.789276029973411</v>
      </c>
      <c r="NJ11">
        <v>-17.223508609454093</v>
      </c>
      <c r="NK11">
        <v>-18.234286894997236</v>
      </c>
      <c r="NL11">
        <v>-18.867433178065522</v>
      </c>
      <c r="NM11">
        <v>-19.109756387061715</v>
      </c>
      <c r="NN11">
        <v>-19.067323514026281</v>
      </c>
      <c r="NO11">
        <v>-19.116506180880279</v>
      </c>
      <c r="NP11">
        <v>-19.156356170234329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-16.49802437337965</v>
      </c>
      <c r="OD11">
        <v>-16.689481009216781</v>
      </c>
      <c r="OE11">
        <v>-17.990940367419096</v>
      </c>
      <c r="OF11">
        <v>-19.153934800414138</v>
      </c>
      <c r="OG11">
        <v>-19.654275134679171</v>
      </c>
      <c r="OH11">
        <v>-19.855704075942537</v>
      </c>
      <c r="OI11">
        <v>-19.776798462211719</v>
      </c>
      <c r="OJ11">
        <v>-19.97664839768974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-16.933202268732554</v>
      </c>
      <c r="OY11">
        <v>-16.214238124054116</v>
      </c>
      <c r="OZ11">
        <v>-18.775451407908275</v>
      </c>
      <c r="PA11">
        <v>-19.839275535317661</v>
      </c>
      <c r="PB11">
        <v>-20.469827825182438</v>
      </c>
      <c r="PC11">
        <v>-20.686887940125406</v>
      </c>
      <c r="PD11">
        <v>-20.585663017339527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-16.865091428749501</v>
      </c>
      <c r="PT11">
        <v>-17.970326060172177</v>
      </c>
      <c r="PU11">
        <v>-19.501101098165012</v>
      </c>
      <c r="PV11">
        <v>-20.572594486538801</v>
      </c>
      <c r="PW11">
        <v>-21.160471419305349</v>
      </c>
      <c r="PX11">
        <v>-21.388559062335094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-14.252969398879548</v>
      </c>
      <c r="QN11">
        <v>-17.831202988970169</v>
      </c>
      <c r="QO11">
        <v>-19.351088244125265</v>
      </c>
      <c r="QP11">
        <v>-20.078069243492209</v>
      </c>
      <c r="QQ11">
        <v>-21.167926977511378</v>
      </c>
      <c r="QR11">
        <v>-21.88898423735581</v>
      </c>
      <c r="QS11" s="102" t="s">
        <v>17</v>
      </c>
      <c r="QU11" s="147"/>
      <c r="QV11" s="148"/>
      <c r="QW11" s="148"/>
      <c r="QX11" s="102"/>
      <c r="QY11" s="154">
        <v>10</v>
      </c>
      <c r="QZ11" s="44">
        <v>0.46600000000000008</v>
      </c>
      <c r="RA11" s="44">
        <f>FY$2*$QV$2 + FY$78*$QV$78 + FY$70*$QV$70+ FY$79*$QV$79 + FY$82*$QV$82 -(FY$65*$QV$65*1000/27.6 + FY$66*$QV$66 + FY$67*$QV$67 + FY$71*$QV$71 + FY$74*$QV$74 + FY$76*$QV$76 + FY$80*$QV$80 + FY$83*$QV$83 +FY$86*$QV$86)</f>
        <v>0</v>
      </c>
      <c r="RB11" s="44">
        <f t="shared" ref="RB11:RT11" si="13">FZ$2*$QV$2 + FZ$78*$QV$78 + FZ$70*$QV$70+ FZ$79*$QV$79 + FZ$82*$QV$82 -(FZ$65*$QV$65*1000/27.6 + FZ$66*$QV$66 + FZ$67*$QV$67 + FZ$71*$QV$71 + FZ$74*$QV$74 + FZ$76*$QV$76 + FZ$80*$QV$80 + FZ$83*$QV$83 +FZ$86*$QV$86)</f>
        <v>0</v>
      </c>
      <c r="RC11" s="44">
        <f t="shared" si="13"/>
        <v>0</v>
      </c>
      <c r="RD11" s="44">
        <f t="shared" si="13"/>
        <v>0</v>
      </c>
      <c r="RE11" s="44">
        <f t="shared" si="13"/>
        <v>0</v>
      </c>
      <c r="RF11" s="44">
        <f t="shared" si="13"/>
        <v>0</v>
      </c>
      <c r="RG11" s="44">
        <f t="shared" si="13"/>
        <v>0</v>
      </c>
      <c r="RH11" s="44">
        <f t="shared" si="13"/>
        <v>-8006.469135382953</v>
      </c>
      <c r="RI11" s="44">
        <f t="shared" si="13"/>
        <v>-8683.3711908746263</v>
      </c>
      <c r="RJ11" s="44">
        <f t="shared" si="13"/>
        <v>-8820.4658336880875</v>
      </c>
      <c r="RK11" s="44">
        <f t="shared" si="13"/>
        <v>-8685.7347769933967</v>
      </c>
      <c r="RL11" s="44">
        <f t="shared" si="13"/>
        <v>-8872.1964042027212</v>
      </c>
      <c r="RM11" s="44">
        <f t="shared" si="13"/>
        <v>-8577.1606518250373</v>
      </c>
      <c r="RN11" s="44">
        <f t="shared" si="13"/>
        <v>-8718.2285287222494</v>
      </c>
      <c r="RO11" s="44">
        <f t="shared" si="13"/>
        <v>-8706.3975519840697</v>
      </c>
      <c r="RP11" s="44">
        <f t="shared" si="13"/>
        <v>-8662.2639222054386</v>
      </c>
      <c r="RQ11" s="44">
        <f t="shared" si="13"/>
        <v>-8715.6680577309126</v>
      </c>
      <c r="RR11" s="44">
        <f t="shared" si="13"/>
        <v>-8696.4217420432506</v>
      </c>
      <c r="RS11" s="44">
        <f t="shared" si="13"/>
        <v>-8698.6471847425219</v>
      </c>
      <c r="RT11" s="44">
        <f t="shared" si="13"/>
        <v>-8568.8353339162895</v>
      </c>
      <c r="RV11" s="95">
        <f t="shared" si="2"/>
        <v>2.8230012E+18</v>
      </c>
      <c r="RW11" s="44">
        <f t="shared" si="3"/>
        <v>11.187455400000001</v>
      </c>
      <c r="RX11" s="44">
        <v>0.46600000000000008</v>
      </c>
      <c r="RY11" s="44">
        <f>0.81*RK11+0.19*RL11</f>
        <v>-8721.1624861631681</v>
      </c>
      <c r="RZ11" s="44">
        <f t="shared" si="4"/>
        <v>-8.721162486163168</v>
      </c>
      <c r="SA11" s="12">
        <f t="shared" si="5"/>
        <v>-3.0893229822796986</v>
      </c>
      <c r="SB11" s="44">
        <v>32.959862995598691</v>
      </c>
    </row>
    <row r="12" spans="1:508" x14ac:dyDescent="0.3">
      <c r="A12">
        <v>0</v>
      </c>
      <c r="B12">
        <v>0</v>
      </c>
      <c r="C12">
        <v>2.8714918299474546</v>
      </c>
      <c r="D12">
        <v>2.9483615780555614</v>
      </c>
      <c r="E12">
        <v>2.9610714113959657</v>
      </c>
      <c r="F12">
        <v>2.9581586069730981</v>
      </c>
      <c r="G12">
        <v>2.9291115358267912</v>
      </c>
      <c r="H12">
        <v>2.9288526529697028</v>
      </c>
      <c r="I12">
        <v>2.9124006700884775</v>
      </c>
      <c r="J12">
        <v>2.8816579930268973</v>
      </c>
      <c r="K12">
        <v>2.9243104701120326</v>
      </c>
      <c r="L12">
        <v>2.9188529820874503</v>
      </c>
      <c r="M12">
        <v>2.910960783618461</v>
      </c>
      <c r="N12">
        <v>2.8987476933151464</v>
      </c>
      <c r="O12">
        <v>2.8942971419962498</v>
      </c>
      <c r="P12">
        <v>2.8734026084189153</v>
      </c>
      <c r="Q12">
        <v>2.8807840839849241</v>
      </c>
      <c r="R12">
        <v>2.8825142276138318</v>
      </c>
      <c r="S12">
        <v>2.8780042641659129</v>
      </c>
      <c r="T12">
        <v>2.8780120637697006</v>
      </c>
      <c r="U12">
        <v>0</v>
      </c>
      <c r="V12">
        <v>0</v>
      </c>
      <c r="W12">
        <v>0</v>
      </c>
      <c r="X12">
        <v>4.0864765493745061</v>
      </c>
      <c r="Y12">
        <v>4.1525518385968097</v>
      </c>
      <c r="Z12">
        <v>4.1550551202235821</v>
      </c>
      <c r="AA12">
        <v>4.1538188214214431</v>
      </c>
      <c r="AB12">
        <v>4.1720722738752301</v>
      </c>
      <c r="AC12">
        <v>4.178506266528438</v>
      </c>
      <c r="AD12">
        <v>4.0604077619006667</v>
      </c>
      <c r="AE12">
        <v>4.0393675262479221</v>
      </c>
      <c r="AF12">
        <v>4.0622775575665342</v>
      </c>
      <c r="AG12">
        <v>4.0835403235631027</v>
      </c>
      <c r="AH12">
        <v>4.0473911371512816</v>
      </c>
      <c r="AI12">
        <v>4.0088548685251064</v>
      </c>
      <c r="AJ12">
        <v>4.0164496970658297</v>
      </c>
      <c r="AK12">
        <v>3.9831448406065402</v>
      </c>
      <c r="AL12">
        <v>4.0343044827626517</v>
      </c>
      <c r="AM12">
        <v>4.0028693979471566</v>
      </c>
      <c r="AN12">
        <v>3.9856676019609756</v>
      </c>
      <c r="AO12">
        <v>0</v>
      </c>
      <c r="AP12">
        <v>0</v>
      </c>
      <c r="AQ12">
        <v>0</v>
      </c>
      <c r="AR12">
        <v>0</v>
      </c>
      <c r="AS12">
        <v>5.2560276772122982</v>
      </c>
      <c r="AT12">
        <v>5.4190132343493236</v>
      </c>
      <c r="AU12">
        <v>5.4028167895985515</v>
      </c>
      <c r="AV12">
        <v>5.3966002641780166</v>
      </c>
      <c r="AW12">
        <v>5.3935963582383009</v>
      </c>
      <c r="AX12">
        <v>5.4150920807830092</v>
      </c>
      <c r="AY12">
        <v>5.3650472201954695</v>
      </c>
      <c r="AZ12">
        <v>5.2475725979191976</v>
      </c>
      <c r="BA12">
        <v>5.2006270792650886</v>
      </c>
      <c r="BB12">
        <v>5.182836578374804</v>
      </c>
      <c r="BC12">
        <v>5.1481364394783649</v>
      </c>
      <c r="BD12">
        <v>5.1375748722513608</v>
      </c>
      <c r="BE12">
        <v>5.1551652558865131</v>
      </c>
      <c r="BF12">
        <v>5.1731625666947263</v>
      </c>
      <c r="BG12">
        <v>5.196572407841539</v>
      </c>
      <c r="BH12">
        <v>5.1192517576016821</v>
      </c>
      <c r="BI12">
        <v>0</v>
      </c>
      <c r="BJ12">
        <v>0</v>
      </c>
      <c r="BK12">
        <v>0</v>
      </c>
      <c r="BL12">
        <v>0</v>
      </c>
      <c r="BM12">
        <v>5.8800010064482526</v>
      </c>
      <c r="BN12">
        <v>6.4853476013813838</v>
      </c>
      <c r="BO12">
        <v>6.6031101584174872</v>
      </c>
      <c r="BP12">
        <v>6.6781889068853282</v>
      </c>
      <c r="BQ12">
        <v>6.6163789711472027</v>
      </c>
      <c r="BR12">
        <v>6.619956554749165</v>
      </c>
      <c r="BS12">
        <v>6.6192482168948148</v>
      </c>
      <c r="BT12">
        <v>6.6226072485931038</v>
      </c>
      <c r="BU12">
        <v>6.58415678414271</v>
      </c>
      <c r="BV12">
        <v>6.5372540291374879</v>
      </c>
      <c r="BW12">
        <v>6.3424222919935103</v>
      </c>
      <c r="BX12">
        <v>6.306088221723682</v>
      </c>
      <c r="BY12">
        <v>6.2887935362592282</v>
      </c>
      <c r="BZ12">
        <v>6.3182695602817054</v>
      </c>
      <c r="CA12">
        <v>6.2958466942842364</v>
      </c>
      <c r="CB12">
        <v>6.3101771547628687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5.9668518713548684</v>
      </c>
      <c r="CI12">
        <v>7.7706378325617846</v>
      </c>
      <c r="CJ12">
        <v>7.835502552722331</v>
      </c>
      <c r="CK12">
        <v>7.8827522685167901</v>
      </c>
      <c r="CL12">
        <v>7.8447174069856898</v>
      </c>
      <c r="CM12">
        <v>7.8581899187131548</v>
      </c>
      <c r="CN12">
        <v>7.7699165412088291</v>
      </c>
      <c r="CO12">
        <v>7.8252275808257359</v>
      </c>
      <c r="CP12">
        <v>7.8983144703563362</v>
      </c>
      <c r="CQ12">
        <v>7.7174626254481993</v>
      </c>
      <c r="CR12">
        <v>7.7209731108909638</v>
      </c>
      <c r="CS12">
        <v>7.4396763779021944</v>
      </c>
      <c r="CT12">
        <v>7.4976718853084421</v>
      </c>
      <c r="CU12">
        <v>7.4382706092842987</v>
      </c>
      <c r="CV12">
        <v>7.4417271658711579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5.9739044864597686</v>
      </c>
      <c r="DC12">
        <v>8.1352276421580569</v>
      </c>
      <c r="DD12">
        <v>8.6745077475748573</v>
      </c>
      <c r="DE12">
        <v>8.6602629768669104</v>
      </c>
      <c r="DF12">
        <v>8.683131134707363</v>
      </c>
      <c r="DG12">
        <v>8.7093493248611207</v>
      </c>
      <c r="DH12">
        <v>8.6677871550768142</v>
      </c>
      <c r="DI12">
        <v>8.5842979996547744</v>
      </c>
      <c r="DJ12">
        <v>8.67006701998457</v>
      </c>
      <c r="DK12">
        <v>8.5642744796925339</v>
      </c>
      <c r="DL12">
        <v>8.594544876602578</v>
      </c>
      <c r="DM12">
        <v>8.4984921592305867</v>
      </c>
      <c r="DN12">
        <v>8.4735785239553234</v>
      </c>
      <c r="DO12">
        <v>8.268853415397917</v>
      </c>
      <c r="DP12">
        <v>8.2738085001262895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7.1870884690902521</v>
      </c>
      <c r="DX12">
        <v>9.2945222272783443</v>
      </c>
      <c r="DY12">
        <v>9.4413226788339433</v>
      </c>
      <c r="DZ12">
        <v>9.4804922497974022</v>
      </c>
      <c r="EA12">
        <v>9.4240550863395018</v>
      </c>
      <c r="EB12">
        <v>9.5336001420449143</v>
      </c>
      <c r="EC12">
        <v>9.4385429881724701</v>
      </c>
      <c r="ED12">
        <v>9.4712650836438215</v>
      </c>
      <c r="EE12">
        <v>9.3776053309112655</v>
      </c>
      <c r="EF12">
        <v>9.3766810823980666</v>
      </c>
      <c r="EG12">
        <v>9.2829538955541064</v>
      </c>
      <c r="EH12">
        <v>9.2925536614238755</v>
      </c>
      <c r="EI12">
        <v>9.259137354877538</v>
      </c>
      <c r="EJ12">
        <v>9.0074765147621942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8.6082940995020536</v>
      </c>
      <c r="ER12">
        <v>9.6817352923140181</v>
      </c>
      <c r="ES12">
        <v>10.270679376567763</v>
      </c>
      <c r="ET12">
        <v>10.255269695673674</v>
      </c>
      <c r="EU12">
        <v>10.29958420962641</v>
      </c>
      <c r="EV12">
        <v>10.292066854629134</v>
      </c>
      <c r="EW12">
        <v>10.300649862837254</v>
      </c>
      <c r="EX12">
        <v>10.320679778798741</v>
      </c>
      <c r="EY12">
        <v>10.194157723785821</v>
      </c>
      <c r="EZ12">
        <v>10.215578322902934</v>
      </c>
      <c r="FA12">
        <v>10.260332838486518</v>
      </c>
      <c r="FB12">
        <v>10.209787201859182</v>
      </c>
      <c r="FC12">
        <v>10.095917231331409</v>
      </c>
      <c r="FD12">
        <v>9.9889398708793617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10.047724415835994</v>
      </c>
      <c r="FM12">
        <v>10.925172464531038</v>
      </c>
      <c r="FN12">
        <v>11.152834868914315</v>
      </c>
      <c r="FO12">
        <v>11.139875912501649</v>
      </c>
      <c r="FP12">
        <v>11.093849659385349</v>
      </c>
      <c r="FQ12">
        <v>11.116197871702159</v>
      </c>
      <c r="FR12">
        <v>11.160152319351237</v>
      </c>
      <c r="FS12">
        <v>11.032835502282655</v>
      </c>
      <c r="FT12">
        <v>11.073656174796968</v>
      </c>
      <c r="FU12">
        <v>10.974675480160228</v>
      </c>
      <c r="FV12">
        <v>11.055734271933565</v>
      </c>
      <c r="FW12">
        <v>10.980252135477116</v>
      </c>
      <c r="FX12">
        <v>10.980976850535015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9.7684937514001469</v>
      </c>
      <c r="GG12">
        <v>11.163954238871018</v>
      </c>
      <c r="GH12">
        <v>11.912878129046353</v>
      </c>
      <c r="GI12">
        <v>11.860243617232877</v>
      </c>
      <c r="GJ12">
        <v>11.990051196288965</v>
      </c>
      <c r="GK12">
        <v>11.807219755656913</v>
      </c>
      <c r="GL12">
        <v>11.906008496756661</v>
      </c>
      <c r="GM12">
        <v>11.827629887709142</v>
      </c>
      <c r="GN12">
        <v>11.809047554046074</v>
      </c>
      <c r="GO12">
        <v>11.834151134788527</v>
      </c>
      <c r="GP12">
        <v>11.823487144002966</v>
      </c>
      <c r="GQ12">
        <v>11.815674191247986</v>
      </c>
      <c r="GR12">
        <v>11.735586862029306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10.250210084145305</v>
      </c>
      <c r="HA12">
        <v>11.566584065526568</v>
      </c>
      <c r="HB12">
        <v>12.533944871183728</v>
      </c>
      <c r="HC12">
        <v>12.731923122927046</v>
      </c>
      <c r="HD12">
        <v>12.713672543609983</v>
      </c>
      <c r="HE12">
        <v>12.798488462026279</v>
      </c>
      <c r="HF12">
        <v>12.753469513041914</v>
      </c>
      <c r="HG12">
        <v>12.604254800952816</v>
      </c>
      <c r="HH12">
        <v>12.566817461731299</v>
      </c>
      <c r="HI12">
        <v>12.566256613476201</v>
      </c>
      <c r="HJ12">
        <v>12.535109570641637</v>
      </c>
      <c r="HK12">
        <v>12.608867150093495</v>
      </c>
      <c r="HL12">
        <v>12.686999837455096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11.829083037648621</v>
      </c>
      <c r="HV12">
        <v>12.668702421823973</v>
      </c>
      <c r="HW12">
        <v>13.558087536247722</v>
      </c>
      <c r="HX12">
        <v>13.627220993409807</v>
      </c>
      <c r="HY12">
        <v>13.466839452046294</v>
      </c>
      <c r="HZ12">
        <v>13.477811172786517</v>
      </c>
      <c r="IA12">
        <v>13.42665668921725</v>
      </c>
      <c r="IB12">
        <v>13.371897516219605</v>
      </c>
      <c r="IC12">
        <v>13.473141106913866</v>
      </c>
      <c r="ID12">
        <v>13.41105728150815</v>
      </c>
      <c r="IE12">
        <v>13.466418835089277</v>
      </c>
      <c r="IF12">
        <v>13.464076383741396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11.733799415185116</v>
      </c>
      <c r="IP12">
        <v>12.997814941371486</v>
      </c>
      <c r="IQ12">
        <v>14.069847119563256</v>
      </c>
      <c r="IR12">
        <v>14.375483470798665</v>
      </c>
      <c r="IS12">
        <v>14.373924478284163</v>
      </c>
      <c r="IT12">
        <v>14.392797144537081</v>
      </c>
      <c r="IU12">
        <v>14.191013693822985</v>
      </c>
      <c r="IV12">
        <v>14.188328358565128</v>
      </c>
      <c r="IW12">
        <v>14.215832328369951</v>
      </c>
      <c r="IX12">
        <v>14.221245173608052</v>
      </c>
      <c r="IY12">
        <v>14.21957089738877</v>
      </c>
      <c r="IZ12">
        <v>14.269595594153305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12.355210880032654</v>
      </c>
      <c r="JK12">
        <v>14.203742933099663</v>
      </c>
      <c r="JL12">
        <v>15.035760962026481</v>
      </c>
      <c r="JM12">
        <v>15.239753682192193</v>
      </c>
      <c r="JN12">
        <v>15.28149061757747</v>
      </c>
      <c r="JO12">
        <v>15.048419968717836</v>
      </c>
      <c r="JP12">
        <v>14.995685789424913</v>
      </c>
      <c r="JQ12">
        <v>15.04056417409825</v>
      </c>
      <c r="JR12">
        <v>15.074719462604241</v>
      </c>
      <c r="JS12">
        <v>15.046599350927091</v>
      </c>
      <c r="JT12">
        <v>15.063162738526758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13.116528507305075</v>
      </c>
      <c r="KE12">
        <v>14.476127022358911</v>
      </c>
      <c r="KF12">
        <v>15.67177043467273</v>
      </c>
      <c r="KG12">
        <v>15.972889115039852</v>
      </c>
      <c r="KH12">
        <v>15.947194187353629</v>
      </c>
      <c r="KI12">
        <v>15.92055907706786</v>
      </c>
      <c r="KJ12">
        <v>15.857000291273231</v>
      </c>
      <c r="KK12">
        <v>15.883509453680524</v>
      </c>
      <c r="KL12">
        <v>15.882718575967898</v>
      </c>
      <c r="KM12">
        <v>15.962940353691151</v>
      </c>
      <c r="KN12">
        <v>15.983480887219809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13.275141947634843</v>
      </c>
      <c r="KY12">
        <v>13.744266961661006</v>
      </c>
      <c r="KZ12">
        <v>15.553084157192497</v>
      </c>
      <c r="LA12">
        <v>16.656799732887279</v>
      </c>
      <c r="LB12">
        <v>16.850263246011696</v>
      </c>
      <c r="LC12">
        <v>16.592176642337524</v>
      </c>
      <c r="LD12">
        <v>16.648048208016451</v>
      </c>
      <c r="LE12">
        <v>16.587497326086265</v>
      </c>
      <c r="LF12">
        <v>16.53307697644777</v>
      </c>
      <c r="LG12">
        <v>16.603548282478986</v>
      </c>
      <c r="LH12">
        <v>16.610770767047551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14.471707228389418</v>
      </c>
      <c r="LT12">
        <v>15.740312866386576</v>
      </c>
      <c r="LU12">
        <v>16.609910931925224</v>
      </c>
      <c r="LV12">
        <v>17.498491566535776</v>
      </c>
      <c r="LW12">
        <v>17.473917100974941</v>
      </c>
      <c r="LX12">
        <v>17.487382931987401</v>
      </c>
      <c r="LY12">
        <v>17.399708705063233</v>
      </c>
      <c r="LZ12">
        <v>17.561564899307704</v>
      </c>
      <c r="MA12">
        <v>17.557476171657502</v>
      </c>
      <c r="MB12">
        <v>17.456759893348281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15.188307800795791</v>
      </c>
      <c r="MO12">
        <v>16.580295451099701</v>
      </c>
      <c r="MP12">
        <v>17.651592861137686</v>
      </c>
      <c r="MQ12">
        <v>18.109953320442656</v>
      </c>
      <c r="MR12">
        <v>18.380641866523078</v>
      </c>
      <c r="MS12">
        <v>18.212932534463462</v>
      </c>
      <c r="MT12">
        <v>18.297616367015255</v>
      </c>
      <c r="MU12">
        <v>18.212022925187991</v>
      </c>
      <c r="MV12">
        <v>18.152249593232046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15.685788139365412</v>
      </c>
      <c r="NI12">
        <v>15.789276029973411</v>
      </c>
      <c r="NJ12">
        <v>17.223508609454093</v>
      </c>
      <c r="NK12">
        <v>18.243240942633076</v>
      </c>
      <c r="NL12">
        <v>18.87730625937489</v>
      </c>
      <c r="NM12">
        <v>19.124412748155205</v>
      </c>
      <c r="NN12">
        <v>19.081625614349072</v>
      </c>
      <c r="NO12">
        <v>19.129010037327227</v>
      </c>
      <c r="NP12">
        <v>19.168570287319334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16.49802437337965</v>
      </c>
      <c r="OD12">
        <v>16.689481009216781</v>
      </c>
      <c r="OE12">
        <v>18.004504493045079</v>
      </c>
      <c r="OF12">
        <v>19.161149592277571</v>
      </c>
      <c r="OG12">
        <v>19.663285675819893</v>
      </c>
      <c r="OH12">
        <v>19.869859499669293</v>
      </c>
      <c r="OI12">
        <v>19.789824467908073</v>
      </c>
      <c r="OJ12">
        <v>19.991050792626133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16.933202268732554</v>
      </c>
      <c r="OY12">
        <v>16.278094861538904</v>
      </c>
      <c r="OZ12">
        <v>18.789384522584893</v>
      </c>
      <c r="PA12">
        <v>19.846819068239267</v>
      </c>
      <c r="PB12">
        <v>20.480972885295142</v>
      </c>
      <c r="PC12">
        <v>20.70043163704015</v>
      </c>
      <c r="PD12">
        <v>20.600169634299107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16.934096610911975</v>
      </c>
      <c r="PT12">
        <v>18.012757265443515</v>
      </c>
      <c r="PU12">
        <v>19.509975990504508</v>
      </c>
      <c r="PV12">
        <v>20.580931667428455</v>
      </c>
      <c r="PW12">
        <v>21.170873567607551</v>
      </c>
      <c r="PX12">
        <v>21.400067934795846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14.519102901115081</v>
      </c>
      <c r="QN12">
        <v>17.860550650869946</v>
      </c>
      <c r="QO12">
        <v>19.375591849579816</v>
      </c>
      <c r="QP12">
        <v>20.098706247484238</v>
      </c>
      <c r="QQ12">
        <v>21.17644799059115</v>
      </c>
      <c r="QR12">
        <v>21.898439379338871</v>
      </c>
      <c r="QS12" s="102" t="s">
        <v>19</v>
      </c>
      <c r="QU12" s="147"/>
      <c r="QV12" s="148"/>
      <c r="QW12" s="148"/>
      <c r="QX12" s="102"/>
      <c r="QY12" s="154">
        <v>11</v>
      </c>
      <c r="QZ12" s="44">
        <v>0.5</v>
      </c>
      <c r="RA12" s="44">
        <f>GS$2*$QV$2 + GS$78*$QV$78 + GS$70*$QV$70+ GS$79*$QV$79 + GS$82*$QV$82 -(GS$65*$QV$65*1000/27.6 + GS$66*$QV$66 + GS$67*$QV$67 + GS$71*$QV$71 + GS$74*$QV$74 + GS$76*$QV$76 + GS$80*$QV$80 + GS$83*$QV$83 +GS$86*$QV$86)</f>
        <v>0</v>
      </c>
      <c r="RB12" s="44">
        <f t="shared" ref="RB12:RT12" si="14">GT$2*$QV$2 + GT$78*$QV$78 + GT$70*$QV$70+ GT$79*$QV$79 + GT$82*$QV$82 -(GT$65*$QV$65*1000/27.6 + GT$66*$QV$66 + GT$67*$QV$67 + GT$71*$QV$71 + GT$74*$QV$74 + GT$76*$QV$76 + GT$80*$QV$80 + GT$83*$QV$83 +GT$86*$QV$86)</f>
        <v>0</v>
      </c>
      <c r="RC12" s="44">
        <f t="shared" si="14"/>
        <v>0</v>
      </c>
      <c r="RD12" s="44">
        <f t="shared" si="14"/>
        <v>0</v>
      </c>
      <c r="RE12" s="44">
        <f t="shared" si="14"/>
        <v>0</v>
      </c>
      <c r="RF12" s="44">
        <f t="shared" si="14"/>
        <v>0</v>
      </c>
      <c r="RG12" s="44">
        <f t="shared" si="14"/>
        <v>0</v>
      </c>
      <c r="RH12" s="44">
        <f t="shared" si="14"/>
        <v>-7995.7927951348065</v>
      </c>
      <c r="RI12" s="44">
        <f t="shared" si="14"/>
        <v>-8997.0583101912252</v>
      </c>
      <c r="RJ12" s="44">
        <f t="shared" si="14"/>
        <v>-9128.5795150016984</v>
      </c>
      <c r="RK12" s="44">
        <f t="shared" si="14"/>
        <v>-9156.4603933900617</v>
      </c>
      <c r="RL12" s="44">
        <f t="shared" si="14"/>
        <v>-9141.8203069401698</v>
      </c>
      <c r="RM12" s="44">
        <f t="shared" si="14"/>
        <v>-9268.2007204991878</v>
      </c>
      <c r="RN12" s="44">
        <f t="shared" si="14"/>
        <v>-9206.6835775605305</v>
      </c>
      <c r="RO12" s="44">
        <f t="shared" si="14"/>
        <v>-9080.2955137358058</v>
      </c>
      <c r="RP12" s="44">
        <f t="shared" si="14"/>
        <v>-9001.3118842255935</v>
      </c>
      <c r="RQ12" s="44">
        <f t="shared" si="14"/>
        <v>-9007.7055704391405</v>
      </c>
      <c r="RR12" s="44">
        <f t="shared" si="14"/>
        <v>-8983.7543907420313</v>
      </c>
      <c r="RS12" s="44">
        <f t="shared" si="14"/>
        <v>-9063.144974871766</v>
      </c>
      <c r="RT12" s="44">
        <f t="shared" si="14"/>
        <v>-9171.0428775967775</v>
      </c>
      <c r="RV12" s="95">
        <f t="shared" si="2"/>
        <v>2.8889E+18</v>
      </c>
      <c r="RW12" s="44">
        <f t="shared" si="3"/>
        <v>11.59365</v>
      </c>
      <c r="RX12" s="44">
        <v>0.5</v>
      </c>
      <c r="RY12" s="44">
        <f>0.41*RK12+0.59*RL12</f>
        <v>-9147.8227423846256</v>
      </c>
      <c r="RZ12" s="44">
        <f t="shared" si="4"/>
        <v>-9.1478227423846263</v>
      </c>
      <c r="SA12" s="12">
        <f t="shared" si="5"/>
        <v>-3.1665418472029581</v>
      </c>
      <c r="SB12" s="44">
        <v>33.896342078162391</v>
      </c>
    </row>
    <row r="13" spans="1:508" x14ac:dyDescent="0.3">
      <c r="A13">
        <v>0</v>
      </c>
      <c r="B13">
        <v>0</v>
      </c>
      <c r="C13">
        <v>2.8714918299474546</v>
      </c>
      <c r="D13">
        <v>2.9483615780555619</v>
      </c>
      <c r="E13">
        <v>2.9610714113959666</v>
      </c>
      <c r="F13">
        <v>2.9581586069730981</v>
      </c>
      <c r="G13">
        <v>2.9291115358267916</v>
      </c>
      <c r="H13">
        <v>2.9288526529697028</v>
      </c>
      <c r="I13">
        <v>2.9124006700884775</v>
      </c>
      <c r="J13">
        <v>2.8816579930268973</v>
      </c>
      <c r="K13">
        <v>2.9243104701120335</v>
      </c>
      <c r="L13">
        <v>2.9188529820874511</v>
      </c>
      <c r="M13">
        <v>2.910960783618461</v>
      </c>
      <c r="N13">
        <v>2.8987476933151468</v>
      </c>
      <c r="O13">
        <v>2.8942971419962498</v>
      </c>
      <c r="P13">
        <v>2.8734026084189157</v>
      </c>
      <c r="Q13">
        <v>2.8807840839849246</v>
      </c>
      <c r="R13">
        <v>2.8825142276138322</v>
      </c>
      <c r="S13">
        <v>2.8780042641659129</v>
      </c>
      <c r="T13">
        <v>2.8780120637697011</v>
      </c>
      <c r="U13">
        <v>0</v>
      </c>
      <c r="V13">
        <v>0</v>
      </c>
      <c r="W13">
        <v>0</v>
      </c>
      <c r="X13">
        <v>4.0864765493745061</v>
      </c>
      <c r="Y13">
        <v>4.1525518385968097</v>
      </c>
      <c r="Z13">
        <v>4.155055120223583</v>
      </c>
      <c r="AA13">
        <v>4.153818821421444</v>
      </c>
      <c r="AB13">
        <v>4.1720722738752301</v>
      </c>
      <c r="AC13">
        <v>4.178506266528438</v>
      </c>
      <c r="AD13">
        <v>4.0604077619006667</v>
      </c>
      <c r="AE13">
        <v>4.0393675262479238</v>
      </c>
      <c r="AF13">
        <v>4.0622775575665342</v>
      </c>
      <c r="AG13">
        <v>4.0835403235631027</v>
      </c>
      <c r="AH13">
        <v>4.0473911371512816</v>
      </c>
      <c r="AI13">
        <v>4.0088548685251073</v>
      </c>
      <c r="AJ13">
        <v>4.0164496970658297</v>
      </c>
      <c r="AK13">
        <v>3.9831448406065402</v>
      </c>
      <c r="AL13">
        <v>4.0343044827626526</v>
      </c>
      <c r="AM13">
        <v>4.0028693979471566</v>
      </c>
      <c r="AN13">
        <v>3.9856676019609756</v>
      </c>
      <c r="AO13">
        <v>0</v>
      </c>
      <c r="AP13">
        <v>0</v>
      </c>
      <c r="AQ13">
        <v>0</v>
      </c>
      <c r="AR13">
        <v>0</v>
      </c>
      <c r="AS13">
        <v>5.2560276772122982</v>
      </c>
      <c r="AT13">
        <v>5.4190132343493236</v>
      </c>
      <c r="AU13">
        <v>5.4028167895985515</v>
      </c>
      <c r="AV13">
        <v>5.3966002641780166</v>
      </c>
      <c r="AW13">
        <v>5.3935963582383009</v>
      </c>
      <c r="AX13">
        <v>5.4150920807830083</v>
      </c>
      <c r="AY13">
        <v>5.3650472201954695</v>
      </c>
      <c r="AZ13">
        <v>5.2475725979191985</v>
      </c>
      <c r="BA13">
        <v>5.2006270792650886</v>
      </c>
      <c r="BB13">
        <v>5.182836578374804</v>
      </c>
      <c r="BC13">
        <v>5.1481364394783649</v>
      </c>
      <c r="BD13">
        <v>5.1375748722513608</v>
      </c>
      <c r="BE13">
        <v>5.1551652558865131</v>
      </c>
      <c r="BF13">
        <v>5.1731625666947263</v>
      </c>
      <c r="BG13">
        <v>5.196572407841539</v>
      </c>
      <c r="BH13">
        <v>5.1192517576016829</v>
      </c>
      <c r="BI13">
        <v>0</v>
      </c>
      <c r="BJ13">
        <v>0</v>
      </c>
      <c r="BK13">
        <v>0</v>
      </c>
      <c r="BL13">
        <v>0</v>
      </c>
      <c r="BM13">
        <v>5.8800010064482526</v>
      </c>
      <c r="BN13">
        <v>6.4853476013813838</v>
      </c>
      <c r="BO13">
        <v>6.6031101584174881</v>
      </c>
      <c r="BP13">
        <v>6.6781889068853282</v>
      </c>
      <c r="BQ13">
        <v>6.6163789711472027</v>
      </c>
      <c r="BR13">
        <v>6.619956554749165</v>
      </c>
      <c r="BS13">
        <v>6.6192482168948148</v>
      </c>
      <c r="BT13">
        <v>6.6226072485931047</v>
      </c>
      <c r="BU13">
        <v>6.58415678414271</v>
      </c>
      <c r="BV13">
        <v>6.5372540291374879</v>
      </c>
      <c r="BW13">
        <v>6.3424222919935103</v>
      </c>
      <c r="BX13">
        <v>6.3060882217236829</v>
      </c>
      <c r="BY13">
        <v>6.2887935362592282</v>
      </c>
      <c r="BZ13">
        <v>6.3182695602817045</v>
      </c>
      <c r="CA13">
        <v>6.2958466942842364</v>
      </c>
      <c r="CB13">
        <v>6.3101771547628687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5.9668518713548693</v>
      </c>
      <c r="CI13">
        <v>7.7706378325617846</v>
      </c>
      <c r="CJ13">
        <v>7.835502552722331</v>
      </c>
      <c r="CK13">
        <v>7.8827522685167901</v>
      </c>
      <c r="CL13">
        <v>7.8447174069856898</v>
      </c>
      <c r="CM13">
        <v>7.8581899187131548</v>
      </c>
      <c r="CN13">
        <v>7.7699165412088291</v>
      </c>
      <c r="CO13">
        <v>7.8252275808257359</v>
      </c>
      <c r="CP13">
        <v>7.898314470356337</v>
      </c>
      <c r="CQ13">
        <v>7.7174626254482011</v>
      </c>
      <c r="CR13">
        <v>7.7209731108909638</v>
      </c>
      <c r="CS13">
        <v>7.4396763779021944</v>
      </c>
      <c r="CT13">
        <v>7.4976718853084421</v>
      </c>
      <c r="CU13">
        <v>7.4382706092842987</v>
      </c>
      <c r="CV13">
        <v>7.4417271658711579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5.9739044864597695</v>
      </c>
      <c r="DC13">
        <v>8.1352276421580587</v>
      </c>
      <c r="DD13">
        <v>8.6745077475748591</v>
      </c>
      <c r="DE13">
        <v>8.6602629768669104</v>
      </c>
      <c r="DF13">
        <v>8.683131134707363</v>
      </c>
      <c r="DG13">
        <v>8.7093493248611225</v>
      </c>
      <c r="DH13">
        <v>8.6677871550768142</v>
      </c>
      <c r="DI13">
        <v>8.5842979996547744</v>
      </c>
      <c r="DJ13">
        <v>8.6700670199845717</v>
      </c>
      <c r="DK13">
        <v>8.5642744796925339</v>
      </c>
      <c r="DL13">
        <v>8.5945448766025798</v>
      </c>
      <c r="DM13">
        <v>8.4984921592305902</v>
      </c>
      <c r="DN13">
        <v>8.4735785239553234</v>
      </c>
      <c r="DO13">
        <v>8.268853415397917</v>
      </c>
      <c r="DP13">
        <v>8.2738085001262895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7.187088469090253</v>
      </c>
      <c r="DX13">
        <v>9.2945222272783443</v>
      </c>
      <c r="DY13">
        <v>9.441322678833945</v>
      </c>
      <c r="DZ13">
        <v>9.4804922497974022</v>
      </c>
      <c r="EA13">
        <v>9.4240550863395018</v>
      </c>
      <c r="EB13">
        <v>9.5336001420449126</v>
      </c>
      <c r="EC13">
        <v>9.4385429881724718</v>
      </c>
      <c r="ED13">
        <v>9.4712650836438215</v>
      </c>
      <c r="EE13">
        <v>9.3776053309112655</v>
      </c>
      <c r="EF13">
        <v>9.3766810823980684</v>
      </c>
      <c r="EG13">
        <v>9.2829538955541064</v>
      </c>
      <c r="EH13">
        <v>9.2925536614238773</v>
      </c>
      <c r="EI13">
        <v>9.259137354877538</v>
      </c>
      <c r="EJ13">
        <v>9.0074765147621942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8.6082940995020536</v>
      </c>
      <c r="ER13">
        <v>9.6817352923140181</v>
      </c>
      <c r="ES13">
        <v>10.270679376567761</v>
      </c>
      <c r="ET13">
        <v>10.255269695673674</v>
      </c>
      <c r="EU13">
        <v>10.29958420962641</v>
      </c>
      <c r="EV13">
        <v>10.292066854629134</v>
      </c>
      <c r="EW13">
        <v>10.300649862837256</v>
      </c>
      <c r="EX13">
        <v>10.320679778798741</v>
      </c>
      <c r="EY13">
        <v>10.194157723785821</v>
      </c>
      <c r="EZ13">
        <v>10.215578322902934</v>
      </c>
      <c r="FA13">
        <v>10.260332838486519</v>
      </c>
      <c r="FB13">
        <v>10.209787201859182</v>
      </c>
      <c r="FC13">
        <v>10.095917231331409</v>
      </c>
      <c r="FD13">
        <v>9.9889398708793635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10.047724415835994</v>
      </c>
      <c r="FM13">
        <v>10.925172464531038</v>
      </c>
      <c r="FN13">
        <v>11.152834868914315</v>
      </c>
      <c r="FO13">
        <v>11.139875912501649</v>
      </c>
      <c r="FP13">
        <v>11.093849659385349</v>
      </c>
      <c r="FQ13">
        <v>11.116197871702159</v>
      </c>
      <c r="FR13">
        <v>11.160152319351239</v>
      </c>
      <c r="FS13">
        <v>11.032835502282655</v>
      </c>
      <c r="FT13">
        <v>11.073656174796968</v>
      </c>
      <c r="FU13">
        <v>10.974675480160228</v>
      </c>
      <c r="FV13">
        <v>11.055734271933565</v>
      </c>
      <c r="FW13">
        <v>10.980252135477116</v>
      </c>
      <c r="FX13">
        <v>10.980976850535015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9.7684937514001469</v>
      </c>
      <c r="GG13">
        <v>11.163954238871018</v>
      </c>
      <c r="GH13">
        <v>11.912878129046353</v>
      </c>
      <c r="GI13">
        <v>11.860243617232877</v>
      </c>
      <c r="GJ13">
        <v>11.990051196288967</v>
      </c>
      <c r="GK13">
        <v>11.807219755656913</v>
      </c>
      <c r="GL13">
        <v>11.906008496756661</v>
      </c>
      <c r="GM13">
        <v>11.827629887709142</v>
      </c>
      <c r="GN13">
        <v>11.809047554046074</v>
      </c>
      <c r="GO13">
        <v>11.834151134788531</v>
      </c>
      <c r="GP13">
        <v>11.823487144002966</v>
      </c>
      <c r="GQ13">
        <v>11.815674191247986</v>
      </c>
      <c r="GR13">
        <v>11.735586862029306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10.250210084145305</v>
      </c>
      <c r="HA13">
        <v>11.566584065526568</v>
      </c>
      <c r="HB13">
        <v>12.533944871183728</v>
      </c>
      <c r="HC13">
        <v>12.731923122927046</v>
      </c>
      <c r="HD13">
        <v>12.713672543609983</v>
      </c>
      <c r="HE13">
        <v>12.798488462026279</v>
      </c>
      <c r="HF13">
        <v>12.753469513041914</v>
      </c>
      <c r="HG13">
        <v>12.604254800952816</v>
      </c>
      <c r="HH13">
        <v>12.566817461731299</v>
      </c>
      <c r="HI13">
        <v>12.566256613476201</v>
      </c>
      <c r="HJ13">
        <v>12.535109570641637</v>
      </c>
      <c r="HK13">
        <v>12.608867150093495</v>
      </c>
      <c r="HL13">
        <v>12.686999837455099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11.829083037648617</v>
      </c>
      <c r="HV13">
        <v>12.668702421823971</v>
      </c>
      <c r="HW13">
        <v>13.558087536247722</v>
      </c>
      <c r="HX13">
        <v>13.627220993409807</v>
      </c>
      <c r="HY13">
        <v>13.466839452046294</v>
      </c>
      <c r="HZ13">
        <v>13.477811172786517</v>
      </c>
      <c r="IA13">
        <v>13.426656689217252</v>
      </c>
      <c r="IB13">
        <v>13.371897516219605</v>
      </c>
      <c r="IC13">
        <v>13.473141106913866</v>
      </c>
      <c r="ID13">
        <v>13.411057281508151</v>
      </c>
      <c r="IE13">
        <v>13.46641883508928</v>
      </c>
      <c r="IF13">
        <v>13.464076383741398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11.733799415185116</v>
      </c>
      <c r="IP13">
        <v>12.997814941371486</v>
      </c>
      <c r="IQ13">
        <v>14.069847119563256</v>
      </c>
      <c r="IR13">
        <v>14.375483470798665</v>
      </c>
      <c r="IS13">
        <v>14.373924478284163</v>
      </c>
      <c r="IT13">
        <v>14.392797144537081</v>
      </c>
      <c r="IU13">
        <v>14.191013693822985</v>
      </c>
      <c r="IV13">
        <v>14.188328358565128</v>
      </c>
      <c r="IW13">
        <v>14.215832328369951</v>
      </c>
      <c r="IX13">
        <v>14.221245173608049</v>
      </c>
      <c r="IY13">
        <v>14.21957089738877</v>
      </c>
      <c r="IZ13">
        <v>14.269595594153305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12.355210880032654</v>
      </c>
      <c r="JK13">
        <v>14.203742933099662</v>
      </c>
      <c r="JL13">
        <v>15.035760962026481</v>
      </c>
      <c r="JM13">
        <v>15.239753682192193</v>
      </c>
      <c r="JN13">
        <v>15.281490617577472</v>
      </c>
      <c r="JO13">
        <v>15.048419968717839</v>
      </c>
      <c r="JP13">
        <v>14.995685789424913</v>
      </c>
      <c r="JQ13">
        <v>15.04056417409825</v>
      </c>
      <c r="JR13">
        <v>15.074719462604243</v>
      </c>
      <c r="JS13">
        <v>15.046599350927087</v>
      </c>
      <c r="JT13">
        <v>15.063162738526758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13.116528507305071</v>
      </c>
      <c r="KE13">
        <v>14.476127022358909</v>
      </c>
      <c r="KF13">
        <v>15.67177043467273</v>
      </c>
      <c r="KG13">
        <v>15.972889115039852</v>
      </c>
      <c r="KH13">
        <v>15.947194187353629</v>
      </c>
      <c r="KI13">
        <v>15.920559077067862</v>
      </c>
      <c r="KJ13">
        <v>15.857000291273234</v>
      </c>
      <c r="KK13">
        <v>15.883509453680523</v>
      </c>
      <c r="KL13">
        <v>15.882718575967898</v>
      </c>
      <c r="KM13">
        <v>15.962940353691151</v>
      </c>
      <c r="KN13">
        <v>15.983480887219814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13.275141947634843</v>
      </c>
      <c r="KY13">
        <v>13.744266961661006</v>
      </c>
      <c r="KZ13">
        <v>15.553084157192494</v>
      </c>
      <c r="LA13">
        <v>16.656799732887279</v>
      </c>
      <c r="LB13">
        <v>16.8502632460117</v>
      </c>
      <c r="LC13">
        <v>16.592176642337524</v>
      </c>
      <c r="LD13">
        <v>16.648048208016451</v>
      </c>
      <c r="LE13">
        <v>16.587497326086261</v>
      </c>
      <c r="LF13">
        <v>16.533076976447774</v>
      </c>
      <c r="LG13">
        <v>16.603548282478986</v>
      </c>
      <c r="LH13">
        <v>16.610770767047551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14.471707228389418</v>
      </c>
      <c r="LT13">
        <v>15.740312866386576</v>
      </c>
      <c r="LU13">
        <v>16.609910931925224</v>
      </c>
      <c r="LV13">
        <v>17.498491566535776</v>
      </c>
      <c r="LW13">
        <v>17.473917100974941</v>
      </c>
      <c r="LX13">
        <v>17.487382931987401</v>
      </c>
      <c r="LY13">
        <v>17.399708705063233</v>
      </c>
      <c r="LZ13">
        <v>17.561564899307704</v>
      </c>
      <c r="MA13">
        <v>17.557476171657505</v>
      </c>
      <c r="MB13">
        <v>17.456759893348281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15.188307800795791</v>
      </c>
      <c r="MO13">
        <v>16.580295451099701</v>
      </c>
      <c r="MP13">
        <v>17.651592861137686</v>
      </c>
      <c r="MQ13">
        <v>18.10995332044266</v>
      </c>
      <c r="MR13">
        <v>18.380641866523078</v>
      </c>
      <c r="MS13">
        <v>18.212932534463462</v>
      </c>
      <c r="MT13">
        <v>18.297616367015255</v>
      </c>
      <c r="MU13">
        <v>18.212022925187995</v>
      </c>
      <c r="MV13">
        <v>18.15224959323205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15.685788139365412</v>
      </c>
      <c r="NI13">
        <v>15.789276029973411</v>
      </c>
      <c r="NJ13">
        <v>17.223508609454093</v>
      </c>
      <c r="NK13">
        <v>18.243240942633076</v>
      </c>
      <c r="NL13">
        <v>18.877306259374894</v>
      </c>
      <c r="NM13">
        <v>19.124412748155205</v>
      </c>
      <c r="NN13">
        <v>19.081625614349079</v>
      </c>
      <c r="NO13">
        <v>19.129010037327227</v>
      </c>
      <c r="NP13">
        <v>19.168570287319334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16.49802437337965</v>
      </c>
      <c r="OD13">
        <v>16.689481009216784</v>
      </c>
      <c r="OE13">
        <v>18.004504493045079</v>
      </c>
      <c r="OF13">
        <v>19.161149592277571</v>
      </c>
      <c r="OG13">
        <v>19.663285675819889</v>
      </c>
      <c r="OH13">
        <v>19.869859499669293</v>
      </c>
      <c r="OI13">
        <v>19.789824467908073</v>
      </c>
      <c r="OJ13">
        <v>19.991050792626133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16.933202268732558</v>
      </c>
      <c r="OY13">
        <v>16.278094861538904</v>
      </c>
      <c r="OZ13">
        <v>18.789384522584893</v>
      </c>
      <c r="PA13">
        <v>19.846819068239267</v>
      </c>
      <c r="PB13">
        <v>20.480972885295142</v>
      </c>
      <c r="PC13">
        <v>20.700431637040154</v>
      </c>
      <c r="PD13">
        <v>20.600169634299107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16.934096610911979</v>
      </c>
      <c r="PT13">
        <v>18.012757265443515</v>
      </c>
      <c r="PU13">
        <v>19.509975990504508</v>
      </c>
      <c r="PV13">
        <v>20.580931667428455</v>
      </c>
      <c r="PW13">
        <v>21.170873567607551</v>
      </c>
      <c r="PX13">
        <v>21.400067934795846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14.519102901115081</v>
      </c>
      <c r="QN13">
        <v>17.860550650869946</v>
      </c>
      <c r="QO13">
        <v>19.37559184957982</v>
      </c>
      <c r="QP13">
        <v>20.098706247484238</v>
      </c>
      <c r="QQ13">
        <v>21.17644799059115</v>
      </c>
      <c r="QR13">
        <v>21.898439379338868</v>
      </c>
      <c r="QS13" s="102" t="s">
        <v>21</v>
      </c>
      <c r="QU13" s="147"/>
      <c r="QV13" s="148"/>
      <c r="QW13" s="148"/>
      <c r="QX13" s="102"/>
      <c r="QY13" s="154">
        <v>12</v>
      </c>
      <c r="QZ13" s="44">
        <v>0.53300000000000003</v>
      </c>
      <c r="RA13" s="44">
        <f>HM$2*$QV$2 + HM$78*$QV$78 + HM$70*$QV$70 + HM$79*$QV$79 + HM$82*$QV$82 -(HM$65*$QV$65*1000/27.6 + HM$66*$QV$66 + HM$67*$QV$67 + HM$71*$QV$71 + HM$74*$QV$74 + HM$76*$QV$76 + HM$80*$QV$80 + HM$83*$QV$83 +HM$86*$QV$86)</f>
        <v>0</v>
      </c>
      <c r="RB13" s="44">
        <f t="shared" ref="RB13:RT13" si="15">HN$2*$QV$2 + HN$78*$QV$78 + HN$70*$QV$70 + HN$79*$QV$79 + HN$82*$QV$82 -(HN$65*$QV$65*1000/27.6 + HN$66*$QV$66 + HN$67*$QV$67 + HN$71*$QV$71 + HN$74*$QV$74 + HN$76*$QV$76 + HN$80*$QV$80 + HN$83*$QV$83 +HN$86*$QV$86)</f>
        <v>0</v>
      </c>
      <c r="RC13" s="44">
        <f t="shared" si="15"/>
        <v>0</v>
      </c>
      <c r="RD13" s="44">
        <f t="shared" si="15"/>
        <v>0</v>
      </c>
      <c r="RE13" s="44">
        <f t="shared" si="15"/>
        <v>0</v>
      </c>
      <c r="RF13" s="44">
        <f t="shared" si="15"/>
        <v>0</v>
      </c>
      <c r="RG13" s="44">
        <f t="shared" si="15"/>
        <v>0</v>
      </c>
      <c r="RH13" s="44">
        <f t="shared" si="15"/>
        <v>0</v>
      </c>
      <c r="RI13" s="44">
        <f t="shared" si="15"/>
        <v>-8862.9917992701849</v>
      </c>
      <c r="RJ13" s="44">
        <f t="shared" si="15"/>
        <v>-9647.9991649417152</v>
      </c>
      <c r="RK13" s="44">
        <f t="shared" si="15"/>
        <v>-9705.9307236309414</v>
      </c>
      <c r="RL13" s="44">
        <f t="shared" si="15"/>
        <v>-9677.6401107451129</v>
      </c>
      <c r="RM13" s="44">
        <f t="shared" si="15"/>
        <v>-9466.3155831542699</v>
      </c>
      <c r="RN13" s="44">
        <f t="shared" si="15"/>
        <v>-9468.1546687288537</v>
      </c>
      <c r="RO13" s="44">
        <f t="shared" si="15"/>
        <v>-9490.8755546025241</v>
      </c>
      <c r="RP13" s="44">
        <f t="shared" si="15"/>
        <v>-9445.3594476773706</v>
      </c>
      <c r="RQ13" s="44">
        <f t="shared" si="15"/>
        <v>-9563.7467208051094</v>
      </c>
      <c r="RR13" s="44">
        <f t="shared" si="15"/>
        <v>-9445.9989979180027</v>
      </c>
      <c r="RS13" s="44">
        <f t="shared" si="15"/>
        <v>-9565.1874936682652</v>
      </c>
      <c r="RT13" s="44">
        <f t="shared" si="15"/>
        <v>-9565.9601518877935</v>
      </c>
      <c r="RV13" s="95">
        <f t="shared" si="2"/>
        <v>2.9528606E+18</v>
      </c>
      <c r="RW13" s="44">
        <f t="shared" si="3"/>
        <v>11.987897700000001</v>
      </c>
      <c r="RX13" s="44">
        <v>0.53300000000000003</v>
      </c>
      <c r="RY13" s="44">
        <f>0.01*RK13+0.99*RL13</f>
        <v>-9677.9230168739723</v>
      </c>
      <c r="RZ13" s="44">
        <f t="shared" si="4"/>
        <v>-9.6779230168739723</v>
      </c>
      <c r="SA13" s="12">
        <f t="shared" si="5"/>
        <v>-3.2774737205250974</v>
      </c>
      <c r="SB13" s="44">
        <v>34.835615324416487</v>
      </c>
    </row>
    <row r="14" spans="1:508" x14ac:dyDescent="0.3">
      <c r="A14">
        <v>0</v>
      </c>
      <c r="B14">
        <v>0</v>
      </c>
      <c r="C14">
        <v>0.79841658726366815</v>
      </c>
      <c r="D14">
        <v>0.87551307850647797</v>
      </c>
      <c r="E14">
        <v>0.88641742657042855</v>
      </c>
      <c r="F14">
        <v>0.89043978590657735</v>
      </c>
      <c r="G14">
        <v>0.85730870294950146</v>
      </c>
      <c r="H14">
        <v>0.85180836633132828</v>
      </c>
      <c r="I14">
        <v>0.84191751999911912</v>
      </c>
      <c r="J14">
        <v>0.82479084410396009</v>
      </c>
      <c r="K14">
        <v>0.85379774125239427</v>
      </c>
      <c r="L14">
        <v>0.85317879939552599</v>
      </c>
      <c r="M14">
        <v>0.84760203303037229</v>
      </c>
      <c r="N14">
        <v>0.82643324464399481</v>
      </c>
      <c r="O14">
        <v>0.84240555902537506</v>
      </c>
      <c r="P14">
        <v>0.8233268015430818</v>
      </c>
      <c r="Q14">
        <v>0.82762373097036812</v>
      </c>
      <c r="R14">
        <v>0.83291094297147594</v>
      </c>
      <c r="S14">
        <v>0.82823638011655254</v>
      </c>
      <c r="T14">
        <v>0.82873184727469185</v>
      </c>
      <c r="U14">
        <v>0</v>
      </c>
      <c r="V14">
        <v>0</v>
      </c>
      <c r="W14">
        <v>0</v>
      </c>
      <c r="X14">
        <v>1.0881362349231656</v>
      </c>
      <c r="Y14">
        <v>1.1712545636610119</v>
      </c>
      <c r="Z14">
        <v>1.17810479694529</v>
      </c>
      <c r="AA14">
        <v>1.1799233355487044</v>
      </c>
      <c r="AB14">
        <v>1.1906212217635312</v>
      </c>
      <c r="AC14">
        <v>1.1741588441766735</v>
      </c>
      <c r="AD14">
        <v>1.064365421302951</v>
      </c>
      <c r="AE14">
        <v>1.0564461947836048</v>
      </c>
      <c r="AF14">
        <v>1.0699665320778935</v>
      </c>
      <c r="AG14">
        <v>1.0822060929555841</v>
      </c>
      <c r="AH14">
        <v>1.0696010430358387</v>
      </c>
      <c r="AI14">
        <v>1.0464762862300738</v>
      </c>
      <c r="AJ14">
        <v>1.0593936727255042</v>
      </c>
      <c r="AK14">
        <v>1.0341779455731954</v>
      </c>
      <c r="AL14">
        <v>1.0700910991206283</v>
      </c>
      <c r="AM14">
        <v>1.0476490978791484</v>
      </c>
      <c r="AN14">
        <v>1.0386493471797396</v>
      </c>
      <c r="AO14">
        <v>0</v>
      </c>
      <c r="AP14">
        <v>0</v>
      </c>
      <c r="AQ14">
        <v>0</v>
      </c>
      <c r="AR14">
        <v>0</v>
      </c>
      <c r="AS14">
        <v>1.362327575733467</v>
      </c>
      <c r="AT14">
        <v>1.5031312639471515</v>
      </c>
      <c r="AU14">
        <v>1.4977481339452732</v>
      </c>
      <c r="AV14">
        <v>1.4963389690428122</v>
      </c>
      <c r="AW14">
        <v>1.491948329377017</v>
      </c>
      <c r="AX14">
        <v>1.506591682513033</v>
      </c>
      <c r="AY14">
        <v>1.4641883364135635</v>
      </c>
      <c r="AZ14">
        <v>1.3421023875643456</v>
      </c>
      <c r="BA14">
        <v>1.2977833896896371</v>
      </c>
      <c r="BB14">
        <v>1.2901515945700539</v>
      </c>
      <c r="BC14">
        <v>1.2893962307590174</v>
      </c>
      <c r="BD14">
        <v>1.2844750639695979</v>
      </c>
      <c r="BE14">
        <v>1.2924492129567657</v>
      </c>
      <c r="BF14">
        <v>1.2988115066829864</v>
      </c>
      <c r="BG14">
        <v>1.3167714425800319</v>
      </c>
      <c r="BH14">
        <v>1.2667124647781878</v>
      </c>
      <c r="BI14">
        <v>0</v>
      </c>
      <c r="BJ14">
        <v>0</v>
      </c>
      <c r="BK14">
        <v>0</v>
      </c>
      <c r="BL14">
        <v>0</v>
      </c>
      <c r="BM14">
        <v>1.2673776548757127</v>
      </c>
      <c r="BN14">
        <v>1.6572544637110505</v>
      </c>
      <c r="BO14">
        <v>1.8013087429213774</v>
      </c>
      <c r="BP14">
        <v>1.8372289326388433</v>
      </c>
      <c r="BQ14">
        <v>1.8065872846427395</v>
      </c>
      <c r="BR14">
        <v>1.8074091448812843</v>
      </c>
      <c r="BS14">
        <v>1.8130193477236249</v>
      </c>
      <c r="BT14">
        <v>1.8092191606140582</v>
      </c>
      <c r="BU14">
        <v>1.77019943479175</v>
      </c>
      <c r="BV14">
        <v>1.7216861827032273</v>
      </c>
      <c r="BW14">
        <v>1.5659370733377316</v>
      </c>
      <c r="BX14">
        <v>1.5308318080911929</v>
      </c>
      <c r="BY14">
        <v>1.5282700340016186</v>
      </c>
      <c r="BZ14">
        <v>1.5444152986586142</v>
      </c>
      <c r="CA14">
        <v>1.5298393310395484</v>
      </c>
      <c r="CB14">
        <v>1.5368223593123882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0.33207972363798971</v>
      </c>
      <c r="CI14">
        <v>2.0321255499669104</v>
      </c>
      <c r="CJ14">
        <v>2.1223987406132627</v>
      </c>
      <c r="CK14">
        <v>2.1475366647006395</v>
      </c>
      <c r="CL14">
        <v>2.1248974618092022</v>
      </c>
      <c r="CM14">
        <v>2.1217955358364433</v>
      </c>
      <c r="CN14">
        <v>2.0878666057372213</v>
      </c>
      <c r="CO14">
        <v>2.1183468669348233</v>
      </c>
      <c r="CP14">
        <v>2.1522760728267212</v>
      </c>
      <c r="CQ14">
        <v>2.0534117412419901</v>
      </c>
      <c r="CR14">
        <v>2.0357698296748215</v>
      </c>
      <c r="CS14">
        <v>1.7946380583614883</v>
      </c>
      <c r="CT14">
        <v>1.8250617493515531</v>
      </c>
      <c r="CU14">
        <v>1.7575542774707023</v>
      </c>
      <c r="CV14">
        <v>1.773172559879107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-1.2087273137554755E-2</v>
      </c>
      <c r="DC14">
        <v>1.8623342128040909</v>
      </c>
      <c r="DD14">
        <v>2.3413578982069501</v>
      </c>
      <c r="DE14">
        <v>2.3493368649786959</v>
      </c>
      <c r="DF14">
        <v>2.3626743153424083</v>
      </c>
      <c r="DG14">
        <v>2.3770689803580312</v>
      </c>
      <c r="DH14">
        <v>2.3422294613682597</v>
      </c>
      <c r="DI14">
        <v>2.3086402479432566</v>
      </c>
      <c r="DJ14">
        <v>2.3564894307679283</v>
      </c>
      <c r="DK14">
        <v>2.3209967994980589</v>
      </c>
      <c r="DL14">
        <v>2.3341838979883853</v>
      </c>
      <c r="DM14">
        <v>2.2588297228280099</v>
      </c>
      <c r="DN14">
        <v>2.2065941523810499</v>
      </c>
      <c r="DO14">
        <v>2.0099395038728791</v>
      </c>
      <c r="DP14">
        <v>1.9965318446873612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0.33058549053200487</v>
      </c>
      <c r="DX14">
        <v>2.377683048080284</v>
      </c>
      <c r="DY14">
        <v>2.5030978024928303</v>
      </c>
      <c r="DZ14">
        <v>2.5193665960108005</v>
      </c>
      <c r="EA14">
        <v>2.4905072052508994</v>
      </c>
      <c r="EB14">
        <v>2.5477734303564112</v>
      </c>
      <c r="EC14">
        <v>2.4879232818304065</v>
      </c>
      <c r="ED14">
        <v>2.5131811227809195</v>
      </c>
      <c r="EE14">
        <v>2.4890914131579369</v>
      </c>
      <c r="EF14">
        <v>2.4814182177738027</v>
      </c>
      <c r="EG14">
        <v>2.4426888369739941</v>
      </c>
      <c r="EH14">
        <v>2.4248954857466187</v>
      </c>
      <c r="EI14">
        <v>2.379805632192999</v>
      </c>
      <c r="EJ14">
        <v>2.1211853364003863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1.3341543281351091</v>
      </c>
      <c r="ER14">
        <v>2.1439549696226954</v>
      </c>
      <c r="ES14">
        <v>2.719766033647304</v>
      </c>
      <c r="ET14">
        <v>2.7193204837365399</v>
      </c>
      <c r="EU14">
        <v>2.7456425106611961</v>
      </c>
      <c r="EV14">
        <v>2.7412625076991635</v>
      </c>
      <c r="EW14">
        <v>2.7486088639272355</v>
      </c>
      <c r="EX14">
        <v>2.7570227189841967</v>
      </c>
      <c r="EY14">
        <v>2.7165450436785057</v>
      </c>
      <c r="EZ14">
        <v>2.7186907618572183</v>
      </c>
      <c r="FA14">
        <v>2.7536635771530262</v>
      </c>
      <c r="FB14">
        <v>2.7122398881372622</v>
      </c>
      <c r="FC14">
        <v>2.6138410442952109</v>
      </c>
      <c r="FD14">
        <v>2.5342603762019404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2.011876547079829</v>
      </c>
      <c r="FM14">
        <v>2.8266475879710877</v>
      </c>
      <c r="FN14">
        <v>2.9861031217997658</v>
      </c>
      <c r="FO14">
        <v>2.9894596826737923</v>
      </c>
      <c r="FP14">
        <v>2.9646373745171433</v>
      </c>
      <c r="FQ14">
        <v>2.976592438221743</v>
      </c>
      <c r="FR14">
        <v>2.9983639193305356</v>
      </c>
      <c r="FS14">
        <v>2.9599565733639466</v>
      </c>
      <c r="FT14">
        <v>2.9808994975364373</v>
      </c>
      <c r="FU14">
        <v>2.9295482003910238</v>
      </c>
      <c r="FV14">
        <v>2.9778488512419012</v>
      </c>
      <c r="FW14">
        <v>2.9336225896080657</v>
      </c>
      <c r="FX14">
        <v>2.9159960439006043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1.2804097414974533</v>
      </c>
      <c r="GG14">
        <v>2.4259052926837801</v>
      </c>
      <c r="GH14">
        <v>3.0980900720787292</v>
      </c>
      <c r="GI14">
        <v>3.1071894236554956</v>
      </c>
      <c r="GJ14">
        <v>3.1779918150794479</v>
      </c>
      <c r="GK14">
        <v>3.0662258828715987</v>
      </c>
      <c r="GL14">
        <v>3.119536386773563</v>
      </c>
      <c r="GM14">
        <v>3.1181872932105903</v>
      </c>
      <c r="GN14">
        <v>3.1042655618506303</v>
      </c>
      <c r="GO14">
        <v>3.1209710448950614</v>
      </c>
      <c r="GP14">
        <v>3.1143077121525096</v>
      </c>
      <c r="GQ14">
        <v>3.1191615281278939</v>
      </c>
      <c r="GR14">
        <v>3.0698798240272409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1.7913086673392307</v>
      </c>
      <c r="HA14">
        <v>2.2859729200744283</v>
      </c>
      <c r="HB14">
        <v>3.1572756884454098</v>
      </c>
      <c r="HC14">
        <v>3.3588988440635457</v>
      </c>
      <c r="HD14">
        <v>3.3559892382466554</v>
      </c>
      <c r="HE14">
        <v>3.4004953278831995</v>
      </c>
      <c r="HF14">
        <v>3.3770686119434141</v>
      </c>
      <c r="HG14">
        <v>3.3340630122116712</v>
      </c>
      <c r="HH14">
        <v>3.3025021767146368</v>
      </c>
      <c r="HI14">
        <v>3.3042812389140543</v>
      </c>
      <c r="HJ14">
        <v>3.3015972829000146</v>
      </c>
      <c r="HK14">
        <v>3.3280569360612504</v>
      </c>
      <c r="HL14">
        <v>3.3636316258160508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2.1785868302327778</v>
      </c>
      <c r="HV14">
        <v>2.7472363899801353</v>
      </c>
      <c r="HW14">
        <v>3.5441170948457801</v>
      </c>
      <c r="HX14">
        <v>3.6291676270822233</v>
      </c>
      <c r="HY14">
        <v>3.5534144116239252</v>
      </c>
      <c r="HZ14">
        <v>3.5495468511357138</v>
      </c>
      <c r="IA14">
        <v>3.5611520437608379</v>
      </c>
      <c r="IB14">
        <v>3.5421171175534374</v>
      </c>
      <c r="IC14">
        <v>3.5864143735340979</v>
      </c>
      <c r="ID14">
        <v>3.543662528364925</v>
      </c>
      <c r="IE14">
        <v>3.5888766615491821</v>
      </c>
      <c r="IF14">
        <v>3.5862126581550253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1.9567642225808073</v>
      </c>
      <c r="IP14">
        <v>2.605177039611589</v>
      </c>
      <c r="IQ14">
        <v>3.500333439393704</v>
      </c>
      <c r="IR14">
        <v>3.7675524199828998</v>
      </c>
      <c r="IS14">
        <v>3.7655297595507347</v>
      </c>
      <c r="IT14">
        <v>3.7690143703031778</v>
      </c>
      <c r="IU14">
        <v>3.7078113372368877</v>
      </c>
      <c r="IV14">
        <v>3.7078232157647877</v>
      </c>
      <c r="IW14">
        <v>3.7232643212675036</v>
      </c>
      <c r="IX14">
        <v>3.7093634753219118</v>
      </c>
      <c r="IY14">
        <v>3.7142153596113854</v>
      </c>
      <c r="IZ14">
        <v>3.7478192851189562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1.6494340122674971</v>
      </c>
      <c r="JK14">
        <v>3.0223108853263323</v>
      </c>
      <c r="JL14">
        <v>3.8496234833223832</v>
      </c>
      <c r="JM14">
        <v>4.0111510194850002</v>
      </c>
      <c r="JN14">
        <v>4.0379309207563896</v>
      </c>
      <c r="JO14">
        <v>3.9507943074048613</v>
      </c>
      <c r="JP14">
        <v>3.9275215353215764</v>
      </c>
      <c r="JQ14">
        <v>3.9420531059491757</v>
      </c>
      <c r="JR14">
        <v>3.9695899504842544</v>
      </c>
      <c r="JS14">
        <v>3.9487034258538904</v>
      </c>
      <c r="JT14">
        <v>3.9668647779756663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2.0625479703054421</v>
      </c>
      <c r="KE14">
        <v>2.8049439888899168</v>
      </c>
      <c r="KF14">
        <v>3.8706934291980741</v>
      </c>
      <c r="KG14">
        <v>4.1888394600150782</v>
      </c>
      <c r="KH14">
        <v>4.1873138776210022</v>
      </c>
      <c r="KI14">
        <v>4.2080988245196647</v>
      </c>
      <c r="KJ14">
        <v>4.1721615922704354</v>
      </c>
      <c r="KK14">
        <v>4.1927215083899849</v>
      </c>
      <c r="KL14">
        <v>4.19698812472864</v>
      </c>
      <c r="KM14">
        <v>4.2363207188069296</v>
      </c>
      <c r="KN14">
        <v>4.247063909023324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2.383206229011861</v>
      </c>
      <c r="KY14">
        <v>1.9398564707408996</v>
      </c>
      <c r="KZ14">
        <v>3.2572050046441685</v>
      </c>
      <c r="LA14">
        <v>4.1825682381297282</v>
      </c>
      <c r="LB14">
        <v>4.3904961168413976</v>
      </c>
      <c r="LC14">
        <v>4.3081535986742709</v>
      </c>
      <c r="LD14">
        <v>4.3383558051731335</v>
      </c>
      <c r="LE14">
        <v>4.304778004922504</v>
      </c>
      <c r="LF14">
        <v>4.2793369824349856</v>
      </c>
      <c r="LG14">
        <v>4.3142014273970934</v>
      </c>
      <c r="LH14">
        <v>4.31956330968905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2.1746767782893683</v>
      </c>
      <c r="LT14">
        <v>2.985879593645929</v>
      </c>
      <c r="LU14">
        <v>3.7506774813231742</v>
      </c>
      <c r="LV14">
        <v>4.472595677743425</v>
      </c>
      <c r="LW14">
        <v>4.5641074779612216</v>
      </c>
      <c r="LX14">
        <v>4.5841719929725269</v>
      </c>
      <c r="LY14">
        <v>4.5377817809690679</v>
      </c>
      <c r="LZ14">
        <v>4.6095739581831969</v>
      </c>
      <c r="MA14">
        <v>4.6182075402919667</v>
      </c>
      <c r="MB14">
        <v>4.5626456247411289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2.0999405354484284</v>
      </c>
      <c r="MO14">
        <v>3.0719985197248039</v>
      </c>
      <c r="MP14">
        <v>4.0392284529608817</v>
      </c>
      <c r="MQ14">
        <v>4.6505949713433221</v>
      </c>
      <c r="MR14">
        <v>4.843143607559786</v>
      </c>
      <c r="MS14">
        <v>4.769798671146793</v>
      </c>
      <c r="MT14">
        <v>4.800839970615506</v>
      </c>
      <c r="MU14">
        <v>4.7665126224196852</v>
      </c>
      <c r="MV14">
        <v>4.7260065307422225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2.1295482449758176</v>
      </c>
      <c r="NI14">
        <v>1.9323401667839246</v>
      </c>
      <c r="NJ14">
        <v>3.0814395884336974</v>
      </c>
      <c r="NK14">
        <v>4.2321258610960131</v>
      </c>
      <c r="NL14">
        <v>4.7442643475892865</v>
      </c>
      <c r="NM14">
        <v>4.9865981468521312</v>
      </c>
      <c r="NN14">
        <v>4.9626626726765179</v>
      </c>
      <c r="NO14">
        <v>4.9821621241414729</v>
      </c>
      <c r="NP14">
        <v>5.0015621256535621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2.2893689086189246</v>
      </c>
      <c r="OD14">
        <v>2.2359414354440243</v>
      </c>
      <c r="OE14">
        <v>3.4298207528204157</v>
      </c>
      <c r="OF14">
        <v>4.4355241205872664</v>
      </c>
      <c r="OG14">
        <v>4.963515174533712</v>
      </c>
      <c r="OH14">
        <v>5.1708868324121831</v>
      </c>
      <c r="OI14">
        <v>5.1433690367728033</v>
      </c>
      <c r="OJ14">
        <v>5.2280611770587626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2.1677675003764132</v>
      </c>
      <c r="OY14">
        <v>1.3021521183860942</v>
      </c>
      <c r="OZ14">
        <v>3.6071194705061318</v>
      </c>
      <c r="PA14">
        <v>4.5838802785929236</v>
      </c>
      <c r="PB14">
        <v>5.2504041118879909</v>
      </c>
      <c r="PC14">
        <v>5.4102282011535197</v>
      </c>
      <c r="PD14">
        <v>5.3524302546374791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2.2749836065940157</v>
      </c>
      <c r="PT14">
        <v>2.3861599721769506</v>
      </c>
      <c r="PU14">
        <v>3.7495758505231325</v>
      </c>
      <c r="PV14">
        <v>4.6141587187897057</v>
      </c>
      <c r="PW14">
        <v>5.2740583797535736</v>
      </c>
      <c r="PX14">
        <v>5.5182655783850478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1.8052557448142328</v>
      </c>
      <c r="QN14">
        <v>2.5217714601711849</v>
      </c>
      <c r="QO14">
        <v>3.121568442774258</v>
      </c>
      <c r="QP14">
        <v>3.6959173405588257</v>
      </c>
      <c r="QQ14">
        <v>4.6740947111450142</v>
      </c>
      <c r="QR14">
        <v>5.377441909039633</v>
      </c>
      <c r="QS14" s="102" t="s">
        <v>23</v>
      </c>
      <c r="QU14" s="147"/>
      <c r="QV14" s="148"/>
      <c r="QW14" s="148"/>
      <c r="QX14" s="102"/>
      <c r="QY14" s="154">
        <v>13</v>
      </c>
      <c r="QZ14" s="44">
        <v>0.56600000000000006</v>
      </c>
      <c r="RA14" s="44">
        <f>IG$2*$QV$2 + IG$78*$QV$78 + IG$70*$QV$70 + IG$79*$QV$79 + IG$82*$QV$82 -(IG$65*$QV$65*1000/27.6 + IG$66*$QV$66 + IG$67*$QV$67 + IG$71*$QV$71 + IG$74*$QV$74 + IG$76*$QV$76 + IG$80*$QV$80 + IG$83*$QV$83 +IG$86*$QV$86)</f>
        <v>0</v>
      </c>
      <c r="RB14" s="44">
        <f t="shared" ref="RB14:RT14" si="16">IH$2*$QV$2 + IH$78*$QV$78 + IH$70*$QV$70 + IH$79*$QV$79 + IH$82*$QV$82 -(IH$65*$QV$65*1000/27.6 + IH$66*$QV$66 + IH$67*$QV$67 + IH$71*$QV$71 + IH$74*$QV$74 + IH$76*$QV$76 + IH$80*$QV$80 + IH$83*$QV$83 +IH$86*$QV$86)</f>
        <v>0</v>
      </c>
      <c r="RC14" s="44">
        <f t="shared" si="16"/>
        <v>0</v>
      </c>
      <c r="RD14" s="44">
        <f t="shared" si="16"/>
        <v>0</v>
      </c>
      <c r="RE14" s="44">
        <f t="shared" si="16"/>
        <v>0</v>
      </c>
      <c r="RF14" s="44">
        <f t="shared" si="16"/>
        <v>0</v>
      </c>
      <c r="RG14" s="44">
        <f t="shared" si="16"/>
        <v>0</v>
      </c>
      <c r="RH14" s="44">
        <f t="shared" si="16"/>
        <v>0</v>
      </c>
      <c r="RI14" s="44">
        <f t="shared" si="16"/>
        <v>-8622.5908110221972</v>
      </c>
      <c r="RJ14" s="44">
        <f t="shared" si="16"/>
        <v>-9606.856742321721</v>
      </c>
      <c r="RK14" s="44">
        <f t="shared" si="16"/>
        <v>-9785.6818581132356</v>
      </c>
      <c r="RL14" s="44">
        <f t="shared" si="16"/>
        <v>-9865.6601980899486</v>
      </c>
      <c r="RM14" s="44">
        <f t="shared" si="16"/>
        <v>-9861.5473619907043</v>
      </c>
      <c r="RN14" s="44">
        <f t="shared" si="16"/>
        <v>-9876.8929427889379</v>
      </c>
      <c r="RO14" s="44">
        <f t="shared" si="16"/>
        <v>-9700.1845341854896</v>
      </c>
      <c r="RP14" s="44">
        <f t="shared" si="16"/>
        <v>-9707.1403315372099</v>
      </c>
      <c r="RQ14" s="44">
        <f t="shared" si="16"/>
        <v>-9757.9814106771664</v>
      </c>
      <c r="RR14" s="44">
        <f t="shared" si="16"/>
        <v>-9714.0174876118363</v>
      </c>
      <c r="RS14" s="44">
        <f t="shared" si="16"/>
        <v>-9727.9506406131823</v>
      </c>
      <c r="RT14" s="44">
        <f t="shared" si="16"/>
        <v>-9821.2995938979075</v>
      </c>
      <c r="RV14" s="95">
        <f t="shared" si="2"/>
        <v>3.0168212E+18</v>
      </c>
      <c r="RW14" s="44">
        <f t="shared" si="3"/>
        <v>12.382145400000001</v>
      </c>
      <c r="RX14" s="44">
        <v>0.56600000000000006</v>
      </c>
      <c r="RY14" s="44">
        <f>0.62*RL14+0.38*RM14</f>
        <v>-9864.0973203722351</v>
      </c>
      <c r="RZ14" s="44">
        <f t="shared" si="4"/>
        <v>-9.8640973203722346</v>
      </c>
      <c r="SA14" s="12">
        <f t="shared" si="5"/>
        <v>-3.2696990197404587</v>
      </c>
      <c r="SB14" s="44">
        <v>34.535540347317927</v>
      </c>
    </row>
    <row r="15" spans="1:508" x14ac:dyDescent="0.3">
      <c r="A15">
        <v>0</v>
      </c>
      <c r="B15">
        <v>0</v>
      </c>
      <c r="C15">
        <v>0.25460576425621501</v>
      </c>
      <c r="D15">
        <v>2.2340459203945584E-29</v>
      </c>
      <c r="E15">
        <v>-1.9719545889288153E-29</v>
      </c>
      <c r="F15">
        <v>-2.6929504490047737E-31</v>
      </c>
      <c r="G15">
        <v>0.11766009839613231</v>
      </c>
      <c r="H15">
        <v>0.13427875328468938</v>
      </c>
      <c r="I15">
        <v>0.15189220242614285</v>
      </c>
      <c r="J15">
        <v>0.15279334691184426</v>
      </c>
      <c r="K15">
        <v>0.12567396380663501</v>
      </c>
      <c r="L15">
        <v>0.13547991180200974</v>
      </c>
      <c r="M15">
        <v>0.13518177180479676</v>
      </c>
      <c r="N15">
        <v>0.15540936972809721</v>
      </c>
      <c r="O15">
        <v>0.13045260746341836</v>
      </c>
      <c r="P15">
        <v>0.1552989395761058</v>
      </c>
      <c r="Q15">
        <v>0.14972728636613941</v>
      </c>
      <c r="R15">
        <v>0.14175245204757236</v>
      </c>
      <c r="S15">
        <v>0.14643408712607783</v>
      </c>
      <c r="T15">
        <v>0.15017523620461454</v>
      </c>
      <c r="U15">
        <v>0</v>
      </c>
      <c r="V15">
        <v>0</v>
      </c>
      <c r="W15">
        <v>0</v>
      </c>
      <c r="X15">
        <v>0.30992836686231962</v>
      </c>
      <c r="Y15">
        <v>4.9091870977024681E-29</v>
      </c>
      <c r="Z15">
        <v>1.2603462600245636E-28</v>
      </c>
      <c r="AA15">
        <v>1.5444024998704924E-29</v>
      </c>
      <c r="AB15">
        <v>6.013960450818222E-29</v>
      </c>
      <c r="AC15">
        <v>7.4913786040796251E-2</v>
      </c>
      <c r="AD15">
        <v>0.36308408267130005</v>
      </c>
      <c r="AE15">
        <v>0.37202305034143973</v>
      </c>
      <c r="AF15">
        <v>0.36028071674519374</v>
      </c>
      <c r="AG15">
        <v>0.34995057471594171</v>
      </c>
      <c r="AH15">
        <v>0.35241846352997447</v>
      </c>
      <c r="AI15">
        <v>0.37543368373816954</v>
      </c>
      <c r="AJ15">
        <v>0.35567504159980035</v>
      </c>
      <c r="AK15">
        <v>0.38300649233363043</v>
      </c>
      <c r="AL15">
        <v>0.34646176629410025</v>
      </c>
      <c r="AM15">
        <v>0.3696698343931144</v>
      </c>
      <c r="AN15">
        <v>0.37643317751667932</v>
      </c>
      <c r="AO15">
        <v>0</v>
      </c>
      <c r="AP15">
        <v>0</v>
      </c>
      <c r="AQ15">
        <v>0</v>
      </c>
      <c r="AR15">
        <v>0</v>
      </c>
      <c r="AS15">
        <v>0.39626440181885314</v>
      </c>
      <c r="AT15">
        <v>2.7149896147999739E-29</v>
      </c>
      <c r="AU15">
        <v>2.8375988722314172E-29</v>
      </c>
      <c r="AV15">
        <v>9.8808730469507046E-29</v>
      </c>
      <c r="AW15">
        <v>1.8989222516458312E-28</v>
      </c>
      <c r="AX15">
        <v>-2.0106026139347174E-29</v>
      </c>
      <c r="AY15">
        <v>0.11212869640239663</v>
      </c>
      <c r="AZ15">
        <v>0.47665862810942838</v>
      </c>
      <c r="BA15">
        <v>0.59374471278555108</v>
      </c>
      <c r="BB15">
        <v>0.59758737087865965</v>
      </c>
      <c r="BC15">
        <v>0.58183296867743939</v>
      </c>
      <c r="BD15">
        <v>0.58489964659080163</v>
      </c>
      <c r="BE15">
        <v>0.58052246811897745</v>
      </c>
      <c r="BF15">
        <v>0.57884497062536666</v>
      </c>
      <c r="BG15">
        <v>0.55925478003143192</v>
      </c>
      <c r="BH15">
        <v>0.60731074062238388</v>
      </c>
      <c r="BI15">
        <v>0</v>
      </c>
      <c r="BJ15">
        <v>0</v>
      </c>
      <c r="BK15">
        <v>0</v>
      </c>
      <c r="BL15">
        <v>0</v>
      </c>
      <c r="BM15">
        <v>1.0391924177375322</v>
      </c>
      <c r="BN15">
        <v>0.51059015730569046</v>
      </c>
      <c r="BO15">
        <v>8.0603430195200262E-29</v>
      </c>
      <c r="BP15">
        <v>-2.3594750223205285E-28</v>
      </c>
      <c r="BQ15">
        <v>1.219026152799234E-28</v>
      </c>
      <c r="BR15">
        <v>-4.5827002453965921E-28</v>
      </c>
      <c r="BS15">
        <v>-3.6083571842547878E-29</v>
      </c>
      <c r="BT15">
        <v>-3.3537616747260652E-28</v>
      </c>
      <c r="BU15">
        <v>0.12537810147381367</v>
      </c>
      <c r="BV15">
        <v>0.2948035614975108</v>
      </c>
      <c r="BW15">
        <v>0.70246321863371386</v>
      </c>
      <c r="BX15">
        <v>0.80206138523673554</v>
      </c>
      <c r="BY15">
        <v>0.79702196939736292</v>
      </c>
      <c r="BZ15">
        <v>0.78432342697035295</v>
      </c>
      <c r="CA15">
        <v>0.79773995176879231</v>
      </c>
      <c r="CB15">
        <v>0.79309037139950567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5.1160797927579056</v>
      </c>
      <c r="CI15">
        <v>0.27787803319777682</v>
      </c>
      <c r="CJ15">
        <v>1.196195322818599E-28</v>
      </c>
      <c r="CK15">
        <v>1.061113943257637E-28</v>
      </c>
      <c r="CL15">
        <v>7.5191921510528907E-29</v>
      </c>
      <c r="CM15">
        <v>-8.991593486725868E-29</v>
      </c>
      <c r="CN15">
        <v>2.248417331561536E-28</v>
      </c>
      <c r="CO15">
        <v>4.0380982211907577E-28</v>
      </c>
      <c r="CP15">
        <v>-2.3189460708811706E-28</v>
      </c>
      <c r="CQ15">
        <v>0.12288112351556357</v>
      </c>
      <c r="CR15">
        <v>0.20081254743264734</v>
      </c>
      <c r="CS15">
        <v>0.87357578504186573</v>
      </c>
      <c r="CT15">
        <v>0.89204459237474132</v>
      </c>
      <c r="CU15">
        <v>1.0355228866832638</v>
      </c>
      <c r="CV15">
        <v>1.009004322491116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6.3300881958245236</v>
      </c>
      <c r="DC15">
        <v>1.3438834956855594</v>
      </c>
      <c r="DD15">
        <v>7.6590037293675459E-2</v>
      </c>
      <c r="DE15">
        <v>-7.5658470935814818E-29</v>
      </c>
      <c r="DF15">
        <v>-3.6405486699829277E-28</v>
      </c>
      <c r="DG15">
        <v>-1.6159771636676051E-28</v>
      </c>
      <c r="DH15">
        <v>-9.5382441863719884E-29</v>
      </c>
      <c r="DI15">
        <v>-1.6330903182895115E-28</v>
      </c>
      <c r="DJ15">
        <v>-5.3125997533304486E-29</v>
      </c>
      <c r="DK15">
        <v>-6.6813052912799627E-29</v>
      </c>
      <c r="DL15">
        <v>1.3528394624953324E-2</v>
      </c>
      <c r="DM15">
        <v>0.14801357645602134</v>
      </c>
      <c r="DN15">
        <v>0.369220184789124</v>
      </c>
      <c r="DO15">
        <v>0.94557628386988801</v>
      </c>
      <c r="DP15">
        <v>1.0295135176336756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6.3455123084830642</v>
      </c>
      <c r="DX15">
        <v>0.30884064191371535</v>
      </c>
      <c r="DY15">
        <v>-1.6237365781256127E-31</v>
      </c>
      <c r="DZ15">
        <v>-3.5953485277928374E-32</v>
      </c>
      <c r="EA15">
        <v>-4.5753919956678403E-33</v>
      </c>
      <c r="EB15">
        <v>-8.2524949333740235E-33</v>
      </c>
      <c r="EC15">
        <v>1.3759253889675614E-32</v>
      </c>
      <c r="ED15">
        <v>-4.2758794746498708E-32</v>
      </c>
      <c r="EE15">
        <v>-1.1956876448965194E-32</v>
      </c>
      <c r="EF15">
        <v>1.041988243173807E-32</v>
      </c>
      <c r="EG15">
        <v>4.4871018789574821E-33</v>
      </c>
      <c r="EH15">
        <v>0.11680880350630368</v>
      </c>
      <c r="EI15">
        <v>0.35670569297175919</v>
      </c>
      <c r="EJ15">
        <v>1.1146488404421413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3.1101677084761006</v>
      </c>
      <c r="ER15">
        <v>1.7197469948530768</v>
      </c>
      <c r="ES15">
        <v>9.7990523305181904E-2</v>
      </c>
      <c r="ET15">
        <v>6.6538128841616548E-33</v>
      </c>
      <c r="EU15">
        <v>3.3634987835404413E-32</v>
      </c>
      <c r="EV15">
        <v>3.4460443157571083E-32</v>
      </c>
      <c r="EW15">
        <v>-2.8005384810884027E-33</v>
      </c>
      <c r="EX15">
        <v>-8.8816387277811649E-33</v>
      </c>
      <c r="EY15">
        <v>-7.0209470442867305E-33</v>
      </c>
      <c r="EZ15">
        <v>1.1011503942778675E-32</v>
      </c>
      <c r="FA15">
        <v>1.8031207936442417E-32</v>
      </c>
      <c r="FB15">
        <v>4.0368021943791161E-32</v>
      </c>
      <c r="FC15">
        <v>0.24514932662950165</v>
      </c>
      <c r="FD15">
        <v>0.47889935774190207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2.5001918187434233</v>
      </c>
      <c r="FM15">
        <v>0.31235409361937538</v>
      </c>
      <c r="FN15">
        <v>5.3668567763415978E-31</v>
      </c>
      <c r="FO15">
        <v>6.6506990183040132E-32</v>
      </c>
      <c r="FP15">
        <v>-4.7416552203766409E-33</v>
      </c>
      <c r="FQ15">
        <v>-3.1756194873072094E-33</v>
      </c>
      <c r="FR15">
        <v>-3.8818922147413077E-30</v>
      </c>
      <c r="FS15">
        <v>-4.8881004904764402E-33</v>
      </c>
      <c r="FT15">
        <v>7.227232185104676E-32</v>
      </c>
      <c r="FU15">
        <v>3.7815087572926358E-32</v>
      </c>
      <c r="FV15">
        <v>-6.0075513517779573E-34</v>
      </c>
      <c r="FW15">
        <v>-1.9427264978377314E-32</v>
      </c>
      <c r="FX15">
        <v>9.9541365323220735E-2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4.749971925812666</v>
      </c>
      <c r="GG15">
        <v>2.0517944459912565</v>
      </c>
      <c r="GH15">
        <v>0.18047255472442131</v>
      </c>
      <c r="GI15">
        <v>6.9753673668679564E-31</v>
      </c>
      <c r="GJ15">
        <v>1.311977712644614E-31</v>
      </c>
      <c r="GK15">
        <v>-4.3434396796308211E-30</v>
      </c>
      <c r="GL15">
        <v>-7.554143163050519E-31</v>
      </c>
      <c r="GM15">
        <v>7.1931013946963915E-32</v>
      </c>
      <c r="GN15">
        <v>-2.866627478489112E-31</v>
      </c>
      <c r="GO15">
        <v>-8.1911843405956757E-31</v>
      </c>
      <c r="GP15">
        <v>-5.8094957794692452E-32</v>
      </c>
      <c r="GQ15">
        <v>-4.5393802377494769E-31</v>
      </c>
      <c r="GR15">
        <v>-8.1691549065545848E-31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4.8924490505508471</v>
      </c>
      <c r="HA15">
        <v>3.1207479245991374</v>
      </c>
      <c r="HB15">
        <v>0.57245027867760201</v>
      </c>
      <c r="HC15">
        <v>-1.06613651995573E-30</v>
      </c>
      <c r="HD15">
        <v>-3.0639823293059572E-31</v>
      </c>
      <c r="HE15">
        <v>-7.1415742552452706E-31</v>
      </c>
      <c r="HF15">
        <v>4.3938611005796413E-31</v>
      </c>
      <c r="HG15">
        <v>-2.6212097813825262E-30</v>
      </c>
      <c r="HH15">
        <v>-2.1903579596511953E-30</v>
      </c>
      <c r="HI15">
        <v>-2.4455711128800872E-30</v>
      </c>
      <c r="HJ15">
        <v>2.544725820756749E-31</v>
      </c>
      <c r="HK15">
        <v>-9.4964783130072666E-31</v>
      </c>
      <c r="HL15">
        <v>-1.5707733056448557E-30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3.6905834047226618</v>
      </c>
      <c r="HV15">
        <v>2.8123469525323008</v>
      </c>
      <c r="HW15">
        <v>0.28676516351342657</v>
      </c>
      <c r="HX15">
        <v>1.8163818713518282E-32</v>
      </c>
      <c r="HY15">
        <v>3.5505813731673294E-32</v>
      </c>
      <c r="HZ15">
        <v>3.669903560465254E-33</v>
      </c>
      <c r="IA15">
        <v>9.5739698906434885E-33</v>
      </c>
      <c r="IB15">
        <v>7.2500409174928925E-32</v>
      </c>
      <c r="IC15">
        <v>4.0808236180479059E-32</v>
      </c>
      <c r="ID15">
        <v>4.2771339041397116E-32</v>
      </c>
      <c r="IE15">
        <v>5.6162993169605487E-32</v>
      </c>
      <c r="IF15">
        <v>6.8871040007857499E-32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5.0932479235394865</v>
      </c>
      <c r="IP15">
        <v>3.5329409655341379</v>
      </c>
      <c r="IQ15">
        <v>0.71423609335817673</v>
      </c>
      <c r="IR15">
        <v>9.1156773704892058E-33</v>
      </c>
      <c r="IS15">
        <v>2.8770351317622084E-32</v>
      </c>
      <c r="IT15">
        <v>1.99124557445323E-32</v>
      </c>
      <c r="IU15">
        <v>2.7473254053326286E-32</v>
      </c>
      <c r="IV15">
        <v>6.3008074073445059E-32</v>
      </c>
      <c r="IW15">
        <v>3.3114577946453429E-32</v>
      </c>
      <c r="IX15">
        <v>-5.9377237422576509E-33</v>
      </c>
      <c r="IY15">
        <v>1.9851358629474452E-32</v>
      </c>
      <c r="IZ15">
        <v>6.3121782607337964E-32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7.1407280189914362</v>
      </c>
      <c r="JK15">
        <v>3.012333450868752</v>
      </c>
      <c r="JL15">
        <v>0.37577925562021219</v>
      </c>
      <c r="JM15">
        <v>-1.1922392802378601E-32</v>
      </c>
      <c r="JN15">
        <v>1.5748997974303881E-32</v>
      </c>
      <c r="JO15">
        <v>-8.1090781870907014E-33</v>
      </c>
      <c r="JP15">
        <v>1.9784062241805823E-32</v>
      </c>
      <c r="JQ15">
        <v>1.1548063604697954E-32</v>
      </c>
      <c r="JR15">
        <v>-6.1515276320300036E-32</v>
      </c>
      <c r="JS15">
        <v>-9.5747492151910833E-33</v>
      </c>
      <c r="JT15">
        <v>5.1457589830967951E-32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5.9509907272460341</v>
      </c>
      <c r="KE15">
        <v>4.1241457011767162</v>
      </c>
      <c r="KF15">
        <v>1.0784976970873437</v>
      </c>
      <c r="KG15">
        <v>8.7419638690383078E-2</v>
      </c>
      <c r="KH15">
        <v>-1.5784723397280802E-32</v>
      </c>
      <c r="KI15">
        <v>-8.3916388034554163E-33</v>
      </c>
      <c r="KJ15">
        <v>-1.9316056751586429E-32</v>
      </c>
      <c r="KK15">
        <v>6.5838313376061699E-33</v>
      </c>
      <c r="KL15">
        <v>1.6594681236444409E-32</v>
      </c>
      <c r="KM15">
        <v>1.0920676048312086E-32</v>
      </c>
      <c r="KN15">
        <v>1.4906128143546537E-32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7.2145122154742216</v>
      </c>
      <c r="KY15">
        <v>7.609379521096252</v>
      </c>
      <c r="KZ15">
        <v>3.2373462329835219</v>
      </c>
      <c r="LA15">
        <v>0.7161955361128185</v>
      </c>
      <c r="LB15">
        <v>0</v>
      </c>
      <c r="LC15">
        <v>6.2291238940468588E-33</v>
      </c>
      <c r="LD15">
        <v>1.2090908695773245E-32</v>
      </c>
      <c r="LE15">
        <v>-4.9635929403548247E-33</v>
      </c>
      <c r="LF15">
        <v>-5.1087076705968758E-33</v>
      </c>
      <c r="LG15">
        <v>-1.1198930758403017E-33</v>
      </c>
      <c r="LH15">
        <v>1.0165525752849792E-33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6.3253796886633511</v>
      </c>
      <c r="LT15">
        <v>4.9522063323392231</v>
      </c>
      <c r="LU15">
        <v>2.8361272154259196</v>
      </c>
      <c r="LV15">
        <v>0.39667030682462873</v>
      </c>
      <c r="LW15">
        <v>2.1789105418222707E-33</v>
      </c>
      <c r="LX15">
        <v>3.8641433069451462E-33</v>
      </c>
      <c r="LY15">
        <v>-3.6384100913221232E-33</v>
      </c>
      <c r="LZ15">
        <v>-1.7390245523476206E-33</v>
      </c>
      <c r="MA15">
        <v>-1.0078138326912715E-33</v>
      </c>
      <c r="MB15">
        <v>2.0676888050835952E-33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6.9862833447225539</v>
      </c>
      <c r="MO15">
        <v>5.1586863060274935</v>
      </c>
      <c r="MP15">
        <v>2.3902606569978913</v>
      </c>
      <c r="MQ15">
        <v>0.46240318260621754</v>
      </c>
      <c r="MR15">
        <v>0</v>
      </c>
      <c r="MS15">
        <v>3.0802557831968163E-35</v>
      </c>
      <c r="MT15">
        <v>2.4648635120537801E-34</v>
      </c>
      <c r="MU15">
        <v>0</v>
      </c>
      <c r="MV15">
        <v>-8.717039265292897E-34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6.5018814187055307</v>
      </c>
      <c r="NI15">
        <v>8.0478305757630348</v>
      </c>
      <c r="NJ15">
        <v>5.4495210704393182</v>
      </c>
      <c r="NK15">
        <v>2.0689111974829153</v>
      </c>
      <c r="NL15">
        <v>0.70444479192882725</v>
      </c>
      <c r="NM15">
        <v>0</v>
      </c>
      <c r="NN15">
        <v>-1.6261020875658619E-33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6.9127244928362988</v>
      </c>
      <c r="OD15">
        <v>8.0013178819239119</v>
      </c>
      <c r="OE15">
        <v>5.0303584756508526</v>
      </c>
      <c r="OF15">
        <v>2.3262404795496958</v>
      </c>
      <c r="OG15">
        <v>0.6818866358989969</v>
      </c>
      <c r="OH15">
        <v>6.8434123582790732E-3</v>
      </c>
      <c r="OI15">
        <v>-1.6900619938063924E-31</v>
      </c>
      <c r="OJ15">
        <v>-1.8412545875830985E-32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8.0535859588455949</v>
      </c>
      <c r="OY15">
        <v>11.872088390038492</v>
      </c>
      <c r="OZ15">
        <v>5.2439734702168161</v>
      </c>
      <c r="PA15">
        <v>2.4486221252028639</v>
      </c>
      <c r="PB15">
        <v>0.36063867129408572</v>
      </c>
      <c r="PC15">
        <v>3.1941614555970554E-3</v>
      </c>
      <c r="PD15">
        <v>3.2642113448711114E-29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7.6385413108040838</v>
      </c>
      <c r="PT15">
        <v>8.9119704283124364</v>
      </c>
      <c r="PU15">
        <v>5.0829386478749887</v>
      </c>
      <c r="PV15">
        <v>3.0827021173577327</v>
      </c>
      <c r="PW15">
        <v>0.8574599365801221</v>
      </c>
      <c r="PX15">
        <v>0.10093829845168582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7.6146751921366542</v>
      </c>
      <c r="QN15">
        <v>7.5244708033901881</v>
      </c>
      <c r="QO15">
        <v>7.4252612532332884</v>
      </c>
      <c r="QP15">
        <v>6.1157963358430836</v>
      </c>
      <c r="QQ15">
        <v>3.4000000381900946</v>
      </c>
      <c r="QR15">
        <v>1.348058809239473</v>
      </c>
      <c r="QS15" s="102" t="s">
        <v>25</v>
      </c>
      <c r="QU15" s="147"/>
      <c r="QV15" s="148"/>
      <c r="QW15" s="148"/>
      <c r="QX15" s="102"/>
      <c r="QY15" s="154">
        <v>14</v>
      </c>
      <c r="QZ15" s="44">
        <v>0.6</v>
      </c>
      <c r="RA15" s="44">
        <f>JA$2*$QV$2 + JA$78*$QV$78 + JA$70*$QV$70 + JA$79*$QV$79 + JA$82*$QV$82 -(JA$65*$QV$65*1000/27.6 + JA$66*$QV$66 + JA$67*$QV$67 + JA$71*$QV$71 + JA$74*$QV$74 + JA$76*$QV$76 + JA$80*$QV$80 + JA$83*$QV$83 +JA$86*$QV$86)</f>
        <v>0</v>
      </c>
      <c r="RB15" s="44">
        <f t="shared" ref="RB15:RT15" si="17">JB$2*$QV$2 + JB$78*$QV$78 + JB$70*$QV$70 + JB$79*$QV$79 + JB$82*$QV$82 -(JB$65*$QV$65*1000/27.6 + JB$66*$QV$66 + JB$67*$QV$67 + JB$71*$QV$71 + JB$74*$QV$74 + JB$76*$QV$76 + JB$80*$QV$80 + JB$83*$QV$83 +JB$86*$QV$86)</f>
        <v>0</v>
      </c>
      <c r="RC15" s="44">
        <f t="shared" si="17"/>
        <v>0</v>
      </c>
      <c r="RD15" s="44">
        <f t="shared" si="17"/>
        <v>0</v>
      </c>
      <c r="RE15" s="44">
        <f t="shared" si="17"/>
        <v>0</v>
      </c>
      <c r="RF15" s="44">
        <f t="shared" si="17"/>
        <v>0</v>
      </c>
      <c r="RG15" s="44">
        <f t="shared" si="17"/>
        <v>0</v>
      </c>
      <c r="RH15" s="44">
        <f t="shared" si="17"/>
        <v>0</v>
      </c>
      <c r="RI15" s="44">
        <f t="shared" si="17"/>
        <v>0</v>
      </c>
      <c r="RJ15" s="44">
        <f t="shared" si="17"/>
        <v>-9584.8923036003453</v>
      </c>
      <c r="RK15" s="44">
        <f t="shared" si="17"/>
        <v>-10283.25928120613</v>
      </c>
      <c r="RL15" s="44">
        <f t="shared" si="17"/>
        <v>-10216.701481694046</v>
      </c>
      <c r="RM15" s="44">
        <f t="shared" si="17"/>
        <v>-10311.856572609388</v>
      </c>
      <c r="RN15" s="44">
        <f t="shared" si="17"/>
        <v>-10397.592848013232</v>
      </c>
      <c r="RO15" s="44">
        <f t="shared" si="17"/>
        <v>-10158.779451692588</v>
      </c>
      <c r="RP15" s="44">
        <f t="shared" si="17"/>
        <v>-10101.440636780404</v>
      </c>
      <c r="RQ15" s="44">
        <f t="shared" si="17"/>
        <v>-10135.996100890025</v>
      </c>
      <c r="RR15" s="44">
        <f t="shared" si="17"/>
        <v>-10213.969990410091</v>
      </c>
      <c r="RS15" s="44">
        <f t="shared" si="17"/>
        <v>-10166.183309898852</v>
      </c>
      <c r="RT15" s="44">
        <f t="shared" si="17"/>
        <v>-10200.634246090578</v>
      </c>
      <c r="RV15" s="95">
        <f t="shared" si="2"/>
        <v>3.08272E+18</v>
      </c>
      <c r="RW15" s="44">
        <f t="shared" si="3"/>
        <v>12.78834</v>
      </c>
      <c r="RX15" s="44">
        <v>0.6</v>
      </c>
      <c r="RY15" s="44">
        <f>0.21*RL15+0.79*RM15</f>
        <v>-10291.874003517165</v>
      </c>
      <c r="RZ15" s="44">
        <f t="shared" si="4"/>
        <v>-10.291874003517165</v>
      </c>
      <c r="SA15" s="12">
        <f t="shared" si="5"/>
        <v>-3.3385691867951568</v>
      </c>
      <c r="SB15" s="44">
        <v>35.223313418703484</v>
      </c>
    </row>
    <row r="16" spans="1:508" x14ac:dyDescent="0.3">
      <c r="A16">
        <v>0</v>
      </c>
      <c r="B16">
        <v>0</v>
      </c>
      <c r="C16">
        <v>0.25460576425621501</v>
      </c>
      <c r="D16">
        <v>2.2313357084140107E-29</v>
      </c>
      <c r="E16">
        <v>-1.9663695078082013E-29</v>
      </c>
      <c r="F16">
        <v>-2.4117946172832503E-31</v>
      </c>
      <c r="G16">
        <v>0.11766009839613231</v>
      </c>
      <c r="H16">
        <v>0.13427875328468938</v>
      </c>
      <c r="I16">
        <v>0.15189220242614285</v>
      </c>
      <c r="J16">
        <v>0.15279334691184426</v>
      </c>
      <c r="K16">
        <v>0.12567396380663498</v>
      </c>
      <c r="L16">
        <v>0.13547991180200974</v>
      </c>
      <c r="M16">
        <v>0.13518177180479674</v>
      </c>
      <c r="N16">
        <v>0.15540936972809724</v>
      </c>
      <c r="O16">
        <v>0.13045260746341836</v>
      </c>
      <c r="P16">
        <v>0.15529893957610577</v>
      </c>
      <c r="Q16">
        <v>0.14972728636613941</v>
      </c>
      <c r="R16">
        <v>0.14175245204757236</v>
      </c>
      <c r="S16">
        <v>0.14643408712607783</v>
      </c>
      <c r="T16">
        <v>0.15017523620461454</v>
      </c>
      <c r="U16">
        <v>0</v>
      </c>
      <c r="V16">
        <v>0</v>
      </c>
      <c r="W16">
        <v>0</v>
      </c>
      <c r="X16">
        <v>0.30992836686231962</v>
      </c>
      <c r="Y16">
        <v>4.9304517025651302E-29</v>
      </c>
      <c r="Z16">
        <v>1.2587091063858089E-28</v>
      </c>
      <c r="AA16">
        <v>1.5493752086440237E-29</v>
      </c>
      <c r="AB16">
        <v>6.0416747576786973E-29</v>
      </c>
      <c r="AC16">
        <v>7.4913786040796251E-2</v>
      </c>
      <c r="AD16">
        <v>0.36308408267130005</v>
      </c>
      <c r="AE16">
        <v>0.37202305034143973</v>
      </c>
      <c r="AF16">
        <v>0.36028071674519374</v>
      </c>
      <c r="AG16">
        <v>0.34995057471594171</v>
      </c>
      <c r="AH16">
        <v>0.35241846352997441</v>
      </c>
      <c r="AI16">
        <v>0.37543368373816949</v>
      </c>
      <c r="AJ16">
        <v>0.35567504159980035</v>
      </c>
      <c r="AK16">
        <v>0.38300649233363043</v>
      </c>
      <c r="AL16">
        <v>0.34646176629410019</v>
      </c>
      <c r="AM16">
        <v>0.36966983439311435</v>
      </c>
      <c r="AN16">
        <v>0.37643317751667932</v>
      </c>
      <c r="AO16">
        <v>0</v>
      </c>
      <c r="AP16">
        <v>0</v>
      </c>
      <c r="AQ16">
        <v>0</v>
      </c>
      <c r="AR16">
        <v>0</v>
      </c>
      <c r="AS16">
        <v>0.39626440181885314</v>
      </c>
      <c r="AT16">
        <v>2.7186431999863927E-29</v>
      </c>
      <c r="AU16">
        <v>2.8537774592268384E-29</v>
      </c>
      <c r="AV16">
        <v>9.9204946063636876E-29</v>
      </c>
      <c r="AW16">
        <v>1.9025188930153983E-28</v>
      </c>
      <c r="AX16">
        <v>-1.9914253850198403E-29</v>
      </c>
      <c r="AY16">
        <v>0.11212869640239663</v>
      </c>
      <c r="AZ16">
        <v>0.47665862810942833</v>
      </c>
      <c r="BA16">
        <v>0.59374471278555108</v>
      </c>
      <c r="BB16">
        <v>0.59758737087865965</v>
      </c>
      <c r="BC16">
        <v>0.58183296867743939</v>
      </c>
      <c r="BD16">
        <v>0.58489964659080163</v>
      </c>
      <c r="BE16">
        <v>0.58052246811897745</v>
      </c>
      <c r="BF16">
        <v>0.57884497062536666</v>
      </c>
      <c r="BG16">
        <v>0.55925478003143192</v>
      </c>
      <c r="BH16">
        <v>0.60731074062238388</v>
      </c>
      <c r="BI16">
        <v>0</v>
      </c>
      <c r="BJ16">
        <v>0</v>
      </c>
      <c r="BK16">
        <v>0</v>
      </c>
      <c r="BL16">
        <v>0</v>
      </c>
      <c r="BM16">
        <v>1.0391924177375322</v>
      </c>
      <c r="BN16">
        <v>0.51059015730569046</v>
      </c>
      <c r="BO16">
        <v>8.0632010497752708E-29</v>
      </c>
      <c r="BP16">
        <v>-2.357172589089885E-28</v>
      </c>
      <c r="BQ16">
        <v>1.2169553705525653E-28</v>
      </c>
      <c r="BR16">
        <v>-4.5806458251893473E-28</v>
      </c>
      <c r="BS16">
        <v>-3.618238478655838E-29</v>
      </c>
      <c r="BT16">
        <v>-3.3541603647031726E-28</v>
      </c>
      <c r="BU16">
        <v>0.12537810147381365</v>
      </c>
      <c r="BV16">
        <v>0.29480356149751075</v>
      </c>
      <c r="BW16">
        <v>0.70246321863371386</v>
      </c>
      <c r="BX16">
        <v>0.80206138523673542</v>
      </c>
      <c r="BY16">
        <v>0.79702196939736281</v>
      </c>
      <c r="BZ16">
        <v>0.78432342697035295</v>
      </c>
      <c r="CA16">
        <v>0.79773995176879231</v>
      </c>
      <c r="CB16">
        <v>0.79309037139950567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5.1160797927579056</v>
      </c>
      <c r="CI16">
        <v>0.27787803319777682</v>
      </c>
      <c r="CJ16">
        <v>1.1968859689167309E-28</v>
      </c>
      <c r="CK16">
        <v>1.0650180492981068E-28</v>
      </c>
      <c r="CL16">
        <v>7.5864383679651202E-29</v>
      </c>
      <c r="CM16">
        <v>-8.9496434826813735E-29</v>
      </c>
      <c r="CN16">
        <v>2.2491447792055528E-28</v>
      </c>
      <c r="CO16">
        <v>4.0326105669901172E-28</v>
      </c>
      <c r="CP16">
        <v>-2.3321398030455687E-28</v>
      </c>
      <c r="CQ16">
        <v>0.12288112351556357</v>
      </c>
      <c r="CR16">
        <v>0.20081254743264734</v>
      </c>
      <c r="CS16">
        <v>0.87357578504186573</v>
      </c>
      <c r="CT16">
        <v>0.89204459237474132</v>
      </c>
      <c r="CU16">
        <v>1.0355228866832638</v>
      </c>
      <c r="CV16">
        <v>1.0090043224911158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6.3300881958245236</v>
      </c>
      <c r="DC16">
        <v>1.3438834956855594</v>
      </c>
      <c r="DD16">
        <v>7.6590037293675459E-2</v>
      </c>
      <c r="DE16">
        <v>-7.5843672189954753E-29</v>
      </c>
      <c r="DF16">
        <v>-3.6432763801316916E-28</v>
      </c>
      <c r="DG16">
        <v>-1.615024885248484E-28</v>
      </c>
      <c r="DH16">
        <v>-9.5399421805612406E-29</v>
      </c>
      <c r="DI16">
        <v>-1.6331523966861314E-28</v>
      </c>
      <c r="DJ16">
        <v>-5.2520030850221889E-29</v>
      </c>
      <c r="DK16">
        <v>-6.6655366413172512E-29</v>
      </c>
      <c r="DL16">
        <v>1.3528394624953324E-2</v>
      </c>
      <c r="DM16">
        <v>0.14801357645602134</v>
      </c>
      <c r="DN16">
        <v>0.369220184789124</v>
      </c>
      <c r="DO16">
        <v>0.94557628386988801</v>
      </c>
      <c r="DP16">
        <v>1.0295135176336758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6.3455123084830634</v>
      </c>
      <c r="DX16">
        <v>0.30884064191371535</v>
      </c>
      <c r="DY16">
        <v>-1.6687417030194302E-31</v>
      </c>
      <c r="DZ16">
        <v>-3.4856651473286713E-32</v>
      </c>
      <c r="EA16">
        <v>-2.7470896704774707E-33</v>
      </c>
      <c r="EB16">
        <v>-1.3204526221842596E-32</v>
      </c>
      <c r="EC16">
        <v>5.2152231922713422E-33</v>
      </c>
      <c r="ED16">
        <v>-4.0278168669222446E-32</v>
      </c>
      <c r="EE16">
        <v>-9.0998114020599717E-33</v>
      </c>
      <c r="EF16">
        <v>7.4862540130394303E-33</v>
      </c>
      <c r="EG16">
        <v>4.9076992613500453E-33</v>
      </c>
      <c r="EH16">
        <v>0.11680880350630368</v>
      </c>
      <c r="EI16">
        <v>0.35670569297175919</v>
      </c>
      <c r="EJ16">
        <v>1.1146488404421411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3.1101677084761006</v>
      </c>
      <c r="ER16">
        <v>1.7197469948530768</v>
      </c>
      <c r="ES16">
        <v>9.799052330518189E-2</v>
      </c>
      <c r="ET16">
        <v>-7.0152569978925198E-35</v>
      </c>
      <c r="EU16">
        <v>2.8375786131392301E-32</v>
      </c>
      <c r="EV16">
        <v>3.2968869138337723E-32</v>
      </c>
      <c r="EW16">
        <v>-4.0312234937206953E-33</v>
      </c>
      <c r="EX16">
        <v>-1.2796258078516586E-32</v>
      </c>
      <c r="EY16">
        <v>-6.1340148938095726E-33</v>
      </c>
      <c r="EZ16">
        <v>9.9581835683296467E-33</v>
      </c>
      <c r="FA16">
        <v>1.917385196876887E-32</v>
      </c>
      <c r="FB16">
        <v>3.6898527504011652E-32</v>
      </c>
      <c r="FC16">
        <v>0.24514932662950162</v>
      </c>
      <c r="FD16">
        <v>0.47889935774190207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2.5001918187434238</v>
      </c>
      <c r="FM16">
        <v>0.31235409361937533</v>
      </c>
      <c r="FN16">
        <v>5.342902320284763E-31</v>
      </c>
      <c r="FO16">
        <v>6.1181383410014897E-32</v>
      </c>
      <c r="FP16">
        <v>-4.5184544785336215E-33</v>
      </c>
      <c r="FQ16">
        <v>-2.6874033765252826E-33</v>
      </c>
      <c r="FR16">
        <v>-3.8813789194136761E-30</v>
      </c>
      <c r="FS16">
        <v>-2.0491844008339526E-33</v>
      </c>
      <c r="FT16">
        <v>7.0503653859325635E-32</v>
      </c>
      <c r="FU16">
        <v>3.8908084600212285E-32</v>
      </c>
      <c r="FV16">
        <v>-2.7912193597002511E-33</v>
      </c>
      <c r="FW16">
        <v>-1.760170423702437E-32</v>
      </c>
      <c r="FX16">
        <v>9.9541365323220735E-2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4.749971925812666</v>
      </c>
      <c r="GG16">
        <v>2.051794445991256</v>
      </c>
      <c r="GH16">
        <v>0.18047255472442131</v>
      </c>
      <c r="GI16">
        <v>7.1755022708678136E-31</v>
      </c>
      <c r="GJ16">
        <v>1.1841230180512948E-31</v>
      </c>
      <c r="GK16">
        <v>-4.3543065443141941E-30</v>
      </c>
      <c r="GL16">
        <v>-7.4427142828738341E-31</v>
      </c>
      <c r="GM16">
        <v>8.7656340691360485E-32</v>
      </c>
      <c r="GN16">
        <v>-2.9179942327887086E-31</v>
      </c>
      <c r="GO16">
        <v>-7.684163425423525E-31</v>
      </c>
      <c r="GP16">
        <v>-5.8513335429802337E-32</v>
      </c>
      <c r="GQ16">
        <v>-4.9578972025627453E-31</v>
      </c>
      <c r="GR16">
        <v>-7.498058236482667E-31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4.8924490505508462</v>
      </c>
      <c r="HA16">
        <v>3.1207479245991374</v>
      </c>
      <c r="HB16">
        <v>0.57245027867760201</v>
      </c>
      <c r="HC16">
        <v>-1.0751581655879419E-30</v>
      </c>
      <c r="HD16">
        <v>-3.00095116787122E-31</v>
      </c>
      <c r="HE16">
        <v>-7.0301899379773234E-31</v>
      </c>
      <c r="HF16">
        <v>4.064003533574962E-31</v>
      </c>
      <c r="HG16">
        <v>-2.5636756703425307E-30</v>
      </c>
      <c r="HH16">
        <v>-2.1933154144845475E-30</v>
      </c>
      <c r="HI16">
        <v>-2.4461733403394442E-30</v>
      </c>
      <c r="HJ16">
        <v>2.1764944647658977E-31</v>
      </c>
      <c r="HK16">
        <v>-9.4532624860444815E-31</v>
      </c>
      <c r="HL16">
        <v>-1.5724418798612453E-30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3.6905834047226609</v>
      </c>
      <c r="HV16">
        <v>2.8123469525323004</v>
      </c>
      <c r="HW16">
        <v>0.28676516351342657</v>
      </c>
      <c r="HX16">
        <v>2.3197873385911176E-32</v>
      </c>
      <c r="HY16">
        <v>3.7247854601538842E-32</v>
      </c>
      <c r="HZ16">
        <v>4.2678121544897924E-33</v>
      </c>
      <c r="IA16">
        <v>1.3143930348126565E-32</v>
      </c>
      <c r="IB16">
        <v>7.6221413066164304E-32</v>
      </c>
      <c r="IC16">
        <v>4.7660560705239605E-32</v>
      </c>
      <c r="ID16">
        <v>4.2514803025289792E-32</v>
      </c>
      <c r="IE16">
        <v>5.7644417259114193E-32</v>
      </c>
      <c r="IF16">
        <v>6.9402668767414499E-32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5.0932479235394865</v>
      </c>
      <c r="IP16">
        <v>3.5329409655341379</v>
      </c>
      <c r="IQ16">
        <v>0.71423609335817673</v>
      </c>
      <c r="IR16">
        <v>9.8964666634294576E-33</v>
      </c>
      <c r="IS16">
        <v>1.4269923727175937E-32</v>
      </c>
      <c r="IT16">
        <v>1.0972902890002121E-32</v>
      </c>
      <c r="IU16">
        <v>2.5688311323979009E-32</v>
      </c>
      <c r="IV16">
        <v>5.3283898726262029E-32</v>
      </c>
      <c r="IW16">
        <v>2.6254556126846007E-32</v>
      </c>
      <c r="IX16">
        <v>-1.3387438587009573E-32</v>
      </c>
      <c r="IY16">
        <v>1.7855826082442032E-32</v>
      </c>
      <c r="IZ16">
        <v>6.2745561070041912E-32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7.1407280189914362</v>
      </c>
      <c r="JK16">
        <v>3.012333450868752</v>
      </c>
      <c r="JL16">
        <v>0.37577925562021219</v>
      </c>
      <c r="JM16">
        <v>-1.460553418557958E-32</v>
      </c>
      <c r="JN16">
        <v>1.7761888393338066E-32</v>
      </c>
      <c r="JO16">
        <v>-3.5483519773032714E-33</v>
      </c>
      <c r="JP16">
        <v>1.760863919487642E-32</v>
      </c>
      <c r="JQ16">
        <v>1.1439644950248879E-32</v>
      </c>
      <c r="JR16">
        <v>-6.558734140472556E-32</v>
      </c>
      <c r="JS16">
        <v>-8.2350129494020691E-33</v>
      </c>
      <c r="JT16">
        <v>5.1032243496500235E-32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5.9509907272460341</v>
      </c>
      <c r="KE16">
        <v>4.1241457011767162</v>
      </c>
      <c r="KF16">
        <v>1.0784976970873437</v>
      </c>
      <c r="KG16">
        <v>8.7419638690383064E-2</v>
      </c>
      <c r="KH16">
        <v>-1.8223812426166701E-32</v>
      </c>
      <c r="KI16">
        <v>-4.516547034737221E-33</v>
      </c>
      <c r="KJ16">
        <v>-1.891707013779238E-32</v>
      </c>
      <c r="KK16">
        <v>9.962239592078608E-33</v>
      </c>
      <c r="KL16">
        <v>1.5939262309693153E-32</v>
      </c>
      <c r="KM16">
        <v>1.2456334412534556E-32</v>
      </c>
      <c r="KN16">
        <v>1.8363746627236044E-32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7.2145122154742225</v>
      </c>
      <c r="KY16">
        <v>7.609379521096252</v>
      </c>
      <c r="KZ16">
        <v>3.2373462329835219</v>
      </c>
      <c r="LA16">
        <v>0.7161955361128185</v>
      </c>
      <c r="LB16">
        <v>0</v>
      </c>
      <c r="LC16">
        <v>6.108921104626897E-33</v>
      </c>
      <c r="LD16">
        <v>1.1926813735577127E-32</v>
      </c>
      <c r="LE16">
        <v>-4.8665253941312729E-33</v>
      </c>
      <c r="LF16">
        <v>-5.0730373822117376E-33</v>
      </c>
      <c r="LG16">
        <v>-1.1295783990173693E-33</v>
      </c>
      <c r="LH16">
        <v>1.1031164984613702E-33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6.3253796886633511</v>
      </c>
      <c r="LT16">
        <v>4.9522063323392231</v>
      </c>
      <c r="LU16">
        <v>2.8361272154259196</v>
      </c>
      <c r="LV16">
        <v>0.39667030682462867</v>
      </c>
      <c r="LW16">
        <v>2.1398420513260958E-33</v>
      </c>
      <c r="LX16">
        <v>3.826059310681474E-33</v>
      </c>
      <c r="LY16">
        <v>-3.573127115777667E-33</v>
      </c>
      <c r="LZ16">
        <v>-1.7068258690751428E-33</v>
      </c>
      <c r="MA16">
        <v>-9.8923077113936678E-34</v>
      </c>
      <c r="MB16">
        <v>2.0286843911452218E-33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6.9862833447225539</v>
      </c>
      <c r="MO16">
        <v>5.1586863060274935</v>
      </c>
      <c r="MP16">
        <v>2.3902606569978913</v>
      </c>
      <c r="MQ16">
        <v>0.46240318260621754</v>
      </c>
      <c r="MR16">
        <v>0</v>
      </c>
      <c r="MS16">
        <v>3.0802557831968152E-35</v>
      </c>
      <c r="MT16">
        <v>2.4648635120537805E-34</v>
      </c>
      <c r="MU16">
        <v>0</v>
      </c>
      <c r="MV16">
        <v>-8.5587174383685469E-34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6.5018814187055307</v>
      </c>
      <c r="NI16">
        <v>8.0478305757630331</v>
      </c>
      <c r="NJ16">
        <v>5.4495210704393182</v>
      </c>
      <c r="NK16">
        <v>2.0689111974829153</v>
      </c>
      <c r="NL16">
        <v>0.70444479192882725</v>
      </c>
      <c r="NM16">
        <v>0</v>
      </c>
      <c r="NN16">
        <v>-1.6261020875658619E-33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6.9127244928362988</v>
      </c>
      <c r="OD16">
        <v>8.0013178819239119</v>
      </c>
      <c r="OE16">
        <v>5.0303584756508517</v>
      </c>
      <c r="OF16">
        <v>2.3262404795496958</v>
      </c>
      <c r="OG16">
        <v>0.6818866358989969</v>
      </c>
      <c r="OH16">
        <v>6.843412358279074E-3</v>
      </c>
      <c r="OI16">
        <v>-1.6616783099134517E-31</v>
      </c>
      <c r="OJ16">
        <v>-1.8077729458148984E-32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8.0535859588455949</v>
      </c>
      <c r="OY16">
        <v>11.872088390038492</v>
      </c>
      <c r="OZ16">
        <v>5.2439734702168144</v>
      </c>
      <c r="PA16">
        <v>2.4486221252028639</v>
      </c>
      <c r="PB16">
        <v>0.36063867129408567</v>
      </c>
      <c r="PC16">
        <v>3.1941614555970554E-3</v>
      </c>
      <c r="PD16">
        <v>3.2567327064245707E-29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7.6385413108040829</v>
      </c>
      <c r="PT16">
        <v>8.9119704283124364</v>
      </c>
      <c r="PU16">
        <v>5.0829386478749887</v>
      </c>
      <c r="PV16">
        <v>3.0827021173577323</v>
      </c>
      <c r="PW16">
        <v>0.8574599365801221</v>
      </c>
      <c r="PX16">
        <v>0.10093829845168582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7.6146751921366542</v>
      </c>
      <c r="QN16">
        <v>7.5244708033901873</v>
      </c>
      <c r="QO16">
        <v>7.4252612532332884</v>
      </c>
      <c r="QP16">
        <v>6.1157963358430836</v>
      </c>
      <c r="QQ16">
        <v>3.4000000381900946</v>
      </c>
      <c r="QR16">
        <v>1.348058809239473</v>
      </c>
      <c r="QS16" s="102" t="s">
        <v>27</v>
      </c>
      <c r="QU16" s="147"/>
      <c r="QV16" s="148"/>
      <c r="QW16" s="148"/>
      <c r="QX16" s="102"/>
      <c r="QY16" s="154">
        <v>15</v>
      </c>
      <c r="QZ16" s="44">
        <v>0.63300000000000001</v>
      </c>
      <c r="RA16" s="44">
        <f>JU$2*$QV$2 + JU$78*$QV$78 + JU$70*$QV$70 + JU$79*$QV$79 + JU$82*$QV$82 -(JU$65*$QV$65*1000/27.6 + JU$66*$QV$66 + JU$67*$QV$67 + JU$71*$QV$71 + JU$74*$QV$74 + JU$76*$QV$76 + JU$80*$QV$80 + JU$83*$QV$83 +JU$86*$QV$86)</f>
        <v>0</v>
      </c>
      <c r="RB16" s="44">
        <f t="shared" ref="RB16:RT16" si="18">JV$2*$QV$2 + JV$78*$QV$78 + JV$70*$QV$70 + JV$79*$QV$79 + JV$82*$QV$82 -(JV$65*$QV$65*1000/27.6 + JV$66*$QV$66 + JV$67*$QV$67 + JV$71*$QV$71 + JV$74*$QV$74 + JV$76*$QV$76 + JV$80*$QV$80 + JV$83*$QV$83 +JV$86*$QV$86)</f>
        <v>0</v>
      </c>
      <c r="RC16" s="44">
        <f t="shared" si="18"/>
        <v>0</v>
      </c>
      <c r="RD16" s="44">
        <f t="shared" si="18"/>
        <v>0</v>
      </c>
      <c r="RE16" s="44">
        <f t="shared" si="18"/>
        <v>0</v>
      </c>
      <c r="RF16" s="44">
        <f t="shared" si="18"/>
        <v>0</v>
      </c>
      <c r="RG16" s="44">
        <f t="shared" si="18"/>
        <v>0</v>
      </c>
      <c r="RH16" s="44">
        <f t="shared" si="18"/>
        <v>0</v>
      </c>
      <c r="RI16" s="44">
        <f t="shared" si="18"/>
        <v>0</v>
      </c>
      <c r="RJ16" s="44">
        <f t="shared" si="18"/>
        <v>-9391.660669523666</v>
      </c>
      <c r="RK16" s="44">
        <f t="shared" si="18"/>
        <v>-10472.444876591904</v>
      </c>
      <c r="RL16" s="44">
        <f t="shared" si="18"/>
        <v>-10702.590731492321</v>
      </c>
      <c r="RM16" s="44">
        <f t="shared" si="18"/>
        <v>-10679.722189378908</v>
      </c>
      <c r="RN16" s="44">
        <f t="shared" si="18"/>
        <v>-10578.325662106239</v>
      </c>
      <c r="RO16" s="44">
        <f t="shared" si="18"/>
        <v>-10649.302169327892</v>
      </c>
      <c r="RP16" s="44">
        <f t="shared" si="18"/>
        <v>-10566.187926387211</v>
      </c>
      <c r="RQ16" s="44">
        <f t="shared" si="18"/>
        <v>-10600.207366259774</v>
      </c>
      <c r="RR16" s="44">
        <f t="shared" si="18"/>
        <v>-10628.167426195892</v>
      </c>
      <c r="RS16" s="44">
        <f t="shared" si="18"/>
        <v>-10733.60616894827</v>
      </c>
      <c r="RT16" s="44">
        <f t="shared" si="18"/>
        <v>-10755.246782797532</v>
      </c>
      <c r="RV16" s="95">
        <f t="shared" si="2"/>
        <v>3.1466806E+18</v>
      </c>
      <c r="RW16" s="44">
        <f t="shared" si="3"/>
        <v>13.182587700000001</v>
      </c>
      <c r="RX16" s="44">
        <v>0.63300000000000001</v>
      </c>
      <c r="RY16" s="44">
        <f>0.82*RM16+0.18*RN16</f>
        <v>-10661.470814469827</v>
      </c>
      <c r="RZ16" s="44">
        <f t="shared" si="4"/>
        <v>-10.661470814469826</v>
      </c>
      <c r="SA16" s="12">
        <f t="shared" si="5"/>
        <v>-3.3881642815828927</v>
      </c>
      <c r="SB16" s="44">
        <v>36.177487708649402</v>
      </c>
    </row>
    <row r="17" spans="1:527" x14ac:dyDescent="0.3">
      <c r="A17">
        <v>0</v>
      </c>
      <c r="B17">
        <v>0</v>
      </c>
      <c r="C17">
        <v>0.25460576425621501</v>
      </c>
      <c r="D17">
        <v>0</v>
      </c>
      <c r="E17">
        <v>0</v>
      </c>
      <c r="F17">
        <v>0</v>
      </c>
      <c r="G17">
        <v>0.11766009839613231</v>
      </c>
      <c r="H17">
        <v>0.13427875328468933</v>
      </c>
      <c r="I17">
        <v>0.15189220242614285</v>
      </c>
      <c r="J17">
        <v>0.15279334691184426</v>
      </c>
      <c r="K17">
        <v>0.12567396380663498</v>
      </c>
      <c r="L17">
        <v>0.13547991180200972</v>
      </c>
      <c r="M17">
        <v>0.13518177180479674</v>
      </c>
      <c r="N17">
        <v>0.15540936972809721</v>
      </c>
      <c r="O17">
        <v>0.13045260746341836</v>
      </c>
      <c r="P17">
        <v>0.15529893957610574</v>
      </c>
      <c r="Q17">
        <v>0.14972728636613938</v>
      </c>
      <c r="R17">
        <v>0.14175245204757236</v>
      </c>
      <c r="S17">
        <v>0.14643408712607783</v>
      </c>
      <c r="T17">
        <v>0.15017523620461454</v>
      </c>
      <c r="U17">
        <v>0</v>
      </c>
      <c r="V17">
        <v>0</v>
      </c>
      <c r="W17">
        <v>0</v>
      </c>
      <c r="X17">
        <v>0.30992836686231962</v>
      </c>
      <c r="Y17">
        <v>0</v>
      </c>
      <c r="Z17">
        <v>0</v>
      </c>
      <c r="AA17">
        <v>0</v>
      </c>
      <c r="AB17">
        <v>0</v>
      </c>
      <c r="AC17">
        <v>7.4913786040796251E-2</v>
      </c>
      <c r="AD17">
        <v>0.36308408267130005</v>
      </c>
      <c r="AE17">
        <v>0.37202305034143973</v>
      </c>
      <c r="AF17">
        <v>0.36028071674519391</v>
      </c>
      <c r="AG17">
        <v>0.34995057471594171</v>
      </c>
      <c r="AH17">
        <v>0.35241846352997441</v>
      </c>
      <c r="AI17">
        <v>0.37543368373816938</v>
      </c>
      <c r="AJ17">
        <v>0.35567504159980035</v>
      </c>
      <c r="AK17">
        <v>0.38300649233363043</v>
      </c>
      <c r="AL17">
        <v>0.34646176629410025</v>
      </c>
      <c r="AM17">
        <v>0.36966983439311435</v>
      </c>
      <c r="AN17">
        <v>0.37643317751667932</v>
      </c>
      <c r="AO17">
        <v>0</v>
      </c>
      <c r="AP17">
        <v>0</v>
      </c>
      <c r="AQ17">
        <v>0</v>
      </c>
      <c r="AR17">
        <v>0</v>
      </c>
      <c r="AS17">
        <v>0.39626440181885314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0.11212869640239663</v>
      </c>
      <c r="AZ17">
        <v>0.47665862810942833</v>
      </c>
      <c r="BA17">
        <v>0.59374471278555108</v>
      </c>
      <c r="BB17">
        <v>0.59758737087865965</v>
      </c>
      <c r="BC17">
        <v>0.58183296867743939</v>
      </c>
      <c r="BD17">
        <v>0.58489964659080163</v>
      </c>
      <c r="BE17">
        <v>0.58052246811897745</v>
      </c>
      <c r="BF17">
        <v>0.57884497062536666</v>
      </c>
      <c r="BG17">
        <v>0.55925478003143192</v>
      </c>
      <c r="BH17">
        <v>0.60731074062238388</v>
      </c>
      <c r="BI17">
        <v>0</v>
      </c>
      <c r="BJ17">
        <v>0</v>
      </c>
      <c r="BK17">
        <v>0</v>
      </c>
      <c r="BL17">
        <v>0</v>
      </c>
      <c r="BM17">
        <v>1.0391924177375322</v>
      </c>
      <c r="BN17">
        <v>0.51059015730569046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0.12537810147381365</v>
      </c>
      <c r="BV17">
        <v>0.29480356149751075</v>
      </c>
      <c r="BW17">
        <v>0.70246321863371375</v>
      </c>
      <c r="BX17">
        <v>0.80206138523673554</v>
      </c>
      <c r="BY17">
        <v>0.79702196939736281</v>
      </c>
      <c r="BZ17">
        <v>0.78432342697035295</v>
      </c>
      <c r="CA17">
        <v>0.7977399517687922</v>
      </c>
      <c r="CB17">
        <v>0.79309037139950556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5.1160797927579056</v>
      </c>
      <c r="CI17">
        <v>0.27787803319777682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0.12288112351556357</v>
      </c>
      <c r="CR17">
        <v>0.20081254743264734</v>
      </c>
      <c r="CS17">
        <v>0.87357578504186573</v>
      </c>
      <c r="CT17">
        <v>0.89204459237474132</v>
      </c>
      <c r="CU17">
        <v>1.0355228866832638</v>
      </c>
      <c r="CV17">
        <v>1.0090043224911158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6.3300881958245236</v>
      </c>
      <c r="DC17">
        <v>1.3438834956855594</v>
      </c>
      <c r="DD17">
        <v>7.6590037293675459E-2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1.3528394624953324E-2</v>
      </c>
      <c r="DM17">
        <v>0.14801357645602134</v>
      </c>
      <c r="DN17">
        <v>0.369220184789124</v>
      </c>
      <c r="DO17">
        <v>0.94557628386988801</v>
      </c>
      <c r="DP17">
        <v>1.0295135176336758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6.3455123084830634</v>
      </c>
      <c r="DX17">
        <v>0.30884064191371541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0.11680880350630368</v>
      </c>
      <c r="EI17">
        <v>0.35670569297175919</v>
      </c>
      <c r="EJ17">
        <v>1.1146488404421411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3.1101677084761006</v>
      </c>
      <c r="ER17">
        <v>1.7197469948530768</v>
      </c>
      <c r="ES17">
        <v>9.799052330518189E-2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0.24514932662950156</v>
      </c>
      <c r="FD17">
        <v>0.47889935774190207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2.5001918187434233</v>
      </c>
      <c r="FM17">
        <v>0.31235409361937533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9.9541365323220735E-2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4.749971925812666</v>
      </c>
      <c r="GG17">
        <v>2.051794445991256</v>
      </c>
      <c r="GH17">
        <v>0.18047255472442131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4.8924490505508462</v>
      </c>
      <c r="HA17">
        <v>3.1207479245991374</v>
      </c>
      <c r="HB17">
        <v>0.57245027867760201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3.6905834047226609</v>
      </c>
      <c r="HV17">
        <v>2.8123469525322995</v>
      </c>
      <c r="HW17">
        <v>0.28676516351342657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5.0932479235394865</v>
      </c>
      <c r="IP17">
        <v>3.5329409655341379</v>
      </c>
      <c r="IQ17">
        <v>0.71423609335817673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7.1407280189914362</v>
      </c>
      <c r="JK17">
        <v>3.012333450868752</v>
      </c>
      <c r="JL17">
        <v>0.37577925562021219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5.9509907272460341</v>
      </c>
      <c r="KE17">
        <v>4.124145701176718</v>
      </c>
      <c r="KF17">
        <v>1.0784976970873437</v>
      </c>
      <c r="KG17">
        <v>8.7419638690383064E-2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7.2145122154742216</v>
      </c>
      <c r="KY17">
        <v>7.609379521096252</v>
      </c>
      <c r="KZ17">
        <v>3.2373462329835219</v>
      </c>
      <c r="LA17">
        <v>0.7161955361128185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6.325379688663352</v>
      </c>
      <c r="LT17">
        <v>4.9522063323392231</v>
      </c>
      <c r="LU17">
        <v>2.8361272154259196</v>
      </c>
      <c r="LV17">
        <v>0.39667030682462867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6.9862833447225539</v>
      </c>
      <c r="MO17">
        <v>5.1586863060274926</v>
      </c>
      <c r="MP17">
        <v>2.3902606569978908</v>
      </c>
      <c r="MQ17">
        <v>0.46240318260621749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6.5018814187055298</v>
      </c>
      <c r="NI17">
        <v>8.0478305757630313</v>
      </c>
      <c r="NJ17">
        <v>5.4495210704393173</v>
      </c>
      <c r="NK17">
        <v>2.0689111974829153</v>
      </c>
      <c r="NL17">
        <v>0.70444479192882725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6.9127244928362988</v>
      </c>
      <c r="OD17">
        <v>8.0013178819239119</v>
      </c>
      <c r="OE17">
        <v>5.0303584756508517</v>
      </c>
      <c r="OF17">
        <v>2.3262404795496958</v>
      </c>
      <c r="OG17">
        <v>0.6818866358989969</v>
      </c>
      <c r="OH17">
        <v>6.8434123582790732E-3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8.0535859588455967</v>
      </c>
      <c r="OY17">
        <v>11.87208839003849</v>
      </c>
      <c r="OZ17">
        <v>5.2439734702168153</v>
      </c>
      <c r="PA17">
        <v>2.4486221252028639</v>
      </c>
      <c r="PB17">
        <v>0.36063867129408572</v>
      </c>
      <c r="PC17">
        <v>3.1941614555970562E-3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7.6385413108040829</v>
      </c>
      <c r="PT17">
        <v>8.9119704283124346</v>
      </c>
      <c r="PU17">
        <v>5.0829386478749887</v>
      </c>
      <c r="PV17">
        <v>3.0827021173577323</v>
      </c>
      <c r="PW17">
        <v>0.85745993658012221</v>
      </c>
      <c r="PX17">
        <v>0.10093829845168582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7.6146751921366542</v>
      </c>
      <c r="QN17">
        <v>7.5244708033901864</v>
      </c>
      <c r="QO17">
        <v>7.4252612532332884</v>
      </c>
      <c r="QP17">
        <v>6.1157963358430818</v>
      </c>
      <c r="QQ17">
        <v>3.4000000381900946</v>
      </c>
      <c r="QR17">
        <v>1.348058809239473</v>
      </c>
      <c r="QS17" s="102" t="s">
        <v>29</v>
      </c>
      <c r="QU17" s="147"/>
      <c r="QV17" s="148"/>
      <c r="QW17" s="148"/>
      <c r="QX17" s="102"/>
      <c r="QY17" s="154">
        <v>16</v>
      </c>
      <c r="QZ17" s="44">
        <v>0.66600000000000004</v>
      </c>
      <c r="RA17" s="44">
        <f>KO$2*$QV$2 + KO$78*$QV$78 + KO$70*$QV$70 + KO$79*$QV$79 + KO$82*$QV$82-(KO$65*$QV$65*1000/27.6 + KO$66*$QV$66 + KO$67*$QV$67 + KO$71*$QV$71 + KO$74*$QV$74 + KO$76*$QV$76 + KO$80*$QV$80 + KO$83*$QV$83 +KO$86*$QV$86)</f>
        <v>0</v>
      </c>
      <c r="RB17" s="44">
        <f t="shared" ref="RB17:RT17" si="19">KP$2*$QV$2 + KP$78*$QV$78 + KP$70*$QV$70 + KP$79*$QV$79 + KP$82*$QV$82-(KP$65*$QV$65*1000/27.6 + KP$66*$QV$66 + KP$67*$QV$67 + KP$71*$QV$71 + KP$74*$QV$74 + KP$76*$QV$76 + KP$80*$QV$80 + KP$83*$QV$83 +KP$86*$QV$86)</f>
        <v>0</v>
      </c>
      <c r="RC17" s="44">
        <f t="shared" si="19"/>
        <v>0</v>
      </c>
      <c r="RD17" s="44">
        <f t="shared" si="19"/>
        <v>0</v>
      </c>
      <c r="RE17" s="44">
        <f t="shared" si="19"/>
        <v>0</v>
      </c>
      <c r="RF17" s="44">
        <f t="shared" si="19"/>
        <v>0</v>
      </c>
      <c r="RG17" s="44">
        <f t="shared" si="19"/>
        <v>0</v>
      </c>
      <c r="RH17" s="44">
        <f t="shared" si="19"/>
        <v>0</v>
      </c>
      <c r="RI17" s="44">
        <f t="shared" si="19"/>
        <v>0</v>
      </c>
      <c r="RJ17" s="44">
        <f t="shared" si="19"/>
        <v>-9377.8256424783613</v>
      </c>
      <c r="RK17" s="44">
        <f t="shared" si="19"/>
        <v>-10194.587027055733</v>
      </c>
      <c r="RL17" s="44">
        <f t="shared" si="19"/>
        <v>-10685.256784407507</v>
      </c>
      <c r="RM17" s="44">
        <f t="shared" si="19"/>
        <v>-11032.4964796526</v>
      </c>
      <c r="RN17" s="44">
        <f t="shared" si="19"/>
        <v>-10965.150021851839</v>
      </c>
      <c r="RO17" s="44">
        <f t="shared" si="19"/>
        <v>-10733.970866098434</v>
      </c>
      <c r="RP17" s="44">
        <f t="shared" si="19"/>
        <v>-10841.276207227147</v>
      </c>
      <c r="RQ17" s="44">
        <f t="shared" si="19"/>
        <v>-10731.115464890137</v>
      </c>
      <c r="RR17" s="44">
        <f t="shared" si="19"/>
        <v>-10656.948336378808</v>
      </c>
      <c r="RS17" s="44">
        <f t="shared" si="19"/>
        <v>-10757.362704423178</v>
      </c>
      <c r="RT17" s="44">
        <f t="shared" si="19"/>
        <v>-10766.055552376158</v>
      </c>
      <c r="RV17" s="95">
        <f t="shared" si="2"/>
        <v>3.2106412E+18</v>
      </c>
      <c r="RW17" s="44">
        <f t="shared" si="3"/>
        <v>13.576835399999998</v>
      </c>
      <c r="RX17" s="44">
        <v>0.66600000000000004</v>
      </c>
      <c r="RY17" s="44">
        <f>0.42*RM17+0.58*RN17</f>
        <v>-10993.435534128159</v>
      </c>
      <c r="RZ17" s="44">
        <f t="shared" si="4"/>
        <v>-10.993435534128158</v>
      </c>
      <c r="SA17" s="12">
        <f t="shared" si="5"/>
        <v>-3.4240623132002912</v>
      </c>
      <c r="SB17" s="44">
        <v>35.38554381629838</v>
      </c>
    </row>
    <row r="18" spans="1:527" x14ac:dyDescent="0.3">
      <c r="A18">
        <v>0</v>
      </c>
      <c r="B18">
        <v>0</v>
      </c>
      <c r="C18">
        <v>-4.4359868284043379E-30</v>
      </c>
      <c r="D18">
        <v>5.5778431795057949E-30</v>
      </c>
      <c r="E18">
        <v>-1.3029607839531068E-29</v>
      </c>
      <c r="F18">
        <v>-9.0879696631018746E-31</v>
      </c>
      <c r="G18">
        <v>1.413624925090298E-30</v>
      </c>
      <c r="H18">
        <v>4.7495283735666262E-29</v>
      </c>
      <c r="I18">
        <v>1.0990734377752894E-29</v>
      </c>
      <c r="J18">
        <v>-4.2148175159472123E-29</v>
      </c>
      <c r="K18">
        <v>-5.840354418688661E-30</v>
      </c>
      <c r="L18">
        <v>-1.2327647104563221E-29</v>
      </c>
      <c r="M18">
        <v>2.9870688437733366E-30</v>
      </c>
      <c r="N18">
        <v>-5.255763809449013E-31</v>
      </c>
      <c r="O18">
        <v>-2.1836900237601164E-29</v>
      </c>
      <c r="P18">
        <v>6.5078168262265193E-29</v>
      </c>
      <c r="Q18">
        <v>-4.5328577135571265E-29</v>
      </c>
      <c r="R18">
        <v>2.449827409722173E-29</v>
      </c>
      <c r="S18">
        <v>-2.1674707596972432E-29</v>
      </c>
      <c r="T18">
        <v>3.7644789796996041E-30</v>
      </c>
      <c r="U18">
        <v>0</v>
      </c>
      <c r="V18">
        <v>0</v>
      </c>
      <c r="W18">
        <v>0</v>
      </c>
      <c r="X18">
        <v>3.3238131848115774E-29</v>
      </c>
      <c r="Y18">
        <v>1.9348157610680828E-30</v>
      </c>
      <c r="Z18">
        <v>6.5625076753581934E-30</v>
      </c>
      <c r="AA18">
        <v>-2.3060670301951712E-29</v>
      </c>
      <c r="AB18">
        <v>-4.2069095839413596E-29</v>
      </c>
      <c r="AC18">
        <v>-5.1037298006357789E-29</v>
      </c>
      <c r="AD18">
        <v>4.3656395747106932E-29</v>
      </c>
      <c r="AE18">
        <v>-5.3912213542329265E-29</v>
      </c>
      <c r="AF18">
        <v>-5.0565214900830146E-29</v>
      </c>
      <c r="AG18">
        <v>-1.566619281297823E-30</v>
      </c>
      <c r="AH18">
        <v>1.3560027306824868E-29</v>
      </c>
      <c r="AI18">
        <v>-1.5215229771185651E-28</v>
      </c>
      <c r="AJ18">
        <v>-4.5555302714409709E-29</v>
      </c>
      <c r="AK18">
        <v>-5.2595136464485504E-29</v>
      </c>
      <c r="AL18">
        <v>-8.334924583391462E-29</v>
      </c>
      <c r="AM18">
        <v>-2.483570491225066E-29</v>
      </c>
      <c r="AN18">
        <v>3.4923347264274138E-30</v>
      </c>
      <c r="AO18">
        <v>0</v>
      </c>
      <c r="AP18">
        <v>0</v>
      </c>
      <c r="AQ18">
        <v>0</v>
      </c>
      <c r="AR18">
        <v>0</v>
      </c>
      <c r="AS18">
        <v>2.3992284836355279E-30</v>
      </c>
      <c r="AT18">
        <v>-4.320229530049953E-29</v>
      </c>
      <c r="AU18">
        <v>2.371867879344797E-29</v>
      </c>
      <c r="AV18">
        <v>-1.5320070428389262E-29</v>
      </c>
      <c r="AW18">
        <v>4.2143842179482165E-29</v>
      </c>
      <c r="AX18">
        <v>9.7414600917200942E-29</v>
      </c>
      <c r="AY18">
        <v>7.2408344587222881E-29</v>
      </c>
      <c r="AZ18">
        <v>-2.2781707111517969E-28</v>
      </c>
      <c r="BA18">
        <v>-1.5049195214190443E-28</v>
      </c>
      <c r="BB18">
        <v>-1.070653514670196E-28</v>
      </c>
      <c r="BC18">
        <v>-6.6662368134663787E-29</v>
      </c>
      <c r="BD18">
        <v>-3.3601246578513596E-28</v>
      </c>
      <c r="BE18">
        <v>-1.7493482780153415E-28</v>
      </c>
      <c r="BF18">
        <v>1.6124039957745844E-28</v>
      </c>
      <c r="BG18">
        <v>-1.0781642408794388E-28</v>
      </c>
      <c r="BH18">
        <v>1.3622351476604527E-28</v>
      </c>
      <c r="BI18">
        <v>0</v>
      </c>
      <c r="BJ18">
        <v>0</v>
      </c>
      <c r="BK18">
        <v>0</v>
      </c>
      <c r="BL18">
        <v>0</v>
      </c>
      <c r="BM18">
        <v>9.2899374463049275E-29</v>
      </c>
      <c r="BN18">
        <v>1.212445487773972E-28</v>
      </c>
      <c r="BO18">
        <v>-2.2668896603616842E-29</v>
      </c>
      <c r="BP18">
        <v>-5.6555153978106249E-29</v>
      </c>
      <c r="BQ18">
        <v>2.3015041688181286E-29</v>
      </c>
      <c r="BR18">
        <v>1.3540109005909535E-29</v>
      </c>
      <c r="BS18">
        <v>-7.167336996860904E-29</v>
      </c>
      <c r="BT18">
        <v>5.3406345434400463E-29</v>
      </c>
      <c r="BU18">
        <v>-1.3195996554089024E-28</v>
      </c>
      <c r="BV18">
        <v>-3.9873759175475668E-29</v>
      </c>
      <c r="BW18">
        <v>9.5375369505446868E-29</v>
      </c>
      <c r="BX18">
        <v>3.3982568640627215E-30</v>
      </c>
      <c r="BY18">
        <v>-4.6435604875034216E-29</v>
      </c>
      <c r="BZ18">
        <v>1.408861467159731E-29</v>
      </c>
      <c r="CA18">
        <v>-9.0425365433401781E-29</v>
      </c>
      <c r="CB18">
        <v>-8.2766529198079498E-29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-7.745347405086497E-28</v>
      </c>
      <c r="CI18">
        <v>-2.2231559938650593E-30</v>
      </c>
      <c r="CJ18">
        <v>-4.0190718828484408E-30</v>
      </c>
      <c r="CK18">
        <v>1.8494741237876473E-29</v>
      </c>
      <c r="CL18">
        <v>8.000143496357893E-29</v>
      </c>
      <c r="CM18">
        <v>-6.0097247950894652E-29</v>
      </c>
      <c r="CN18">
        <v>-6.5298887380734559E-30</v>
      </c>
      <c r="CO18">
        <v>1.2472883480832883E-28</v>
      </c>
      <c r="CP18">
        <v>-5.2274405143310695E-29</v>
      </c>
      <c r="CQ18">
        <v>2.1328732382393529E-28</v>
      </c>
      <c r="CR18">
        <v>-2.7695798571464772E-28</v>
      </c>
      <c r="CS18">
        <v>-1.8482687353170653E-27</v>
      </c>
      <c r="CT18">
        <v>-9.1688002873088496E-29</v>
      </c>
      <c r="CU18">
        <v>-2.3125606775432268E-28</v>
      </c>
      <c r="CV18">
        <v>-3.1887118411428834E-28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-1.0921135381805886E-27</v>
      </c>
      <c r="DC18">
        <v>7.6479121209434333E-29</v>
      </c>
      <c r="DD18">
        <v>-3.2468165464451869E-30</v>
      </c>
      <c r="DE18">
        <v>-6.4866178251392093E-29</v>
      </c>
      <c r="DF18">
        <v>-1.4174803375539638E-29</v>
      </c>
      <c r="DG18">
        <v>-3.970066161295027E-29</v>
      </c>
      <c r="DH18">
        <v>7.8447191586783902E-29</v>
      </c>
      <c r="DI18">
        <v>3.2822877869022312E-29</v>
      </c>
      <c r="DJ18">
        <v>-1.3228145430062455E-28</v>
      </c>
      <c r="DK18">
        <v>-1.5936849414562167E-29</v>
      </c>
      <c r="DL18">
        <v>3.7110014485321472E-30</v>
      </c>
      <c r="DM18">
        <v>-2.9335622164920024E-29</v>
      </c>
      <c r="DN18">
        <v>2.2635966596656643E-28</v>
      </c>
      <c r="DO18">
        <v>-3.057664800114878E-29</v>
      </c>
      <c r="DP18">
        <v>-5.1484286952179195E-29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-2.8991244001740372E-32</v>
      </c>
      <c r="EI18">
        <v>1.7806434627211117E-31</v>
      </c>
      <c r="EJ18">
        <v>1.9523230981842477E-31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1.8857775196454795E-30</v>
      </c>
      <c r="ES18">
        <v>-4.1183811235456846E-32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-8.3929477223258443E-31</v>
      </c>
      <c r="FD18">
        <v>-1.1736922148161399E-30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-2.863721274570814E-32</v>
      </c>
      <c r="FM18">
        <v>0</v>
      </c>
      <c r="FN18">
        <v>-2.0620910977116603E-32</v>
      </c>
      <c r="FO18">
        <v>0</v>
      </c>
      <c r="FP18">
        <v>0</v>
      </c>
      <c r="FQ18">
        <v>0</v>
      </c>
      <c r="FR18">
        <v>-4.1228449744641156E-32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2.2439204628354508E-32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4.6940860630989295E-32</v>
      </c>
      <c r="GG18">
        <v>-6.5117430090833189E-32</v>
      </c>
      <c r="GH18">
        <v>5.5782416985799651E-32</v>
      </c>
      <c r="GI18">
        <v>1.730716204068091E-36</v>
      </c>
      <c r="GJ18">
        <v>-5.1586502574218932E-32</v>
      </c>
      <c r="GK18">
        <v>2.3247747131792182E-32</v>
      </c>
      <c r="GL18">
        <v>2.0627110141130526E-32</v>
      </c>
      <c r="GM18">
        <v>-7.9531312268270307E-33</v>
      </c>
      <c r="GN18">
        <v>0</v>
      </c>
      <c r="GO18">
        <v>-1.6105128762822977E-32</v>
      </c>
      <c r="GP18">
        <v>-1.7336201336850509E-31</v>
      </c>
      <c r="GQ18">
        <v>-1.9043035109007042E-31</v>
      </c>
      <c r="GR18">
        <v>-6.9029055275416283E-33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2.3727686796408915E-32</v>
      </c>
      <c r="HB18">
        <v>4.6426375884596646E-32</v>
      </c>
      <c r="HC18">
        <v>-1.1358204352052585E-31</v>
      </c>
      <c r="HD18">
        <v>-2.0647859759949397E-32</v>
      </c>
      <c r="HE18">
        <v>-3.6128912764353753E-32</v>
      </c>
      <c r="HF18">
        <v>1.5474426539746847E-32</v>
      </c>
      <c r="HG18">
        <v>-9.4059832095881531E-32</v>
      </c>
      <c r="HH18">
        <v>4.168210581871E-31</v>
      </c>
      <c r="HI18">
        <v>-8.094941276038572E-32</v>
      </c>
      <c r="HJ18">
        <v>1.7351620983637846E-31</v>
      </c>
      <c r="HK18">
        <v>-2.2585254129218315E-32</v>
      </c>
      <c r="HL18">
        <v>4.4951913507897199E-32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-4.3006730002304922E-30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-2.0247523985688343E-29</v>
      </c>
      <c r="QP18">
        <v>0</v>
      </c>
      <c r="QQ18">
        <v>0</v>
      </c>
      <c r="QR18">
        <v>0</v>
      </c>
      <c r="QS18" s="102" t="s">
        <v>31</v>
      </c>
      <c r="QU18" s="147"/>
      <c r="QV18" s="148"/>
      <c r="QW18" s="148"/>
      <c r="QX18" s="102"/>
      <c r="QY18" s="154">
        <v>17</v>
      </c>
      <c r="QZ18" s="44">
        <v>0.7</v>
      </c>
      <c r="RA18" s="44">
        <f>LI$2*$QV$2 + LI$78*$QV$78 + LI$70*$QV$70 + LI$79*$QV$79 + LI$82*$QV$82 -(LI$65*$QV$65*1000/27.6 + LI$66*$QV$66 + LI$67*$QV$67 + LI$71*$QV$71 + LI$74*$QV$74 + LI$76*$QV$76 + LI$80*$QV$80 + LI$83*$QV$83 +LI$86*$QV$86)</f>
        <v>0</v>
      </c>
      <c r="RB18" s="44">
        <f t="shared" ref="RB18:RT18" si="20">LJ$2*$QV$2 + LJ$78*$QV$78 + LJ$70*$QV$70 + LJ$79*$QV$79 + LJ$82*$QV$82 -(LJ$65*$QV$65*1000/27.6 + LJ$66*$QV$66 + LJ$67*$QV$67 + LJ$71*$QV$71 + LJ$74*$QV$74 + LJ$76*$QV$76 + LJ$80*$QV$80 + LJ$83*$QV$83 +LJ$86*$QV$86)</f>
        <v>0</v>
      </c>
      <c r="RC18" s="44">
        <f t="shared" si="20"/>
        <v>0</v>
      </c>
      <c r="RD18" s="44">
        <f t="shared" si="20"/>
        <v>0</v>
      </c>
      <c r="RE18" s="44">
        <f t="shared" si="20"/>
        <v>0</v>
      </c>
      <c r="RF18" s="44">
        <f t="shared" si="20"/>
        <v>0</v>
      </c>
      <c r="RG18" s="44">
        <f t="shared" si="20"/>
        <v>0</v>
      </c>
      <c r="RH18" s="44">
        <f t="shared" si="20"/>
        <v>0</v>
      </c>
      <c r="RI18" s="44">
        <f t="shared" si="20"/>
        <v>0</v>
      </c>
      <c r="RJ18" s="44">
        <f t="shared" si="20"/>
        <v>0</v>
      </c>
      <c r="RK18" s="44">
        <f t="shared" si="20"/>
        <v>-9924.7652599591311</v>
      </c>
      <c r="RL18" s="44">
        <f t="shared" si="20"/>
        <v>-11000.140095872976</v>
      </c>
      <c r="RM18" s="44">
        <f t="shared" si="20"/>
        <v>-11224.669637296483</v>
      </c>
      <c r="RN18" s="44">
        <f t="shared" si="20"/>
        <v>-11327.576919055387</v>
      </c>
      <c r="RO18" s="44">
        <f t="shared" si="20"/>
        <v>-11220.180354741213</v>
      </c>
      <c r="RP18" s="44">
        <f t="shared" si="20"/>
        <v>-11270.898888122665</v>
      </c>
      <c r="RQ18" s="44">
        <f t="shared" si="20"/>
        <v>-11139.848654388137</v>
      </c>
      <c r="RR18" s="44">
        <f t="shared" si="20"/>
        <v>-11348.677034489505</v>
      </c>
      <c r="RS18" s="44">
        <f t="shared" si="20"/>
        <v>-11359.371889654361</v>
      </c>
      <c r="RT18" s="44">
        <f t="shared" si="20"/>
        <v>-11219.311973238626</v>
      </c>
      <c r="RV18" s="95">
        <f t="shared" si="2"/>
        <v>3.27654E+18</v>
      </c>
      <c r="RW18" s="44">
        <f t="shared" si="3"/>
        <v>13.983029999999999</v>
      </c>
      <c r="RX18" s="44">
        <v>0.7</v>
      </c>
      <c r="RY18" s="44">
        <f>0.02*RM18+0.98*RN18</f>
        <v>-11325.51877342021</v>
      </c>
      <c r="RZ18" s="44">
        <f t="shared" si="4"/>
        <v>-11.32551877342021</v>
      </c>
      <c r="SA18" s="12">
        <f t="shared" si="5"/>
        <v>-3.4565483019954617</v>
      </c>
      <c r="SB18" s="44">
        <v>35.959563872680945</v>
      </c>
    </row>
    <row r="19" spans="1:527" x14ac:dyDescent="0.3">
      <c r="A19">
        <v>0</v>
      </c>
      <c r="B19">
        <v>0</v>
      </c>
      <c r="C19">
        <v>-3.218143608796397E-29</v>
      </c>
      <c r="D19">
        <v>-1.0770407405654333E-29</v>
      </c>
      <c r="E19">
        <v>5.8085689155974465E-30</v>
      </c>
      <c r="F19">
        <v>1.4003523551047507E-30</v>
      </c>
      <c r="G19">
        <v>7.26042193353947E-31</v>
      </c>
      <c r="H19">
        <v>2.1082409900505048E-30</v>
      </c>
      <c r="I19">
        <v>-1.0103589308021682E-29</v>
      </c>
      <c r="J19">
        <v>-1.563171593012998E-29</v>
      </c>
      <c r="K19">
        <v>3.3388478815687856E-29</v>
      </c>
      <c r="L19">
        <v>2.1466616759444046E-29</v>
      </c>
      <c r="M19">
        <v>-4.3624014210393296E-31</v>
      </c>
      <c r="N19">
        <v>-1.5424407377533928E-29</v>
      </c>
      <c r="O19">
        <v>1.6511552239190212E-29</v>
      </c>
      <c r="P19">
        <v>2.2202998789189549E-30</v>
      </c>
      <c r="Q19">
        <v>1.7085784955948463E-29</v>
      </c>
      <c r="R19">
        <v>4.5015589909968849E-29</v>
      </c>
      <c r="S19">
        <v>-2.9295738794289029E-30</v>
      </c>
      <c r="T19">
        <v>-7.1386252210763233E-29</v>
      </c>
      <c r="U19">
        <v>0</v>
      </c>
      <c r="V19">
        <v>0</v>
      </c>
      <c r="W19">
        <v>0</v>
      </c>
      <c r="X19">
        <v>-1.7238885460536201E-29</v>
      </c>
      <c r="Y19">
        <v>2.7156316232513017E-29</v>
      </c>
      <c r="Z19">
        <v>1.7628843628850418E-29</v>
      </c>
      <c r="AA19">
        <v>2.8794787194305581E-29</v>
      </c>
      <c r="AB19">
        <v>-1.3099887176776448E-29</v>
      </c>
      <c r="AC19">
        <v>2.9458014240154873E-29</v>
      </c>
      <c r="AD19">
        <v>-4.5480874362173783E-29</v>
      </c>
      <c r="AE19">
        <v>6.5271550571126038E-29</v>
      </c>
      <c r="AF19">
        <v>4.3047616185382369E-29</v>
      </c>
      <c r="AG19">
        <v>-7.646453759832261E-29</v>
      </c>
      <c r="AH19">
        <v>1.8550411631077095E-30</v>
      </c>
      <c r="AI19">
        <v>-3.8842184531513403E-30</v>
      </c>
      <c r="AJ19">
        <v>1.487646726180263E-29</v>
      </c>
      <c r="AK19">
        <v>4.6980479588178735E-29</v>
      </c>
      <c r="AL19">
        <v>-5.4921509884468464E-29</v>
      </c>
      <c r="AM19">
        <v>-1.7573387107133838E-28</v>
      </c>
      <c r="AN19">
        <v>-5.0875813867020876E-29</v>
      </c>
      <c r="AO19">
        <v>0</v>
      </c>
      <c r="AP19">
        <v>0</v>
      </c>
      <c r="AQ19">
        <v>0</v>
      </c>
      <c r="AR19">
        <v>0</v>
      </c>
      <c r="AS19">
        <v>-2.9532260945526863E-29</v>
      </c>
      <c r="AT19">
        <v>1.1080659694101566E-28</v>
      </c>
      <c r="AU19">
        <v>8.7685762324502778E-29</v>
      </c>
      <c r="AV19">
        <v>1.5798596044004157E-28</v>
      </c>
      <c r="AW19">
        <v>2.4101713279476777E-29</v>
      </c>
      <c r="AX19">
        <v>7.17418894971583E-29</v>
      </c>
      <c r="AY19">
        <v>9.1509946557177755E-29</v>
      </c>
      <c r="AZ19">
        <v>1.7262653937570259E-28</v>
      </c>
      <c r="BA19">
        <v>2.1938047480529232E-28</v>
      </c>
      <c r="BB19">
        <v>2.0366805717811013E-30</v>
      </c>
      <c r="BC19">
        <v>2.762392862921229E-28</v>
      </c>
      <c r="BD19">
        <v>9.6974284901434629E-29</v>
      </c>
      <c r="BE19">
        <v>5.220735603739279E-29</v>
      </c>
      <c r="BF19">
        <v>4.2963802631164822E-29</v>
      </c>
      <c r="BG19">
        <v>1.0800964653399001E-28</v>
      </c>
      <c r="BH19">
        <v>1.9377335878701987E-28</v>
      </c>
      <c r="BI19">
        <v>0</v>
      </c>
      <c r="BJ19">
        <v>0</v>
      </c>
      <c r="BK19">
        <v>0</v>
      </c>
      <c r="BL19">
        <v>0</v>
      </c>
      <c r="BM19">
        <v>6.4912801909004093E-29</v>
      </c>
      <c r="BN19">
        <v>6.972980042754241E-29</v>
      </c>
      <c r="BO19">
        <v>-3.8880087301472639E-28</v>
      </c>
      <c r="BP19">
        <v>-7.402260117952366E-29</v>
      </c>
      <c r="BQ19">
        <v>1.3513630150266363E-28</v>
      </c>
      <c r="BR19">
        <v>-3.9415950540519013E-28</v>
      </c>
      <c r="BS19">
        <v>1.0735088051418795E-28</v>
      </c>
      <c r="BT19">
        <v>-4.0619505019893925E-28</v>
      </c>
      <c r="BU19">
        <v>-3.3466083203785082E-28</v>
      </c>
      <c r="BV19">
        <v>2.498719514689356E-27</v>
      </c>
      <c r="BW19">
        <v>5.8131665816655334E-28</v>
      </c>
      <c r="BX19">
        <v>7.5913985637684514E-28</v>
      </c>
      <c r="BY19">
        <v>8.0530989935399261E-28</v>
      </c>
      <c r="BZ19">
        <v>9.2126923267305631E-28</v>
      </c>
      <c r="CA19">
        <v>9.9400344730172935E-28</v>
      </c>
      <c r="CB19">
        <v>5.6677154341002286E-28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-2.8361691386105515E-28</v>
      </c>
      <c r="CI19">
        <v>-1.2595877327225497E-28</v>
      </c>
      <c r="CJ19">
        <v>-7.9698556528765414E-29</v>
      </c>
      <c r="CK19">
        <v>7.6662198869655964E-29</v>
      </c>
      <c r="CL19">
        <v>1.1701081290165617E-28</v>
      </c>
      <c r="CM19">
        <v>-1.7272572174544656E-29</v>
      </c>
      <c r="CN19">
        <v>-7.5991640743756373E-29</v>
      </c>
      <c r="CO19">
        <v>-1.0202135756412475E-28</v>
      </c>
      <c r="CP19">
        <v>-1.2628484851930477E-28</v>
      </c>
      <c r="CQ19">
        <v>1.9802177577869896E-28</v>
      </c>
      <c r="CR19">
        <v>-1.0394313585684247E-27</v>
      </c>
      <c r="CS19">
        <v>-5.6824530235972222E-29</v>
      </c>
      <c r="CT19">
        <v>-1.4041343817532641E-28</v>
      </c>
      <c r="CU19">
        <v>-2.1291801217253824E-28</v>
      </c>
      <c r="CV19">
        <v>1.9285447223249642E-28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-2.7823478742499563E-28</v>
      </c>
      <c r="DD19">
        <v>1.4488349026049022E-28</v>
      </c>
      <c r="DE19">
        <v>1.6733216863656408E-28</v>
      </c>
      <c r="DF19">
        <v>2.4298407013088693E-29</v>
      </c>
      <c r="DG19">
        <v>-2.1721549457739024E-28</v>
      </c>
      <c r="DH19">
        <v>-4.491603732136416E-30</v>
      </c>
      <c r="DI19">
        <v>1.718771504439652E-28</v>
      </c>
      <c r="DJ19">
        <v>2.2535217602436547E-28</v>
      </c>
      <c r="DK19">
        <v>3.0140517239268645E-28</v>
      </c>
      <c r="DL19">
        <v>4.8939391468277159E-28</v>
      </c>
      <c r="DM19">
        <v>4.4841873836054833E-28</v>
      </c>
      <c r="DN19">
        <v>5.6394956160515329E-28</v>
      </c>
      <c r="DO19">
        <v>-1.0781622787790149E-27</v>
      </c>
      <c r="DP19">
        <v>-5.536044766747294E-28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-1.5047936882213691E-31</v>
      </c>
      <c r="DX19">
        <v>4.9409389799322639E-34</v>
      </c>
      <c r="DY19">
        <v>-5.1441333345699888E-33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4.6569555473391182E-30</v>
      </c>
      <c r="EI19">
        <v>1.9713536210848968E-30</v>
      </c>
      <c r="EJ19">
        <v>-8.281183575067719E-30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4.5066908708291007E-30</v>
      </c>
      <c r="ER19">
        <v>-4.9007978125318731E-31</v>
      </c>
      <c r="ES19">
        <v>-7.5288076983690483E-31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2.3337052100428261E-30</v>
      </c>
      <c r="FD19">
        <v>8.5426198672930859E-31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2.1203861009683314E-31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7.9723965400259956E-31</v>
      </c>
      <c r="GG19">
        <v>-8.8513336583094654E-31</v>
      </c>
      <c r="GH19">
        <v>-1.0815939043621013E-31</v>
      </c>
      <c r="GI19">
        <v>0</v>
      </c>
      <c r="GJ19">
        <v>0</v>
      </c>
      <c r="GK19">
        <v>0</v>
      </c>
      <c r="GL19">
        <v>2.0631422137206322E-32</v>
      </c>
      <c r="GM19">
        <v>5.6147244455542894E-32</v>
      </c>
      <c r="GN19">
        <v>-6.5382805733020892E-33</v>
      </c>
      <c r="GO19">
        <v>-1.6399174529409944E-32</v>
      </c>
      <c r="GP19">
        <v>0</v>
      </c>
      <c r="GQ19">
        <v>-1.1505813041325716E-32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5.1523624599671539E-30</v>
      </c>
      <c r="HB19">
        <v>1.1550163630786683E-30</v>
      </c>
      <c r="HC19">
        <v>-3.2422608298598349E-32</v>
      </c>
      <c r="HD19">
        <v>5.1561078078485963E-32</v>
      </c>
      <c r="HE19">
        <v>5.159225694376688E-33</v>
      </c>
      <c r="HF19">
        <v>-1.4698633393328453E-32</v>
      </c>
      <c r="HG19">
        <v>4.4068383927539472E-32</v>
      </c>
      <c r="HH19">
        <v>-5.0128685228527232E-31</v>
      </c>
      <c r="HI19">
        <v>-2.7056374412756541E-32</v>
      </c>
      <c r="HJ19">
        <v>0</v>
      </c>
      <c r="HK19">
        <v>-5.2714834303555591E-32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9.1066749883581352E-31</v>
      </c>
      <c r="HV19">
        <v>-7.5412765325635206E-31</v>
      </c>
      <c r="HW19">
        <v>-2.5831007775392125E-33</v>
      </c>
      <c r="HX19">
        <v>0</v>
      </c>
      <c r="HY19">
        <v>0</v>
      </c>
      <c r="HZ19">
        <v>-1.4202108631001609E-32</v>
      </c>
      <c r="IA19">
        <v>1.4049024876358612E-33</v>
      </c>
      <c r="IB19">
        <v>1.4050906188471365E-32</v>
      </c>
      <c r="IC19">
        <v>0</v>
      </c>
      <c r="ID19">
        <v>2.987039237000172E-35</v>
      </c>
      <c r="IE19">
        <v>0</v>
      </c>
      <c r="IF19">
        <v>-1.1517516660505797E-33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-5.1681174530859146E-32</v>
      </c>
      <c r="IP19">
        <v>3.9837378405507519E-31</v>
      </c>
      <c r="IQ19">
        <v>-5.6881161806319467E-32</v>
      </c>
      <c r="IR19">
        <v>0</v>
      </c>
      <c r="IS19">
        <v>5.1691763673667322E-33</v>
      </c>
      <c r="IT19">
        <v>0</v>
      </c>
      <c r="IU19">
        <v>3.852437304030543E-33</v>
      </c>
      <c r="IV19">
        <v>0</v>
      </c>
      <c r="IW19">
        <v>6.0278894854280997E-35</v>
      </c>
      <c r="IX19">
        <v>0</v>
      </c>
      <c r="IY19">
        <v>0</v>
      </c>
      <c r="IZ19">
        <v>1.6879182458568436E-32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1.8226521193097758E-32</v>
      </c>
      <c r="JK19">
        <v>6.3251264143185619E-31</v>
      </c>
      <c r="JL19">
        <v>7.1077924263054402E-33</v>
      </c>
      <c r="JM19">
        <v>-4.5735694419368458E-33</v>
      </c>
      <c r="JN19">
        <v>6.6628931593781986E-33</v>
      </c>
      <c r="JO19">
        <v>2.251259594331297E-32</v>
      </c>
      <c r="JP19">
        <v>0</v>
      </c>
      <c r="JQ19">
        <v>-1.1540882623703639E-33</v>
      </c>
      <c r="JR19">
        <v>-9.0085046670044349E-33</v>
      </c>
      <c r="JS19">
        <v>-9.9185025475434332E-35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-4.950284944319239E-30</v>
      </c>
      <c r="KE19">
        <v>-1.7481039164077431E-30</v>
      </c>
      <c r="KF19">
        <v>-2.0403480988315174E-31</v>
      </c>
      <c r="KG19">
        <v>8.3904353025197662E-32</v>
      </c>
      <c r="KH19">
        <v>-4.5907039017835869E-32</v>
      </c>
      <c r="KI19">
        <v>3.0036613205481416E-33</v>
      </c>
      <c r="KJ19">
        <v>0</v>
      </c>
      <c r="KK19">
        <v>-9.1853610486744458E-33</v>
      </c>
      <c r="KL19">
        <v>2.9926165239071354E-32</v>
      </c>
      <c r="KM19">
        <v>1.6907208575186467E-32</v>
      </c>
      <c r="KN19">
        <v>-3.5222624865658139E-32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-1.8998691364346963E-29</v>
      </c>
      <c r="KY19">
        <v>-5.1032636958048467E-30</v>
      </c>
      <c r="KZ19">
        <v>-2.2384470890555449E-32</v>
      </c>
      <c r="LA19">
        <v>3.9170486891965163E-31</v>
      </c>
      <c r="LB19">
        <v>-1.0213046349187352E-32</v>
      </c>
      <c r="LC19">
        <v>-2.9981506300098097E-33</v>
      </c>
      <c r="LD19">
        <v>3.8969871555406876E-33</v>
      </c>
      <c r="LE19">
        <v>-5.6544899638352795E-33</v>
      </c>
      <c r="LF19">
        <v>1.5270874015027985E-32</v>
      </c>
      <c r="LG19">
        <v>-9.2414844047683293E-33</v>
      </c>
      <c r="LH19">
        <v>-2.4774986372368368E-32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-3.4121724732662275E-33</v>
      </c>
      <c r="LT19">
        <v>5.753640533187488E-30</v>
      </c>
      <c r="LU19">
        <v>4.1860645094729256E-31</v>
      </c>
      <c r="LV19">
        <v>2.1900796274309191E-31</v>
      </c>
      <c r="LW19">
        <v>6.1351485924376991E-32</v>
      </c>
      <c r="LX19">
        <v>8.8669885654987492E-33</v>
      </c>
      <c r="LY19">
        <v>8.845370155982184E-33</v>
      </c>
      <c r="LZ19">
        <v>2.7645465402402723E-32</v>
      </c>
      <c r="MA19">
        <v>1.7634744082400311E-34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-1.0075213568330963E-32</v>
      </c>
      <c r="MO19">
        <v>9.9137803384101151E-32</v>
      </c>
      <c r="MP19">
        <v>3.1118418598936891E-31</v>
      </c>
      <c r="MQ19">
        <v>7.0566942616316016E-32</v>
      </c>
      <c r="MR19">
        <v>0</v>
      </c>
      <c r="MS19">
        <v>2.8238779921933376E-32</v>
      </c>
      <c r="MT19">
        <v>-1.2072226650619598E-32</v>
      </c>
      <c r="MU19">
        <v>0</v>
      </c>
      <c r="MV19">
        <v>-1.7456657161762641E-32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-3.2454135660294804E-33</v>
      </c>
      <c r="NK19">
        <v>-7.2066057337549923E-31</v>
      </c>
      <c r="NL19">
        <v>1.0260133631715431E-32</v>
      </c>
      <c r="NM19">
        <v>0</v>
      </c>
      <c r="NN19">
        <v>-7.6023892144601595E-34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-9.4180907598356758E-29</v>
      </c>
      <c r="OE19">
        <v>-3.1006386594744709E-32</v>
      </c>
      <c r="OF19">
        <v>0</v>
      </c>
      <c r="OG19">
        <v>0</v>
      </c>
      <c r="OH19">
        <v>-5.9324380901456972E-31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3.0427259778354655E-31</v>
      </c>
      <c r="OY19">
        <v>0</v>
      </c>
      <c r="OZ19">
        <v>3.74263378067895E-32</v>
      </c>
      <c r="PA19">
        <v>0</v>
      </c>
      <c r="PB19">
        <v>1.3583863203308978E-31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-3.5566274897329101E-30</v>
      </c>
      <c r="PU19">
        <v>4.9950839999726856E-31</v>
      </c>
      <c r="PV19">
        <v>3.0572165362959396E-31</v>
      </c>
      <c r="PW19">
        <v>2.0521369462715581E-29</v>
      </c>
      <c r="PX19">
        <v>4.5298082947479452E-32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-8.9130932612027217E-29</v>
      </c>
      <c r="QN19">
        <v>2.2928297095248428E-31</v>
      </c>
      <c r="QO19">
        <v>3.4685513138290035E-30</v>
      </c>
      <c r="QP19">
        <v>5.2778881912415029E-30</v>
      </c>
      <c r="QQ19">
        <v>7.7072895899229822E-31</v>
      </c>
      <c r="QR19">
        <v>0</v>
      </c>
      <c r="QS19" s="102" t="s">
        <v>33</v>
      </c>
      <c r="QU19" s="147"/>
      <c r="QV19" s="148"/>
      <c r="QW19" s="148"/>
      <c r="QX19" s="102"/>
      <c r="QY19" s="154">
        <v>18</v>
      </c>
      <c r="QZ19" s="44">
        <v>0.73299999999999998</v>
      </c>
      <c r="RA19" s="44">
        <f>MC$2*$QV$2 + MC$78*$QV$78 + MC$70*$QV$70+ MC$79*$QV$79 + MC$82*$QV$82 -(MC$65*$QV$65*1000/27.6 + MC$66*$QV$66 + MC$67*$QV$67 + MC$71*$QV$71 + MC$74*$QV$74 + MC$76*$QV$76 + MC$80*$QV$80 + MC$83*$QV$83 +MC$86*$QV$86)</f>
        <v>0</v>
      </c>
      <c r="RB19" s="44">
        <f t="shared" ref="RB19:RT19" si="21">MD$2*$QV$2 + MD$78*$QV$78 + MD$70*$QV$70+ MD$79*$QV$79 + MD$82*$QV$82 -(MD$65*$QV$65*1000/27.6 + MD$66*$QV$66 + MD$67*$QV$67 + MD$71*$QV$71 + MD$74*$QV$74 + MD$76*$QV$76 + MD$80*$QV$80 + MD$83*$QV$83 +MD$86*$QV$86)</f>
        <v>0</v>
      </c>
      <c r="RC19" s="44">
        <f t="shared" si="21"/>
        <v>0</v>
      </c>
      <c r="RD19" s="44">
        <f t="shared" si="21"/>
        <v>0</v>
      </c>
      <c r="RE19" s="44">
        <f t="shared" si="21"/>
        <v>0</v>
      </c>
      <c r="RF19" s="44">
        <f t="shared" si="21"/>
        <v>0</v>
      </c>
      <c r="RG19" s="44">
        <f t="shared" si="21"/>
        <v>0</v>
      </c>
      <c r="RH19" s="44">
        <f t="shared" si="21"/>
        <v>0</v>
      </c>
      <c r="RI19" s="44">
        <f t="shared" si="21"/>
        <v>0</v>
      </c>
      <c r="RJ19" s="44">
        <f t="shared" si="21"/>
        <v>0</v>
      </c>
      <c r="RK19" s="44">
        <f t="shared" si="21"/>
        <v>0</v>
      </c>
      <c r="RL19" s="44">
        <f t="shared" si="21"/>
        <v>-10489.537483045817</v>
      </c>
      <c r="RM19" s="44">
        <f t="shared" si="21"/>
        <v>-11536.753958291909</v>
      </c>
      <c r="RN19" s="44">
        <f t="shared" si="21"/>
        <v>-11752.757733212438</v>
      </c>
      <c r="RO19" s="44">
        <f t="shared" si="21"/>
        <v>-11655.579011207479</v>
      </c>
      <c r="RP19" s="44">
        <f t="shared" si="21"/>
        <v>-11793.85511801935</v>
      </c>
      <c r="RQ19" s="44">
        <f t="shared" si="21"/>
        <v>-11576.191933109596</v>
      </c>
      <c r="RR19" s="44">
        <f t="shared" si="21"/>
        <v>-11662.693073600218</v>
      </c>
      <c r="RS19" s="44">
        <f t="shared" si="21"/>
        <v>-11565.020969508445</v>
      </c>
      <c r="RT19" s="44">
        <f t="shared" si="21"/>
        <v>-11468.743534166439</v>
      </c>
      <c r="RV19" s="95">
        <f t="shared" si="2"/>
        <v>3.3405006E+18</v>
      </c>
      <c r="RW19" s="44">
        <f t="shared" si="3"/>
        <v>14.3772777</v>
      </c>
      <c r="RX19" s="44">
        <v>0.73299999999999998</v>
      </c>
      <c r="RY19" s="44">
        <f>0.62*RN19+0.38*RO19</f>
        <v>-11715.829818850554</v>
      </c>
      <c r="RZ19" s="44">
        <f t="shared" si="4"/>
        <v>-11.715829818850555</v>
      </c>
      <c r="SA19" s="12">
        <f t="shared" si="5"/>
        <v>-3.5072078175500265</v>
      </c>
      <c r="SB19" s="44">
        <v>33.454297802740093</v>
      </c>
    </row>
    <row r="20" spans="1:527" x14ac:dyDescent="0.3">
      <c r="A20">
        <v>0</v>
      </c>
      <c r="B20">
        <v>0</v>
      </c>
      <c r="C20">
        <v>0.1102792808025047</v>
      </c>
      <c r="D20">
        <v>-5.9720857281891561E-2</v>
      </c>
      <c r="E20">
        <v>-5.993610860394407E-2</v>
      </c>
      <c r="F20">
        <v>-5.9299074022928833E-2</v>
      </c>
      <c r="G20">
        <v>1.8872569854972519E-2</v>
      </c>
      <c r="H20">
        <v>2.9886902651380307E-2</v>
      </c>
      <c r="I20">
        <v>4.135361819378703E-2</v>
      </c>
      <c r="J20">
        <v>4.2384743840813206E-2</v>
      </c>
      <c r="K20">
        <v>2.4537330841542002E-2</v>
      </c>
      <c r="L20">
        <v>3.0916517395743616E-2</v>
      </c>
      <c r="M20">
        <v>3.0824370863011444E-2</v>
      </c>
      <c r="N20">
        <v>4.3675521326307726E-2</v>
      </c>
      <c r="O20">
        <v>2.8134629574211839E-2</v>
      </c>
      <c r="P20">
        <v>4.4173295117231913E-2</v>
      </c>
      <c r="Q20">
        <v>4.051895259252402E-2</v>
      </c>
      <c r="R20">
        <v>3.5462806037702042E-2</v>
      </c>
      <c r="S20">
        <v>3.848958689032566E-2</v>
      </c>
      <c r="T20">
        <v>4.0876586111753502E-2</v>
      </c>
      <c r="U20">
        <v>0</v>
      </c>
      <c r="V20">
        <v>0</v>
      </c>
      <c r="W20">
        <v>0</v>
      </c>
      <c r="X20">
        <v>0.11690070384087381</v>
      </c>
      <c r="Y20">
        <v>-8.987452019921964E-2</v>
      </c>
      <c r="Z20">
        <v>-8.9318543471180942E-2</v>
      </c>
      <c r="AA20">
        <v>-8.9076564468239264E-2</v>
      </c>
      <c r="AB20">
        <v>-8.8920538039479066E-2</v>
      </c>
      <c r="AC20">
        <v>-3.9692399576937654E-2</v>
      </c>
      <c r="AD20">
        <v>0.15215143607923717</v>
      </c>
      <c r="AE20">
        <v>0.15851698294732822</v>
      </c>
      <c r="AF20">
        <v>0.15069951207292326</v>
      </c>
      <c r="AG20">
        <v>0.14380147819297315</v>
      </c>
      <c r="AH20">
        <v>0.14603074494620755</v>
      </c>
      <c r="AI20">
        <v>0.16129728118157161</v>
      </c>
      <c r="AJ20">
        <v>0.14871493449736567</v>
      </c>
      <c r="AK20">
        <v>0.16653570886533711</v>
      </c>
      <c r="AL20">
        <v>0.14259251350313668</v>
      </c>
      <c r="AM20">
        <v>0.15777578673478826</v>
      </c>
      <c r="AN20">
        <v>0.16235473509402748</v>
      </c>
      <c r="AO20">
        <v>0</v>
      </c>
      <c r="AP20">
        <v>0</v>
      </c>
      <c r="AQ20">
        <v>0</v>
      </c>
      <c r="AR20">
        <v>0</v>
      </c>
      <c r="AS20">
        <v>0.14504397768971297</v>
      </c>
      <c r="AT20">
        <v>-0.11980093660345315</v>
      </c>
      <c r="AU20">
        <v>-0.11953131023182607</v>
      </c>
      <c r="AV20">
        <v>-0.11936257874356127</v>
      </c>
      <c r="AW20">
        <v>-0.11964944416301919</v>
      </c>
      <c r="AX20">
        <v>-0.11926259642732116</v>
      </c>
      <c r="AY20">
        <v>-4.4380318651825297E-2</v>
      </c>
      <c r="AZ20">
        <v>0.19838206955728752</v>
      </c>
      <c r="BA20">
        <v>0.2763071938727466</v>
      </c>
      <c r="BB20">
        <v>0.27905803545107583</v>
      </c>
      <c r="BC20">
        <v>0.26986522140609565</v>
      </c>
      <c r="BD20">
        <v>0.2719955558679889</v>
      </c>
      <c r="BE20">
        <v>0.26892394853951912</v>
      </c>
      <c r="BF20">
        <v>0.26752079722200017</v>
      </c>
      <c r="BG20">
        <v>0.25475273165265061</v>
      </c>
      <c r="BH20">
        <v>0.28645671425227126</v>
      </c>
      <c r="BI20">
        <v>0</v>
      </c>
      <c r="BJ20">
        <v>0</v>
      </c>
      <c r="BK20">
        <v>0</v>
      </c>
      <c r="BL20">
        <v>0</v>
      </c>
      <c r="BM20">
        <v>0.54389235649897627</v>
      </c>
      <c r="BN20">
        <v>0.19140178496676946</v>
      </c>
      <c r="BO20">
        <v>-0.1489842408851253</v>
      </c>
      <c r="BP20">
        <v>-0.14914503646262614</v>
      </c>
      <c r="BQ20">
        <v>-0.1491188870827316</v>
      </c>
      <c r="BR20">
        <v>-0.14921490969004159</v>
      </c>
      <c r="BS20">
        <v>-0.14862260869323543</v>
      </c>
      <c r="BT20">
        <v>-0.14916677891770647</v>
      </c>
      <c r="BU20">
        <v>-6.5471956387266411E-2</v>
      </c>
      <c r="BV20">
        <v>4.7793718213734682E-2</v>
      </c>
      <c r="BW20">
        <v>0.32038883851205652</v>
      </c>
      <c r="BX20">
        <v>0.38680573320636974</v>
      </c>
      <c r="BY20">
        <v>0.38396410555395083</v>
      </c>
      <c r="BZ20">
        <v>0.37542542116331851</v>
      </c>
      <c r="CA20">
        <v>0.38427553722042157</v>
      </c>
      <c r="CB20">
        <v>0.38107890409741518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3.2321005785444119</v>
      </c>
      <c r="CI20">
        <v>5.8170237519330889E-3</v>
      </c>
      <c r="CJ20">
        <v>-0.17829021020741995</v>
      </c>
      <c r="CK20">
        <v>-0.17813995287147752</v>
      </c>
      <c r="CL20">
        <v>-0.17849961845291076</v>
      </c>
      <c r="CM20">
        <v>-0.17947661404166659</v>
      </c>
      <c r="CN20">
        <v>-0.17846291706586834</v>
      </c>
      <c r="CO20">
        <v>-0.17818240183221618</v>
      </c>
      <c r="CP20">
        <v>-0.17844201279384694</v>
      </c>
      <c r="CQ20">
        <v>-9.5478901699371718E-2</v>
      </c>
      <c r="CR20">
        <v>-4.4168361877290147E-2</v>
      </c>
      <c r="CS20">
        <v>0.40546638195504997</v>
      </c>
      <c r="CT20">
        <v>0.41821523525144444</v>
      </c>
      <c r="CU20">
        <v>0.51254793281893052</v>
      </c>
      <c r="CV20">
        <v>0.49580213839088383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4.0270044603207378</v>
      </c>
      <c r="DC20">
        <v>0.69916642166743515</v>
      </c>
      <c r="DD20">
        <v>-0.14587780787891488</v>
      </c>
      <c r="DE20">
        <v>-0.19670581836249743</v>
      </c>
      <c r="DF20">
        <v>-0.19651680117060621</v>
      </c>
      <c r="DG20">
        <v>-0.19638913569541339</v>
      </c>
      <c r="DH20">
        <v>-0.19778522984435815</v>
      </c>
      <c r="DI20">
        <v>-0.19697534900818828</v>
      </c>
      <c r="DJ20">
        <v>-0.19648232464974191</v>
      </c>
      <c r="DK20">
        <v>-0.19471094778493131</v>
      </c>
      <c r="DL20">
        <v>-0.18575671330496954</v>
      </c>
      <c r="DM20">
        <v>-9.6673618864085459E-2</v>
      </c>
      <c r="DN20">
        <v>5.042454154005143E-2</v>
      </c>
      <c r="DO20">
        <v>0.43486742902403985</v>
      </c>
      <c r="DP20">
        <v>0.49065058536352879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4.0113335881933656</v>
      </c>
      <c r="DX20">
        <v>-1.4378487222358009E-2</v>
      </c>
      <c r="DY20">
        <v>-0.22021851490120428</v>
      </c>
      <c r="DZ20">
        <v>-0.22054781451924246</v>
      </c>
      <c r="EA20">
        <v>-0.22061145103327282</v>
      </c>
      <c r="EB20">
        <v>-0.22036381064034527</v>
      </c>
      <c r="EC20">
        <v>-0.22158742302013493</v>
      </c>
      <c r="ED20">
        <v>-0.22070391345816184</v>
      </c>
      <c r="EE20">
        <v>-0.21839470888662654</v>
      </c>
      <c r="EF20">
        <v>-0.21912196709516515</v>
      </c>
      <c r="EG20">
        <v>-0.218311004897533</v>
      </c>
      <c r="EH20">
        <v>-0.14092788745251084</v>
      </c>
      <c r="EI20">
        <v>2.0036429967947991E-2</v>
      </c>
      <c r="EJ20">
        <v>0.52465915894761839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1.8299821557942124</v>
      </c>
      <c r="ER20">
        <v>0.90714066855030306</v>
      </c>
      <c r="ES20">
        <v>-0.17293334520367037</v>
      </c>
      <c r="ET20">
        <v>-0.23916131549179123</v>
      </c>
      <c r="EU20">
        <v>-0.23874772668693997</v>
      </c>
      <c r="EV20">
        <v>-0.23880942835570465</v>
      </c>
      <c r="EW20">
        <v>-0.23850606162605234</v>
      </c>
      <c r="EX20">
        <v>-0.23866506158353204</v>
      </c>
      <c r="EY20">
        <v>-0.23636232695567883</v>
      </c>
      <c r="EZ20">
        <v>-0.23720368761405305</v>
      </c>
      <c r="FA20">
        <v>-0.23596078727059397</v>
      </c>
      <c r="FB20">
        <v>-0.23756954720235537</v>
      </c>
      <c r="FC20">
        <v>-7.446717063387244E-2</v>
      </c>
      <c r="FD20">
        <v>8.2582694141576776E-2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1.4090656263481243</v>
      </c>
      <c r="FM20">
        <v>-4.8360028314253511E-2</v>
      </c>
      <c r="FN20">
        <v>-0.25723509679094181</v>
      </c>
      <c r="FO20">
        <v>-0.25625831399183846</v>
      </c>
      <c r="FP20">
        <v>-0.25643797751812497</v>
      </c>
      <c r="FQ20">
        <v>-0.25636042334294118</v>
      </c>
      <c r="FR20">
        <v>-0.25638085493579471</v>
      </c>
      <c r="FS20">
        <v>-0.253831735937189</v>
      </c>
      <c r="FT20">
        <v>-0.25377719813005606</v>
      </c>
      <c r="FU20">
        <v>-0.2539506216287874</v>
      </c>
      <c r="FV20">
        <v>-0.25318699530560063</v>
      </c>
      <c r="FW20">
        <v>-0.25383478450683017</v>
      </c>
      <c r="FX20">
        <v>-0.18780574019854976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2.8873806266940525</v>
      </c>
      <c r="GG20">
        <v>1.0884038852980162</v>
      </c>
      <c r="GH20">
        <v>-0.16055063439912992</v>
      </c>
      <c r="GI20">
        <v>-0.28033558774369405</v>
      </c>
      <c r="GJ20">
        <v>-0.27974981812407274</v>
      </c>
      <c r="GK20">
        <v>-0.28177072682234572</v>
      </c>
      <c r="GL20">
        <v>-0.28138182925229027</v>
      </c>
      <c r="GM20">
        <v>-0.27757877699899719</v>
      </c>
      <c r="GN20">
        <v>-0.27804467963113205</v>
      </c>
      <c r="GO20">
        <v>-0.27762383458747164</v>
      </c>
      <c r="GP20">
        <v>-0.27776192167624741</v>
      </c>
      <c r="GQ20">
        <v>-0.27688687845579346</v>
      </c>
      <c r="GR20">
        <v>-0.27780835709022106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2.963662081345793</v>
      </c>
      <c r="HA20">
        <v>1.7823436475792258</v>
      </c>
      <c r="HB20">
        <v>8.2295034924965871E-2</v>
      </c>
      <c r="HC20">
        <v>-0.29862093004970652</v>
      </c>
      <c r="HD20">
        <v>-0.2980036721259039</v>
      </c>
      <c r="HE20">
        <v>-0.29779531409723148</v>
      </c>
      <c r="HF20">
        <v>-0.29788640215222228</v>
      </c>
      <c r="HG20">
        <v>-0.29468741369202656</v>
      </c>
      <c r="HH20">
        <v>-0.29597612699216946</v>
      </c>
      <c r="HI20">
        <v>-0.29577195433424924</v>
      </c>
      <c r="HJ20">
        <v>-0.29449101402145061</v>
      </c>
      <c r="HK20">
        <v>-0.2955264677416915</v>
      </c>
      <c r="HL20">
        <v>-0.2958813725887709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2.1434099877750867</v>
      </c>
      <c r="HV20">
        <v>1.5586489823827816</v>
      </c>
      <c r="HW20">
        <v>-0.12532625556171509</v>
      </c>
      <c r="HX20">
        <v>-0.31623593545767537</v>
      </c>
      <c r="HY20">
        <v>-0.31579525729678826</v>
      </c>
      <c r="HZ20">
        <v>-0.31672411296038877</v>
      </c>
      <c r="IA20">
        <v>-0.31298758827968182</v>
      </c>
      <c r="IB20">
        <v>-0.31215941844222611</v>
      </c>
      <c r="IC20">
        <v>-0.31277221524278509</v>
      </c>
      <c r="ID20">
        <v>-0.31394724796963253</v>
      </c>
      <c r="IE20">
        <v>-0.31220747302366753</v>
      </c>
      <c r="IF20">
        <v>-0.31235595420937856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3.0574194208165184</v>
      </c>
      <c r="IP20">
        <v>2.0164110321823636</v>
      </c>
      <c r="IQ20">
        <v>0.13697093892990642</v>
      </c>
      <c r="IR20">
        <v>-0.33964709429100731</v>
      </c>
      <c r="IS20">
        <v>-0.33977054859742062</v>
      </c>
      <c r="IT20">
        <v>-0.34036159342679617</v>
      </c>
      <c r="IU20">
        <v>-0.33638302410987964</v>
      </c>
      <c r="IV20">
        <v>-0.33624280131223772</v>
      </c>
      <c r="IW20">
        <v>-0.33606344543364397</v>
      </c>
      <c r="IX20">
        <v>-0.33772685106035155</v>
      </c>
      <c r="IY20">
        <v>-0.33715236968844853</v>
      </c>
      <c r="IZ20">
        <v>-0.33630696772498109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4.4017503319877962</v>
      </c>
      <c r="JK20">
        <v>1.6506107043755625</v>
      </c>
      <c r="JL20">
        <v>-0.10754277353141316</v>
      </c>
      <c r="JM20">
        <v>-0.35836999837358474</v>
      </c>
      <c r="JN20">
        <v>-0.35778295448421121</v>
      </c>
      <c r="JO20">
        <v>-0.35481370439055693</v>
      </c>
      <c r="JP20">
        <v>-0.35450557149128037</v>
      </c>
      <c r="JQ20">
        <v>-0.35529196450854045</v>
      </c>
      <c r="JR20">
        <v>-0.35425848724262976</v>
      </c>
      <c r="JS20">
        <v>-0.35493722005644368</v>
      </c>
      <c r="JT20">
        <v>-0.35395433472495202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3.5912186239795405</v>
      </c>
      <c r="KE20">
        <v>2.3737529027339495</v>
      </c>
      <c r="KF20">
        <v>0.34307938079684258</v>
      </c>
      <c r="KG20">
        <v>-0.31740029259703773</v>
      </c>
      <c r="KH20">
        <v>-0.37600260508959266</v>
      </c>
      <c r="KI20">
        <v>-0.37255741415126264</v>
      </c>
      <c r="KJ20">
        <v>-0.37298121750414631</v>
      </c>
      <c r="KK20">
        <v>-0.37225420102092244</v>
      </c>
      <c r="KL20">
        <v>-0.37178983459310172</v>
      </c>
      <c r="KM20">
        <v>-0.3718740639574929</v>
      </c>
      <c r="KN20">
        <v>-0.37181982175584188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4.4116076920253819</v>
      </c>
      <c r="KY20">
        <v>4.6730656067912371</v>
      </c>
      <c r="KZ20">
        <v>1.7587970516454894</v>
      </c>
      <c r="LA20">
        <v>7.7609398754366565E-2</v>
      </c>
      <c r="LB20">
        <v>-0.40066560643741289</v>
      </c>
      <c r="LC20">
        <v>-0.39597688088046551</v>
      </c>
      <c r="LD20">
        <v>-0.3957584078235834</v>
      </c>
      <c r="LE20">
        <v>-0.39608813078889687</v>
      </c>
      <c r="LF20">
        <v>-0.39591043742677928</v>
      </c>
      <c r="LG20">
        <v>-0.39594874532849489</v>
      </c>
      <c r="LH20">
        <v>-0.3957708942506899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3.8003806306986898</v>
      </c>
      <c r="LT20">
        <v>2.8832790017080518</v>
      </c>
      <c r="LU20">
        <v>1.4732460234226028</v>
      </c>
      <c r="LV20">
        <v>-0.15368703802182973</v>
      </c>
      <c r="LW20">
        <v>-0.41432315436483685</v>
      </c>
      <c r="LX20">
        <v>-0.41302237087355803</v>
      </c>
      <c r="LY20">
        <v>-0.41326254321771683</v>
      </c>
      <c r="LZ20">
        <v>-0.41418765640594163</v>
      </c>
      <c r="MA20">
        <v>-0.41311567061721061</v>
      </c>
      <c r="MB20">
        <v>-0.4136318489589188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4.221582325584448</v>
      </c>
      <c r="MO20">
        <v>3.0031576653488594</v>
      </c>
      <c r="MP20">
        <v>1.1577311129548276</v>
      </c>
      <c r="MQ20">
        <v>-0.12175433657339969</v>
      </c>
      <c r="MR20">
        <v>-0.43165354872114831</v>
      </c>
      <c r="MS20">
        <v>-0.43059808074955463</v>
      </c>
      <c r="MT20">
        <v>-0.43173674530759903</v>
      </c>
      <c r="MU20">
        <v>-0.43089237377973005</v>
      </c>
      <c r="MV20">
        <v>-0.43194282650666255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3.8748283298270891</v>
      </c>
      <c r="NI20">
        <v>4.906325680568032</v>
      </c>
      <c r="NJ20">
        <v>3.1730486720044246</v>
      </c>
      <c r="NK20">
        <v>0.92500754726469714</v>
      </c>
      <c r="NL20">
        <v>1.4722810786844648E-2</v>
      </c>
      <c r="NM20">
        <v>-0.45432706037578136</v>
      </c>
      <c r="NN20">
        <v>-0.45457411083520416</v>
      </c>
      <c r="NO20">
        <v>-0.45501436676086709</v>
      </c>
      <c r="NP20">
        <v>-0.45504682269191965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4.1310646691557338</v>
      </c>
      <c r="OD20">
        <v>4.8599988561491685</v>
      </c>
      <c r="OE20">
        <v>2.8824357066529807</v>
      </c>
      <c r="OF20">
        <v>1.0778111602070337</v>
      </c>
      <c r="OG20">
        <v>-1.795701494256003E-2</v>
      </c>
      <c r="OH20">
        <v>-0.46845314083505563</v>
      </c>
      <c r="OI20">
        <v>-0.47179710496426308</v>
      </c>
      <c r="OJ20">
        <v>-0.47337752444209097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4.8768376631534904</v>
      </c>
      <c r="OY20">
        <v>7.4285363706803844</v>
      </c>
      <c r="OZ20">
        <v>3.0070751950652075</v>
      </c>
      <c r="PA20">
        <v>1.1420197145341719</v>
      </c>
      <c r="PB20">
        <v>-0.24945924017308502</v>
      </c>
      <c r="PC20">
        <v>-0.48839588099609604</v>
      </c>
      <c r="PD20">
        <v>-0.49128574027467359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4.6000766611131656</v>
      </c>
      <c r="PT20">
        <v>5.4289145660136944</v>
      </c>
      <c r="PU20">
        <v>2.8754397937122214</v>
      </c>
      <c r="PV20">
        <v>1.5417004461323576</v>
      </c>
      <c r="PW20">
        <v>5.785545626646748E-2</v>
      </c>
      <c r="PX20">
        <v>-0.44570780248527886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4.6490360316354016</v>
      </c>
      <c r="QN20">
        <v>4.5034906228718743</v>
      </c>
      <c r="QO20">
        <v>4.4196684396683059</v>
      </c>
      <c r="QP20">
        <v>3.5460183438438695</v>
      </c>
      <c r="QQ20">
        <v>1.7349214067429231</v>
      </c>
      <c r="QR20">
        <v>0.36707278492271772</v>
      </c>
      <c r="QS20" s="102" t="s">
        <v>35</v>
      </c>
      <c r="QU20" s="147"/>
      <c r="QV20" s="148"/>
      <c r="QW20" s="148"/>
      <c r="QX20" s="102"/>
      <c r="QY20" s="154">
        <v>19</v>
      </c>
      <c r="QZ20" s="44">
        <v>0.76600000000000001</v>
      </c>
      <c r="RA20" s="44">
        <f>MW$2*$QV$2 + MW$78*$QV$78 + MW$70*$QV$70 + MW$79*$QV$79 + MW$82*$QV$82 -(MW$65*$QV$65*1000/27.6 + MW$66*$QV$66 + MW$67*$QV$67 + MW$71*$QV$71 + MW$74*$QV$74 + MW$76*$QV$76 + MW$80*$QV$80 + MW$83*$QV$83 +MW$86*$QV$86)</f>
        <v>0</v>
      </c>
      <c r="RB20" s="44">
        <f t="shared" ref="RB20:RT20" si="22">MX$2*$QV$2 + MX$78*$QV$78 + MX$70*$QV$70 + MX$79*$QV$79 + MX$82*$QV$82 -(MX$65*$QV$65*1000/27.6 + MX$66*$QV$66 + MX$67*$QV$67 + MX$71*$QV$71 + MX$74*$QV$74 + MX$76*$QV$76 + MX$80*$QV$80 + MX$83*$QV$83 +MX$86*$QV$86)</f>
        <v>0</v>
      </c>
      <c r="RC20" s="44">
        <f t="shared" si="22"/>
        <v>0</v>
      </c>
      <c r="RD20" s="44">
        <f t="shared" si="22"/>
        <v>0</v>
      </c>
      <c r="RE20" s="44">
        <f t="shared" si="22"/>
        <v>0</v>
      </c>
      <c r="RF20" s="44">
        <f t="shared" si="22"/>
        <v>0</v>
      </c>
      <c r="RG20" s="44">
        <f t="shared" si="22"/>
        <v>0</v>
      </c>
      <c r="RH20" s="44">
        <f t="shared" si="22"/>
        <v>0</v>
      </c>
      <c r="RI20" s="44">
        <f t="shared" si="22"/>
        <v>0</v>
      </c>
      <c r="RJ20" s="44">
        <f t="shared" si="22"/>
        <v>0</v>
      </c>
      <c r="RK20" s="44">
        <f t="shared" si="22"/>
        <v>0</v>
      </c>
      <c r="RL20" s="44">
        <f t="shared" si="22"/>
        <v>-9991.7706479198932</v>
      </c>
      <c r="RM20" s="44">
        <f t="shared" si="22"/>
        <v>-10933.557364877674</v>
      </c>
      <c r="RN20" s="44">
        <f t="shared" si="22"/>
        <v>-11681.947006457769</v>
      </c>
      <c r="RO20" s="44">
        <f t="shared" si="22"/>
        <v>-11729.634483520578</v>
      </c>
      <c r="RP20" s="44">
        <f t="shared" si="22"/>
        <v>-11961.145627423946</v>
      </c>
      <c r="RQ20" s="44">
        <f t="shared" si="22"/>
        <v>-11993.46444438949</v>
      </c>
      <c r="RR20" s="44">
        <f t="shared" si="22"/>
        <v>-11916.077122213257</v>
      </c>
      <c r="RS20" s="44">
        <f t="shared" si="22"/>
        <v>-11980.00207485988</v>
      </c>
      <c r="RT20" s="44">
        <f t="shared" si="22"/>
        <v>-12020.539862317873</v>
      </c>
      <c r="RV20" s="95">
        <f t="shared" si="2"/>
        <v>3.4044612E+18</v>
      </c>
      <c r="RW20" s="44">
        <f t="shared" si="3"/>
        <v>14.771525400000002</v>
      </c>
      <c r="RX20" s="44">
        <v>0.76600000000000001</v>
      </c>
      <c r="RY20" s="44">
        <f>0.23*RN20+0.77*RO20</f>
        <v>-11718.666363796132</v>
      </c>
      <c r="RZ20" s="44">
        <f t="shared" si="4"/>
        <v>-11.718666363796132</v>
      </c>
      <c r="SA20" s="12">
        <f t="shared" si="5"/>
        <v>-3.4421500717341504</v>
      </c>
      <c r="SB20" s="44">
        <v>30.200730928376274</v>
      </c>
    </row>
    <row r="21" spans="1:527" x14ac:dyDescent="0.3">
      <c r="A21">
        <v>0</v>
      </c>
      <c r="B21">
        <v>0</v>
      </c>
      <c r="C21">
        <v>0.1443264834537103</v>
      </c>
      <c r="D21">
        <v>5.9720857281891561E-2</v>
      </c>
      <c r="E21">
        <v>5.993610860394407E-2</v>
      </c>
      <c r="F21">
        <v>5.9299074022928833E-2</v>
      </c>
      <c r="G21">
        <v>9.8787528541159714E-2</v>
      </c>
      <c r="H21">
        <v>0.10439185063330908</v>
      </c>
      <c r="I21">
        <v>0.11053858423235581</v>
      </c>
      <c r="J21">
        <v>0.11040860307103108</v>
      </c>
      <c r="K21">
        <v>0.101136632965093</v>
      </c>
      <c r="L21">
        <v>0.10456339440626618</v>
      </c>
      <c r="M21">
        <v>0.10435740094178532</v>
      </c>
      <c r="N21">
        <v>0.11173384840178949</v>
      </c>
      <c r="O21">
        <v>0.10231861787384366</v>
      </c>
      <c r="P21">
        <v>0.11112610792949348</v>
      </c>
      <c r="Q21">
        <v>0.10920892441474045</v>
      </c>
      <c r="R21">
        <v>0.10629010253411238</v>
      </c>
      <c r="S21">
        <v>0.10794489577611845</v>
      </c>
      <c r="T21">
        <v>0.10929910735240719</v>
      </c>
      <c r="U21">
        <v>0</v>
      </c>
      <c r="V21">
        <v>0</v>
      </c>
      <c r="W21">
        <v>0</v>
      </c>
      <c r="X21">
        <v>0.19302766302144569</v>
      </c>
      <c r="Y21">
        <v>8.987452019921964E-2</v>
      </c>
      <c r="Z21">
        <v>8.9318543471180914E-2</v>
      </c>
      <c r="AA21">
        <v>8.9076564468239278E-2</v>
      </c>
      <c r="AB21">
        <v>8.8920538039479066E-2</v>
      </c>
      <c r="AC21">
        <v>0.11460618561773378</v>
      </c>
      <c r="AD21">
        <v>0.21093264659206315</v>
      </c>
      <c r="AE21">
        <v>0.21350606739411146</v>
      </c>
      <c r="AF21">
        <v>0.20958120467227051</v>
      </c>
      <c r="AG21">
        <v>0.20614909652296859</v>
      </c>
      <c r="AH21">
        <v>0.20638771858376689</v>
      </c>
      <c r="AI21">
        <v>0.2141368937119682</v>
      </c>
      <c r="AJ21">
        <v>0.20696069704655595</v>
      </c>
      <c r="AK21">
        <v>0.21647140306215928</v>
      </c>
      <c r="AL21">
        <v>0.2038697611612327</v>
      </c>
      <c r="AM21">
        <v>0.21189457007280743</v>
      </c>
      <c r="AN21">
        <v>0.21407909671459263</v>
      </c>
      <c r="AO21">
        <v>0</v>
      </c>
      <c r="AP21">
        <v>0</v>
      </c>
      <c r="AQ21">
        <v>0</v>
      </c>
      <c r="AR21">
        <v>0</v>
      </c>
      <c r="AS21">
        <v>0.25122042412914025</v>
      </c>
      <c r="AT21">
        <v>0.11980093660345315</v>
      </c>
      <c r="AU21">
        <v>0.11953131023182607</v>
      </c>
      <c r="AV21">
        <v>0.11936257874356128</v>
      </c>
      <c r="AW21">
        <v>0.11964944416301919</v>
      </c>
      <c r="AX21">
        <v>0.11926259642732116</v>
      </c>
      <c r="AY21">
        <v>0.15650901505422199</v>
      </c>
      <c r="AZ21">
        <v>0.27827655855214112</v>
      </c>
      <c r="BA21">
        <v>0.31743751891280475</v>
      </c>
      <c r="BB21">
        <v>0.31852933542758399</v>
      </c>
      <c r="BC21">
        <v>0.31196836303175773</v>
      </c>
      <c r="BD21">
        <v>0.31290473104952343</v>
      </c>
      <c r="BE21">
        <v>0.31159912952162766</v>
      </c>
      <c r="BF21">
        <v>0.3113247352212799</v>
      </c>
      <c r="BG21">
        <v>0.30450257707054723</v>
      </c>
      <c r="BH21">
        <v>0.32085466932679041</v>
      </c>
      <c r="BI21">
        <v>0</v>
      </c>
      <c r="BJ21">
        <v>0</v>
      </c>
      <c r="BK21">
        <v>0</v>
      </c>
      <c r="BL21">
        <v>0</v>
      </c>
      <c r="BM21">
        <v>0.4953000612385558</v>
      </c>
      <c r="BN21">
        <v>0.31918837233892083</v>
      </c>
      <c r="BO21">
        <v>0.14898424088512527</v>
      </c>
      <c r="BP21">
        <v>0.14914503646262614</v>
      </c>
      <c r="BQ21">
        <v>0.14911888708273158</v>
      </c>
      <c r="BR21">
        <v>0.14921490969004159</v>
      </c>
      <c r="BS21">
        <v>0.14862260869323543</v>
      </c>
      <c r="BT21">
        <v>0.14916677891770644</v>
      </c>
      <c r="BU21">
        <v>0.19085005786107984</v>
      </c>
      <c r="BV21">
        <v>0.24700984328377598</v>
      </c>
      <c r="BW21">
        <v>0.38207479845177511</v>
      </c>
      <c r="BX21">
        <v>0.41525628027770572</v>
      </c>
      <c r="BY21">
        <v>0.41305848739553847</v>
      </c>
      <c r="BZ21">
        <v>0.40889861946043266</v>
      </c>
      <c r="CA21">
        <v>0.41346511300346311</v>
      </c>
      <c r="CB21">
        <v>0.41201246239142741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1.8839792142134955</v>
      </c>
      <c r="CI21">
        <v>0.27206100944584338</v>
      </c>
      <c r="CJ21">
        <v>0.17829021020741995</v>
      </c>
      <c r="CK21">
        <v>0.17813995287147752</v>
      </c>
      <c r="CL21">
        <v>0.17849961845291076</v>
      </c>
      <c r="CM21">
        <v>0.17947661404166659</v>
      </c>
      <c r="CN21">
        <v>0.17846291706586834</v>
      </c>
      <c r="CO21">
        <v>0.17818240183221623</v>
      </c>
      <c r="CP21">
        <v>0.17844201279384694</v>
      </c>
      <c r="CQ21">
        <v>0.2183617648592304</v>
      </c>
      <c r="CR21">
        <v>0.24498230930175974</v>
      </c>
      <c r="CS21">
        <v>0.46811065086866127</v>
      </c>
      <c r="CT21">
        <v>0.473830693148038</v>
      </c>
      <c r="CU21">
        <v>0.52297612252275005</v>
      </c>
      <c r="CV21">
        <v>0.5132032796989876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2.3030837355037863</v>
      </c>
      <c r="DC21">
        <v>0.64471707401812384</v>
      </c>
      <c r="DD21">
        <v>0.22246784517259038</v>
      </c>
      <c r="DE21">
        <v>0.19670581836249743</v>
      </c>
      <c r="DF21">
        <v>0.19651680117060621</v>
      </c>
      <c r="DG21">
        <v>0.19638913569541339</v>
      </c>
      <c r="DH21">
        <v>0.19778522984435817</v>
      </c>
      <c r="DI21">
        <v>0.19697534900818828</v>
      </c>
      <c r="DJ21">
        <v>0.19648232464974191</v>
      </c>
      <c r="DK21">
        <v>0.19481606153799455</v>
      </c>
      <c r="DL21">
        <v>0.19929000686301679</v>
      </c>
      <c r="DM21">
        <v>0.24468898445010281</v>
      </c>
      <c r="DN21">
        <v>0.31879673123472785</v>
      </c>
      <c r="DO21">
        <v>0.51071002053132386</v>
      </c>
      <c r="DP21">
        <v>0.53886427605451648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2.3341787202896978</v>
      </c>
      <c r="DX21">
        <v>0.3232191291360732</v>
      </c>
      <c r="DY21">
        <v>0.22021851490120428</v>
      </c>
      <c r="DZ21">
        <v>0.22054781451924246</v>
      </c>
      <c r="EA21">
        <v>0.22061145103327282</v>
      </c>
      <c r="EB21">
        <v>0.22036381064034527</v>
      </c>
      <c r="EC21">
        <v>0.2215874230201349</v>
      </c>
      <c r="ED21">
        <v>0.22070391345816184</v>
      </c>
      <c r="EE21">
        <v>0.2185000072889037</v>
      </c>
      <c r="EF21">
        <v>0.21923279174994598</v>
      </c>
      <c r="EG21">
        <v>0.21841734719973524</v>
      </c>
      <c r="EH21">
        <v>0.25773811966241006</v>
      </c>
      <c r="EI21">
        <v>0.33667046048300592</v>
      </c>
      <c r="EJ21">
        <v>0.58999046823810841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1.2801855526818875</v>
      </c>
      <c r="ER21">
        <v>0.81260632630277341</v>
      </c>
      <c r="ES21">
        <v>0.27092386850885225</v>
      </c>
      <c r="ET21">
        <v>0.23916131549179123</v>
      </c>
      <c r="EU21">
        <v>0.23874772668693997</v>
      </c>
      <c r="EV21">
        <v>0.23880942835570462</v>
      </c>
      <c r="EW21">
        <v>0.23850606162605234</v>
      </c>
      <c r="EX21">
        <v>0.23866506158353204</v>
      </c>
      <c r="EY21">
        <v>0.23646783186213285</v>
      </c>
      <c r="EZ21">
        <v>0.23731246511387025</v>
      </c>
      <c r="FA21">
        <v>0.23607055714994185</v>
      </c>
      <c r="FB21">
        <v>0.23767465327682458</v>
      </c>
      <c r="FC21">
        <v>0.31961755649030638</v>
      </c>
      <c r="FD21">
        <v>0.39631737718727217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1.0911261923952993</v>
      </c>
      <c r="FM21">
        <v>0.36071412193362895</v>
      </c>
      <c r="FN21">
        <v>0.25723509679094186</v>
      </c>
      <c r="FO21">
        <v>0.25625831399183846</v>
      </c>
      <c r="FP21">
        <v>0.25643797751812497</v>
      </c>
      <c r="FQ21">
        <v>0.25636042334294118</v>
      </c>
      <c r="FR21">
        <v>0.25638085493579477</v>
      </c>
      <c r="FS21">
        <v>0.25393557727590838</v>
      </c>
      <c r="FT21">
        <v>0.25389190155849617</v>
      </c>
      <c r="FU21">
        <v>0.25405878228734907</v>
      </c>
      <c r="FV21">
        <v>0.25329310009060896</v>
      </c>
      <c r="FW21">
        <v>0.25394069162878768</v>
      </c>
      <c r="FX21">
        <v>0.28734849024146297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1.862591299118614</v>
      </c>
      <c r="GG21">
        <v>0.96339056069324147</v>
      </c>
      <c r="GH21">
        <v>0.34102318912355145</v>
      </c>
      <c r="GI21">
        <v>0.2803355877436941</v>
      </c>
      <c r="GJ21">
        <v>0.27974981812407279</v>
      </c>
      <c r="GK21">
        <v>0.28177072682234572</v>
      </c>
      <c r="GL21">
        <v>0.28138182925229033</v>
      </c>
      <c r="GM21">
        <v>0.27769125179873988</v>
      </c>
      <c r="GN21">
        <v>0.27816174573943631</v>
      </c>
      <c r="GO21">
        <v>0.27773220881900268</v>
      </c>
      <c r="GP21">
        <v>0.27786306377567871</v>
      </c>
      <c r="GQ21">
        <v>0.27699915907188322</v>
      </c>
      <c r="GR21">
        <v>0.27792017789147205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1.9287869692050532</v>
      </c>
      <c r="HA21">
        <v>1.3384042770199129</v>
      </c>
      <c r="HB21">
        <v>0.49015524375263586</v>
      </c>
      <c r="HC21">
        <v>0.29862093004970652</v>
      </c>
      <c r="HD21">
        <v>0.2980036721259039</v>
      </c>
      <c r="HE21">
        <v>0.29779531409723153</v>
      </c>
      <c r="HF21">
        <v>0.29788640215222228</v>
      </c>
      <c r="HG21">
        <v>0.29480485427075032</v>
      </c>
      <c r="HH21">
        <v>0.29609135620910709</v>
      </c>
      <c r="HI21">
        <v>0.29588148411042786</v>
      </c>
      <c r="HJ21">
        <v>0.29459645494516146</v>
      </c>
      <c r="HK21">
        <v>0.29563197055323553</v>
      </c>
      <c r="HL21">
        <v>0.29598443334028091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1.5471734169475733</v>
      </c>
      <c r="HV21">
        <v>1.2536979701495172</v>
      </c>
      <c r="HW21">
        <v>0.4120914190751418</v>
      </c>
      <c r="HX21">
        <v>0.31623593545767537</v>
      </c>
      <c r="HY21">
        <v>0.3157952572967882</v>
      </c>
      <c r="HZ21">
        <v>0.31672411296038883</v>
      </c>
      <c r="IA21">
        <v>0.31308943630705466</v>
      </c>
      <c r="IB21">
        <v>0.31226759260281683</v>
      </c>
      <c r="IC21">
        <v>0.31288051903495623</v>
      </c>
      <c r="ID21">
        <v>0.31405039983518751</v>
      </c>
      <c r="IE21">
        <v>0.31231496732735098</v>
      </c>
      <c r="IF21">
        <v>0.312467363804037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2.0358285027229681</v>
      </c>
      <c r="IP21">
        <v>1.5165299333517741</v>
      </c>
      <c r="IQ21">
        <v>0.57726515442826998</v>
      </c>
      <c r="IR21">
        <v>0.3396470942910072</v>
      </c>
      <c r="IS21">
        <v>0.33977054859742062</v>
      </c>
      <c r="IT21">
        <v>0.34036159342679617</v>
      </c>
      <c r="IU21">
        <v>0.3364892825523042</v>
      </c>
      <c r="IV21">
        <v>0.33634916910137841</v>
      </c>
      <c r="IW21">
        <v>0.3361728726883037</v>
      </c>
      <c r="IX21">
        <v>0.3378290376754402</v>
      </c>
      <c r="IY21">
        <v>0.33726759091577962</v>
      </c>
      <c r="IZ21">
        <v>0.33641143375536614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2.7389776870036404</v>
      </c>
      <c r="JK21">
        <v>1.3617227464931891</v>
      </c>
      <c r="JL21">
        <v>0.4833220291516252</v>
      </c>
      <c r="JM21">
        <v>0.35836999837358474</v>
      </c>
      <c r="JN21">
        <v>0.35778295448421121</v>
      </c>
      <c r="JO21">
        <v>0.35492762127225258</v>
      </c>
      <c r="JP21">
        <v>0.354614746971748</v>
      </c>
      <c r="JQ21">
        <v>0.35540167315799437</v>
      </c>
      <c r="JR21">
        <v>0.3543666187142846</v>
      </c>
      <c r="JS21">
        <v>0.35504451052321406</v>
      </c>
      <c r="JT21">
        <v>0.35406290502291177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2.3597721032664918</v>
      </c>
      <c r="KE21">
        <v>1.7503927984427665</v>
      </c>
      <c r="KF21">
        <v>0.7354183162905007</v>
      </c>
      <c r="KG21">
        <v>0.404819931287421</v>
      </c>
      <c r="KH21">
        <v>0.3760026050895926</v>
      </c>
      <c r="KI21">
        <v>0.37267431701190162</v>
      </c>
      <c r="KJ21">
        <v>0.37308778704426948</v>
      </c>
      <c r="KK21">
        <v>0.3723716183709454</v>
      </c>
      <c r="KL21">
        <v>0.37190777778699713</v>
      </c>
      <c r="KM21">
        <v>0.37198127352780525</v>
      </c>
      <c r="KN21">
        <v>0.37192625812042224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2.8029045234488392</v>
      </c>
      <c r="KY21">
        <v>2.9363139143050154</v>
      </c>
      <c r="KZ21">
        <v>1.4785491813380316</v>
      </c>
      <c r="LA21">
        <v>0.63858613735845193</v>
      </c>
      <c r="LB21">
        <v>0.40066560643741289</v>
      </c>
      <c r="LC21">
        <v>0.39609099849637514</v>
      </c>
      <c r="LD21">
        <v>0.39588151933630689</v>
      </c>
      <c r="LE21">
        <v>0.39619942045108447</v>
      </c>
      <c r="LF21">
        <v>0.396004955046036</v>
      </c>
      <c r="LG21">
        <v>0.39605585873009957</v>
      </c>
      <c r="LH21">
        <v>0.39588471728485841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2.5249990579646604</v>
      </c>
      <c r="LT21">
        <v>2.0689273306311691</v>
      </c>
      <c r="LU21">
        <v>1.3628811920033144</v>
      </c>
      <c r="LV21">
        <v>0.55035734484645837</v>
      </c>
      <c r="LW21">
        <v>0.41444312986814635</v>
      </c>
      <c r="LX21">
        <v>0.41313175855746109</v>
      </c>
      <c r="LY21">
        <v>0.41336946317523621</v>
      </c>
      <c r="LZ21">
        <v>0.41429282328022027</v>
      </c>
      <c r="MA21">
        <v>0.41323209583971204</v>
      </c>
      <c r="MB21">
        <v>0.41374459940408231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2.7647010191381076</v>
      </c>
      <c r="MO21">
        <v>2.1555286406786331</v>
      </c>
      <c r="MP21">
        <v>1.2325295440430641</v>
      </c>
      <c r="MQ21">
        <v>0.58415797270774916</v>
      </c>
      <c r="MR21">
        <v>0.4317525199664865</v>
      </c>
      <c r="MS21">
        <v>0.43071143928876415</v>
      </c>
      <c r="MT21">
        <v>0.43183719229635154</v>
      </c>
      <c r="MU21">
        <v>0.43099992521068425</v>
      </c>
      <c r="MV21">
        <v>0.43205423799665355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2.6270530888784411</v>
      </c>
      <c r="NI21">
        <v>3.1415048951950002</v>
      </c>
      <c r="NJ21">
        <v>2.2764723984348945</v>
      </c>
      <c r="NK21">
        <v>1.1439039821461336</v>
      </c>
      <c r="NL21">
        <v>0.68972241634289699</v>
      </c>
      <c r="NM21">
        <v>0.4544440059660031</v>
      </c>
      <c r="NN21">
        <v>0.45468904264030185</v>
      </c>
      <c r="NO21">
        <v>0.4551346227959337</v>
      </c>
      <c r="NP21">
        <v>0.45515119694805745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2.7816598236805641</v>
      </c>
      <c r="OD21">
        <v>3.1413190257747425</v>
      </c>
      <c r="OE21">
        <v>2.1479230216333982</v>
      </c>
      <c r="OF21">
        <v>1.2484296532069015</v>
      </c>
      <c r="OG21">
        <v>0.69984414866491051</v>
      </c>
      <c r="OH21">
        <v>0.47531111795815384</v>
      </c>
      <c r="OI21">
        <v>0.47192205754998762</v>
      </c>
      <c r="OJ21">
        <v>0.47349352440786685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3.1767482956921058</v>
      </c>
      <c r="OY21">
        <v>4.4435521793118076</v>
      </c>
      <c r="OZ21">
        <v>2.2368985485559594</v>
      </c>
      <c r="PA21">
        <v>1.3066027168757739</v>
      </c>
      <c r="PB21">
        <v>0.61009829575084629</v>
      </c>
      <c r="PC21">
        <v>0.49161695540054579</v>
      </c>
      <c r="PD21">
        <v>0.49139669891745585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3.0384656635102787</v>
      </c>
      <c r="PT21">
        <v>3.4830560719421371</v>
      </c>
      <c r="PU21">
        <v>2.2074991435590818</v>
      </c>
      <c r="PV21">
        <v>1.5410019244701536</v>
      </c>
      <c r="PW21">
        <v>0.79960488051815015</v>
      </c>
      <c r="PX21">
        <v>0.54664745241882384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2.965639164295117</v>
      </c>
      <c r="QN21">
        <v>3.0209846582672166</v>
      </c>
      <c r="QO21">
        <v>3.0055931232282846</v>
      </c>
      <c r="QP21">
        <v>2.5697782287440583</v>
      </c>
      <c r="QQ21">
        <v>1.6650788892201547</v>
      </c>
      <c r="QR21">
        <v>0.98098628767841611</v>
      </c>
      <c r="QS21" s="102" t="s">
        <v>37</v>
      </c>
      <c r="QU21" s="147"/>
      <c r="QV21" s="148"/>
      <c r="QW21" s="148"/>
      <c r="QX21" s="102"/>
      <c r="QY21" s="154">
        <v>20</v>
      </c>
      <c r="QZ21" s="44">
        <v>0.8</v>
      </c>
      <c r="RA21" s="44">
        <f>NQ$2*$QV$2 + NQ$78*$QV$78 + NQ$70*$QV$70 + NQ$79*$QV$79 + NQ$82*$QV$82 -(NQ$65*$QV$65*1000/27.6 + NQ$66*$QV$66 + NQ$67*$QV$67 + NQ$71*$QV$71 + NQ$74*$QV$74 + NQ$76*$QV$76 + NQ$80*$QV$80 + NQ$83*$QV$83 +NQ$86*$QV$86)</f>
        <v>0</v>
      </c>
      <c r="RB21" s="44">
        <f t="shared" ref="RB21:RT21" si="23">NR$2*$QV$2 + NR$78*$QV$78 + NR$70*$QV$70 + NR$79*$QV$79 + NR$82*$QV$82 -(NR$65*$QV$65*1000/27.6 + NR$66*$QV$66 + NR$67*$QV$67 + NR$71*$QV$71 + NR$74*$QV$74 + NR$76*$QV$76 + NR$80*$QV$80 + NR$83*$QV$83 +NR$86*$QV$86)</f>
        <v>0</v>
      </c>
      <c r="RC21" s="44">
        <f t="shared" si="23"/>
        <v>0</v>
      </c>
      <c r="RD21" s="44">
        <f t="shared" si="23"/>
        <v>0</v>
      </c>
      <c r="RE21" s="44">
        <f t="shared" si="23"/>
        <v>0</v>
      </c>
      <c r="RF21" s="44">
        <f t="shared" si="23"/>
        <v>0</v>
      </c>
      <c r="RG21" s="44">
        <f t="shared" si="23"/>
        <v>0</v>
      </c>
      <c r="RH21" s="44">
        <f t="shared" si="23"/>
        <v>0</v>
      </c>
      <c r="RI21" s="44">
        <f t="shared" si="23"/>
        <v>0</v>
      </c>
      <c r="RJ21" s="44">
        <f t="shared" si="23"/>
        <v>0</v>
      </c>
      <c r="RK21" s="44">
        <f t="shared" si="23"/>
        <v>0</v>
      </c>
      <c r="RL21" s="44">
        <f t="shared" si="23"/>
        <v>0</v>
      </c>
      <c r="RM21" s="44">
        <f t="shared" si="23"/>
        <v>-10642.437831615833</v>
      </c>
      <c r="RN21" s="44">
        <f t="shared" si="23"/>
        <v>-11510.568958667754</v>
      </c>
      <c r="RO21" s="44">
        <f t="shared" si="23"/>
        <v>-12067.64477082976</v>
      </c>
      <c r="RP21" s="44">
        <f t="shared" si="23"/>
        <v>-12346.333534002853</v>
      </c>
      <c r="RQ21" s="44">
        <f t="shared" si="23"/>
        <v>-12326.252851871795</v>
      </c>
      <c r="RR21" s="44">
        <f t="shared" si="23"/>
        <v>-12298.67559444005</v>
      </c>
      <c r="RS21" s="44">
        <f t="shared" si="23"/>
        <v>-12206.400559830996</v>
      </c>
      <c r="RT21" s="44">
        <f t="shared" si="23"/>
        <v>-12447.76488497261</v>
      </c>
      <c r="RV21" s="95">
        <f t="shared" si="2"/>
        <v>3.47036E+18</v>
      </c>
      <c r="RW21" s="44">
        <f t="shared" si="3"/>
        <v>15.177720000000001</v>
      </c>
      <c r="RX21" s="44">
        <v>0.8</v>
      </c>
      <c r="RY21" s="44">
        <f>0.82*RO21+0.18*RP21</f>
        <v>-12117.808748200916</v>
      </c>
      <c r="RZ21" s="44">
        <f t="shared" si="4"/>
        <v>-12.117808748200916</v>
      </c>
      <c r="SA21" s="12">
        <f t="shared" si="5"/>
        <v>-3.4918016425387903</v>
      </c>
      <c r="SB21" s="44">
        <v>26.990321312740008</v>
      </c>
    </row>
    <row r="22" spans="1:527" x14ac:dyDescent="0.3">
      <c r="A22">
        <v>0</v>
      </c>
      <c r="B22">
        <v>0</v>
      </c>
      <c r="C22">
        <v>7.5567911714943786E-2</v>
      </c>
      <c r="D22">
        <v>-9.341810077614322E-3</v>
      </c>
      <c r="E22">
        <v>-9.375480675477282E-3</v>
      </c>
      <c r="F22">
        <v>-9.2758328080559029E-3</v>
      </c>
      <c r="G22">
        <v>2.9902212235646125E-2</v>
      </c>
      <c r="H22">
        <v>3.5431632172686675E-2</v>
      </c>
      <c r="I22">
        <v>4.1259673792725687E-2</v>
      </c>
      <c r="J22">
        <v>4.162737458619209E-2</v>
      </c>
      <c r="K22">
        <v>3.2623898210252598E-2</v>
      </c>
      <c r="L22">
        <v>3.5867814921582253E-2</v>
      </c>
      <c r="M22">
        <v>3.5785111889167547E-2</v>
      </c>
      <c r="N22">
        <v>4.2428484670327379E-2</v>
      </c>
      <c r="O22">
        <v>3.4281129110282534E-2</v>
      </c>
      <c r="P22">
        <v>4.2481036765739576E-2</v>
      </c>
      <c r="Q22">
        <v>4.0633214331849923E-2</v>
      </c>
      <c r="R22">
        <v>3.8015675534357175E-2</v>
      </c>
      <c r="S22">
        <v>3.9561470841243361E-2</v>
      </c>
      <c r="T22">
        <v>4.0791764835241849E-2</v>
      </c>
      <c r="U22">
        <v>0</v>
      </c>
      <c r="V22">
        <v>0</v>
      </c>
      <c r="W22">
        <v>0</v>
      </c>
      <c r="X22">
        <v>8.9275322619550596E-2</v>
      </c>
      <c r="Y22">
        <v>-1.4058584165241063E-2</v>
      </c>
      <c r="Z22">
        <v>-1.3971615738508757E-2</v>
      </c>
      <c r="AA22">
        <v>-1.3933764274361446E-2</v>
      </c>
      <c r="AB22">
        <v>-1.3909357905616839E-2</v>
      </c>
      <c r="AC22">
        <v>1.0950156645354141E-2</v>
      </c>
      <c r="AD22">
        <v>0.10696473519408906</v>
      </c>
      <c r="AE22">
        <v>0.11000793623756548</v>
      </c>
      <c r="AF22">
        <v>0.10609550684131169</v>
      </c>
      <c r="AG22">
        <v>0.1026503628645634</v>
      </c>
      <c r="AH22">
        <v>0.10356434560459643</v>
      </c>
      <c r="AI22">
        <v>0.11122403121552288</v>
      </c>
      <c r="AJ22">
        <v>0.1047301166510502</v>
      </c>
      <c r="AK22">
        <v>0.1137779990570174</v>
      </c>
      <c r="AL22">
        <v>0.10166211945376698</v>
      </c>
      <c r="AM22">
        <v>0.10935297034495213</v>
      </c>
      <c r="AN22">
        <v>0.11161837098571926</v>
      </c>
      <c r="AO22">
        <v>0</v>
      </c>
      <c r="AP22">
        <v>0</v>
      </c>
      <c r="AQ22">
        <v>0</v>
      </c>
      <c r="AR22">
        <v>0</v>
      </c>
      <c r="AS22">
        <v>0.11345291536248574</v>
      </c>
      <c r="AT22">
        <v>-1.8739811312271988E-2</v>
      </c>
      <c r="AU22">
        <v>-1.8697635120062173E-2</v>
      </c>
      <c r="AV22">
        <v>-1.8671241367707894E-2</v>
      </c>
      <c r="AW22">
        <v>-1.8716114170751596E-2</v>
      </c>
      <c r="AX22">
        <v>-1.865560167578206E-2</v>
      </c>
      <c r="AY22">
        <v>1.8740936481827696E-2</v>
      </c>
      <c r="AZ22">
        <v>0.14021062402285264</v>
      </c>
      <c r="BA22">
        <v>0.17921862934438273</v>
      </c>
      <c r="BB22">
        <v>0.18052909049528029</v>
      </c>
      <c r="BC22">
        <v>0.17548253501083141</v>
      </c>
      <c r="BD22">
        <v>0.1765181942313945</v>
      </c>
      <c r="BE22">
        <v>0.17503512672965155</v>
      </c>
      <c r="BF22">
        <v>0.17443140982010077</v>
      </c>
      <c r="BG22">
        <v>0.16794703303413747</v>
      </c>
      <c r="BH22">
        <v>0.18391354242673619</v>
      </c>
      <c r="BI22">
        <v>0</v>
      </c>
      <c r="BJ22">
        <v>0</v>
      </c>
      <c r="BK22">
        <v>0</v>
      </c>
      <c r="BL22">
        <v>0</v>
      </c>
      <c r="BM22">
        <v>0.32310544753748693</v>
      </c>
      <c r="BN22">
        <v>0.14689076217096556</v>
      </c>
      <c r="BO22">
        <v>-2.3304797456891138E-2</v>
      </c>
      <c r="BP22">
        <v>-2.3329949837729264E-2</v>
      </c>
      <c r="BQ22">
        <v>-2.3325859431935721E-2</v>
      </c>
      <c r="BR22">
        <v>-2.3340879728051229E-2</v>
      </c>
      <c r="BS22">
        <v>-2.3248229292796643E-2</v>
      </c>
      <c r="BT22">
        <v>-2.3333350892155217E-2</v>
      </c>
      <c r="BU22">
        <v>1.8476465818898863E-2</v>
      </c>
      <c r="BV22">
        <v>7.5000950454650911E-2</v>
      </c>
      <c r="BW22">
        <v>0.21101607114673293</v>
      </c>
      <c r="BX22">
        <v>0.24421828579459992</v>
      </c>
      <c r="BY22">
        <v>0.2426195059805088</v>
      </c>
      <c r="BZ22">
        <v>0.23837524153699249</v>
      </c>
      <c r="CA22">
        <v>0.24283267293503882</v>
      </c>
      <c r="CB22">
        <v>0.24126764207980408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1.6774194843704895</v>
      </c>
      <c r="CI22">
        <v>6.4557966626608843E-2</v>
      </c>
      <c r="CJ22">
        <v>-2.7888971429093634E-2</v>
      </c>
      <c r="CK22">
        <v>-2.7865467488275827E-2</v>
      </c>
      <c r="CL22">
        <v>-2.7921728026153659E-2</v>
      </c>
      <c r="CM22">
        <v>-2.8074554151769071E-2</v>
      </c>
      <c r="CN22">
        <v>-2.7915987027063202E-2</v>
      </c>
      <c r="CO22">
        <v>-2.7872107549173505E-2</v>
      </c>
      <c r="CP22">
        <v>-2.7912717085071034E-2</v>
      </c>
      <c r="CQ22">
        <v>1.3210645431990142E-2</v>
      </c>
      <c r="CR22">
        <v>3.9087102279274533E-2</v>
      </c>
      <c r="CS22">
        <v>0.26351764108263775</v>
      </c>
      <c r="CT22">
        <v>0.2697421568053478</v>
      </c>
      <c r="CU22">
        <v>0.31736185787140925</v>
      </c>
      <c r="CV22">
        <v>0.30866832226324026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2.0798309548479672</v>
      </c>
      <c r="DC22">
        <v>0.41718370463573234</v>
      </c>
      <c r="DD22">
        <v>-5.2759055394911982E-3</v>
      </c>
      <c r="DE22">
        <v>-3.0769625218714715E-2</v>
      </c>
      <c r="DF22">
        <v>-3.0740058283670258E-2</v>
      </c>
      <c r="DG22">
        <v>-3.0720088265204341E-2</v>
      </c>
      <c r="DH22">
        <v>-3.0938471707497403E-2</v>
      </c>
      <c r="DI22">
        <v>-3.0811786437035055E-2</v>
      </c>
      <c r="DJ22">
        <v>-3.0734665308339543E-2</v>
      </c>
      <c r="DK22">
        <v>-3.0457578424458537E-2</v>
      </c>
      <c r="DL22">
        <v>-2.5958414791730292E-2</v>
      </c>
      <c r="DM22">
        <v>1.8780356195749248E-2</v>
      </c>
      <c r="DN22">
        <v>9.2457584997093389E-2</v>
      </c>
      <c r="DO22">
        <v>0.28460842509306727</v>
      </c>
      <c r="DP22">
        <v>0.31256012180363535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2.0809125425543007</v>
      </c>
      <c r="DX22">
        <v>6.8490886459420752E-2</v>
      </c>
      <c r="DY22">
        <v>-3.444758892309345E-2</v>
      </c>
      <c r="DZ22">
        <v>-3.449909947787036E-2</v>
      </c>
      <c r="EA22">
        <v>-3.4509053792914204E-2</v>
      </c>
      <c r="EB22">
        <v>-3.4470316748210446E-2</v>
      </c>
      <c r="EC22">
        <v>-3.4661719802032316E-2</v>
      </c>
      <c r="ED22">
        <v>-3.4523517188986268E-2</v>
      </c>
      <c r="EE22">
        <v>-3.4162300831427635E-2</v>
      </c>
      <c r="EF22">
        <v>-3.427606189198118E-2</v>
      </c>
      <c r="EG22">
        <v>-3.4149207470005202E-2</v>
      </c>
      <c r="EH22">
        <v>4.7104521633610855E-3</v>
      </c>
      <c r="EI22">
        <v>8.4837685615904976E-2</v>
      </c>
      <c r="EJ22">
        <v>0.33738018892565907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0.99863897435619031</v>
      </c>
      <c r="ER22">
        <v>0.53580762853846164</v>
      </c>
      <c r="ES22">
        <v>-4.6062693306721334E-3</v>
      </c>
      <c r="ET22">
        <v>-3.7410708568548307E-2</v>
      </c>
      <c r="EU22">
        <v>-3.7346013113040824E-2</v>
      </c>
      <c r="EV22">
        <v>-3.7355664770724696E-2</v>
      </c>
      <c r="EW22">
        <v>-3.730821075714779E-2</v>
      </c>
      <c r="EX22">
        <v>-3.7333082258876472E-2</v>
      </c>
      <c r="EY22">
        <v>-3.6972877959547484E-2</v>
      </c>
      <c r="EZ22">
        <v>-3.7104487448008261E-2</v>
      </c>
      <c r="FA22">
        <v>-3.6910067282550987E-2</v>
      </c>
      <c r="FB22">
        <v>-3.7161716880815293E-2</v>
      </c>
      <c r="FC22">
        <v>4.450298764933619E-2</v>
      </c>
      <c r="FD22">
        <v>0.12260996933708626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0.793082134671664</v>
      </c>
      <c r="FM22">
        <v>6.3980095226789338E-2</v>
      </c>
      <c r="FN22">
        <v>-4.0237892235454584E-2</v>
      </c>
      <c r="FO22">
        <v>-4.0085099395371374E-2</v>
      </c>
      <c r="FP22">
        <v>-4.0113203187192699E-2</v>
      </c>
      <c r="FQ22">
        <v>-4.010107180783435E-2</v>
      </c>
      <c r="FR22">
        <v>-4.0104267811185777E-2</v>
      </c>
      <c r="FS22">
        <v>-3.970552293989546E-2</v>
      </c>
      <c r="FT22">
        <v>-3.9696991886265742E-2</v>
      </c>
      <c r="FU22">
        <v>-3.9724119584391308E-2</v>
      </c>
      <c r="FV22">
        <v>-3.9604669656741968E-2</v>
      </c>
      <c r="FW22">
        <v>-3.9705999811124285E-2</v>
      </c>
      <c r="FX22">
        <v>-6.5775064688671512E-3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1.5396397011494563</v>
      </c>
      <c r="GG22">
        <v>0.64021721270383236</v>
      </c>
      <c r="GH22">
        <v>1.6223223354891823E-2</v>
      </c>
      <c r="GI22">
        <v>-4.385137685376219E-2</v>
      </c>
      <c r="GJ22">
        <v>-4.3759748086447114E-2</v>
      </c>
      <c r="GK22">
        <v>-4.4075867882824998E-2</v>
      </c>
      <c r="GL22">
        <v>-4.4015034743374981E-2</v>
      </c>
      <c r="GM22">
        <v>-4.3420143888111266E-2</v>
      </c>
      <c r="GN22">
        <v>-4.3493022512132384E-2</v>
      </c>
      <c r="GO22">
        <v>-4.3427192002509468E-2</v>
      </c>
      <c r="GP22">
        <v>-4.3448792217513528E-2</v>
      </c>
      <c r="GQ22">
        <v>-4.3311913948392268E-2</v>
      </c>
      <c r="GR22">
        <v>-4.3456055857688192E-2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1.5842064209512117</v>
      </c>
      <c r="HA22">
        <v>0.99361054212727873</v>
      </c>
      <c r="HB22">
        <v>0.14399286259039507</v>
      </c>
      <c r="HC22">
        <v>-4.6711653862523968E-2</v>
      </c>
      <c r="HD22">
        <v>-4.6615099550420779E-2</v>
      </c>
      <c r="HE22">
        <v>-4.6582507233086538E-2</v>
      </c>
      <c r="HF22">
        <v>-4.6596755643923092E-2</v>
      </c>
      <c r="HG22">
        <v>-4.6096355214395285E-2</v>
      </c>
      <c r="HH22">
        <v>-4.629794165240643E-2</v>
      </c>
      <c r="HI22">
        <v>-4.6266004029938475E-2</v>
      </c>
      <c r="HJ22">
        <v>-4.6065633478215795E-2</v>
      </c>
      <c r="HK22">
        <v>-4.6227603892555126E-2</v>
      </c>
      <c r="HL22">
        <v>-4.6283119734556399E-2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1.1806111690018519</v>
      </c>
      <c r="HV22">
        <v>0.88797986905330828</v>
      </c>
      <c r="HW22">
        <v>4.6079533789510997E-2</v>
      </c>
      <c r="HX22">
        <v>-4.9467073702876584E-2</v>
      </c>
      <c r="HY22">
        <v>-4.9398140806201515E-2</v>
      </c>
      <c r="HZ22">
        <v>-4.9543436664194862E-2</v>
      </c>
      <c r="IA22">
        <v>-4.8958952356598244E-2</v>
      </c>
      <c r="IB22">
        <v>-4.8829406236772788E-2</v>
      </c>
      <c r="IC22">
        <v>-4.8925262719541777E-2</v>
      </c>
      <c r="ID22">
        <v>-4.910906672150675E-2</v>
      </c>
      <c r="IE22">
        <v>-4.8836923154540191E-2</v>
      </c>
      <c r="IF22">
        <v>-4.8860149261802245E-2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1.6448654114412373</v>
      </c>
      <c r="IP22">
        <v>1.124637365854781</v>
      </c>
      <c r="IQ22">
        <v>0.18502159842303129</v>
      </c>
      <c r="IR22">
        <v>-5.3129154414235803E-2</v>
      </c>
      <c r="IS22">
        <v>-5.314846570238986E-2</v>
      </c>
      <c r="IT22">
        <v>-5.3240919642180425E-2</v>
      </c>
      <c r="IU22">
        <v>-5.2618573603780056E-2</v>
      </c>
      <c r="IV22">
        <v>-5.2596639311411536E-2</v>
      </c>
      <c r="IW22">
        <v>-5.2568583643251614E-2</v>
      </c>
      <c r="IX22">
        <v>-5.2828781171451664E-2</v>
      </c>
      <c r="IY22">
        <v>-5.2738918163556171E-2</v>
      </c>
      <c r="IZ22">
        <v>-5.2606676515639515E-2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2.3241276987391473</v>
      </c>
      <c r="JK22">
        <v>0.94817190619069602</v>
      </c>
      <c r="JL22">
        <v>6.9250010176252055E-2</v>
      </c>
      <c r="JM22">
        <v>-5.6057876840560766E-2</v>
      </c>
      <c r="JN22">
        <v>-5.5966048746133569E-2</v>
      </c>
      <c r="JO22">
        <v>-5.5501585044332925E-2</v>
      </c>
      <c r="JP22">
        <v>-5.5453385484669583E-2</v>
      </c>
      <c r="JQ22">
        <v>-5.5576396682900216E-2</v>
      </c>
      <c r="JR22">
        <v>-5.5414735434601285E-2</v>
      </c>
      <c r="JS22">
        <v>-5.5520905930616871E-2</v>
      </c>
      <c r="JT22">
        <v>-5.5367158504461784E-2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1.9248309569190754</v>
      </c>
      <c r="KE22">
        <v>1.3159500280714862</v>
      </c>
      <c r="KF22">
        <v>0.30069624716699811</v>
      </c>
      <c r="KG22">
        <v>-2.9625715119616459E-2</v>
      </c>
      <c r="KH22">
        <v>-5.8816049958148493E-2</v>
      </c>
      <c r="KI22">
        <v>-5.8277137409136009E-2</v>
      </c>
      <c r="KJ22">
        <v>-5.8343430671039601E-2</v>
      </c>
      <c r="KK22">
        <v>-5.8229707422267157E-2</v>
      </c>
      <c r="KL22">
        <v>-5.8157069098362248E-2</v>
      </c>
      <c r="KM22">
        <v>-5.8170244641395495E-2</v>
      </c>
      <c r="KN22">
        <v>-5.8161759827729413E-2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2.3425699229673391</v>
      </c>
      <c r="KY22">
        <v>2.4739128343860384</v>
      </c>
      <c r="KZ22">
        <v>1.0166341508290395</v>
      </c>
      <c r="LA22">
        <v>0.17618480528350741</v>
      </c>
      <c r="LB22">
        <v>-6.2673949610321619E-2</v>
      </c>
      <c r="LC22">
        <v>-6.1940517679625946E-2</v>
      </c>
      <c r="LD22">
        <v>-6.1906343123242134E-2</v>
      </c>
      <c r="LE22">
        <v>-6.1957919899939262E-2</v>
      </c>
      <c r="LF22">
        <v>-6.1930124290222544E-2</v>
      </c>
      <c r="LG22">
        <v>-6.1936116587697584E-2</v>
      </c>
      <c r="LH22">
        <v>-6.1908296307370513E-2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2.0433029323729648</v>
      </c>
      <c r="LT22">
        <v>1.5853199534845441</v>
      </c>
      <c r="LU22">
        <v>0.88006762283964024</v>
      </c>
      <c r="LV22">
        <v>6.6817014051388512E-2</v>
      </c>
      <c r="LW22">
        <v>-6.4810325822432582E-2</v>
      </c>
      <c r="LX22">
        <v>-6.4606851309830321E-2</v>
      </c>
      <c r="LY22">
        <v>-6.4644420168134473E-2</v>
      </c>
      <c r="LZ22">
        <v>-6.4789130610985263E-2</v>
      </c>
      <c r="MA22">
        <v>-6.4621445683139114E-2</v>
      </c>
      <c r="MB22">
        <v>-6.4702188663964919E-2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2.2605693980446331</v>
      </c>
      <c r="MO22">
        <v>1.6513662188653364</v>
      </c>
      <c r="MP22">
        <v>0.72858747541703184</v>
      </c>
      <c r="MQ22">
        <v>8.686819078548623E-2</v>
      </c>
      <c r="MR22">
        <v>-6.7521225498280116E-2</v>
      </c>
      <c r="MS22">
        <v>-6.7356124363058822E-2</v>
      </c>
      <c r="MT22">
        <v>-6.7534239489456763E-2</v>
      </c>
      <c r="MU22">
        <v>-6.7402159026996825E-2</v>
      </c>
      <c r="MV22">
        <v>-6.75664756546734E-2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2.0953761530842745</v>
      </c>
      <c r="NI22">
        <v>2.6108277802356938</v>
      </c>
      <c r="NJ22">
        <v>1.7445571324253404</v>
      </c>
      <c r="NK22">
        <v>0.61857859379136093</v>
      </c>
      <c r="NL22">
        <v>0.16365627026537843</v>
      </c>
      <c r="NM22">
        <v>-7.1067920058781403E-2</v>
      </c>
      <c r="NN22">
        <v>-7.1106564823383858E-2</v>
      </c>
      <c r="NO22">
        <v>-7.117543167209095E-2</v>
      </c>
      <c r="NP22">
        <v>-7.1180508577506948E-2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2.2295615359924508</v>
      </c>
      <c r="OD22">
        <v>2.5929273806204303</v>
      </c>
      <c r="OE22">
        <v>1.6030888026072732</v>
      </c>
      <c r="OF22">
        <v>0.70142217878155044</v>
      </c>
      <c r="OG22">
        <v>0.15337738804491446</v>
      </c>
      <c r="OH22">
        <v>-7.1710652160564131E-2</v>
      </c>
      <c r="OI22">
        <v>-7.3800664463683538E-2</v>
      </c>
      <c r="OJ22">
        <v>-7.4047880918315795E-2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2.6075334015696492</v>
      </c>
      <c r="OY22">
        <v>3.881310845503414</v>
      </c>
      <c r="OZ22">
        <v>1.6715140557975143</v>
      </c>
      <c r="PA22">
        <v>0.73949752610166108</v>
      </c>
      <c r="PB22">
        <v>4.3582817478598559E-2</v>
      </c>
      <c r="PC22">
        <v>-7.5666607874662353E-2</v>
      </c>
      <c r="PD22">
        <v>-7.6849166076485315E-2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2.4691750488884958</v>
      </c>
      <c r="PT22">
        <v>2.8905049947727108</v>
      </c>
      <c r="PU22">
        <v>1.614037971669771</v>
      </c>
      <c r="PV22">
        <v>0.94725361831263322</v>
      </c>
      <c r="PW22">
        <v>0.20545143915398514</v>
      </c>
      <c r="PX22">
        <v>-4.6599759379095974E-2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2.4713669929563911</v>
      </c>
      <c r="QN22">
        <v>2.427938610705783</v>
      </c>
      <c r="QO22">
        <v>2.3921029369148341</v>
      </c>
      <c r="QP22">
        <v>1.955509284237601</v>
      </c>
      <c r="QQ22">
        <v>1.0501553033488926</v>
      </c>
      <c r="QR22">
        <v>0.36619244395872691</v>
      </c>
      <c r="QS22" s="102" t="s">
        <v>39</v>
      </c>
      <c r="QU22" s="147"/>
      <c r="QV22" s="148"/>
      <c r="QW22" s="148"/>
      <c r="QX22" s="102"/>
      <c r="QY22" s="154">
        <v>21</v>
      </c>
      <c r="QZ22" s="44">
        <v>0.83300000000000007</v>
      </c>
      <c r="RA22" s="44">
        <f>OK$2*$QV$2 + OK$78*$QV$78 + OK$70*$QV$70 + OK$79*$QV$79 + OK$82*$QV$82 -(OK$65*$QV$65*1000/27.6 + OK$66*$QV$66 + OK$67*$QV$67 + OK$71*$QV$71 + OK$74*$QV$74 + OK$76*$QV$76 + OK$80*$QV$80 + OK$83*$QV$83 +OK$86*$QV$86)</f>
        <v>0</v>
      </c>
      <c r="RB22" s="44">
        <f t="shared" ref="RB22:RT22" si="24">OL$2*$QV$2 + OL$78*$QV$78 + OL$70*$QV$70 + OL$79*$QV$79 + OL$82*$QV$82 -(OL$65*$QV$65*1000/27.6 + OL$66*$QV$66 + OL$67*$QV$67 + OL$71*$QV$71 + OL$74*$QV$74 + OL$76*$QV$76 + OL$80*$QV$80 + OL$83*$QV$83 +OL$86*$QV$86)</f>
        <v>0</v>
      </c>
      <c r="RC22" s="44">
        <f t="shared" si="24"/>
        <v>0</v>
      </c>
      <c r="RD22" s="44">
        <f t="shared" si="24"/>
        <v>0</v>
      </c>
      <c r="RE22" s="44">
        <f t="shared" si="24"/>
        <v>0</v>
      </c>
      <c r="RF22" s="44">
        <f t="shared" si="24"/>
        <v>0</v>
      </c>
      <c r="RG22" s="44">
        <f t="shared" si="24"/>
        <v>0</v>
      </c>
      <c r="RH22" s="44">
        <f t="shared" si="24"/>
        <v>0</v>
      </c>
      <c r="RI22" s="44">
        <f t="shared" si="24"/>
        <v>0</v>
      </c>
      <c r="RJ22" s="44">
        <f t="shared" si="24"/>
        <v>0</v>
      </c>
      <c r="RK22" s="44">
        <f t="shared" si="24"/>
        <v>0</v>
      </c>
      <c r="RL22" s="44">
        <f t="shared" si="24"/>
        <v>0</v>
      </c>
      <c r="RM22" s="44">
        <f t="shared" si="24"/>
        <v>0</v>
      </c>
      <c r="RN22" s="44">
        <f t="shared" si="24"/>
        <v>-11148.890451992542</v>
      </c>
      <c r="RO22" s="44">
        <f t="shared" si="24"/>
        <v>-12087.104144003391</v>
      </c>
      <c r="RP22" s="44">
        <f t="shared" si="24"/>
        <v>-12540.123917150006</v>
      </c>
      <c r="RQ22" s="44">
        <f t="shared" si="24"/>
        <v>-12688.168952908858</v>
      </c>
      <c r="RR22" s="44">
        <f t="shared" si="24"/>
        <v>-12576.139068200606</v>
      </c>
      <c r="RS22" s="44">
        <f t="shared" si="24"/>
        <v>-12729.709104142457</v>
      </c>
      <c r="RT22" s="44">
        <f t="shared" si="24"/>
        <v>-12571.789697449291</v>
      </c>
      <c r="RV22" s="95">
        <f t="shared" si="2"/>
        <v>3.5343206E+18</v>
      </c>
      <c r="RW22" s="44">
        <f t="shared" si="3"/>
        <v>15.571967700000002</v>
      </c>
      <c r="RX22" s="44">
        <v>0.83300000000000007</v>
      </c>
      <c r="RY22" s="44">
        <f>0.43*RO22+0.57*RP22</f>
        <v>-12345.325414696961</v>
      </c>
      <c r="RZ22" s="44">
        <f t="shared" si="4"/>
        <v>-12.345325414696962</v>
      </c>
      <c r="SA22" s="12">
        <f t="shared" si="5"/>
        <v>-3.4929840305650153</v>
      </c>
      <c r="SB22" s="44">
        <v>20.305413495188763</v>
      </c>
    </row>
    <row r="23" spans="1:527" x14ac:dyDescent="0.3">
      <c r="A23">
        <v>0</v>
      </c>
      <c r="B23">
        <v>0</v>
      </c>
      <c r="C23">
        <v>7.5567911714943786E-2</v>
      </c>
      <c r="D23">
        <v>-9.3418100776143237E-3</v>
      </c>
      <c r="E23">
        <v>-9.3754806754772838E-3</v>
      </c>
      <c r="F23">
        <v>-9.2758328080559012E-3</v>
      </c>
      <c r="G23">
        <v>2.9902212235646135E-2</v>
      </c>
      <c r="H23">
        <v>3.5431632172686675E-2</v>
      </c>
      <c r="I23">
        <v>4.1259673792725701E-2</v>
      </c>
      <c r="J23">
        <v>4.162737458619209E-2</v>
      </c>
      <c r="K23">
        <v>3.2623898210252598E-2</v>
      </c>
      <c r="L23">
        <v>3.5867814921582253E-2</v>
      </c>
      <c r="M23">
        <v>3.578511188916754E-2</v>
      </c>
      <c r="N23">
        <v>4.2428484670327379E-2</v>
      </c>
      <c r="O23">
        <v>3.4281129110282534E-2</v>
      </c>
      <c r="P23">
        <v>4.2481036765739576E-2</v>
      </c>
      <c r="Q23">
        <v>4.0633214331849923E-2</v>
      </c>
      <c r="R23">
        <v>3.8015675534357182E-2</v>
      </c>
      <c r="S23">
        <v>3.9561470841243361E-2</v>
      </c>
      <c r="T23">
        <v>4.0791764835241849E-2</v>
      </c>
      <c r="U23">
        <v>0</v>
      </c>
      <c r="V23">
        <v>0</v>
      </c>
      <c r="W23">
        <v>0</v>
      </c>
      <c r="X23">
        <v>8.9275322619550596E-2</v>
      </c>
      <c r="Y23">
        <v>-1.4058584165241063E-2</v>
      </c>
      <c r="Z23">
        <v>-1.3971615738508761E-2</v>
      </c>
      <c r="AA23">
        <v>-1.3933764274361446E-2</v>
      </c>
      <c r="AB23">
        <v>-1.3909357905616839E-2</v>
      </c>
      <c r="AC23">
        <v>1.0950156645354142E-2</v>
      </c>
      <c r="AD23">
        <v>0.10696473519408908</v>
      </c>
      <c r="AE23">
        <v>0.1100079362375655</v>
      </c>
      <c r="AF23">
        <v>0.10609550684131173</v>
      </c>
      <c r="AG23">
        <v>0.1026503628645634</v>
      </c>
      <c r="AH23">
        <v>0.10356434560459644</v>
      </c>
      <c r="AI23">
        <v>0.11122403121552289</v>
      </c>
      <c r="AJ23">
        <v>0.10473011665105023</v>
      </c>
      <c r="AK23">
        <v>0.1137779990570174</v>
      </c>
      <c r="AL23">
        <v>0.10166211945376703</v>
      </c>
      <c r="AM23">
        <v>0.10935297034495214</v>
      </c>
      <c r="AN23">
        <v>0.11161837098571928</v>
      </c>
      <c r="AO23">
        <v>0</v>
      </c>
      <c r="AP23">
        <v>0</v>
      </c>
      <c r="AQ23">
        <v>0</v>
      </c>
      <c r="AR23">
        <v>0</v>
      </c>
      <c r="AS23">
        <v>0.11345291536248574</v>
      </c>
      <c r="AT23">
        <v>-1.8739811312271988E-2</v>
      </c>
      <c r="AU23">
        <v>-1.8697635120062173E-2</v>
      </c>
      <c r="AV23">
        <v>-1.8671241367707894E-2</v>
      </c>
      <c r="AW23">
        <v>-1.8716114170751596E-2</v>
      </c>
      <c r="AX23">
        <v>-1.865560167578206E-2</v>
      </c>
      <c r="AY23">
        <v>1.8740936481827696E-2</v>
      </c>
      <c r="AZ23">
        <v>0.14021062402285264</v>
      </c>
      <c r="BA23">
        <v>0.17921862934438273</v>
      </c>
      <c r="BB23">
        <v>0.18052909049528029</v>
      </c>
      <c r="BC23">
        <v>0.17548253501083141</v>
      </c>
      <c r="BD23">
        <v>0.17651819423139456</v>
      </c>
      <c r="BE23">
        <v>0.17503512672965155</v>
      </c>
      <c r="BF23">
        <v>0.1744314098201008</v>
      </c>
      <c r="BG23">
        <v>0.16794703303413747</v>
      </c>
      <c r="BH23">
        <v>0.18391354242673619</v>
      </c>
      <c r="BI23">
        <v>0</v>
      </c>
      <c r="BJ23">
        <v>0</v>
      </c>
      <c r="BK23">
        <v>0</v>
      </c>
      <c r="BL23">
        <v>0</v>
      </c>
      <c r="BM23">
        <v>0.32310544753748699</v>
      </c>
      <c r="BN23">
        <v>0.14689076217096558</v>
      </c>
      <c r="BO23">
        <v>-2.3304797456891138E-2</v>
      </c>
      <c r="BP23">
        <v>-2.3329949837729264E-2</v>
      </c>
      <c r="BQ23">
        <v>-2.3325859431935721E-2</v>
      </c>
      <c r="BR23">
        <v>-2.3340879728051229E-2</v>
      </c>
      <c r="BS23">
        <v>-2.324822929279665E-2</v>
      </c>
      <c r="BT23">
        <v>-2.333335089215522E-2</v>
      </c>
      <c r="BU23">
        <v>1.8476465818898863E-2</v>
      </c>
      <c r="BV23">
        <v>7.5000950454650911E-2</v>
      </c>
      <c r="BW23">
        <v>0.21101607114673293</v>
      </c>
      <c r="BX23">
        <v>0.24421828579459989</v>
      </c>
      <c r="BY23">
        <v>0.2426195059805088</v>
      </c>
      <c r="BZ23">
        <v>0.23837524153699249</v>
      </c>
      <c r="CA23">
        <v>0.24283267293503882</v>
      </c>
      <c r="CB23">
        <v>0.24126764207980408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1.6774194843704895</v>
      </c>
      <c r="CI23">
        <v>6.4557966626608843E-2</v>
      </c>
      <c r="CJ23">
        <v>-2.7888971429093634E-2</v>
      </c>
      <c r="CK23">
        <v>-2.7865467488275827E-2</v>
      </c>
      <c r="CL23">
        <v>-2.7921728026153666E-2</v>
      </c>
      <c r="CM23">
        <v>-2.8074554151769075E-2</v>
      </c>
      <c r="CN23">
        <v>-2.7915987027063202E-2</v>
      </c>
      <c r="CO23">
        <v>-2.7872107549173509E-2</v>
      </c>
      <c r="CP23">
        <v>-2.7912717085071034E-2</v>
      </c>
      <c r="CQ23">
        <v>1.3210645431990142E-2</v>
      </c>
      <c r="CR23">
        <v>3.9087102279274533E-2</v>
      </c>
      <c r="CS23">
        <v>0.26351764108263781</v>
      </c>
      <c r="CT23">
        <v>0.26974215680534797</v>
      </c>
      <c r="CU23">
        <v>0.3173618578714093</v>
      </c>
      <c r="CV23">
        <v>0.30866832226324026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2.0798309548479672</v>
      </c>
      <c r="DC23">
        <v>0.41718370463573246</v>
      </c>
      <c r="DD23">
        <v>-5.2759055394911991E-3</v>
      </c>
      <c r="DE23">
        <v>-3.0769625218714715E-2</v>
      </c>
      <c r="DF23">
        <v>-3.0740058283670258E-2</v>
      </c>
      <c r="DG23">
        <v>-3.0720088265204341E-2</v>
      </c>
      <c r="DH23">
        <v>-3.0938471707497403E-2</v>
      </c>
      <c r="DI23">
        <v>-3.0811786437035055E-2</v>
      </c>
      <c r="DJ23">
        <v>-3.0734665308339543E-2</v>
      </c>
      <c r="DK23">
        <v>-3.045757842445854E-2</v>
      </c>
      <c r="DL23">
        <v>-2.5958414791730292E-2</v>
      </c>
      <c r="DM23">
        <v>1.8780356195749252E-2</v>
      </c>
      <c r="DN23">
        <v>9.2457584997093403E-2</v>
      </c>
      <c r="DO23">
        <v>0.28460842509306722</v>
      </c>
      <c r="DP23">
        <v>0.31256012180363535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2.0809125425543007</v>
      </c>
      <c r="DX23">
        <v>6.8490886459420752E-2</v>
      </c>
      <c r="DY23">
        <v>-3.444758892309345E-2</v>
      </c>
      <c r="DZ23">
        <v>-3.449909947787036E-2</v>
      </c>
      <c r="EA23">
        <v>-3.4509053792914204E-2</v>
      </c>
      <c r="EB23">
        <v>-3.4470316748210446E-2</v>
      </c>
      <c r="EC23">
        <v>-3.4661719802032316E-2</v>
      </c>
      <c r="ED23">
        <v>-3.4523517188986268E-2</v>
      </c>
      <c r="EE23">
        <v>-3.4162300831427642E-2</v>
      </c>
      <c r="EF23">
        <v>-3.427606189198118E-2</v>
      </c>
      <c r="EG23">
        <v>-3.4149207470005202E-2</v>
      </c>
      <c r="EH23">
        <v>4.7104521633610898E-3</v>
      </c>
      <c r="EI23">
        <v>8.4837685615904962E-2</v>
      </c>
      <c r="EJ23">
        <v>0.33738018892565907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0.99863897435619031</v>
      </c>
      <c r="ER23">
        <v>0.53580762853846164</v>
      </c>
      <c r="ES23">
        <v>-4.6062693306721334E-3</v>
      </c>
      <c r="ET23">
        <v>-3.7410708568548307E-2</v>
      </c>
      <c r="EU23">
        <v>-3.7346013113040824E-2</v>
      </c>
      <c r="EV23">
        <v>-3.7355664770724696E-2</v>
      </c>
      <c r="EW23">
        <v>-3.730821075714779E-2</v>
      </c>
      <c r="EX23">
        <v>-3.7333082258876479E-2</v>
      </c>
      <c r="EY23">
        <v>-3.6972877959547484E-2</v>
      </c>
      <c r="EZ23">
        <v>-3.7104487448008261E-2</v>
      </c>
      <c r="FA23">
        <v>-3.6910067282550987E-2</v>
      </c>
      <c r="FB23">
        <v>-3.71617168808153E-2</v>
      </c>
      <c r="FC23">
        <v>4.450298764933619E-2</v>
      </c>
      <c r="FD23">
        <v>0.12260996933708625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0.79308213467166389</v>
      </c>
      <c r="FM23">
        <v>6.3980095226789324E-2</v>
      </c>
      <c r="FN23">
        <v>-4.0237892235454584E-2</v>
      </c>
      <c r="FO23">
        <v>-4.0085099395371374E-2</v>
      </c>
      <c r="FP23">
        <v>-4.0113203187192713E-2</v>
      </c>
      <c r="FQ23">
        <v>-4.010107180783435E-2</v>
      </c>
      <c r="FR23">
        <v>-4.010426781118577E-2</v>
      </c>
      <c r="FS23">
        <v>-3.970552293989546E-2</v>
      </c>
      <c r="FT23">
        <v>-3.9696991886265742E-2</v>
      </c>
      <c r="FU23">
        <v>-3.9724119584391308E-2</v>
      </c>
      <c r="FV23">
        <v>-3.9604669656741968E-2</v>
      </c>
      <c r="FW23">
        <v>-3.9705999811124278E-2</v>
      </c>
      <c r="FX23">
        <v>-6.5775064688671477E-3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1.5396397011494563</v>
      </c>
      <c r="GG23">
        <v>0.64021721270383236</v>
      </c>
      <c r="GH23">
        <v>1.622322335489183E-2</v>
      </c>
      <c r="GI23">
        <v>-4.3851376853762197E-2</v>
      </c>
      <c r="GJ23">
        <v>-4.3759748086447135E-2</v>
      </c>
      <c r="GK23">
        <v>-4.4075867882824991E-2</v>
      </c>
      <c r="GL23">
        <v>-4.4015034743374974E-2</v>
      </c>
      <c r="GM23">
        <v>-4.3420143888111266E-2</v>
      </c>
      <c r="GN23">
        <v>-4.3493022512132377E-2</v>
      </c>
      <c r="GO23">
        <v>-4.3427192002509468E-2</v>
      </c>
      <c r="GP23">
        <v>-4.3448792217513528E-2</v>
      </c>
      <c r="GQ23">
        <v>-4.3311913948392275E-2</v>
      </c>
      <c r="GR23">
        <v>-4.3456055857688192E-2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1.5842064209512121</v>
      </c>
      <c r="HA23">
        <v>0.99361054212727873</v>
      </c>
      <c r="HB23">
        <v>0.14399286259039504</v>
      </c>
      <c r="HC23">
        <v>-4.6711653862523954E-2</v>
      </c>
      <c r="HD23">
        <v>-4.6615099550420779E-2</v>
      </c>
      <c r="HE23">
        <v>-4.6582507233086538E-2</v>
      </c>
      <c r="HF23">
        <v>-4.6596755643923092E-2</v>
      </c>
      <c r="HG23">
        <v>-4.6096355214395271E-2</v>
      </c>
      <c r="HH23">
        <v>-4.6297941652406416E-2</v>
      </c>
      <c r="HI23">
        <v>-4.6266004029938447E-2</v>
      </c>
      <c r="HJ23">
        <v>-4.6065633478215788E-2</v>
      </c>
      <c r="HK23">
        <v>-4.6227603892555112E-2</v>
      </c>
      <c r="HL23">
        <v>-4.6283119734556379E-2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1.1806111690018517</v>
      </c>
      <c r="HV23">
        <v>0.88797986905330839</v>
      </c>
      <c r="HW23">
        <v>4.6079533789510997E-2</v>
      </c>
      <c r="HX23">
        <v>-4.9467073702876584E-2</v>
      </c>
      <c r="HY23">
        <v>-4.9398140806201515E-2</v>
      </c>
      <c r="HZ23">
        <v>-4.9543436664194862E-2</v>
      </c>
      <c r="IA23">
        <v>-4.8958952356598272E-2</v>
      </c>
      <c r="IB23">
        <v>-4.8829406236772802E-2</v>
      </c>
      <c r="IC23">
        <v>-4.8925262719541784E-2</v>
      </c>
      <c r="ID23">
        <v>-4.910906672150675E-2</v>
      </c>
      <c r="IE23">
        <v>-4.8836923154540197E-2</v>
      </c>
      <c r="IF23">
        <v>-4.8860149261802245E-2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1.6448654114412373</v>
      </c>
      <c r="IP23">
        <v>1.124637365854781</v>
      </c>
      <c r="IQ23">
        <v>0.18502159842303129</v>
      </c>
      <c r="IR23">
        <v>-5.3129154414235803E-2</v>
      </c>
      <c r="IS23">
        <v>-5.3148465702389867E-2</v>
      </c>
      <c r="IT23">
        <v>-5.3240919642180425E-2</v>
      </c>
      <c r="IU23">
        <v>-5.2618573603780056E-2</v>
      </c>
      <c r="IV23">
        <v>-5.2596639311411536E-2</v>
      </c>
      <c r="IW23">
        <v>-5.2568583643251614E-2</v>
      </c>
      <c r="IX23">
        <v>-5.282878117145165E-2</v>
      </c>
      <c r="IY23">
        <v>-5.2738918163556171E-2</v>
      </c>
      <c r="IZ23">
        <v>-5.2606676515639529E-2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2.3241276987391473</v>
      </c>
      <c r="JK23">
        <v>0.94817190619069602</v>
      </c>
      <c r="JL23">
        <v>6.9250010176252083E-2</v>
      </c>
      <c r="JM23">
        <v>-5.6057876840560766E-2</v>
      </c>
      <c r="JN23">
        <v>-5.5966048746133569E-2</v>
      </c>
      <c r="JO23">
        <v>-5.5501585044332925E-2</v>
      </c>
      <c r="JP23">
        <v>-5.5453385484669583E-2</v>
      </c>
      <c r="JQ23">
        <v>-5.5576396682900216E-2</v>
      </c>
      <c r="JR23">
        <v>-5.5414735434601285E-2</v>
      </c>
      <c r="JS23">
        <v>-5.5520905930616871E-2</v>
      </c>
      <c r="JT23">
        <v>-5.5367158504461784E-2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1.9248309569190754</v>
      </c>
      <c r="KE23">
        <v>1.315950028071486</v>
      </c>
      <c r="KF23">
        <v>0.30069624716699811</v>
      </c>
      <c r="KG23">
        <v>-2.9625715119616459E-2</v>
      </c>
      <c r="KH23">
        <v>-5.8816049958148493E-2</v>
      </c>
      <c r="KI23">
        <v>-5.8277137409136016E-2</v>
      </c>
      <c r="KJ23">
        <v>-5.8343430671039601E-2</v>
      </c>
      <c r="KK23">
        <v>-5.8229707422267157E-2</v>
      </c>
      <c r="KL23">
        <v>-5.8157069098362248E-2</v>
      </c>
      <c r="KM23">
        <v>-5.8170244641395495E-2</v>
      </c>
      <c r="KN23">
        <v>-5.8161759827729413E-2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2.3425699229673396</v>
      </c>
      <c r="KY23">
        <v>2.4739128343860384</v>
      </c>
      <c r="KZ23">
        <v>1.0166341508290395</v>
      </c>
      <c r="LA23">
        <v>0.17618480528350741</v>
      </c>
      <c r="LB23">
        <v>-6.2673949610321619E-2</v>
      </c>
      <c r="LC23">
        <v>-6.1940517679625946E-2</v>
      </c>
      <c r="LD23">
        <v>-6.1906343123242134E-2</v>
      </c>
      <c r="LE23">
        <v>-6.1957919899939262E-2</v>
      </c>
      <c r="LF23">
        <v>-6.1930124290222544E-2</v>
      </c>
      <c r="LG23">
        <v>-6.1936116587697591E-2</v>
      </c>
      <c r="LH23">
        <v>-6.1908296307370519E-2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2.0433029323729648</v>
      </c>
      <c r="LT23">
        <v>1.5853199534845441</v>
      </c>
      <c r="LU23">
        <v>0.88006762283964024</v>
      </c>
      <c r="LV23">
        <v>6.6817014051388512E-2</v>
      </c>
      <c r="LW23">
        <v>-6.4810325822432568E-2</v>
      </c>
      <c r="LX23">
        <v>-6.4606851309830321E-2</v>
      </c>
      <c r="LY23">
        <v>-6.4644420168134473E-2</v>
      </c>
      <c r="LZ23">
        <v>-6.4789130610985263E-2</v>
      </c>
      <c r="MA23">
        <v>-6.4621445683139114E-2</v>
      </c>
      <c r="MB23">
        <v>-6.4702188663964919E-2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2.2605693980446326</v>
      </c>
      <c r="MO23">
        <v>1.6513662188653364</v>
      </c>
      <c r="MP23">
        <v>0.72858747541703162</v>
      </c>
      <c r="MQ23">
        <v>8.686819078548623E-2</v>
      </c>
      <c r="MR23">
        <v>-6.752122549828013E-2</v>
      </c>
      <c r="MS23">
        <v>-6.7356124363058822E-2</v>
      </c>
      <c r="MT23">
        <v>-6.7534239489456777E-2</v>
      </c>
      <c r="MU23">
        <v>-6.7402159026996838E-2</v>
      </c>
      <c r="MV23">
        <v>-6.75664756546734E-2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2.0953761530842749</v>
      </c>
      <c r="NI23">
        <v>2.6108277802356938</v>
      </c>
      <c r="NJ23">
        <v>1.7445571324253408</v>
      </c>
      <c r="NK23">
        <v>0.61857859379136104</v>
      </c>
      <c r="NL23">
        <v>0.16365627026537843</v>
      </c>
      <c r="NM23">
        <v>-7.1067920058781403E-2</v>
      </c>
      <c r="NN23">
        <v>-7.1106564823383858E-2</v>
      </c>
      <c r="NO23">
        <v>-7.117543167209095E-2</v>
      </c>
      <c r="NP23">
        <v>-7.1180508577506948E-2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2.2295615359924508</v>
      </c>
      <c r="OD23">
        <v>2.5929273806204298</v>
      </c>
      <c r="OE23">
        <v>1.6030888026072732</v>
      </c>
      <c r="OF23">
        <v>0.70142217878155066</v>
      </c>
      <c r="OG23">
        <v>0.15337738804491446</v>
      </c>
      <c r="OH23">
        <v>-7.1710652160564145E-2</v>
      </c>
      <c r="OI23">
        <v>-7.3800664463683538E-2</v>
      </c>
      <c r="OJ23">
        <v>-7.4047880918315795E-2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2.6075334015696487</v>
      </c>
      <c r="OY23">
        <v>3.8813108455034131</v>
      </c>
      <c r="OZ23">
        <v>1.6715140557975143</v>
      </c>
      <c r="PA23">
        <v>0.73949752610166108</v>
      </c>
      <c r="PB23">
        <v>4.3582817478598559E-2</v>
      </c>
      <c r="PC23">
        <v>-7.5666607874662353E-2</v>
      </c>
      <c r="PD23">
        <v>-7.6849166076485301E-2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2.4691750488884958</v>
      </c>
      <c r="PT23">
        <v>2.8905049947727108</v>
      </c>
      <c r="PU23">
        <v>1.614037971669771</v>
      </c>
      <c r="PV23">
        <v>0.94725361831263322</v>
      </c>
      <c r="PW23">
        <v>0.20545143915398514</v>
      </c>
      <c r="PX23">
        <v>-4.6599759379095967E-2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2.4713669929563915</v>
      </c>
      <c r="QN23">
        <v>2.427938610705783</v>
      </c>
      <c r="QO23">
        <v>2.3921029369148341</v>
      </c>
      <c r="QP23">
        <v>1.955509284237601</v>
      </c>
      <c r="QQ23">
        <v>1.0501553033488926</v>
      </c>
      <c r="QR23">
        <v>0.36619244395872691</v>
      </c>
      <c r="QS23" s="102" t="s">
        <v>41</v>
      </c>
      <c r="QU23" s="147"/>
      <c r="QV23" s="148"/>
      <c r="QW23" s="148"/>
      <c r="QX23" s="102"/>
      <c r="QY23" s="154">
        <v>22</v>
      </c>
      <c r="QZ23" s="44">
        <v>0.8660000000000001</v>
      </c>
      <c r="RA23" s="44">
        <f>PE$2*$QV$2 + PE$78*$QV$78 + PE$70*$QV$70 + PE$79*$QV$79 + PE$82*$QV$82 -(PE$65*$QV$65*1000/27.6 + PE$66*$QV$66 + PE$67*$QV$67 + PE$71*$QV$71 + PE$74*$QV$74 + PE$76*$QV$76 + PE$80*$QV$80 + PE$83*$QV$83 +PE$86*$QV$86)</f>
        <v>0</v>
      </c>
      <c r="RB23" s="44">
        <f t="shared" ref="RB23:RT23" si="25">PF$2*$QV$2 + PF$78*$QV$78 + PF$70*$QV$70 + PF$79*$QV$79 + PF$82*$QV$82 -(PF$65*$QV$65*1000/27.6 + PF$66*$QV$66 + PF$67*$QV$67 + PF$71*$QV$71 + PF$74*$QV$74 + PF$76*$QV$76 + PF$80*$QV$80 + PF$83*$QV$83 +PF$86*$QV$86)</f>
        <v>0</v>
      </c>
      <c r="RC23" s="44">
        <f t="shared" si="25"/>
        <v>0</v>
      </c>
      <c r="RD23" s="44">
        <f t="shared" si="25"/>
        <v>0</v>
      </c>
      <c r="RE23" s="44">
        <f t="shared" si="25"/>
        <v>0</v>
      </c>
      <c r="RF23" s="44">
        <f t="shared" si="25"/>
        <v>0</v>
      </c>
      <c r="RG23" s="44">
        <f t="shared" si="25"/>
        <v>0</v>
      </c>
      <c r="RH23" s="44">
        <f t="shared" si="25"/>
        <v>0</v>
      </c>
      <c r="RI23" s="44">
        <f t="shared" si="25"/>
        <v>0</v>
      </c>
      <c r="RJ23" s="44">
        <f t="shared" si="25"/>
        <v>0</v>
      </c>
      <c r="RK23" s="44">
        <f t="shared" si="25"/>
        <v>0</v>
      </c>
      <c r="RL23" s="44">
        <f t="shared" si="25"/>
        <v>0</v>
      </c>
      <c r="RM23" s="44">
        <f t="shared" si="25"/>
        <v>0</v>
      </c>
      <c r="RN23" s="44">
        <f t="shared" si="25"/>
        <v>0</v>
      </c>
      <c r="RO23" s="44">
        <f t="shared" si="25"/>
        <v>-10774.811314583869</v>
      </c>
      <c r="RP23" s="44">
        <f t="shared" si="25"/>
        <v>-12275.980916579763</v>
      </c>
      <c r="RQ23" s="44">
        <f t="shared" si="25"/>
        <v>-12596.382692188996</v>
      </c>
      <c r="RR23" s="44">
        <f t="shared" si="25"/>
        <v>-13135.27720533574</v>
      </c>
      <c r="RS23" s="44">
        <f t="shared" si="25"/>
        <v>-12931.196350571805</v>
      </c>
      <c r="RT23" s="44">
        <f t="shared" si="25"/>
        <v>-12916.670025765114</v>
      </c>
      <c r="RV23" s="95">
        <f t="shared" si="2"/>
        <v>3.5982812E+18</v>
      </c>
      <c r="RW23" s="44">
        <f t="shared" si="3"/>
        <v>15.966215400000001</v>
      </c>
      <c r="RX23" s="44">
        <v>0.8660000000000001</v>
      </c>
      <c r="RY23" s="44">
        <f>0.03*RO23+0.97*RP23</f>
        <v>-12230.945828519887</v>
      </c>
      <c r="RZ23" s="44">
        <f t="shared" si="4"/>
        <v>-12.230945828519888</v>
      </c>
      <c r="SA23" s="12">
        <f t="shared" si="5"/>
        <v>-3.3991078375197268</v>
      </c>
      <c r="SB23" s="44">
        <v>14.402019394440664</v>
      </c>
    </row>
    <row r="24" spans="1:527" x14ac:dyDescent="0.3">
      <c r="A24">
        <v>0</v>
      </c>
      <c r="B24">
        <v>0</v>
      </c>
      <c r="C24">
        <v>3.4711369087560832E-2</v>
      </c>
      <c r="D24">
        <v>-5.0379047204277223E-2</v>
      </c>
      <c r="E24">
        <v>-5.05606279284668E-2</v>
      </c>
      <c r="F24">
        <v>-5.00232412148729E-2</v>
      </c>
      <c r="G24">
        <v>-1.1029642380673584E-2</v>
      </c>
      <c r="H24">
        <v>-5.5447295213063722E-3</v>
      </c>
      <c r="I24">
        <v>9.3944401061353203E-5</v>
      </c>
      <c r="J24">
        <v>7.5736925462112944E-4</v>
      </c>
      <c r="K24">
        <v>-8.0865673687105719E-3</v>
      </c>
      <c r="L24">
        <v>-4.9512975258386247E-3</v>
      </c>
      <c r="M24">
        <v>-4.9607410261560828E-3</v>
      </c>
      <c r="N24">
        <v>1.2470366559803223E-3</v>
      </c>
      <c r="O24">
        <v>-6.1463846804958346E-3</v>
      </c>
      <c r="P24">
        <v>1.6923416427995464E-3</v>
      </c>
      <c r="Q24">
        <v>-1.1415730252121812E-4</v>
      </c>
      <c r="R24">
        <v>-2.5527862493417157E-3</v>
      </c>
      <c r="S24">
        <v>-1.0718133576881799E-3</v>
      </c>
      <c r="T24">
        <v>8.4904787833180759E-5</v>
      </c>
      <c r="U24">
        <v>0</v>
      </c>
      <c r="V24">
        <v>0</v>
      </c>
      <c r="W24">
        <v>0</v>
      </c>
      <c r="X24">
        <v>2.762538122132312E-2</v>
      </c>
      <c r="Y24">
        <v>-7.5815936033978529E-2</v>
      </c>
      <c r="Z24">
        <v>-7.5346927732672167E-2</v>
      </c>
      <c r="AA24">
        <v>-7.5142800193877785E-2</v>
      </c>
      <c r="AB24">
        <v>-7.5011180133862182E-2</v>
      </c>
      <c r="AC24">
        <v>-5.0642556222291774E-2</v>
      </c>
      <c r="AD24">
        <v>4.5186700885147986E-2</v>
      </c>
      <c r="AE24">
        <v>4.8509046709762756E-2</v>
      </c>
      <c r="AF24">
        <v>4.4604005231611545E-2</v>
      </c>
      <c r="AG24">
        <v>4.115111532840967E-2</v>
      </c>
      <c r="AH24">
        <v>4.2466399341611089E-2</v>
      </c>
      <c r="AI24">
        <v>5.0073334648837765E-2</v>
      </c>
      <c r="AJ24">
        <v>4.398491975251384E-2</v>
      </c>
      <c r="AK24">
        <v>5.2757817342967084E-2</v>
      </c>
      <c r="AL24">
        <v>4.0930480734601239E-2</v>
      </c>
      <c r="AM24">
        <v>4.8422907230718716E-2</v>
      </c>
      <c r="AN24">
        <v>5.073647841842898E-2</v>
      </c>
      <c r="AO24">
        <v>0</v>
      </c>
      <c r="AP24">
        <v>0</v>
      </c>
      <c r="AQ24">
        <v>0</v>
      </c>
      <c r="AR24">
        <v>0</v>
      </c>
      <c r="AS24">
        <v>3.1591062327227269E-2</v>
      </c>
      <c r="AT24">
        <v>-0.10106112529118111</v>
      </c>
      <c r="AU24">
        <v>-0.10083367511176393</v>
      </c>
      <c r="AV24">
        <v>-0.10069133737585333</v>
      </c>
      <c r="AW24">
        <v>-0.10093332999226755</v>
      </c>
      <c r="AX24">
        <v>-0.10060699475153895</v>
      </c>
      <c r="AY24">
        <v>-6.3121255133652909E-2</v>
      </c>
      <c r="AZ24">
        <v>5.8171445534434894E-2</v>
      </c>
      <c r="BA24">
        <v>9.708856452836391E-2</v>
      </c>
      <c r="BB24">
        <v>9.8528944955795505E-2</v>
      </c>
      <c r="BC24">
        <v>9.4382791981213063E-2</v>
      </c>
      <c r="BD24">
        <v>9.5477471134622863E-2</v>
      </c>
      <c r="BE24">
        <v>9.3888924528292561E-2</v>
      </c>
      <c r="BF24">
        <v>9.3089482624862302E-2</v>
      </c>
      <c r="BG24">
        <v>8.6805788957463784E-2</v>
      </c>
      <c r="BH24">
        <v>0.10254327932702736</v>
      </c>
      <c r="BI24">
        <v>0</v>
      </c>
      <c r="BJ24">
        <v>0</v>
      </c>
      <c r="BK24">
        <v>0</v>
      </c>
      <c r="BL24">
        <v>0</v>
      </c>
      <c r="BM24">
        <v>0.22078690896148945</v>
      </c>
      <c r="BN24">
        <v>4.4511022795803844E-2</v>
      </c>
      <c r="BO24">
        <v>-0.12567944342823412</v>
      </c>
      <c r="BP24">
        <v>-0.12581508662489693</v>
      </c>
      <c r="BQ24">
        <v>-0.12579302765079595</v>
      </c>
      <c r="BR24">
        <v>-0.12587402996199037</v>
      </c>
      <c r="BS24">
        <v>-0.1253743794004388</v>
      </c>
      <c r="BT24">
        <v>-0.12583342802555125</v>
      </c>
      <c r="BU24">
        <v>-8.3948422206165288E-2</v>
      </c>
      <c r="BV24">
        <v>-2.7207232240916226E-2</v>
      </c>
      <c r="BW24">
        <v>0.1093728342254041</v>
      </c>
      <c r="BX24">
        <v>0.14258755222756939</v>
      </c>
      <c r="BY24">
        <v>0.14134470335103691</v>
      </c>
      <c r="BZ24">
        <v>0.1370502816930711</v>
      </c>
      <c r="CA24">
        <v>0.14144297975455156</v>
      </c>
      <c r="CB24">
        <v>0.13981142837824037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1.5546810941739213</v>
      </c>
      <c r="CI24">
        <v>-5.8740942874675656E-2</v>
      </c>
      <c r="CJ24">
        <v>-0.15040123877832631</v>
      </c>
      <c r="CK24">
        <v>-0.15027448538320165</v>
      </c>
      <c r="CL24">
        <v>-0.15057789042675712</v>
      </c>
      <c r="CM24">
        <v>-0.15140205988989744</v>
      </c>
      <c r="CN24">
        <v>-0.15054693003880501</v>
      </c>
      <c r="CO24">
        <v>-0.15031029428304271</v>
      </c>
      <c r="CP24">
        <v>-0.1505292957087758</v>
      </c>
      <c r="CQ24">
        <v>-0.10868926807523356</v>
      </c>
      <c r="CR24">
        <v>-8.3255242828822726E-2</v>
      </c>
      <c r="CS24">
        <v>0.14194894254736826</v>
      </c>
      <c r="CT24">
        <v>0.14847329890087543</v>
      </c>
      <c r="CU24">
        <v>0.19518627720033443</v>
      </c>
      <c r="CV24">
        <v>0.18713400541967617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1.9471735054727703</v>
      </c>
      <c r="DC24">
        <v>0.28198271703170269</v>
      </c>
      <c r="DD24">
        <v>-0.14060190233942377</v>
      </c>
      <c r="DE24">
        <v>-0.16593619314378294</v>
      </c>
      <c r="DF24">
        <v>-0.16577674288693603</v>
      </c>
      <c r="DG24">
        <v>-0.16566904743020905</v>
      </c>
      <c r="DH24">
        <v>-0.16684675813686101</v>
      </c>
      <c r="DI24">
        <v>-0.16616356257115328</v>
      </c>
      <c r="DJ24">
        <v>-0.16574765934140254</v>
      </c>
      <c r="DK24">
        <v>-0.16425336936047286</v>
      </c>
      <c r="DL24">
        <v>-0.15979748773768529</v>
      </c>
      <c r="DM24">
        <v>-0.11545369054718142</v>
      </c>
      <c r="DN24">
        <v>-4.2032870248654666E-2</v>
      </c>
      <c r="DO24">
        <v>0.15025919091045806</v>
      </c>
      <c r="DP24">
        <v>0.17809068322493204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1.9304210456390662</v>
      </c>
      <c r="DX24">
        <v>-8.2869373681778685E-2</v>
      </c>
      <c r="DY24">
        <v>-0.18577092597811107</v>
      </c>
      <c r="DZ24">
        <v>-0.18604871504137235</v>
      </c>
      <c r="EA24">
        <v>-0.18610239724035885</v>
      </c>
      <c r="EB24">
        <v>-0.18589349389213491</v>
      </c>
      <c r="EC24">
        <v>-0.1869257032181029</v>
      </c>
      <c r="ED24">
        <v>-0.18618039626917585</v>
      </c>
      <c r="EE24">
        <v>-0.18423240805519894</v>
      </c>
      <c r="EF24">
        <v>-0.18484590520318417</v>
      </c>
      <c r="EG24">
        <v>-0.18416179742752806</v>
      </c>
      <c r="EH24">
        <v>-0.14563811507380331</v>
      </c>
      <c r="EI24">
        <v>-6.4801065273992681E-2</v>
      </c>
      <c r="EJ24">
        <v>0.18727909576166912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0.83134318143802233</v>
      </c>
      <c r="ER24">
        <v>0.37133304001184148</v>
      </c>
      <c r="ES24">
        <v>-0.16832707587299806</v>
      </c>
      <c r="ET24">
        <v>-0.20175060692324265</v>
      </c>
      <c r="EU24">
        <v>-0.20140171357389891</v>
      </c>
      <c r="EV24">
        <v>-0.20145376358497968</v>
      </c>
      <c r="EW24">
        <v>-0.20119785086890435</v>
      </c>
      <c r="EX24">
        <v>-0.20133197932465532</v>
      </c>
      <c r="EY24">
        <v>-0.19938944899613115</v>
      </c>
      <c r="EZ24">
        <v>-0.20009920016604454</v>
      </c>
      <c r="FA24">
        <v>-0.19905071998804288</v>
      </c>
      <c r="FB24">
        <v>-0.20040783032153989</v>
      </c>
      <c r="FC24">
        <v>-0.11896999026515009</v>
      </c>
      <c r="FD24">
        <v>-4.0027162236887417E-2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0.61598349167646038</v>
      </c>
      <c r="FM24">
        <v>-0.11234012354104288</v>
      </c>
      <c r="FN24">
        <v>-0.21699720455548746</v>
      </c>
      <c r="FO24">
        <v>-0.21617321459646704</v>
      </c>
      <c r="FP24">
        <v>-0.21632477433093217</v>
      </c>
      <c r="FQ24">
        <v>-0.21625935153510686</v>
      </c>
      <c r="FR24">
        <v>-0.21627658712460898</v>
      </c>
      <c r="FS24">
        <v>-0.21412621299729345</v>
      </c>
      <c r="FT24">
        <v>-0.21408020624379029</v>
      </c>
      <c r="FU24">
        <v>-0.21422650204439597</v>
      </c>
      <c r="FV24">
        <v>-0.21358232564885854</v>
      </c>
      <c r="FW24">
        <v>-0.2141287846957059</v>
      </c>
      <c r="FX24">
        <v>-0.181228014616136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1.3477409255445953</v>
      </c>
      <c r="GG24">
        <v>0.44818667259418332</v>
      </c>
      <c r="GH24">
        <v>-0.17677385775402191</v>
      </c>
      <c r="GI24">
        <v>-0.23648421088993207</v>
      </c>
      <c r="GJ24">
        <v>-0.23599007003762579</v>
      </c>
      <c r="GK24">
        <v>-0.23769485893952072</v>
      </c>
      <c r="GL24">
        <v>-0.23736679450891543</v>
      </c>
      <c r="GM24">
        <v>-0.23415863311088592</v>
      </c>
      <c r="GN24">
        <v>-0.23455165711899978</v>
      </c>
      <c r="GO24">
        <v>-0.23419664258496212</v>
      </c>
      <c r="GP24">
        <v>-0.23431312945873389</v>
      </c>
      <c r="GQ24">
        <v>-0.23357496450740117</v>
      </c>
      <c r="GR24">
        <v>-0.23435230123253306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1.3794556603945813</v>
      </c>
      <c r="HA24">
        <v>0.7887331054519463</v>
      </c>
      <c r="HB24">
        <v>-6.1697827665429188E-2</v>
      </c>
      <c r="HC24">
        <v>-0.25190927618718262</v>
      </c>
      <c r="HD24">
        <v>-0.25138857257548325</v>
      </c>
      <c r="HE24">
        <v>-0.25121280686414521</v>
      </c>
      <c r="HF24">
        <v>-0.25128964650829927</v>
      </c>
      <c r="HG24">
        <v>-0.24859105847763127</v>
      </c>
      <c r="HH24">
        <v>-0.24967818533976305</v>
      </c>
      <c r="HI24">
        <v>-0.24950595030431089</v>
      </c>
      <c r="HJ24">
        <v>-0.24842538054323468</v>
      </c>
      <c r="HK24">
        <v>-0.24929886384913647</v>
      </c>
      <c r="HL24">
        <v>-0.24959825285421458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0.96279881877323514</v>
      </c>
      <c r="HV24">
        <v>0.67066911332947299</v>
      </c>
      <c r="HW24">
        <v>-0.17140578935122619</v>
      </c>
      <c r="HX24">
        <v>-0.26676886175479869</v>
      </c>
      <c r="HY24">
        <v>-0.26639711649058662</v>
      </c>
      <c r="HZ24">
        <v>-0.26718067629619385</v>
      </c>
      <c r="IA24">
        <v>-0.26402863592308345</v>
      </c>
      <c r="IB24">
        <v>-0.26333001220545338</v>
      </c>
      <c r="IC24">
        <v>-0.26384695252324314</v>
      </c>
      <c r="ID24">
        <v>-0.26483818124812569</v>
      </c>
      <c r="IE24">
        <v>-0.26337054986912745</v>
      </c>
      <c r="IF24">
        <v>-0.26349580494757652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1.4125540093752813</v>
      </c>
      <c r="IP24">
        <v>0.8917736663275827</v>
      </c>
      <c r="IQ24">
        <v>-4.8050659493125016E-2</v>
      </c>
      <c r="IR24">
        <v>-0.28651793987677143</v>
      </c>
      <c r="IS24">
        <v>-0.28662208289503072</v>
      </c>
      <c r="IT24">
        <v>-0.28712067378461559</v>
      </c>
      <c r="IU24">
        <v>-0.28376445050609944</v>
      </c>
      <c r="IV24">
        <v>-0.2836461620008261</v>
      </c>
      <c r="IW24">
        <v>-0.28349486179039235</v>
      </c>
      <c r="IX24">
        <v>-0.28489806988889982</v>
      </c>
      <c r="IY24">
        <v>-0.28441345152489217</v>
      </c>
      <c r="IZ24">
        <v>-0.28370029120934148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2.0776226332486503</v>
      </c>
      <c r="JK24">
        <v>0.70243879818486654</v>
      </c>
      <c r="JL24">
        <v>-0.1767927837076651</v>
      </c>
      <c r="JM24">
        <v>-0.30231212153302406</v>
      </c>
      <c r="JN24">
        <v>-0.3018169057380774</v>
      </c>
      <c r="JO24">
        <v>-0.29931211934622387</v>
      </c>
      <c r="JP24">
        <v>-0.2990521860066106</v>
      </c>
      <c r="JQ24">
        <v>-0.29971556782564013</v>
      </c>
      <c r="JR24">
        <v>-0.29884375180802841</v>
      </c>
      <c r="JS24">
        <v>-0.29941631412582664</v>
      </c>
      <c r="JT24">
        <v>-0.29858717622049025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1.6663876670604647</v>
      </c>
      <c r="KE24">
        <v>1.0578028746624635</v>
      </c>
      <c r="KF24">
        <v>4.2383133629844687E-2</v>
      </c>
      <c r="KG24">
        <v>-0.28777457747742113</v>
      </c>
      <c r="KH24">
        <v>-0.31718655513144373</v>
      </c>
      <c r="KI24">
        <v>-0.31428027674212633</v>
      </c>
      <c r="KJ24">
        <v>-0.31463778683310645</v>
      </c>
      <c r="KK24">
        <v>-0.31402449359865497</v>
      </c>
      <c r="KL24">
        <v>-0.31363276549473901</v>
      </c>
      <c r="KM24">
        <v>-0.31370381931609703</v>
      </c>
      <c r="KN24">
        <v>-0.31365806192811224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2.0690377690580424</v>
      </c>
      <c r="KY24">
        <v>2.1991527724051974</v>
      </c>
      <c r="KZ24">
        <v>0.74216290081644987</v>
      </c>
      <c r="LA24">
        <v>-9.8575406529140874E-2</v>
      </c>
      <c r="LB24">
        <v>-0.33799165682709131</v>
      </c>
      <c r="LC24">
        <v>-0.33403636320083946</v>
      </c>
      <c r="LD24">
        <v>-0.33385206470034157</v>
      </c>
      <c r="LE24">
        <v>-0.33413021088895795</v>
      </c>
      <c r="LF24">
        <v>-0.33398031313655713</v>
      </c>
      <c r="LG24">
        <v>-0.33401262874079762</v>
      </c>
      <c r="LH24">
        <v>-0.33386259794331941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1.7570776983257259</v>
      </c>
      <c r="LT24">
        <v>1.2979590482235068</v>
      </c>
      <c r="LU24">
        <v>0.59317840058296345</v>
      </c>
      <c r="LV24">
        <v>-0.22050405207321838</v>
      </c>
      <c r="LW24">
        <v>-0.34951282854240445</v>
      </c>
      <c r="LX24">
        <v>-0.34841551956372785</v>
      </c>
      <c r="LY24">
        <v>-0.34861812304958273</v>
      </c>
      <c r="LZ24">
        <v>-0.34939852579495628</v>
      </c>
      <c r="MA24">
        <v>-0.34849422493407173</v>
      </c>
      <c r="MB24">
        <v>-0.34892966029495409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1.9610129275398149</v>
      </c>
      <c r="MO24">
        <v>1.351791446483523</v>
      </c>
      <c r="MP24">
        <v>0.42914363753779611</v>
      </c>
      <c r="MQ24">
        <v>-0.20862245583108957</v>
      </c>
      <c r="MR24">
        <v>-0.36413232322286815</v>
      </c>
      <c r="MS24">
        <v>-0.3632419563864962</v>
      </c>
      <c r="MT24">
        <v>-0.36420250581814217</v>
      </c>
      <c r="MU24">
        <v>-0.36349021475273319</v>
      </c>
      <c r="MV24">
        <v>-0.36437635085198916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1.779452176742814</v>
      </c>
      <c r="NI24">
        <v>2.2954979003323372</v>
      </c>
      <c r="NJ24">
        <v>1.4284915395790831</v>
      </c>
      <c r="NK24">
        <v>0.30642900583263571</v>
      </c>
      <c r="NL24">
        <v>-0.14893339087868335</v>
      </c>
      <c r="NM24">
        <v>-0.38325914031699981</v>
      </c>
      <c r="NN24">
        <v>-0.38346754601182004</v>
      </c>
      <c r="NO24">
        <v>-0.38383893508877609</v>
      </c>
      <c r="NP24">
        <v>-0.38386631411441241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1.9015031331632823</v>
      </c>
      <c r="OD24">
        <v>2.2670714755287373</v>
      </c>
      <c r="OE24">
        <v>1.279346943851003</v>
      </c>
      <c r="OF24">
        <v>0.37638903415144709</v>
      </c>
      <c r="OG24">
        <v>-0.17133432460884931</v>
      </c>
      <c r="OH24">
        <v>-0.39674005728396178</v>
      </c>
      <c r="OI24">
        <v>-0.3979964405005792</v>
      </c>
      <c r="OJ24">
        <v>-0.3993296435237747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2.2693042615838408</v>
      </c>
      <c r="OY24">
        <v>3.5472255503383407</v>
      </c>
      <c r="OZ24">
        <v>1.3355611822778277</v>
      </c>
      <c r="PA24">
        <v>0.40252223680654464</v>
      </c>
      <c r="PB24">
        <v>-0.29304199696007943</v>
      </c>
      <c r="PC24">
        <v>-0.41272483001264076</v>
      </c>
      <c r="PD24">
        <v>-0.41443657419818797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2.1309017718345569</v>
      </c>
      <c r="PT24">
        <v>2.5384096042518758</v>
      </c>
      <c r="PU24">
        <v>1.261401867671593</v>
      </c>
      <c r="PV24">
        <v>0.59444686773087252</v>
      </c>
      <c r="PW24">
        <v>-0.14759591990019236</v>
      </c>
      <c r="PX24">
        <v>-0.39910782928954414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2.177669039270572</v>
      </c>
      <c r="QN24">
        <v>2.0755527315298505</v>
      </c>
      <c r="QO24">
        <v>2.0275655514713034</v>
      </c>
      <c r="QP24">
        <v>1.5905090968814437</v>
      </c>
      <c r="QQ24">
        <v>0.68476614404718417</v>
      </c>
      <c r="QR24">
        <v>8.8038237173112069E-4</v>
      </c>
      <c r="QS24" s="102" t="s">
        <v>43</v>
      </c>
      <c r="QU24" s="147"/>
      <c r="QV24" s="148"/>
      <c r="QW24" s="148"/>
      <c r="QX24" s="102"/>
      <c r="QY24" s="154">
        <v>23</v>
      </c>
      <c r="QZ24" s="44">
        <v>0.9</v>
      </c>
      <c r="RA24" s="44">
        <f>PY$2*$QV$2 + PY$78*$QV$78 + PY$70*$QV$70 + PY$79*$QV$79 + PY$82*$QV$82 -(PY$65*$QV$65*1000/27.6 + PY$66*$QV$66 + PY$67*$QV$67 + PY$71*$QV$71 + PY$74*$QV$74 + PY$76*$QV$76 + PY$80*$QV$80 + PY$83*$QV$83 +PY$86*$QV$86)</f>
        <v>0</v>
      </c>
      <c r="RB24" s="44">
        <f t="shared" ref="RB24:RT24" si="26">PZ$2*$QV$2 + PZ$78*$QV$78 + PZ$70*$QV$70 + PZ$79*$QV$79 + PZ$82*$QV$82 -(PZ$65*$QV$65*1000/27.6 + PZ$66*$QV$66 + PZ$67*$QV$67 + PZ$71*$QV$71 + PZ$74*$QV$74 + PZ$76*$QV$76 + PZ$80*$QV$80 + PZ$83*$QV$83 +PZ$86*$QV$86)</f>
        <v>0</v>
      </c>
      <c r="RC24" s="44">
        <f t="shared" si="26"/>
        <v>0</v>
      </c>
      <c r="RD24" s="44">
        <f t="shared" si="26"/>
        <v>0</v>
      </c>
      <c r="RE24" s="44">
        <f t="shared" si="26"/>
        <v>0</v>
      </c>
      <c r="RF24" s="44">
        <f t="shared" si="26"/>
        <v>0</v>
      </c>
      <c r="RG24" s="44">
        <f t="shared" si="26"/>
        <v>0</v>
      </c>
      <c r="RH24" s="44">
        <f t="shared" si="26"/>
        <v>0</v>
      </c>
      <c r="RI24" s="44">
        <f t="shared" si="26"/>
        <v>0</v>
      </c>
      <c r="RJ24" s="44">
        <f t="shared" si="26"/>
        <v>0</v>
      </c>
      <c r="RK24" s="44">
        <f t="shared" si="26"/>
        <v>0</v>
      </c>
      <c r="RL24" s="44">
        <f t="shared" si="26"/>
        <v>0</v>
      </c>
      <c r="RM24" s="44">
        <f t="shared" si="26"/>
        <v>0</v>
      </c>
      <c r="RN24" s="44">
        <f t="shared" si="26"/>
        <v>0</v>
      </c>
      <c r="RO24" s="44">
        <f t="shared" si="26"/>
        <v>-9057.8962678066746</v>
      </c>
      <c r="RP24" s="44">
        <f t="shared" si="26"/>
        <v>-11289.60360970598</v>
      </c>
      <c r="RQ24" s="44">
        <f t="shared" si="26"/>
        <v>-12722.457599945148</v>
      </c>
      <c r="RR24" s="44">
        <f t="shared" si="26"/>
        <v>-13144.51211346966</v>
      </c>
      <c r="RS24" s="44">
        <f t="shared" si="26"/>
        <v>-13350.549589982893</v>
      </c>
      <c r="RT24" s="44">
        <f t="shared" si="26"/>
        <v>-13457.902136190231</v>
      </c>
      <c r="RV24" s="95">
        <f t="shared" si="2"/>
        <v>3.66418E+18</v>
      </c>
      <c r="RW24" s="44">
        <f t="shared" si="3"/>
        <v>16.372410000000002</v>
      </c>
      <c r="RX24" s="44">
        <v>0.9</v>
      </c>
      <c r="RY24" s="44">
        <f>0.63*RP24+0.37*RQ24</f>
        <v>-11819.759586094473</v>
      </c>
      <c r="RZ24" s="44">
        <f t="shared" si="4"/>
        <v>-11.819759586094474</v>
      </c>
      <c r="SA24" s="12">
        <f t="shared" si="5"/>
        <v>-3.2257584469361422</v>
      </c>
      <c r="SB24" s="44">
        <v>13.921994278911637</v>
      </c>
    </row>
    <row r="25" spans="1:527" x14ac:dyDescent="0.3">
      <c r="A25">
        <v>0</v>
      </c>
      <c r="B25">
        <v>0</v>
      </c>
      <c r="C25">
        <v>1.9557073744702591</v>
      </c>
      <c r="D25">
        <v>2.0285269214847532</v>
      </c>
      <c r="E25">
        <v>2.0379214034570068</v>
      </c>
      <c r="F25">
        <v>2.0448203551227366</v>
      </c>
      <c r="G25">
        <v>2.0116389896707481</v>
      </c>
      <c r="H25">
        <v>2.0103824969506858</v>
      </c>
      <c r="I25">
        <v>1.9896859064070247</v>
      </c>
      <c r="J25">
        <v>1.9655717759607081</v>
      </c>
      <c r="K25">
        <v>2.0118002782323456</v>
      </c>
      <c r="L25">
        <v>2.0039075104001385</v>
      </c>
      <c r="M25">
        <v>1.9976573975408392</v>
      </c>
      <c r="N25">
        <v>1.9756806024569762</v>
      </c>
      <c r="O25">
        <v>1.9885174589988051</v>
      </c>
      <c r="P25">
        <v>1.9596845238368112</v>
      </c>
      <c r="Q25">
        <v>1.9679026195960623</v>
      </c>
      <c r="R25">
        <v>1.9736936379230514</v>
      </c>
      <c r="S25">
        <v>1.9677620700552252</v>
      </c>
      <c r="T25">
        <v>1.9661874302445779</v>
      </c>
      <c r="U25">
        <v>0</v>
      </c>
      <c r="V25">
        <v>0</v>
      </c>
      <c r="W25">
        <v>0</v>
      </c>
      <c r="X25">
        <v>2.7046156677898434</v>
      </c>
      <c r="Y25">
        <v>2.7682833906121811</v>
      </c>
      <c r="Z25">
        <v>2.779349956256846</v>
      </c>
      <c r="AA25">
        <v>2.7818406748352111</v>
      </c>
      <c r="AB25">
        <v>2.8024972829543144</v>
      </c>
      <c r="AC25">
        <v>2.7979281415194972</v>
      </c>
      <c r="AD25">
        <v>2.6756757245856186</v>
      </c>
      <c r="AE25">
        <v>2.6608924170759547</v>
      </c>
      <c r="AF25">
        <v>2.6839680458759365</v>
      </c>
      <c r="AG25">
        <v>2.7050571897649229</v>
      </c>
      <c r="AH25">
        <v>2.6779030245736322</v>
      </c>
      <c r="AI25">
        <v>2.6386623909828106</v>
      </c>
      <c r="AJ25">
        <v>2.6552546961183729</v>
      </c>
      <c r="AK25">
        <v>2.6158094473215696</v>
      </c>
      <c r="AL25">
        <v>2.6734139189980199</v>
      </c>
      <c r="AM25">
        <v>2.6376202186655546</v>
      </c>
      <c r="AN25">
        <v>2.6215093780774601</v>
      </c>
      <c r="AO25">
        <v>0</v>
      </c>
      <c r="AP25">
        <v>0</v>
      </c>
      <c r="AQ25">
        <v>0</v>
      </c>
      <c r="AR25">
        <v>0</v>
      </c>
      <c r="AS25">
        <v>3.4211241908854055</v>
      </c>
      <c r="AT25">
        <v>3.5738110990659702</v>
      </c>
      <c r="AU25">
        <v>3.561767502955286</v>
      </c>
      <c r="AV25">
        <v>3.558149819507634</v>
      </c>
      <c r="AW25">
        <v>3.5507275450682245</v>
      </c>
      <c r="AX25">
        <v>3.5781815872068963</v>
      </c>
      <c r="AY25">
        <v>3.5301361447167676</v>
      </c>
      <c r="AZ25">
        <v>3.4086944264349093</v>
      </c>
      <c r="BA25">
        <v>3.3597117239987182</v>
      </c>
      <c r="BB25">
        <v>3.3448333161604995</v>
      </c>
      <c r="BC25">
        <v>3.3307754624695698</v>
      </c>
      <c r="BD25">
        <v>3.321528585822398</v>
      </c>
      <c r="BE25">
        <v>3.3366981137404608</v>
      </c>
      <c r="BF25">
        <v>3.3503092521966962</v>
      </c>
      <c r="BG25">
        <v>3.3782826522221239</v>
      </c>
      <c r="BH25">
        <v>3.2957085463228974</v>
      </c>
      <c r="BI25">
        <v>0</v>
      </c>
      <c r="BJ25">
        <v>0</v>
      </c>
      <c r="BK25">
        <v>0</v>
      </c>
      <c r="BL25">
        <v>0</v>
      </c>
      <c r="BM25">
        <v>3.5865683978789438</v>
      </c>
      <c r="BN25">
        <v>4.1905431992893405</v>
      </c>
      <c r="BO25">
        <v>4.3084199231085991</v>
      </c>
      <c r="BP25">
        <v>4.3810220603632013</v>
      </c>
      <c r="BQ25">
        <v>4.3196148835098178</v>
      </c>
      <c r="BR25">
        <v>4.3217135043835491</v>
      </c>
      <c r="BS25">
        <v>4.3301279254576626</v>
      </c>
      <c r="BT25">
        <v>4.3251055196762476</v>
      </c>
      <c r="BU25">
        <v>4.2883403915809017</v>
      </c>
      <c r="BV25">
        <v>4.2462950072539245</v>
      </c>
      <c r="BW25">
        <v>4.0643601353181227</v>
      </c>
      <c r="BX25">
        <v>4.0284431650771149</v>
      </c>
      <c r="BY25">
        <v>4.0191310256815269</v>
      </c>
      <c r="BZ25">
        <v>4.0474947979358626</v>
      </c>
      <c r="CA25">
        <v>4.0234851384976889</v>
      </c>
      <c r="CB25">
        <v>4.0363474204295171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3.2157157593878849</v>
      </c>
      <c r="CI25">
        <v>5.0069378854476296</v>
      </c>
      <c r="CJ25">
        <v>5.0894349016505043</v>
      </c>
      <c r="CK25">
        <v>5.1389989161890606</v>
      </c>
      <c r="CL25">
        <v>5.0954244009819156</v>
      </c>
      <c r="CM25">
        <v>5.0938489974121799</v>
      </c>
      <c r="CN25">
        <v>5.0211888185797866</v>
      </c>
      <c r="CO25">
        <v>5.0808204196446143</v>
      </c>
      <c r="CP25">
        <v>5.1499087202298792</v>
      </c>
      <c r="CQ25">
        <v>4.9855440772540547</v>
      </c>
      <c r="CR25">
        <v>4.9788888191885698</v>
      </c>
      <c r="CS25">
        <v>4.7152864824759018</v>
      </c>
      <c r="CT25">
        <v>4.7803684037687662</v>
      </c>
      <c r="CU25">
        <v>4.7006435694198512</v>
      </c>
      <c r="CV25">
        <v>4.7185276759202113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3.0004362919279175</v>
      </c>
      <c r="DC25">
        <v>5.1047469687896889</v>
      </c>
      <c r="DD25">
        <v>5.6412250388153931</v>
      </c>
      <c r="DE25">
        <v>5.6305538080098962</v>
      </c>
      <c r="DF25">
        <v>5.6563332529902626</v>
      </c>
      <c r="DG25">
        <v>5.6845177767479651</v>
      </c>
      <c r="DH25">
        <v>5.621452637306442</v>
      </c>
      <c r="DI25">
        <v>5.5504374565510055</v>
      </c>
      <c r="DJ25">
        <v>5.6438001537312843</v>
      </c>
      <c r="DK25">
        <v>5.5645968100768854</v>
      </c>
      <c r="DL25">
        <v>5.5948889157310164</v>
      </c>
      <c r="DM25">
        <v>5.4898600058458173</v>
      </c>
      <c r="DN25">
        <v>5.4594369768919284</v>
      </c>
      <c r="DO25">
        <v>5.2578648781747539</v>
      </c>
      <c r="DP25">
        <v>5.2603552023648259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3.6138766235999862</v>
      </c>
      <c r="DX25">
        <v>5.7018373719182867</v>
      </c>
      <c r="DY25">
        <v>5.8494654409422013</v>
      </c>
      <c r="DZ25">
        <v>5.8835630619228185</v>
      </c>
      <c r="EA25">
        <v>5.8261457539443429</v>
      </c>
      <c r="EB25">
        <v>5.9395050250871915</v>
      </c>
      <c r="EC25">
        <v>5.8256015062366462</v>
      </c>
      <c r="ED25">
        <v>5.8719316232854251</v>
      </c>
      <c r="EE25">
        <v>5.8149832504428751</v>
      </c>
      <c r="EF25">
        <v>5.8030304385081042</v>
      </c>
      <c r="EG25">
        <v>5.721747961740185</v>
      </c>
      <c r="EH25">
        <v>5.7245274235877472</v>
      </c>
      <c r="EI25">
        <v>5.7074164809448709</v>
      </c>
      <c r="EJ25">
        <v>5.4454930917865703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4.3284201070192143</v>
      </c>
      <c r="ER25">
        <v>5.4650975641197803</v>
      </c>
      <c r="ES25">
        <v>6.0709373957775759</v>
      </c>
      <c r="ET25">
        <v>6.041650998406257</v>
      </c>
      <c r="EU25">
        <v>6.0923357041744861</v>
      </c>
      <c r="EV25">
        <v>6.0838680055974192</v>
      </c>
      <c r="EW25">
        <v>6.0971235393566596</v>
      </c>
      <c r="EX25">
        <v>6.1147045006657939</v>
      </c>
      <c r="EY25">
        <v>6.0282019908011506</v>
      </c>
      <c r="EZ25">
        <v>6.0365160546553636</v>
      </c>
      <c r="FA25">
        <v>6.1005400758395067</v>
      </c>
      <c r="FB25">
        <v>6.0252931756537782</v>
      </c>
      <c r="FC25">
        <v>5.907229998204329</v>
      </c>
      <c r="FD25">
        <v>5.8189214145322072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5.2340723674856084</v>
      </c>
      <c r="FM25">
        <v>6.1337713000834935</v>
      </c>
      <c r="FN25">
        <v>6.344571521077742</v>
      </c>
      <c r="FO25">
        <v>6.3548814459041125</v>
      </c>
      <c r="FP25">
        <v>6.3003469165298291</v>
      </c>
      <c r="FQ25">
        <v>6.3287259581729582</v>
      </c>
      <c r="FR25">
        <v>6.3745730616212963</v>
      </c>
      <c r="FS25">
        <v>6.2913293520121991</v>
      </c>
      <c r="FT25">
        <v>6.3312145663036947</v>
      </c>
      <c r="FU25">
        <v>6.2320138023513278</v>
      </c>
      <c r="FV25">
        <v>6.3286866947961382</v>
      </c>
      <c r="FW25">
        <v>6.231860245060318</v>
      </c>
      <c r="FX25">
        <v>6.2333050754134387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4.3109946115627613</v>
      </c>
      <c r="GG25">
        <v>5.7000851686680978</v>
      </c>
      <c r="GH25">
        <v>6.4247431084924118</v>
      </c>
      <c r="GI25">
        <v>6.3894068966119963</v>
      </c>
      <c r="GJ25">
        <v>6.5211640503203485</v>
      </c>
      <c r="GK25">
        <v>6.3126396193595848</v>
      </c>
      <c r="GL25">
        <v>6.4125866601439192</v>
      </c>
      <c r="GM25">
        <v>6.4027253254062915</v>
      </c>
      <c r="GN25">
        <v>6.3689686070706113</v>
      </c>
      <c r="GO25">
        <v>6.4098169984902453</v>
      </c>
      <c r="GP25">
        <v>6.395478831894148</v>
      </c>
      <c r="GQ25">
        <v>6.3930313133553458</v>
      </c>
      <c r="GR25">
        <v>6.3016173384864418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4.1793403899231842</v>
      </c>
      <c r="HA25">
        <v>5.4972289651675599</v>
      </c>
      <c r="HB25">
        <v>6.4428076657311717</v>
      </c>
      <c r="HC25">
        <v>6.6529810671760776</v>
      </c>
      <c r="HD25">
        <v>6.6398551559554404</v>
      </c>
      <c r="HE25">
        <v>6.7326777713069088</v>
      </c>
      <c r="HF25">
        <v>6.6892560869489976</v>
      </c>
      <c r="HG25">
        <v>6.5964449055590793</v>
      </c>
      <c r="HH25">
        <v>6.5426432894711093</v>
      </c>
      <c r="HI25">
        <v>6.547705249322374</v>
      </c>
      <c r="HJ25">
        <v>6.5239086155211998</v>
      </c>
      <c r="HK25">
        <v>6.5839392333930773</v>
      </c>
      <c r="HL25">
        <v>6.6659293666896868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5.1286236975958284</v>
      </c>
      <c r="HV25">
        <v>5.9937057801164038</v>
      </c>
      <c r="HW25">
        <v>6.8773817640416208</v>
      </c>
      <c r="HX25">
        <v>6.9527043860102644</v>
      </c>
      <c r="HY25">
        <v>6.7986696576944894</v>
      </c>
      <c r="HZ25">
        <v>6.8047203822297426</v>
      </c>
      <c r="IA25">
        <v>6.8193530198914303</v>
      </c>
      <c r="IB25">
        <v>6.7891113897447504</v>
      </c>
      <c r="IC25">
        <v>6.8730864356397561</v>
      </c>
      <c r="ID25">
        <v>6.7882476975125225</v>
      </c>
      <c r="IE25">
        <v>6.8723029209806477</v>
      </c>
      <c r="IF25">
        <v>6.876247819134707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4.4302871743913093</v>
      </c>
      <c r="IP25">
        <v>5.6565401450014816</v>
      </c>
      <c r="IQ25">
        <v>6.7273681060812818</v>
      </c>
      <c r="IR25">
        <v>7.0233308268394241</v>
      </c>
      <c r="IS25">
        <v>7.0209074897086783</v>
      </c>
      <c r="IT25">
        <v>7.0342200405822117</v>
      </c>
      <c r="IU25">
        <v>6.9053209808837215</v>
      </c>
      <c r="IV25">
        <v>6.9126499217501518</v>
      </c>
      <c r="IW25">
        <v>6.9524008166849125</v>
      </c>
      <c r="IX25">
        <v>6.9187789365222807</v>
      </c>
      <c r="IY25">
        <v>6.9292164716358</v>
      </c>
      <c r="IZ25">
        <v>6.996804612571653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4.3539172050831922</v>
      </c>
      <c r="JK25">
        <v>6.2414076419749085</v>
      </c>
      <c r="JL25">
        <v>7.0759579272881687</v>
      </c>
      <c r="JM25">
        <v>7.26844035131887</v>
      </c>
      <c r="JN25">
        <v>7.3347356644894406</v>
      </c>
      <c r="JO25">
        <v>7.1644560429485962</v>
      </c>
      <c r="JP25">
        <v>7.1253361137179576</v>
      </c>
      <c r="JQ25">
        <v>7.1484473265614197</v>
      </c>
      <c r="JR25">
        <v>7.205510951112049</v>
      </c>
      <c r="JS25">
        <v>7.1745867869208615</v>
      </c>
      <c r="JT25">
        <v>7.1938165203634359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4.5364855518462921</v>
      </c>
      <c r="KE25">
        <v>5.9404490825392653</v>
      </c>
      <c r="KF25">
        <v>7.1180898587329304</v>
      </c>
      <c r="KG25">
        <v>7.4357580312078433</v>
      </c>
      <c r="KH25">
        <v>7.3854137066223009</v>
      </c>
      <c r="KI25">
        <v>7.4438650037169252</v>
      </c>
      <c r="KJ25">
        <v>7.3895966591947166</v>
      </c>
      <c r="KK25">
        <v>7.406019889373872</v>
      </c>
      <c r="KL25">
        <v>7.4321208392233515</v>
      </c>
      <c r="KM25">
        <v>7.5072852965378649</v>
      </c>
      <c r="KN25">
        <v>7.5198599439836586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4.0358529262023124</v>
      </c>
      <c r="KY25">
        <v>4.5099895116644815</v>
      </c>
      <c r="KZ25">
        <v>6.3206185331809355</v>
      </c>
      <c r="LA25">
        <v>7.411088501606943</v>
      </c>
      <c r="LB25">
        <v>7.6075824959935616</v>
      </c>
      <c r="LC25">
        <v>7.4408188442914049</v>
      </c>
      <c r="LD25">
        <v>7.5275599628060723</v>
      </c>
      <c r="LE25">
        <v>7.4411285504330884</v>
      </c>
      <c r="LF25">
        <v>7.3854967270572773</v>
      </c>
      <c r="LG25">
        <v>7.4601309382923047</v>
      </c>
      <c r="LH25">
        <v>7.4642613277143441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4.6663088434102669</v>
      </c>
      <c r="LT25">
        <v>5.9044487299365711</v>
      </c>
      <c r="LU25">
        <v>6.7646947453628972</v>
      </c>
      <c r="LV25">
        <v>7.6584416667769748</v>
      </c>
      <c r="LW25">
        <v>7.7167363399881381</v>
      </c>
      <c r="LX25">
        <v>7.7518428147585778</v>
      </c>
      <c r="LY25">
        <v>7.6551413269490913</v>
      </c>
      <c r="LZ25">
        <v>7.8110480446156112</v>
      </c>
      <c r="MA25">
        <v>7.8140442354439221</v>
      </c>
      <c r="MB25">
        <v>7.717101132873359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4.7906482608813166</v>
      </c>
      <c r="MO25">
        <v>6.1470052174856429</v>
      </c>
      <c r="MP25">
        <v>7.2283994944407173</v>
      </c>
      <c r="MQ25">
        <v>7.8050834651812906</v>
      </c>
      <c r="MR25">
        <v>8.0645557524199258</v>
      </c>
      <c r="MS25">
        <v>7.9010649362580159</v>
      </c>
      <c r="MT25">
        <v>7.9652243848927409</v>
      </c>
      <c r="MU25">
        <v>7.8927934623070666</v>
      </c>
      <c r="MV25">
        <v>7.8286878820893628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4.4876378039332474</v>
      </c>
      <c r="NI25">
        <v>4.6777229104804254</v>
      </c>
      <c r="NJ25">
        <v>6.0842221344053762</v>
      </c>
      <c r="NK25">
        <v>7.269201885906809</v>
      </c>
      <c r="NL25">
        <v>7.889329721765205</v>
      </c>
      <c r="NM25">
        <v>8.1428412194105135</v>
      </c>
      <c r="NN25">
        <v>8.0827986606807052</v>
      </c>
      <c r="NO25">
        <v>8.1334637759510375</v>
      </c>
      <c r="NP25">
        <v>8.1575911635691654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4.7646698365343996</v>
      </c>
      <c r="OD25">
        <v>5.0353536883191188</v>
      </c>
      <c r="OE25">
        <v>6.4577773131662743</v>
      </c>
      <c r="OF25">
        <v>7.5410816621821208</v>
      </c>
      <c r="OG25">
        <v>8.0857349085713555</v>
      </c>
      <c r="OH25">
        <v>8.2906709958707161</v>
      </c>
      <c r="OI25">
        <v>8.2212428392799755</v>
      </c>
      <c r="OJ25">
        <v>8.398882290708821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4.6791234706407936</v>
      </c>
      <c r="OY25">
        <v>4.1510053960581974</v>
      </c>
      <c r="OZ25">
        <v>6.6547749472605222</v>
      </c>
      <c r="PA25">
        <v>7.6878184290805009</v>
      </c>
      <c r="PB25">
        <v>8.2869804704692349</v>
      </c>
      <c r="PC25">
        <v>8.5251222634029737</v>
      </c>
      <c r="PD25">
        <v>8.4133902107418539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4.5839744742405388</v>
      </c>
      <c r="PT25">
        <v>5.2026415840470941</v>
      </c>
      <c r="PU25">
        <v>6.6793276793195764</v>
      </c>
      <c r="PV25">
        <v>7.7286994550059873</v>
      </c>
      <c r="PW25">
        <v>8.3273262208617282</v>
      </c>
      <c r="PX25">
        <v>8.5622991892168088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3.5774359173767474</v>
      </c>
      <c r="QN25">
        <v>4.8784861295424866</v>
      </c>
      <c r="QO25">
        <v>5.9079935227444231</v>
      </c>
      <c r="QP25">
        <v>6.6659230136546954</v>
      </c>
      <c r="QQ25">
        <v>7.6945386101232014</v>
      </c>
      <c r="QR25">
        <v>8.473924045376469</v>
      </c>
      <c r="QS25" s="102" t="s">
        <v>45</v>
      </c>
      <c r="QU25" s="102"/>
      <c r="QW25" s="153"/>
      <c r="QX25" s="102"/>
    </row>
    <row r="26" spans="1:527" x14ac:dyDescent="0.3">
      <c r="A26">
        <v>0</v>
      </c>
      <c r="B26">
        <v>0</v>
      </c>
      <c r="C26">
        <v>1.9557073744702591</v>
      </c>
      <c r="D26">
        <v>2.0285269214847528</v>
      </c>
      <c r="E26">
        <v>2.0379214034570063</v>
      </c>
      <c r="F26">
        <v>2.0448203551227366</v>
      </c>
      <c r="G26">
        <v>2.0116389896707481</v>
      </c>
      <c r="H26">
        <v>2.0103824969506854</v>
      </c>
      <c r="I26">
        <v>1.9896859064070245</v>
      </c>
      <c r="J26">
        <v>1.9655717759607081</v>
      </c>
      <c r="K26">
        <v>2.0118002782323456</v>
      </c>
      <c r="L26">
        <v>2.0039075104001385</v>
      </c>
      <c r="M26">
        <v>1.9976573975408392</v>
      </c>
      <c r="N26">
        <v>1.9756806024569762</v>
      </c>
      <c r="O26">
        <v>1.9885174589988053</v>
      </c>
      <c r="P26">
        <v>1.9596845238368112</v>
      </c>
      <c r="Q26">
        <v>1.9679026195960621</v>
      </c>
      <c r="R26">
        <v>1.973693637923051</v>
      </c>
      <c r="S26">
        <v>1.9677620700552252</v>
      </c>
      <c r="T26">
        <v>1.9661874302445772</v>
      </c>
      <c r="U26">
        <v>0</v>
      </c>
      <c r="V26">
        <v>0</v>
      </c>
      <c r="W26">
        <v>0</v>
      </c>
      <c r="X26">
        <v>2.7046156677898434</v>
      </c>
      <c r="Y26">
        <v>2.7682833906121811</v>
      </c>
      <c r="Z26">
        <v>2.7793499562568469</v>
      </c>
      <c r="AA26">
        <v>2.7818406748352111</v>
      </c>
      <c r="AB26">
        <v>2.8024972829543144</v>
      </c>
      <c r="AC26">
        <v>2.7979281415194963</v>
      </c>
      <c r="AD26">
        <v>2.6756757245856182</v>
      </c>
      <c r="AE26">
        <v>2.6608924170759547</v>
      </c>
      <c r="AF26">
        <v>2.6839680458759365</v>
      </c>
      <c r="AG26">
        <v>2.7050571897649229</v>
      </c>
      <c r="AH26">
        <v>2.6779030245736317</v>
      </c>
      <c r="AI26">
        <v>2.6386623909828106</v>
      </c>
      <c r="AJ26">
        <v>2.6552546961183725</v>
      </c>
      <c r="AK26">
        <v>2.6158094473215696</v>
      </c>
      <c r="AL26">
        <v>2.6734139189980199</v>
      </c>
      <c r="AM26">
        <v>2.6376202186655546</v>
      </c>
      <c r="AN26">
        <v>2.6215093780774601</v>
      </c>
      <c r="AO26">
        <v>0</v>
      </c>
      <c r="AP26">
        <v>0</v>
      </c>
      <c r="AQ26">
        <v>0</v>
      </c>
      <c r="AR26">
        <v>0</v>
      </c>
      <c r="AS26">
        <v>3.4211241908854055</v>
      </c>
      <c r="AT26">
        <v>3.5738110990659702</v>
      </c>
      <c r="AU26">
        <v>3.561767502955286</v>
      </c>
      <c r="AV26">
        <v>3.558149819507634</v>
      </c>
      <c r="AW26">
        <v>3.5507275450682245</v>
      </c>
      <c r="AX26">
        <v>3.5781815872068954</v>
      </c>
      <c r="AY26">
        <v>3.5301361447167676</v>
      </c>
      <c r="AZ26">
        <v>3.4086944264349093</v>
      </c>
      <c r="BA26">
        <v>3.3597117239987182</v>
      </c>
      <c r="BB26">
        <v>3.3448333161604999</v>
      </c>
      <c r="BC26">
        <v>3.3307754624695698</v>
      </c>
      <c r="BD26">
        <v>3.321528585822398</v>
      </c>
      <c r="BE26">
        <v>3.3366981137404608</v>
      </c>
      <c r="BF26">
        <v>3.3503092521966953</v>
      </c>
      <c r="BG26">
        <v>3.3782826522221239</v>
      </c>
      <c r="BH26">
        <v>3.2957085463228974</v>
      </c>
      <c r="BI26">
        <v>0</v>
      </c>
      <c r="BJ26">
        <v>0</v>
      </c>
      <c r="BK26">
        <v>0</v>
      </c>
      <c r="BL26">
        <v>0</v>
      </c>
      <c r="BM26">
        <v>3.5865683978789438</v>
      </c>
      <c r="BN26">
        <v>4.1905431992893405</v>
      </c>
      <c r="BO26">
        <v>4.3084199231085982</v>
      </c>
      <c r="BP26">
        <v>4.3810220603632004</v>
      </c>
      <c r="BQ26">
        <v>4.3196148835098169</v>
      </c>
      <c r="BR26">
        <v>4.32171350438355</v>
      </c>
      <c r="BS26">
        <v>4.3301279254576626</v>
      </c>
      <c r="BT26">
        <v>4.3251055196762467</v>
      </c>
      <c r="BU26">
        <v>4.2883403915809035</v>
      </c>
      <c r="BV26">
        <v>4.2462950072539236</v>
      </c>
      <c r="BW26">
        <v>4.0643601353181227</v>
      </c>
      <c r="BX26">
        <v>4.0284431650771149</v>
      </c>
      <c r="BY26">
        <v>4.0191310256815269</v>
      </c>
      <c r="BZ26">
        <v>4.0474947979358626</v>
      </c>
      <c r="CA26">
        <v>4.0234851384976889</v>
      </c>
      <c r="CB26">
        <v>4.0363474204295171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3.215715759387884</v>
      </c>
      <c r="CI26">
        <v>5.0069378854476287</v>
      </c>
      <c r="CJ26">
        <v>5.0894349016505034</v>
      </c>
      <c r="CK26">
        <v>5.1389989161890606</v>
      </c>
      <c r="CL26">
        <v>5.0954244009819147</v>
      </c>
      <c r="CM26">
        <v>5.0938489974121799</v>
      </c>
      <c r="CN26">
        <v>5.0211888185797866</v>
      </c>
      <c r="CO26">
        <v>5.0808204196446134</v>
      </c>
      <c r="CP26">
        <v>5.1499087202298801</v>
      </c>
      <c r="CQ26">
        <v>4.9855440772540538</v>
      </c>
      <c r="CR26">
        <v>4.9788888191885698</v>
      </c>
      <c r="CS26">
        <v>4.7152864824759018</v>
      </c>
      <c r="CT26">
        <v>4.7803684037687662</v>
      </c>
      <c r="CU26">
        <v>4.7006435694198512</v>
      </c>
      <c r="CV26">
        <v>4.7185276759202113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3.0004362919279175</v>
      </c>
      <c r="DC26">
        <v>5.1047469687896889</v>
      </c>
      <c r="DD26">
        <v>5.6412250388153931</v>
      </c>
      <c r="DE26">
        <v>5.6305538080098962</v>
      </c>
      <c r="DF26">
        <v>5.6563332529902626</v>
      </c>
      <c r="DG26">
        <v>5.6845177767479651</v>
      </c>
      <c r="DH26">
        <v>5.6214526373064402</v>
      </c>
      <c r="DI26">
        <v>5.5504374565510046</v>
      </c>
      <c r="DJ26">
        <v>5.6438001537312843</v>
      </c>
      <c r="DK26">
        <v>5.5645968100768854</v>
      </c>
      <c r="DL26">
        <v>5.5948889157310155</v>
      </c>
      <c r="DM26">
        <v>5.4898600058458165</v>
      </c>
      <c r="DN26">
        <v>5.4594369768919293</v>
      </c>
      <c r="DO26">
        <v>5.2578648781747539</v>
      </c>
      <c r="DP26">
        <v>5.2603552023648259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3.6138766235999862</v>
      </c>
      <c r="DX26">
        <v>5.7018373719182867</v>
      </c>
      <c r="DY26">
        <v>5.8494654409422013</v>
      </c>
      <c r="DZ26">
        <v>5.8835630619228185</v>
      </c>
      <c r="EA26">
        <v>5.8261457539443429</v>
      </c>
      <c r="EB26">
        <v>5.9395050250871915</v>
      </c>
      <c r="EC26">
        <v>5.8256015062366462</v>
      </c>
      <c r="ED26">
        <v>5.8719316232854259</v>
      </c>
      <c r="EE26">
        <v>5.8149832504428742</v>
      </c>
      <c r="EF26">
        <v>5.8030304385081033</v>
      </c>
      <c r="EG26">
        <v>5.721747961740185</v>
      </c>
      <c r="EH26">
        <v>5.7245274235877472</v>
      </c>
      <c r="EI26">
        <v>5.7074164809448709</v>
      </c>
      <c r="EJ26">
        <v>5.4454930917865685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4.3284201070192143</v>
      </c>
      <c r="ER26">
        <v>5.4650975641197803</v>
      </c>
      <c r="ES26">
        <v>6.0709373957775759</v>
      </c>
      <c r="ET26">
        <v>6.0416509984062579</v>
      </c>
      <c r="EU26">
        <v>6.0923357041744861</v>
      </c>
      <c r="EV26">
        <v>6.0838680055974192</v>
      </c>
      <c r="EW26">
        <v>6.0971235393566587</v>
      </c>
      <c r="EX26">
        <v>6.1147045006657921</v>
      </c>
      <c r="EY26">
        <v>6.0282019908011506</v>
      </c>
      <c r="EZ26">
        <v>6.0365160546553636</v>
      </c>
      <c r="FA26">
        <v>6.1005400758395067</v>
      </c>
      <c r="FB26">
        <v>6.0252931756537764</v>
      </c>
      <c r="FC26">
        <v>5.907229998204329</v>
      </c>
      <c r="FD26">
        <v>5.8189214145322072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5.2340723674856084</v>
      </c>
      <c r="FM26">
        <v>6.1337713000834935</v>
      </c>
      <c r="FN26">
        <v>6.3445715210777403</v>
      </c>
      <c r="FO26">
        <v>6.3548814459041125</v>
      </c>
      <c r="FP26">
        <v>6.3003469165298274</v>
      </c>
      <c r="FQ26">
        <v>6.3287259581729582</v>
      </c>
      <c r="FR26">
        <v>6.3745730616212963</v>
      </c>
      <c r="FS26">
        <v>6.2913293520121982</v>
      </c>
      <c r="FT26">
        <v>6.3312145663036938</v>
      </c>
      <c r="FU26">
        <v>6.2320138023513287</v>
      </c>
      <c r="FV26">
        <v>6.3286866947961382</v>
      </c>
      <c r="FW26">
        <v>6.2318602450603171</v>
      </c>
      <c r="FX26">
        <v>6.2333050754134387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4.3109946115627613</v>
      </c>
      <c r="GG26">
        <v>5.7000851686680969</v>
      </c>
      <c r="GH26">
        <v>6.4247431084924118</v>
      </c>
      <c r="GI26">
        <v>6.3894068966119937</v>
      </c>
      <c r="GJ26">
        <v>6.5211640503203476</v>
      </c>
      <c r="GK26">
        <v>6.3126396193595848</v>
      </c>
      <c r="GL26">
        <v>6.4125866601439183</v>
      </c>
      <c r="GM26">
        <v>6.4027253254062915</v>
      </c>
      <c r="GN26">
        <v>6.3689686070706113</v>
      </c>
      <c r="GO26">
        <v>6.4098169984902436</v>
      </c>
      <c r="GP26">
        <v>6.395478831894148</v>
      </c>
      <c r="GQ26">
        <v>6.3930313133553449</v>
      </c>
      <c r="GR26">
        <v>6.3016173384864418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4.1793403899231834</v>
      </c>
      <c r="HA26">
        <v>5.4972289651675599</v>
      </c>
      <c r="HB26">
        <v>6.4428076657311717</v>
      </c>
      <c r="HC26">
        <v>6.6529810671760776</v>
      </c>
      <c r="HD26">
        <v>6.6398551559554404</v>
      </c>
      <c r="HE26">
        <v>6.7326777713069088</v>
      </c>
      <c r="HF26">
        <v>6.6892560869489976</v>
      </c>
      <c r="HG26">
        <v>6.5964449055590801</v>
      </c>
      <c r="HH26">
        <v>6.5426432894711093</v>
      </c>
      <c r="HI26">
        <v>6.5477052493223731</v>
      </c>
      <c r="HJ26">
        <v>6.5239086155211998</v>
      </c>
      <c r="HK26">
        <v>6.5839392333930773</v>
      </c>
      <c r="HL26">
        <v>6.6659293666896868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5.1286236975958284</v>
      </c>
      <c r="HV26">
        <v>5.9937057801164038</v>
      </c>
      <c r="HW26">
        <v>6.8773817640416208</v>
      </c>
      <c r="HX26">
        <v>6.9527043860102644</v>
      </c>
      <c r="HY26">
        <v>6.7986696576944894</v>
      </c>
      <c r="HZ26">
        <v>6.8047203822297408</v>
      </c>
      <c r="IA26">
        <v>6.8193530198914285</v>
      </c>
      <c r="IB26">
        <v>6.7891113897447504</v>
      </c>
      <c r="IC26">
        <v>6.8730864356397561</v>
      </c>
      <c r="ID26">
        <v>6.7882476975125225</v>
      </c>
      <c r="IE26">
        <v>6.8723029209806477</v>
      </c>
      <c r="IF26">
        <v>6.8762478191347078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4.4302871743913084</v>
      </c>
      <c r="IP26">
        <v>5.6565401450014816</v>
      </c>
      <c r="IQ26">
        <v>6.7273681060812818</v>
      </c>
      <c r="IR26">
        <v>7.0233308268394241</v>
      </c>
      <c r="IS26">
        <v>7.0209074897086783</v>
      </c>
      <c r="IT26">
        <v>7.0342200405822108</v>
      </c>
      <c r="IU26">
        <v>6.9053209808837188</v>
      </c>
      <c r="IV26">
        <v>6.9126499217501518</v>
      </c>
      <c r="IW26">
        <v>6.9524008166849125</v>
      </c>
      <c r="IX26">
        <v>6.9187789365222807</v>
      </c>
      <c r="IY26">
        <v>6.9292164716358</v>
      </c>
      <c r="IZ26">
        <v>6.996804612571653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4.3539172050831922</v>
      </c>
      <c r="JK26">
        <v>6.2414076419749085</v>
      </c>
      <c r="JL26">
        <v>7.0759579272881687</v>
      </c>
      <c r="JM26">
        <v>7.26844035131887</v>
      </c>
      <c r="JN26">
        <v>7.3347356644894406</v>
      </c>
      <c r="JO26">
        <v>7.1644560429485962</v>
      </c>
      <c r="JP26">
        <v>7.1253361137179576</v>
      </c>
      <c r="JQ26">
        <v>7.1484473265614197</v>
      </c>
      <c r="JR26">
        <v>7.205510951112049</v>
      </c>
      <c r="JS26">
        <v>7.1745867869208615</v>
      </c>
      <c r="JT26">
        <v>7.1938165203634341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4.5364855518462921</v>
      </c>
      <c r="KE26">
        <v>5.9404490825392653</v>
      </c>
      <c r="KF26">
        <v>7.1180898587329304</v>
      </c>
      <c r="KG26">
        <v>7.4357580312078424</v>
      </c>
      <c r="KH26">
        <v>7.3854137066223009</v>
      </c>
      <c r="KI26">
        <v>7.4438650037169234</v>
      </c>
      <c r="KJ26">
        <v>7.3895966591947158</v>
      </c>
      <c r="KK26">
        <v>7.406019889373872</v>
      </c>
      <c r="KL26">
        <v>7.4321208392233515</v>
      </c>
      <c r="KM26">
        <v>7.5072852965378649</v>
      </c>
      <c r="KN26">
        <v>7.5198599439836586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4.0358529262023115</v>
      </c>
      <c r="KY26">
        <v>4.5099895116644815</v>
      </c>
      <c r="KZ26">
        <v>6.3206185331809328</v>
      </c>
      <c r="LA26">
        <v>7.4110885016069412</v>
      </c>
      <c r="LB26">
        <v>7.6075824959935616</v>
      </c>
      <c r="LC26">
        <v>7.4408188442914049</v>
      </c>
      <c r="LD26">
        <v>7.5275599628060723</v>
      </c>
      <c r="LE26">
        <v>7.4411285504330857</v>
      </c>
      <c r="LF26">
        <v>7.3854967270572773</v>
      </c>
      <c r="LG26">
        <v>7.4601309382923047</v>
      </c>
      <c r="LH26">
        <v>7.4642613277143441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4.6663088434102669</v>
      </c>
      <c r="LT26">
        <v>5.9044487299365711</v>
      </c>
      <c r="LU26">
        <v>6.7646947453628954</v>
      </c>
      <c r="LV26">
        <v>7.658441666776973</v>
      </c>
      <c r="LW26">
        <v>7.7167363399881381</v>
      </c>
      <c r="LX26">
        <v>7.7518428147585769</v>
      </c>
      <c r="LY26">
        <v>7.6551413269490913</v>
      </c>
      <c r="LZ26">
        <v>7.8110480446156103</v>
      </c>
      <c r="MA26">
        <v>7.8140442354439221</v>
      </c>
      <c r="MB26">
        <v>7.717101132873359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4.7906482608813166</v>
      </c>
      <c r="MO26">
        <v>6.1470052174856429</v>
      </c>
      <c r="MP26">
        <v>7.2283994944407173</v>
      </c>
      <c r="MQ26">
        <v>7.8050834651812906</v>
      </c>
      <c r="MR26">
        <v>8.0645557524199241</v>
      </c>
      <c r="MS26">
        <v>7.9010649362580141</v>
      </c>
      <c r="MT26">
        <v>7.9652243848927391</v>
      </c>
      <c r="MU26">
        <v>7.8927934623070666</v>
      </c>
      <c r="MV26">
        <v>7.8286878820893602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4.4876378039332474</v>
      </c>
      <c r="NI26">
        <v>4.6777229104804254</v>
      </c>
      <c r="NJ26">
        <v>6.0842221344053762</v>
      </c>
      <c r="NK26">
        <v>7.2692018859068082</v>
      </c>
      <c r="NL26">
        <v>7.889329721765205</v>
      </c>
      <c r="NM26">
        <v>8.1428412194105135</v>
      </c>
      <c r="NN26">
        <v>8.0827986606807052</v>
      </c>
      <c r="NO26">
        <v>8.1334637759510358</v>
      </c>
      <c r="NP26">
        <v>8.1575911635691654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4.7646698365343996</v>
      </c>
      <c r="OD26">
        <v>5.0353536883191188</v>
      </c>
      <c r="OE26">
        <v>6.4577773131662743</v>
      </c>
      <c r="OF26">
        <v>7.5410816621821226</v>
      </c>
      <c r="OG26">
        <v>8.0857349085713555</v>
      </c>
      <c r="OH26">
        <v>8.2906709958707161</v>
      </c>
      <c r="OI26">
        <v>8.2212428392799755</v>
      </c>
      <c r="OJ26">
        <v>8.398882290708821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4.6791234706407936</v>
      </c>
      <c r="OY26">
        <v>4.1510053960581974</v>
      </c>
      <c r="OZ26">
        <v>6.654774947260524</v>
      </c>
      <c r="PA26">
        <v>7.6878184290805009</v>
      </c>
      <c r="PB26">
        <v>8.2869804704692349</v>
      </c>
      <c r="PC26">
        <v>8.5251222634029737</v>
      </c>
      <c r="PD26">
        <v>8.4133902107418539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4.5839744742405379</v>
      </c>
      <c r="PT26">
        <v>5.202641584047095</v>
      </c>
      <c r="PU26">
        <v>6.6793276793195764</v>
      </c>
      <c r="PV26">
        <v>7.7286994550059864</v>
      </c>
      <c r="PW26">
        <v>8.3273262208617282</v>
      </c>
      <c r="PX26">
        <v>8.5622991892168088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3.5774359173767465</v>
      </c>
      <c r="QN26">
        <v>4.8784861295424875</v>
      </c>
      <c r="QO26">
        <v>5.9079935227444231</v>
      </c>
      <c r="QP26">
        <v>6.6659230136546954</v>
      </c>
      <c r="QQ26">
        <v>7.6945386101232014</v>
      </c>
      <c r="QR26">
        <v>8.473924045376469</v>
      </c>
      <c r="QS26" s="102" t="s">
        <v>47</v>
      </c>
      <c r="QU26" s="147"/>
      <c r="QV26" s="148"/>
      <c r="QW26" s="148"/>
      <c r="QX26" s="102"/>
      <c r="QY26" s="154" t="s">
        <v>1317</v>
      </c>
      <c r="RA26" s="44">
        <v>1</v>
      </c>
      <c r="RB26" s="44">
        <v>2</v>
      </c>
      <c r="RC26" s="44">
        <v>3</v>
      </c>
      <c r="RD26" s="44">
        <v>4</v>
      </c>
      <c r="RE26" s="44">
        <v>5</v>
      </c>
      <c r="RF26" s="44">
        <v>6</v>
      </c>
      <c r="RG26" s="44">
        <v>7</v>
      </c>
      <c r="RH26" s="44">
        <v>8</v>
      </c>
      <c r="RI26" s="44">
        <v>9</v>
      </c>
      <c r="RJ26" s="44">
        <v>10</v>
      </c>
      <c r="RK26" s="44">
        <v>11</v>
      </c>
      <c r="RL26" s="44">
        <v>12</v>
      </c>
      <c r="RM26" s="44">
        <v>13</v>
      </c>
      <c r="RN26" s="44">
        <v>14</v>
      </c>
      <c r="RO26" s="44">
        <v>15</v>
      </c>
      <c r="RP26" s="44">
        <v>16</v>
      </c>
      <c r="RQ26" s="44">
        <v>17</v>
      </c>
      <c r="RR26" s="44">
        <v>18</v>
      </c>
      <c r="RS26" s="44">
        <v>19</v>
      </c>
      <c r="RT26" s="44">
        <v>20</v>
      </c>
      <c r="RV26" s="95" t="s">
        <v>1328</v>
      </c>
      <c r="RW26" s="44" t="s">
        <v>1329</v>
      </c>
      <c r="RX26" s="44" t="s">
        <v>1330</v>
      </c>
      <c r="RY26" s="44" t="s">
        <v>1334</v>
      </c>
      <c r="RZ26" s="44" t="s">
        <v>1335</v>
      </c>
      <c r="SA26" s="12" t="s">
        <v>1341</v>
      </c>
      <c r="SB26" s="44" t="s">
        <v>1333</v>
      </c>
      <c r="SC26" s="134" t="s">
        <v>1351</v>
      </c>
      <c r="SD26" s="134" t="s">
        <v>636</v>
      </c>
      <c r="SE26" s="134" t="s">
        <v>1352</v>
      </c>
    </row>
    <row r="27" spans="1:527" x14ac:dyDescent="0.3">
      <c r="A27">
        <v>0</v>
      </c>
      <c r="B27">
        <v>0</v>
      </c>
      <c r="C27">
        <v>1.9518713667891781</v>
      </c>
      <c r="D27">
        <v>2.0258156082596344</v>
      </c>
      <c r="E27">
        <v>2.0284931141007108</v>
      </c>
      <c r="F27">
        <v>2.0363281356841099</v>
      </c>
      <c r="G27">
        <v>1.9994413394880013</v>
      </c>
      <c r="H27">
        <v>2.0001337384395033</v>
      </c>
      <c r="I27">
        <v>1.9753913443935187</v>
      </c>
      <c r="J27">
        <v>1.9572160403876797</v>
      </c>
      <c r="K27">
        <v>2.0026217520024949</v>
      </c>
      <c r="L27">
        <v>1.9893926949067329</v>
      </c>
      <c r="M27">
        <v>1.9858965189061268</v>
      </c>
      <c r="N27">
        <v>1.969227284752777</v>
      </c>
      <c r="O27">
        <v>1.9797203193731006</v>
      </c>
      <c r="P27">
        <v>1.950215116151818</v>
      </c>
      <c r="Q27">
        <v>1.9593124249771841</v>
      </c>
      <c r="R27">
        <v>1.9646417782278935</v>
      </c>
      <c r="S27">
        <v>1.9594208815193517</v>
      </c>
      <c r="T27">
        <v>1.9557171667838726</v>
      </c>
      <c r="U27">
        <v>0</v>
      </c>
      <c r="V27">
        <v>0</v>
      </c>
      <c r="W27">
        <v>0</v>
      </c>
      <c r="X27">
        <v>2.7046156677898434</v>
      </c>
      <c r="Y27">
        <v>2.7682833906121811</v>
      </c>
      <c r="Z27">
        <v>2.7793499562568478</v>
      </c>
      <c r="AA27">
        <v>2.7818406748352125</v>
      </c>
      <c r="AB27">
        <v>2.8024972829543144</v>
      </c>
      <c r="AC27">
        <v>2.7979281415194985</v>
      </c>
      <c r="AD27">
        <v>2.6756757245856186</v>
      </c>
      <c r="AE27">
        <v>2.6608924170759551</v>
      </c>
      <c r="AF27">
        <v>2.6839680458759365</v>
      </c>
      <c r="AG27">
        <v>2.7050571897649229</v>
      </c>
      <c r="AH27">
        <v>2.6779030245736317</v>
      </c>
      <c r="AI27">
        <v>2.6386623909828106</v>
      </c>
      <c r="AJ27">
        <v>2.6552546961183725</v>
      </c>
      <c r="AK27">
        <v>2.6158094473215696</v>
      </c>
      <c r="AL27">
        <v>2.6734139189980199</v>
      </c>
      <c r="AM27">
        <v>2.6376202186655551</v>
      </c>
      <c r="AN27">
        <v>2.6215093780774605</v>
      </c>
      <c r="AO27">
        <v>0</v>
      </c>
      <c r="AP27">
        <v>0</v>
      </c>
      <c r="AQ27">
        <v>0</v>
      </c>
      <c r="AR27">
        <v>0</v>
      </c>
      <c r="AS27">
        <v>3.4211241908854055</v>
      </c>
      <c r="AT27">
        <v>3.5738110990659702</v>
      </c>
      <c r="AU27">
        <v>3.561767502955286</v>
      </c>
      <c r="AV27">
        <v>3.558149819507634</v>
      </c>
      <c r="AW27">
        <v>3.5507275450682245</v>
      </c>
      <c r="AX27">
        <v>3.5781815872068954</v>
      </c>
      <c r="AY27">
        <v>3.5301361447167676</v>
      </c>
      <c r="AZ27">
        <v>3.4086944264349093</v>
      </c>
      <c r="BA27">
        <v>3.3597117239987182</v>
      </c>
      <c r="BB27">
        <v>3.3448333161604999</v>
      </c>
      <c r="BC27">
        <v>3.3307754624695698</v>
      </c>
      <c r="BD27">
        <v>3.321528585822398</v>
      </c>
      <c r="BE27">
        <v>3.3366981137404608</v>
      </c>
      <c r="BF27">
        <v>3.3503092521966953</v>
      </c>
      <c r="BG27">
        <v>3.3782826522221239</v>
      </c>
      <c r="BH27">
        <v>3.2957085463228974</v>
      </c>
      <c r="BI27">
        <v>0</v>
      </c>
      <c r="BJ27">
        <v>0</v>
      </c>
      <c r="BK27">
        <v>0</v>
      </c>
      <c r="BL27">
        <v>0</v>
      </c>
      <c r="BM27">
        <v>3.5865683978789438</v>
      </c>
      <c r="BN27">
        <v>4.1905431992893405</v>
      </c>
      <c r="BO27">
        <v>4.3084199231085982</v>
      </c>
      <c r="BP27">
        <v>4.3810220603632004</v>
      </c>
      <c r="BQ27">
        <v>4.3196148835098169</v>
      </c>
      <c r="BR27">
        <v>4.32171350438355</v>
      </c>
      <c r="BS27">
        <v>4.3301279254576626</v>
      </c>
      <c r="BT27">
        <v>4.3251055196762467</v>
      </c>
      <c r="BU27">
        <v>4.2883403915809035</v>
      </c>
      <c r="BV27">
        <v>4.2462950072539236</v>
      </c>
      <c r="BW27">
        <v>4.0643601353181227</v>
      </c>
      <c r="BX27">
        <v>4.0284431650771149</v>
      </c>
      <c r="BY27">
        <v>4.0191310256815269</v>
      </c>
      <c r="BZ27">
        <v>4.0474947979358626</v>
      </c>
      <c r="CA27">
        <v>4.0234851384976889</v>
      </c>
      <c r="CB27">
        <v>4.0363474204295171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3.215715759387884</v>
      </c>
      <c r="CI27">
        <v>5.0069378854476287</v>
      </c>
      <c r="CJ27">
        <v>5.0894349016505034</v>
      </c>
      <c r="CK27">
        <v>5.1389989161890606</v>
      </c>
      <c r="CL27">
        <v>5.0954244009819147</v>
      </c>
      <c r="CM27">
        <v>5.0938489974121799</v>
      </c>
      <c r="CN27">
        <v>5.0211888185797866</v>
      </c>
      <c r="CO27">
        <v>5.0808204196446134</v>
      </c>
      <c r="CP27">
        <v>5.1499087202298801</v>
      </c>
      <c r="CQ27">
        <v>4.9855440772540538</v>
      </c>
      <c r="CR27">
        <v>4.9788888191885698</v>
      </c>
      <c r="CS27">
        <v>4.7152864824759018</v>
      </c>
      <c r="CT27">
        <v>4.7803684037687662</v>
      </c>
      <c r="CU27">
        <v>4.7006435694198512</v>
      </c>
      <c r="CV27">
        <v>4.7185276759202113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3.0004362919279175</v>
      </c>
      <c r="DC27">
        <v>5.1047469687896889</v>
      </c>
      <c r="DD27">
        <v>5.6412250388153931</v>
      </c>
      <c r="DE27">
        <v>5.6305538080098962</v>
      </c>
      <c r="DF27">
        <v>5.6563332529902626</v>
      </c>
      <c r="DG27">
        <v>5.6845177767479651</v>
      </c>
      <c r="DH27">
        <v>5.6214526373064402</v>
      </c>
      <c r="DI27">
        <v>5.5504374565510046</v>
      </c>
      <c r="DJ27">
        <v>5.6438001537312843</v>
      </c>
      <c r="DK27">
        <v>5.5645968100768854</v>
      </c>
      <c r="DL27">
        <v>5.5948889157310155</v>
      </c>
      <c r="DM27">
        <v>5.4898600058458165</v>
      </c>
      <c r="DN27">
        <v>5.4594369768919293</v>
      </c>
      <c r="DO27">
        <v>5.2578648781747539</v>
      </c>
      <c r="DP27">
        <v>5.2603552023648259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3.6138766235999862</v>
      </c>
      <c r="DX27">
        <v>5.7018373719182867</v>
      </c>
      <c r="DY27">
        <v>5.8494654409422013</v>
      </c>
      <c r="DZ27">
        <v>5.8835630619228185</v>
      </c>
      <c r="EA27">
        <v>5.8261457539443429</v>
      </c>
      <c r="EB27">
        <v>5.9395050250871915</v>
      </c>
      <c r="EC27">
        <v>5.8256015062366462</v>
      </c>
      <c r="ED27">
        <v>5.8719316232854259</v>
      </c>
      <c r="EE27">
        <v>5.8149832504428742</v>
      </c>
      <c r="EF27">
        <v>5.8030304385081033</v>
      </c>
      <c r="EG27">
        <v>5.721747961740185</v>
      </c>
      <c r="EH27">
        <v>5.7245274235877472</v>
      </c>
      <c r="EI27">
        <v>5.7074164809448709</v>
      </c>
      <c r="EJ27">
        <v>5.4454930917865685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4.3284201070192143</v>
      </c>
      <c r="ER27">
        <v>5.4650975641197803</v>
      </c>
      <c r="ES27">
        <v>6.0709373957775759</v>
      </c>
      <c r="ET27">
        <v>6.0416509984062579</v>
      </c>
      <c r="EU27">
        <v>6.0923357041744861</v>
      </c>
      <c r="EV27">
        <v>6.0838680055974192</v>
      </c>
      <c r="EW27">
        <v>6.0971235393566587</v>
      </c>
      <c r="EX27">
        <v>6.1147045006657921</v>
      </c>
      <c r="EY27">
        <v>6.0282019908011506</v>
      </c>
      <c r="EZ27">
        <v>6.0365160546553636</v>
      </c>
      <c r="FA27">
        <v>6.1005400758395067</v>
      </c>
      <c r="FB27">
        <v>6.0252931756537764</v>
      </c>
      <c r="FC27">
        <v>5.907229998204329</v>
      </c>
      <c r="FD27">
        <v>5.8189214145322072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5.2340723674856084</v>
      </c>
      <c r="FM27">
        <v>6.1337713000834935</v>
      </c>
      <c r="FN27">
        <v>6.3445715210777403</v>
      </c>
      <c r="FO27">
        <v>6.3548814459041125</v>
      </c>
      <c r="FP27">
        <v>6.3003469165298274</v>
      </c>
      <c r="FQ27">
        <v>6.3287259581729582</v>
      </c>
      <c r="FR27">
        <v>6.3745730616212963</v>
      </c>
      <c r="FS27">
        <v>6.2913293520121982</v>
      </c>
      <c r="FT27">
        <v>6.3312145663036938</v>
      </c>
      <c r="FU27">
        <v>6.2320138023513287</v>
      </c>
      <c r="FV27">
        <v>6.3286866947961382</v>
      </c>
      <c r="FW27">
        <v>6.2318602450603171</v>
      </c>
      <c r="FX27">
        <v>6.2333050754134387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4.3109946115627613</v>
      </c>
      <c r="GG27">
        <v>5.7000851686680969</v>
      </c>
      <c r="GH27">
        <v>6.4247431084924118</v>
      </c>
      <c r="GI27">
        <v>6.3894068966119937</v>
      </c>
      <c r="GJ27">
        <v>6.5211640503203476</v>
      </c>
      <c r="GK27">
        <v>6.3126396193595848</v>
      </c>
      <c r="GL27">
        <v>6.4125866601439183</v>
      </c>
      <c r="GM27">
        <v>6.4027253254062915</v>
      </c>
      <c r="GN27">
        <v>6.3689686070706113</v>
      </c>
      <c r="GO27">
        <v>6.4098169984902436</v>
      </c>
      <c r="GP27">
        <v>6.395478831894148</v>
      </c>
      <c r="GQ27">
        <v>6.3930313133553449</v>
      </c>
      <c r="GR27">
        <v>6.3016173384864418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3.6972143952288077</v>
      </c>
      <c r="HA27">
        <v>5.4720528578436491</v>
      </c>
      <c r="HB27">
        <v>6.4428076657311717</v>
      </c>
      <c r="HC27">
        <v>6.6529810671760776</v>
      </c>
      <c r="HD27">
        <v>6.6398551559554404</v>
      </c>
      <c r="HE27">
        <v>6.7326777713069088</v>
      </c>
      <c r="HF27">
        <v>6.6892560869489976</v>
      </c>
      <c r="HG27">
        <v>6.5964449055590801</v>
      </c>
      <c r="HH27">
        <v>6.5426432894711093</v>
      </c>
      <c r="HI27">
        <v>6.5477052493223731</v>
      </c>
      <c r="HJ27">
        <v>6.5239086155211998</v>
      </c>
      <c r="HK27">
        <v>6.5839392333930773</v>
      </c>
      <c r="HL27">
        <v>6.6659293666896868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5.0575562635540559</v>
      </c>
      <c r="HV27">
        <v>5.9275218228439925</v>
      </c>
      <c r="HW27">
        <v>6.8773817640416208</v>
      </c>
      <c r="HX27">
        <v>6.9527043860102644</v>
      </c>
      <c r="HY27">
        <v>6.7986696576944894</v>
      </c>
      <c r="HZ27">
        <v>6.8047203822297408</v>
      </c>
      <c r="IA27">
        <v>6.8193530198914285</v>
      </c>
      <c r="IB27">
        <v>6.7891113897447504</v>
      </c>
      <c r="IC27">
        <v>6.8730864356397561</v>
      </c>
      <c r="ID27">
        <v>6.7882476975125225</v>
      </c>
      <c r="IE27">
        <v>6.8723029209806477</v>
      </c>
      <c r="IF27">
        <v>6.8762478191347078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4.0871471743913075</v>
      </c>
      <c r="IP27">
        <v>5.5489526233014415</v>
      </c>
      <c r="IQ27">
        <v>6.7273681060812818</v>
      </c>
      <c r="IR27">
        <v>7.0233308268394241</v>
      </c>
      <c r="IS27">
        <v>7.0209074897086783</v>
      </c>
      <c r="IT27">
        <v>7.0342200405822108</v>
      </c>
      <c r="IU27">
        <v>6.9053209808837188</v>
      </c>
      <c r="IV27">
        <v>6.9126499217501518</v>
      </c>
      <c r="IW27">
        <v>6.9524008166849125</v>
      </c>
      <c r="IX27">
        <v>6.9187789365222807</v>
      </c>
      <c r="IY27">
        <v>6.9292164716358</v>
      </c>
      <c r="IZ27">
        <v>6.996804612571653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4.0795658284747578</v>
      </c>
      <c r="JK27">
        <v>6.2178238091877018</v>
      </c>
      <c r="JL27">
        <v>7.0759579272881687</v>
      </c>
      <c r="JM27">
        <v>7.26844035131887</v>
      </c>
      <c r="JN27">
        <v>7.3347356644894406</v>
      </c>
      <c r="JO27">
        <v>7.1644560429485962</v>
      </c>
      <c r="JP27">
        <v>7.1253361137179576</v>
      </c>
      <c r="JQ27">
        <v>7.1484473265614197</v>
      </c>
      <c r="JR27">
        <v>7.205510951112049</v>
      </c>
      <c r="JS27">
        <v>7.1745867869208615</v>
      </c>
      <c r="JT27">
        <v>7.1938165203634341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4.2530202101634025</v>
      </c>
      <c r="KE27">
        <v>5.903200873984213</v>
      </c>
      <c r="KF27">
        <v>7.1180898587329304</v>
      </c>
      <c r="KG27">
        <v>7.4357580312078424</v>
      </c>
      <c r="KH27">
        <v>7.3854137066223009</v>
      </c>
      <c r="KI27">
        <v>7.4438650037169234</v>
      </c>
      <c r="KJ27">
        <v>7.3895966591947158</v>
      </c>
      <c r="KK27">
        <v>7.406019889373872</v>
      </c>
      <c r="KL27">
        <v>7.4321208392233515</v>
      </c>
      <c r="KM27">
        <v>7.5072852965378649</v>
      </c>
      <c r="KN27">
        <v>7.5198599439836586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3.0793298024003128</v>
      </c>
      <c r="KY27">
        <v>4.1475730916488844</v>
      </c>
      <c r="KZ27">
        <v>6.278166778483782</v>
      </c>
      <c r="LA27">
        <v>7.4110885016069412</v>
      </c>
      <c r="LB27">
        <v>7.6075824959935616</v>
      </c>
      <c r="LC27">
        <v>7.4408188442914049</v>
      </c>
      <c r="LD27">
        <v>7.5275599628060723</v>
      </c>
      <c r="LE27">
        <v>7.4411285504330857</v>
      </c>
      <c r="LF27">
        <v>7.3854967270572773</v>
      </c>
      <c r="LG27">
        <v>7.4601309382923047</v>
      </c>
      <c r="LH27">
        <v>7.4642613277143441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4.4787761834802611</v>
      </c>
      <c r="LT27">
        <v>5.7522356382158391</v>
      </c>
      <c r="LU27">
        <v>6.6420749167186726</v>
      </c>
      <c r="LV27">
        <v>7.658441666776973</v>
      </c>
      <c r="LW27">
        <v>7.7167363399881381</v>
      </c>
      <c r="LX27">
        <v>7.7518428147585769</v>
      </c>
      <c r="LY27">
        <v>7.6551413269490913</v>
      </c>
      <c r="LZ27">
        <v>7.8110480446156103</v>
      </c>
      <c r="MA27">
        <v>7.8140442354439221</v>
      </c>
      <c r="MB27">
        <v>7.717101132873359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4.730639295328773</v>
      </c>
      <c r="MO27">
        <v>6.115263394922211</v>
      </c>
      <c r="MP27">
        <v>7.2283994944407173</v>
      </c>
      <c r="MQ27">
        <v>7.8050834651812906</v>
      </c>
      <c r="MR27">
        <v>8.0645557524199241</v>
      </c>
      <c r="MS27">
        <v>7.9010649362580141</v>
      </c>
      <c r="MT27">
        <v>7.9652243848927391</v>
      </c>
      <c r="MU27">
        <v>7.8927934623070666</v>
      </c>
      <c r="MV27">
        <v>7.8286878820893602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4.4876378039332474</v>
      </c>
      <c r="NI27">
        <v>4.6777229104804254</v>
      </c>
      <c r="NJ27">
        <v>6.0745091023297473</v>
      </c>
      <c r="NK27">
        <v>7.2474041490160488</v>
      </c>
      <c r="NL27">
        <v>7.889329721765205</v>
      </c>
      <c r="NM27">
        <v>8.1428412194105135</v>
      </c>
      <c r="NN27">
        <v>8.0827986606807052</v>
      </c>
      <c r="NO27">
        <v>8.1334637759510358</v>
      </c>
      <c r="NP27">
        <v>8.1575911635691654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4.7646698365343996</v>
      </c>
      <c r="OD27">
        <v>5.0353536883191188</v>
      </c>
      <c r="OE27">
        <v>6.4577773131662743</v>
      </c>
      <c r="OF27">
        <v>7.5410816621821226</v>
      </c>
      <c r="OG27">
        <v>8.0857349085713555</v>
      </c>
      <c r="OH27">
        <v>8.2906709958707161</v>
      </c>
      <c r="OI27">
        <v>8.2212428392799755</v>
      </c>
      <c r="OJ27">
        <v>8.398882290708821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4.6791234706407936</v>
      </c>
      <c r="OY27">
        <v>4.1510053960581974</v>
      </c>
      <c r="OZ27">
        <v>6.654774947260524</v>
      </c>
      <c r="PA27">
        <v>7.6878184290805009</v>
      </c>
      <c r="PB27">
        <v>8.2869804704692349</v>
      </c>
      <c r="PC27">
        <v>8.5251222634029737</v>
      </c>
      <c r="PD27">
        <v>8.4133902107418539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4.5839744742405379</v>
      </c>
      <c r="PT27">
        <v>5.202641584047095</v>
      </c>
      <c r="PU27">
        <v>6.6793276793195764</v>
      </c>
      <c r="PV27">
        <v>7.7286994550059864</v>
      </c>
      <c r="PW27">
        <v>8.3273262208617282</v>
      </c>
      <c r="PX27">
        <v>8.5622991892168088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3.5774359173767465</v>
      </c>
      <c r="QN27">
        <v>4.8784861295424875</v>
      </c>
      <c r="QO27">
        <v>5.9079935227444231</v>
      </c>
      <c r="QP27">
        <v>6.6659230136546954</v>
      </c>
      <c r="QQ27">
        <v>7.6945386101232014</v>
      </c>
      <c r="QR27">
        <v>8.473924045376469</v>
      </c>
      <c r="QS27" s="102" t="s">
        <v>49</v>
      </c>
      <c r="QU27" s="147"/>
      <c r="QV27" s="148"/>
      <c r="QW27" s="148"/>
      <c r="QX27" s="102"/>
      <c r="QY27" s="154">
        <v>1</v>
      </c>
      <c r="QZ27" s="44">
        <v>0.1</v>
      </c>
      <c r="RA27" s="44">
        <f>-(A$2*$QW$2 + A$78*$QW$78 + A$70*$QW$70 +A$79*$QW$79 + A$82*$QW$82) +(A$65*$QW$65*1000/27.6 + A$66*$QW$66 + A$67*$QW$67 + A$71*$QW$71 + A$74*$QW$74 + A$76*$QW$76 + A$80*$QW$80 + A$83*$QW$83 +A$86*$QW$86)</f>
        <v>0</v>
      </c>
      <c r="RB27" s="44">
        <f t="shared" ref="RB27:RT27" si="27">-(B$2*$QW$2 + B$78*$QW$78 + B$70*$QW$70 +B$79*$QW$79 + B$82*$QW$82) +(B$65*$QW$65*1000/27.6 + B$66*$QW$66 + B$67*$QW$67 + B$71*$QW$71 + B$74*$QW$74 + B$76*$QW$76 + B$80*$QW$80 + B$83*$QW$83 +B$86*$QW$86)</f>
        <v>0</v>
      </c>
      <c r="RC27" s="44">
        <f t="shared" si="27"/>
        <v>-2943.8180843681685</v>
      </c>
      <c r="RD27" s="44">
        <f t="shared" si="27"/>
        <v>-2926.170975683292</v>
      </c>
      <c r="RE27" s="44">
        <f t="shared" si="27"/>
        <v>-2939.74904636267</v>
      </c>
      <c r="RF27" s="44">
        <f t="shared" si="27"/>
        <v>-2950.0629809817797</v>
      </c>
      <c r="RG27" s="44">
        <f t="shared" si="27"/>
        <v>-2958.7347522534683</v>
      </c>
      <c r="RH27" s="44">
        <f t="shared" si="27"/>
        <v>-2964.9395416534749</v>
      </c>
      <c r="RI27" s="44">
        <f t="shared" si="27"/>
        <v>-2943.2467756080141</v>
      </c>
      <c r="RJ27" s="44">
        <f t="shared" si="27"/>
        <v>-2908.7785067690497</v>
      </c>
      <c r="RK27" s="44">
        <f t="shared" si="27"/>
        <v>-2962.9955889044322</v>
      </c>
      <c r="RL27" s="44">
        <f t="shared" si="27"/>
        <v>-2956.1984208136519</v>
      </c>
      <c r="RM27" s="44">
        <f t="shared" si="27"/>
        <v>-2947.0045922641675</v>
      </c>
      <c r="RN27" s="44">
        <f t="shared" si="27"/>
        <v>-2924.5624581091661</v>
      </c>
      <c r="RO27" s="44">
        <f t="shared" si="27"/>
        <v>-2930.914088789702</v>
      </c>
      <c r="RP27" s="44">
        <f t="shared" si="27"/>
        <v>-2900.6141764280219</v>
      </c>
      <c r="RQ27" s="44">
        <f t="shared" si="27"/>
        <v>-2909.8833383843084</v>
      </c>
      <c r="RR27" s="44">
        <f t="shared" si="27"/>
        <v>-2914.7010797373032</v>
      </c>
      <c r="RS27" s="44">
        <f t="shared" si="27"/>
        <v>-2908.1516747571095</v>
      </c>
      <c r="RT27" s="44">
        <f t="shared" si="27"/>
        <v>-2907.6613447646941</v>
      </c>
      <c r="RV27" s="95">
        <f>(1.9382*(10^18))*RX27 + 1.9198*(10^18)</f>
        <v>2.11362E+18</v>
      </c>
      <c r="RW27" s="44">
        <f>(119469*RX27+56202)/10^4</f>
        <v>6.8148899999999992</v>
      </c>
      <c r="RX27" s="44">
        <v>0.1</v>
      </c>
      <c r="RY27" s="44">
        <f>0.19*RF27+0.81*RG27</f>
        <v>-2957.0871157118477</v>
      </c>
      <c r="RZ27" s="44">
        <f>RY27/1000</f>
        <v>-2.9570871157118477</v>
      </c>
      <c r="SA27" s="12">
        <f>(RZ27/RV27)*(10^18)</f>
        <v>-1.3990628001778218</v>
      </c>
      <c r="SB27" s="44">
        <v>19.61601548901249</v>
      </c>
      <c r="SC27" s="134">
        <f>-RX27/RZ27</f>
        <v>3.3817062564261792E-2</v>
      </c>
      <c r="SD27" s="134">
        <v>0.3547608911593586</v>
      </c>
      <c r="SE27" s="134">
        <f>-SB27/RZ27</f>
        <v>6.6335602305346377</v>
      </c>
    </row>
    <row r="28" spans="1:527" x14ac:dyDescent="0.3">
      <c r="A28">
        <v>0</v>
      </c>
      <c r="B28">
        <v>0</v>
      </c>
      <c r="C28">
        <v>1.8392667493039523</v>
      </c>
      <c r="D28">
        <v>1.9127129791056605</v>
      </c>
      <c r="E28">
        <v>1.9149828302083258</v>
      </c>
      <c r="F28">
        <v>1.9240243027580046</v>
      </c>
      <c r="G28">
        <v>1.886629154813753</v>
      </c>
      <c r="H28">
        <v>1.8871988879170347</v>
      </c>
      <c r="I28">
        <v>1.8619345780213714</v>
      </c>
      <c r="J28">
        <v>1.8445743183762766</v>
      </c>
      <c r="K28">
        <v>1.8904197371141336</v>
      </c>
      <c r="L28">
        <v>1.8768912386492074</v>
      </c>
      <c r="M28">
        <v>1.8735969730663329</v>
      </c>
      <c r="N28">
        <v>1.8557271963229913</v>
      </c>
      <c r="O28">
        <v>1.8683479657385682</v>
      </c>
      <c r="P28">
        <v>1.837868139586045</v>
      </c>
      <c r="Q28">
        <v>1.8470672115728046</v>
      </c>
      <c r="R28">
        <v>1.8528972499167169</v>
      </c>
      <c r="S28">
        <v>1.8475009382122027</v>
      </c>
      <c r="T28">
        <v>1.8436038157312629</v>
      </c>
      <c r="U28">
        <v>0</v>
      </c>
      <c r="V28">
        <v>0</v>
      </c>
      <c r="W28">
        <v>0</v>
      </c>
      <c r="X28">
        <v>2.5347024146678994</v>
      </c>
      <c r="Y28">
        <v>2.5980741037544424</v>
      </c>
      <c r="Z28">
        <v>2.6101936085656146</v>
      </c>
      <c r="AA28">
        <v>2.6131426002277651</v>
      </c>
      <c r="AB28">
        <v>2.6340946997398822</v>
      </c>
      <c r="AC28">
        <v>2.6281726158111076</v>
      </c>
      <c r="AD28">
        <v>2.5054094349048786</v>
      </c>
      <c r="AE28">
        <v>2.491395477645669</v>
      </c>
      <c r="AF28">
        <v>2.5144914682687141</v>
      </c>
      <c r="AG28">
        <v>2.5355592636286941</v>
      </c>
      <c r="AH28">
        <v>2.5095111238975973</v>
      </c>
      <c r="AI28">
        <v>2.4701885978279816</v>
      </c>
      <c r="AJ28">
        <v>2.4878878797562756</v>
      </c>
      <c r="AK28">
        <v>2.4476881838374855</v>
      </c>
      <c r="AL28">
        <v>2.5060833053569871</v>
      </c>
      <c r="AM28">
        <v>2.4697550131114872</v>
      </c>
      <c r="AN28">
        <v>2.4537797698411268</v>
      </c>
      <c r="AO28">
        <v>0</v>
      </c>
      <c r="AP28">
        <v>0</v>
      </c>
      <c r="AQ28">
        <v>0</v>
      </c>
      <c r="AR28">
        <v>0</v>
      </c>
      <c r="AS28">
        <v>3.1955049373979869</v>
      </c>
      <c r="AT28">
        <v>3.3469255263923916</v>
      </c>
      <c r="AU28">
        <v>3.3353925634659611</v>
      </c>
      <c r="AV28">
        <v>3.3320944329486006</v>
      </c>
      <c r="AW28">
        <v>3.3241288770723401</v>
      </c>
      <c r="AX28">
        <v>3.3523155526322506</v>
      </c>
      <c r="AY28">
        <v>3.3045159580692252</v>
      </c>
      <c r="AZ28">
        <v>3.1825864466985387</v>
      </c>
      <c r="BA28">
        <v>3.1333532526765198</v>
      </c>
      <c r="BB28">
        <v>3.1188329150394818</v>
      </c>
      <c r="BC28">
        <v>3.1073185372046375</v>
      </c>
      <c r="BD28">
        <v>3.0982333123191133</v>
      </c>
      <c r="BE28">
        <v>3.1131041192828932</v>
      </c>
      <c r="BF28">
        <v>3.1261759191771779</v>
      </c>
      <c r="BG28">
        <v>3.1547107151814391</v>
      </c>
      <c r="BH28">
        <v>3.0714902141630738</v>
      </c>
      <c r="BI28">
        <v>0</v>
      </c>
      <c r="BJ28">
        <v>0</v>
      </c>
      <c r="BK28">
        <v>0</v>
      </c>
      <c r="BL28">
        <v>0</v>
      </c>
      <c r="BM28">
        <v>3.3045685232670476</v>
      </c>
      <c r="BN28">
        <v>3.9083746493041414</v>
      </c>
      <c r="BO28">
        <v>4.0262654110412424</v>
      </c>
      <c r="BP28">
        <v>4.0985630248278371</v>
      </c>
      <c r="BQ28">
        <v>4.0372053711017397</v>
      </c>
      <c r="BR28">
        <v>4.0391221391046415</v>
      </c>
      <c r="BS28">
        <v>4.0486582922341627</v>
      </c>
      <c r="BT28">
        <v>4.0426053070890822</v>
      </c>
      <c r="BU28">
        <v>4.0060474075118258</v>
      </c>
      <c r="BV28">
        <v>3.9645992842149216</v>
      </c>
      <c r="BW28">
        <v>3.7842533633935562</v>
      </c>
      <c r="BX28">
        <v>3.7483884640221303</v>
      </c>
      <c r="BY28">
        <v>3.7400577425849586</v>
      </c>
      <c r="BZ28">
        <v>3.7682846882537975</v>
      </c>
      <c r="CA28">
        <v>3.7440799611104576</v>
      </c>
      <c r="CB28">
        <v>3.7567636428150113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2.8774367815290494</v>
      </c>
      <c r="CI28">
        <v>4.6671140617001852</v>
      </c>
      <c r="CJ28">
        <v>4.7517791404196936</v>
      </c>
      <c r="CK28">
        <v>4.8016277205274358</v>
      </c>
      <c r="CL28">
        <v>4.757372050950984</v>
      </c>
      <c r="CM28">
        <v>4.7539463596461191</v>
      </c>
      <c r="CN28">
        <v>4.6832059756449835</v>
      </c>
      <c r="CO28">
        <v>4.7433688318171194</v>
      </c>
      <c r="CP28">
        <v>4.8119654669499132</v>
      </c>
      <c r="CQ28">
        <v>4.6496411623117995</v>
      </c>
      <c r="CR28">
        <v>4.6417339876956465</v>
      </c>
      <c r="CS28">
        <v>4.3803080950697932</v>
      </c>
      <c r="CT28">
        <v>4.4462615408346133</v>
      </c>
      <c r="CU28">
        <v>4.3640368636063496</v>
      </c>
      <c r="CV28">
        <v>4.3836943304705764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2.6348194192596921</v>
      </c>
      <c r="DC28">
        <v>4.7321198566127256</v>
      </c>
      <c r="DD28">
        <v>5.2682533890985077</v>
      </c>
      <c r="DE28">
        <v>5.2580215598261715</v>
      </c>
      <c r="DF28">
        <v>5.2841589759129661</v>
      </c>
      <c r="DG28">
        <v>5.3125852795371005</v>
      </c>
      <c r="DH28">
        <v>5.2468761405620956</v>
      </c>
      <c r="DI28">
        <v>5.1773947564740421</v>
      </c>
      <c r="DJ28">
        <v>5.2716911701767462</v>
      </c>
      <c r="DK28">
        <v>5.1957710224613489</v>
      </c>
      <c r="DL28">
        <v>5.2260654669595032</v>
      </c>
      <c r="DM28">
        <v>5.1199329466365429</v>
      </c>
      <c r="DN28">
        <v>5.0888286087066064</v>
      </c>
      <c r="DO28">
        <v>4.8876452521658225</v>
      </c>
      <c r="DP28">
        <v>4.8898329896823052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3.1991073760043385</v>
      </c>
      <c r="DX28">
        <v>5.2846737281144911</v>
      </c>
      <c r="DY28">
        <v>5.4324035607661809</v>
      </c>
      <c r="DZ28">
        <v>5.465877536101452</v>
      </c>
      <c r="EA28">
        <v>5.4083397098087058</v>
      </c>
      <c r="EB28">
        <v>5.522167975885643</v>
      </c>
      <c r="EC28">
        <v>5.4059471129191863</v>
      </c>
      <c r="ED28">
        <v>5.4539504687473395</v>
      </c>
      <c r="EE28">
        <v>5.4012891942135566</v>
      </c>
      <c r="EF28">
        <v>5.3879799820482805</v>
      </c>
      <c r="EG28">
        <v>5.3082262302274055</v>
      </c>
      <c r="EH28">
        <v>5.31016608319959</v>
      </c>
      <c r="EI28">
        <v>5.2950603806406962</v>
      </c>
      <c r="EJ28">
        <v>5.0318714233978854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3.867336580195972</v>
      </c>
      <c r="ER28">
        <v>5.0117895518390974</v>
      </c>
      <c r="ES28">
        <v>5.6197068801853129</v>
      </c>
      <c r="ET28">
        <v>5.5887142053799019</v>
      </c>
      <c r="EU28">
        <v>5.6401821882701713</v>
      </c>
      <c r="EV28">
        <v>5.6315976356947166</v>
      </c>
      <c r="EW28">
        <v>5.645427701975481</v>
      </c>
      <c r="EX28">
        <v>5.6627075404601088</v>
      </c>
      <c r="EY28">
        <v>5.5804980918433706</v>
      </c>
      <c r="EZ28">
        <v>5.587203534904928</v>
      </c>
      <c r="FA28">
        <v>5.653595157109736</v>
      </c>
      <c r="FB28">
        <v>5.5753100329341132</v>
      </c>
      <c r="FC28">
        <v>5.4567287309459189</v>
      </c>
      <c r="FD28">
        <v>5.3707140224319367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4.7459712294744349</v>
      </c>
      <c r="FM28">
        <v>5.6478155751867805</v>
      </c>
      <c r="FN28">
        <v>5.8574056115127693</v>
      </c>
      <c r="FO28">
        <v>5.86956542108158</v>
      </c>
      <c r="FP28">
        <v>5.8146906350848884</v>
      </c>
      <c r="FQ28">
        <v>5.8432165530709606</v>
      </c>
      <c r="FR28">
        <v>5.8890249620501516</v>
      </c>
      <c r="FS28">
        <v>5.8105377253291532</v>
      </c>
      <c r="FT28">
        <v>5.8505257127690307</v>
      </c>
      <c r="FU28">
        <v>5.7509749440614595</v>
      </c>
      <c r="FV28">
        <v>5.8491059456730152</v>
      </c>
      <c r="FW28">
        <v>5.7510632096836343</v>
      </c>
      <c r="FX28">
        <v>5.7519881363842131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3.782102864163996</v>
      </c>
      <c r="GG28">
        <v>5.1708302654390659</v>
      </c>
      <c r="GH28">
        <v>5.8928243239727189</v>
      </c>
      <c r="GI28">
        <v>5.8584920125610855</v>
      </c>
      <c r="GJ28">
        <v>5.9913585288451499</v>
      </c>
      <c r="GK28">
        <v>5.7790067903496682</v>
      </c>
      <c r="GL28">
        <v>5.8796903466437707</v>
      </c>
      <c r="GM28">
        <v>5.8769518998391934</v>
      </c>
      <c r="GN28">
        <v>5.8423266391004729</v>
      </c>
      <c r="GO28">
        <v>5.8839547458174923</v>
      </c>
      <c r="GP28">
        <v>5.8693676001683288</v>
      </c>
      <c r="GQ28">
        <v>5.8685684003808962</v>
      </c>
      <c r="GR28">
        <v>5.775416245259998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3.1329013234507763</v>
      </c>
      <c r="HA28">
        <v>4.9073906543238328</v>
      </c>
      <c r="HB28">
        <v>5.875904056001704</v>
      </c>
      <c r="HC28">
        <v>6.0874364007690884</v>
      </c>
      <c r="HD28">
        <v>6.0754794863985557</v>
      </c>
      <c r="HE28">
        <v>6.1686967015920402</v>
      </c>
      <c r="HF28">
        <v>6.1251025096886451</v>
      </c>
      <c r="HG28">
        <v>6.038244919630336</v>
      </c>
      <c r="HH28">
        <v>5.9820263206282425</v>
      </c>
      <c r="HI28">
        <v>5.987475384072237</v>
      </c>
      <c r="HJ28">
        <v>5.966102915971593</v>
      </c>
      <c r="HK28">
        <v>6.0241723420874074</v>
      </c>
      <c r="HL28">
        <v>6.1055060386463227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4.4572441763385999</v>
      </c>
      <c r="HV28">
        <v>5.3285921790197683</v>
      </c>
      <c r="HW28">
        <v>6.2779709953854432</v>
      </c>
      <c r="HX28">
        <v>6.3537994579647208</v>
      </c>
      <c r="HY28">
        <v>6.2005993100765524</v>
      </c>
      <c r="HZ28">
        <v>6.2048909169025253</v>
      </c>
      <c r="IA28">
        <v>6.2265230150892696</v>
      </c>
      <c r="IB28">
        <v>6.1978515167175781</v>
      </c>
      <c r="IC28">
        <v>6.2806364240583994</v>
      </c>
      <c r="ID28">
        <v>6.1935949129199743</v>
      </c>
      <c r="IE28">
        <v>6.2809487240418722</v>
      </c>
      <c r="IF28">
        <v>6.2846130328398555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3.4468742857705026</v>
      </c>
      <c r="IP28">
        <v>4.9071575489947667</v>
      </c>
      <c r="IQ28">
        <v>6.0849982245074887</v>
      </c>
      <c r="IR28">
        <v>6.380088564467072</v>
      </c>
      <c r="IS28">
        <v>6.3774314228118874</v>
      </c>
      <c r="IT28">
        <v>6.3896246206286733</v>
      </c>
      <c r="IU28">
        <v>6.2681953981553802</v>
      </c>
      <c r="IV28">
        <v>6.2757818930990723</v>
      </c>
      <c r="IW28">
        <v>6.3158472184555103</v>
      </c>
      <c r="IX28">
        <v>6.2791018466500166</v>
      </c>
      <c r="IY28">
        <v>6.290613406313196</v>
      </c>
      <c r="IZ28">
        <v>6.3598153756224791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3.4001738187082693</v>
      </c>
      <c r="JK28">
        <v>5.5405593895618788</v>
      </c>
      <c r="JL28">
        <v>6.3978399831690798</v>
      </c>
      <c r="JM28">
        <v>6.5897396281420813</v>
      </c>
      <c r="JN28">
        <v>6.6571467171701819</v>
      </c>
      <c r="JO28">
        <v>6.4924038967228146</v>
      </c>
      <c r="JP28">
        <v>6.4538651707060124</v>
      </c>
      <c r="JQ28">
        <v>6.4754860314726681</v>
      </c>
      <c r="JR28">
        <v>6.5345202048302049</v>
      </c>
      <c r="JS28">
        <v>6.5023138309536916</v>
      </c>
      <c r="JT28">
        <v>6.5233992299580752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3.5407252893335746</v>
      </c>
      <c r="KE28">
        <v>5.1917221341008126</v>
      </c>
      <c r="KF28">
        <v>6.4061537165451696</v>
      </c>
      <c r="KG28">
        <v>6.7242745812948703</v>
      </c>
      <c r="KH28">
        <v>6.6733193874861447</v>
      </c>
      <c r="KI28">
        <v>6.73819264036874</v>
      </c>
      <c r="KJ28">
        <v>6.6831392445618123</v>
      </c>
      <c r="KK28">
        <v>6.7009365766288802</v>
      </c>
      <c r="KL28">
        <v>6.7279167474248913</v>
      </c>
      <c r="KM28">
        <v>6.8029331504859396</v>
      </c>
      <c r="KN28">
        <v>6.8155967064951621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2.3254485001624929</v>
      </c>
      <c r="KY28">
        <v>3.3903075549699806</v>
      </c>
      <c r="KZ28">
        <v>5.5216972357661547</v>
      </c>
      <c r="LA28">
        <v>6.6538225519769583</v>
      </c>
      <c r="LB28">
        <v>6.8487800346400265</v>
      </c>
      <c r="LC28">
        <v>6.6908072646805117</v>
      </c>
      <c r="LD28">
        <v>6.7779723169873645</v>
      </c>
      <c r="LE28">
        <v>6.6909175160010221</v>
      </c>
      <c r="LF28">
        <v>6.6356235144843199</v>
      </c>
      <c r="LG28">
        <v>6.7101845390758976</v>
      </c>
      <c r="LH28">
        <v>6.7146419517298792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3.6899115140329908</v>
      </c>
      <c r="LT28">
        <v>4.9602409481061489</v>
      </c>
      <c r="LU28">
        <v>5.8513802309868597</v>
      </c>
      <c r="LV28">
        <v>6.8665567772140328</v>
      </c>
      <c r="LW28">
        <v>6.9319493147418756</v>
      </c>
      <c r="LX28">
        <v>6.9695572265049117</v>
      </c>
      <c r="LY28">
        <v>6.8723762039249658</v>
      </c>
      <c r="LZ28">
        <v>7.0265624747661208</v>
      </c>
      <c r="MA28">
        <v>7.0315712462148845</v>
      </c>
      <c r="MB28">
        <v>6.9336470091936437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3.9050324375959815</v>
      </c>
      <c r="MO28">
        <v>5.289606095430873</v>
      </c>
      <c r="MP28">
        <v>6.4031030632125825</v>
      </c>
      <c r="MQ28">
        <v>6.9907243155457079</v>
      </c>
      <c r="MR28">
        <v>7.24697776002834</v>
      </c>
      <c r="MS28">
        <v>7.0854702952499364</v>
      </c>
      <c r="MT28">
        <v>7.1474988822247791</v>
      </c>
      <c r="MU28">
        <v>7.076656971503815</v>
      </c>
      <c r="MV28">
        <v>7.0105595840901653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3.6169205032848297</v>
      </c>
      <c r="NI28">
        <v>3.8086429975760536</v>
      </c>
      <c r="NJ28">
        <v>5.203401492777866</v>
      </c>
      <c r="NK28">
        <v>6.3871560764457991</v>
      </c>
      <c r="NL28">
        <v>7.0278390910927184</v>
      </c>
      <c r="NM28">
        <v>7.282303424503648</v>
      </c>
      <c r="NN28">
        <v>7.221784558882006</v>
      </c>
      <c r="NO28">
        <v>7.2716597527769578</v>
      </c>
      <c r="NP28">
        <v>7.2957123775247146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3.8605088726393739</v>
      </c>
      <c r="OD28">
        <v>4.1372630230664029</v>
      </c>
      <c r="OE28">
        <v>5.5655554139289256</v>
      </c>
      <c r="OF28">
        <v>6.6453389457040428</v>
      </c>
      <c r="OG28">
        <v>7.1908063782468128</v>
      </c>
      <c r="OH28">
        <v>7.3948876782487831</v>
      </c>
      <c r="OI28">
        <v>7.3276185110990513</v>
      </c>
      <c r="OJ28">
        <v>7.5022573706808933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3.7469309628750307</v>
      </c>
      <c r="OY28">
        <v>3.230200312623575</v>
      </c>
      <c r="OZ28">
        <v>5.7288690275691811</v>
      </c>
      <c r="PA28">
        <v>6.7591590537308406</v>
      </c>
      <c r="PB28">
        <v>7.3592487006862344</v>
      </c>
      <c r="PC28">
        <v>7.5961451227277497</v>
      </c>
      <c r="PD28">
        <v>7.4828777940981936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3.6517087664207644</v>
      </c>
      <c r="PT28">
        <v>4.232270504178369</v>
      </c>
      <c r="PU28">
        <v>5.7074851130524662</v>
      </c>
      <c r="PV28">
        <v>6.7563944803166542</v>
      </c>
      <c r="PW28">
        <v>7.3543411032454493</v>
      </c>
      <c r="PX28">
        <v>7.5907772674312888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2.765654318908497</v>
      </c>
      <c r="QN28">
        <v>3.9077101393974139</v>
      </c>
      <c r="QO28">
        <v>4.9033114801446853</v>
      </c>
      <c r="QP28">
        <v>5.6599761323434397</v>
      </c>
      <c r="QQ28">
        <v>6.6875494608736794</v>
      </c>
      <c r="QR28">
        <v>7.4671129759039365</v>
      </c>
      <c r="QS28" s="102" t="s">
        <v>51</v>
      </c>
      <c r="QU28" s="147"/>
      <c r="QV28" s="148"/>
      <c r="QW28" s="148"/>
      <c r="QX28" s="102"/>
      <c r="QY28" s="154">
        <v>2</v>
      </c>
      <c r="QZ28" s="44">
        <v>0.15</v>
      </c>
      <c r="RA28" s="44">
        <f>-(U$2*$QW$2 + U$78*$QW$78 + U$70*$QW$70 +U$79*$QW$79 + U$82*$QW$82) +(U$65*$QW$65*1000/27.6 + U$66*$QW$66 + U$67*$QW$67 + U$71*$QW$71 + U$74*$QW$74 + U$76*$QW$76 + U$80*$QW$80 + U$83*$QW$83 +U$86*$QW$86)</f>
        <v>0</v>
      </c>
      <c r="RB28" s="44">
        <f t="shared" ref="RB28:RT28" si="28">-(V$2*$QW$2 + V$78*$QW$78 + V$70*$QW$70 +V$79*$QW$79 + V$82*$QW$82) +(V$65*$QW$65*1000/27.6 + V$66*$QW$66 + V$67*$QW$67 + V$71*$QW$71 + V$74*$QW$74 + V$76*$QW$76 + V$80*$QW$80 + V$83*$QW$83 +V$86*$QW$86)</f>
        <v>0</v>
      </c>
      <c r="RC28" s="44">
        <f t="shared" si="28"/>
        <v>0</v>
      </c>
      <c r="RD28" s="44">
        <f t="shared" si="28"/>
        <v>-4047.4215218154714</v>
      </c>
      <c r="RE28" s="44">
        <f t="shared" si="28"/>
        <v>-3989.6674969527335</v>
      </c>
      <c r="RF28" s="44">
        <f t="shared" si="28"/>
        <v>-4006.0112051770893</v>
      </c>
      <c r="RG28" s="44">
        <f t="shared" si="28"/>
        <v>-4009.7399987351732</v>
      </c>
      <c r="RH28" s="44">
        <f t="shared" si="28"/>
        <v>-4039.8667467309706</v>
      </c>
      <c r="RI28" s="44">
        <f t="shared" si="28"/>
        <v>-4069.2479919520538</v>
      </c>
      <c r="RJ28" s="44">
        <f t="shared" si="28"/>
        <v>-4031.0118335914531</v>
      </c>
      <c r="RK28" s="44">
        <f t="shared" si="28"/>
        <v>-4014.0102587159417</v>
      </c>
      <c r="RL28" s="44">
        <f t="shared" si="28"/>
        <v>-4041.8987333437376</v>
      </c>
      <c r="RM28" s="44">
        <f t="shared" si="28"/>
        <v>-4067.5719891885292</v>
      </c>
      <c r="RN28" s="44">
        <f t="shared" si="28"/>
        <v>-4029.5060625858237</v>
      </c>
      <c r="RO28" s="44">
        <f t="shared" si="28"/>
        <v>-3982.3751455285819</v>
      </c>
      <c r="RP28" s="44">
        <f t="shared" si="28"/>
        <v>-3997.3462652378848</v>
      </c>
      <c r="RQ28" s="44">
        <f t="shared" si="28"/>
        <v>-3953.0197875520944</v>
      </c>
      <c r="RR28" s="44">
        <f t="shared" si="28"/>
        <v>-4019.1980603445304</v>
      </c>
      <c r="RS28" s="44">
        <f t="shared" si="28"/>
        <v>-3978.2846689558737</v>
      </c>
      <c r="RT28" s="44">
        <f t="shared" si="28"/>
        <v>-3958.1229160911726</v>
      </c>
      <c r="RV28" s="95">
        <f t="shared" ref="RV28:RV49" si="29">(1.9382*(10^18))*RX28 + 1.9198*(10^18)</f>
        <v>2.21053E+18</v>
      </c>
      <c r="RW28" s="44">
        <f t="shared" ref="RW28:RW49" si="30">(119469*RX28+56202)/10^4</f>
        <v>7.4122350000000008</v>
      </c>
      <c r="RX28" s="44">
        <v>0.15</v>
      </c>
      <c r="RY28" s="44">
        <f>0.59*RG28+0.41*RH28</f>
        <v>-4022.09196541345</v>
      </c>
      <c r="RZ28" s="44">
        <f t="shared" ref="RZ28:RZ49" si="31">RY28/1000</f>
        <v>-4.0220919654134502</v>
      </c>
      <c r="SA28" s="12">
        <f t="shared" ref="SA28:SA49" si="32">(RZ28/RV28)*(10^18)</f>
        <v>-1.819514761352911</v>
      </c>
      <c r="SB28" s="44">
        <v>21.656459582536041</v>
      </c>
      <c r="SC28" s="134">
        <f t="shared" ref="SC28:SC49" si="33">-RX28/RZ28</f>
        <v>3.7294025420072853E-2</v>
      </c>
      <c r="SD28" s="134">
        <v>0.37486879592142752</v>
      </c>
      <c r="SE28" s="134">
        <f t="shared" ref="SE28:SE49" si="34">-SB28/RZ28</f>
        <v>5.3843770278658631</v>
      </c>
    </row>
    <row r="29" spans="1:527" x14ac:dyDescent="0.3">
      <c r="A29">
        <v>0</v>
      </c>
      <c r="B29">
        <v>0</v>
      </c>
      <c r="C29">
        <v>1.8392667493039523</v>
      </c>
      <c r="D29">
        <v>1.9127129791056605</v>
      </c>
      <c r="E29">
        <v>1.9149828302083258</v>
      </c>
      <c r="F29">
        <v>1.9240243027580051</v>
      </c>
      <c r="G29">
        <v>1.886629154813753</v>
      </c>
      <c r="H29">
        <v>1.8871988879170347</v>
      </c>
      <c r="I29">
        <v>1.8619345780213714</v>
      </c>
      <c r="J29">
        <v>1.8445743183762766</v>
      </c>
      <c r="K29">
        <v>1.8904197371141336</v>
      </c>
      <c r="L29">
        <v>1.8768912386492074</v>
      </c>
      <c r="M29">
        <v>1.8735969730663329</v>
      </c>
      <c r="N29">
        <v>1.8557271963229913</v>
      </c>
      <c r="O29">
        <v>1.8683479657385682</v>
      </c>
      <c r="P29">
        <v>1.837868139586045</v>
      </c>
      <c r="Q29">
        <v>1.8470672115728046</v>
      </c>
      <c r="R29">
        <v>1.8528972499167169</v>
      </c>
      <c r="S29">
        <v>1.8475009382122027</v>
      </c>
      <c r="T29">
        <v>1.8436038157312629</v>
      </c>
      <c r="U29">
        <v>0</v>
      </c>
      <c r="V29">
        <v>0</v>
      </c>
      <c r="W29">
        <v>0</v>
      </c>
      <c r="X29">
        <v>2.5347024146678998</v>
      </c>
      <c r="Y29">
        <v>2.5980741037544424</v>
      </c>
      <c r="Z29">
        <v>2.6101936085656146</v>
      </c>
      <c r="AA29">
        <v>2.6131426002277651</v>
      </c>
      <c r="AB29">
        <v>2.6340946997398822</v>
      </c>
      <c r="AC29">
        <v>2.6281726158111081</v>
      </c>
      <c r="AD29">
        <v>2.5054094349048786</v>
      </c>
      <c r="AE29">
        <v>2.491395477645669</v>
      </c>
      <c r="AF29">
        <v>2.5144914682687141</v>
      </c>
      <c r="AG29">
        <v>2.5355592636286941</v>
      </c>
      <c r="AH29">
        <v>2.5095111238975973</v>
      </c>
      <c r="AI29">
        <v>2.4701885978279816</v>
      </c>
      <c r="AJ29">
        <v>2.4878878797562756</v>
      </c>
      <c r="AK29">
        <v>2.4476881838374855</v>
      </c>
      <c r="AL29">
        <v>2.5060833053569871</v>
      </c>
      <c r="AM29">
        <v>2.4697550131114872</v>
      </c>
      <c r="AN29">
        <v>2.4537797698411268</v>
      </c>
      <c r="AO29">
        <v>0</v>
      </c>
      <c r="AP29">
        <v>0</v>
      </c>
      <c r="AQ29">
        <v>0</v>
      </c>
      <c r="AR29">
        <v>0</v>
      </c>
      <c r="AS29">
        <v>3.1955049373979869</v>
      </c>
      <c r="AT29">
        <v>3.3469255263923916</v>
      </c>
      <c r="AU29">
        <v>3.3353925634659611</v>
      </c>
      <c r="AV29">
        <v>3.3320944329486006</v>
      </c>
      <c r="AW29">
        <v>3.3241288770723401</v>
      </c>
      <c r="AX29">
        <v>3.3523155526322506</v>
      </c>
      <c r="AY29">
        <v>3.3045159580692252</v>
      </c>
      <c r="AZ29">
        <v>3.1825864466985387</v>
      </c>
      <c r="BA29">
        <v>3.1333532526765198</v>
      </c>
      <c r="BB29">
        <v>3.1188329150394809</v>
      </c>
      <c r="BC29">
        <v>3.1073185372046375</v>
      </c>
      <c r="BD29">
        <v>3.0982333123191141</v>
      </c>
      <c r="BE29">
        <v>3.1131041192828932</v>
      </c>
      <c r="BF29">
        <v>3.1261759191771779</v>
      </c>
      <c r="BG29">
        <v>3.1547107151814391</v>
      </c>
      <c r="BH29">
        <v>3.0714902141630738</v>
      </c>
      <c r="BI29">
        <v>0</v>
      </c>
      <c r="BJ29">
        <v>0</v>
      </c>
      <c r="BK29">
        <v>0</v>
      </c>
      <c r="BL29">
        <v>0</v>
      </c>
      <c r="BM29">
        <v>3.3045685232670468</v>
      </c>
      <c r="BN29">
        <v>3.9083746493041414</v>
      </c>
      <c r="BO29">
        <v>4.0262654110412424</v>
      </c>
      <c r="BP29">
        <v>4.0985630248278371</v>
      </c>
      <c r="BQ29">
        <v>4.0372053711017397</v>
      </c>
      <c r="BR29">
        <v>4.0391221391046415</v>
      </c>
      <c r="BS29">
        <v>4.0486582922341627</v>
      </c>
      <c r="BT29">
        <v>4.0426053070890822</v>
      </c>
      <c r="BU29">
        <v>4.0060474075118258</v>
      </c>
      <c r="BV29">
        <v>3.9645992842149216</v>
      </c>
      <c r="BW29">
        <v>3.7842533633935562</v>
      </c>
      <c r="BX29">
        <v>3.7483884640221303</v>
      </c>
      <c r="BY29">
        <v>3.7400577425849586</v>
      </c>
      <c r="BZ29">
        <v>3.7682846882537975</v>
      </c>
      <c r="CA29">
        <v>3.7440799611104576</v>
      </c>
      <c r="CB29">
        <v>3.7567636428150113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2.8774367815290494</v>
      </c>
      <c r="CI29">
        <v>4.6671140617001852</v>
      </c>
      <c r="CJ29">
        <v>4.7517791404196936</v>
      </c>
      <c r="CK29">
        <v>4.8016277205274376</v>
      </c>
      <c r="CL29">
        <v>4.757372050950984</v>
      </c>
      <c r="CM29">
        <v>4.7539463596461191</v>
      </c>
      <c r="CN29">
        <v>4.6832059756449835</v>
      </c>
      <c r="CO29">
        <v>4.7433688318171194</v>
      </c>
      <c r="CP29">
        <v>4.8119654669499132</v>
      </c>
      <c r="CQ29">
        <v>4.6496411623117995</v>
      </c>
      <c r="CR29">
        <v>4.6417339876956465</v>
      </c>
      <c r="CS29">
        <v>4.3803080950697932</v>
      </c>
      <c r="CT29">
        <v>4.4462615408346133</v>
      </c>
      <c r="CU29">
        <v>4.3640368636063496</v>
      </c>
      <c r="CV29">
        <v>4.3836943304705764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2.6348194192596921</v>
      </c>
      <c r="DC29">
        <v>4.7321198566127256</v>
      </c>
      <c r="DD29">
        <v>5.2682533890985077</v>
      </c>
      <c r="DE29">
        <v>5.2580215598261715</v>
      </c>
      <c r="DF29">
        <v>5.284158975912967</v>
      </c>
      <c r="DG29">
        <v>5.3125852795371005</v>
      </c>
      <c r="DH29">
        <v>5.2468761405620956</v>
      </c>
      <c r="DI29">
        <v>5.1773947564740421</v>
      </c>
      <c r="DJ29">
        <v>5.2716911701767462</v>
      </c>
      <c r="DK29">
        <v>5.1957710224613489</v>
      </c>
      <c r="DL29">
        <v>5.2260654669595032</v>
      </c>
      <c r="DM29">
        <v>5.1199329466365429</v>
      </c>
      <c r="DN29">
        <v>5.0888286087066064</v>
      </c>
      <c r="DO29">
        <v>4.8876452521658216</v>
      </c>
      <c r="DP29">
        <v>4.8898329896823052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3.1991073760043385</v>
      </c>
      <c r="DX29">
        <v>5.2846737281144911</v>
      </c>
      <c r="DY29">
        <v>5.4324035607661809</v>
      </c>
      <c r="DZ29">
        <v>5.465877536101452</v>
      </c>
      <c r="EA29">
        <v>5.4083397098087058</v>
      </c>
      <c r="EB29">
        <v>5.522167975885643</v>
      </c>
      <c r="EC29">
        <v>5.4059471129191863</v>
      </c>
      <c r="ED29">
        <v>5.4539504687473395</v>
      </c>
      <c r="EE29">
        <v>5.4012891942135575</v>
      </c>
      <c r="EF29">
        <v>5.3879799820482814</v>
      </c>
      <c r="EG29">
        <v>5.3082262302274055</v>
      </c>
      <c r="EH29">
        <v>5.31016608319959</v>
      </c>
      <c r="EI29">
        <v>5.2950603806406962</v>
      </c>
      <c r="EJ29">
        <v>5.0318714233978854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3.867336580195972</v>
      </c>
      <c r="ER29">
        <v>5.0117895518390974</v>
      </c>
      <c r="ES29">
        <v>5.6197068801853129</v>
      </c>
      <c r="ET29">
        <v>5.5887142053799019</v>
      </c>
      <c r="EU29">
        <v>5.6401821882701713</v>
      </c>
      <c r="EV29">
        <v>5.6315976356947166</v>
      </c>
      <c r="EW29">
        <v>5.645427701975481</v>
      </c>
      <c r="EX29">
        <v>5.6627075404601088</v>
      </c>
      <c r="EY29">
        <v>5.5804980918433706</v>
      </c>
      <c r="EZ29">
        <v>5.587203534904928</v>
      </c>
      <c r="FA29">
        <v>5.653595157109736</v>
      </c>
      <c r="FB29">
        <v>5.5753100329341132</v>
      </c>
      <c r="FC29">
        <v>5.4567287309459189</v>
      </c>
      <c r="FD29">
        <v>5.3707140224319367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4.7459712294744349</v>
      </c>
      <c r="FM29">
        <v>5.6478155751867805</v>
      </c>
      <c r="FN29">
        <v>5.8574056115127693</v>
      </c>
      <c r="FO29">
        <v>5.86956542108158</v>
      </c>
      <c r="FP29">
        <v>5.8146906350848884</v>
      </c>
      <c r="FQ29">
        <v>5.8432165530709606</v>
      </c>
      <c r="FR29">
        <v>5.8890249620501516</v>
      </c>
      <c r="FS29">
        <v>5.8105377253291532</v>
      </c>
      <c r="FT29">
        <v>5.8505257127690307</v>
      </c>
      <c r="FU29">
        <v>5.7509749440614595</v>
      </c>
      <c r="FV29">
        <v>5.8491059456730143</v>
      </c>
      <c r="FW29">
        <v>5.7510632096836334</v>
      </c>
      <c r="FX29">
        <v>5.7519881363842114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3.782102864163996</v>
      </c>
      <c r="GG29">
        <v>5.1708302654390659</v>
      </c>
      <c r="GH29">
        <v>5.8928243239727189</v>
      </c>
      <c r="GI29">
        <v>5.8584920125610855</v>
      </c>
      <c r="GJ29">
        <v>5.9913585288451499</v>
      </c>
      <c r="GK29">
        <v>5.7790067903496682</v>
      </c>
      <c r="GL29">
        <v>5.8796903466437707</v>
      </c>
      <c r="GM29">
        <v>5.8769518998391934</v>
      </c>
      <c r="GN29">
        <v>5.8423266391004729</v>
      </c>
      <c r="GO29">
        <v>5.8839547458174923</v>
      </c>
      <c r="GP29">
        <v>5.8693676001683288</v>
      </c>
      <c r="GQ29">
        <v>5.8685684003808962</v>
      </c>
      <c r="GR29">
        <v>5.775416245259998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3.1329013234507763</v>
      </c>
      <c r="HA29">
        <v>4.9073906543238328</v>
      </c>
      <c r="HB29">
        <v>5.875904056001704</v>
      </c>
      <c r="HC29">
        <v>6.0874364007690884</v>
      </c>
      <c r="HD29">
        <v>6.0754794863985557</v>
      </c>
      <c r="HE29">
        <v>6.1686967015920402</v>
      </c>
      <c r="HF29">
        <v>6.1251025096886451</v>
      </c>
      <c r="HG29">
        <v>6.038244919630336</v>
      </c>
      <c r="HH29">
        <v>5.9820263206282425</v>
      </c>
      <c r="HI29">
        <v>5.987475384072237</v>
      </c>
      <c r="HJ29">
        <v>5.966102915971593</v>
      </c>
      <c r="HK29">
        <v>6.0241723420874074</v>
      </c>
      <c r="HL29">
        <v>6.1055060386463227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4.4572441763385999</v>
      </c>
      <c r="HV29">
        <v>5.3285921790197683</v>
      </c>
      <c r="HW29">
        <v>6.2779709953854432</v>
      </c>
      <c r="HX29">
        <v>6.3537994579647208</v>
      </c>
      <c r="HY29">
        <v>6.2005993100765524</v>
      </c>
      <c r="HZ29">
        <v>6.2048909169025253</v>
      </c>
      <c r="IA29">
        <v>6.2265230150892696</v>
      </c>
      <c r="IB29">
        <v>6.1978515167175781</v>
      </c>
      <c r="IC29">
        <v>6.2806364240583994</v>
      </c>
      <c r="ID29">
        <v>6.1935949129199734</v>
      </c>
      <c r="IE29">
        <v>6.2809487240418722</v>
      </c>
      <c r="IF29">
        <v>6.2846130328398546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3.4468742857705026</v>
      </c>
      <c r="IP29">
        <v>4.9071575489947667</v>
      </c>
      <c r="IQ29">
        <v>6.0849982245074887</v>
      </c>
      <c r="IR29">
        <v>6.3800885644670711</v>
      </c>
      <c r="IS29">
        <v>6.3774314228118874</v>
      </c>
      <c r="IT29">
        <v>6.3896246206286733</v>
      </c>
      <c r="IU29">
        <v>6.2681953981553802</v>
      </c>
      <c r="IV29">
        <v>6.2757818930990723</v>
      </c>
      <c r="IW29">
        <v>6.3158472184555094</v>
      </c>
      <c r="IX29">
        <v>6.2791018466500157</v>
      </c>
      <c r="IY29">
        <v>6.290613406313196</v>
      </c>
      <c r="IZ29">
        <v>6.3598153756224791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3.4001738187082693</v>
      </c>
      <c r="JK29">
        <v>5.5405593895618788</v>
      </c>
      <c r="JL29">
        <v>6.3978399831690798</v>
      </c>
      <c r="JM29">
        <v>6.5897396281420813</v>
      </c>
      <c r="JN29">
        <v>6.657146717170181</v>
      </c>
      <c r="JO29">
        <v>6.4924038967228146</v>
      </c>
      <c r="JP29">
        <v>6.4538651707060124</v>
      </c>
      <c r="JQ29">
        <v>6.4754860314726681</v>
      </c>
      <c r="JR29">
        <v>6.5345202048302049</v>
      </c>
      <c r="JS29">
        <v>6.5023138309536925</v>
      </c>
      <c r="JT29">
        <v>6.5233992299580752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3.5407252893335746</v>
      </c>
      <c r="KE29">
        <v>5.1917221341008126</v>
      </c>
      <c r="KF29">
        <v>6.4061537165451679</v>
      </c>
      <c r="KG29">
        <v>6.7242745812948694</v>
      </c>
      <c r="KH29">
        <v>6.6733193874861447</v>
      </c>
      <c r="KI29">
        <v>6.7381926403687391</v>
      </c>
      <c r="KJ29">
        <v>6.6831392445618105</v>
      </c>
      <c r="KK29">
        <v>6.7009365766288802</v>
      </c>
      <c r="KL29">
        <v>6.7279167474248913</v>
      </c>
      <c r="KM29">
        <v>6.8029331504859396</v>
      </c>
      <c r="KN29">
        <v>6.815596706495163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2.3254485001624929</v>
      </c>
      <c r="KY29">
        <v>3.3903075549699806</v>
      </c>
      <c r="KZ29">
        <v>5.5216972357661529</v>
      </c>
      <c r="LA29">
        <v>6.6538225519769583</v>
      </c>
      <c r="LB29">
        <v>6.8487800346400265</v>
      </c>
      <c r="LC29">
        <v>6.6908072646805117</v>
      </c>
      <c r="LD29">
        <v>6.7779723169873645</v>
      </c>
      <c r="LE29">
        <v>6.6909175160010221</v>
      </c>
      <c r="LF29">
        <v>6.6356235144843199</v>
      </c>
      <c r="LG29">
        <v>6.7101845390758976</v>
      </c>
      <c r="LH29">
        <v>6.7146419517298774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3.6899115140329908</v>
      </c>
      <c r="LT29">
        <v>4.9602409481061489</v>
      </c>
      <c r="LU29">
        <v>5.8513802309868597</v>
      </c>
      <c r="LV29">
        <v>6.8665567772140328</v>
      </c>
      <c r="LW29">
        <v>6.9319493147418756</v>
      </c>
      <c r="LX29">
        <v>6.9695572265049117</v>
      </c>
      <c r="LY29">
        <v>6.8723762039249658</v>
      </c>
      <c r="LZ29">
        <v>7.0265624747661208</v>
      </c>
      <c r="MA29">
        <v>7.0315712462148845</v>
      </c>
      <c r="MB29">
        <v>6.9336470091936437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3.9050324375959815</v>
      </c>
      <c r="MO29">
        <v>5.289606095430873</v>
      </c>
      <c r="MP29">
        <v>6.4031030632125825</v>
      </c>
      <c r="MQ29">
        <v>6.9907243155457079</v>
      </c>
      <c r="MR29">
        <v>7.2469777600283392</v>
      </c>
      <c r="MS29">
        <v>7.0854702952499364</v>
      </c>
      <c r="MT29">
        <v>7.1474988822247791</v>
      </c>
      <c r="MU29">
        <v>7.076656971503815</v>
      </c>
      <c r="MV29">
        <v>7.0105595840901644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3.6169205032848297</v>
      </c>
      <c r="NI29">
        <v>3.8086429975760536</v>
      </c>
      <c r="NJ29">
        <v>5.203401492777866</v>
      </c>
      <c r="NK29">
        <v>6.3871560764457991</v>
      </c>
      <c r="NL29">
        <v>7.0278390910927184</v>
      </c>
      <c r="NM29">
        <v>7.282303424503648</v>
      </c>
      <c r="NN29">
        <v>7.221784558882006</v>
      </c>
      <c r="NO29">
        <v>7.2716597527769578</v>
      </c>
      <c r="NP29">
        <v>7.2957123775247146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3.8605088726393739</v>
      </c>
      <c r="OD29">
        <v>4.1372630230664029</v>
      </c>
      <c r="OE29">
        <v>5.5655554139289256</v>
      </c>
      <c r="OF29">
        <v>6.6453389457040428</v>
      </c>
      <c r="OG29">
        <v>7.1908063782468128</v>
      </c>
      <c r="OH29">
        <v>7.3948876782487831</v>
      </c>
      <c r="OI29">
        <v>7.3276185110990513</v>
      </c>
      <c r="OJ29">
        <v>7.5022573706808933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3.7469309628750316</v>
      </c>
      <c r="OY29">
        <v>3.230200312623575</v>
      </c>
      <c r="OZ29">
        <v>5.7288690275691811</v>
      </c>
      <c r="PA29">
        <v>6.7591590537308406</v>
      </c>
      <c r="PB29">
        <v>7.3592487006862344</v>
      </c>
      <c r="PC29">
        <v>7.5961451227277497</v>
      </c>
      <c r="PD29">
        <v>7.4828777940981936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3.6517087664207644</v>
      </c>
      <c r="PT29">
        <v>4.232270504178369</v>
      </c>
      <c r="PU29">
        <v>5.7074851130524662</v>
      </c>
      <c r="PV29">
        <v>6.7563944803166542</v>
      </c>
      <c r="PW29">
        <v>7.3543411032454493</v>
      </c>
      <c r="PX29">
        <v>7.5907772674312888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2.7656543189084966</v>
      </c>
      <c r="QN29">
        <v>3.9077101393974139</v>
      </c>
      <c r="QO29">
        <v>4.9033114801446853</v>
      </c>
      <c r="QP29">
        <v>5.6599761323434397</v>
      </c>
      <c r="QQ29">
        <v>6.6875494608736794</v>
      </c>
      <c r="QR29">
        <v>7.4671129759039365</v>
      </c>
      <c r="QS29" s="102" t="s">
        <v>53</v>
      </c>
      <c r="QU29" s="147"/>
      <c r="QV29" s="148"/>
      <c r="QW29" s="148"/>
      <c r="QX29" s="102"/>
      <c r="QY29" s="154">
        <v>3</v>
      </c>
      <c r="QZ29" s="44">
        <v>0.2</v>
      </c>
      <c r="RA29" s="44">
        <f>-(AO$2*$QW$2 + AO$78*$QW$78 + AO$70*$QW$70 +AO$79*$QW$79 + AO$82*$QW$82) +(AO$65*$QW$65*1000/27.6 + AO$66*$QW$66 + AO$67*$QW$67 + AO$71*$QW$71 + AO$74*$QW$74 + AO$76*$QW$76 + AO$80*$QW$80 + AO$83*$QW$83 +AO$86*$QW$86)</f>
        <v>0</v>
      </c>
      <c r="RB29" s="44">
        <f t="shared" ref="RB29:RT29" si="35">-(AP$2*$QW$2 + AP$78*$QW$78 + AP$70*$QW$70 +AP$79*$QW$79 + AP$82*$QW$82) +(AP$65*$QW$65*1000/27.6 + AP$66*$QW$66 + AP$67*$QW$67 + AP$71*$QW$71 + AP$74*$QW$74 + AP$76*$QW$76 + AP$80*$QW$80 + AP$83*$QW$83 +AP$86*$QW$86)</f>
        <v>0</v>
      </c>
      <c r="RC29" s="44">
        <f t="shared" si="35"/>
        <v>0</v>
      </c>
      <c r="RD29" s="44">
        <f t="shared" si="35"/>
        <v>0</v>
      </c>
      <c r="RE29" s="44">
        <f t="shared" si="35"/>
        <v>-5119.2851449328955</v>
      </c>
      <c r="RF29" s="44">
        <f t="shared" si="35"/>
        <v>-5148.9722754475315</v>
      </c>
      <c r="RG29" s="44">
        <f t="shared" si="35"/>
        <v>-5131.5626510780985</v>
      </c>
      <c r="RH29" s="44">
        <f t="shared" si="35"/>
        <v>-5126.370926230592</v>
      </c>
      <c r="RI29" s="44">
        <f t="shared" si="35"/>
        <v>-5115.4463852520239</v>
      </c>
      <c r="RJ29" s="44">
        <f t="shared" si="35"/>
        <v>-5155.5642498292955</v>
      </c>
      <c r="RK29" s="44">
        <f t="shared" si="35"/>
        <v>-5140.0943682599609</v>
      </c>
      <c r="RL29" s="44">
        <f t="shared" si="35"/>
        <v>-5140.0826802513884</v>
      </c>
      <c r="RM29" s="44">
        <f t="shared" si="35"/>
        <v>-5125.5405982668235</v>
      </c>
      <c r="RN29" s="44">
        <f t="shared" si="35"/>
        <v>-5105.8349789112654</v>
      </c>
      <c r="RO29" s="44">
        <f t="shared" si="35"/>
        <v>-5077.0510929904058</v>
      </c>
      <c r="RP29" s="44">
        <f t="shared" si="35"/>
        <v>-5065.0870206616601</v>
      </c>
      <c r="RQ29" s="44">
        <f t="shared" si="35"/>
        <v>-5084.8643361419536</v>
      </c>
      <c r="RR29" s="44">
        <f t="shared" si="35"/>
        <v>-5103.8725062486837</v>
      </c>
      <c r="RS29" s="44">
        <f t="shared" si="35"/>
        <v>-5135.1935018954127</v>
      </c>
      <c r="RT29" s="44">
        <f t="shared" si="35"/>
        <v>-5038.0530838632958</v>
      </c>
      <c r="RV29" s="95">
        <f t="shared" si="29"/>
        <v>2.30744E+18</v>
      </c>
      <c r="RW29" s="44">
        <f t="shared" si="30"/>
        <v>8.0095799999999997</v>
      </c>
      <c r="RX29" s="44">
        <v>0.2</v>
      </c>
      <c r="RY29" s="44">
        <f>0.99*RH29+0.01*RI29</f>
        <v>-5126.2616808208059</v>
      </c>
      <c r="RZ29" s="44">
        <f t="shared" si="31"/>
        <v>-5.1262616808208055</v>
      </c>
      <c r="SA29" s="12">
        <f t="shared" si="32"/>
        <v>-2.2216229591325476</v>
      </c>
      <c r="SB29" s="44">
        <v>24.146756256694268</v>
      </c>
      <c r="SC29" s="134">
        <f t="shared" si="33"/>
        <v>3.9014785520659657E-2</v>
      </c>
      <c r="SD29" s="134">
        <v>0.38580246913580246</v>
      </c>
      <c r="SE29" s="134">
        <f t="shared" si="34"/>
        <v>4.7104025818728674</v>
      </c>
    </row>
    <row r="30" spans="1:527" x14ac:dyDescent="0.3">
      <c r="A30">
        <v>0</v>
      </c>
      <c r="B30">
        <v>0</v>
      </c>
      <c r="C30">
        <v>1.843102756985034</v>
      </c>
      <c r="D30">
        <v>1.9154242923307792</v>
      </c>
      <c r="E30">
        <v>1.924411119564621</v>
      </c>
      <c r="F30">
        <v>1.9325165221966314</v>
      </c>
      <c r="G30">
        <v>1.8988268049965009</v>
      </c>
      <c r="H30">
        <v>1.8974476464282162</v>
      </c>
      <c r="I30">
        <v>1.8762291400348774</v>
      </c>
      <c r="J30">
        <v>1.8529300539493048</v>
      </c>
      <c r="K30">
        <v>1.8995982633439834</v>
      </c>
      <c r="L30">
        <v>1.8914060541426125</v>
      </c>
      <c r="M30">
        <v>1.8853578517010456</v>
      </c>
      <c r="N30">
        <v>1.8621805140271903</v>
      </c>
      <c r="O30">
        <v>1.8771499929186561</v>
      </c>
      <c r="P30">
        <v>1.8473404029724361</v>
      </c>
      <c r="Q30">
        <v>1.855661109880183</v>
      </c>
      <c r="R30">
        <v>1.8619524985207245</v>
      </c>
      <c r="S30">
        <v>1.8558442574688705</v>
      </c>
      <c r="T30">
        <v>1.8540776391029148</v>
      </c>
      <c r="U30">
        <v>0</v>
      </c>
      <c r="V30">
        <v>0</v>
      </c>
      <c r="W30">
        <v>0</v>
      </c>
      <c r="X30">
        <v>2.5347024146678994</v>
      </c>
      <c r="Y30">
        <v>2.5980741037544424</v>
      </c>
      <c r="Z30">
        <v>2.6101936085656146</v>
      </c>
      <c r="AA30">
        <v>2.6131426002277651</v>
      </c>
      <c r="AB30">
        <v>2.6340946997398822</v>
      </c>
      <c r="AC30">
        <v>2.6281726158111076</v>
      </c>
      <c r="AD30">
        <v>2.5054094349048786</v>
      </c>
      <c r="AE30">
        <v>2.491395477645669</v>
      </c>
      <c r="AF30">
        <v>2.5144914682687141</v>
      </c>
      <c r="AG30">
        <v>2.5355592636286945</v>
      </c>
      <c r="AH30">
        <v>2.5095111238975973</v>
      </c>
      <c r="AI30">
        <v>2.4701885978279821</v>
      </c>
      <c r="AJ30">
        <v>2.4878878797562756</v>
      </c>
      <c r="AK30">
        <v>2.4476881838374855</v>
      </c>
      <c r="AL30">
        <v>2.5060833053569871</v>
      </c>
      <c r="AM30">
        <v>2.4697550131114872</v>
      </c>
      <c r="AN30">
        <v>2.4537797698411268</v>
      </c>
      <c r="AO30">
        <v>0</v>
      </c>
      <c r="AP30">
        <v>0</v>
      </c>
      <c r="AQ30">
        <v>0</v>
      </c>
      <c r="AR30">
        <v>0</v>
      </c>
      <c r="AS30">
        <v>3.1955049373979869</v>
      </c>
      <c r="AT30">
        <v>3.3469255263923916</v>
      </c>
      <c r="AU30">
        <v>3.3353925634659611</v>
      </c>
      <c r="AV30">
        <v>3.3320944329486015</v>
      </c>
      <c r="AW30">
        <v>3.3241288770723401</v>
      </c>
      <c r="AX30">
        <v>3.3523155526322506</v>
      </c>
      <c r="AY30">
        <v>3.3045159580692247</v>
      </c>
      <c r="AZ30">
        <v>3.1825864466985392</v>
      </c>
      <c r="BA30">
        <v>3.1333532526765198</v>
      </c>
      <c r="BB30">
        <v>3.1188329150394809</v>
      </c>
      <c r="BC30">
        <v>3.1073185372046375</v>
      </c>
      <c r="BD30">
        <v>3.0982333123191141</v>
      </c>
      <c r="BE30">
        <v>3.1131041192828932</v>
      </c>
      <c r="BF30">
        <v>3.1261759191771779</v>
      </c>
      <c r="BG30">
        <v>3.1547107151814391</v>
      </c>
      <c r="BH30">
        <v>3.0714902141630751</v>
      </c>
      <c r="BI30">
        <v>0</v>
      </c>
      <c r="BJ30">
        <v>0</v>
      </c>
      <c r="BK30">
        <v>0</v>
      </c>
      <c r="BL30">
        <v>0</v>
      </c>
      <c r="BM30">
        <v>3.3045685232670476</v>
      </c>
      <c r="BN30">
        <v>3.9083746493041405</v>
      </c>
      <c r="BO30">
        <v>4.0262654110412424</v>
      </c>
      <c r="BP30">
        <v>4.0985630248278371</v>
      </c>
      <c r="BQ30">
        <v>4.0372053711017397</v>
      </c>
      <c r="BR30">
        <v>4.0391221391046415</v>
      </c>
      <c r="BS30">
        <v>4.0486582922341627</v>
      </c>
      <c r="BT30">
        <v>4.0426053070890822</v>
      </c>
      <c r="BU30">
        <v>4.0060474075118258</v>
      </c>
      <c r="BV30">
        <v>3.9645992842149211</v>
      </c>
      <c r="BW30">
        <v>3.7842533633935558</v>
      </c>
      <c r="BX30">
        <v>3.7483884640221299</v>
      </c>
      <c r="BY30">
        <v>3.7400577425849564</v>
      </c>
      <c r="BZ30">
        <v>3.7682846882537961</v>
      </c>
      <c r="CA30">
        <v>3.7440799611104576</v>
      </c>
      <c r="CB30">
        <v>3.7567636428150104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2.8774367815290494</v>
      </c>
      <c r="CI30">
        <v>4.6671140617001843</v>
      </c>
      <c r="CJ30">
        <v>4.7517791404196936</v>
      </c>
      <c r="CK30">
        <v>4.8016277205274376</v>
      </c>
      <c r="CL30">
        <v>4.7573720509509849</v>
      </c>
      <c r="CM30">
        <v>4.7539463596461191</v>
      </c>
      <c r="CN30">
        <v>4.6832059756449835</v>
      </c>
      <c r="CO30">
        <v>4.7433688318171194</v>
      </c>
      <c r="CP30">
        <v>4.8119654669499141</v>
      </c>
      <c r="CQ30">
        <v>4.6496411623117995</v>
      </c>
      <c r="CR30">
        <v>4.6417339876956456</v>
      </c>
      <c r="CS30">
        <v>4.3803080950697941</v>
      </c>
      <c r="CT30">
        <v>4.4462615408346133</v>
      </c>
      <c r="CU30">
        <v>4.3640368636063496</v>
      </c>
      <c r="CV30">
        <v>4.3836943304705773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2.6348194192596921</v>
      </c>
      <c r="DC30">
        <v>4.7321198566127256</v>
      </c>
      <c r="DD30">
        <v>5.2682533890985068</v>
      </c>
      <c r="DE30">
        <v>5.2580215598261715</v>
      </c>
      <c r="DF30">
        <v>5.284158975912967</v>
      </c>
      <c r="DG30">
        <v>5.3125852795371022</v>
      </c>
      <c r="DH30">
        <v>5.2468761405620956</v>
      </c>
      <c r="DI30">
        <v>5.177394756474043</v>
      </c>
      <c r="DJ30">
        <v>5.2716911701767462</v>
      </c>
      <c r="DK30">
        <v>5.1957710224613489</v>
      </c>
      <c r="DL30">
        <v>5.2260654669595032</v>
      </c>
      <c r="DM30">
        <v>5.119932946636542</v>
      </c>
      <c r="DN30">
        <v>5.0888286087066064</v>
      </c>
      <c r="DO30">
        <v>4.8876452521658216</v>
      </c>
      <c r="DP30">
        <v>4.8898329896823061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3.1991073760043385</v>
      </c>
      <c r="DX30">
        <v>5.2846737281144911</v>
      </c>
      <c r="DY30">
        <v>5.4324035607661809</v>
      </c>
      <c r="DZ30">
        <v>5.465877536101452</v>
      </c>
      <c r="EA30">
        <v>5.408339709808704</v>
      </c>
      <c r="EB30">
        <v>5.522167975885643</v>
      </c>
      <c r="EC30">
        <v>5.4059471129191863</v>
      </c>
      <c r="ED30">
        <v>5.4539504687473395</v>
      </c>
      <c r="EE30">
        <v>5.4012891942135575</v>
      </c>
      <c r="EF30">
        <v>5.3879799820482814</v>
      </c>
      <c r="EG30">
        <v>5.3082262302274055</v>
      </c>
      <c r="EH30">
        <v>5.31016608319959</v>
      </c>
      <c r="EI30">
        <v>5.2950603806406962</v>
      </c>
      <c r="EJ30">
        <v>5.0318714233978845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3.8673365801959716</v>
      </c>
      <c r="ER30">
        <v>5.0117895518390974</v>
      </c>
      <c r="ES30">
        <v>5.6197068801853129</v>
      </c>
      <c r="ET30">
        <v>5.5887142053799002</v>
      </c>
      <c r="EU30">
        <v>5.6401821882701721</v>
      </c>
      <c r="EV30">
        <v>5.6315976356947166</v>
      </c>
      <c r="EW30">
        <v>5.645427701975481</v>
      </c>
      <c r="EX30">
        <v>5.6627075404601097</v>
      </c>
      <c r="EY30">
        <v>5.5804980918433706</v>
      </c>
      <c r="EZ30">
        <v>5.587203534904928</v>
      </c>
      <c r="FA30">
        <v>5.6535951571097351</v>
      </c>
      <c r="FB30">
        <v>5.5753100329341132</v>
      </c>
      <c r="FC30">
        <v>5.4567287309459189</v>
      </c>
      <c r="FD30">
        <v>5.3707140224319367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4.7459712294744349</v>
      </c>
      <c r="FM30">
        <v>5.6478155751867805</v>
      </c>
      <c r="FN30">
        <v>5.8574056115127693</v>
      </c>
      <c r="FO30">
        <v>5.86956542108158</v>
      </c>
      <c r="FP30">
        <v>5.8146906350848884</v>
      </c>
      <c r="FQ30">
        <v>5.8432165530709606</v>
      </c>
      <c r="FR30">
        <v>5.8890249620501516</v>
      </c>
      <c r="FS30">
        <v>5.8105377253291532</v>
      </c>
      <c r="FT30">
        <v>5.8505257127690307</v>
      </c>
      <c r="FU30">
        <v>5.7509749440614595</v>
      </c>
      <c r="FV30">
        <v>5.8491059456730152</v>
      </c>
      <c r="FW30">
        <v>5.7510632096836334</v>
      </c>
      <c r="FX30">
        <v>5.7519881363842114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3.7821028641639955</v>
      </c>
      <c r="GG30">
        <v>5.1708302654390659</v>
      </c>
      <c r="GH30">
        <v>5.8928243239727207</v>
      </c>
      <c r="GI30">
        <v>5.8584920125610873</v>
      </c>
      <c r="GJ30">
        <v>5.9913585288451499</v>
      </c>
      <c r="GK30">
        <v>5.7790067903496682</v>
      </c>
      <c r="GL30">
        <v>5.8796903466437707</v>
      </c>
      <c r="GM30">
        <v>5.8769518998391934</v>
      </c>
      <c r="GN30">
        <v>5.8423266391004729</v>
      </c>
      <c r="GO30">
        <v>5.8839547458174923</v>
      </c>
      <c r="GP30">
        <v>5.8693676001683288</v>
      </c>
      <c r="GQ30">
        <v>5.8685684003808962</v>
      </c>
      <c r="GR30">
        <v>5.775416245259998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3.6150273181451524</v>
      </c>
      <c r="HA30">
        <v>4.9325667616477427</v>
      </c>
      <c r="HB30">
        <v>5.8759040560017048</v>
      </c>
      <c r="HC30">
        <v>6.0874364007690893</v>
      </c>
      <c r="HD30">
        <v>6.0754794863985557</v>
      </c>
      <c r="HE30">
        <v>6.1686967015920411</v>
      </c>
      <c r="HF30">
        <v>6.1251025096886451</v>
      </c>
      <c r="HG30">
        <v>6.038244919630336</v>
      </c>
      <c r="HH30">
        <v>5.9820263206282442</v>
      </c>
      <c r="HI30">
        <v>5.987475384072237</v>
      </c>
      <c r="HJ30">
        <v>5.9661029159715939</v>
      </c>
      <c r="HK30">
        <v>6.02417234208741</v>
      </c>
      <c r="HL30">
        <v>6.1055060386463227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4.5283116103803716</v>
      </c>
      <c r="HV30">
        <v>5.3947761362921796</v>
      </c>
      <c r="HW30">
        <v>6.2779709953854432</v>
      </c>
      <c r="HX30">
        <v>6.3537994579647208</v>
      </c>
      <c r="HY30">
        <v>6.2005993100765524</v>
      </c>
      <c r="HZ30">
        <v>6.2048909169025253</v>
      </c>
      <c r="IA30">
        <v>6.2265230150892696</v>
      </c>
      <c r="IB30">
        <v>6.1978515167175781</v>
      </c>
      <c r="IC30">
        <v>6.2806364240583994</v>
      </c>
      <c r="ID30">
        <v>6.1935949129199734</v>
      </c>
      <c r="IE30">
        <v>6.280948724041874</v>
      </c>
      <c r="IF30">
        <v>6.2846130328398555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3.7900142857705021</v>
      </c>
      <c r="IP30">
        <v>5.0147450706948078</v>
      </c>
      <c r="IQ30">
        <v>6.0849982245074887</v>
      </c>
      <c r="IR30">
        <v>6.3800885644670711</v>
      </c>
      <c r="IS30">
        <v>6.3774314228118865</v>
      </c>
      <c r="IT30">
        <v>6.3896246206286733</v>
      </c>
      <c r="IU30">
        <v>6.2681953981553802</v>
      </c>
      <c r="IV30">
        <v>6.2757818930990723</v>
      </c>
      <c r="IW30">
        <v>6.3158472184555094</v>
      </c>
      <c r="IX30">
        <v>6.2791018466500157</v>
      </c>
      <c r="IY30">
        <v>6.2906134063131969</v>
      </c>
      <c r="IZ30">
        <v>6.3598153756224791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3.6745251953167042</v>
      </c>
      <c r="JK30">
        <v>5.5641432223490854</v>
      </c>
      <c r="JL30">
        <v>6.3978399831690806</v>
      </c>
      <c r="JM30">
        <v>6.5897396281420813</v>
      </c>
      <c r="JN30">
        <v>6.6571467171701819</v>
      </c>
      <c r="JO30">
        <v>6.4924038967228146</v>
      </c>
      <c r="JP30">
        <v>6.4538651707060124</v>
      </c>
      <c r="JQ30">
        <v>6.4754860314726681</v>
      </c>
      <c r="JR30">
        <v>6.5345202048302049</v>
      </c>
      <c r="JS30">
        <v>6.5023138309536925</v>
      </c>
      <c r="JT30">
        <v>6.5233992299580761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3.8241906310164624</v>
      </c>
      <c r="KE30">
        <v>5.228970342655864</v>
      </c>
      <c r="KF30">
        <v>6.4061537165451679</v>
      </c>
      <c r="KG30">
        <v>6.7242745812948703</v>
      </c>
      <c r="KH30">
        <v>6.6733193874861456</v>
      </c>
      <c r="KI30">
        <v>6.7381926403687391</v>
      </c>
      <c r="KJ30">
        <v>6.6831392445618105</v>
      </c>
      <c r="KK30">
        <v>6.7009365766288802</v>
      </c>
      <c r="KL30">
        <v>6.7279167474248922</v>
      </c>
      <c r="KM30">
        <v>6.8029331504859396</v>
      </c>
      <c r="KN30">
        <v>6.8155967064951639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3.2819716239644912</v>
      </c>
      <c r="KY30">
        <v>3.7527239749855772</v>
      </c>
      <c r="KZ30">
        <v>5.5641489904633064</v>
      </c>
      <c r="LA30">
        <v>6.6538225519769583</v>
      </c>
      <c r="LB30">
        <v>6.8487800346400265</v>
      </c>
      <c r="LC30">
        <v>6.6908072646805117</v>
      </c>
      <c r="LD30">
        <v>6.7779723169873645</v>
      </c>
      <c r="LE30">
        <v>6.6909175160010221</v>
      </c>
      <c r="LF30">
        <v>6.6356235144843199</v>
      </c>
      <c r="LG30">
        <v>6.7101845390758976</v>
      </c>
      <c r="LH30">
        <v>6.7146419517298774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3.877444173962997</v>
      </c>
      <c r="LT30">
        <v>5.1124540398268818</v>
      </c>
      <c r="LU30">
        <v>5.9740000596310834</v>
      </c>
      <c r="LV30">
        <v>6.8665567772140346</v>
      </c>
      <c r="LW30">
        <v>6.9319493147418756</v>
      </c>
      <c r="LX30">
        <v>6.9695572265049117</v>
      </c>
      <c r="LY30">
        <v>6.8723762039249658</v>
      </c>
      <c r="LZ30">
        <v>7.0265624747661217</v>
      </c>
      <c r="MA30">
        <v>7.0315712462148836</v>
      </c>
      <c r="MB30">
        <v>6.9336470091936437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3.9650414031485259</v>
      </c>
      <c r="MO30">
        <v>5.321347917994304</v>
      </c>
      <c r="MP30">
        <v>6.4031030632125816</v>
      </c>
      <c r="MQ30">
        <v>6.9907243155457097</v>
      </c>
      <c r="MR30">
        <v>7.2469777600283392</v>
      </c>
      <c r="MS30">
        <v>7.0854702952499364</v>
      </c>
      <c r="MT30">
        <v>7.1474988822247791</v>
      </c>
      <c r="MU30">
        <v>7.076656971503815</v>
      </c>
      <c r="MV30">
        <v>7.0105595840901644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3.6169205032848306</v>
      </c>
      <c r="NI30">
        <v>3.8086429975760536</v>
      </c>
      <c r="NJ30">
        <v>5.2131145248534949</v>
      </c>
      <c r="NK30">
        <v>6.4089609152260358</v>
      </c>
      <c r="NL30">
        <v>7.0278390910927193</v>
      </c>
      <c r="NM30">
        <v>7.2823034245036498</v>
      </c>
      <c r="NN30">
        <v>7.2217845588820042</v>
      </c>
      <c r="NO30">
        <v>7.2716597527769578</v>
      </c>
      <c r="NP30">
        <v>7.2957123775247164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3.860508872639373</v>
      </c>
      <c r="OD30">
        <v>4.1372630230664029</v>
      </c>
      <c r="OE30">
        <v>5.5655554139289265</v>
      </c>
      <c r="OF30">
        <v>6.6453389457040428</v>
      </c>
      <c r="OG30">
        <v>7.1908063782468137</v>
      </c>
      <c r="OH30">
        <v>7.394887678248784</v>
      </c>
      <c r="OI30">
        <v>7.3276185110990504</v>
      </c>
      <c r="OJ30">
        <v>7.502257370680895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3.7469309628750316</v>
      </c>
      <c r="OY30">
        <v>3.230200312623575</v>
      </c>
      <c r="OZ30">
        <v>5.7288690275691811</v>
      </c>
      <c r="PA30">
        <v>6.7591590537308406</v>
      </c>
      <c r="PB30">
        <v>7.3592487006862344</v>
      </c>
      <c r="PC30">
        <v>7.5961451227277497</v>
      </c>
      <c r="PD30">
        <v>7.4828777940981945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3.6517087664207648</v>
      </c>
      <c r="PT30">
        <v>4.232270504178369</v>
      </c>
      <c r="PU30">
        <v>5.7074851130524662</v>
      </c>
      <c r="PV30">
        <v>6.7563944803166551</v>
      </c>
      <c r="PW30">
        <v>7.3543411032454493</v>
      </c>
      <c r="PX30">
        <v>7.5907772674312888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2.765654318908497</v>
      </c>
      <c r="QN30">
        <v>3.9077101393974139</v>
      </c>
      <c r="QO30">
        <v>4.9033114801446853</v>
      </c>
      <c r="QP30">
        <v>5.6599761323434397</v>
      </c>
      <c r="QQ30">
        <v>6.6875494608736794</v>
      </c>
      <c r="QR30">
        <v>7.4671129759039374</v>
      </c>
      <c r="QS30" s="102" t="s">
        <v>55</v>
      </c>
      <c r="QU30" s="147"/>
      <c r="QV30" s="148"/>
      <c r="QW30" s="148"/>
      <c r="QX30" s="102"/>
      <c r="QY30" s="154">
        <v>4</v>
      </c>
      <c r="QZ30" s="44">
        <v>0.25</v>
      </c>
      <c r="RA30" s="44">
        <f>-(BI$2*$QW$2 + BI$78*$QW$78 + BI$70*$QW$70 +BI$79*$QW$79 + BI$82*$QW$82) +(BI$65*$QW$65*1000/27.6 + BI$66*$QW$66 + BI$67*$QW$67 + BI$71*$QW$71 + BI$74*$QW$74 + BI$76*$QW$76 + BI$80*$QW$80 + BI$83*$QW$83 +BI$86*$QW$86)</f>
        <v>0</v>
      </c>
      <c r="RB30" s="44">
        <f t="shared" ref="RB30:RT30" si="36">-(BJ$2*$QW$2 + BJ$78*$QW$78 + BJ$70*$QW$70 +BJ$79*$QW$79 + BJ$82*$QW$82) +(BJ$65*$QW$65*1000/27.6 + BJ$66*$QW$66 + BJ$67*$QW$67 + BJ$71*$QW$71 + BJ$74*$QW$74 + BJ$76*$QW$76 + BJ$80*$QW$80 + BJ$83*$QW$83 +BJ$86*$QW$86)</f>
        <v>0</v>
      </c>
      <c r="RC30" s="44">
        <f t="shared" si="36"/>
        <v>0</v>
      </c>
      <c r="RD30" s="44">
        <f t="shared" si="36"/>
        <v>0</v>
      </c>
      <c r="RE30" s="44">
        <f t="shared" si="36"/>
        <v>-5659.0706529934432</v>
      </c>
      <c r="RF30" s="44">
        <f t="shared" si="36"/>
        <v>-6281.5290581610934</v>
      </c>
      <c r="RG30" s="44">
        <f t="shared" si="36"/>
        <v>-6205.3961959618255</v>
      </c>
      <c r="RH30" s="44">
        <f t="shared" si="36"/>
        <v>-6310.9775185941089</v>
      </c>
      <c r="RI30" s="44">
        <f t="shared" si="36"/>
        <v>-6221.6290659689676</v>
      </c>
      <c r="RJ30" s="44">
        <f t="shared" si="36"/>
        <v>-6224.6415905696686</v>
      </c>
      <c r="RK30" s="44">
        <f t="shared" si="36"/>
        <v>-6237.141554815471</v>
      </c>
      <c r="RL30" s="44">
        <f t="shared" si="36"/>
        <v>-6229.5983969654026</v>
      </c>
      <c r="RM30" s="44">
        <f t="shared" si="36"/>
        <v>-6236.9616841379766</v>
      </c>
      <c r="RN30" s="44">
        <f t="shared" si="36"/>
        <v>-6258.095816615536</v>
      </c>
      <c r="RO30" s="44">
        <f t="shared" si="36"/>
        <v>-6188.1442153304197</v>
      </c>
      <c r="RP30" s="44">
        <f t="shared" si="36"/>
        <v>-6185.9538297298259</v>
      </c>
      <c r="RQ30" s="44">
        <f t="shared" si="36"/>
        <v>-6170.1041507511818</v>
      </c>
      <c r="RR30" s="44">
        <f t="shared" si="36"/>
        <v>-6205.1368391199412</v>
      </c>
      <c r="RS30" s="44">
        <f t="shared" si="36"/>
        <v>-6176.9137837726485</v>
      </c>
      <c r="RT30" s="44">
        <f t="shared" si="36"/>
        <v>-6193.3506553310744</v>
      </c>
      <c r="RV30" s="95">
        <f t="shared" si="29"/>
        <v>2.40435E+18</v>
      </c>
      <c r="RW30" s="44">
        <f t="shared" si="30"/>
        <v>8.6069250000000004</v>
      </c>
      <c r="RX30" s="44">
        <v>0.25</v>
      </c>
      <c r="RY30" s="44">
        <f>0.39*RH30+0.61*RI30</f>
        <v>-6256.4749624927726</v>
      </c>
      <c r="RZ30" s="44">
        <f t="shared" si="31"/>
        <v>-6.2564749624927725</v>
      </c>
      <c r="SA30" s="12">
        <f t="shared" si="32"/>
        <v>-2.6021481741396939</v>
      </c>
      <c r="SB30" s="44">
        <v>28.856661833931017</v>
      </c>
      <c r="SC30" s="134">
        <f t="shared" si="33"/>
        <v>3.99586031269583E-2</v>
      </c>
      <c r="SD30" s="134">
        <v>0.39267426884051143</v>
      </c>
      <c r="SE30" s="134">
        <f t="shared" si="34"/>
        <v>4.6122875911635761</v>
      </c>
    </row>
    <row r="31" spans="1:527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 s="102" t="s">
        <v>56</v>
      </c>
      <c r="QU31" s="147"/>
      <c r="QV31" s="148"/>
      <c r="QW31" s="148"/>
      <c r="QX31" s="102"/>
      <c r="QY31" s="154">
        <v>5</v>
      </c>
      <c r="QZ31" s="44">
        <v>0.3</v>
      </c>
      <c r="RA31" s="44">
        <f>-(CC$2*$QW$2 + CC$78*$QW$78 + CC$70*$QW$70 +CC$79*$QW$79 + CC$82*$QW$82) +(CC$65*$QW$65*1000/27.6 + CC$66*$QW$66 + CC$67*$QW$67 + CC$71*$QW$71 + CC$74*$QW$74 + CC$76*$QW$76 + CC$80*$QW$80 + CC$83*$QW$83 +CC$86*$QW$86)</f>
        <v>0</v>
      </c>
      <c r="RB31" s="44">
        <f t="shared" ref="RB31:RT31" si="37">-(CD$2*$QW$2 + CD$78*$QW$78 + CD$70*$QW$70 +CD$79*$QW$79 + CD$82*$QW$82) +(CD$65*$QW$65*1000/27.6 + CD$66*$QW$66 + CD$67*$QW$67 + CD$71*$QW$71 + CD$74*$QW$74 + CD$76*$QW$76 + CD$80*$QW$80 + CD$83*$QW$83 +CD$86*$QW$86)</f>
        <v>0</v>
      </c>
      <c r="RC31" s="44">
        <f t="shared" si="37"/>
        <v>0</v>
      </c>
      <c r="RD31" s="44">
        <f t="shared" si="37"/>
        <v>0</v>
      </c>
      <c r="RE31" s="44">
        <f t="shared" si="37"/>
        <v>0</v>
      </c>
      <c r="RF31" s="44">
        <f t="shared" si="37"/>
        <v>-7084.1593160816956</v>
      </c>
      <c r="RG31" s="44">
        <f t="shared" si="37"/>
        <v>-7343.5437571814255</v>
      </c>
      <c r="RH31" s="44">
        <f t="shared" si="37"/>
        <v>-7329.2974803566776</v>
      </c>
      <c r="RI31" s="44">
        <f t="shared" si="37"/>
        <v>-7401.4877995297702</v>
      </c>
      <c r="RJ31" s="44">
        <f t="shared" si="37"/>
        <v>-7337.9231388304961</v>
      </c>
      <c r="RK31" s="44">
        <f t="shared" si="37"/>
        <v>-7335.209498466631</v>
      </c>
      <c r="RL31" s="44">
        <f t="shared" si="37"/>
        <v>-7229.9113386682093</v>
      </c>
      <c r="RM31" s="44">
        <f t="shared" si="37"/>
        <v>-7316.8081546400736</v>
      </c>
      <c r="RN31" s="44">
        <f t="shared" si="37"/>
        <v>-7417.2335498895654</v>
      </c>
      <c r="RO31" s="44">
        <f t="shared" si="37"/>
        <v>-7234.8677175277735</v>
      </c>
      <c r="RP31" s="44">
        <f t="shared" si="37"/>
        <v>-7261.9629187252267</v>
      </c>
      <c r="RQ31" s="44">
        <f t="shared" si="37"/>
        <v>-7204.8837090496581</v>
      </c>
      <c r="RR31" s="44">
        <f t="shared" si="37"/>
        <v>-7309.1062805252004</v>
      </c>
      <c r="RS31" s="44">
        <f t="shared" si="37"/>
        <v>-7263.8424313163159</v>
      </c>
      <c r="RT31" s="44">
        <f t="shared" si="37"/>
        <v>-7277.2981290598564</v>
      </c>
      <c r="RV31" s="95">
        <f t="shared" si="29"/>
        <v>2.50126E+18</v>
      </c>
      <c r="RW31" s="44">
        <f t="shared" si="30"/>
        <v>9.2042699999999993</v>
      </c>
      <c r="RX31" s="44">
        <v>0.3</v>
      </c>
      <c r="RY31" s="44">
        <f>0.8*RI31+0.2*RJ31</f>
        <v>-7388.7748673899159</v>
      </c>
      <c r="RZ31" s="44">
        <f t="shared" si="31"/>
        <v>-7.3887748673899161</v>
      </c>
      <c r="SA31" s="12">
        <f t="shared" si="32"/>
        <v>-2.9540211203113294</v>
      </c>
      <c r="SB31" s="44">
        <v>29.031064185276545</v>
      </c>
      <c r="SC31" s="134">
        <f t="shared" si="33"/>
        <v>4.0602130310403536E-2</v>
      </c>
      <c r="SD31" s="134">
        <v>0.39739310125576222</v>
      </c>
      <c r="SE31" s="134">
        <f t="shared" si="34"/>
        <v>3.9290768370009581</v>
      </c>
      <c r="SJ31" s="107"/>
      <c r="SK31" s="107"/>
      <c r="SL31" s="107"/>
      <c r="SM31" s="107"/>
      <c r="SN31" s="107"/>
      <c r="TG31" t="s">
        <v>1441</v>
      </c>
    </row>
    <row r="32" spans="1:527" x14ac:dyDescent="0.3">
      <c r="A32">
        <v>0</v>
      </c>
      <c r="B32">
        <v>0</v>
      </c>
      <c r="C32">
        <v>1.8431027569850338</v>
      </c>
      <c r="D32">
        <v>1.9154242923307792</v>
      </c>
      <c r="E32">
        <v>1.924411119564621</v>
      </c>
      <c r="F32">
        <v>1.9325165221966316</v>
      </c>
      <c r="G32">
        <v>1.8988268049965007</v>
      </c>
      <c r="H32">
        <v>1.8974476464282162</v>
      </c>
      <c r="I32">
        <v>1.8762291400348772</v>
      </c>
      <c r="J32">
        <v>1.8529300539493048</v>
      </c>
      <c r="K32">
        <v>1.8995982633439834</v>
      </c>
      <c r="L32">
        <v>1.8914060541426121</v>
      </c>
      <c r="M32">
        <v>1.8853578517010456</v>
      </c>
      <c r="N32">
        <v>1.8621805140271903</v>
      </c>
      <c r="O32">
        <v>1.8771499929186561</v>
      </c>
      <c r="P32">
        <v>1.8473404029724363</v>
      </c>
      <c r="Q32">
        <v>1.855661109880183</v>
      </c>
      <c r="R32">
        <v>1.8619524985207243</v>
      </c>
      <c r="S32">
        <v>1.8558442574688705</v>
      </c>
      <c r="T32">
        <v>1.8540776391029152</v>
      </c>
      <c r="U32">
        <v>0</v>
      </c>
      <c r="V32">
        <v>0</v>
      </c>
      <c r="W32">
        <v>0</v>
      </c>
      <c r="X32">
        <v>2.5347024146679002</v>
      </c>
      <c r="Y32">
        <v>2.5980741037544433</v>
      </c>
      <c r="Z32">
        <v>2.6101936085656146</v>
      </c>
      <c r="AA32">
        <v>2.6131426002277651</v>
      </c>
      <c r="AB32">
        <v>2.6340946997398822</v>
      </c>
      <c r="AC32">
        <v>2.6281726158111076</v>
      </c>
      <c r="AD32">
        <v>2.5054094349048781</v>
      </c>
      <c r="AE32">
        <v>2.491395477645669</v>
      </c>
      <c r="AF32">
        <v>2.5144914682687141</v>
      </c>
      <c r="AG32">
        <v>2.5355592636286941</v>
      </c>
      <c r="AH32">
        <v>2.5095111238975973</v>
      </c>
      <c r="AI32">
        <v>2.4701885978279821</v>
      </c>
      <c r="AJ32">
        <v>2.4878878797562756</v>
      </c>
      <c r="AK32">
        <v>2.4476881838374864</v>
      </c>
      <c r="AL32">
        <v>2.5060833053569875</v>
      </c>
      <c r="AM32">
        <v>2.4697550131114867</v>
      </c>
      <c r="AN32">
        <v>2.4537797698411268</v>
      </c>
      <c r="AO32">
        <v>0</v>
      </c>
      <c r="AP32">
        <v>0</v>
      </c>
      <c r="AQ32">
        <v>0</v>
      </c>
      <c r="AR32">
        <v>0</v>
      </c>
      <c r="AS32">
        <v>3.1955049373979869</v>
      </c>
      <c r="AT32">
        <v>3.3469255263923912</v>
      </c>
      <c r="AU32">
        <v>3.3353925634659611</v>
      </c>
      <c r="AV32">
        <v>3.3320944329486015</v>
      </c>
      <c r="AW32">
        <v>3.3241288770723401</v>
      </c>
      <c r="AX32">
        <v>3.3523155526322506</v>
      </c>
      <c r="AY32">
        <v>3.3045159580692247</v>
      </c>
      <c r="AZ32">
        <v>3.1825864466985392</v>
      </c>
      <c r="BA32">
        <v>3.1333532526765198</v>
      </c>
      <c r="BB32">
        <v>3.1188329150394809</v>
      </c>
      <c r="BC32">
        <v>3.1073185372046375</v>
      </c>
      <c r="BD32">
        <v>3.0982333123191141</v>
      </c>
      <c r="BE32">
        <v>3.1131041192828932</v>
      </c>
      <c r="BF32">
        <v>3.1261759191771779</v>
      </c>
      <c r="BG32">
        <v>3.1547107151814391</v>
      </c>
      <c r="BH32">
        <v>3.0714902141630747</v>
      </c>
      <c r="BI32">
        <v>0</v>
      </c>
      <c r="BJ32">
        <v>0</v>
      </c>
      <c r="BK32">
        <v>0</v>
      </c>
      <c r="BL32">
        <v>0</v>
      </c>
      <c r="BM32">
        <v>3.3045685232670476</v>
      </c>
      <c r="BN32">
        <v>3.9083746493041418</v>
      </c>
      <c r="BO32">
        <v>4.0262654110412424</v>
      </c>
      <c r="BP32">
        <v>4.0985630248278371</v>
      </c>
      <c r="BQ32">
        <v>4.0372053711017397</v>
      </c>
      <c r="BR32">
        <v>4.0391221391046415</v>
      </c>
      <c r="BS32">
        <v>4.0486582922341618</v>
      </c>
      <c r="BT32">
        <v>4.0426053070890831</v>
      </c>
      <c r="BU32">
        <v>4.0060474075118266</v>
      </c>
      <c r="BV32">
        <v>3.9645992842149211</v>
      </c>
      <c r="BW32">
        <v>3.7842533633935553</v>
      </c>
      <c r="BX32">
        <v>3.7483884640221303</v>
      </c>
      <c r="BY32">
        <v>3.7400577425849586</v>
      </c>
      <c r="BZ32">
        <v>3.7682846882537975</v>
      </c>
      <c r="CA32">
        <v>3.7440799611104576</v>
      </c>
      <c r="CB32">
        <v>3.7567636428150113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2.8774367815290489</v>
      </c>
      <c r="CI32">
        <v>4.6671140617001843</v>
      </c>
      <c r="CJ32">
        <v>4.7517791404196936</v>
      </c>
      <c r="CK32">
        <v>4.8016277205274376</v>
      </c>
      <c r="CL32">
        <v>4.757372050950984</v>
      </c>
      <c r="CM32">
        <v>4.7539463596461191</v>
      </c>
      <c r="CN32">
        <v>4.6832059756449835</v>
      </c>
      <c r="CO32">
        <v>4.7433688318171194</v>
      </c>
      <c r="CP32">
        <v>4.8119654669499141</v>
      </c>
      <c r="CQ32">
        <v>4.6496411623117995</v>
      </c>
      <c r="CR32">
        <v>4.6417339876956456</v>
      </c>
      <c r="CS32">
        <v>4.3803080950697941</v>
      </c>
      <c r="CT32">
        <v>4.4462615408346133</v>
      </c>
      <c r="CU32">
        <v>4.3640368636063496</v>
      </c>
      <c r="CV32">
        <v>4.3836943304705773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2.6348194192596917</v>
      </c>
      <c r="DC32">
        <v>4.7321198566127256</v>
      </c>
      <c r="DD32">
        <v>5.2682533890985068</v>
      </c>
      <c r="DE32">
        <v>5.2580215598261715</v>
      </c>
      <c r="DF32">
        <v>5.2841589759129661</v>
      </c>
      <c r="DG32">
        <v>5.3125852795371005</v>
      </c>
      <c r="DH32">
        <v>5.2468761405620956</v>
      </c>
      <c r="DI32">
        <v>5.1773947564740421</v>
      </c>
      <c r="DJ32">
        <v>5.2716911701767462</v>
      </c>
      <c r="DK32">
        <v>5.1957710224613489</v>
      </c>
      <c r="DL32">
        <v>5.2260654669595032</v>
      </c>
      <c r="DM32">
        <v>5.1199329466365429</v>
      </c>
      <c r="DN32">
        <v>5.0888286087066064</v>
      </c>
      <c r="DO32">
        <v>4.8876452521658216</v>
      </c>
      <c r="DP32">
        <v>4.8898329896823052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3.1991073760043385</v>
      </c>
      <c r="DX32">
        <v>5.2846737281144911</v>
      </c>
      <c r="DY32">
        <v>5.4324035607661809</v>
      </c>
      <c r="DZ32">
        <v>5.465877536101452</v>
      </c>
      <c r="EA32">
        <v>5.408339709808704</v>
      </c>
      <c r="EB32">
        <v>5.522167975885643</v>
      </c>
      <c r="EC32">
        <v>5.4059471129191863</v>
      </c>
      <c r="ED32">
        <v>5.4539504687473395</v>
      </c>
      <c r="EE32">
        <v>5.4012891942135566</v>
      </c>
      <c r="EF32">
        <v>5.3879799820482814</v>
      </c>
      <c r="EG32">
        <v>5.3082262302274037</v>
      </c>
      <c r="EH32">
        <v>5.31016608319959</v>
      </c>
      <c r="EI32">
        <v>5.2950603806406962</v>
      </c>
      <c r="EJ32">
        <v>5.0318714233978845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3.8673365801959716</v>
      </c>
      <c r="ER32">
        <v>5.0117895518390965</v>
      </c>
      <c r="ES32">
        <v>5.6197068801853129</v>
      </c>
      <c r="ET32">
        <v>5.5887142053799002</v>
      </c>
      <c r="EU32">
        <v>5.6401821882701713</v>
      </c>
      <c r="EV32">
        <v>5.6315976356947166</v>
      </c>
      <c r="EW32">
        <v>5.645427701975481</v>
      </c>
      <c r="EX32">
        <v>5.6627075404601097</v>
      </c>
      <c r="EY32">
        <v>5.5804980918433706</v>
      </c>
      <c r="EZ32">
        <v>5.587203534904928</v>
      </c>
      <c r="FA32">
        <v>5.6535951571097351</v>
      </c>
      <c r="FB32">
        <v>5.5753100329341159</v>
      </c>
      <c r="FC32">
        <v>5.4567287309459189</v>
      </c>
      <c r="FD32">
        <v>5.3707140224319367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4.7459712294744349</v>
      </c>
      <c r="FM32">
        <v>5.6478155751867805</v>
      </c>
      <c r="FN32">
        <v>5.8574056115127693</v>
      </c>
      <c r="FO32">
        <v>5.86956542108158</v>
      </c>
      <c r="FP32">
        <v>5.8146906350848884</v>
      </c>
      <c r="FQ32">
        <v>5.8432165530709606</v>
      </c>
      <c r="FR32">
        <v>5.8890249620501516</v>
      </c>
      <c r="FS32">
        <v>5.8105377253291532</v>
      </c>
      <c r="FT32">
        <v>5.8505257127690307</v>
      </c>
      <c r="FU32">
        <v>5.7509749440614595</v>
      </c>
      <c r="FV32">
        <v>5.8491059456730143</v>
      </c>
      <c r="FW32">
        <v>5.7510632096836334</v>
      </c>
      <c r="FX32">
        <v>5.7519881363842114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3.7821028641639955</v>
      </c>
      <c r="GG32">
        <v>5.1708302654390659</v>
      </c>
      <c r="GH32">
        <v>5.8928243239727207</v>
      </c>
      <c r="GI32">
        <v>5.8584920125610855</v>
      </c>
      <c r="GJ32">
        <v>5.9913585288451499</v>
      </c>
      <c r="GK32">
        <v>5.77900679034967</v>
      </c>
      <c r="GL32">
        <v>5.8796903466437707</v>
      </c>
      <c r="GM32">
        <v>5.8769518998391934</v>
      </c>
      <c r="GN32">
        <v>5.8423266391004729</v>
      </c>
      <c r="GO32">
        <v>5.8839547458174923</v>
      </c>
      <c r="GP32">
        <v>5.8693676001683288</v>
      </c>
      <c r="GQ32">
        <v>5.8685684003808962</v>
      </c>
      <c r="GR32">
        <v>5.775416245259998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3.6150273181451524</v>
      </c>
      <c r="HA32">
        <v>4.9325667616477427</v>
      </c>
      <c r="HB32">
        <v>5.8759040560017048</v>
      </c>
      <c r="HC32">
        <v>6.0874364007690893</v>
      </c>
      <c r="HD32">
        <v>6.0754794863985557</v>
      </c>
      <c r="HE32">
        <v>6.1686967015920411</v>
      </c>
      <c r="HF32">
        <v>6.1251025096886451</v>
      </c>
      <c r="HG32">
        <v>6.038244919630336</v>
      </c>
      <c r="HH32">
        <v>5.9820263206282442</v>
      </c>
      <c r="HI32">
        <v>5.987475384072237</v>
      </c>
      <c r="HJ32">
        <v>5.966102915971593</v>
      </c>
      <c r="HK32">
        <v>6.0241723420874074</v>
      </c>
      <c r="HL32">
        <v>6.1055060386463227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4.5283116103803716</v>
      </c>
      <c r="HV32">
        <v>5.3947761362921796</v>
      </c>
      <c r="HW32">
        <v>6.2779709953854432</v>
      </c>
      <c r="HX32">
        <v>6.3537994579647208</v>
      </c>
      <c r="HY32">
        <v>6.2005993100765524</v>
      </c>
      <c r="HZ32">
        <v>6.2048909169025253</v>
      </c>
      <c r="IA32">
        <v>6.2265230150892696</v>
      </c>
      <c r="IB32">
        <v>6.1978515167175798</v>
      </c>
      <c r="IC32">
        <v>6.2806364240583994</v>
      </c>
      <c r="ID32">
        <v>6.1935949129199734</v>
      </c>
      <c r="IE32">
        <v>6.2809487240418731</v>
      </c>
      <c r="IF32">
        <v>6.2846130328398528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3.7900142857705021</v>
      </c>
      <c r="IP32">
        <v>5.0147450706948087</v>
      </c>
      <c r="IQ32">
        <v>6.0849982245074887</v>
      </c>
      <c r="IR32">
        <v>6.3800885644670711</v>
      </c>
      <c r="IS32">
        <v>6.3774314228118865</v>
      </c>
      <c r="IT32">
        <v>6.3896246206286733</v>
      </c>
      <c r="IU32">
        <v>6.2681953981553811</v>
      </c>
      <c r="IV32">
        <v>6.2757818930990723</v>
      </c>
      <c r="IW32">
        <v>6.3158472184555094</v>
      </c>
      <c r="IX32">
        <v>6.2791018466500157</v>
      </c>
      <c r="IY32">
        <v>6.2906134063131969</v>
      </c>
      <c r="IZ32">
        <v>6.3598153756224791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3.6745251953167042</v>
      </c>
      <c r="JK32">
        <v>5.5641432223490854</v>
      </c>
      <c r="JL32">
        <v>6.3978399831690798</v>
      </c>
      <c r="JM32">
        <v>6.5897396281420813</v>
      </c>
      <c r="JN32">
        <v>6.657146717170181</v>
      </c>
      <c r="JO32">
        <v>6.4924038967228146</v>
      </c>
      <c r="JP32">
        <v>6.4538651707060124</v>
      </c>
      <c r="JQ32">
        <v>6.4754860314726681</v>
      </c>
      <c r="JR32">
        <v>6.5345202048302049</v>
      </c>
      <c r="JS32">
        <v>6.5023138309536916</v>
      </c>
      <c r="JT32">
        <v>6.5233992299580761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3.8241906310164633</v>
      </c>
      <c r="KE32">
        <v>5.228970342655864</v>
      </c>
      <c r="KF32">
        <v>6.4061537165451679</v>
      </c>
      <c r="KG32">
        <v>6.7242745812948694</v>
      </c>
      <c r="KH32">
        <v>6.6733193874861456</v>
      </c>
      <c r="KI32">
        <v>6.7381926403687391</v>
      </c>
      <c r="KJ32">
        <v>6.6831392445618105</v>
      </c>
      <c r="KK32">
        <v>6.7009365766288811</v>
      </c>
      <c r="KL32">
        <v>6.7279167474248913</v>
      </c>
      <c r="KM32">
        <v>6.8029331504859387</v>
      </c>
      <c r="KN32">
        <v>6.8155967064951612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3.2819716239644912</v>
      </c>
      <c r="KY32">
        <v>3.7527239749855772</v>
      </c>
      <c r="KZ32">
        <v>5.5641489904633064</v>
      </c>
      <c r="LA32">
        <v>6.6538225519769583</v>
      </c>
      <c r="LB32">
        <v>6.8487800346400256</v>
      </c>
      <c r="LC32">
        <v>6.6908072646805117</v>
      </c>
      <c r="LD32">
        <v>6.7779723169873645</v>
      </c>
      <c r="LE32">
        <v>6.6909175160010221</v>
      </c>
      <c r="LF32">
        <v>6.6356235144843199</v>
      </c>
      <c r="LG32">
        <v>6.7101845390758967</v>
      </c>
      <c r="LH32">
        <v>6.7146419517298774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3.8774441739629961</v>
      </c>
      <c r="LT32">
        <v>5.1124540398268818</v>
      </c>
      <c r="LU32">
        <v>5.9740000596310834</v>
      </c>
      <c r="LV32">
        <v>6.8665567772140328</v>
      </c>
      <c r="LW32">
        <v>6.9319493147418756</v>
      </c>
      <c r="LX32">
        <v>6.9695572265049117</v>
      </c>
      <c r="LY32">
        <v>6.8723762039249658</v>
      </c>
      <c r="LZ32">
        <v>7.0265624747661208</v>
      </c>
      <c r="MA32">
        <v>7.0315712462148845</v>
      </c>
      <c r="MB32">
        <v>6.9336470091936437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3.9650414031485259</v>
      </c>
      <c r="MO32">
        <v>5.3213479179943031</v>
      </c>
      <c r="MP32">
        <v>6.4031030632125816</v>
      </c>
      <c r="MQ32">
        <v>6.9907243155457097</v>
      </c>
      <c r="MR32">
        <v>7.24697776002834</v>
      </c>
      <c r="MS32">
        <v>7.0854702952499364</v>
      </c>
      <c r="MT32">
        <v>7.1474988822247782</v>
      </c>
      <c r="MU32">
        <v>7.076656971503815</v>
      </c>
      <c r="MV32">
        <v>7.0105595840901644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3.6169205032848297</v>
      </c>
      <c r="NI32">
        <v>3.8086429975760536</v>
      </c>
      <c r="NJ32">
        <v>5.2131145248534949</v>
      </c>
      <c r="NK32">
        <v>6.4089609152260358</v>
      </c>
      <c r="NL32">
        <v>7.0278390910927184</v>
      </c>
      <c r="NM32">
        <v>7.2823034245036498</v>
      </c>
      <c r="NN32">
        <v>7.2217845588820042</v>
      </c>
      <c r="NO32">
        <v>7.2716597527769578</v>
      </c>
      <c r="NP32">
        <v>7.2957123775247164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3.860508872639373</v>
      </c>
      <c r="OD32">
        <v>4.1372630230664029</v>
      </c>
      <c r="OE32">
        <v>5.5655554139289256</v>
      </c>
      <c r="OF32">
        <v>6.6453389457040428</v>
      </c>
      <c r="OG32">
        <v>7.1908063782468137</v>
      </c>
      <c r="OH32">
        <v>7.3948876782487831</v>
      </c>
      <c r="OI32">
        <v>7.3276185110990504</v>
      </c>
      <c r="OJ32">
        <v>7.502257370680895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3.7469309628750316</v>
      </c>
      <c r="OY32">
        <v>3.2302003126235741</v>
      </c>
      <c r="OZ32">
        <v>5.7288690275691811</v>
      </c>
      <c r="PA32">
        <v>6.7591590537308406</v>
      </c>
      <c r="PB32">
        <v>7.3592487006862344</v>
      </c>
      <c r="PC32">
        <v>7.5961451227277497</v>
      </c>
      <c r="PD32">
        <v>7.4828777940981936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3.6517087664207644</v>
      </c>
      <c r="PT32">
        <v>4.232270504178369</v>
      </c>
      <c r="PU32">
        <v>5.7074851130524662</v>
      </c>
      <c r="PV32">
        <v>6.7563944803166542</v>
      </c>
      <c r="PW32">
        <v>7.3543411032454493</v>
      </c>
      <c r="PX32">
        <v>7.5907772674312888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2.765654318908497</v>
      </c>
      <c r="QN32">
        <v>3.9077101393974139</v>
      </c>
      <c r="QO32">
        <v>4.9033114801446844</v>
      </c>
      <c r="QP32">
        <v>5.6599761323434388</v>
      </c>
      <c r="QQ32">
        <v>6.6875494608736794</v>
      </c>
      <c r="QR32">
        <v>7.4671129759039365</v>
      </c>
      <c r="QS32" s="102" t="s">
        <v>57</v>
      </c>
      <c r="QU32" s="147"/>
      <c r="QV32" s="148"/>
      <c r="QW32" s="148"/>
      <c r="QX32" s="102"/>
      <c r="QY32" s="154">
        <v>6</v>
      </c>
      <c r="QZ32" s="44">
        <v>0.33299999999999996</v>
      </c>
      <c r="RA32" s="44">
        <f>-(CW$2*$QW$2 + CW$78*$QW$78 + CW$70*$QW$70 +CW$79*$QW$79 + CW$82*$QW$82) +(CW$65*$QW$65*1000/27.6 + CW$66*$QW$66 + CW$67*$QW$67 + CW$71*$QW$71 + CW$74*$QW$74 + CW$76*$QW$76 + CW$80*$QW$80 + CW$83*$QW$83 +CW$86*$QW$86)</f>
        <v>0</v>
      </c>
      <c r="RB32" s="44">
        <f t="shared" ref="RB32:RT32" si="38">-(CX$2*$QW$2 + CX$78*$QW$78 + CX$70*$QW$70 +CX$79*$QW$79 + CX$82*$QW$82) +(CX$65*$QW$65*1000/27.6 + CX$66*$QW$66 + CX$67*$QW$67 + CX$71*$QW$71 + CX$74*$QW$74 + CX$76*$QW$76 + CX$80*$QW$80 + CX$83*$QW$83 +CX$86*$QW$86)</f>
        <v>0</v>
      </c>
      <c r="RC32" s="44">
        <f t="shared" si="38"/>
        <v>0</v>
      </c>
      <c r="RD32" s="44">
        <f t="shared" si="38"/>
        <v>0</v>
      </c>
      <c r="RE32" s="44">
        <f t="shared" si="38"/>
        <v>0</v>
      </c>
      <c r="RF32" s="44">
        <f t="shared" si="38"/>
        <v>-7353.5377227554891</v>
      </c>
      <c r="RG32" s="44">
        <f t="shared" si="38"/>
        <v>-7995.4934429761615</v>
      </c>
      <c r="RH32" s="44">
        <f t="shared" si="38"/>
        <v>-8161.3761024917058</v>
      </c>
      <c r="RI32" s="44">
        <f t="shared" si="38"/>
        <v>-8108.7960581780135</v>
      </c>
      <c r="RJ32" s="44">
        <f t="shared" si="38"/>
        <v>-8146.3917783383968</v>
      </c>
      <c r="RK32" s="44">
        <f t="shared" si="38"/>
        <v>-8187.4609247879698</v>
      </c>
      <c r="RL32" s="44">
        <f t="shared" si="38"/>
        <v>-8095.0867772970623</v>
      </c>
      <c r="RM32" s="44">
        <f t="shared" si="38"/>
        <v>-7992.094568104827</v>
      </c>
      <c r="RN32" s="44">
        <f t="shared" si="38"/>
        <v>-8128.1684726649573</v>
      </c>
      <c r="RO32" s="44">
        <f t="shared" si="38"/>
        <v>-8013.768570154677</v>
      </c>
      <c r="RP32" s="44">
        <f t="shared" si="38"/>
        <v>-8063.6309822857156</v>
      </c>
      <c r="RQ32" s="44">
        <f t="shared" si="38"/>
        <v>-7973.1888311212715</v>
      </c>
      <c r="RR32" s="44">
        <f t="shared" si="38"/>
        <v>-8034.0460268762181</v>
      </c>
      <c r="RS32" s="44">
        <f t="shared" si="38"/>
        <v>-8021.0780010828794</v>
      </c>
      <c r="RT32" s="44">
        <f t="shared" si="38"/>
        <v>-8066.1819167636077</v>
      </c>
      <c r="RV32" s="95">
        <f t="shared" si="29"/>
        <v>2.5652206E+18</v>
      </c>
      <c r="RW32" s="44">
        <f t="shared" si="30"/>
        <v>9.5985177000000004</v>
      </c>
      <c r="RX32" s="44">
        <v>0.33299999999999996</v>
      </c>
      <c r="RY32" s="44">
        <f>0.4*RI32+0.6*RJ32</f>
        <v>-8131.3534902742431</v>
      </c>
      <c r="RZ32" s="44">
        <f t="shared" si="31"/>
        <v>-8.1313534902742433</v>
      </c>
      <c r="SA32" s="12">
        <f t="shared" si="32"/>
        <v>-3.1698457007066931</v>
      </c>
      <c r="SB32" s="44">
        <v>31.024544745708596</v>
      </c>
      <c r="SC32" s="134">
        <f t="shared" si="33"/>
        <v>4.0952591766954288E-2</v>
      </c>
      <c r="SD32" s="134">
        <v>0.3997735336955065</v>
      </c>
      <c r="SE32" s="134">
        <f t="shared" si="34"/>
        <v>3.8154219691489812</v>
      </c>
      <c r="SJ32" s="107"/>
      <c r="SK32" s="107"/>
      <c r="SL32" s="107"/>
      <c r="SM32" s="107"/>
      <c r="SN32" s="107"/>
    </row>
    <row r="33" spans="1:533" x14ac:dyDescent="0.3">
      <c r="A33">
        <v>0</v>
      </c>
      <c r="B33">
        <v>0</v>
      </c>
      <c r="C33">
        <v>1.8469387646661155</v>
      </c>
      <c r="D33">
        <v>1.9181356055558976</v>
      </c>
      <c r="E33">
        <v>1.9338394089209163</v>
      </c>
      <c r="F33">
        <v>1.9410087416352582</v>
      </c>
      <c r="G33">
        <v>1.9110244551792479</v>
      </c>
      <c r="H33">
        <v>1.9076964049393981</v>
      </c>
      <c r="I33">
        <v>1.8905237020483829</v>
      </c>
      <c r="J33">
        <v>1.861285789522332</v>
      </c>
      <c r="K33">
        <v>1.9087767895738343</v>
      </c>
      <c r="L33">
        <v>1.9059208696360179</v>
      </c>
      <c r="M33">
        <v>1.897118730335758</v>
      </c>
      <c r="N33">
        <v>1.8686338317313891</v>
      </c>
      <c r="O33">
        <v>1.8860397868617429</v>
      </c>
      <c r="P33">
        <v>1.8568743881303853</v>
      </c>
      <c r="Q33">
        <v>1.8643198315869751</v>
      </c>
      <c r="R33">
        <v>1.8711005433936929</v>
      </c>
      <c r="S33">
        <v>1.864237283793774</v>
      </c>
      <c r="T33">
        <v>1.864620400382534</v>
      </c>
      <c r="U33">
        <v>0</v>
      </c>
      <c r="V33">
        <v>0</v>
      </c>
      <c r="W33">
        <v>0</v>
      </c>
      <c r="X33">
        <v>2.5347024146679002</v>
      </c>
      <c r="Y33">
        <v>2.5980741037544433</v>
      </c>
      <c r="Z33">
        <v>2.6101936085656146</v>
      </c>
      <c r="AA33">
        <v>2.6131426002277651</v>
      </c>
      <c r="AB33">
        <v>2.6340946997398822</v>
      </c>
      <c r="AC33">
        <v>2.6281726158111076</v>
      </c>
      <c r="AD33">
        <v>2.5054094349048781</v>
      </c>
      <c r="AE33">
        <v>2.491395477645669</v>
      </c>
      <c r="AF33">
        <v>2.5144914682687141</v>
      </c>
      <c r="AG33">
        <v>2.5355592636286941</v>
      </c>
      <c r="AH33">
        <v>2.5095111238975973</v>
      </c>
      <c r="AI33">
        <v>2.4701885978279821</v>
      </c>
      <c r="AJ33">
        <v>2.4878878797562756</v>
      </c>
      <c r="AK33">
        <v>2.4476881838374855</v>
      </c>
      <c r="AL33">
        <v>2.5060833053569875</v>
      </c>
      <c r="AM33">
        <v>2.4697550131114867</v>
      </c>
      <c r="AN33">
        <v>2.4537797698411268</v>
      </c>
      <c r="AO33">
        <v>0</v>
      </c>
      <c r="AP33">
        <v>0</v>
      </c>
      <c r="AQ33">
        <v>0</v>
      </c>
      <c r="AR33">
        <v>0</v>
      </c>
      <c r="AS33">
        <v>3.1955049373979869</v>
      </c>
      <c r="AT33">
        <v>3.3469255263923916</v>
      </c>
      <c r="AU33">
        <v>3.3353925634659611</v>
      </c>
      <c r="AV33">
        <v>3.3320944329486015</v>
      </c>
      <c r="AW33">
        <v>3.3241288770723401</v>
      </c>
      <c r="AX33">
        <v>3.3523155526322506</v>
      </c>
      <c r="AY33">
        <v>3.3045159580692247</v>
      </c>
      <c r="AZ33">
        <v>3.1825864466985392</v>
      </c>
      <c r="BA33">
        <v>3.1333532526765198</v>
      </c>
      <c r="BB33">
        <v>3.1188329150394809</v>
      </c>
      <c r="BC33">
        <v>3.1073185372046375</v>
      </c>
      <c r="BD33">
        <v>3.0982333123191133</v>
      </c>
      <c r="BE33">
        <v>3.1131041192828932</v>
      </c>
      <c r="BF33">
        <v>3.1261759191771779</v>
      </c>
      <c r="BG33">
        <v>3.1547107151814391</v>
      </c>
      <c r="BH33">
        <v>3.0714902141630747</v>
      </c>
      <c r="BI33">
        <v>0</v>
      </c>
      <c r="BJ33">
        <v>0</v>
      </c>
      <c r="BK33">
        <v>0</v>
      </c>
      <c r="BL33">
        <v>0</v>
      </c>
      <c r="BM33">
        <v>3.3045685232670468</v>
      </c>
      <c r="BN33">
        <v>3.9083746493041418</v>
      </c>
      <c r="BO33">
        <v>4.0262654110412424</v>
      </c>
      <c r="BP33">
        <v>4.0985630248278371</v>
      </c>
      <c r="BQ33">
        <v>4.0372053711017397</v>
      </c>
      <c r="BR33">
        <v>4.0391221391046415</v>
      </c>
      <c r="BS33">
        <v>4.0486582922341618</v>
      </c>
      <c r="BT33">
        <v>4.0426053070890831</v>
      </c>
      <c r="BU33">
        <v>4.0060474075118266</v>
      </c>
      <c r="BV33">
        <v>3.9645992842149211</v>
      </c>
      <c r="BW33">
        <v>3.7842533633935562</v>
      </c>
      <c r="BX33">
        <v>3.7483884640221303</v>
      </c>
      <c r="BY33">
        <v>3.740057742584959</v>
      </c>
      <c r="BZ33">
        <v>3.7682846882537975</v>
      </c>
      <c r="CA33">
        <v>3.7440799611104576</v>
      </c>
      <c r="CB33">
        <v>3.7567636428150113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2.8774367815290489</v>
      </c>
      <c r="CI33">
        <v>4.6671140617001843</v>
      </c>
      <c r="CJ33">
        <v>4.7517791404196927</v>
      </c>
      <c r="CK33">
        <v>4.8016277205274376</v>
      </c>
      <c r="CL33">
        <v>4.757372050950984</v>
      </c>
      <c r="CM33">
        <v>4.7539463596461191</v>
      </c>
      <c r="CN33">
        <v>4.6832059756449835</v>
      </c>
      <c r="CO33">
        <v>4.7433688318171185</v>
      </c>
      <c r="CP33">
        <v>4.8119654669499141</v>
      </c>
      <c r="CQ33">
        <v>4.6496411623117995</v>
      </c>
      <c r="CR33">
        <v>4.6417339876956456</v>
      </c>
      <c r="CS33">
        <v>4.3803080950697932</v>
      </c>
      <c r="CT33">
        <v>4.4462615408346133</v>
      </c>
      <c r="CU33">
        <v>4.3640368636063496</v>
      </c>
      <c r="CV33">
        <v>4.3836943304705773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2.6348194192596917</v>
      </c>
      <c r="DC33">
        <v>4.7321198566127256</v>
      </c>
      <c r="DD33">
        <v>5.2682533890985068</v>
      </c>
      <c r="DE33">
        <v>5.2580215598261715</v>
      </c>
      <c r="DF33">
        <v>5.2841589759129661</v>
      </c>
      <c r="DG33">
        <v>5.3125852795371005</v>
      </c>
      <c r="DH33">
        <v>5.2468761405620965</v>
      </c>
      <c r="DI33">
        <v>5.177394756474043</v>
      </c>
      <c r="DJ33">
        <v>5.2716911701767462</v>
      </c>
      <c r="DK33">
        <v>5.1957710224613471</v>
      </c>
      <c r="DL33">
        <v>5.2260654669595032</v>
      </c>
      <c r="DM33">
        <v>5.1199329466365429</v>
      </c>
      <c r="DN33">
        <v>5.0888286087066064</v>
      </c>
      <c r="DO33">
        <v>4.8876452521658225</v>
      </c>
      <c r="DP33">
        <v>4.8898329896823052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3.1991073760043385</v>
      </c>
      <c r="DX33">
        <v>5.2846737281144911</v>
      </c>
      <c r="DY33">
        <v>5.4324035607661809</v>
      </c>
      <c r="DZ33">
        <v>5.465877536101452</v>
      </c>
      <c r="EA33">
        <v>5.408339709808704</v>
      </c>
      <c r="EB33">
        <v>5.522167975885643</v>
      </c>
      <c r="EC33">
        <v>5.4059471129191863</v>
      </c>
      <c r="ED33">
        <v>5.4539504687473395</v>
      </c>
      <c r="EE33">
        <v>5.4012891942135566</v>
      </c>
      <c r="EF33">
        <v>5.3879799820482814</v>
      </c>
      <c r="EG33">
        <v>5.3082262302274037</v>
      </c>
      <c r="EH33">
        <v>5.31016608319959</v>
      </c>
      <c r="EI33">
        <v>5.2950603806406962</v>
      </c>
      <c r="EJ33">
        <v>5.0318714233978845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3.8673365801959716</v>
      </c>
      <c r="ER33">
        <v>5.0117895518390965</v>
      </c>
      <c r="ES33">
        <v>5.6197068801853129</v>
      </c>
      <c r="ET33">
        <v>5.5887142053799002</v>
      </c>
      <c r="EU33">
        <v>5.6401821882701713</v>
      </c>
      <c r="EV33">
        <v>5.6315976356947166</v>
      </c>
      <c r="EW33">
        <v>5.645427701975481</v>
      </c>
      <c r="EX33">
        <v>5.6627075404601097</v>
      </c>
      <c r="EY33">
        <v>5.5804980918433706</v>
      </c>
      <c r="EZ33">
        <v>5.587203534904928</v>
      </c>
      <c r="FA33">
        <v>5.6535951571097351</v>
      </c>
      <c r="FB33">
        <v>5.5753100329341159</v>
      </c>
      <c r="FC33">
        <v>5.4567287309459189</v>
      </c>
      <c r="FD33">
        <v>5.3707140224319367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4.7459712294744349</v>
      </c>
      <c r="FM33">
        <v>5.6478155751867805</v>
      </c>
      <c r="FN33">
        <v>5.8574056115127693</v>
      </c>
      <c r="FO33">
        <v>5.86956542108158</v>
      </c>
      <c r="FP33">
        <v>5.8146906350848884</v>
      </c>
      <c r="FQ33">
        <v>5.8432165530709606</v>
      </c>
      <c r="FR33">
        <v>5.8890249620501516</v>
      </c>
      <c r="FS33">
        <v>5.8105377253291532</v>
      </c>
      <c r="FT33">
        <v>5.8505257127690307</v>
      </c>
      <c r="FU33">
        <v>5.7509749440614595</v>
      </c>
      <c r="FV33">
        <v>5.8491059456730143</v>
      </c>
      <c r="FW33">
        <v>5.7510632096836334</v>
      </c>
      <c r="FX33">
        <v>5.7519881363842114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3.7821028641639955</v>
      </c>
      <c r="GG33">
        <v>5.1708302654390659</v>
      </c>
      <c r="GH33">
        <v>5.8928243239727207</v>
      </c>
      <c r="GI33">
        <v>5.8584920125610855</v>
      </c>
      <c r="GJ33">
        <v>5.9913585288451499</v>
      </c>
      <c r="GK33">
        <v>5.77900679034967</v>
      </c>
      <c r="GL33">
        <v>5.8796903466437707</v>
      </c>
      <c r="GM33">
        <v>5.8769518998391934</v>
      </c>
      <c r="GN33">
        <v>5.8423266391004729</v>
      </c>
      <c r="GO33">
        <v>5.8839547458174923</v>
      </c>
      <c r="GP33">
        <v>5.8693676001683288</v>
      </c>
      <c r="GQ33">
        <v>5.8685684003808962</v>
      </c>
      <c r="GR33">
        <v>5.7754162452599971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4.0971533128395281</v>
      </c>
      <c r="HA33">
        <v>4.9577428689716534</v>
      </c>
      <c r="HB33">
        <v>5.875904056001704</v>
      </c>
      <c r="HC33">
        <v>6.0874364007690884</v>
      </c>
      <c r="HD33">
        <v>6.0754794863985557</v>
      </c>
      <c r="HE33">
        <v>6.1686967015920402</v>
      </c>
      <c r="HF33">
        <v>6.1251025096886451</v>
      </c>
      <c r="HG33">
        <v>6.038244919630336</v>
      </c>
      <c r="HH33">
        <v>5.9820263206282442</v>
      </c>
      <c r="HI33">
        <v>5.987475384072237</v>
      </c>
      <c r="HJ33">
        <v>5.966102915971593</v>
      </c>
      <c r="HK33">
        <v>6.0241723420874074</v>
      </c>
      <c r="HL33">
        <v>6.1055060386463218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4.5993790444221441</v>
      </c>
      <c r="HV33">
        <v>5.4609600935645926</v>
      </c>
      <c r="HW33">
        <v>6.2779709953854432</v>
      </c>
      <c r="HX33">
        <v>6.3537994579647208</v>
      </c>
      <c r="HY33">
        <v>6.2005993100765524</v>
      </c>
      <c r="HZ33">
        <v>6.2048909169025253</v>
      </c>
      <c r="IA33">
        <v>6.2265230150892696</v>
      </c>
      <c r="IB33">
        <v>6.1978515167175798</v>
      </c>
      <c r="IC33">
        <v>6.2806364240583994</v>
      </c>
      <c r="ID33">
        <v>6.1935949129199734</v>
      </c>
      <c r="IE33">
        <v>6.2809487240418722</v>
      </c>
      <c r="IF33">
        <v>6.2846130328398546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4.1331542857705035</v>
      </c>
      <c r="IP33">
        <v>5.1223325923948488</v>
      </c>
      <c r="IQ33">
        <v>6.0849982245074887</v>
      </c>
      <c r="IR33">
        <v>6.3800885644670711</v>
      </c>
      <c r="IS33">
        <v>6.3774314228118865</v>
      </c>
      <c r="IT33">
        <v>6.3896246206286733</v>
      </c>
      <c r="IU33">
        <v>6.2681953981553811</v>
      </c>
      <c r="IV33">
        <v>6.2757818930990723</v>
      </c>
      <c r="IW33">
        <v>6.3158472184555094</v>
      </c>
      <c r="IX33">
        <v>6.2791018466500157</v>
      </c>
      <c r="IY33">
        <v>6.2906134063131969</v>
      </c>
      <c r="IZ33">
        <v>6.35981537562248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3.9488765719251377</v>
      </c>
      <c r="JK33">
        <v>5.5877270551362921</v>
      </c>
      <c r="JL33">
        <v>6.3978399831690798</v>
      </c>
      <c r="JM33">
        <v>6.5897396281420813</v>
      </c>
      <c r="JN33">
        <v>6.657146717170181</v>
      </c>
      <c r="JO33">
        <v>6.4924038967228146</v>
      </c>
      <c r="JP33">
        <v>6.4538651707060124</v>
      </c>
      <c r="JQ33">
        <v>6.4754860314726681</v>
      </c>
      <c r="JR33">
        <v>6.5345202048302049</v>
      </c>
      <c r="JS33">
        <v>6.5023138309536916</v>
      </c>
      <c r="JT33">
        <v>6.5233992299580761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4.1076559726993533</v>
      </c>
      <c r="KE33">
        <v>5.2662185512109154</v>
      </c>
      <c r="KF33">
        <v>6.4061537165451679</v>
      </c>
      <c r="KG33">
        <v>6.7242745812948694</v>
      </c>
      <c r="KH33">
        <v>6.6733193874861456</v>
      </c>
      <c r="KI33">
        <v>6.7381926403687391</v>
      </c>
      <c r="KJ33">
        <v>6.6831392445618105</v>
      </c>
      <c r="KK33">
        <v>6.7009365766288811</v>
      </c>
      <c r="KL33">
        <v>6.7279167474248913</v>
      </c>
      <c r="KM33">
        <v>6.8029331504859378</v>
      </c>
      <c r="KN33">
        <v>6.8155967064951612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4.2384947477664889</v>
      </c>
      <c r="KY33">
        <v>4.1151403950011751</v>
      </c>
      <c r="KZ33">
        <v>5.6066007451604589</v>
      </c>
      <c r="LA33">
        <v>6.6538225519769583</v>
      </c>
      <c r="LB33">
        <v>6.8487800346400256</v>
      </c>
      <c r="LC33">
        <v>6.6908072646805117</v>
      </c>
      <c r="LD33">
        <v>6.7779723169873636</v>
      </c>
      <c r="LE33">
        <v>6.6909175160010221</v>
      </c>
      <c r="LF33">
        <v>6.6356235144843199</v>
      </c>
      <c r="LG33">
        <v>6.7101845390758967</v>
      </c>
      <c r="LH33">
        <v>6.7146419517298774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4.0649768338930024</v>
      </c>
      <c r="LT33">
        <v>5.2646671315476157</v>
      </c>
      <c r="LU33">
        <v>6.096619888275308</v>
      </c>
      <c r="LV33">
        <v>6.8665567772140328</v>
      </c>
      <c r="LW33">
        <v>6.9319493147418756</v>
      </c>
      <c r="LX33">
        <v>6.9695572265049108</v>
      </c>
      <c r="LY33">
        <v>6.8723762039249658</v>
      </c>
      <c r="LZ33">
        <v>7.0265624747661208</v>
      </c>
      <c r="MA33">
        <v>7.0315712462148836</v>
      </c>
      <c r="MB33">
        <v>6.9336470091936437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4.0250503687010699</v>
      </c>
      <c r="MO33">
        <v>5.3530897405577349</v>
      </c>
      <c r="MP33">
        <v>6.4031030632125825</v>
      </c>
      <c r="MQ33">
        <v>6.9907243155457097</v>
      </c>
      <c r="MR33">
        <v>7.2469777600283392</v>
      </c>
      <c r="MS33">
        <v>7.0854702952499364</v>
      </c>
      <c r="MT33">
        <v>7.1474988822247791</v>
      </c>
      <c r="MU33">
        <v>7.0766569715038159</v>
      </c>
      <c r="MV33">
        <v>7.0105595840901644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3.6169205032848297</v>
      </c>
      <c r="NI33">
        <v>3.8086429975760536</v>
      </c>
      <c r="NJ33">
        <v>5.2228275569291238</v>
      </c>
      <c r="NK33">
        <v>6.4314992343140904</v>
      </c>
      <c r="NL33">
        <v>7.0278390910927184</v>
      </c>
      <c r="NM33">
        <v>7.2823034245036498</v>
      </c>
      <c r="NN33">
        <v>7.2217845588820042</v>
      </c>
      <c r="NO33">
        <v>7.2716597527769578</v>
      </c>
      <c r="NP33">
        <v>7.2957123775247164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3.8605088726393739</v>
      </c>
      <c r="OD33">
        <v>4.1372630230664029</v>
      </c>
      <c r="OE33">
        <v>5.5655554139289256</v>
      </c>
      <c r="OF33">
        <v>6.6453389457040428</v>
      </c>
      <c r="OG33">
        <v>7.1908063782468137</v>
      </c>
      <c r="OH33">
        <v>7.394887678248784</v>
      </c>
      <c r="OI33">
        <v>7.3276185110990504</v>
      </c>
      <c r="OJ33">
        <v>7.5022573706808959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3.7469309628750316</v>
      </c>
      <c r="OY33">
        <v>3.2302003126235737</v>
      </c>
      <c r="OZ33">
        <v>5.7288690275691811</v>
      </c>
      <c r="PA33">
        <v>6.7591590537308406</v>
      </c>
      <c r="PB33">
        <v>7.3592487006862344</v>
      </c>
      <c r="PC33">
        <v>7.5961451227277497</v>
      </c>
      <c r="PD33">
        <v>7.4828777940981936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3.6517087664207644</v>
      </c>
      <c r="PT33">
        <v>4.232270504178369</v>
      </c>
      <c r="PU33">
        <v>5.7074851130524662</v>
      </c>
      <c r="PV33">
        <v>6.7563944803166542</v>
      </c>
      <c r="PW33">
        <v>7.3543411032454493</v>
      </c>
      <c r="PX33">
        <v>7.5907772674312888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2.765654318908497</v>
      </c>
      <c r="QN33">
        <v>3.9077101393974139</v>
      </c>
      <c r="QO33">
        <v>4.9033114801446844</v>
      </c>
      <c r="QP33">
        <v>5.6599761323434388</v>
      </c>
      <c r="QQ33">
        <v>6.6875494608736794</v>
      </c>
      <c r="QR33">
        <v>7.4671129759039365</v>
      </c>
      <c r="QS33" s="102" t="s">
        <v>59</v>
      </c>
      <c r="QU33" s="147"/>
      <c r="QV33" s="148"/>
      <c r="QW33" s="148"/>
      <c r="QX33" s="102"/>
      <c r="QY33" s="154">
        <v>7</v>
      </c>
      <c r="QZ33" s="44">
        <v>0.36599999999999999</v>
      </c>
      <c r="RA33" s="44">
        <f>-(DQ$2*$QW$2 + DQ$78*$QW$78 + DQ$70*$QW$70 +DQ$79*$QW$79 + DQ$82*$QW$82) +(DQ$65*$QW$65*1000/27.6 + DQ$66*$QW$66 + DQ$67*$QW$67 + DQ$71*$QW$71 + DQ$74*$QW$74 + DQ$76*$QW$76 + DQ$80*$QW$80 + DQ$83*$QW$83 +DQ$86*$QW$86)</f>
        <v>0</v>
      </c>
      <c r="RB33" s="44">
        <f t="shared" ref="RB33:RT33" si="39">-(DR$2*$QW$2 + DR$78*$QW$78 + DR$70*$QW$70 +DR$79*$QW$79 + DR$82*$QW$82) +(DR$65*$QW$65*1000/27.6 + DR$66*$QW$66 + DR$67*$QW$67 + DR$71*$QW$71 + DR$74*$QW$74 + DR$76*$QW$76 + DR$80*$QW$80 + DR$83*$QW$83 +DR$86*$QW$86)</f>
        <v>0</v>
      </c>
      <c r="RC33" s="44">
        <f t="shared" si="39"/>
        <v>0</v>
      </c>
      <c r="RD33" s="44">
        <f t="shared" si="39"/>
        <v>0</v>
      </c>
      <c r="RE33" s="44">
        <f t="shared" si="39"/>
        <v>0</v>
      </c>
      <c r="RF33" s="44">
        <f t="shared" si="39"/>
        <v>0</v>
      </c>
      <c r="RG33" s="44">
        <f t="shared" si="39"/>
        <v>-8362.7710651693524</v>
      </c>
      <c r="RH33" s="44">
        <f t="shared" si="39"/>
        <v>-8472.4383945268164</v>
      </c>
      <c r="RI33" s="44">
        <f t="shared" si="39"/>
        <v>-8537.4816205858879</v>
      </c>
      <c r="RJ33" s="44">
        <f t="shared" si="39"/>
        <v>-8586.9585410672134</v>
      </c>
      <c r="RK33" s="44">
        <f t="shared" si="39"/>
        <v>-8503.3774453362439</v>
      </c>
      <c r="RL33" s="44">
        <f t="shared" si="39"/>
        <v>-8668.4445968074469</v>
      </c>
      <c r="RM33" s="44">
        <f t="shared" si="39"/>
        <v>-8502.1647841845588</v>
      </c>
      <c r="RN33" s="44">
        <f t="shared" si="39"/>
        <v>-8569.9651884472532</v>
      </c>
      <c r="RO33" s="44">
        <f t="shared" si="39"/>
        <v>-8486.985813079953</v>
      </c>
      <c r="RP33" s="44">
        <f t="shared" si="39"/>
        <v>-8469.3144727497529</v>
      </c>
      <c r="RQ33" s="44">
        <f t="shared" si="39"/>
        <v>-8351.3668602592934</v>
      </c>
      <c r="RR33" s="44">
        <f t="shared" si="39"/>
        <v>-8408.3471379492203</v>
      </c>
      <c r="RS33" s="44">
        <f t="shared" si="39"/>
        <v>-8497.5205563507225</v>
      </c>
      <c r="RT33" s="44">
        <f t="shared" si="39"/>
        <v>-8482.8647663128868</v>
      </c>
      <c r="RV33" s="95">
        <f t="shared" si="29"/>
        <v>2.6291812E+18</v>
      </c>
      <c r="RW33" s="44">
        <f t="shared" si="30"/>
        <v>9.9927654000000015</v>
      </c>
      <c r="RX33" s="44">
        <v>0.36599999999999999</v>
      </c>
      <c r="RY33" s="44">
        <f>0.01*RI33+0.99*RJ33</f>
        <v>-8586.4637718623999</v>
      </c>
      <c r="RZ33" s="44">
        <f t="shared" si="31"/>
        <v>-8.5864637718624</v>
      </c>
      <c r="SA33" s="12">
        <f t="shared" si="32"/>
        <v>-3.2658318764269274</v>
      </c>
      <c r="SB33" s="44">
        <v>31.461262911089698</v>
      </c>
      <c r="SC33" s="134">
        <f t="shared" si="33"/>
        <v>4.262523079633454E-2</v>
      </c>
      <c r="SD33" s="134">
        <v>0.40174608067061301</v>
      </c>
      <c r="SE33" s="134">
        <f t="shared" si="34"/>
        <v>3.664053532047427</v>
      </c>
      <c r="TG33" t="s">
        <v>1318</v>
      </c>
      <c r="TH33" s="179" t="s">
        <v>1319</v>
      </c>
    </row>
    <row r="34" spans="1:533" x14ac:dyDescent="0.3">
      <c r="A34">
        <v>0</v>
      </c>
      <c r="B34">
        <v>0</v>
      </c>
      <c r="C34">
        <v>0.29611080526629119</v>
      </c>
      <c r="D34">
        <v>0.29856206177794326</v>
      </c>
      <c r="E34">
        <v>0.29293096242784727</v>
      </c>
      <c r="F34">
        <v>0.29065338862117623</v>
      </c>
      <c r="G34">
        <v>0.28830206297608751</v>
      </c>
      <c r="H34">
        <v>0.29057770173008446</v>
      </c>
      <c r="I34">
        <v>0.28792213425212748</v>
      </c>
      <c r="J34">
        <v>0.29168991332460315</v>
      </c>
      <c r="K34">
        <v>0.28969586741083037</v>
      </c>
      <c r="L34">
        <v>0.28515720515717263</v>
      </c>
      <c r="M34">
        <v>0.28737330984119991</v>
      </c>
      <c r="N34">
        <v>0.29587877625478831</v>
      </c>
      <c r="O34">
        <v>0.28846799036226733</v>
      </c>
      <c r="P34">
        <v>0.29042614471965106</v>
      </c>
      <c r="Q34">
        <v>0.29098267610077028</v>
      </c>
      <c r="R34">
        <v>0.28928129757291748</v>
      </c>
      <c r="S34">
        <v>0.29034962251499752</v>
      </c>
      <c r="T34">
        <v>0.28884107406256476</v>
      </c>
      <c r="U34">
        <v>0</v>
      </c>
      <c r="V34">
        <v>0</v>
      </c>
      <c r="W34">
        <v>0</v>
      </c>
      <c r="X34">
        <v>0.45260078928942649</v>
      </c>
      <c r="Y34">
        <v>0.45338933932902398</v>
      </c>
      <c r="Z34">
        <v>0.45058460756690777</v>
      </c>
      <c r="AA34">
        <v>0.44936389784815689</v>
      </c>
      <c r="AB34">
        <v>0.44857679245614274</v>
      </c>
      <c r="AC34">
        <v>0.45218064812588871</v>
      </c>
      <c r="AD34">
        <v>0.45354117870710409</v>
      </c>
      <c r="AE34">
        <v>0.4514918475089908</v>
      </c>
      <c r="AF34">
        <v>0.4514376093785305</v>
      </c>
      <c r="AG34">
        <v>0.45149447581420227</v>
      </c>
      <c r="AH34">
        <v>0.44854833719899018</v>
      </c>
      <c r="AI34">
        <v>0.44896918131473501</v>
      </c>
      <c r="AJ34">
        <v>0.44599685894607133</v>
      </c>
      <c r="AK34">
        <v>0.44801611222412618</v>
      </c>
      <c r="AL34">
        <v>0.44589665709853887</v>
      </c>
      <c r="AM34">
        <v>0.44734890627241125</v>
      </c>
      <c r="AN34">
        <v>0.447001445643329</v>
      </c>
      <c r="AO34">
        <v>0</v>
      </c>
      <c r="AP34">
        <v>0</v>
      </c>
      <c r="AQ34">
        <v>0</v>
      </c>
      <c r="AR34">
        <v>0</v>
      </c>
      <c r="AS34">
        <v>0.60098579911250671</v>
      </c>
      <c r="AT34">
        <v>0.60435891482077142</v>
      </c>
      <c r="AU34">
        <v>0.60299873262200498</v>
      </c>
      <c r="AV34">
        <v>0.60214753410857969</v>
      </c>
      <c r="AW34">
        <v>0.60359468200673849</v>
      </c>
      <c r="AX34">
        <v>0.60164315404397173</v>
      </c>
      <c r="AY34">
        <v>0.60098828478682076</v>
      </c>
      <c r="AZ34">
        <v>0.60228762743935949</v>
      </c>
      <c r="BA34">
        <v>0.60295486608833293</v>
      </c>
      <c r="BB34">
        <v>0.6020010684728031</v>
      </c>
      <c r="BC34">
        <v>0.59543387674449011</v>
      </c>
      <c r="BD34">
        <v>0.59500316484902083</v>
      </c>
      <c r="BE34">
        <v>0.59578219168018043</v>
      </c>
      <c r="BF34">
        <v>0.5972124886573863</v>
      </c>
      <c r="BG34">
        <v>0.5957343121904739</v>
      </c>
      <c r="BH34">
        <v>0.59743296983212912</v>
      </c>
      <c r="BI34">
        <v>0</v>
      </c>
      <c r="BJ34">
        <v>0</v>
      </c>
      <c r="BK34">
        <v>0</v>
      </c>
      <c r="BL34">
        <v>0</v>
      </c>
      <c r="BM34">
        <v>0.75116780759451818</v>
      </c>
      <c r="BN34">
        <v>0.75161711102252893</v>
      </c>
      <c r="BO34">
        <v>0.75157971798473855</v>
      </c>
      <c r="BP34">
        <v>0.75239088226676809</v>
      </c>
      <c r="BQ34">
        <v>0.75225896667992587</v>
      </c>
      <c r="BR34">
        <v>0.75274337122965163</v>
      </c>
      <c r="BS34">
        <v>0.74975539469269104</v>
      </c>
      <c r="BT34">
        <v>0.75250056627200512</v>
      </c>
      <c r="BU34">
        <v>0.75194856818400713</v>
      </c>
      <c r="BV34">
        <v>0.75035763393574884</v>
      </c>
      <c r="BW34">
        <v>0.74630341305899695</v>
      </c>
      <c r="BX34">
        <v>0.74617552696458989</v>
      </c>
      <c r="BY34">
        <v>0.7435640518252028</v>
      </c>
      <c r="BZ34">
        <v>0.74393223542501419</v>
      </c>
      <c r="CA34">
        <v>0.74441541856256155</v>
      </c>
      <c r="CB34">
        <v>0.74491640329501729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0.90107940119919827</v>
      </c>
      <c r="CI34">
        <v>0.90519443316796766</v>
      </c>
      <c r="CJ34">
        <v>0.89941932858827045</v>
      </c>
      <c r="CK34">
        <v>0.89866132649689556</v>
      </c>
      <c r="CL34">
        <v>0.90047572884345595</v>
      </c>
      <c r="CM34">
        <v>0.90540437139455354</v>
      </c>
      <c r="CN34">
        <v>0.90029058162278819</v>
      </c>
      <c r="CO34">
        <v>0.89887546846084587</v>
      </c>
      <c r="CP34">
        <v>0.90018512599354095</v>
      </c>
      <c r="CQ34">
        <v>0.89515373494859807</v>
      </c>
      <c r="CR34">
        <v>0.89843164536165321</v>
      </c>
      <c r="CS34">
        <v>0.89267056148944623</v>
      </c>
      <c r="CT34">
        <v>0.89043256341634058</v>
      </c>
      <c r="CU34">
        <v>0.89702323735920586</v>
      </c>
      <c r="CV34">
        <v>0.89231252106691372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0.97389981126668967</v>
      </c>
      <c r="DC34">
        <v>0.9925731041173893</v>
      </c>
      <c r="DD34">
        <v>0.99349085455560282</v>
      </c>
      <c r="DE34">
        <v>0.99232041330355003</v>
      </c>
      <c r="DF34">
        <v>0.99136687964836612</v>
      </c>
      <c r="DG34">
        <v>0.99072284655284049</v>
      </c>
      <c r="DH34">
        <v>0.99776571256679147</v>
      </c>
      <c r="DI34">
        <v>0.99368011259438016</v>
      </c>
      <c r="DJ34">
        <v>0.99119295619395009</v>
      </c>
      <c r="DK34">
        <v>0.98278717077547051</v>
      </c>
      <c r="DL34">
        <v>0.98280393607454408</v>
      </c>
      <c r="DM34">
        <v>0.98573352902159606</v>
      </c>
      <c r="DN34">
        <v>0.98758117834173653</v>
      </c>
      <c r="DO34">
        <v>0.98651362642072515</v>
      </c>
      <c r="DP34">
        <v>0.98735962509627817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1.1048278188167246</v>
      </c>
      <c r="DX34">
        <v>1.1112058122561224</v>
      </c>
      <c r="DY34">
        <v>1.1109347427697633</v>
      </c>
      <c r="DZ34">
        <v>1.1125959581613178</v>
      </c>
      <c r="EA34">
        <v>1.1129169848214833</v>
      </c>
      <c r="EB34">
        <v>1.1116677151297862</v>
      </c>
      <c r="EC34">
        <v>1.1178404636155408</v>
      </c>
      <c r="ED34">
        <v>1.1133834293448055</v>
      </c>
      <c r="EE34">
        <v>1.1022653998987708</v>
      </c>
      <c r="EF34">
        <v>1.1059620723474923</v>
      </c>
      <c r="EG34">
        <v>1.1018484051472681</v>
      </c>
      <c r="EH34">
        <v>1.1040560194570097</v>
      </c>
      <c r="EI34">
        <v>1.0988266564828786</v>
      </c>
      <c r="EJ34">
        <v>1.1021451560866373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1.2281959431309408</v>
      </c>
      <c r="ER34">
        <v>1.2074841743051861</v>
      </c>
      <c r="ES34">
        <v>1.2019503114448815</v>
      </c>
      <c r="ET34">
        <v>1.2064953513356824</v>
      </c>
      <c r="EU34">
        <v>1.2044089228955677</v>
      </c>
      <c r="EV34">
        <v>1.2047201888558723</v>
      </c>
      <c r="EW34">
        <v>1.2031897969180172</v>
      </c>
      <c r="EX34">
        <v>1.2039919028487667</v>
      </c>
      <c r="EY34">
        <v>1.1929075540307588</v>
      </c>
      <c r="EZ34">
        <v>1.1971684692615905</v>
      </c>
      <c r="FA34">
        <v>1.1909034251754045</v>
      </c>
      <c r="FB34">
        <v>1.1989955972568289</v>
      </c>
      <c r="FC34">
        <v>1.2003800671490212</v>
      </c>
      <c r="FD34">
        <v>1.1942226298858796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1.3001632083306429</v>
      </c>
      <c r="FM34">
        <v>1.2944484353443308</v>
      </c>
      <c r="FN34">
        <v>1.2976720245934115</v>
      </c>
      <c r="FO34">
        <v>1.292744455500727</v>
      </c>
      <c r="FP34">
        <v>1.2936508027869664</v>
      </c>
      <c r="FQ34">
        <v>1.2932595658026584</v>
      </c>
      <c r="FR34">
        <v>1.2933626369107423</v>
      </c>
      <c r="FS34">
        <v>1.2810269624589126</v>
      </c>
      <c r="FT34">
        <v>1.2808066318844811</v>
      </c>
      <c r="FU34">
        <v>1.281648493885343</v>
      </c>
      <c r="FV34">
        <v>1.2777858624682683</v>
      </c>
      <c r="FW34">
        <v>1.2810527627977404</v>
      </c>
      <c r="FX34">
        <v>1.2824460104936259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1.4088178404161769</v>
      </c>
      <c r="GG34">
        <v>1.4097851847074214</v>
      </c>
      <c r="GH34">
        <v>1.4168810100922686</v>
      </c>
      <c r="GI34">
        <v>1.4142069035338312</v>
      </c>
      <c r="GJ34">
        <v>1.41125187578792</v>
      </c>
      <c r="GK34">
        <v>1.4214467392211065</v>
      </c>
      <c r="GL34">
        <v>1.419484870473845</v>
      </c>
      <c r="GM34">
        <v>1.4008670411969946</v>
      </c>
      <c r="GN34">
        <v>1.4032405385626321</v>
      </c>
      <c r="GO34">
        <v>1.4010736567796616</v>
      </c>
      <c r="GP34">
        <v>1.4017337798292624</v>
      </c>
      <c r="GQ34">
        <v>1.3973756460441933</v>
      </c>
      <c r="GR34">
        <v>1.402021902994409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1.0210442230506442</v>
      </c>
      <c r="HA34">
        <v>1.4789240985120693</v>
      </c>
      <c r="HB34">
        <v>1.5100706772439776</v>
      </c>
      <c r="HC34">
        <v>1.5064508370663976</v>
      </c>
      <c r="HD34">
        <v>1.5033369605010689</v>
      </c>
      <c r="HE34">
        <v>1.5022858582670404</v>
      </c>
      <c r="HF34">
        <v>1.5027453695165172</v>
      </c>
      <c r="HG34">
        <v>1.4871999072988138</v>
      </c>
      <c r="HH34">
        <v>1.4936899142839319</v>
      </c>
      <c r="HI34">
        <v>1.4926311740319353</v>
      </c>
      <c r="HJ34">
        <v>1.48614859673453</v>
      </c>
      <c r="HK34">
        <v>1.4913724548020766</v>
      </c>
      <c r="HL34">
        <v>1.4931505212640992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1.5279939664170983</v>
      </c>
      <c r="HV34">
        <v>1.529195005480618</v>
      </c>
      <c r="HW34">
        <v>1.5966605430576066</v>
      </c>
      <c r="HX34">
        <v>1.5953131269177721</v>
      </c>
      <c r="HY34">
        <v>1.5930900410000002</v>
      </c>
      <c r="HZ34">
        <v>1.5977758324202851</v>
      </c>
      <c r="IA34">
        <v>1.5794400055043045</v>
      </c>
      <c r="IB34">
        <v>1.5752940565382338</v>
      </c>
      <c r="IC34">
        <v>1.578386082059027</v>
      </c>
      <c r="ID34">
        <v>1.5842877712356114</v>
      </c>
      <c r="IE34">
        <v>1.5755330474670297</v>
      </c>
      <c r="IF34">
        <v>1.5763018408661764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1.3623656590695805</v>
      </c>
      <c r="IP34">
        <v>1.601972808975249</v>
      </c>
      <c r="IQ34">
        <v>1.7110914544576363</v>
      </c>
      <c r="IR34">
        <v>1.7134152298591041</v>
      </c>
      <c r="IS34">
        <v>1.7140380189020723</v>
      </c>
      <c r="IT34">
        <v>1.7170196584603181</v>
      </c>
      <c r="IU34">
        <v>1.697485039914697</v>
      </c>
      <c r="IV34">
        <v>1.6967782106063962</v>
      </c>
      <c r="IW34">
        <v>1.6958888493717232</v>
      </c>
      <c r="IX34">
        <v>1.7042436928543165</v>
      </c>
      <c r="IY34">
        <v>1.7014113664634027</v>
      </c>
      <c r="IZ34">
        <v>1.6970923166541663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1.5353565432120362</v>
      </c>
      <c r="JK34">
        <v>1.7804567894019314</v>
      </c>
      <c r="JL34">
        <v>1.8063141697331506</v>
      </c>
      <c r="JM34">
        <v>1.8078665281080859</v>
      </c>
      <c r="JN34">
        <v>1.8049050720628095</v>
      </c>
      <c r="JO34">
        <v>1.7905007933454979</v>
      </c>
      <c r="JP34">
        <v>1.7889224386340152</v>
      </c>
      <c r="JQ34">
        <v>1.7928922394506654</v>
      </c>
      <c r="JR34">
        <v>1.7876707078156386</v>
      </c>
      <c r="JS34">
        <v>1.7910904637009075</v>
      </c>
      <c r="JT34">
        <v>1.7861385655625119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1.6138866155717841</v>
      </c>
      <c r="KE34">
        <v>1.8579296737892308</v>
      </c>
      <c r="KF34">
        <v>1.8963962725532486</v>
      </c>
      <c r="KG34">
        <v>1.895190428529248</v>
      </c>
      <c r="KH34">
        <v>1.8968176111502892</v>
      </c>
      <c r="KI34">
        <v>1.8800274204566865</v>
      </c>
      <c r="KJ34">
        <v>1.8821132497261188</v>
      </c>
      <c r="KK34">
        <v>1.8785003988210247</v>
      </c>
      <c r="KL34">
        <v>1.8761604655958546</v>
      </c>
      <c r="KM34">
        <v>1.8765312290257419</v>
      </c>
      <c r="KN34">
        <v>1.8762536931996712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1.0516031768491849</v>
      </c>
      <c r="KY34">
        <v>1.6547245228193592</v>
      </c>
      <c r="KZ34">
        <v>1.972568885639179</v>
      </c>
      <c r="LA34">
        <v>2.017142042819688</v>
      </c>
      <c r="LB34">
        <v>2.0212348749328739</v>
      </c>
      <c r="LC34">
        <v>1.9981573834761288</v>
      </c>
      <c r="LD34">
        <v>1.9971006254786912</v>
      </c>
      <c r="LE34">
        <v>1.9987043389236314</v>
      </c>
      <c r="LF34">
        <v>1.9977233207070999</v>
      </c>
      <c r="LG34">
        <v>1.9979801141524043</v>
      </c>
      <c r="LH34">
        <v>1.9971167581465221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1.9137794241728969</v>
      </c>
      <c r="LT34">
        <v>1.9574364810493277</v>
      </c>
      <c r="LU34">
        <v>1.9835669006060113</v>
      </c>
      <c r="LV34">
        <v>2.1093570952074785</v>
      </c>
      <c r="LW34">
        <v>2.0907382473236664</v>
      </c>
      <c r="LX34">
        <v>2.0841227819965789</v>
      </c>
      <c r="LY34">
        <v>2.0853219287555227</v>
      </c>
      <c r="LZ34">
        <v>2.0899799967711679</v>
      </c>
      <c r="MA34">
        <v>2.0846289527556432</v>
      </c>
      <c r="MB34">
        <v>2.0872143757647277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2.1391739032755122</v>
      </c>
      <c r="MO34">
        <v>2.1675754088250034</v>
      </c>
      <c r="MP34">
        <v>2.1983559805280497</v>
      </c>
      <c r="MQ34">
        <v>2.1695641078356727</v>
      </c>
      <c r="MR34">
        <v>2.1780588018421101</v>
      </c>
      <c r="MS34">
        <v>2.1728068697081251</v>
      </c>
      <c r="MT34">
        <v>2.1784859477296403</v>
      </c>
      <c r="MU34">
        <v>2.1742621925432832</v>
      </c>
      <c r="MV34">
        <v>2.1795808765976439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2.3193443141165804</v>
      </c>
      <c r="NI34">
        <v>2.3149827768514708</v>
      </c>
      <c r="NJ34">
        <v>2.3106709544298192</v>
      </c>
      <c r="NK34">
        <v>2.2703607807919921</v>
      </c>
      <c r="NL34">
        <v>2.2951212582907417</v>
      </c>
      <c r="NM34">
        <v>2.2925303764653671</v>
      </c>
      <c r="NN34">
        <v>2.2937665111966048</v>
      </c>
      <c r="NO34">
        <v>2.2960143261716661</v>
      </c>
      <c r="NP34">
        <v>2.2960979376765116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2.4084287622336529</v>
      </c>
      <c r="OD34">
        <v>2.3922592056731613</v>
      </c>
      <c r="OE34">
        <v>2.3770119755065897</v>
      </c>
      <c r="OF34">
        <v>2.3864431935717492</v>
      </c>
      <c r="OG34">
        <v>2.3841545964303394</v>
      </c>
      <c r="OH34">
        <v>2.3865272427904269</v>
      </c>
      <c r="OI34">
        <v>2.380701776355524</v>
      </c>
      <c r="OJ34">
        <v>2.3886293438005795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2.4830968569689795</v>
      </c>
      <c r="OY34">
        <v>2.4531861892138997</v>
      </c>
      <c r="OZ34">
        <v>2.4667036374190259</v>
      </c>
      <c r="PA34">
        <v>2.4741110064212584</v>
      </c>
      <c r="PB34">
        <v>2.47151676525543</v>
      </c>
      <c r="PC34">
        <v>2.4748351734626275</v>
      </c>
      <c r="PD34">
        <v>2.4789453582260488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2.4845485801964258</v>
      </c>
      <c r="PT34">
        <v>2.5852911522987316</v>
      </c>
      <c r="PU34">
        <v>2.589132984757847</v>
      </c>
      <c r="PV34">
        <v>2.5903586946020063</v>
      </c>
      <c r="PW34">
        <v>2.5921806057468815</v>
      </c>
      <c r="PX34">
        <v>2.5881786686870898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2.1623733258544702</v>
      </c>
      <c r="QN34">
        <v>2.5878480666434411</v>
      </c>
      <c r="QO34">
        <v>2.6766366211976265</v>
      </c>
      <c r="QP34">
        <v>2.6799696199328791</v>
      </c>
      <c r="QQ34">
        <v>2.6827146341517571</v>
      </c>
      <c r="QR34">
        <v>2.6822095097312011</v>
      </c>
      <c r="QS34" s="102" t="s">
        <v>61</v>
      </c>
      <c r="QU34" s="147"/>
      <c r="QV34" s="148"/>
      <c r="QW34" s="148"/>
      <c r="QX34" s="102"/>
      <c r="QY34" s="154">
        <v>8</v>
      </c>
      <c r="QZ34" s="44">
        <v>0.4</v>
      </c>
      <c r="RA34" s="44">
        <f>-(EK$2*$QW$2 + EK$78*$QW$78 + EK$70*$QW$70 +EK$79*$QW$79 + EK$82*$QW$82) +(EK$65*$QW$65*1000/27.6 + EK$66*$QW$66 + EK$67*$QW$67 + EK$71*$QW$71 + EK$74*$QW$74 + EK$76*$QW$76 + EK$80*$QW$80 + EK$83*$QW$83 +EK$86*$QW$86)</f>
        <v>0</v>
      </c>
      <c r="RB34" s="44">
        <f t="shared" ref="RB34:RT34" si="40">-(EL$2*$QW$2 + EL$78*$QW$78 + EL$70*$QW$70 +EL$79*$QW$79 + EL$82*$QW$82) +(EL$65*$QW$65*1000/27.6 + EL$66*$QW$66 + EL$67*$QW$67 + EL$71*$QW$71 + EL$74*$QW$74 + EL$76*$QW$76 + EL$80*$QW$80 + EL$83*$QW$83 +EL$86*$QW$86)</f>
        <v>0</v>
      </c>
      <c r="RC34" s="44">
        <f t="shared" si="40"/>
        <v>0</v>
      </c>
      <c r="RD34" s="44">
        <f t="shared" si="40"/>
        <v>0</v>
      </c>
      <c r="RE34" s="44">
        <f t="shared" si="40"/>
        <v>0</v>
      </c>
      <c r="RF34" s="44">
        <f t="shared" si="40"/>
        <v>0</v>
      </c>
      <c r="RG34" s="44">
        <f t="shared" si="40"/>
        <v>-8021.1051020111045</v>
      </c>
      <c r="RH34" s="44">
        <f t="shared" si="40"/>
        <v>-9002.5210517663072</v>
      </c>
      <c r="RI34" s="44">
        <f t="shared" si="40"/>
        <v>-9097.9519933202682</v>
      </c>
      <c r="RJ34" s="44">
        <f t="shared" si="40"/>
        <v>-9007.414154051221</v>
      </c>
      <c r="RK34" s="44">
        <f t="shared" si="40"/>
        <v>-9081.3488065091551</v>
      </c>
      <c r="RL34" s="44">
        <f t="shared" si="40"/>
        <v>-9069.0000163528457</v>
      </c>
      <c r="RM34" s="44">
        <f t="shared" si="40"/>
        <v>-9088.4202288310826</v>
      </c>
      <c r="RN34" s="44">
        <f t="shared" si="40"/>
        <v>-9113.9355101911933</v>
      </c>
      <c r="RO34" s="44">
        <f t="shared" si="40"/>
        <v>-8986.0271444921018</v>
      </c>
      <c r="RP34" s="44">
        <f t="shared" si="40"/>
        <v>-8997.7469487005656</v>
      </c>
      <c r="RQ34" s="44">
        <f t="shared" si="40"/>
        <v>-9091.4712205958676</v>
      </c>
      <c r="RR34" s="44">
        <f t="shared" si="40"/>
        <v>-8981.281313131467</v>
      </c>
      <c r="RS34" s="44">
        <f t="shared" si="40"/>
        <v>-8922.5253495773541</v>
      </c>
      <c r="RT34" s="44">
        <f t="shared" si="40"/>
        <v>-8905.8622357488966</v>
      </c>
      <c r="RV34" s="95">
        <f t="shared" si="29"/>
        <v>2.69508E+18</v>
      </c>
      <c r="RW34" s="44">
        <f t="shared" si="30"/>
        <v>10.398960000000001</v>
      </c>
      <c r="RX34" s="44">
        <v>0.4</v>
      </c>
      <c r="RY34" s="44">
        <f>0.6*RJ34+0.4*RK34</f>
        <v>-9036.9880150343943</v>
      </c>
      <c r="RZ34" s="44">
        <f t="shared" si="31"/>
        <v>-9.0369880150343942</v>
      </c>
      <c r="SA34" s="12">
        <f t="shared" si="32"/>
        <v>-3.353142769429625</v>
      </c>
      <c r="SB34" s="44">
        <v>32.607742240855124</v>
      </c>
      <c r="SC34" s="134">
        <f t="shared" si="33"/>
        <v>4.4262535187004744E-2</v>
      </c>
      <c r="SD34" s="134">
        <v>0.40345356249495679</v>
      </c>
      <c r="SE34" s="134">
        <f t="shared" si="34"/>
        <v>3.6082533457615771</v>
      </c>
      <c r="TG34" t="s">
        <v>1320</v>
      </c>
      <c r="TH34" t="s">
        <v>1321</v>
      </c>
    </row>
    <row r="35" spans="1:533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 s="102" t="s">
        <v>63</v>
      </c>
      <c r="QU35" s="147"/>
      <c r="QV35" s="148"/>
      <c r="QW35" s="148"/>
      <c r="QX35" s="102"/>
      <c r="QY35" s="154">
        <v>9</v>
      </c>
      <c r="QZ35" s="44">
        <v>0.43300000000000005</v>
      </c>
      <c r="RA35" s="44">
        <f>-(FE$2*$QW$2 + FE$78*$QW$78 + FE$70*$QW$70 +FE$79*$QW$79 + FE$82*$QW$82) +(FE$65*$QW$65*1000/27.6 + FE$66*$QW$66 + FE$67*$QW$67 + FE$71*$QW$71 + FE$74*$QW$74 + FE$76*$QW$76 + FE$80*$QW$80 + FE$83*$QW$83 +FE$86*$QW$86)</f>
        <v>0</v>
      </c>
      <c r="RB35" s="44">
        <f t="shared" ref="RB35:RT35" si="41">-(FF$2*$QW$2 + FF$78*$QW$78 + FF$70*$QW$70 +FF$79*$QW$79 + FF$82*$QW$82) +(FF$65*$QW$65*1000/27.6 + FF$66*$QW$66 + FF$67*$QW$67 + FF$71*$QW$71 + FF$74*$QW$74 + FF$76*$QW$76 + FF$80*$QW$80 + FF$83*$QW$83 +FF$86*$QW$86)</f>
        <v>0</v>
      </c>
      <c r="RC35" s="44">
        <f t="shared" si="41"/>
        <v>0</v>
      </c>
      <c r="RD35" s="44">
        <f t="shared" si="41"/>
        <v>0</v>
      </c>
      <c r="RE35" s="44">
        <f t="shared" si="41"/>
        <v>0</v>
      </c>
      <c r="RF35" s="44">
        <f t="shared" si="41"/>
        <v>0</v>
      </c>
      <c r="RG35" s="44">
        <f t="shared" si="41"/>
        <v>0</v>
      </c>
      <c r="RH35" s="44">
        <f t="shared" si="41"/>
        <v>-9225.8209932735062</v>
      </c>
      <c r="RI35" s="44">
        <f t="shared" si="41"/>
        <v>-9471.4160916963265</v>
      </c>
      <c r="RJ35" s="44">
        <f t="shared" si="41"/>
        <v>-9630.6057476717633</v>
      </c>
      <c r="RK35" s="44">
        <f t="shared" si="41"/>
        <v>-9641.0845341066761</v>
      </c>
      <c r="RL35" s="44">
        <f t="shared" si="41"/>
        <v>-9565.1005440897861</v>
      </c>
      <c r="RM35" s="44">
        <f t="shared" si="41"/>
        <v>-9603.5230733081808</v>
      </c>
      <c r="RN35" s="44">
        <f t="shared" si="41"/>
        <v>-9668.9036933001025</v>
      </c>
      <c r="RO35" s="44">
        <f t="shared" si="41"/>
        <v>-9545.7353842827924</v>
      </c>
      <c r="RP35" s="44">
        <f t="shared" si="41"/>
        <v>-9604.8681765522379</v>
      </c>
      <c r="RQ35" s="44">
        <f t="shared" si="41"/>
        <v>-9458.8182300425742</v>
      </c>
      <c r="RR35" s="44">
        <f t="shared" si="41"/>
        <v>-9597.600846773481</v>
      </c>
      <c r="RS35" s="44">
        <f t="shared" si="41"/>
        <v>-9463.3046953813391</v>
      </c>
      <c r="RT35" s="44">
        <f t="shared" si="41"/>
        <v>-9507.0982631442639</v>
      </c>
      <c r="RV35" s="95">
        <f t="shared" si="29"/>
        <v>2.7590406E+18</v>
      </c>
      <c r="RW35" s="44">
        <f t="shared" si="30"/>
        <v>10.7932077</v>
      </c>
      <c r="RX35" s="44">
        <v>0.43300000000000005</v>
      </c>
      <c r="RY35" s="44">
        <f>0.21*RJ35+0.79*RK35</f>
        <v>-9638.8839889553456</v>
      </c>
      <c r="RZ35" s="44">
        <f t="shared" si="31"/>
        <v>-9.6388839889553459</v>
      </c>
      <c r="SA35" s="12">
        <f t="shared" si="32"/>
        <v>-3.4935636644692161</v>
      </c>
      <c r="SB35" s="44">
        <v>33.392127516548214</v>
      </c>
      <c r="SC35" s="134">
        <f t="shared" si="33"/>
        <v>4.4922213037956508E-2</v>
      </c>
      <c r="SD35" s="134">
        <v>0.40486526495392761</v>
      </c>
      <c r="SE35" s="134">
        <f t="shared" si="34"/>
        <v>3.4643147022840375</v>
      </c>
      <c r="SJ35" s="106"/>
      <c r="SK35" s="106"/>
      <c r="SL35" s="106"/>
      <c r="SM35" s="106"/>
      <c r="SN35" s="106"/>
      <c r="SO35" s="106"/>
      <c r="SP35" s="106"/>
      <c r="SQ35" s="106"/>
      <c r="SR35" s="106"/>
      <c r="SS35" s="106"/>
      <c r="ST35" s="106"/>
      <c r="SU35" s="106"/>
      <c r="SV35" s="106"/>
      <c r="SW35" s="106"/>
      <c r="SX35" s="106"/>
      <c r="TG35" t="s">
        <v>1322</v>
      </c>
      <c r="TH35" t="s">
        <v>1323</v>
      </c>
    </row>
    <row r="36" spans="1:533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 s="102" t="s">
        <v>65</v>
      </c>
      <c r="QU36" s="147"/>
      <c r="QV36" s="148"/>
      <c r="QW36" s="148"/>
      <c r="QX36" s="102"/>
      <c r="QY36" s="154">
        <v>10</v>
      </c>
      <c r="QZ36" s="44">
        <v>0.46600000000000008</v>
      </c>
      <c r="RA36" s="44">
        <f>-(FY$2*$QW$2 + FY$78*$QW$78 + FY$70*$QW$70 +FY$79*$QW$79 + FY$82*$QW$82) +(FY$65*$QW$65*1000/27.6 + FY$66*$QW$66 + FY$67*$QW$67 + FY$71*$QW$71 + FY$74*$QW$74 + FY$76*$QW$76 + FY$80*$QW$80 + FY$83*$QW$83 +FY$86*$QW$86)</f>
        <v>0</v>
      </c>
      <c r="RB36" s="44">
        <f t="shared" ref="RB36:RT36" si="42">-(FZ$2*$QW$2 + FZ$78*$QW$78 + FZ$70*$QW$70 +FZ$79*$QW$79 + FZ$82*$QW$82) +(FZ$65*$QW$65*1000/27.6 + FZ$66*$QW$66 + FZ$67*$QW$67 + FZ$71*$QW$71 + FZ$74*$QW$74 + FZ$76*$QW$76 + FZ$80*$QW$80 + FZ$83*$QW$83 +FZ$86*$QW$86)</f>
        <v>0</v>
      </c>
      <c r="RC36" s="44">
        <f t="shared" si="42"/>
        <v>0</v>
      </c>
      <c r="RD36" s="44">
        <f t="shared" si="42"/>
        <v>0</v>
      </c>
      <c r="RE36" s="44">
        <f t="shared" si="42"/>
        <v>0</v>
      </c>
      <c r="RF36" s="44">
        <f t="shared" si="42"/>
        <v>0</v>
      </c>
      <c r="RG36" s="44">
        <f t="shared" si="42"/>
        <v>0</v>
      </c>
      <c r="RH36" s="44">
        <f t="shared" si="42"/>
        <v>-9152.238170805289</v>
      </c>
      <c r="RI36" s="44">
        <f t="shared" si="42"/>
        <v>-9866.8184691982879</v>
      </c>
      <c r="RJ36" s="44">
        <f t="shared" si="42"/>
        <v>-10014.582703795913</v>
      </c>
      <c r="RK36" s="44">
        <f t="shared" si="42"/>
        <v>-9870.3565337210403</v>
      </c>
      <c r="RL36" s="44">
        <f t="shared" si="42"/>
        <v>-10066.594773531297</v>
      </c>
      <c r="RM36" s="44">
        <f t="shared" si="42"/>
        <v>-9759.0117767016327</v>
      </c>
      <c r="RN36" s="44">
        <f t="shared" si="42"/>
        <v>-9907.5275726784002</v>
      </c>
      <c r="RO36" s="44">
        <f t="shared" si="42"/>
        <v>-9888.6171968625804</v>
      </c>
      <c r="RP36" s="44">
        <f t="shared" si="42"/>
        <v>-9844.1493008703783</v>
      </c>
      <c r="RQ36" s="44">
        <f t="shared" si="42"/>
        <v>-9898.1166136026168</v>
      </c>
      <c r="RR36" s="44">
        <f t="shared" si="42"/>
        <v>-9878.1575940723214</v>
      </c>
      <c r="RS36" s="44">
        <f t="shared" si="42"/>
        <v>-9879.8089609421295</v>
      </c>
      <c r="RT36" s="44">
        <f t="shared" si="42"/>
        <v>-9744.7377693607814</v>
      </c>
      <c r="RV36" s="95">
        <f t="shared" si="29"/>
        <v>2.8230012E+18</v>
      </c>
      <c r="RW36" s="44">
        <f t="shared" si="30"/>
        <v>11.187455400000001</v>
      </c>
      <c r="RX36" s="44">
        <v>0.46600000000000008</v>
      </c>
      <c r="RY36" s="44">
        <f>0.81*RK36+0.19*RL36</f>
        <v>-9907.6417992849892</v>
      </c>
      <c r="RZ36" s="44">
        <f t="shared" si="31"/>
        <v>-9.9076417992849901</v>
      </c>
      <c r="SA36" s="12">
        <f t="shared" si="32"/>
        <v>-3.5096130314379566</v>
      </c>
      <c r="SB36" s="44">
        <v>32.959862995598691</v>
      </c>
      <c r="SC36" s="134">
        <f t="shared" si="33"/>
        <v>4.7034401267275344E-2</v>
      </c>
      <c r="SD36" s="134">
        <v>0.40608492996167811</v>
      </c>
      <c r="SE36" s="134">
        <f t="shared" si="34"/>
        <v>3.326711205685426</v>
      </c>
      <c r="SJ36" s="106"/>
      <c r="SK36" s="106"/>
      <c r="SL36" s="106"/>
      <c r="SM36" s="106"/>
      <c r="SN36" s="106"/>
      <c r="SO36" s="106"/>
      <c r="SP36" s="106"/>
      <c r="SQ36" s="106"/>
      <c r="SR36" s="106"/>
      <c r="SS36" s="106"/>
      <c r="ST36" s="106"/>
      <c r="SU36" s="106"/>
      <c r="SV36" s="106"/>
      <c r="SW36" s="106"/>
      <c r="SX36" s="106"/>
    </row>
    <row r="37" spans="1:533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 s="102" t="s">
        <v>67</v>
      </c>
      <c r="QU37" s="147"/>
      <c r="QV37" s="148"/>
      <c r="QW37" s="148"/>
      <c r="QX37" s="102"/>
      <c r="QY37" s="154">
        <v>11</v>
      </c>
      <c r="QZ37" s="44">
        <v>0.5</v>
      </c>
      <c r="RA37" s="44">
        <f>-(GS$2*$QW$2 + GS$78*$QW$78 + GS$70*$QW$70 +GS$79*$QW$79 + GS$82*$QW$82) +(GS$65*$QW$65*1000/27.6 + GS$66*$QW$66 + GS$67*$QW$67 + GS$71*$QW$71 + GS$74*$QW$74 + GS$76*$QW$76 + GS$80*$QW$80 + GS$83*$QW$83 +GS$86*$QW$86)</f>
        <v>0</v>
      </c>
      <c r="RB37" s="44">
        <f t="shared" ref="RB37:RT37" si="43">-(GT$2*$QW$2 + GT$78*$QW$78 + GT$70*$QW$70 +GT$79*$QW$79 + GT$82*$QW$82) +(GT$65*$QW$65*1000/27.6 + GT$66*$QW$66 + GT$67*$QW$67 + GT$71*$QW$71 + GT$74*$QW$74 + GT$76*$QW$76 + GT$80*$QW$80 + GT$83*$QW$83 +GT$86*$QW$86)</f>
        <v>0</v>
      </c>
      <c r="RC37" s="44">
        <f t="shared" si="43"/>
        <v>0</v>
      </c>
      <c r="RD37" s="44">
        <f t="shared" si="43"/>
        <v>0</v>
      </c>
      <c r="RE37" s="44">
        <f t="shared" si="43"/>
        <v>0</v>
      </c>
      <c r="RF37" s="44">
        <f t="shared" si="43"/>
        <v>0</v>
      </c>
      <c r="RG37" s="44">
        <f t="shared" si="43"/>
        <v>0</v>
      </c>
      <c r="RH37" s="44">
        <f t="shared" si="43"/>
        <v>-9217.3058909880674</v>
      </c>
      <c r="RI37" s="44">
        <f t="shared" si="43"/>
        <v>-10273.006670322031</v>
      </c>
      <c r="RJ37" s="44">
        <f t="shared" si="43"/>
        <v>-10414.545035059424</v>
      </c>
      <c r="RK37" s="44">
        <f t="shared" si="43"/>
        <v>-10442.33469309974</v>
      </c>
      <c r="RL37" s="44">
        <f t="shared" si="43"/>
        <v>-10426.13511013549</v>
      </c>
      <c r="RM37" s="44">
        <f t="shared" si="43"/>
        <v>-10558.415640888221</v>
      </c>
      <c r="RN37" s="44">
        <f t="shared" si="43"/>
        <v>-10493.385109424551</v>
      </c>
      <c r="RO37" s="44">
        <f t="shared" si="43"/>
        <v>-10355.046159668706</v>
      </c>
      <c r="RP37" s="44">
        <f t="shared" si="43"/>
        <v>-10274.229530533288</v>
      </c>
      <c r="RQ37" s="44">
        <f t="shared" si="43"/>
        <v>-10280.211266217577</v>
      </c>
      <c r="RR37" s="44">
        <f t="shared" si="43"/>
        <v>-10253.550420048668</v>
      </c>
      <c r="RS37" s="44">
        <f t="shared" si="43"/>
        <v>-10339.125726882674</v>
      </c>
      <c r="RT37" s="44">
        <f t="shared" si="43"/>
        <v>-10452.779389576197</v>
      </c>
      <c r="RV37" s="95">
        <f t="shared" si="29"/>
        <v>2.8889E+18</v>
      </c>
      <c r="RW37" s="44">
        <f t="shared" si="30"/>
        <v>11.59365</v>
      </c>
      <c r="RX37" s="44">
        <v>0.5</v>
      </c>
      <c r="RY37" s="44">
        <f>0.41*RK37+0.59*RL37</f>
        <v>-10432.776939150832</v>
      </c>
      <c r="RZ37" s="44">
        <f t="shared" si="31"/>
        <v>-10.432776939150832</v>
      </c>
      <c r="SA37" s="12">
        <f t="shared" si="32"/>
        <v>-3.6113319738138498</v>
      </c>
      <c r="SB37" s="44">
        <v>33.896342078162391</v>
      </c>
      <c r="SC37" s="134">
        <f t="shared" si="33"/>
        <v>4.7925878499679407E-2</v>
      </c>
      <c r="SD37" s="134">
        <v>0.40717938695071498</v>
      </c>
      <c r="SE37" s="134">
        <f t="shared" si="34"/>
        <v>3.2490239440431625</v>
      </c>
      <c r="TG37" t="s">
        <v>432</v>
      </c>
    </row>
    <row r="38" spans="1:533" x14ac:dyDescent="0.3">
      <c r="A38">
        <v>0</v>
      </c>
      <c r="B38">
        <v>0</v>
      </c>
      <c r="C38">
        <v>2.0542109809221061</v>
      </c>
      <c r="D38">
        <v>2.1263245158570174</v>
      </c>
      <c r="E38">
        <v>2.1427786925458383</v>
      </c>
      <c r="F38">
        <v>2.1477273013576483</v>
      </c>
      <c r="G38">
        <v>2.1186787420132602</v>
      </c>
      <c r="H38">
        <v>2.1155764837772173</v>
      </c>
      <c r="I38">
        <v>2.0993644755475573</v>
      </c>
      <c r="J38">
        <v>2.0686263043751807</v>
      </c>
      <c r="K38">
        <v>2.1153079320232071</v>
      </c>
      <c r="L38">
        <v>2.1130031961985432</v>
      </c>
      <c r="M38">
        <v>2.1038293987842303</v>
      </c>
      <c r="N38">
        <v>2.0775543484871015</v>
      </c>
      <c r="O38">
        <v>2.0910308484690145</v>
      </c>
      <c r="P38">
        <v>2.0636658291513452</v>
      </c>
      <c r="Q38">
        <v>2.0709204590411758</v>
      </c>
      <c r="R38">
        <v>2.0767829080969653</v>
      </c>
      <c r="S38">
        <v>2.0702444484032618</v>
      </c>
      <c r="T38">
        <v>2.070980451062991</v>
      </c>
      <c r="U38">
        <v>0</v>
      </c>
      <c r="V38">
        <v>0</v>
      </c>
      <c r="W38">
        <v>0</v>
      </c>
      <c r="X38">
        <v>2.8474630929808575</v>
      </c>
      <c r="Y38">
        <v>2.911379693722671</v>
      </c>
      <c r="Z38">
        <v>2.921561045023811</v>
      </c>
      <c r="AA38">
        <v>2.9236664897706772</v>
      </c>
      <c r="AB38">
        <v>2.944074675922201</v>
      </c>
      <c r="AC38">
        <v>2.9406429640177043</v>
      </c>
      <c r="AD38">
        <v>2.8188199504234102</v>
      </c>
      <c r="AE38">
        <v>2.8033898440306189</v>
      </c>
      <c r="AF38">
        <v>2.8264483544837797</v>
      </c>
      <c r="AG38">
        <v>2.8475554462511319</v>
      </c>
      <c r="AH38">
        <v>2.8194714366464031</v>
      </c>
      <c r="AI38">
        <v>2.7803003805919668</v>
      </c>
      <c r="AJ38">
        <v>2.7959621578464202</v>
      </c>
      <c r="AK38">
        <v>2.757151265742757</v>
      </c>
      <c r="AL38">
        <v>2.8140907525570449</v>
      </c>
      <c r="AM38">
        <v>2.7787466771735696</v>
      </c>
      <c r="AN38">
        <v>2.7625220714674663</v>
      </c>
      <c r="AO38">
        <v>0</v>
      </c>
      <c r="AP38">
        <v>0</v>
      </c>
      <c r="AQ38">
        <v>0</v>
      </c>
      <c r="AR38">
        <v>0</v>
      </c>
      <c r="AS38">
        <v>3.6108040942597857</v>
      </c>
      <c r="AT38">
        <v>3.7645556070658817</v>
      </c>
      <c r="AU38">
        <v>3.7520827175702052</v>
      </c>
      <c r="AV38">
        <v>3.7481963834289487</v>
      </c>
      <c r="AW38">
        <v>3.7412308500205169</v>
      </c>
      <c r="AX38">
        <v>3.768068961406819</v>
      </c>
      <c r="AY38">
        <v>3.7198168326062944</v>
      </c>
      <c r="AZ38">
        <v>3.5987852058592931</v>
      </c>
      <c r="BA38">
        <v>3.5500130936943712</v>
      </c>
      <c r="BB38">
        <v>3.5348336533861353</v>
      </c>
      <c r="BC38">
        <v>3.5186383151624581</v>
      </c>
      <c r="BD38">
        <v>3.5092555403233843</v>
      </c>
      <c r="BE38">
        <v>3.5246760490084474</v>
      </c>
      <c r="BF38">
        <v>3.5387406056015491</v>
      </c>
      <c r="BG38">
        <v>3.5662420660807581</v>
      </c>
      <c r="BH38">
        <v>3.4842113450573042</v>
      </c>
      <c r="BI38">
        <v>0</v>
      </c>
      <c r="BJ38">
        <v>0</v>
      </c>
      <c r="BK38">
        <v>0</v>
      </c>
      <c r="BL38">
        <v>0</v>
      </c>
      <c r="BM38">
        <v>3.823647938481864</v>
      </c>
      <c r="BN38">
        <v>4.4277645466220346</v>
      </c>
      <c r="BO38">
        <v>4.5456294686519554</v>
      </c>
      <c r="BP38">
        <v>4.6184876212115169</v>
      </c>
      <c r="BQ38">
        <v>4.5570388098705932</v>
      </c>
      <c r="BR38">
        <v>4.5592903159012144</v>
      </c>
      <c r="BS38">
        <v>4.5667616879021971</v>
      </c>
      <c r="BT38">
        <v>4.5626056983999685</v>
      </c>
      <c r="BU38">
        <v>4.5256663516389786</v>
      </c>
      <c r="BV38">
        <v>4.4831188452070672</v>
      </c>
      <c r="BW38">
        <v>4.2998486500932005</v>
      </c>
      <c r="BX38">
        <v>4.2638880225157427</v>
      </c>
      <c r="BY38">
        <v>4.2537507795159266</v>
      </c>
      <c r="BZ38">
        <v>4.2822295720162726</v>
      </c>
      <c r="CA38">
        <v>4.2583839261853811</v>
      </c>
      <c r="CB38">
        <v>4.2713966818904074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3.5001095903311534</v>
      </c>
      <c r="CI38">
        <v>5.2926304806335311</v>
      </c>
      <c r="CJ38">
        <v>5.3733047894109225</v>
      </c>
      <c r="CK38">
        <v>5.4226295674090137</v>
      </c>
      <c r="CL38">
        <v>5.3796277041052658</v>
      </c>
      <c r="CM38">
        <v>5.3796078521712616</v>
      </c>
      <c r="CN38">
        <v>5.3053336865338228</v>
      </c>
      <c r="CO38">
        <v>5.3645186571986985</v>
      </c>
      <c r="CP38">
        <v>5.4340203048457845</v>
      </c>
      <c r="CQ38">
        <v>5.2679423957621365</v>
      </c>
      <c r="CR38">
        <v>5.2623393881451612</v>
      </c>
      <c r="CS38">
        <v>4.9969073775405617</v>
      </c>
      <c r="CT38">
        <v>5.0612565675426024</v>
      </c>
      <c r="CU38">
        <v>4.9836332567562458</v>
      </c>
      <c r="CV38">
        <v>5.0000263756139232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3.3078133087728858</v>
      </c>
      <c r="DC38">
        <v>5.4180175498234124</v>
      </c>
      <c r="DD38">
        <v>5.9547852753030419</v>
      </c>
      <c r="DE38">
        <v>5.9437446361289554</v>
      </c>
      <c r="DF38">
        <v>5.969223131949045</v>
      </c>
      <c r="DG38">
        <v>5.997204389447365</v>
      </c>
      <c r="DH38">
        <v>5.9363620814720388</v>
      </c>
      <c r="DI38">
        <v>5.8640574256422546</v>
      </c>
      <c r="DJ38">
        <v>5.9566351399054556</v>
      </c>
      <c r="DK38">
        <v>5.8746738147645914</v>
      </c>
      <c r="DL38">
        <v>5.9049638613460544</v>
      </c>
      <c r="DM38">
        <v>5.800862860011887</v>
      </c>
      <c r="DN38">
        <v>5.7710119382121103</v>
      </c>
      <c r="DO38">
        <v>5.5691132062258939</v>
      </c>
      <c r="DP38">
        <v>5.5718579709892335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4.1625764335255289</v>
      </c>
      <c r="DX38">
        <v>6.2525501698064287</v>
      </c>
      <c r="DY38">
        <v>6.4000926853379783</v>
      </c>
      <c r="DZ38">
        <v>6.4347146101797081</v>
      </c>
      <c r="EA38">
        <v>6.3773986229079309</v>
      </c>
      <c r="EB38">
        <v>6.4903636062743351</v>
      </c>
      <c r="EC38">
        <v>6.3784082970787601</v>
      </c>
      <c r="ED38">
        <v>6.423331708959032</v>
      </c>
      <c r="EE38">
        <v>6.3608207241411305</v>
      </c>
      <c r="EF38">
        <v>6.3500080603391567</v>
      </c>
      <c r="EG38">
        <v>6.2674401953239682</v>
      </c>
      <c r="EH38">
        <v>6.2709254081886314</v>
      </c>
      <c r="EI38">
        <v>6.2521286393166662</v>
      </c>
      <c r="EJ38">
        <v>5.9912686473543983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5.2460567003661902</v>
      </c>
      <c r="ER38">
        <v>6.3761972204619539</v>
      </c>
      <c r="ES38">
        <v>6.9802904841073579</v>
      </c>
      <c r="ET38">
        <v>6.9524385677646983</v>
      </c>
      <c r="EU38">
        <v>7.0024647662179369</v>
      </c>
      <c r="EV38">
        <v>6.9940953077280108</v>
      </c>
      <c r="EW38">
        <v>7.0068678274204874</v>
      </c>
      <c r="EX38">
        <v>7.0247019450864983</v>
      </c>
      <c r="EY38">
        <v>6.9293959472753093</v>
      </c>
      <c r="EZ38">
        <v>6.9390629225068032</v>
      </c>
      <c r="FA38">
        <v>7.0010961318648333</v>
      </c>
      <c r="FB38">
        <v>6.9284033140422805</v>
      </c>
      <c r="FC38">
        <v>6.8107753785392777</v>
      </c>
      <c r="FD38">
        <v>6.7205380612690107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6.4884736395421463</v>
      </c>
      <c r="FM38">
        <v>7.3815661166116762</v>
      </c>
      <c r="FN38">
        <v>7.6004038115556094</v>
      </c>
      <c r="FO38">
        <v>7.6009342801674329</v>
      </c>
      <c r="FP38">
        <v>7.5524268637160494</v>
      </c>
      <c r="FQ38">
        <v>7.5758461035247846</v>
      </c>
      <c r="FR38">
        <v>7.6195183897351217</v>
      </c>
      <c r="FS38">
        <v>7.5268022016514422</v>
      </c>
      <c r="FT38">
        <v>7.5683477275250866</v>
      </c>
      <c r="FU38">
        <v>7.466818064229269</v>
      </c>
      <c r="FV38">
        <v>7.5585353616264808</v>
      </c>
      <c r="FW38">
        <v>7.4741581523165683</v>
      </c>
      <c r="FX38">
        <v>7.4711235154694791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5.911796407536591</v>
      </c>
      <c r="GG38">
        <v>7.3046087498380805</v>
      </c>
      <c r="GH38">
        <v>8.0341075233452646</v>
      </c>
      <c r="GI38">
        <v>7.9887934892864401</v>
      </c>
      <c r="GJ38">
        <v>8.1266905795140616</v>
      </c>
      <c r="GK38">
        <v>7.9159502768589345</v>
      </c>
      <c r="GL38">
        <v>8.0201097151272656</v>
      </c>
      <c r="GM38">
        <v>7.9935981956171869</v>
      </c>
      <c r="GN38">
        <v>7.9686608284309797</v>
      </c>
      <c r="GO38">
        <v>7.9994636018902403</v>
      </c>
      <c r="GP38">
        <v>7.986975616946804</v>
      </c>
      <c r="GQ38">
        <v>7.9911727672523742</v>
      </c>
      <c r="GR38">
        <v>7.8984184258688837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6.6173451837503219</v>
      </c>
      <c r="HA38">
        <v>7.4742233967413467</v>
      </c>
      <c r="HB38">
        <v>8.4000636816520426</v>
      </c>
      <c r="HC38">
        <v>8.6079513962070795</v>
      </c>
      <c r="HD38">
        <v>8.5982251833014107</v>
      </c>
      <c r="HE38">
        <v>8.6859185377337944</v>
      </c>
      <c r="HF38">
        <v>8.6396416576212864</v>
      </c>
      <c r="HG38">
        <v>8.5337334893174024</v>
      </c>
      <c r="HH38">
        <v>8.4786859712929026</v>
      </c>
      <c r="HI38">
        <v>8.4809503988540573</v>
      </c>
      <c r="HJ38">
        <v>8.4674844754265166</v>
      </c>
      <c r="HK38">
        <v>8.526954081505842</v>
      </c>
      <c r="HL38">
        <v>8.6002992061704209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7.5226534817298969</v>
      </c>
      <c r="HV38">
        <v>8.3674702152807789</v>
      </c>
      <c r="HW38">
        <v>9.1871629931265648</v>
      </c>
      <c r="HX38">
        <v>9.2599850579272776</v>
      </c>
      <c r="HY38">
        <v>9.1056893065845035</v>
      </c>
      <c r="HZ38">
        <v>9.1038334787190269</v>
      </c>
      <c r="IA38">
        <v>9.1036485070449569</v>
      </c>
      <c r="IB38">
        <v>9.0603332468985656</v>
      </c>
      <c r="IC38">
        <v>9.1529002402017259</v>
      </c>
      <c r="ID38">
        <v>9.0747603654434439</v>
      </c>
      <c r="IE38">
        <v>9.1541637249977104</v>
      </c>
      <c r="IF38">
        <v>9.1497745660276699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7.4080468468351697</v>
      </c>
      <c r="IP38">
        <v>8.4254100628175763</v>
      </c>
      <c r="IQ38">
        <v>9.3856632043702568</v>
      </c>
      <c r="IR38">
        <v>9.6849381239418388</v>
      </c>
      <c r="IS38">
        <v>9.6816742205588913</v>
      </c>
      <c r="IT38">
        <v>9.6923845246988716</v>
      </c>
      <c r="IU38">
        <v>9.5450093167983141</v>
      </c>
      <c r="IV38">
        <v>9.5441778729333002</v>
      </c>
      <c r="IW38">
        <v>9.5739987575719727</v>
      </c>
      <c r="IX38">
        <v>9.5566397028904326</v>
      </c>
      <c r="IY38">
        <v>9.5627621572390158</v>
      </c>
      <c r="IZ38">
        <v>9.6245745086653596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7.6754116721491688</v>
      </c>
      <c r="JK38">
        <v>9.2886906440136183</v>
      </c>
      <c r="JL38">
        <v>10.090900909335069</v>
      </c>
      <c r="JM38">
        <v>10.290643983982683</v>
      </c>
      <c r="JN38">
        <v>10.340488028275971</v>
      </c>
      <c r="JO38">
        <v>10.147711134778381</v>
      </c>
      <c r="JP38">
        <v>10.099223182480722</v>
      </c>
      <c r="JQ38">
        <v>10.133254917902409</v>
      </c>
      <c r="JR38">
        <v>10.181755541207691</v>
      </c>
      <c r="JS38">
        <v>10.144272441792324</v>
      </c>
      <c r="JT38">
        <v>10.174384247140848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8.2059140723173645</v>
      </c>
      <c r="KE38">
        <v>9.3252470745960654</v>
      </c>
      <c r="KF38">
        <v>10.48030688456018</v>
      </c>
      <c r="KG38">
        <v>10.784726613019579</v>
      </c>
      <c r="KH38">
        <v>10.754577205334229</v>
      </c>
      <c r="KI38">
        <v>10.774686317690586</v>
      </c>
      <c r="KJ38">
        <v>10.705430259337836</v>
      </c>
      <c r="KK38">
        <v>10.741951284777917</v>
      </c>
      <c r="KL38">
        <v>10.747554315967538</v>
      </c>
      <c r="KM38">
        <v>10.826714715822948</v>
      </c>
      <c r="KN38">
        <v>10.847903872263487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8.7343359294548666</v>
      </c>
      <c r="KY38">
        <v>8.5846762823543266</v>
      </c>
      <c r="KZ38">
        <v>10.079333228709787</v>
      </c>
      <c r="LA38">
        <v>11.134789622311134</v>
      </c>
      <c r="LB38">
        <v>11.317048837557593</v>
      </c>
      <c r="LC38">
        <v>11.122989757762488</v>
      </c>
      <c r="LD38">
        <v>11.181965790792026</v>
      </c>
      <c r="LE38">
        <v>11.116887183916697</v>
      </c>
      <c r="LF38">
        <v>11.06489763797112</v>
      </c>
      <c r="LG38">
        <v>11.134856353890898</v>
      </c>
      <c r="LH38">
        <v>11.14447708292812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8.9068107942968577</v>
      </c>
      <c r="LT38">
        <v>10.117272642617177</v>
      </c>
      <c r="LU38">
        <v>10.966757123020635</v>
      </c>
      <c r="LV38">
        <v>11.724038920519286</v>
      </c>
      <c r="LW38">
        <v>11.751124004686856</v>
      </c>
      <c r="LX38">
        <v>11.782878331370407</v>
      </c>
      <c r="LY38">
        <v>11.69170232364038</v>
      </c>
      <c r="LZ38">
        <v>11.841032655164989</v>
      </c>
      <c r="MA38">
        <v>11.85157795495715</v>
      </c>
      <c r="MB38">
        <v>11.743731406953794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9.2279623347393063</v>
      </c>
      <c r="MO38">
        <v>10.59131501896522</v>
      </c>
      <c r="MP38">
        <v>11.633502070589143</v>
      </c>
      <c r="MQ38">
        <v>12.171544856868099</v>
      </c>
      <c r="MR38">
        <v>12.418782928144779</v>
      </c>
      <c r="MS38">
        <v>12.265479489119299</v>
      </c>
      <c r="MT38">
        <v>12.334670831516757</v>
      </c>
      <c r="MU38">
        <v>12.260688063447015</v>
      </c>
      <c r="MV38">
        <v>12.186350416864116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9.3364867611858031</v>
      </c>
      <c r="NI38">
        <v>9.4519145411840064</v>
      </c>
      <c r="NJ38">
        <v>10.881074117009828</v>
      </c>
      <c r="NK38">
        <v>11.992737548709938</v>
      </c>
      <c r="NL38">
        <v>12.595224914147463</v>
      </c>
      <c r="NM38">
        <v>12.849272417432909</v>
      </c>
      <c r="NN38">
        <v>12.80299962069599</v>
      </c>
      <c r="NO38">
        <v>12.844631892895732</v>
      </c>
      <c r="NP38">
        <v>12.883673850490551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9.9048506189592853</v>
      </c>
      <c r="OD38">
        <v>10.140572087373975</v>
      </c>
      <c r="OE38">
        <v>11.498315741291792</v>
      </c>
      <c r="OF38">
        <v>12.629290931272459</v>
      </c>
      <c r="OG38">
        <v>13.137343700504882</v>
      </c>
      <c r="OH38">
        <v>13.337731781414108</v>
      </c>
      <c r="OI38">
        <v>13.273396144097054</v>
      </c>
      <c r="OJ38">
        <v>13.452793653084234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10.135621504139735</v>
      </c>
      <c r="OY38">
        <v>9.5635246383944779</v>
      </c>
      <c r="OZ38">
        <v>12.037627524199687</v>
      </c>
      <c r="PA38">
        <v>13.074946482540648</v>
      </c>
      <c r="PB38">
        <v>13.715878818610486</v>
      </c>
      <c r="PC38">
        <v>13.926267592041757</v>
      </c>
      <c r="PD38">
        <v>13.814796756854795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10.135813063344429</v>
      </c>
      <c r="PT38">
        <v>10.936724504803722</v>
      </c>
      <c r="PU38">
        <v>12.423216767529492</v>
      </c>
      <c r="PV38">
        <v>13.490771786113127</v>
      </c>
      <c r="PW38">
        <v>14.075733188996873</v>
      </c>
      <c r="PX38">
        <v>14.315691542840133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8.599602327999861</v>
      </c>
      <c r="QN38">
        <v>10.780841265578079</v>
      </c>
      <c r="QO38">
        <v>12.049346998010074</v>
      </c>
      <c r="QP38">
        <v>12.763244395675283</v>
      </c>
      <c r="QQ38">
        <v>13.833366488592246</v>
      </c>
      <c r="QR38">
        <v>14.556676957976849</v>
      </c>
      <c r="QS38" s="102" t="s">
        <v>69</v>
      </c>
      <c r="QU38" s="147"/>
      <c r="QV38" s="148"/>
      <c r="QW38" s="148"/>
      <c r="QX38" s="102"/>
      <c r="QY38" s="154">
        <v>12</v>
      </c>
      <c r="QZ38" s="44">
        <v>0.53300000000000003</v>
      </c>
      <c r="RA38" s="44">
        <f>-(HM$2*$QW$2 + HM$78*$QW$78 + HM$70*$QW$70 +HM$79*$QW$79 + HM$82*$QW$82) +(HM$65*$QW$65*1000/27.6 + HM$66*$QW$66 + HM$67*$QW$67 + HM$71*$QW$71 + HM$74*$QW$74 + HM$76*$QW$76 + HM$80*$QW$80 + HM$83*$QW$83 +HM$86*$QW$86)</f>
        <v>0</v>
      </c>
      <c r="RB38" s="44">
        <f t="shared" ref="RB38:RT38" si="44">-(HN$2*$QW$2 + HN$78*$QW$78 + HN$70*$QW$70 +HN$79*$QW$79 + HN$82*$QW$82) +(HN$65*$QW$65*1000/27.6 + HN$66*$QW$66 + HN$67*$QW$67 + HN$71*$QW$71 + HN$74*$QW$74 + HN$76*$QW$76 + HN$80*$QW$80 + HN$83*$QW$83 +HN$86*$QW$86)</f>
        <v>0</v>
      </c>
      <c r="RC38" s="44">
        <f t="shared" si="44"/>
        <v>0</v>
      </c>
      <c r="RD38" s="44">
        <f t="shared" si="44"/>
        <v>0</v>
      </c>
      <c r="RE38" s="44">
        <f t="shared" si="44"/>
        <v>0</v>
      </c>
      <c r="RF38" s="44">
        <f t="shared" si="44"/>
        <v>0</v>
      </c>
      <c r="RG38" s="44">
        <f t="shared" si="44"/>
        <v>0</v>
      </c>
      <c r="RH38" s="44">
        <f t="shared" si="44"/>
        <v>0</v>
      </c>
      <c r="RI38" s="44">
        <f t="shared" si="44"/>
        <v>-10210.054062774352</v>
      </c>
      <c r="RJ38" s="44">
        <f t="shared" si="44"/>
        <v>-11034.682645549077</v>
      </c>
      <c r="RK38" s="44">
        <f t="shared" si="44"/>
        <v>-11096.502991350339</v>
      </c>
      <c r="RL38" s="44">
        <f t="shared" si="44"/>
        <v>-11065.879501147247</v>
      </c>
      <c r="RM38" s="44">
        <f t="shared" si="44"/>
        <v>-10842.183051446043</v>
      </c>
      <c r="RN38" s="44">
        <f t="shared" si="44"/>
        <v>-10844.944227292053</v>
      </c>
      <c r="RO38" s="44">
        <f t="shared" si="44"/>
        <v>-10862.702188065288</v>
      </c>
      <c r="RP38" s="44">
        <f t="shared" si="44"/>
        <v>-10812.038250239702</v>
      </c>
      <c r="RQ38" s="44">
        <f t="shared" si="44"/>
        <v>-10938.484775563906</v>
      </c>
      <c r="RR38" s="44">
        <f t="shared" si="44"/>
        <v>-10817.442631669219</v>
      </c>
      <c r="RS38" s="44">
        <f t="shared" si="44"/>
        <v>-10939.365394475859</v>
      </c>
      <c r="RT38" s="44">
        <f t="shared" si="44"/>
        <v>-10939.968571951631</v>
      </c>
      <c r="RV38" s="95">
        <f t="shared" si="29"/>
        <v>2.9528606E+18</v>
      </c>
      <c r="RW38" s="44">
        <f t="shared" si="30"/>
        <v>11.987897700000001</v>
      </c>
      <c r="RX38" s="44">
        <v>0.53300000000000003</v>
      </c>
      <c r="RY38" s="44">
        <f>0.01*RK38+0.99*RL38</f>
        <v>-11066.185736049278</v>
      </c>
      <c r="RZ38" s="44">
        <f t="shared" si="31"/>
        <v>-11.066185736049277</v>
      </c>
      <c r="SA38" s="12">
        <f t="shared" si="32"/>
        <v>-3.7476153584931433</v>
      </c>
      <c r="SB38" s="44">
        <v>34.835615324416487</v>
      </c>
      <c r="SC38" s="134">
        <f t="shared" si="33"/>
        <v>4.8164743725897879E-2</v>
      </c>
      <c r="SD38" s="134">
        <v>0.4081127610198868</v>
      </c>
      <c r="SE38" s="134">
        <f t="shared" si="34"/>
        <v>3.1479333670440544</v>
      </c>
    </row>
    <row r="39" spans="1:533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 s="102" t="s">
        <v>71</v>
      </c>
      <c r="QU39" s="147"/>
      <c r="QV39" s="148"/>
      <c r="QW39" s="148"/>
      <c r="QX39" s="102"/>
      <c r="QY39" s="154">
        <v>13</v>
      </c>
      <c r="QZ39" s="44">
        <v>0.56600000000000006</v>
      </c>
      <c r="RA39" s="44">
        <f>-(IG$2*$QW$2 + IG$78*$QW$78 + IG$70*$QW$70 +IG$79*$QW$79 + IG$82*$QW$82) +(IG$65*$QW$65*1000/27.6 + IG$66*$QW$66 + IG$67*$QW$67 + IG$71*$QW$71 + IG$74*$QW$74 + IG$76*$QW$76 + IG$80*$QW$80 + IG$83*$QW$83 +IG$86*$QW$86)</f>
        <v>0</v>
      </c>
      <c r="RB39" s="44">
        <f t="shared" ref="RB39:RT39" si="45">-(IH$2*$QW$2 + IH$78*$QW$78 + IH$70*$QW$70 +IH$79*$QW$79 + IH$82*$QW$82) +(IH$65*$QW$65*1000/27.6 + IH$66*$QW$66 + IH$67*$QW$67 + IH$71*$QW$71 + IH$74*$QW$74 + IH$76*$QW$76 + IH$80*$QW$80 + IH$83*$QW$83 +IH$86*$QW$86)</f>
        <v>0</v>
      </c>
      <c r="RC39" s="44">
        <f t="shared" si="45"/>
        <v>0</v>
      </c>
      <c r="RD39" s="44">
        <f t="shared" si="45"/>
        <v>0</v>
      </c>
      <c r="RE39" s="44">
        <f t="shared" si="45"/>
        <v>0</v>
      </c>
      <c r="RF39" s="44">
        <f t="shared" si="45"/>
        <v>0</v>
      </c>
      <c r="RG39" s="44">
        <f t="shared" si="45"/>
        <v>0</v>
      </c>
      <c r="RH39" s="44">
        <f t="shared" si="45"/>
        <v>0</v>
      </c>
      <c r="RI39" s="44">
        <f t="shared" si="45"/>
        <v>-10032.324401739261</v>
      </c>
      <c r="RJ39" s="44">
        <f t="shared" si="45"/>
        <v>-11074.831194151786</v>
      </c>
      <c r="RK39" s="44">
        <f t="shared" si="45"/>
        <v>-11263.622606739045</v>
      </c>
      <c r="RL39" s="44">
        <f t="shared" si="45"/>
        <v>-11349.207510156828</v>
      </c>
      <c r="RM39" s="44">
        <f t="shared" si="45"/>
        <v>-11345.004232808513</v>
      </c>
      <c r="RN39" s="44">
        <f t="shared" si="45"/>
        <v>-11361.991315842455</v>
      </c>
      <c r="RO39" s="44">
        <f t="shared" si="45"/>
        <v>-11169.078617934223</v>
      </c>
      <c r="RP39" s="44">
        <f t="shared" si="45"/>
        <v>-11175.009109131559</v>
      </c>
      <c r="RQ39" s="44">
        <f t="shared" si="45"/>
        <v>-11227.159747073463</v>
      </c>
      <c r="RR39" s="44">
        <f t="shared" si="45"/>
        <v>-11185.661852625919</v>
      </c>
      <c r="RS39" s="44">
        <f t="shared" si="45"/>
        <v>-11199.090246617099</v>
      </c>
      <c r="RT39" s="44">
        <f t="shared" si="45"/>
        <v>-11295.142994372698</v>
      </c>
      <c r="RV39" s="95">
        <f t="shared" si="29"/>
        <v>3.0168212E+18</v>
      </c>
      <c r="RW39" s="44">
        <f t="shared" si="30"/>
        <v>12.382145400000001</v>
      </c>
      <c r="RX39" s="44">
        <v>0.56600000000000006</v>
      </c>
      <c r="RY39" s="44">
        <f>0.62*RL39+0.38*RM39</f>
        <v>-11347.610264764469</v>
      </c>
      <c r="RZ39" s="44">
        <f t="shared" si="31"/>
        <v>-11.347610264764469</v>
      </c>
      <c r="SA39" s="12">
        <f t="shared" si="32"/>
        <v>-3.7614460760102286</v>
      </c>
      <c r="SB39" s="44">
        <v>34.535540347317927</v>
      </c>
      <c r="SC39" s="134">
        <f t="shared" si="33"/>
        <v>4.9878343262941445E-2</v>
      </c>
      <c r="SD39" s="134">
        <v>0.40894086339409935</v>
      </c>
      <c r="SE39" s="134">
        <f t="shared" si="34"/>
        <v>3.0434196752909672</v>
      </c>
      <c r="SJ39" s="105"/>
      <c r="SK39" s="105"/>
      <c r="SL39" s="105"/>
      <c r="SM39" s="105"/>
      <c r="SN39" s="105"/>
      <c r="SO39" s="105"/>
      <c r="SP39" s="105"/>
      <c r="SQ39" s="105"/>
      <c r="SR39" s="105"/>
      <c r="SS39" s="105"/>
      <c r="ST39" s="105"/>
      <c r="SU39" s="105"/>
      <c r="SV39" s="105"/>
      <c r="SW39" s="105"/>
      <c r="SX39" s="105"/>
      <c r="SY39" s="105"/>
      <c r="SZ39" s="105"/>
      <c r="TA39" s="105"/>
      <c r="TB39" s="105"/>
      <c r="TG39" s="28"/>
      <c r="TH39" s="28"/>
    </row>
    <row r="40" spans="1:533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 s="102" t="s">
        <v>73</v>
      </c>
      <c r="QU40" s="147"/>
      <c r="QV40" s="148"/>
      <c r="QW40" s="148"/>
      <c r="QX40" s="102"/>
      <c r="QY40" s="154">
        <v>14</v>
      </c>
      <c r="QZ40" s="44">
        <v>0.6</v>
      </c>
      <c r="RA40" s="44">
        <f>-(JA$2*$QW$2 + JA$78*$QW$78 + JA$70*$QW$70 +JA$79*$QW$79 + JA$82*$QW$82) +(JA$65*$QW$65*1000/27.6 + JA$66*$QW$66 + JA$67*$QW$67 + JA$71*$QW$71 + JA$74*$QW$74 + JA$76*$QW$76 + JA$80*$QW$80 + JA$83*$QW$83 +JA$86*$QW$86)</f>
        <v>0</v>
      </c>
      <c r="RB40" s="44">
        <f t="shared" ref="RB40:RT40" si="46">-(JB$2*$QW$2 + JB$78*$QW$78 + JB$70*$QW$70 +JB$79*$QW$79 + JB$82*$QW$82) +(JB$65*$QW$65*1000/27.6 + JB$66*$QW$66 + JB$67*$QW$67 + JB$71*$QW$71 + JB$74*$QW$74 + JB$76*$QW$76 + JB$80*$QW$80 + JB$83*$QW$83 +JB$86*$QW$86)</f>
        <v>0</v>
      </c>
      <c r="RC40" s="44">
        <f t="shared" si="46"/>
        <v>0</v>
      </c>
      <c r="RD40" s="44">
        <f t="shared" si="46"/>
        <v>0</v>
      </c>
      <c r="RE40" s="44">
        <f t="shared" si="46"/>
        <v>0</v>
      </c>
      <c r="RF40" s="44">
        <f t="shared" si="46"/>
        <v>0</v>
      </c>
      <c r="RG40" s="44">
        <f t="shared" si="46"/>
        <v>0</v>
      </c>
      <c r="RH40" s="44">
        <f t="shared" si="46"/>
        <v>0</v>
      </c>
      <c r="RI40" s="44">
        <f t="shared" si="46"/>
        <v>0</v>
      </c>
      <c r="RJ40" s="44">
        <f t="shared" si="46"/>
        <v>-11133.726840684005</v>
      </c>
      <c r="RK40" s="44">
        <f t="shared" si="46"/>
        <v>-11865.319262514578</v>
      </c>
      <c r="RL40" s="44">
        <f t="shared" si="46"/>
        <v>-11794.961459168157</v>
      </c>
      <c r="RM40" s="44">
        <f t="shared" si="46"/>
        <v>-11896.72247917091</v>
      </c>
      <c r="RN40" s="44">
        <f t="shared" si="46"/>
        <v>-11984.118326029071</v>
      </c>
      <c r="RO40" s="44">
        <f t="shared" si="46"/>
        <v>-11727.177762345626</v>
      </c>
      <c r="RP40" s="44">
        <f t="shared" si="46"/>
        <v>-11665.075566376217</v>
      </c>
      <c r="RQ40" s="44">
        <f t="shared" si="46"/>
        <v>-11704.152755443165</v>
      </c>
      <c r="RR40" s="44">
        <f t="shared" si="46"/>
        <v>-11783.480644867464</v>
      </c>
      <c r="RS40" s="44">
        <f t="shared" si="46"/>
        <v>-11733.593745984828</v>
      </c>
      <c r="RT40" s="44">
        <f t="shared" si="46"/>
        <v>-11769.522308087171</v>
      </c>
      <c r="RV40" s="95">
        <f t="shared" si="29"/>
        <v>3.08272E+18</v>
      </c>
      <c r="RW40" s="44">
        <f t="shared" si="30"/>
        <v>12.78834</v>
      </c>
      <c r="RX40" s="44">
        <v>0.6</v>
      </c>
      <c r="RY40" s="44">
        <f>0.21*RL40+0.79*RM40</f>
        <v>-11875.352664970333</v>
      </c>
      <c r="RZ40" s="44">
        <f t="shared" si="31"/>
        <v>-11.875352664970332</v>
      </c>
      <c r="SA40" s="12">
        <f t="shared" si="32"/>
        <v>-3.8522320110066217</v>
      </c>
      <c r="SB40" s="44">
        <v>35.223313418703484</v>
      </c>
      <c r="SC40" s="134">
        <f t="shared" si="33"/>
        <v>5.0524815298316782E-2</v>
      </c>
      <c r="SD40" s="134">
        <v>0.4097017371353654</v>
      </c>
      <c r="SE40" s="134">
        <f t="shared" si="34"/>
        <v>2.9660856744578608</v>
      </c>
      <c r="SJ40" s="105"/>
      <c r="SK40" s="105"/>
      <c r="SL40" s="105"/>
      <c r="SM40" s="105"/>
      <c r="SN40" s="105"/>
      <c r="SO40" s="105"/>
      <c r="SP40" s="105"/>
      <c r="SQ40" s="105"/>
      <c r="SR40" s="105"/>
      <c r="SS40" s="105"/>
      <c r="ST40" s="105"/>
      <c r="SU40" s="105"/>
      <c r="SV40" s="105"/>
      <c r="SW40" s="105"/>
      <c r="SX40" s="105"/>
      <c r="SY40" s="105"/>
      <c r="SZ40" s="105"/>
      <c r="TA40" s="105"/>
      <c r="TB40" s="105"/>
      <c r="TG40" s="28"/>
      <c r="TH40" s="28"/>
    </row>
    <row r="41" spans="1:533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 s="102" t="s">
        <v>74</v>
      </c>
      <c r="QU41" s="147"/>
      <c r="QV41" s="148"/>
      <c r="QW41" s="148"/>
      <c r="QX41" s="102"/>
      <c r="QY41" s="154">
        <v>15</v>
      </c>
      <c r="QZ41" s="44">
        <v>0.63300000000000001</v>
      </c>
      <c r="RA41" s="44">
        <f>-(JU$2*$QW$2 + JU$78*$QW$78 + JU$70*$QW$70 +JU$79*$QW$79 + JU$82*$QW$82) +(JU$65*$QW$65*1000/27.6 + JU$66*$QW$66 + JU$67*$QW$67 + JU$71*$QW$71 + JU$74*$QW$74 + JU$76*$QW$76 + JU$80*$QW$80 + JU$83*$QW$83 +JU$86*$QW$86)</f>
        <v>0</v>
      </c>
      <c r="RB41" s="44">
        <f t="shared" ref="RB41:RT41" si="47">-(JV$2*$QW$2 + JV$78*$QW$78 + JV$70*$QW$70 +JV$79*$QW$79 + JV$82*$QW$82) +(JV$65*$QW$65*1000/27.6 + JV$66*$QW$66 + JV$67*$QW$67 + JV$71*$QW$71 + JV$74*$QW$74 + JV$76*$QW$76 + JV$80*$QW$80 + JV$83*$QW$83 +JV$86*$QW$86)</f>
        <v>0</v>
      </c>
      <c r="RC41" s="44">
        <f t="shared" si="47"/>
        <v>0</v>
      </c>
      <c r="RD41" s="44">
        <f t="shared" si="47"/>
        <v>0</v>
      </c>
      <c r="RE41" s="44">
        <f t="shared" si="47"/>
        <v>0</v>
      </c>
      <c r="RF41" s="44">
        <f t="shared" si="47"/>
        <v>0</v>
      </c>
      <c r="RG41" s="44">
        <f t="shared" si="47"/>
        <v>0</v>
      </c>
      <c r="RH41" s="44">
        <f t="shared" si="47"/>
        <v>0</v>
      </c>
      <c r="RI41" s="44">
        <f t="shared" si="47"/>
        <v>0</v>
      </c>
      <c r="RJ41" s="44">
        <f t="shared" si="47"/>
        <v>-11001.909429730091</v>
      </c>
      <c r="RK41" s="44">
        <f t="shared" si="47"/>
        <v>-12136.315908924778</v>
      </c>
      <c r="RL41" s="44">
        <f t="shared" si="47"/>
        <v>-12381.160527408754</v>
      </c>
      <c r="RM41" s="44">
        <f t="shared" si="47"/>
        <v>-12355.057906099912</v>
      </c>
      <c r="RN41" s="44">
        <f t="shared" si="47"/>
        <v>-12251.087860808628</v>
      </c>
      <c r="RO41" s="44">
        <f t="shared" si="47"/>
        <v>-12318.154507646957</v>
      </c>
      <c r="RP41" s="44">
        <f t="shared" si="47"/>
        <v>-12229.603813914755</v>
      </c>
      <c r="RQ41" s="44">
        <f t="shared" si="47"/>
        <v>-12266.588423268397</v>
      </c>
      <c r="RR41" s="44">
        <f t="shared" si="47"/>
        <v>-12292.90389977083</v>
      </c>
      <c r="RS41" s="44">
        <f t="shared" si="47"/>
        <v>-12404.567871702231</v>
      </c>
      <c r="RT41" s="44">
        <f t="shared" si="47"/>
        <v>-12428.110151014454</v>
      </c>
      <c r="RV41" s="95">
        <f t="shared" si="29"/>
        <v>3.1466806E+18</v>
      </c>
      <c r="RW41" s="44">
        <f t="shared" si="30"/>
        <v>13.182587700000001</v>
      </c>
      <c r="RX41" s="44">
        <v>0.63300000000000001</v>
      </c>
      <c r="RY41" s="44">
        <f>0.82*RM41+0.18*RN41</f>
        <v>-12336.34329794748</v>
      </c>
      <c r="RZ41" s="44">
        <f t="shared" si="31"/>
        <v>-12.336343297947479</v>
      </c>
      <c r="SA41" s="12">
        <f t="shared" si="32"/>
        <v>-3.9204307224404915</v>
      </c>
      <c r="SB41" s="44">
        <v>36.177487708649402</v>
      </c>
      <c r="SC41" s="134">
        <f t="shared" si="33"/>
        <v>5.131180161833844E-2</v>
      </c>
      <c r="SD41" s="134">
        <v>0.41036436465872078</v>
      </c>
      <c r="SE41" s="134">
        <f t="shared" si="34"/>
        <v>2.9325941111470701</v>
      </c>
      <c r="TG41" s="28"/>
      <c r="TH41" s="28"/>
    </row>
    <row r="42" spans="1:533" x14ac:dyDescent="0.3">
      <c r="A42">
        <v>0</v>
      </c>
      <c r="B42">
        <v>0</v>
      </c>
      <c r="C42">
        <v>5.7274180429976578E-31</v>
      </c>
      <c r="D42">
        <v>3.2879923747604156E-32</v>
      </c>
      <c r="E42">
        <v>5.2940656075165545E-32</v>
      </c>
      <c r="F42">
        <v>1.3672776922650442E-31</v>
      </c>
      <c r="G42">
        <v>-3.9599934026260358E-32</v>
      </c>
      <c r="H42">
        <v>2.6756667034632214E-32</v>
      </c>
      <c r="I42">
        <v>-9.3997534301835135E-33</v>
      </c>
      <c r="J42">
        <v>-4.1085761999404412E-33</v>
      </c>
      <c r="K42">
        <v>3.6391788596642435E-32</v>
      </c>
      <c r="L42">
        <v>-2.2986832690827403E-33</v>
      </c>
      <c r="M42">
        <v>1.6513526433210462E-32</v>
      </c>
      <c r="N42">
        <v>-4.7814174019451283E-33</v>
      </c>
      <c r="O42">
        <v>-8.4031307039575622E-34</v>
      </c>
      <c r="P42">
        <v>-7.6168686731119521E-33</v>
      </c>
      <c r="Q42">
        <v>-5.6467563264274345E-33</v>
      </c>
      <c r="R42">
        <v>6.4465844045266809E-33</v>
      </c>
      <c r="S42">
        <v>1.0149179075630853E-32</v>
      </c>
      <c r="T42">
        <v>1.5993307879113624E-32</v>
      </c>
      <c r="U42">
        <v>0</v>
      </c>
      <c r="V42">
        <v>0</v>
      </c>
      <c r="W42">
        <v>0</v>
      </c>
      <c r="X42">
        <v>-1.6158990451701553E-34</v>
      </c>
      <c r="Y42">
        <v>-8.0957574549284974E-35</v>
      </c>
      <c r="Z42">
        <v>3.9835607830933111E-32</v>
      </c>
      <c r="AA42">
        <v>-5.7334421967389057E-38</v>
      </c>
      <c r="AB42">
        <v>-8.2653573690408194E-32</v>
      </c>
      <c r="AC42">
        <v>-1.7455323372835103E-34</v>
      </c>
      <c r="AD42">
        <v>5.1491407517383612E-32</v>
      </c>
      <c r="AE42">
        <v>1.339287013490951E-32</v>
      </c>
      <c r="AF42">
        <v>4.1074186285305749E-33</v>
      </c>
      <c r="AG42">
        <v>-1.5337348002948776E-33</v>
      </c>
      <c r="AH42">
        <v>-8.2100975625879232E-34</v>
      </c>
      <c r="AI42">
        <v>1.2429063085480577E-32</v>
      </c>
      <c r="AJ42">
        <v>3.325833155357265E-33</v>
      </c>
      <c r="AK42">
        <v>-2.4992336061525769E-34</v>
      </c>
      <c r="AL42">
        <v>1.3689702398773213E-33</v>
      </c>
      <c r="AM42">
        <v>1.0808832157610169E-32</v>
      </c>
      <c r="AN42">
        <v>1.599029309159218E-32</v>
      </c>
      <c r="AO42">
        <v>0</v>
      </c>
      <c r="AP42">
        <v>0</v>
      </c>
      <c r="AQ42">
        <v>0</v>
      </c>
      <c r="AR42">
        <v>0</v>
      </c>
      <c r="AS42">
        <v>-6.2341492724979263E-35</v>
      </c>
      <c r="AT42">
        <v>-8.3217309768612553E-35</v>
      </c>
      <c r="AU42">
        <v>-4.5715042740196181E-34</v>
      </c>
      <c r="AV42">
        <v>-2.7101964253179635E-34</v>
      </c>
      <c r="AW42">
        <v>-1.4570836002044527E-34</v>
      </c>
      <c r="AX42">
        <v>1.6770528352781152E-32</v>
      </c>
      <c r="AY42">
        <v>6.6076754628137546E-33</v>
      </c>
      <c r="AZ42">
        <v>3.0117149285781547E-33</v>
      </c>
      <c r="BA42">
        <v>-4.1618401408948524E-34</v>
      </c>
      <c r="BB42">
        <v>-6.4409117041312702E-34</v>
      </c>
      <c r="BC42">
        <v>-3.1632423849079531E-34</v>
      </c>
      <c r="BD42">
        <v>-1.3511817353491401E-34</v>
      </c>
      <c r="BE42">
        <v>-2.9766808086931971E-34</v>
      </c>
      <c r="BF42">
        <v>-3.978260447899504E-34</v>
      </c>
      <c r="BG42">
        <v>-1.3072567160884252E-33</v>
      </c>
      <c r="BH42">
        <v>-2.9926246381627825E-34</v>
      </c>
      <c r="BI42">
        <v>0</v>
      </c>
      <c r="BJ42">
        <v>0</v>
      </c>
      <c r="BK42">
        <v>0</v>
      </c>
      <c r="BL42">
        <v>0</v>
      </c>
      <c r="BM42">
        <v>-1.9545692271390623E-33</v>
      </c>
      <c r="BN42">
        <v>-1.3339563216227306E-33</v>
      </c>
      <c r="BO42">
        <v>-1.0170924089211637E-33</v>
      </c>
      <c r="BP42">
        <v>-1.2070525474994355E-33</v>
      </c>
      <c r="BQ42">
        <v>-1.1014251908198209E-33</v>
      </c>
      <c r="BR42">
        <v>-1.2560684703080444E-33</v>
      </c>
      <c r="BS42">
        <v>-9.1063862957720041E-34</v>
      </c>
      <c r="BT42">
        <v>-1.1229709604768458E-33</v>
      </c>
      <c r="BU42">
        <v>-1.122292798278318E-33</v>
      </c>
      <c r="BV42">
        <v>-1.0591367665821238E-33</v>
      </c>
      <c r="BW42">
        <v>-1.0527997769099736E-33</v>
      </c>
      <c r="BX42">
        <v>-1.6566402600709902E-33</v>
      </c>
      <c r="BY42">
        <v>-1.1996714022268013E-33</v>
      </c>
      <c r="BZ42">
        <v>-8.8594012355396874E-34</v>
      </c>
      <c r="CA42">
        <v>-1.1990094816275738E-33</v>
      </c>
      <c r="CB42">
        <v>-1.2548699356038274E-33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-6.846691851379493E-34</v>
      </c>
      <c r="CI42">
        <v>-2.3755916433058495E-34</v>
      </c>
      <c r="CJ42">
        <v>-3.4533056890082056E-34</v>
      </c>
      <c r="CK42">
        <v>-4.9681495699626762E-34</v>
      </c>
      <c r="CL42">
        <v>-3.4549271245819464E-34</v>
      </c>
      <c r="CM42">
        <v>-4.7311401042109828E-34</v>
      </c>
      <c r="CN42">
        <v>-5.3879074813550504E-34</v>
      </c>
      <c r="CO42">
        <v>-5.8191480278943562E-34</v>
      </c>
      <c r="CP42">
        <v>-3.6708026276633928E-34</v>
      </c>
      <c r="CQ42">
        <v>-8.2840888609832161E-34</v>
      </c>
      <c r="CR42">
        <v>-4.7310838238705429E-34</v>
      </c>
      <c r="CS42">
        <v>-1.7823315081874146E-34</v>
      </c>
      <c r="CT42">
        <v>3.1708217409829551E-33</v>
      </c>
      <c r="CU42">
        <v>-5.1582334588663494E-34</v>
      </c>
      <c r="CV42">
        <v>-8.9529149534343538E-34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-6.4642667306202162E-34</v>
      </c>
      <c r="DD42">
        <v>-3.9051480650453388E-34</v>
      </c>
      <c r="DE42">
        <v>-5.2077369735164456E-34</v>
      </c>
      <c r="DF42">
        <v>-4.7806670874864898E-34</v>
      </c>
      <c r="DG42">
        <v>-4.3435054801031922E-34</v>
      </c>
      <c r="DH42">
        <v>-2.6051079719260406E-34</v>
      </c>
      <c r="DI42">
        <v>-7.3881242579488413E-34</v>
      </c>
      <c r="DJ42">
        <v>-7.8110652144558653E-34</v>
      </c>
      <c r="DK42">
        <v>-5.7823589484064092E-34</v>
      </c>
      <c r="DL42">
        <v>-3.7177055109986864E-34</v>
      </c>
      <c r="DM42">
        <v>-8.3517615782615543E-34</v>
      </c>
      <c r="DN42">
        <v>-6.6492032232453928E-34</v>
      </c>
      <c r="DO42">
        <v>-6.2228885736910711E-34</v>
      </c>
      <c r="DP42">
        <v>-4.1207524614287336E-34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0.19999999999999976</v>
      </c>
      <c r="DX42">
        <v>0.19999999999999962</v>
      </c>
      <c r="DY42">
        <v>0.19999999999999962</v>
      </c>
      <c r="DZ42">
        <v>0.19999999999999962</v>
      </c>
      <c r="EA42">
        <v>0.19999999999999962</v>
      </c>
      <c r="EB42">
        <v>0.19999999999999962</v>
      </c>
      <c r="EC42">
        <v>0.19999999999999962</v>
      </c>
      <c r="ED42">
        <v>0.19999999999999962</v>
      </c>
      <c r="EE42">
        <v>0.19803921568627411</v>
      </c>
      <c r="EF42">
        <v>0.19803921568627411</v>
      </c>
      <c r="EG42">
        <v>0.19803921568627411</v>
      </c>
      <c r="EH42">
        <v>0.19803921568627411</v>
      </c>
      <c r="EI42">
        <v>0.19803921568627411</v>
      </c>
      <c r="EJ42">
        <v>0.19803921568627411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0.53000000000000014</v>
      </c>
      <c r="ER42">
        <v>0.53000000000000069</v>
      </c>
      <c r="ES42">
        <v>0.53000000000000069</v>
      </c>
      <c r="ET42">
        <v>0.53000000000000069</v>
      </c>
      <c r="EU42">
        <v>0.53000000000000069</v>
      </c>
      <c r="EV42">
        <v>0.53000000000000069</v>
      </c>
      <c r="EW42">
        <v>0.53000000000000069</v>
      </c>
      <c r="EX42">
        <v>0.53000000000000069</v>
      </c>
      <c r="EY42">
        <v>0.52480392156862821</v>
      </c>
      <c r="EZ42">
        <v>0.52480392156862821</v>
      </c>
      <c r="FA42">
        <v>0.52480392156862821</v>
      </c>
      <c r="FB42">
        <v>0.52480392156862821</v>
      </c>
      <c r="FC42">
        <v>0.52480392156862821</v>
      </c>
      <c r="FD42">
        <v>0.52480392156862821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0.84405075779936134</v>
      </c>
      <c r="FM42">
        <v>0.83924796816369718</v>
      </c>
      <c r="FN42">
        <v>0.84626803022413111</v>
      </c>
      <c r="FO42">
        <v>0.838043786846147</v>
      </c>
      <c r="FP42">
        <v>0.84378484331658143</v>
      </c>
      <c r="FQ42">
        <v>0.83894852159351518</v>
      </c>
      <c r="FR42">
        <v>0.83674117360711786</v>
      </c>
      <c r="FS42">
        <v>0.83152560047332102</v>
      </c>
      <c r="FT42">
        <v>0.83328647181121962</v>
      </c>
      <c r="FU42">
        <v>0.83065427396860969</v>
      </c>
      <c r="FV42">
        <v>0.82692140934525049</v>
      </c>
      <c r="FW42">
        <v>0.83838369550034231</v>
      </c>
      <c r="FX42">
        <v>0.8334532986319193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1.1561582915235431</v>
      </c>
      <c r="GG42">
        <v>1.1595747687207945</v>
      </c>
      <c r="GH42">
        <v>1.1621760561858572</v>
      </c>
      <c r="GI42">
        <v>1.1530422211272258</v>
      </c>
      <c r="GJ42">
        <v>1.1601148075995154</v>
      </c>
      <c r="GK42">
        <v>1.1546812879777397</v>
      </c>
      <c r="GL42">
        <v>1.1595128799168493</v>
      </c>
      <c r="GM42">
        <v>1.1492742569017673</v>
      </c>
      <c r="GN42">
        <v>1.1572535591975763</v>
      </c>
      <c r="GO42">
        <v>1.1479587853860955</v>
      </c>
      <c r="GP42">
        <v>1.149527924004772</v>
      </c>
      <c r="GQ42">
        <v>1.1575438337451316</v>
      </c>
      <c r="GR42">
        <v>1.1548511760587894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1.481456305160084</v>
      </c>
      <c r="HA42">
        <v>1.477102312441174</v>
      </c>
      <c r="HB42">
        <v>1.4806556360598129</v>
      </c>
      <c r="HC42">
        <v>1.479512423644598</v>
      </c>
      <c r="HD42">
        <v>1.483894906922046</v>
      </c>
      <c r="HE42">
        <v>1.4790973892329669</v>
      </c>
      <c r="HF42">
        <v>1.47609716501093</v>
      </c>
      <c r="HG42">
        <v>1.4685405675601475</v>
      </c>
      <c r="HH42">
        <v>1.465160308297272</v>
      </c>
      <c r="HI42">
        <v>1.4627797073716478</v>
      </c>
      <c r="HJ42">
        <v>1.4750974993651618</v>
      </c>
      <c r="HK42">
        <v>1.4728527005223209</v>
      </c>
      <c r="HL42">
        <v>1.4636973510402886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1.81827519712355</v>
      </c>
      <c r="HV42">
        <v>1.804055556092832</v>
      </c>
      <c r="HW42">
        <v>1.805851821807628</v>
      </c>
      <c r="HX42">
        <v>1.8037765288698753</v>
      </c>
      <c r="HY42">
        <v>1.8042171442554622</v>
      </c>
      <c r="HZ42">
        <v>1.7948316875858734</v>
      </c>
      <c r="IA42">
        <v>1.786474444751742</v>
      </c>
      <c r="IB42">
        <v>1.7748763770808051</v>
      </c>
      <c r="IC42">
        <v>1.7823962831763003</v>
      </c>
      <c r="ID42">
        <v>1.787191412239876</v>
      </c>
      <c r="IE42">
        <v>1.7852094487528192</v>
      </c>
      <c r="IF42">
        <v>1.7769246373040926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2.0963371554617671</v>
      </c>
      <c r="IP42">
        <v>2.1217201655042564</v>
      </c>
      <c r="IQ42">
        <v>2.1182496226295919</v>
      </c>
      <c r="IR42">
        <v>2.1208284039575211</v>
      </c>
      <c r="IS42">
        <v>2.1197912763794604</v>
      </c>
      <c r="IT42">
        <v>2.1162479806158929</v>
      </c>
      <c r="IU42">
        <v>2.1047664563185235</v>
      </c>
      <c r="IV42">
        <v>2.0968040496615434</v>
      </c>
      <c r="IW42">
        <v>2.0873605656604592</v>
      </c>
      <c r="IX42">
        <v>2.1007174286826169</v>
      </c>
      <c r="IY42">
        <v>2.0974641689065412</v>
      </c>
      <c r="IZ42">
        <v>2.0930203969685253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2.4759728167600525</v>
      </c>
      <c r="JK42">
        <v>2.4543175775306785</v>
      </c>
      <c r="JL42">
        <v>2.4448438254866001</v>
      </c>
      <c r="JM42">
        <v>2.45161452910811</v>
      </c>
      <c r="JN42">
        <v>2.4360979390490964</v>
      </c>
      <c r="JO42">
        <v>2.4191091360243475</v>
      </c>
      <c r="JP42">
        <v>2.4103860875203691</v>
      </c>
      <c r="JQ42">
        <v>2.4199377166091041</v>
      </c>
      <c r="JR42">
        <v>2.4129691155767632</v>
      </c>
      <c r="JS42">
        <v>2.4053306587229604</v>
      </c>
      <c r="JT42">
        <v>2.417930330092195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2.7871311657011604</v>
      </c>
      <c r="KE42">
        <v>2.7494039402369364</v>
      </c>
      <c r="KF42">
        <v>2.7636866408021343</v>
      </c>
      <c r="KG42">
        <v>2.7508187787875498</v>
      </c>
      <c r="KH42">
        <v>2.7705001330664896</v>
      </c>
      <c r="KI42">
        <v>2.7386036520176993</v>
      </c>
      <c r="KJ42">
        <v>2.7229851102265368</v>
      </c>
      <c r="KK42">
        <v>2.7441222358531814</v>
      </c>
      <c r="KL42">
        <v>2.7244549941505842</v>
      </c>
      <c r="KM42">
        <v>2.7283035957723079</v>
      </c>
      <c r="KN42">
        <v>2.7370400076541506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3.1081658642948669</v>
      </c>
      <c r="KY42">
        <v>3.0756311826698588</v>
      </c>
      <c r="KZ42">
        <v>3.0802929712903402</v>
      </c>
      <c r="LA42">
        <v>3.0870616055285414</v>
      </c>
      <c r="LB42">
        <v>3.0715350687446841</v>
      </c>
      <c r="LC42">
        <v>3.0528569285127714</v>
      </c>
      <c r="LD42">
        <v>3.0253404110570679</v>
      </c>
      <c r="LE42">
        <v>3.0461370615957013</v>
      </c>
      <c r="LF42">
        <v>3.0501935452831157</v>
      </c>
      <c r="LG42">
        <v>3.0453890914746284</v>
      </c>
      <c r="LH42">
        <v>3.051158255737827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3.3897644803593248</v>
      </c>
      <c r="LT42">
        <v>3.3947745770623476</v>
      </c>
      <c r="LU42">
        <v>3.4146992291504854</v>
      </c>
      <c r="LV42">
        <v>3.3998533200389498</v>
      </c>
      <c r="LW42">
        <v>3.3759315294384069</v>
      </c>
      <c r="LX42">
        <v>3.374603354499337</v>
      </c>
      <c r="LY42">
        <v>3.3795069196711238</v>
      </c>
      <c r="LZ42">
        <v>3.3715251436055818</v>
      </c>
      <c r="MA42">
        <v>3.3810097978371805</v>
      </c>
      <c r="MB42">
        <v>3.3690296436619063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3.6832108473796459</v>
      </c>
      <c r="MO42">
        <v>3.7184313112021861</v>
      </c>
      <c r="MP42">
        <v>3.7112692932575104</v>
      </c>
      <c r="MQ42">
        <v>3.6831291870795173</v>
      </c>
      <c r="MR42">
        <v>3.6681205912100863</v>
      </c>
      <c r="MS42">
        <v>3.6798686415110784</v>
      </c>
      <c r="MT42">
        <v>3.6839511517933334</v>
      </c>
      <c r="MU42">
        <v>3.6832075312897112</v>
      </c>
      <c r="MV42">
        <v>3.6711340114017439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4.1168299876808767</v>
      </c>
      <c r="NI42">
        <v>4.0435492260494614</v>
      </c>
      <c r="NJ42">
        <v>4.0547918451533445</v>
      </c>
      <c r="NK42">
        <v>3.9789557585174737</v>
      </c>
      <c r="NL42">
        <v>3.9830112374528053</v>
      </c>
      <c r="NM42">
        <v>3.9842870718948027</v>
      </c>
      <c r="NN42">
        <v>3.9979654235401396</v>
      </c>
      <c r="NO42">
        <v>3.9879925173118829</v>
      </c>
      <c r="NP42">
        <v>4.0029356732945267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4.3800454587963236</v>
      </c>
      <c r="OD42">
        <v>4.3501864238423975</v>
      </c>
      <c r="OE42">
        <v>4.2923140591061344</v>
      </c>
      <c r="OF42">
        <v>4.3363166288723178</v>
      </c>
      <c r="OG42">
        <v>4.3008733845869873</v>
      </c>
      <c r="OH42">
        <v>4.2954611262852183</v>
      </c>
      <c r="OI42">
        <v>4.3022623318251023</v>
      </c>
      <c r="OJ42">
        <v>4.3014454509127269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4.672796367678167</v>
      </c>
      <c r="OY42">
        <v>4.6399935811074657</v>
      </c>
      <c r="OZ42">
        <v>4.6062645174318044</v>
      </c>
      <c r="PA42">
        <v>4.6078752272460966</v>
      </c>
      <c r="PB42">
        <v>4.6505371412718084</v>
      </c>
      <c r="PC42">
        <v>4.6218836089320199</v>
      </c>
      <c r="PD42">
        <v>4.6206903356360982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4.7724386696318408</v>
      </c>
      <c r="PT42">
        <v>4.9194902684630062</v>
      </c>
      <c r="PU42">
        <v>4.9286007109377552</v>
      </c>
      <c r="PV42">
        <v>4.9459507297485583</v>
      </c>
      <c r="PW42">
        <v>4.9321516204494049</v>
      </c>
      <c r="PX42">
        <v>4.9387575493190763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4.3572636774043847</v>
      </c>
      <c r="QN42">
        <v>5.0968374587773102</v>
      </c>
      <c r="QO42">
        <v>5.2985371940709447</v>
      </c>
      <c r="QP42">
        <v>5.2537799825493607</v>
      </c>
      <c r="QQ42">
        <v>5.2939100963899062</v>
      </c>
      <c r="QR42">
        <v>5.2384378946572081</v>
      </c>
      <c r="QS42" s="102" t="s">
        <v>76</v>
      </c>
      <c r="QU42" s="147"/>
      <c r="QV42" s="148"/>
      <c r="QW42" s="148"/>
      <c r="QX42" s="102"/>
      <c r="QY42" s="154">
        <v>16</v>
      </c>
      <c r="QZ42" s="44">
        <v>0.66600000000000004</v>
      </c>
      <c r="RA42" s="44">
        <f>-(KO$2*$QW$2 + KO$78*$QW$78 + KO$70*$QW$70 +KO$79*$QW$79 + KO$82*$QW$82) +(KO$65*$QW$65*1000/27.6 + KO$66*$QW$66 + KO$67*$QW$67 + KO$71*$QW$71 + KO$74*$QW$74 + KO$76*$QW$76 + KO$80*$QW$80 + KO$83*$QW$83 +KO$86*$QW$86)</f>
        <v>0</v>
      </c>
      <c r="RB42" s="44">
        <f t="shared" ref="RB42:RT42" si="48">-(KP$2*$QW$2 + KP$78*$QW$78 + KP$70*$QW$70 +KP$79*$QW$79 + KP$82*$QW$82) +(KP$65*$QW$65*1000/27.6 + KP$66*$QW$66 + KP$67*$QW$67 + KP$71*$QW$71 + KP$74*$QW$74 + KP$76*$QW$76 + KP$80*$QW$80 + KP$83*$QW$83 +KP$86*$QW$86)</f>
        <v>0</v>
      </c>
      <c r="RC42" s="44">
        <f t="shared" si="48"/>
        <v>0</v>
      </c>
      <c r="RD42" s="44">
        <f t="shared" si="48"/>
        <v>0</v>
      </c>
      <c r="RE42" s="44">
        <f t="shared" si="48"/>
        <v>0</v>
      </c>
      <c r="RF42" s="44">
        <f t="shared" si="48"/>
        <v>0</v>
      </c>
      <c r="RG42" s="44">
        <f t="shared" si="48"/>
        <v>0</v>
      </c>
      <c r="RH42" s="44">
        <f t="shared" si="48"/>
        <v>0</v>
      </c>
      <c r="RI42" s="44">
        <f t="shared" si="48"/>
        <v>0</v>
      </c>
      <c r="RJ42" s="44">
        <f t="shared" si="48"/>
        <v>-11069.854371988098</v>
      </c>
      <c r="RK42" s="44">
        <f t="shared" si="48"/>
        <v>-11931.021565725216</v>
      </c>
      <c r="RL42" s="44">
        <f t="shared" si="48"/>
        <v>-12448.105600604298</v>
      </c>
      <c r="RM42" s="44">
        <f t="shared" si="48"/>
        <v>-12815.920056853547</v>
      </c>
      <c r="RN42" s="44">
        <f t="shared" si="48"/>
        <v>-12744.769729761367</v>
      </c>
      <c r="RO42" s="44">
        <f t="shared" si="48"/>
        <v>-12492.544300515601</v>
      </c>
      <c r="RP42" s="44">
        <f t="shared" si="48"/>
        <v>-12602.382977867052</v>
      </c>
      <c r="RQ42" s="44">
        <f t="shared" si="48"/>
        <v>-12488.962026242873</v>
      </c>
      <c r="RR42" s="44">
        <f t="shared" si="48"/>
        <v>-12410.424732791576</v>
      </c>
      <c r="RS42" s="44">
        <f t="shared" si="48"/>
        <v>-12516.186077048646</v>
      </c>
      <c r="RT42" s="44">
        <f t="shared" si="48"/>
        <v>-12525.744385024913</v>
      </c>
      <c r="RV42" s="95">
        <f t="shared" si="29"/>
        <v>3.2106412E+18</v>
      </c>
      <c r="RW42" s="44">
        <f t="shared" si="30"/>
        <v>13.576835399999998</v>
      </c>
      <c r="RX42" s="44">
        <v>0.66600000000000004</v>
      </c>
      <c r="RY42" s="44">
        <f>0.42*RM42+0.58*RN42</f>
        <v>-12774.652867140081</v>
      </c>
      <c r="RZ42" s="44">
        <f t="shared" si="31"/>
        <v>-12.77465286714008</v>
      </c>
      <c r="SA42" s="12">
        <f t="shared" si="32"/>
        <v>-3.9788478597795609</v>
      </c>
      <c r="SB42" s="44">
        <v>35.38554381629838</v>
      </c>
      <c r="SC42" s="134">
        <f t="shared" si="33"/>
        <v>5.2134489048476236E-2</v>
      </c>
      <c r="SD42" s="134">
        <v>0.41096316437193714</v>
      </c>
      <c r="SE42" s="134">
        <f t="shared" si="34"/>
        <v>2.7699808506984742</v>
      </c>
      <c r="TG42" s="28"/>
      <c r="TH42" s="28"/>
    </row>
    <row r="43" spans="1:533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 s="102" t="s">
        <v>78</v>
      </c>
      <c r="QU43" s="147"/>
      <c r="QV43" s="148"/>
      <c r="QW43" s="148"/>
      <c r="QX43" s="102"/>
      <c r="QY43" s="154">
        <v>17</v>
      </c>
      <c r="QZ43" s="44">
        <v>0.7</v>
      </c>
      <c r="RA43" s="44">
        <f>-(LI$2*$QW$2 + LI$78*$QW$78 + LI$70*$QW$70+ LI$79*$QW$79 + LI$82*$QW$82) +(LI$65*$QW$65*1000/27.6 + LI$66*$QW$66 + LI$67*$QW$67 + LI$71*$QW$71 + LI$74*$QW$74 + LI$76*$QW$76 + LI$80*$QW$80 + LI$83*$QW$83 +LI$86*$QW$86)</f>
        <v>0</v>
      </c>
      <c r="RB43" s="44">
        <f t="shared" ref="RB43:RT43" si="49">-(LJ$2*$QW$2 + LJ$78*$QW$78 + LJ$70*$QW$70+ LJ$79*$QW$79 + LJ$82*$QW$82) +(LJ$65*$QW$65*1000/27.6 + LJ$66*$QW$66 + LJ$67*$QW$67 + LJ$71*$QW$71 + LJ$74*$QW$74 + LJ$76*$QW$76 + LJ$80*$QW$80 + LJ$83*$QW$83 +LJ$86*$QW$86)</f>
        <v>0</v>
      </c>
      <c r="RC43" s="44">
        <f t="shared" si="49"/>
        <v>0</v>
      </c>
      <c r="RD43" s="44">
        <f t="shared" si="49"/>
        <v>0</v>
      </c>
      <c r="RE43" s="44">
        <f t="shared" si="49"/>
        <v>0</v>
      </c>
      <c r="RF43" s="44">
        <f t="shared" si="49"/>
        <v>0</v>
      </c>
      <c r="RG43" s="44">
        <f t="shared" si="49"/>
        <v>0</v>
      </c>
      <c r="RH43" s="44">
        <f t="shared" si="49"/>
        <v>0</v>
      </c>
      <c r="RI43" s="44">
        <f t="shared" si="49"/>
        <v>0</v>
      </c>
      <c r="RJ43" s="44">
        <f t="shared" si="49"/>
        <v>0</v>
      </c>
      <c r="RK43" s="44">
        <f t="shared" si="49"/>
        <v>-11717.368539600608</v>
      </c>
      <c r="RL43" s="44">
        <f t="shared" si="49"/>
        <v>-12855.329279186015</v>
      </c>
      <c r="RM43" s="44">
        <f t="shared" si="49"/>
        <v>-13092.99640277562</v>
      </c>
      <c r="RN43" s="44">
        <f t="shared" si="49"/>
        <v>-13201.079964120356</v>
      </c>
      <c r="RO43" s="44">
        <f t="shared" si="49"/>
        <v>-13080.323631869482</v>
      </c>
      <c r="RP43" s="44">
        <f t="shared" si="49"/>
        <v>-13131.250190292387</v>
      </c>
      <c r="RQ43" s="44">
        <f t="shared" si="49"/>
        <v>-12993.418737971391</v>
      </c>
      <c r="RR43" s="44">
        <f t="shared" si="49"/>
        <v>-13215.121842311906</v>
      </c>
      <c r="RS43" s="44">
        <f t="shared" si="49"/>
        <v>-13225.552819434599</v>
      </c>
      <c r="RT43" s="44">
        <f t="shared" si="49"/>
        <v>-13077.136484910587</v>
      </c>
      <c r="RV43" s="95">
        <f t="shared" si="29"/>
        <v>3.27654E+18</v>
      </c>
      <c r="RW43" s="44">
        <f t="shared" si="30"/>
        <v>13.983029999999999</v>
      </c>
      <c r="RX43" s="44">
        <v>0.7</v>
      </c>
      <c r="RY43" s="44">
        <f>0.02*RM43+0.98*RN43</f>
        <v>-13198.918292893461</v>
      </c>
      <c r="RZ43" s="44">
        <f t="shared" si="31"/>
        <v>-13.198918292893461</v>
      </c>
      <c r="SA43" s="12">
        <f t="shared" si="32"/>
        <v>-4.0283098307646057</v>
      </c>
      <c r="SB43" s="44">
        <v>35.959563872680945</v>
      </c>
      <c r="SC43" s="134">
        <f t="shared" si="33"/>
        <v>5.3034649087637185E-2</v>
      </c>
      <c r="SD43" s="134">
        <v>0.41152263374485593</v>
      </c>
      <c r="SE43" s="134">
        <f t="shared" si="34"/>
        <v>2.7244326447601566</v>
      </c>
      <c r="TG43" s="28"/>
      <c r="TH43" s="28"/>
    </row>
    <row r="44" spans="1:533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 s="102" t="s">
        <v>79</v>
      </c>
      <c r="QU44" s="147"/>
      <c r="QV44" s="148"/>
      <c r="QW44" s="148"/>
      <c r="QX44" s="102"/>
      <c r="QY44" s="154">
        <v>18</v>
      </c>
      <c r="QZ44" s="44">
        <v>0.73299999999999998</v>
      </c>
      <c r="RA44" s="44">
        <f>-(MC$2*$QW$2 + MC$78*$QW$78 + MC$70*$QW$70 +MC$79*$QW$79 + MC$82*$QW$82) +(MC$65*$QW$65*1000/27.6 + MC$66*$QW$66 + MC$67*$QW$67 + MC$71*$QW$71 + MC$74*$QW$74 + MC$76*$QW$76 + MC$80*$QW$80 + MC$83*$QW$83 +MC$86*$QW$86)</f>
        <v>0</v>
      </c>
      <c r="RB44" s="44">
        <f t="shared" ref="RB44:RT44" si="50">-(MD$2*$QW$2 + MD$78*$QW$78 + MD$70*$QW$70 +MD$79*$QW$79 + MD$82*$QW$82) +(MD$65*$QW$65*1000/27.6 + MD$66*$QW$66 + MD$67*$QW$67 + MD$71*$QW$71 + MD$74*$QW$74 + MD$76*$QW$76 + MD$80*$QW$80 + MD$83*$QW$83 +MD$86*$QW$86)</f>
        <v>0</v>
      </c>
      <c r="RC44" s="44">
        <f t="shared" si="50"/>
        <v>0</v>
      </c>
      <c r="RD44" s="44">
        <f t="shared" si="50"/>
        <v>0</v>
      </c>
      <c r="RE44" s="44">
        <f t="shared" si="50"/>
        <v>0</v>
      </c>
      <c r="RF44" s="44">
        <f t="shared" si="50"/>
        <v>0</v>
      </c>
      <c r="RG44" s="44">
        <f t="shared" si="50"/>
        <v>0</v>
      </c>
      <c r="RH44" s="44">
        <f t="shared" si="50"/>
        <v>0</v>
      </c>
      <c r="RI44" s="44">
        <f t="shared" si="50"/>
        <v>0</v>
      </c>
      <c r="RJ44" s="44">
        <f t="shared" si="50"/>
        <v>0</v>
      </c>
      <c r="RK44" s="44">
        <f t="shared" si="50"/>
        <v>0</v>
      </c>
      <c r="RL44" s="44">
        <f t="shared" si="50"/>
        <v>-12386.976617992725</v>
      </c>
      <c r="RM44" s="44">
        <f t="shared" si="50"/>
        <v>-13495.407442363925</v>
      </c>
      <c r="RN44" s="44">
        <f t="shared" si="50"/>
        <v>-13721.957002507945</v>
      </c>
      <c r="RO44" s="44">
        <f t="shared" si="50"/>
        <v>-13607.569738677967</v>
      </c>
      <c r="RP44" s="44">
        <f t="shared" si="50"/>
        <v>-13754.740462003527</v>
      </c>
      <c r="RQ44" s="44">
        <f t="shared" si="50"/>
        <v>-13524.381028336142</v>
      </c>
      <c r="RR44" s="44">
        <f t="shared" si="50"/>
        <v>-13619.435047916701</v>
      </c>
      <c r="RS44" s="44">
        <f t="shared" si="50"/>
        <v>-13514.129533052321</v>
      </c>
      <c r="RT44" s="44">
        <f t="shared" si="50"/>
        <v>-13413.186047630648</v>
      </c>
      <c r="RV44" s="95">
        <f t="shared" si="29"/>
        <v>3.3405006E+18</v>
      </c>
      <c r="RW44" s="44">
        <f t="shared" si="30"/>
        <v>14.3772777</v>
      </c>
      <c r="RX44" s="44">
        <v>0.73299999999999998</v>
      </c>
      <c r="RY44" s="44">
        <f>0.62*RN44+0.38*RO44</f>
        <v>-13678.489842252551</v>
      </c>
      <c r="RZ44" s="44">
        <f t="shared" si="31"/>
        <v>-13.678489842252551</v>
      </c>
      <c r="SA44" s="12">
        <f t="shared" si="32"/>
        <v>-4.0947425192058198</v>
      </c>
      <c r="SB44" s="44">
        <v>33.454297802740093</v>
      </c>
      <c r="SC44" s="134">
        <f t="shared" si="33"/>
        <v>5.3587786989158649E-2</v>
      </c>
      <c r="SD44" s="134">
        <v>0.412017279318936</v>
      </c>
      <c r="SE44" s="134">
        <f t="shared" si="34"/>
        <v>2.4457595968964725</v>
      </c>
    </row>
    <row r="45" spans="1:533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 s="102" t="s">
        <v>80</v>
      </c>
      <c r="QU45" s="147"/>
      <c r="QV45" s="148"/>
      <c r="QW45" s="148"/>
      <c r="QX45" s="102"/>
      <c r="QY45" s="154">
        <v>19</v>
      </c>
      <c r="QZ45" s="44">
        <v>0.76600000000000001</v>
      </c>
      <c r="RA45" s="44">
        <f>-(MW$2*$QW$2 + MW$78*$QW$78 + MW$70*$QW$70 +MW$79*$QW$79 + MW$82*$QW$82) +(MW$65*$QW$65*1000/27.6 + MW$66*$QW$66 + MW$67*$QW$67 + MW$71*$QW$71 + MW$74*$QW$74 + MW$76*$QW$76 + MW$80*$QW$80 + MW$83*$QW$83 +MW$86*$QW$86)</f>
        <v>0</v>
      </c>
      <c r="RB45" s="44">
        <f t="shared" ref="RB45:RT45" si="51">-(MX$2*$QW$2 + MX$78*$QW$78 + MX$70*$QW$70 +MX$79*$QW$79 + MX$82*$QW$82) +(MX$65*$QW$65*1000/27.6 + MX$66*$QW$66 + MX$67*$QW$67 + MX$71*$QW$71 + MX$74*$QW$74 + MX$76*$QW$76 + MX$80*$QW$80 + MX$83*$QW$83 +MX$86*$QW$86)</f>
        <v>0</v>
      </c>
      <c r="RC45" s="44">
        <f t="shared" si="51"/>
        <v>0</v>
      </c>
      <c r="RD45" s="44">
        <f t="shared" si="51"/>
        <v>0</v>
      </c>
      <c r="RE45" s="44">
        <f t="shared" si="51"/>
        <v>0</v>
      </c>
      <c r="RF45" s="44">
        <f t="shared" si="51"/>
        <v>0</v>
      </c>
      <c r="RG45" s="44">
        <f t="shared" si="51"/>
        <v>0</v>
      </c>
      <c r="RH45" s="44">
        <f t="shared" si="51"/>
        <v>0</v>
      </c>
      <c r="RI45" s="44">
        <f t="shared" si="51"/>
        <v>0</v>
      </c>
      <c r="RJ45" s="44">
        <f t="shared" si="51"/>
        <v>0</v>
      </c>
      <c r="RK45" s="44">
        <f t="shared" si="51"/>
        <v>0</v>
      </c>
      <c r="RL45" s="44">
        <f t="shared" si="51"/>
        <v>-11961.536928015832</v>
      </c>
      <c r="RM45" s="44">
        <f t="shared" si="51"/>
        <v>-12944.346116022271</v>
      </c>
      <c r="RN45" s="44">
        <f t="shared" si="51"/>
        <v>-13737.029152660558</v>
      </c>
      <c r="RO45" s="44">
        <f t="shared" si="51"/>
        <v>-13770.663402429826</v>
      </c>
      <c r="RP45" s="44">
        <f t="shared" si="51"/>
        <v>-14016.150304594612</v>
      </c>
      <c r="RQ45" s="44">
        <f t="shared" si="51"/>
        <v>-14048.971357948429</v>
      </c>
      <c r="RR45" s="44">
        <f t="shared" si="51"/>
        <v>-13969.593510367271</v>
      </c>
      <c r="RS45" s="44">
        <f t="shared" si="51"/>
        <v>-14037.298563134174</v>
      </c>
      <c r="RT45" s="44">
        <f t="shared" si="51"/>
        <v>-14081.305054599052</v>
      </c>
      <c r="RV45" s="95">
        <f t="shared" si="29"/>
        <v>3.4044612E+18</v>
      </c>
      <c r="RW45" s="44">
        <f t="shared" si="30"/>
        <v>14.771525400000002</v>
      </c>
      <c r="RX45" s="44">
        <v>0.76600000000000001</v>
      </c>
      <c r="RY45" s="44">
        <f>0.23*RN45+0.77*RO45</f>
        <v>-13762.927524982893</v>
      </c>
      <c r="RZ45" s="44">
        <f t="shared" si="31"/>
        <v>-13.762927524982894</v>
      </c>
      <c r="SA45" s="12">
        <f t="shared" si="32"/>
        <v>-4.0426154731864461</v>
      </c>
      <c r="SB45" s="44">
        <v>30.200730928376274</v>
      </c>
      <c r="SC45" s="134">
        <f t="shared" si="33"/>
        <v>5.5656763331023359E-2</v>
      </c>
      <c r="SD45" s="134">
        <v>0.41247034628985613</v>
      </c>
      <c r="SE45" s="134">
        <f t="shared" si="34"/>
        <v>2.1943536993532056</v>
      </c>
      <c r="TG45" s="28"/>
    </row>
    <row r="46" spans="1:533" x14ac:dyDescent="0.3">
      <c r="A46">
        <v>0</v>
      </c>
      <c r="B46">
        <v>0</v>
      </c>
      <c r="C46">
        <v>9.3218661279722713E-4</v>
      </c>
      <c r="D46">
        <v>1.8468962987724107</v>
      </c>
      <c r="E46">
        <v>4.2810558367944926</v>
      </c>
      <c r="F46">
        <v>6.779462954059543</v>
      </c>
      <c r="G46">
        <v>8.8369509899908447</v>
      </c>
      <c r="H46">
        <v>9.1651364762433989</v>
      </c>
      <c r="I46">
        <v>9.0915411764785361</v>
      </c>
      <c r="J46">
        <v>8.9811107891565953</v>
      </c>
      <c r="K46">
        <v>9.1625127770852099</v>
      </c>
      <c r="L46">
        <v>9.1395975222091419</v>
      </c>
      <c r="M46">
        <v>9.1098162393597963</v>
      </c>
      <c r="N46">
        <v>9.0281058028487546</v>
      </c>
      <c r="O46">
        <v>9.0610357367953149</v>
      </c>
      <c r="P46">
        <v>8.9558009709250381</v>
      </c>
      <c r="Q46">
        <v>8.9867810448338048</v>
      </c>
      <c r="R46">
        <v>9.0055017224686313</v>
      </c>
      <c r="S46">
        <v>8.9827689468704026</v>
      </c>
      <c r="T46">
        <v>8.9805125549069231</v>
      </c>
      <c r="U46">
        <v>0</v>
      </c>
      <c r="V46">
        <v>0</v>
      </c>
      <c r="W46">
        <v>0</v>
      </c>
      <c r="X46">
        <v>1.5667462892293725E-2</v>
      </c>
      <c r="Y46">
        <v>1.8982923005087486</v>
      </c>
      <c r="Z46">
        <v>4.332457612871119</v>
      </c>
      <c r="AA46">
        <v>6.7751330857117971</v>
      </c>
      <c r="AB46">
        <v>9.1585400195587816</v>
      </c>
      <c r="AC46">
        <v>11.335747431224481</v>
      </c>
      <c r="AD46">
        <v>12.342949028087178</v>
      </c>
      <c r="AE46">
        <v>12.314539495961679</v>
      </c>
      <c r="AF46">
        <v>12.406641276020975</v>
      </c>
      <c r="AG46">
        <v>12.491208314066407</v>
      </c>
      <c r="AH46">
        <v>12.37168800407418</v>
      </c>
      <c r="AI46">
        <v>12.215549246809188</v>
      </c>
      <c r="AJ46">
        <v>12.271007992364902</v>
      </c>
      <c r="AK46">
        <v>12.120666617676937</v>
      </c>
      <c r="AL46">
        <v>12.343283649346038</v>
      </c>
      <c r="AM46">
        <v>12.205383434828562</v>
      </c>
      <c r="AN46">
        <v>12.139608516167231</v>
      </c>
      <c r="AO46">
        <v>0</v>
      </c>
      <c r="AP46">
        <v>0</v>
      </c>
      <c r="AQ46">
        <v>0</v>
      </c>
      <c r="AR46">
        <v>0</v>
      </c>
      <c r="AS46">
        <v>9.2365074233731193E-2</v>
      </c>
      <c r="AT46">
        <v>2.040028951089413</v>
      </c>
      <c r="AU46">
        <v>4.4703128613604957</v>
      </c>
      <c r="AV46">
        <v>6.8729671110398227</v>
      </c>
      <c r="AW46">
        <v>9.2606590523512082</v>
      </c>
      <c r="AX46">
        <v>11.59027288881069</v>
      </c>
      <c r="AY46">
        <v>13.94265583310011</v>
      </c>
      <c r="AZ46">
        <v>15.436377968692124</v>
      </c>
      <c r="BA46">
        <v>15.670380852215477</v>
      </c>
      <c r="BB46">
        <v>15.607337219056292</v>
      </c>
      <c r="BC46">
        <v>15.526049950498576</v>
      </c>
      <c r="BD46">
        <v>15.487468878496879</v>
      </c>
      <c r="BE46">
        <v>15.551088341639488</v>
      </c>
      <c r="BF46">
        <v>15.610849761804456</v>
      </c>
      <c r="BG46">
        <v>15.717209629565655</v>
      </c>
      <c r="BH46">
        <v>15.393284513002213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0.15330259745427119</v>
      </c>
      <c r="BO46">
        <v>2.2513813215409617</v>
      </c>
      <c r="BP46">
        <v>4.3788307945642462</v>
      </c>
      <c r="BQ46">
        <v>6.8654221586522883</v>
      </c>
      <c r="BR46">
        <v>9.1792544636383919</v>
      </c>
      <c r="BS46">
        <v>11.516534355308192</v>
      </c>
      <c r="BT46">
        <v>13.82295673942579</v>
      </c>
      <c r="BU46">
        <v>16.09298988847938</v>
      </c>
      <c r="BV46">
        <v>18.027226180850256</v>
      </c>
      <c r="BW46">
        <v>18.627700690139726</v>
      </c>
      <c r="BX46">
        <v>18.874680170691484</v>
      </c>
      <c r="BY46">
        <v>18.827755996032064</v>
      </c>
      <c r="BZ46">
        <v>18.942559735012445</v>
      </c>
      <c r="CA46">
        <v>18.848444514633055</v>
      </c>
      <c r="CB46">
        <v>18.901661517365024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0.36340837836000017</v>
      </c>
      <c r="CJ46">
        <v>2.5202776227068266</v>
      </c>
      <c r="CK46">
        <v>4.6684787074165603</v>
      </c>
      <c r="CL46">
        <v>7.0182037044208538</v>
      </c>
      <c r="CM46">
        <v>9.2307865097391364</v>
      </c>
      <c r="CN46">
        <v>11.724276839668123</v>
      </c>
      <c r="CO46">
        <v>13.856849164389798</v>
      </c>
      <c r="CP46">
        <v>15.934517135915167</v>
      </c>
      <c r="CQ46">
        <v>18.15193203128284</v>
      </c>
      <c r="CR46">
        <v>20.065714631098377</v>
      </c>
      <c r="CS46">
        <v>21.559197408010974</v>
      </c>
      <c r="CT46">
        <v>22.130932587727454</v>
      </c>
      <c r="CU46">
        <v>22.121019558136549</v>
      </c>
      <c r="CV46">
        <v>22.175071046506972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2.4556366936345171E-2</v>
      </c>
      <c r="DD46">
        <v>1.0830625813975585</v>
      </c>
      <c r="DE46">
        <v>3.3819751209637179</v>
      </c>
      <c r="DF46">
        <v>5.5502703813555501</v>
      </c>
      <c r="DG46">
        <v>7.7104947744948014</v>
      </c>
      <c r="DH46">
        <v>10.003233012900473</v>
      </c>
      <c r="DI46">
        <v>12.432227017604449</v>
      </c>
      <c r="DJ46">
        <v>14.461208257432961</v>
      </c>
      <c r="DK46">
        <v>16.575967190246018</v>
      </c>
      <c r="DL46">
        <v>18.694521983258031</v>
      </c>
      <c r="DM46">
        <v>20.972562579889257</v>
      </c>
      <c r="DN46">
        <v>22.774334650675414</v>
      </c>
      <c r="DO46">
        <v>24.069591937328479</v>
      </c>
      <c r="DP46">
        <v>24.496175359608657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0.3987837824032115</v>
      </c>
      <c r="DY46">
        <v>2.269595773683287</v>
      </c>
      <c r="DZ46">
        <v>4.340151384706747</v>
      </c>
      <c r="EA46">
        <v>6.6288022239331159</v>
      </c>
      <c r="EB46">
        <v>8.5478779766570145</v>
      </c>
      <c r="EC46">
        <v>10.900118148248236</v>
      </c>
      <c r="ED46">
        <v>13.006540000844071</v>
      </c>
      <c r="EE46">
        <v>15.038238663334118</v>
      </c>
      <c r="EF46">
        <v>17.160049124036707</v>
      </c>
      <c r="EG46">
        <v>19.537045187143331</v>
      </c>
      <c r="EH46">
        <v>21.536763132491057</v>
      </c>
      <c r="EI46">
        <v>23.448250375590771</v>
      </c>
      <c r="EJ46">
        <v>24.851888359697032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8.2197047657967787E-2</v>
      </c>
      <c r="ES46">
        <v>1.2154817807964873</v>
      </c>
      <c r="ET46">
        <v>3.401724740802321</v>
      </c>
      <c r="EU46">
        <v>5.4274383974531588</v>
      </c>
      <c r="EV46">
        <v>7.5597572161988476</v>
      </c>
      <c r="EW46">
        <v>9.6634182891700142</v>
      </c>
      <c r="EX46">
        <v>11.733844799481487</v>
      </c>
      <c r="EY46">
        <v>13.783896156196469</v>
      </c>
      <c r="EZ46">
        <v>15.808802020870507</v>
      </c>
      <c r="FA46">
        <v>17.843410663662954</v>
      </c>
      <c r="FB46">
        <v>19.996983340983846</v>
      </c>
      <c r="FC46">
        <v>22.147449181417606</v>
      </c>
      <c r="FD46">
        <v>24.144214573160038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0.54691485541348051</v>
      </c>
      <c r="FN46">
        <v>2.2161706252669018</v>
      </c>
      <c r="FO46">
        <v>4.3202817562307585</v>
      </c>
      <c r="FP46">
        <v>6.4914572457946846</v>
      </c>
      <c r="FQ46">
        <v>8.5126306278618777</v>
      </c>
      <c r="FR46">
        <v>10.489480242223619</v>
      </c>
      <c r="FS46">
        <v>12.493844148773714</v>
      </c>
      <c r="FT46">
        <v>14.461803958367813</v>
      </c>
      <c r="FU46">
        <v>16.716852599119523</v>
      </c>
      <c r="FV46">
        <v>18.617624971568763</v>
      </c>
      <c r="FW46">
        <v>20.816176917194262</v>
      </c>
      <c r="FX46">
        <v>22.790282894847909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0.15079615455089207</v>
      </c>
      <c r="GH46">
        <v>1.1920806689916958</v>
      </c>
      <c r="GI46">
        <v>3.3953277105480426</v>
      </c>
      <c r="GJ46">
        <v>5.15559765253309</v>
      </c>
      <c r="GK46">
        <v>7.4950043166742351</v>
      </c>
      <c r="GL46">
        <v>9.3123490270468494</v>
      </c>
      <c r="GM46">
        <v>11.173302938992473</v>
      </c>
      <c r="GN46">
        <v>13.191366331303591</v>
      </c>
      <c r="GO46">
        <v>15.134867284597357</v>
      </c>
      <c r="GP46">
        <v>17.141100942929768</v>
      </c>
      <c r="GQ46">
        <v>19.185352331269218</v>
      </c>
      <c r="GR46">
        <v>21.302545737805829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2.5516413684562298E-3</v>
      </c>
      <c r="HB46">
        <v>0.55803251629104111</v>
      </c>
      <c r="HC46">
        <v>2.2772370671661788</v>
      </c>
      <c r="HD46">
        <v>4.2880129920829919</v>
      </c>
      <c r="HE46">
        <v>6.0815866920244908</v>
      </c>
      <c r="HF46">
        <v>8.1296842570646088</v>
      </c>
      <c r="HG46">
        <v>10.070818391672937</v>
      </c>
      <c r="HH46">
        <v>12.049775899985173</v>
      </c>
      <c r="HI46">
        <v>13.99477614329086</v>
      </c>
      <c r="HJ46">
        <v>16.051656288371905</v>
      </c>
      <c r="HK46">
        <v>17.81241960844125</v>
      </c>
      <c r="HL46">
        <v>19.576101952238531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0.12324967738234074</v>
      </c>
      <c r="HW46">
        <v>1.1544616182050722</v>
      </c>
      <c r="HX46">
        <v>3.0613311946422535</v>
      </c>
      <c r="HY46">
        <v>5.2924526012272803</v>
      </c>
      <c r="HZ46">
        <v>7.1578797333445587</v>
      </c>
      <c r="IA46">
        <v>8.8641751966837106</v>
      </c>
      <c r="IB46">
        <v>10.878184401621237</v>
      </c>
      <c r="IC46">
        <v>12.568615220007237</v>
      </c>
      <c r="ID46">
        <v>14.550226039199385</v>
      </c>
      <c r="IE46">
        <v>16.392241589980749</v>
      </c>
      <c r="IF46">
        <v>18.282164916957672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1.8907837813508886E-2</v>
      </c>
      <c r="IQ46">
        <v>0.54334983463833975</v>
      </c>
      <c r="IR46">
        <v>1.9874868917348107</v>
      </c>
      <c r="IS46">
        <v>3.8373570905600474</v>
      </c>
      <c r="IT46">
        <v>5.6364235918979091</v>
      </c>
      <c r="IU46">
        <v>7.5646505304169223</v>
      </c>
      <c r="IV46">
        <v>9.3973317012563538</v>
      </c>
      <c r="IW46">
        <v>11.177875458628248</v>
      </c>
      <c r="IX46">
        <v>12.958041415581603</v>
      </c>
      <c r="IY46">
        <v>14.80738129946837</v>
      </c>
      <c r="IZ46">
        <v>16.56928628317036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0.13756503210253174</v>
      </c>
      <c r="JL46">
        <v>1.2469000151865539</v>
      </c>
      <c r="JM46">
        <v>2.8143343715234481</v>
      </c>
      <c r="JN46">
        <v>4.5352772429185775</v>
      </c>
      <c r="JO46">
        <v>6.4400372508691772</v>
      </c>
      <c r="JP46">
        <v>8.3204960754462611</v>
      </c>
      <c r="JQ46">
        <v>10.005245521197887</v>
      </c>
      <c r="JR46">
        <v>11.748189821761029</v>
      </c>
      <c r="JS46">
        <v>13.553433388165777</v>
      </c>
      <c r="JT46">
        <v>15.350246031401634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1.9002168674689006E-2</v>
      </c>
      <c r="KF46">
        <v>0.33584953909859999</v>
      </c>
      <c r="KG46">
        <v>1.8050392247712288</v>
      </c>
      <c r="KH46">
        <v>3.6521633104901041</v>
      </c>
      <c r="KI46">
        <v>5.1276414301180964</v>
      </c>
      <c r="KJ46">
        <v>6.9533002951494511</v>
      </c>
      <c r="KK46">
        <v>8.6725538562379807</v>
      </c>
      <c r="KL46">
        <v>10.406506577918147</v>
      </c>
      <c r="KM46">
        <v>11.998980988402058</v>
      </c>
      <c r="KN46">
        <v>13.708077363350899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0.1518860912580286</v>
      </c>
      <c r="LA46">
        <v>0.76285870594035377</v>
      </c>
      <c r="LB46">
        <v>2.3176635616114605</v>
      </c>
      <c r="LC46">
        <v>4.177135752851278</v>
      </c>
      <c r="LD46">
        <v>5.7281505010147296</v>
      </c>
      <c r="LE46">
        <v>7.5134615569484362</v>
      </c>
      <c r="LF46">
        <v>9.2887632351167859</v>
      </c>
      <c r="LG46">
        <v>10.830201181873008</v>
      </c>
      <c r="LH46">
        <v>12.499525883655179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0.29016557434604101</v>
      </c>
      <c r="LV46">
        <v>1.0985991328719855</v>
      </c>
      <c r="LW46">
        <v>2.6181151750218157</v>
      </c>
      <c r="LX46">
        <v>4.2426688904578578</v>
      </c>
      <c r="LY46">
        <v>6.0215213230429843</v>
      </c>
      <c r="LZ46">
        <v>7.3304934431081037</v>
      </c>
      <c r="MA46">
        <v>8.9964612021544106</v>
      </c>
      <c r="MB46">
        <v>10.777085964299543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9.3077862631933267E-3</v>
      </c>
      <c r="MP46">
        <v>0.29903606587532033</v>
      </c>
      <c r="MQ46">
        <v>1.2938147819303729</v>
      </c>
      <c r="MR46">
        <v>2.5272762933700834</v>
      </c>
      <c r="MS46">
        <v>4.4307039619430526</v>
      </c>
      <c r="MT46">
        <v>5.8352965919852444</v>
      </c>
      <c r="MU46">
        <v>7.5834826481241517</v>
      </c>
      <c r="MV46">
        <v>9.2265134280995866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2.6841794589535516E-2</v>
      </c>
      <c r="NK46">
        <v>0.46583523919941616</v>
      </c>
      <c r="NL46">
        <v>1.2015152794004984</v>
      </c>
      <c r="NM46">
        <v>2.5675368797080211</v>
      </c>
      <c r="NN46">
        <v>4.1659268522488677</v>
      </c>
      <c r="NO46">
        <v>5.576447071894588</v>
      </c>
      <c r="NP46">
        <v>7.0338607186672766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6.046978134615353E-2</v>
      </c>
      <c r="OF46">
        <v>0.29749838393298422</v>
      </c>
      <c r="OG46">
        <v>1.2677385982334208</v>
      </c>
      <c r="OH46">
        <v>2.6146012381546591</v>
      </c>
      <c r="OI46">
        <v>4.2597729563353059</v>
      </c>
      <c r="OJ46">
        <v>5.3384371330248319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4.3795769997102274E-2</v>
      </c>
      <c r="PA46">
        <v>0.43557955575926743</v>
      </c>
      <c r="PB46">
        <v>1.3497496705164027</v>
      </c>
      <c r="PC46">
        <v>2.4950672091836581</v>
      </c>
      <c r="PD46">
        <v>4.0799576132292339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0.10453789166604023</v>
      </c>
      <c r="PV46">
        <v>0.23341470725996527</v>
      </c>
      <c r="PW46">
        <v>1.1405953809965601</v>
      </c>
      <c r="PX46">
        <v>2.3964952673356819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7.3293150572661961E-2</v>
      </c>
      <c r="QQ46">
        <v>0.24790756137479319</v>
      </c>
      <c r="QR46">
        <v>1.0057213469580009</v>
      </c>
      <c r="QS46" s="102" t="s">
        <v>82</v>
      </c>
      <c r="QU46" s="147"/>
      <c r="QV46" s="148"/>
      <c r="QW46" s="148"/>
      <c r="QX46" s="102"/>
      <c r="QY46" s="154">
        <v>20</v>
      </c>
      <c r="QZ46" s="44">
        <v>0.8</v>
      </c>
      <c r="RA46" s="44">
        <f>-(NQ$2*$QW$2 + NQ$78*$QW$78 + NQ$70*$QW$70 +NQ$79*$QW$79 + NQ$82*$QW$82) +(NQ$65*$QW$65*1000/27.6 + NQ$66*$QW$66 + NQ$67*$QW$67 + NQ$71*$QW$71 + NQ$74*$QW$74 + NQ$76*$QW$76 + NQ$80*$QW$80 + NQ$83*$QW$83 +NQ$86*$QW$86)</f>
        <v>0</v>
      </c>
      <c r="RB46" s="44">
        <f t="shared" ref="RB46:RT46" si="52">-(NR$2*$QW$2 + NR$78*$QW$78 + NR$70*$QW$70 +NR$79*$QW$79 + NR$82*$QW$82) +(NR$65*$QW$65*1000/27.6 + NR$66*$QW$66 + NR$67*$QW$67 + NR$71*$QW$71 + NR$74*$QW$74 + NR$76*$QW$76 + NR$80*$QW$80 + NR$83*$QW$83 +NR$86*$QW$86)</f>
        <v>0</v>
      </c>
      <c r="RC46" s="44">
        <f t="shared" si="52"/>
        <v>0</v>
      </c>
      <c r="RD46" s="44">
        <f t="shared" si="52"/>
        <v>0</v>
      </c>
      <c r="RE46" s="44">
        <f t="shared" si="52"/>
        <v>0</v>
      </c>
      <c r="RF46" s="44">
        <f t="shared" si="52"/>
        <v>0</v>
      </c>
      <c r="RG46" s="44">
        <f t="shared" si="52"/>
        <v>0</v>
      </c>
      <c r="RH46" s="44">
        <f t="shared" si="52"/>
        <v>0</v>
      </c>
      <c r="RI46" s="44">
        <f t="shared" si="52"/>
        <v>0</v>
      </c>
      <c r="RJ46" s="44">
        <f t="shared" si="52"/>
        <v>0</v>
      </c>
      <c r="RK46" s="44">
        <f t="shared" si="52"/>
        <v>0</v>
      </c>
      <c r="RL46" s="44">
        <f t="shared" si="52"/>
        <v>0</v>
      </c>
      <c r="RM46" s="44">
        <f t="shared" si="52"/>
        <v>-12714.620131491392</v>
      </c>
      <c r="RN46" s="44">
        <f t="shared" si="52"/>
        <v>-13619.986960782937</v>
      </c>
      <c r="RO46" s="44">
        <f t="shared" si="52"/>
        <v>-14198.109701127552</v>
      </c>
      <c r="RP46" s="44">
        <f t="shared" si="52"/>
        <v>-14500.591976215113</v>
      </c>
      <c r="RQ46" s="44">
        <f t="shared" si="52"/>
        <v>-14474.498130503502</v>
      </c>
      <c r="RR46" s="44">
        <f t="shared" si="52"/>
        <v>-14446.239703070914</v>
      </c>
      <c r="RS46" s="44">
        <f t="shared" si="52"/>
        <v>-14346.71613033147</v>
      </c>
      <c r="RT46" s="44">
        <f t="shared" si="52"/>
        <v>-14604.05048331838</v>
      </c>
      <c r="RV46" s="95">
        <f t="shared" si="29"/>
        <v>3.47036E+18</v>
      </c>
      <c r="RW46" s="44">
        <f t="shared" si="30"/>
        <v>15.177720000000001</v>
      </c>
      <c r="RX46" s="44">
        <v>0.8</v>
      </c>
      <c r="RY46" s="44">
        <f>0.82*RO46+0.18*RP46</f>
        <v>-14252.556510643313</v>
      </c>
      <c r="RZ46" s="44">
        <f t="shared" si="31"/>
        <v>-14.252556510643313</v>
      </c>
      <c r="SA46" s="12">
        <f t="shared" si="32"/>
        <v>-4.1069389085407026</v>
      </c>
      <c r="SB46" s="44">
        <v>26.990321312740008</v>
      </c>
      <c r="SC46" s="134">
        <f t="shared" si="33"/>
        <v>5.6130280865933628E-2</v>
      </c>
      <c r="SD46" s="134">
        <v>0.41289896362360123</v>
      </c>
      <c r="SE46" s="134">
        <f t="shared" si="34"/>
        <v>1.8937178949323636</v>
      </c>
    </row>
    <row r="47" spans="1:533" x14ac:dyDescent="0.3">
      <c r="A47">
        <v>0</v>
      </c>
      <c r="B47">
        <v>0</v>
      </c>
      <c r="C47">
        <v>9.134861012366672</v>
      </c>
      <c r="D47">
        <v>7.138688403323977</v>
      </c>
      <c r="E47">
        <v>4.747330931113571</v>
      </c>
      <c r="F47">
        <v>2.2957606723277895</v>
      </c>
      <c r="G47">
        <v>0.30248552255843902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12.389039993773006</v>
      </c>
      <c r="Y47">
        <v>10.201868585228734</v>
      </c>
      <c r="Z47">
        <v>7.8338077619435236</v>
      </c>
      <c r="AA47">
        <v>5.4082740561969231</v>
      </c>
      <c r="AB47">
        <v>3.1311730660456787</v>
      </c>
      <c r="AC47">
        <v>1.0671067978448794</v>
      </c>
      <c r="AD47">
        <v>1.9758548936306481E-2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15.49767975434909</v>
      </c>
      <c r="AT47">
        <v>13.507967057420462</v>
      </c>
      <c r="AU47">
        <v>11.022688989259663</v>
      </c>
      <c r="AV47">
        <v>8.6052153770979523</v>
      </c>
      <c r="AW47">
        <v>6.1748542464125418</v>
      </c>
      <c r="AX47">
        <v>3.9900055253805</v>
      </c>
      <c r="AY47">
        <v>1.6241678074959502</v>
      </c>
      <c r="AZ47">
        <v>0.24730677744248111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17.126343151848975</v>
      </c>
      <c r="BN47">
        <v>18.93398447658706</v>
      </c>
      <c r="BO47">
        <v>16.404252666127103</v>
      </c>
      <c r="BP47">
        <v>14.636698577350153</v>
      </c>
      <c r="BQ47">
        <v>11.843577954969909</v>
      </c>
      <c r="BR47">
        <v>9.5383783833907287</v>
      </c>
      <c r="BS47">
        <v>7.2546460152865935</v>
      </c>
      <c r="BT47">
        <v>4.9125686841699352</v>
      </c>
      <c r="BU47">
        <v>2.7115860636660742</v>
      </c>
      <c r="BV47">
        <v>0.9120838029003363</v>
      </c>
      <c r="BW47">
        <v>0.22181492311100992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22.850114502766623</v>
      </c>
      <c r="CI47">
        <v>21.750609325432588</v>
      </c>
      <c r="CJ47">
        <v>19.472648567113673</v>
      </c>
      <c r="CK47">
        <v>17.575178686052297</v>
      </c>
      <c r="CL47">
        <v>15.000612843535123</v>
      </c>
      <c r="CM47">
        <v>12.761224413095523</v>
      </c>
      <c r="CN47">
        <v>9.9240728600216901</v>
      </c>
      <c r="CO47">
        <v>8.0950933273856336</v>
      </c>
      <c r="CP47">
        <v>6.3578370776975843</v>
      </c>
      <c r="CQ47">
        <v>3.5826498721382114</v>
      </c>
      <c r="CR47">
        <v>1.7725329667791263</v>
      </c>
      <c r="CS47">
        <v>0.3236796066800397</v>
      </c>
      <c r="CT47">
        <v>0.1217321374459084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23.922064888417228</v>
      </c>
      <c r="DC47">
        <v>24.374937134962277</v>
      </c>
      <c r="DD47">
        <v>23.460709704322301</v>
      </c>
      <c r="DE47">
        <v>20.959756052710659</v>
      </c>
      <c r="DF47">
        <v>18.924020093318305</v>
      </c>
      <c r="DG47">
        <v>16.907191748397569</v>
      </c>
      <c r="DH47">
        <v>14.272079463574551</v>
      </c>
      <c r="DI47">
        <v>11.503700430734945</v>
      </c>
      <c r="DJ47">
        <v>9.9510846794619745</v>
      </c>
      <c r="DK47">
        <v>7.4879174260496884</v>
      </c>
      <c r="DL47">
        <v>5.5439206095677465</v>
      </c>
      <c r="DM47">
        <v>2.987423216189327</v>
      </c>
      <c r="DN47">
        <v>1.4558224338784973</v>
      </c>
      <c r="DO47">
        <v>0.30811180912702563</v>
      </c>
      <c r="DP47">
        <v>5.9620298447739598E-2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26.91728162681942</v>
      </c>
      <c r="DX47">
        <v>24.860463367766226</v>
      </c>
      <c r="DY47">
        <v>23.111151488696038</v>
      </c>
      <c r="DZ47">
        <v>21.204704032433959</v>
      </c>
      <c r="EA47">
        <v>18.627733740294808</v>
      </c>
      <c r="EB47">
        <v>17.280252202964896</v>
      </c>
      <c r="EC47">
        <v>14.33478780174044</v>
      </c>
      <c r="ED47">
        <v>12.477133915175754</v>
      </c>
      <c r="EE47">
        <v>10.215069800278229</v>
      </c>
      <c r="EF47">
        <v>8.0187719154088608</v>
      </c>
      <c r="EG47">
        <v>5.2527528142617639</v>
      </c>
      <c r="EH47">
        <v>3.4752620738166571</v>
      </c>
      <c r="EI47">
        <v>1.9625668791533168</v>
      </c>
      <c r="EJ47">
        <v>0.7477133631267151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24.205510668794563</v>
      </c>
      <c r="ER47">
        <v>27.105403681262395</v>
      </c>
      <c r="ES47">
        <v>25.779058138288878</v>
      </c>
      <c r="ET47">
        <v>23.232946775667333</v>
      </c>
      <c r="EU47">
        <v>21.468669642132653</v>
      </c>
      <c r="EV47">
        <v>19.29281690375705</v>
      </c>
      <c r="EW47">
        <v>17.261311018120843</v>
      </c>
      <c r="EX47">
        <v>15.275708801212341</v>
      </c>
      <c r="EY47">
        <v>12.842267548472382</v>
      </c>
      <c r="EZ47">
        <v>10.841370306056556</v>
      </c>
      <c r="FA47">
        <v>9.1516928936002415</v>
      </c>
      <c r="FB47">
        <v>6.5897933525570442</v>
      </c>
      <c r="FC47">
        <v>4.3134397905043489</v>
      </c>
      <c r="FD47">
        <v>2.3522337620585656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27.865529153868344</v>
      </c>
      <c r="FM47">
        <v>27.453775697945378</v>
      </c>
      <c r="FN47">
        <v>26.215472673693029</v>
      </c>
      <c r="FO47">
        <v>24.165387164726823</v>
      </c>
      <c r="FP47">
        <v>21.729540285873881</v>
      </c>
      <c r="FQ47">
        <v>19.842092026562444</v>
      </c>
      <c r="FR47">
        <v>18.089667385625933</v>
      </c>
      <c r="FS47">
        <v>15.722019893117176</v>
      </c>
      <c r="FT47">
        <v>13.957662403814487</v>
      </c>
      <c r="FU47">
        <v>11.200070483323946</v>
      </c>
      <c r="FV47">
        <v>9.7890004921482063</v>
      </c>
      <c r="FW47">
        <v>7.1152245597729715</v>
      </c>
      <c r="FX47">
        <v>5.3202113320915299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27.956624112017447</v>
      </c>
      <c r="GG47">
        <v>29.358043621463597</v>
      </c>
      <c r="GH47">
        <v>28.175355857195697</v>
      </c>
      <c r="GI47">
        <v>25.426484967307552</v>
      </c>
      <c r="GJ47">
        <v>24.350494844132022</v>
      </c>
      <c r="GK47">
        <v>20.918445291163557</v>
      </c>
      <c r="GL47">
        <v>19.618033587434123</v>
      </c>
      <c r="GM47">
        <v>17.777780035770906</v>
      </c>
      <c r="GN47">
        <v>15.594500594055253</v>
      </c>
      <c r="GO47">
        <v>13.846487127903066</v>
      </c>
      <c r="GP47">
        <v>11.767312062458771</v>
      </c>
      <c r="GQ47">
        <v>9.7451150309938583</v>
      </c>
      <c r="GR47">
        <v>7.1476526251044596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27.871539997538633</v>
      </c>
      <c r="HA47">
        <v>30.902749346435716</v>
      </c>
      <c r="HB47">
        <v>29.962743545846156</v>
      </c>
      <c r="HC47">
        <v>28.16112113045936</v>
      </c>
      <c r="HD47">
        <v>26.105439557221889</v>
      </c>
      <c r="HE47">
        <v>24.770420689963693</v>
      </c>
      <c r="HF47">
        <v>22.497449487233485</v>
      </c>
      <c r="HG47">
        <v>20.155385063135956</v>
      </c>
      <c r="HH47">
        <v>17.874608016536939</v>
      </c>
      <c r="HI47">
        <v>15.953287782207669</v>
      </c>
      <c r="HJ47">
        <v>13.828602268699353</v>
      </c>
      <c r="HK47">
        <v>12.344172101573657</v>
      </c>
      <c r="HL47">
        <v>10.963452427059863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30.519589914493974</v>
      </c>
      <c r="HV47">
        <v>32.95098098150477</v>
      </c>
      <c r="HW47">
        <v>31.285655964091674</v>
      </c>
      <c r="HX47">
        <v>29.18289337880681</v>
      </c>
      <c r="HY47">
        <v>26.191017393045144</v>
      </c>
      <c r="HZ47">
        <v>24.31907704042489</v>
      </c>
      <c r="IA47">
        <v>22.757254695644242</v>
      </c>
      <c r="IB47">
        <v>20.58615662010412</v>
      </c>
      <c r="IC47">
        <v>19.318616333696561</v>
      </c>
      <c r="ID47">
        <v>16.89948415514208</v>
      </c>
      <c r="IE47">
        <v>15.505699916294796</v>
      </c>
      <c r="IF47">
        <v>13.616871249626195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29.98055771805063</v>
      </c>
      <c r="IP47">
        <v>33.007494743089175</v>
      </c>
      <c r="IQ47">
        <v>32.186961392351485</v>
      </c>
      <c r="IR47">
        <v>30.790398782214133</v>
      </c>
      <c r="IS47">
        <v>28.923945801603409</v>
      </c>
      <c r="IT47">
        <v>27.172904382277729</v>
      </c>
      <c r="IU47">
        <v>24.669860667911664</v>
      </c>
      <c r="IV47">
        <v>22.859317991982891</v>
      </c>
      <c r="IW47">
        <v>21.264875324552417</v>
      </c>
      <c r="IX47">
        <v>19.309912227528503</v>
      </c>
      <c r="IY47">
        <v>17.5184084883015</v>
      </c>
      <c r="IZ47">
        <v>16.101443952897831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34.052747313821058</v>
      </c>
      <c r="JK47">
        <v>35.074300286894314</v>
      </c>
      <c r="JL47">
        <v>32.836929204692105</v>
      </c>
      <c r="JM47">
        <v>31.487927983177652</v>
      </c>
      <c r="JN47">
        <v>30.078802062927135</v>
      </c>
      <c r="JO47">
        <v>27.363865616206638</v>
      </c>
      <c r="JP47">
        <v>25.277322352713909</v>
      </c>
      <c r="JQ47">
        <v>23.710315140001793</v>
      </c>
      <c r="JR47">
        <v>22.258616345669605</v>
      </c>
      <c r="JS47">
        <v>20.269098180888829</v>
      </c>
      <c r="JT47">
        <v>18.612644334854917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32.871831470087962</v>
      </c>
      <c r="KE47">
        <v>36.151852055121402</v>
      </c>
      <c r="KF47">
        <v>35.655798692565767</v>
      </c>
      <c r="KG47">
        <v>33.771689110476984</v>
      </c>
      <c r="KH47">
        <v>31.531117586795148</v>
      </c>
      <c r="KI47">
        <v>30.369490871803766</v>
      </c>
      <c r="KJ47">
        <v>28.23309011217474</v>
      </c>
      <c r="KK47">
        <v>26.64987579610554</v>
      </c>
      <c r="KL47">
        <v>25.016354638195693</v>
      </c>
      <c r="KM47">
        <v>23.806716812160758</v>
      </c>
      <c r="KN47">
        <v>22.180210984632339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33.112348353497353</v>
      </c>
      <c r="KY47">
        <v>36.173075510980183</v>
      </c>
      <c r="KZ47">
        <v>36.34773461698574</v>
      </c>
      <c r="LA47">
        <v>36.152200405976551</v>
      </c>
      <c r="LB47">
        <v>34.100702725538746</v>
      </c>
      <c r="LC47">
        <v>31.483222841678806</v>
      </c>
      <c r="LD47">
        <v>30.311841246335561</v>
      </c>
      <c r="LE47">
        <v>28.127280551954971</v>
      </c>
      <c r="LF47">
        <v>26.084995421103869</v>
      </c>
      <c r="LG47">
        <v>24.906503054159746</v>
      </c>
      <c r="LH47">
        <v>23.273066939155061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34.691677175618423</v>
      </c>
      <c r="LT47">
        <v>38.114029700638199</v>
      </c>
      <c r="LU47">
        <v>37.946084433603737</v>
      </c>
      <c r="LV47">
        <v>36.685603956202357</v>
      </c>
      <c r="LW47">
        <v>34.707815892497671</v>
      </c>
      <c r="LX47">
        <v>33.281143041283187</v>
      </c>
      <c r="LY47">
        <v>31.024509500245038</v>
      </c>
      <c r="LZ47">
        <v>30.461858316372588</v>
      </c>
      <c r="MA47">
        <v>28.846811661620734</v>
      </c>
      <c r="MB47">
        <v>26.551977944238399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36.846198471450741</v>
      </c>
      <c r="MO47">
        <v>40.03340629481032</v>
      </c>
      <c r="MP47">
        <v>39.603165780292812</v>
      </c>
      <c r="MQ47">
        <v>37.692806565723011</v>
      </c>
      <c r="MR47">
        <v>36.789169932616097</v>
      </c>
      <c r="MS47">
        <v>34.109888848192767</v>
      </c>
      <c r="MT47">
        <v>33.011274217755521</v>
      </c>
      <c r="MU47">
        <v>30.91436172676643</v>
      </c>
      <c r="MV47">
        <v>28.907636964555497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34.768096792177367</v>
      </c>
      <c r="NI47">
        <v>38.680609737288577</v>
      </c>
      <c r="NJ47">
        <v>40.491386773737972</v>
      </c>
      <c r="NK47">
        <v>39.157114127237101</v>
      </c>
      <c r="NL47">
        <v>38.806371549910466</v>
      </c>
      <c r="NM47">
        <v>37.334771757242287</v>
      </c>
      <c r="NN47">
        <v>35.458160835318083</v>
      </c>
      <c r="NO47">
        <v>34.268883045560401</v>
      </c>
      <c r="NP47">
        <v>32.961355973883464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37.159242411046534</v>
      </c>
      <c r="OD47">
        <v>40.692230070542912</v>
      </c>
      <c r="OE47">
        <v>41.686572453862439</v>
      </c>
      <c r="OF47">
        <v>41.559781294562427</v>
      </c>
      <c r="OG47">
        <v>39.969657883165354</v>
      </c>
      <c r="OH47">
        <v>38.299786565164318</v>
      </c>
      <c r="OI47">
        <v>36.329143164000449</v>
      </c>
      <c r="OJ47">
        <v>36.109169423597038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39.311970156895555</v>
      </c>
      <c r="OY47">
        <v>44.049863199946522</v>
      </c>
      <c r="OZ47">
        <v>43.399182380039996</v>
      </c>
      <c r="PA47">
        <v>42.605849715678069</v>
      </c>
      <c r="PB47">
        <v>40.615766744789404</v>
      </c>
      <c r="PC47">
        <v>39.897355364008</v>
      </c>
      <c r="PD47">
        <v>37.730945695730291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37.876710642744392</v>
      </c>
      <c r="PT47">
        <v>43.557073896497741</v>
      </c>
      <c r="PU47">
        <v>43.334733575571079</v>
      </c>
      <c r="PV47">
        <v>44.500143071940386</v>
      </c>
      <c r="PW47">
        <v>42.112812023452335</v>
      </c>
      <c r="PX47">
        <v>40.567084110439453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32.376626642212578</v>
      </c>
      <c r="QN47">
        <v>39.61625640086833</v>
      </c>
      <c r="QO47">
        <v>44.610480434725062</v>
      </c>
      <c r="QP47">
        <v>45.611754160126857</v>
      </c>
      <c r="QQ47">
        <v>45.289159347469436</v>
      </c>
      <c r="QR47">
        <v>44.229179674739171</v>
      </c>
      <c r="QS47" s="102" t="s">
        <v>83</v>
      </c>
      <c r="QU47" s="147"/>
      <c r="QV47" s="148"/>
      <c r="QW47" s="148"/>
      <c r="QX47" s="102"/>
      <c r="QY47" s="154">
        <v>21</v>
      </c>
      <c r="QZ47" s="44">
        <v>0.83300000000000007</v>
      </c>
      <c r="RA47" s="44">
        <f>-(OK$2*$QW$2 + OK$78*$QW$78 + OK$70*$QW$70 +OK$79*$QW$79 + OK$82*$QW$82) +(OK$65*$QW$65*1000/27.6 + OK$66*$QW$66 + OK$67*$QW$67 + OK$71*$QW$71 + OK$74*$QW$74 + OK$76*$QW$76 + OK$80*$QW$80 + OK$83*$QW$83 +OK$86*$QW$86)</f>
        <v>0</v>
      </c>
      <c r="RB47" s="44">
        <f t="shared" ref="RB47:RT47" si="53">-(OL$2*$QW$2 + OL$78*$QW$78 + OL$70*$QW$70 +OL$79*$QW$79 + OL$82*$QW$82) +(OL$65*$QW$65*1000/27.6 + OL$66*$QW$66 + OL$67*$QW$67 + OL$71*$QW$71 + OL$74*$QW$74 + OL$76*$QW$76 + OL$80*$QW$80 + OL$83*$QW$83 +OL$86*$QW$86)</f>
        <v>0</v>
      </c>
      <c r="RC47" s="44">
        <f t="shared" si="53"/>
        <v>0</v>
      </c>
      <c r="RD47" s="44">
        <f t="shared" si="53"/>
        <v>0</v>
      </c>
      <c r="RE47" s="44">
        <f t="shared" si="53"/>
        <v>0</v>
      </c>
      <c r="RF47" s="44">
        <f t="shared" si="53"/>
        <v>0</v>
      </c>
      <c r="RG47" s="44">
        <f t="shared" si="53"/>
        <v>0</v>
      </c>
      <c r="RH47" s="44">
        <f t="shared" si="53"/>
        <v>0</v>
      </c>
      <c r="RI47" s="44">
        <f t="shared" si="53"/>
        <v>0</v>
      </c>
      <c r="RJ47" s="44">
        <f t="shared" si="53"/>
        <v>0</v>
      </c>
      <c r="RK47" s="44">
        <f t="shared" si="53"/>
        <v>0</v>
      </c>
      <c r="RL47" s="44">
        <f t="shared" si="53"/>
        <v>0</v>
      </c>
      <c r="RM47" s="44">
        <f t="shared" si="53"/>
        <v>0</v>
      </c>
      <c r="RN47" s="44">
        <f t="shared" si="53"/>
        <v>-13313.178258261913</v>
      </c>
      <c r="RO47" s="44">
        <f t="shared" si="53"/>
        <v>-14291.716494428192</v>
      </c>
      <c r="RP47" s="44">
        <f t="shared" si="53"/>
        <v>-14769.827456070087</v>
      </c>
      <c r="RQ47" s="44">
        <f t="shared" si="53"/>
        <v>-14928.528894789013</v>
      </c>
      <c r="RR47" s="44">
        <f t="shared" si="53"/>
        <v>-14814.28787029365</v>
      </c>
      <c r="RS47" s="44">
        <f t="shared" si="53"/>
        <v>-14974.412940976756</v>
      </c>
      <c r="RT47" s="44">
        <f t="shared" si="53"/>
        <v>-14809.329383366234</v>
      </c>
      <c r="RV47" s="95">
        <f t="shared" si="29"/>
        <v>3.5343206E+18</v>
      </c>
      <c r="RW47" s="44">
        <f t="shared" si="30"/>
        <v>15.571967700000002</v>
      </c>
      <c r="RX47" s="44">
        <v>0.83300000000000007</v>
      </c>
      <c r="RY47" s="44">
        <f>0.43*RO47+0.57*RP47</f>
        <v>-14564.23974256407</v>
      </c>
      <c r="RZ47" s="44">
        <f t="shared" si="31"/>
        <v>-14.56423974256407</v>
      </c>
      <c r="SA47" s="12">
        <f t="shared" si="32"/>
        <v>-4.1208032294987804</v>
      </c>
      <c r="SB47" s="44">
        <v>20.305413495188763</v>
      </c>
      <c r="SC47" s="134">
        <f t="shared" si="33"/>
        <v>5.7194883819822948E-2</v>
      </c>
      <c r="SD47" s="134">
        <v>0.41328226692616621</v>
      </c>
      <c r="SE47" s="134">
        <f t="shared" si="34"/>
        <v>1.3941965975639692</v>
      </c>
      <c r="SK47" s="41"/>
      <c r="SL47" s="41"/>
      <c r="SM47" s="41"/>
      <c r="SN47" s="41"/>
      <c r="SO47" s="41"/>
      <c r="SP47" s="41"/>
      <c r="SQ47" s="41"/>
      <c r="SR47" s="41"/>
      <c r="SS47" s="41"/>
      <c r="ST47" s="41"/>
      <c r="SU47" s="41"/>
      <c r="SV47" s="41"/>
      <c r="SW47" s="41"/>
      <c r="SX47" s="41"/>
      <c r="SY47" s="41"/>
      <c r="SZ47" s="41"/>
      <c r="TA47" s="41"/>
      <c r="TB47" s="41"/>
      <c r="TC47" s="41"/>
      <c r="TD47" s="41"/>
      <c r="TE47" s="41"/>
      <c r="TF47" s="41"/>
      <c r="TG47" s="41"/>
      <c r="TH47" s="41"/>
      <c r="TI47" s="41"/>
      <c r="TJ47" s="41"/>
      <c r="TK47" s="41"/>
      <c r="TL47" s="41"/>
      <c r="TM47" s="41"/>
    </row>
    <row r="48" spans="1:533" x14ac:dyDescent="0.3">
      <c r="A48">
        <v>0</v>
      </c>
      <c r="B48">
        <v>0</v>
      </c>
      <c r="C48">
        <v>3.0550531690250922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3.3583284190164111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1.7832256603966661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8.651463306739311</v>
      </c>
      <c r="BN48">
        <v>2.010063434174107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10.585194152260494</v>
      </c>
      <c r="CI48">
        <v>1.0865268409863476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13.265231180016221</v>
      </c>
      <c r="DC48">
        <v>6.2045093741636768</v>
      </c>
      <c r="DD48">
        <v>3.7117633924014973E-2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12.721577225189801</v>
      </c>
      <c r="DX48">
        <v>1.3041016542632422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12.202822711510397</v>
      </c>
      <c r="ER48">
        <v>6.6282074545138041</v>
      </c>
      <c r="ES48">
        <v>9.1019210964755876E-2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10.273898780239657</v>
      </c>
      <c r="FM48">
        <v>0.90134740061175478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11.840286398291015</v>
      </c>
      <c r="GG48">
        <v>4.889766910034302</v>
      </c>
      <c r="GH48">
        <v>4.9542163011360073E-2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15.281800913587981</v>
      </c>
      <c r="HA48">
        <v>10.943602782945618</v>
      </c>
      <c r="HB48">
        <v>1.5765067151179002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11.846793169419355</v>
      </c>
      <c r="HV48">
        <v>5.0322018776651927</v>
      </c>
      <c r="HW48">
        <v>0.12625257552992553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13.503434635169551</v>
      </c>
      <c r="IP48">
        <v>10.281777060917644</v>
      </c>
      <c r="IQ48">
        <v>1.8999445204948642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11.557850099551542</v>
      </c>
      <c r="JK48">
        <v>4.7391202689374436</v>
      </c>
      <c r="JL48">
        <v>0.29629143980436773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12.826885120005608</v>
      </c>
      <c r="KE48">
        <v>10.889060866917436</v>
      </c>
      <c r="KF48">
        <v>2.0290104918524641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18.135490425148301</v>
      </c>
      <c r="KY48">
        <v>11.516952242197181</v>
      </c>
      <c r="KZ48">
        <v>3.7488689667202375</v>
      </c>
      <c r="LA48">
        <v>0.79715860975205655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14.418314656800712</v>
      </c>
      <c r="LT48">
        <v>14.277146095226554</v>
      </c>
      <c r="LU48">
        <v>4.4388082424042707</v>
      </c>
      <c r="LV48">
        <v>0.22886782510403811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13.273962191449284</v>
      </c>
      <c r="MO48">
        <v>12.285220012102274</v>
      </c>
      <c r="MP48">
        <v>4.3505425647154796</v>
      </c>
      <c r="MQ48">
        <v>0.22771299562203914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17.267200671554338</v>
      </c>
      <c r="NI48">
        <v>12.843249669208443</v>
      </c>
      <c r="NJ48">
        <v>9.447458698745363</v>
      </c>
      <c r="NK48">
        <v>3.3989103667635976</v>
      </c>
      <c r="NL48">
        <v>0.229388221298716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17.751893157202737</v>
      </c>
      <c r="OD48">
        <v>12.228354011561279</v>
      </c>
      <c r="OE48">
        <v>9.1726530800040127</v>
      </c>
      <c r="OF48">
        <v>3.9590561807845246</v>
      </c>
      <c r="OG48">
        <v>0.33720270082644127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15.158188870319622</v>
      </c>
      <c r="OY48">
        <v>17.440881518383286</v>
      </c>
      <c r="OZ48">
        <v>8.6947428302221557</v>
      </c>
      <c r="PA48">
        <v>3.9745412647672871</v>
      </c>
      <c r="PB48">
        <v>6.2717777245484357E-2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13.943151297530925</v>
      </c>
      <c r="PT48">
        <v>16.456789244190716</v>
      </c>
      <c r="PU48">
        <v>7.5780259009878081</v>
      </c>
      <c r="PV48">
        <v>4.7510109360017854</v>
      </c>
      <c r="PW48">
        <v>0.52242229034838916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17.366361051152886</v>
      </c>
      <c r="QN48">
        <v>12.705489642019163</v>
      </c>
      <c r="QO48">
        <v>16.393987344274521</v>
      </c>
      <c r="QP48">
        <v>9.3559602861559803</v>
      </c>
      <c r="QQ48">
        <v>2.9418599768915548</v>
      </c>
      <c r="QR48">
        <v>1.6052671524175077</v>
      </c>
      <c r="QS48" s="102" t="s">
        <v>84</v>
      </c>
      <c r="QU48" s="147"/>
      <c r="QV48" s="148"/>
      <c r="QW48" s="148"/>
      <c r="QX48" s="102"/>
      <c r="QY48" s="154">
        <v>22</v>
      </c>
      <c r="QZ48" s="44">
        <v>0.8660000000000001</v>
      </c>
      <c r="RA48" s="44">
        <f>-(PE$2*$QW$2 + PE$78*$QW$78 + PE$70*$QW$70 +PE$79*$QW$79 + PE$82*$QW$82) +(PE$65*$QW$65*1000/27.6 + PE$66*$QW$66 + PE$67*$QW$67 + PE$71*$QW$71 + PE$74*$QW$74 + PE$76*$QW$76 + PE$80*$QW$80 + PE$83*$QW$83 +PE$86*$QW$86)</f>
        <v>0</v>
      </c>
      <c r="RB48" s="44">
        <f t="shared" ref="RB48:RT48" si="54">-(PF$2*$QW$2 + PF$78*$QW$78 + PF$70*$QW$70 +PF$79*$QW$79 + PF$82*$QW$82) +(PF$65*$QW$65*1000/27.6 + PF$66*$QW$66 + PF$67*$QW$67 + PF$71*$QW$71 + PF$74*$QW$74 + PF$76*$QW$76 + PF$80*$QW$80 + PF$83*$QW$83 +PF$86*$QW$86)</f>
        <v>0</v>
      </c>
      <c r="RC48" s="44">
        <f t="shared" si="54"/>
        <v>0</v>
      </c>
      <c r="RD48" s="44">
        <f t="shared" si="54"/>
        <v>0</v>
      </c>
      <c r="RE48" s="44">
        <f t="shared" si="54"/>
        <v>0</v>
      </c>
      <c r="RF48" s="44">
        <f t="shared" si="54"/>
        <v>0</v>
      </c>
      <c r="RG48" s="44">
        <f t="shared" si="54"/>
        <v>0</v>
      </c>
      <c r="RH48" s="44">
        <f t="shared" si="54"/>
        <v>0</v>
      </c>
      <c r="RI48" s="44">
        <f t="shared" si="54"/>
        <v>0</v>
      </c>
      <c r="RJ48" s="44">
        <f t="shared" si="54"/>
        <v>0</v>
      </c>
      <c r="RK48" s="44">
        <f t="shared" si="54"/>
        <v>0</v>
      </c>
      <c r="RL48" s="44">
        <f t="shared" si="54"/>
        <v>0</v>
      </c>
      <c r="RM48" s="44">
        <f t="shared" si="54"/>
        <v>0</v>
      </c>
      <c r="RN48" s="44">
        <f t="shared" si="54"/>
        <v>0</v>
      </c>
      <c r="RO48" s="44">
        <f t="shared" si="54"/>
        <v>-12943.043635612999</v>
      </c>
      <c r="RP48" s="44">
        <f t="shared" si="54"/>
        <v>-14577.769731424582</v>
      </c>
      <c r="RQ48" s="44">
        <f t="shared" si="54"/>
        <v>-14915.962306468775</v>
      </c>
      <c r="RR48" s="44">
        <f t="shared" si="54"/>
        <v>-15487.342572283809</v>
      </c>
      <c r="RS48" s="44">
        <f t="shared" si="54"/>
        <v>-15271.093961263043</v>
      </c>
      <c r="RT48" s="44">
        <f t="shared" si="54"/>
        <v>-15255.24030455012</v>
      </c>
      <c r="RV48" s="95">
        <f t="shared" si="29"/>
        <v>3.5982812E+18</v>
      </c>
      <c r="RW48" s="44">
        <f t="shared" si="30"/>
        <v>15.966215400000001</v>
      </c>
      <c r="RX48" s="44">
        <v>0.8660000000000001</v>
      </c>
      <c r="RY48" s="44">
        <f>0.03*RO48+0.97*RP48</f>
        <v>-14528.727948550235</v>
      </c>
      <c r="RZ48" s="44">
        <f t="shared" si="31"/>
        <v>-14.528727948550236</v>
      </c>
      <c r="SA48" s="12">
        <f t="shared" si="32"/>
        <v>-4.0376855340128044</v>
      </c>
      <c r="SB48" s="44">
        <v>14.402019394440664</v>
      </c>
      <c r="SC48" s="134">
        <f t="shared" si="33"/>
        <v>5.9606044181343132E-2</v>
      </c>
      <c r="SD48" s="134">
        <v>0.41363699064855597</v>
      </c>
      <c r="SE48" s="134">
        <f t="shared" si="34"/>
        <v>0.99127875788174458</v>
      </c>
      <c r="SK48" s="41"/>
      <c r="SL48" s="41"/>
      <c r="SM48" s="41"/>
      <c r="SN48" s="41"/>
      <c r="SO48" s="41"/>
      <c r="SP48" s="41"/>
      <c r="SQ48" s="41"/>
      <c r="SR48" s="41"/>
      <c r="SS48" s="41"/>
      <c r="ST48" s="41"/>
      <c r="SU48" s="41"/>
      <c r="SV48" s="41"/>
      <c r="SW48" s="41"/>
      <c r="SX48" s="41"/>
      <c r="SY48" s="41"/>
      <c r="SZ48" s="41"/>
      <c r="TA48" s="41"/>
      <c r="TB48" s="41"/>
      <c r="TC48" s="41"/>
      <c r="TD48" s="41"/>
      <c r="TE48" s="41"/>
      <c r="TF48" s="41"/>
      <c r="TG48" s="41"/>
      <c r="TH48" s="41"/>
      <c r="TI48" s="41"/>
      <c r="TJ48" s="41"/>
      <c r="TK48" s="41"/>
      <c r="TL48" s="41"/>
      <c r="TM48" s="41"/>
    </row>
    <row r="49" spans="1:533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 s="102" t="s">
        <v>85</v>
      </c>
      <c r="QU49" s="147"/>
      <c r="QV49" s="148"/>
      <c r="QW49" s="148"/>
      <c r="QX49" s="102"/>
      <c r="QY49" s="154">
        <v>23</v>
      </c>
      <c r="QZ49" s="44">
        <v>0.9</v>
      </c>
      <c r="RA49" s="44">
        <f>-(PY$2*$QW$2 + PY$78*$QW$78 + PY$70*$QW$70 +PY$79*$QW$79 + PY$82*$QW$82) +(PY$65*$QW$65*1000/27.6 + PY$66*$QW$66 + PY$67*$QW$67 + PY$71*$QW$71 + PY$74*$QW$74 + PY$76*$QW$76 + PY$80*$QW$80 + PY$83*$QW$83 +PY$86*$QW$86)</f>
        <v>0</v>
      </c>
      <c r="RB49" s="44">
        <f t="shared" ref="RB49:RT49" si="55">-(PZ$2*$QW$2 + PZ$78*$QW$78 + PZ$70*$QW$70 +PZ$79*$QW$79 + PZ$82*$QW$82) +(PZ$65*$QW$65*1000/27.6 + PZ$66*$QW$66 + PZ$67*$QW$67 + PZ$71*$QW$71 + PZ$74*$QW$74 + PZ$76*$QW$76 + PZ$80*$QW$80 + PZ$83*$QW$83 +PZ$86*$QW$86)</f>
        <v>0</v>
      </c>
      <c r="RC49" s="44">
        <f t="shared" si="55"/>
        <v>0</v>
      </c>
      <c r="RD49" s="44">
        <f t="shared" si="55"/>
        <v>0</v>
      </c>
      <c r="RE49" s="44">
        <f t="shared" si="55"/>
        <v>0</v>
      </c>
      <c r="RF49" s="44">
        <f t="shared" si="55"/>
        <v>0</v>
      </c>
      <c r="RG49" s="44">
        <f t="shared" si="55"/>
        <v>0</v>
      </c>
      <c r="RH49" s="44">
        <f t="shared" si="55"/>
        <v>0</v>
      </c>
      <c r="RI49" s="44">
        <f t="shared" si="55"/>
        <v>0</v>
      </c>
      <c r="RJ49" s="44">
        <f t="shared" si="55"/>
        <v>0</v>
      </c>
      <c r="RK49" s="44">
        <f t="shared" si="55"/>
        <v>0</v>
      </c>
      <c r="RL49" s="44">
        <f t="shared" si="55"/>
        <v>0</v>
      </c>
      <c r="RM49" s="44">
        <f t="shared" si="55"/>
        <v>0</v>
      </c>
      <c r="RN49" s="44">
        <f t="shared" si="55"/>
        <v>0</v>
      </c>
      <c r="RO49" s="44">
        <f t="shared" si="55"/>
        <v>-11005.990122180963</v>
      </c>
      <c r="RP49" s="44">
        <f t="shared" si="55"/>
        <v>-13572.912753543329</v>
      </c>
      <c r="RQ49" s="44">
        <f t="shared" si="55"/>
        <v>-15129.925247193829</v>
      </c>
      <c r="RR49" s="44">
        <f t="shared" si="55"/>
        <v>-15570.175881725585</v>
      </c>
      <c r="RS49" s="44">
        <f t="shared" si="55"/>
        <v>-15792.334237795949</v>
      </c>
      <c r="RT49" s="44">
        <f t="shared" si="55"/>
        <v>-15899.056613348315</v>
      </c>
      <c r="RV49" s="95">
        <f t="shared" si="29"/>
        <v>3.66418E+18</v>
      </c>
      <c r="RW49" s="44">
        <f t="shared" si="30"/>
        <v>16.372410000000002</v>
      </c>
      <c r="RX49" s="44">
        <v>0.9</v>
      </c>
      <c r="RY49" s="44">
        <f>0.63*RP49+0.37*RQ49</f>
        <v>-14149.007376194015</v>
      </c>
      <c r="RZ49" s="44">
        <f t="shared" si="31"/>
        <v>-14.149007376194016</v>
      </c>
      <c r="SA49" s="12">
        <f t="shared" si="32"/>
        <v>-3.8614389511961789</v>
      </c>
      <c r="SB49" s="44">
        <v>13.921994278911637</v>
      </c>
      <c r="SC49" s="134">
        <f t="shared" si="33"/>
        <v>6.3608702439032425E-2</v>
      </c>
      <c r="SD49" s="134">
        <v>0.4139758238118893</v>
      </c>
      <c r="SE49" s="134">
        <f t="shared" si="34"/>
        <v>0.98395554605022451</v>
      </c>
      <c r="SK49" s="41"/>
      <c r="SL49" s="41"/>
      <c r="SM49" s="41"/>
      <c r="SN49" s="41"/>
      <c r="SO49" s="41"/>
      <c r="SP49" s="41"/>
      <c r="SQ49" s="41"/>
      <c r="SR49" s="41"/>
      <c r="SS49" s="41"/>
      <c r="ST49" s="41"/>
      <c r="SU49" s="41"/>
      <c r="SV49" s="41"/>
      <c r="SW49" s="41"/>
      <c r="SX49" s="41"/>
      <c r="SY49" s="41"/>
      <c r="SZ49" s="41"/>
      <c r="TA49" s="41"/>
      <c r="TB49" s="41"/>
      <c r="TC49" s="41"/>
      <c r="TD49" s="41"/>
      <c r="TE49" s="41"/>
      <c r="TF49" s="41"/>
      <c r="TG49" s="41"/>
      <c r="TH49" s="41"/>
      <c r="TI49" s="41"/>
      <c r="TJ49" s="41"/>
      <c r="TK49" s="41"/>
      <c r="TL49" s="41"/>
      <c r="TM49" s="41"/>
    </row>
    <row r="50" spans="1:533" x14ac:dyDescent="0.3">
      <c r="A50">
        <v>0</v>
      </c>
      <c r="B50">
        <v>0</v>
      </c>
      <c r="C50">
        <v>2.4343948089571601</v>
      </c>
      <c r="D50">
        <v>5.4505044972135863</v>
      </c>
      <c r="E50">
        <v>5.4763989437363447</v>
      </c>
      <c r="F50">
        <v>5.5038700742919824</v>
      </c>
      <c r="G50">
        <v>5.5191316587728911</v>
      </c>
      <c r="H50">
        <v>5.5312920613358063</v>
      </c>
      <c r="I50">
        <v>5.4838851582567063</v>
      </c>
      <c r="J50">
        <v>5.4170204215529534</v>
      </c>
      <c r="K50">
        <v>5.531055520214597</v>
      </c>
      <c r="L50">
        <v>5.5155017881758761</v>
      </c>
      <c r="M50">
        <v>5.4975870455304205</v>
      </c>
      <c r="N50">
        <v>5.4451431584379746</v>
      </c>
      <c r="O50">
        <v>5.4690896511141203</v>
      </c>
      <c r="P50">
        <v>5.4015675650301587</v>
      </c>
      <c r="Q50">
        <v>5.4212183045991855</v>
      </c>
      <c r="R50">
        <v>5.4337232519026468</v>
      </c>
      <c r="S50">
        <v>5.4193039566901389</v>
      </c>
      <c r="T50">
        <v>5.4172913835153</v>
      </c>
      <c r="U50">
        <v>0</v>
      </c>
      <c r="V50">
        <v>0</v>
      </c>
      <c r="W50">
        <v>0</v>
      </c>
      <c r="X50">
        <v>4.1113765166501857</v>
      </c>
      <c r="Y50">
        <v>7.3491174947459648</v>
      </c>
      <c r="Z50">
        <v>7.3882294916901294</v>
      </c>
      <c r="AA50">
        <v>7.3982748710682449</v>
      </c>
      <c r="AB50">
        <v>7.4619038926721748</v>
      </c>
      <c r="AC50">
        <v>7.5155134224402325</v>
      </c>
      <c r="AD50">
        <v>7.4340585059641775</v>
      </c>
      <c r="AE50">
        <v>7.4029674868036741</v>
      </c>
      <c r="AF50">
        <v>7.4605663721448465</v>
      </c>
      <c r="AG50">
        <v>7.513383788847551</v>
      </c>
      <c r="AH50">
        <v>7.4405995639858897</v>
      </c>
      <c r="AI50">
        <v>7.3428665581798329</v>
      </c>
      <c r="AJ50">
        <v>7.3794452156638846</v>
      </c>
      <c r="AK50">
        <v>7.2841743947305106</v>
      </c>
      <c r="AL50">
        <v>7.4246813797438085</v>
      </c>
      <c r="AM50">
        <v>7.33756648468907</v>
      </c>
      <c r="AN50">
        <v>7.2966906579136692</v>
      </c>
      <c r="AO50">
        <v>0</v>
      </c>
      <c r="AP50">
        <v>0</v>
      </c>
      <c r="AQ50">
        <v>0</v>
      </c>
      <c r="AR50">
        <v>0</v>
      </c>
      <c r="AS50">
        <v>7.6095492225937358</v>
      </c>
      <c r="AT50">
        <v>9.4474607674511315</v>
      </c>
      <c r="AU50">
        <v>9.4141972070430633</v>
      </c>
      <c r="AV50">
        <v>9.4051384605431867</v>
      </c>
      <c r="AW50">
        <v>9.3798210879180477</v>
      </c>
      <c r="AX50">
        <v>9.4662969834117181</v>
      </c>
      <c r="AY50">
        <v>9.4356697993326435</v>
      </c>
      <c r="AZ50">
        <v>9.4331355964165677</v>
      </c>
      <c r="BA50">
        <v>9.4018670524459971</v>
      </c>
      <c r="BB50">
        <v>9.3630850670478818</v>
      </c>
      <c r="BC50">
        <v>9.3166815571291828</v>
      </c>
      <c r="BD50">
        <v>9.2928484027033065</v>
      </c>
      <c r="BE50">
        <v>9.3320940554127478</v>
      </c>
      <c r="BF50">
        <v>9.3685106829399221</v>
      </c>
      <c r="BG50">
        <v>9.4359579011769199</v>
      </c>
      <c r="BH50">
        <v>9.2323852704112124</v>
      </c>
      <c r="BI50">
        <v>0</v>
      </c>
      <c r="BJ50">
        <v>0</v>
      </c>
      <c r="BK50">
        <v>0</v>
      </c>
      <c r="BL50">
        <v>0</v>
      </c>
      <c r="BM50">
        <v>1.5639925308186993</v>
      </c>
      <c r="BN50">
        <v>9.4877674274986248</v>
      </c>
      <c r="BO50">
        <v>11.340949699354645</v>
      </c>
      <c r="BP50">
        <v>11.557046198371113</v>
      </c>
      <c r="BQ50">
        <v>11.373102742361976</v>
      </c>
      <c r="BR50">
        <v>11.37837749306688</v>
      </c>
      <c r="BS50">
        <v>11.409919331414473</v>
      </c>
      <c r="BT50">
        <v>11.389065365342404</v>
      </c>
      <c r="BU50">
        <v>11.405311679828635</v>
      </c>
      <c r="BV50">
        <v>11.451954633982757</v>
      </c>
      <c r="BW50">
        <v>11.315792422175173</v>
      </c>
      <c r="BX50">
        <v>11.311532290569751</v>
      </c>
      <c r="BY50">
        <v>11.283904899937429</v>
      </c>
      <c r="BZ50">
        <v>11.355420276364075</v>
      </c>
      <c r="CA50">
        <v>11.296260259815401</v>
      </c>
      <c r="CB50">
        <v>11.329209591187597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2.2785814898873422</v>
      </c>
      <c r="CI50">
        <v>12.304039041760046</v>
      </c>
      <c r="CJ50">
        <v>13.372352665120097</v>
      </c>
      <c r="CK50">
        <v>13.52264255699815</v>
      </c>
      <c r="CL50">
        <v>13.38809429945348</v>
      </c>
      <c r="CM50">
        <v>13.372978641240387</v>
      </c>
      <c r="CN50">
        <v>13.165777837667404</v>
      </c>
      <c r="CO50">
        <v>13.347655661796272</v>
      </c>
      <c r="CP50">
        <v>13.552159840281336</v>
      </c>
      <c r="CQ50">
        <v>13.186454153601114</v>
      </c>
      <c r="CR50">
        <v>13.23592178458839</v>
      </c>
      <c r="CS50">
        <v>13.129397390918914</v>
      </c>
      <c r="CT50">
        <v>13.348674932561574</v>
      </c>
      <c r="CU50">
        <v>13.242522564620913</v>
      </c>
      <c r="CV50">
        <v>13.279377385509259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1.3210973822241893E-2</v>
      </c>
      <c r="DC50">
        <v>8.361297305091993</v>
      </c>
      <c r="DD50">
        <v>14.868895203485176</v>
      </c>
      <c r="DE50">
        <v>14.799876366750265</v>
      </c>
      <c r="DF50">
        <v>14.879224725293412</v>
      </c>
      <c r="DG50">
        <v>14.96513590121473</v>
      </c>
      <c r="DH50">
        <v>14.761094308518555</v>
      </c>
      <c r="DI50">
        <v>14.556661102406721</v>
      </c>
      <c r="DJ50">
        <v>14.84199205353584</v>
      </c>
      <c r="DK50">
        <v>14.622824193333724</v>
      </c>
      <c r="DL50">
        <v>14.725611327280943</v>
      </c>
      <c r="DM50">
        <v>14.533506630411692</v>
      </c>
      <c r="DN50">
        <v>14.655446125303524</v>
      </c>
      <c r="DO50">
        <v>14.630717631836905</v>
      </c>
      <c r="DP50">
        <v>14.722095473032736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2.3366172762220829</v>
      </c>
      <c r="DX50">
        <v>13.967858784878718</v>
      </c>
      <c r="DY50">
        <v>15.406575411572746</v>
      </c>
      <c r="DZ50">
        <v>15.505366476621075</v>
      </c>
      <c r="EA50">
        <v>15.332437837018308</v>
      </c>
      <c r="EB50">
        <v>15.675149077753774</v>
      </c>
      <c r="EC50">
        <v>15.320426531453935</v>
      </c>
      <c r="ED50">
        <v>15.468812192383584</v>
      </c>
      <c r="EE50">
        <v>15.320085946986893</v>
      </c>
      <c r="EF50">
        <v>15.276610538622968</v>
      </c>
      <c r="EG50">
        <v>15.04134648931341</v>
      </c>
      <c r="EH50">
        <v>15.154543449497647</v>
      </c>
      <c r="EI50">
        <v>15.348637818787392</v>
      </c>
      <c r="EJ50">
        <v>15.31189418645417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1.8336009129848707</v>
      </c>
      <c r="ER50">
        <v>9.4714876858659274</v>
      </c>
      <c r="ES50">
        <v>16.21610418867057</v>
      </c>
      <c r="ET50">
        <v>16.11169286092478</v>
      </c>
      <c r="EU50">
        <v>16.268145113927993</v>
      </c>
      <c r="EV50">
        <v>16.242085877825314</v>
      </c>
      <c r="EW50">
        <v>16.285078504633173</v>
      </c>
      <c r="EX50">
        <v>16.336130570576984</v>
      </c>
      <c r="EY50">
        <v>16.095538263233404</v>
      </c>
      <c r="EZ50">
        <v>16.111449667675139</v>
      </c>
      <c r="FA50">
        <v>16.316814769072412</v>
      </c>
      <c r="FB50">
        <v>16.074013738730336</v>
      </c>
      <c r="FC50">
        <v>15.950224347318862</v>
      </c>
      <c r="FD50">
        <v>15.927710230459743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6.0318514114317345</v>
      </c>
      <c r="FM50">
        <v>15.922905663661069</v>
      </c>
      <c r="FN50">
        <v>17.144524455236358</v>
      </c>
      <c r="FO50">
        <v>17.17761717101958</v>
      </c>
      <c r="FP50">
        <v>17.017844083376733</v>
      </c>
      <c r="FQ50">
        <v>17.098969603747644</v>
      </c>
      <c r="FR50">
        <v>17.234086294949858</v>
      </c>
      <c r="FS50">
        <v>17.005588662579967</v>
      </c>
      <c r="FT50">
        <v>17.127565333311235</v>
      </c>
      <c r="FU50">
        <v>16.825371874767008</v>
      </c>
      <c r="FV50">
        <v>17.119858242561744</v>
      </c>
      <c r="FW50">
        <v>16.83396698291395</v>
      </c>
      <c r="FX50">
        <v>16.922761153673317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4.0290770897997072</v>
      </c>
      <c r="GG50">
        <v>12.450068110692476</v>
      </c>
      <c r="GH50">
        <v>17.580588262068687</v>
      </c>
      <c r="GI50">
        <v>17.340152345208338</v>
      </c>
      <c r="GJ50">
        <v>17.748725512755133</v>
      </c>
      <c r="GK50">
        <v>17.096228199093733</v>
      </c>
      <c r="GL50">
        <v>17.405036480562373</v>
      </c>
      <c r="GM50">
        <v>17.404785250905462</v>
      </c>
      <c r="GN50">
        <v>17.30672497167966</v>
      </c>
      <c r="GO50">
        <v>17.424257864224611</v>
      </c>
      <c r="GP50">
        <v>17.381479269950848</v>
      </c>
      <c r="GQ50">
        <v>17.391427750855861</v>
      </c>
      <c r="GR50">
        <v>17.104621511051533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0.46148274425391078</v>
      </c>
      <c r="HA50">
        <v>6.9753310917803324</v>
      </c>
      <c r="HB50">
        <v>16.621833343951547</v>
      </c>
      <c r="HC50">
        <v>18.262897299197313</v>
      </c>
      <c r="HD50">
        <v>18.234466017851723</v>
      </c>
      <c r="HE50">
        <v>18.510352041790114</v>
      </c>
      <c r="HF50">
        <v>18.376118126993369</v>
      </c>
      <c r="HG50">
        <v>18.123006463212324</v>
      </c>
      <c r="HH50">
        <v>17.944756658184389</v>
      </c>
      <c r="HI50">
        <v>17.959643664538067</v>
      </c>
      <c r="HJ50">
        <v>17.914234479500674</v>
      </c>
      <c r="HK50">
        <v>18.081107222203403</v>
      </c>
      <c r="HL50">
        <v>18.314193043206156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5.6771575930178209</v>
      </c>
      <c r="HV50">
        <v>14.202301519924447</v>
      </c>
      <c r="HW50">
        <v>19.232791713311176</v>
      </c>
      <c r="HX50">
        <v>19.2990120157069</v>
      </c>
      <c r="HY50">
        <v>18.84203465217449</v>
      </c>
      <c r="HZ50">
        <v>18.840923845335997</v>
      </c>
      <c r="IA50">
        <v>18.915170238179805</v>
      </c>
      <c r="IB50">
        <v>18.821507572940234</v>
      </c>
      <c r="IC50">
        <v>19.074343014984095</v>
      </c>
      <c r="ID50">
        <v>18.812307681969109</v>
      </c>
      <c r="IE50">
        <v>19.081120357518191</v>
      </c>
      <c r="IF50">
        <v>19.082802959412277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3.3818513667410124</v>
      </c>
      <c r="IP50">
        <v>8.7387967648811014</v>
      </c>
      <c r="IQ50">
        <v>17.507710205253805</v>
      </c>
      <c r="IR50">
        <v>19.578987119208012</v>
      </c>
      <c r="IS50">
        <v>19.569367157487669</v>
      </c>
      <c r="IT50">
        <v>19.599476297402152</v>
      </c>
      <c r="IU50">
        <v>19.242494278392765</v>
      </c>
      <c r="IV50">
        <v>19.257982517493677</v>
      </c>
      <c r="IW50">
        <v>19.369342029962223</v>
      </c>
      <c r="IX50">
        <v>19.264572916941511</v>
      </c>
      <c r="IY50">
        <v>19.298502607299355</v>
      </c>
      <c r="IZ50">
        <v>19.505908265958883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7.3057861550173371</v>
      </c>
      <c r="JK50">
        <v>15.648884001735519</v>
      </c>
      <c r="JL50">
        <v>19.944543161719505</v>
      </c>
      <c r="JM50">
        <v>20.446000991421595</v>
      </c>
      <c r="JN50">
        <v>20.635613011507939</v>
      </c>
      <c r="JO50">
        <v>20.137983180990943</v>
      </c>
      <c r="JP50">
        <v>20.015008484042131</v>
      </c>
      <c r="JQ50">
        <v>20.085643536002745</v>
      </c>
      <c r="JR50">
        <v>20.260994754476958</v>
      </c>
      <c r="JS50">
        <v>20.15338248285121</v>
      </c>
      <c r="JT50">
        <v>20.233937500081542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5.5211259305466065</v>
      </c>
      <c r="KE50">
        <v>9.8108514163085339</v>
      </c>
      <c r="KF50">
        <v>19.169890482252296</v>
      </c>
      <c r="KG50">
        <v>21.150501458271542</v>
      </c>
      <c r="KH50">
        <v>20.928300142385691</v>
      </c>
      <c r="KI50">
        <v>21.10672640306101</v>
      </c>
      <c r="KJ50">
        <v>20.923863147772181</v>
      </c>
      <c r="KK50">
        <v>21.002118067242325</v>
      </c>
      <c r="KL50">
        <v>21.065582472126071</v>
      </c>
      <c r="KM50">
        <v>21.294119090722202</v>
      </c>
      <c r="KN50">
        <v>21.341033707712977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6.1669563582618971E-2</v>
      </c>
      <c r="KY50">
        <v>8.4459475007856959</v>
      </c>
      <c r="KZ50">
        <v>17.283015882633297</v>
      </c>
      <c r="LA50">
        <v>20.987282222194885</v>
      </c>
      <c r="LB50">
        <v>21.633573160895118</v>
      </c>
      <c r="LC50">
        <v>21.162699870729185</v>
      </c>
      <c r="LD50">
        <v>21.397892838994672</v>
      </c>
      <c r="LE50">
        <v>21.15592601096785</v>
      </c>
      <c r="LF50">
        <v>20.994813863075677</v>
      </c>
      <c r="LG50">
        <v>21.213591234267003</v>
      </c>
      <c r="LH50">
        <v>21.233588168547751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4.8662460179899982</v>
      </c>
      <c r="LT50">
        <v>7.3360957750059832</v>
      </c>
      <c r="LU50">
        <v>17.666316791386151</v>
      </c>
      <c r="LV50">
        <v>22.096512108040159</v>
      </c>
      <c r="LW50">
        <v>22.118111033511742</v>
      </c>
      <c r="LX50">
        <v>22.236261404765763</v>
      </c>
      <c r="LY50">
        <v>21.948595446398759</v>
      </c>
      <c r="LZ50">
        <v>22.398635500761255</v>
      </c>
      <c r="MA50">
        <v>22.428157564358681</v>
      </c>
      <c r="MB50">
        <v>22.120096590886707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7.1316577458503509</v>
      </c>
      <c r="MO50">
        <v>10.396810987431632</v>
      </c>
      <c r="MP50">
        <v>18.802109889974876</v>
      </c>
      <c r="MQ50">
        <v>22.760384841115766</v>
      </c>
      <c r="MR50">
        <v>23.269744000979461</v>
      </c>
      <c r="MS50">
        <v>22.802256460910733</v>
      </c>
      <c r="MT50">
        <v>22.986005356313804</v>
      </c>
      <c r="MU50">
        <v>22.777417728768363</v>
      </c>
      <c r="MV50">
        <v>22.562007402272179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1.9253079761767624</v>
      </c>
      <c r="NI50">
        <v>8.401376698223876</v>
      </c>
      <c r="NJ50">
        <v>13.418212847845135</v>
      </c>
      <c r="NK50">
        <v>19.715675493407343</v>
      </c>
      <c r="NL50">
        <v>23.286104375747193</v>
      </c>
      <c r="NM50">
        <v>23.579450947662007</v>
      </c>
      <c r="NN50">
        <v>23.410013021686854</v>
      </c>
      <c r="NO50">
        <v>23.547889194777337</v>
      </c>
      <c r="NP50">
        <v>23.634700689202802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2.7579824846402166</v>
      </c>
      <c r="OD50">
        <v>10.186392535243375</v>
      </c>
      <c r="OE50">
        <v>14.610637230060394</v>
      </c>
      <c r="OF50">
        <v>20.402905929871011</v>
      </c>
      <c r="OG50">
        <v>23.874902313863302</v>
      </c>
      <c r="OH50">
        <v>24.142369730726216</v>
      </c>
      <c r="OI50">
        <v>23.946778179467334</v>
      </c>
      <c r="OJ50">
        <v>24.462097546227128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6.3712616895656682</v>
      </c>
      <c r="OY50">
        <v>6.4625285453628045</v>
      </c>
      <c r="OZ50">
        <v>16.016667082654205</v>
      </c>
      <c r="PA50">
        <v>21.029968999732592</v>
      </c>
      <c r="PB50">
        <v>24.593049391993738</v>
      </c>
      <c r="PC50">
        <v>24.982217374664057</v>
      </c>
      <c r="PD50">
        <v>24.634311206895767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7.226814051524113</v>
      </c>
      <c r="PT50">
        <v>7.6827946561667027</v>
      </c>
      <c r="PU50">
        <v>17.109241909275653</v>
      </c>
      <c r="PV50">
        <v>21.116679569257641</v>
      </c>
      <c r="PW50">
        <v>24.787466413054993</v>
      </c>
      <c r="PX50">
        <v>25.266143736869076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0.17791902409807883</v>
      </c>
      <c r="QN50">
        <v>9.5746983017163849</v>
      </c>
      <c r="QO50">
        <v>8.5886147474272345</v>
      </c>
      <c r="QP50">
        <v>16.457103808062701</v>
      </c>
      <c r="QQ50">
        <v>23.276981562680412</v>
      </c>
      <c r="QR50">
        <v>24.778363856134096</v>
      </c>
      <c r="QS50" s="102" t="s">
        <v>87</v>
      </c>
      <c r="QU50" s="147"/>
      <c r="QV50" s="148"/>
      <c r="QW50" s="148"/>
      <c r="QX50" s="102"/>
      <c r="SC50" t="s">
        <v>432</v>
      </c>
      <c r="SK50" s="41"/>
      <c r="SL50" s="41"/>
      <c r="SM50" s="41"/>
      <c r="SN50" s="41"/>
      <c r="SO50" s="41"/>
      <c r="SP50" s="41"/>
      <c r="SQ50" s="41"/>
      <c r="SR50" s="41"/>
      <c r="SS50" s="41"/>
      <c r="ST50" s="41"/>
      <c r="SU50" s="41"/>
      <c r="SV50" s="41"/>
      <c r="SW50" s="41"/>
      <c r="SX50" s="41"/>
      <c r="SY50" s="41"/>
      <c r="SZ50" s="41"/>
      <c r="TA50" s="41"/>
      <c r="TB50" s="41"/>
      <c r="TC50" s="41"/>
      <c r="TD50" s="41"/>
      <c r="TE50" s="41"/>
      <c r="TF50" s="41"/>
      <c r="TG50" s="41"/>
      <c r="TH50" s="41"/>
      <c r="TI50" s="41"/>
      <c r="TJ50" s="41"/>
      <c r="TK50" s="41"/>
      <c r="TL50" s="41"/>
      <c r="TM50" s="41"/>
    </row>
    <row r="51" spans="1:533" x14ac:dyDescent="0.3">
      <c r="A51">
        <v>0</v>
      </c>
      <c r="B51">
        <v>0</v>
      </c>
      <c r="C51">
        <v>7.6420257087044128</v>
      </c>
      <c r="D51">
        <v>12.407090384832291</v>
      </c>
      <c r="E51">
        <v>14.890654389386118</v>
      </c>
      <c r="F51">
        <v>17.454700946759687</v>
      </c>
      <c r="G51">
        <v>19.588263946918847</v>
      </c>
      <c r="H51">
        <v>19.948881454704665</v>
      </c>
      <c r="I51">
        <v>19.779183724692572</v>
      </c>
      <c r="J51">
        <v>19.537036230128141</v>
      </c>
      <c r="K51">
        <v>19.947594063940475</v>
      </c>
      <c r="L51">
        <v>19.89283201629673</v>
      </c>
      <c r="M51">
        <v>19.827719770338298</v>
      </c>
      <c r="N51">
        <v>19.63815738811487</v>
      </c>
      <c r="O51">
        <v>19.724238778510475</v>
      </c>
      <c r="P51">
        <v>19.481548345607486</v>
      </c>
      <c r="Q51">
        <v>19.552083961624529</v>
      </c>
      <c r="R51">
        <v>19.597048194426989</v>
      </c>
      <c r="S51">
        <v>19.545042765290617</v>
      </c>
      <c r="T51">
        <v>19.538284661804997</v>
      </c>
      <c r="U51">
        <v>0</v>
      </c>
      <c r="V51">
        <v>0</v>
      </c>
      <c r="W51">
        <v>0</v>
      </c>
      <c r="X51">
        <v>11.155021274280388</v>
      </c>
      <c r="Y51">
        <v>16.013534763095514</v>
      </c>
      <c r="Z51">
        <v>18.536578436460474</v>
      </c>
      <c r="AA51">
        <v>21.003400340316343</v>
      </c>
      <c r="AB51">
        <v>23.521443039880506</v>
      </c>
      <c r="AC51">
        <v>25.832049022981742</v>
      </c>
      <c r="AD51">
        <v>26.786036621216653</v>
      </c>
      <c r="AE51">
        <v>26.701982026196912</v>
      </c>
      <c r="AF51">
        <v>26.909331850820266</v>
      </c>
      <c r="AG51">
        <v>27.099481012186228</v>
      </c>
      <c r="AH51">
        <v>26.837123058695397</v>
      </c>
      <c r="AI51">
        <v>26.485309693511212</v>
      </c>
      <c r="AJ51">
        <v>26.616657931948914</v>
      </c>
      <c r="AK51">
        <v>26.273911394286085</v>
      </c>
      <c r="AL51">
        <v>26.779496989014412</v>
      </c>
      <c r="AM51">
        <v>26.466045342476338</v>
      </c>
      <c r="AN51">
        <v>26.31885153936938</v>
      </c>
      <c r="AO51">
        <v>0</v>
      </c>
      <c r="AP51">
        <v>0</v>
      </c>
      <c r="AQ51">
        <v>0</v>
      </c>
      <c r="AR51">
        <v>0</v>
      </c>
      <c r="AS51">
        <v>16.457954657854842</v>
      </c>
      <c r="AT51">
        <v>20.128769302632644</v>
      </c>
      <c r="AU51">
        <v>22.493340423064083</v>
      </c>
      <c r="AV51">
        <v>24.87936657795689</v>
      </c>
      <c r="AW51">
        <v>27.210498402432094</v>
      </c>
      <c r="AX51">
        <v>29.725415807591254</v>
      </c>
      <c r="AY51">
        <v>32.062439055109081</v>
      </c>
      <c r="AZ51">
        <v>33.699343189738805</v>
      </c>
      <c r="BA51">
        <v>33.915229881896018</v>
      </c>
      <c r="BB51">
        <v>33.775506362773605</v>
      </c>
      <c r="BC51">
        <v>33.607684696126377</v>
      </c>
      <c r="BD51">
        <v>33.521836417881502</v>
      </c>
      <c r="BE51">
        <v>33.663211031400316</v>
      </c>
      <c r="BF51">
        <v>33.794474118008139</v>
      </c>
      <c r="BG51">
        <v>34.037114225011628</v>
      </c>
      <c r="BH51">
        <v>33.304448342122747</v>
      </c>
      <c r="BI51">
        <v>0</v>
      </c>
      <c r="BJ51">
        <v>0</v>
      </c>
      <c r="BK51">
        <v>0</v>
      </c>
      <c r="BL51">
        <v>0</v>
      </c>
      <c r="BM51">
        <v>11.083183191237605</v>
      </c>
      <c r="BN51">
        <v>20.328064707025828</v>
      </c>
      <c r="BO51">
        <v>23.89672380310687</v>
      </c>
      <c r="BP51">
        <v>26.472235577364653</v>
      </c>
      <c r="BQ51">
        <v>28.575959220417953</v>
      </c>
      <c r="BR51">
        <v>30.899503394818524</v>
      </c>
      <c r="BS51">
        <v>33.310373632035223</v>
      </c>
      <c r="BT51">
        <v>35.566112257507214</v>
      </c>
      <c r="BU51">
        <v>37.923688184251311</v>
      </c>
      <c r="BV51">
        <v>40.029885941090285</v>
      </c>
      <c r="BW51">
        <v>40.524404572646546</v>
      </c>
      <c r="BX51">
        <v>40.806276744366635</v>
      </c>
      <c r="BY51">
        <v>40.706521090884578</v>
      </c>
      <c r="BZ51">
        <v>40.964017847423527</v>
      </c>
      <c r="CA51">
        <v>40.751100840143017</v>
      </c>
      <c r="CB51">
        <v>40.869772778071159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14.307137354843901</v>
      </c>
      <c r="CI51">
        <v>24.903015403197042</v>
      </c>
      <c r="CJ51">
        <v>28.00791157321024</v>
      </c>
      <c r="CK51">
        <v>30.471215168800249</v>
      </c>
      <c r="CL51">
        <v>32.535847392058407</v>
      </c>
      <c r="CM51">
        <v>34.703944246272314</v>
      </c>
      <c r="CN51">
        <v>36.779249396246918</v>
      </c>
      <c r="CO51">
        <v>39.294464981424738</v>
      </c>
      <c r="CP51">
        <v>41.794730245194643</v>
      </c>
      <c r="CQ51">
        <v>43.30315945219661</v>
      </c>
      <c r="CR51">
        <v>45.347122592374703</v>
      </c>
      <c r="CS51">
        <v>46.91844789119952</v>
      </c>
      <c r="CT51">
        <v>47.962205739061936</v>
      </c>
      <c r="CU51">
        <v>47.774958494139327</v>
      </c>
      <c r="CV51">
        <v>47.907099034513514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12.388935362400218</v>
      </c>
      <c r="DC51">
        <v>21.934662753049842</v>
      </c>
      <c r="DD51">
        <v>29.512585161834242</v>
      </c>
      <c r="DE51">
        <v>31.598671190647956</v>
      </c>
      <c r="DF51">
        <v>33.934789644783514</v>
      </c>
      <c r="DG51">
        <v>36.27569373005818</v>
      </c>
      <c r="DH51">
        <v>38.124775899936012</v>
      </c>
      <c r="DI51">
        <v>40.138639598810983</v>
      </c>
      <c r="DJ51">
        <v>42.768618026132884</v>
      </c>
      <c r="DK51">
        <v>44.436696323541582</v>
      </c>
      <c r="DL51">
        <v>46.775172880813784</v>
      </c>
      <c r="DM51">
        <v>48.700235051225363</v>
      </c>
      <c r="DN51">
        <v>50.847667110809752</v>
      </c>
      <c r="DO51">
        <v>52.339323061567519</v>
      </c>
      <c r="DP51">
        <v>52.990566836508862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16.370735493747372</v>
      </c>
      <c r="DX51">
        <v>28.093447055493844</v>
      </c>
      <c r="DY51">
        <v>31.420839668843065</v>
      </c>
      <c r="DZ51">
        <v>33.692829991856321</v>
      </c>
      <c r="EA51">
        <v>35.620366404059212</v>
      </c>
      <c r="EB51">
        <v>38.256717767647778</v>
      </c>
      <c r="EC51">
        <v>39.85367739352737</v>
      </c>
      <c r="ED51">
        <v>42.280987580667215</v>
      </c>
      <c r="EE51">
        <v>44.019615563992353</v>
      </c>
      <c r="EF51">
        <v>46.042088270917318</v>
      </c>
      <c r="EG51">
        <v>47.937947606763835</v>
      </c>
      <c r="EH51">
        <v>50.21657140183116</v>
      </c>
      <c r="EI51">
        <v>52.649402562333542</v>
      </c>
      <c r="EJ51">
        <v>54.285288109282163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14.731597068597967</v>
      </c>
      <c r="ER51">
        <v>24.33345785956098</v>
      </c>
      <c r="ES51">
        <v>31.92520330316087</v>
      </c>
      <c r="ET51">
        <v>33.742505554759568</v>
      </c>
      <c r="EU51">
        <v>36.099662540618226</v>
      </c>
      <c r="EV51">
        <v>38.17687059163255</v>
      </c>
      <c r="EW51">
        <v>40.374134711212044</v>
      </c>
      <c r="EX51">
        <v>42.548804837358439</v>
      </c>
      <c r="EY51">
        <v>44.113272781651062</v>
      </c>
      <c r="EZ51">
        <v>46.161400154337052</v>
      </c>
      <c r="FA51">
        <v>48.639775787730947</v>
      </c>
      <c r="FB51">
        <v>50.267150237252885</v>
      </c>
      <c r="FC51">
        <v>52.251327326480407</v>
      </c>
      <c r="FD51">
        <v>54.319219245101181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21.076995477710017</v>
      </c>
      <c r="FM51">
        <v>31.343326011593298</v>
      </c>
      <c r="FN51">
        <v>34.441929297011306</v>
      </c>
      <c r="FO51">
        <v>36.628661105655034</v>
      </c>
      <c r="FP51">
        <v>38.464107874042192</v>
      </c>
      <c r="FQ51">
        <v>40.655727330043426</v>
      </c>
      <c r="FR51">
        <v>42.913982236581994</v>
      </c>
      <c r="FS51">
        <v>44.461574716649288</v>
      </c>
      <c r="FT51">
        <v>46.68473336811028</v>
      </c>
      <c r="FU51">
        <v>48.305765164076796</v>
      </c>
      <c r="FV51">
        <v>50.831702575020678</v>
      </c>
      <c r="FW51">
        <v>52.426691529380058</v>
      </c>
      <c r="FX51">
        <v>54.619235779237655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18.592592812189061</v>
      </c>
      <c r="GG51">
        <v>28.274938970748181</v>
      </c>
      <c r="GH51">
        <v>34.114537772608806</v>
      </c>
      <c r="GI51">
        <v>35.695820856541665</v>
      </c>
      <c r="GJ51">
        <v>38.314486823997278</v>
      </c>
      <c r="GK51">
        <v>39.268096816543235</v>
      </c>
      <c r="GL51">
        <v>41.733562198536113</v>
      </c>
      <c r="GM51">
        <v>43.627019126719993</v>
      </c>
      <c r="GN51">
        <v>45.437830844259921</v>
      </c>
      <c r="GO51">
        <v>47.63045040140328</v>
      </c>
      <c r="GP51">
        <v>49.547647781253609</v>
      </c>
      <c r="GQ51">
        <v>51.622318883659503</v>
      </c>
      <c r="GR51">
        <v>53.129798940956221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14.811462446112875</v>
      </c>
      <c r="HA51">
        <v>23.379430944436557</v>
      </c>
      <c r="HB51">
        <v>33.028372748216441</v>
      </c>
      <c r="HC51">
        <v>36.229696754359118</v>
      </c>
      <c r="HD51">
        <v>38.189085770050518</v>
      </c>
      <c r="HE51">
        <v>40.560593178487764</v>
      </c>
      <c r="HF51">
        <v>42.328075212869216</v>
      </c>
      <c r="HG51">
        <v>43.766662018700593</v>
      </c>
      <c r="HH51">
        <v>45.359054975725194</v>
      </c>
      <c r="HI51">
        <v>47.338665671355699</v>
      </c>
      <c r="HJ51">
        <v>49.315273697982114</v>
      </c>
      <c r="HK51">
        <v>51.409451453326952</v>
      </c>
      <c r="HL51">
        <v>53.656737856159147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21.718921874630986</v>
      </c>
      <c r="HV51">
        <v>31.835879202514775</v>
      </c>
      <c r="HW51">
        <v>37.118749398279718</v>
      </c>
      <c r="HX51">
        <v>38.911044405828072</v>
      </c>
      <c r="HY51">
        <v>40.195954370808856</v>
      </c>
      <c r="HZ51">
        <v>42.047494754976718</v>
      </c>
      <c r="IA51">
        <v>43.941229514828414</v>
      </c>
      <c r="IB51">
        <v>45.770574930235547</v>
      </c>
      <c r="IC51">
        <v>47.978903517316986</v>
      </c>
      <c r="ID51">
        <v>49.399153692633718</v>
      </c>
      <c r="IE51">
        <v>51.826677562681709</v>
      </c>
      <c r="IF51">
        <v>53.717469200756646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18.686286608251532</v>
      </c>
      <c r="IP51">
        <v>25.929279592770659</v>
      </c>
      <c r="IQ51">
        <v>34.685585416254206</v>
      </c>
      <c r="IR51">
        <v>38.082669278469552</v>
      </c>
      <c r="IS51">
        <v>39.910942254704736</v>
      </c>
      <c r="IT51">
        <v>41.76516993144358</v>
      </c>
      <c r="IU51">
        <v>42.985849910676727</v>
      </c>
      <c r="IV51">
        <v>44.854633066438055</v>
      </c>
      <c r="IW51">
        <v>46.866787964687674</v>
      </c>
      <c r="IX51">
        <v>48.407556890484798</v>
      </c>
      <c r="IY51">
        <v>50.334089267258157</v>
      </c>
      <c r="IZ51">
        <v>52.540374041099724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24.439543020696334</v>
      </c>
      <c r="JK51">
        <v>34.057746768881081</v>
      </c>
      <c r="JL51">
        <v>38.309273350922162</v>
      </c>
      <c r="JM51">
        <v>40.43919721946051</v>
      </c>
      <c r="JN51">
        <v>42.564266439528048</v>
      </c>
      <c r="JO51">
        <v>43.452779107683568</v>
      </c>
      <c r="JP51">
        <v>45.08052369391195</v>
      </c>
      <c r="JQ51">
        <v>46.903127039261292</v>
      </c>
      <c r="JR51">
        <v>49.026225264610616</v>
      </c>
      <c r="JS51">
        <v>50.600219266674415</v>
      </c>
      <c r="JT51">
        <v>52.576562928057164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22.110461911085356</v>
      </c>
      <c r="KE51">
        <v>28.519937275640121</v>
      </c>
      <c r="KF51">
        <v>37.690191562116695</v>
      </c>
      <c r="KG51">
        <v>40.678861907830203</v>
      </c>
      <c r="KH51">
        <v>42.020711348034283</v>
      </c>
      <c r="KI51">
        <v>43.894338245281368</v>
      </c>
      <c r="KJ51">
        <v>45.334823965055072</v>
      </c>
      <c r="KK51">
        <v>47.22779802521702</v>
      </c>
      <c r="KL51">
        <v>49.101357177877311</v>
      </c>
      <c r="KM51">
        <v>51.167712449157428</v>
      </c>
      <c r="KN51">
        <v>52.973071577941518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16.397476602540518</v>
      </c>
      <c r="KY51">
        <v>26.42298114223912</v>
      </c>
      <c r="KZ51">
        <v>35.854161126990782</v>
      </c>
      <c r="LA51">
        <v>40.072658499896249</v>
      </c>
      <c r="LB51">
        <v>41.80240211327822</v>
      </c>
      <c r="LC51">
        <v>42.71884432447461</v>
      </c>
      <c r="LD51">
        <v>44.768762044753075</v>
      </c>
      <c r="LE51">
        <v>46.046242712576237</v>
      </c>
      <c r="LF51">
        <v>47.487984311671561</v>
      </c>
      <c r="LG51">
        <v>49.485202795073924</v>
      </c>
      <c r="LH51">
        <v>51.197738856816571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22.203078880605592</v>
      </c>
      <c r="LT51">
        <v>26.741357131294009</v>
      </c>
      <c r="LU51">
        <v>37.072487560064246</v>
      </c>
      <c r="LV51">
        <v>41.701307903321919</v>
      </c>
      <c r="LW51">
        <v>42.883366539256812</v>
      </c>
      <c r="LX51">
        <v>44.772439558003995</v>
      </c>
      <c r="LY51">
        <v>45.947886578393813</v>
      </c>
      <c r="LZ51">
        <v>48.182531273426221</v>
      </c>
      <c r="MA51">
        <v>49.926706217782211</v>
      </c>
      <c r="MB51">
        <v>51.055563399474323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25.498832432641599</v>
      </c>
      <c r="MO51">
        <v>30.894854641119974</v>
      </c>
      <c r="MP51">
        <v>39.063168402114002</v>
      </c>
      <c r="MQ51">
        <v>43.093209516797138</v>
      </c>
      <c r="MR51">
        <v>44.934649299179533</v>
      </c>
      <c r="MS51">
        <v>45.879648556287805</v>
      </c>
      <c r="MT51">
        <v>47.65118625579013</v>
      </c>
      <c r="MU51">
        <v>48.97850270801176</v>
      </c>
      <c r="MV51">
        <v>50.158804010001276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18.967992492218407</v>
      </c>
      <c r="NI51">
        <v>27.484322961380872</v>
      </c>
      <c r="NJ51">
        <v>33.735270922842673</v>
      </c>
      <c r="NK51">
        <v>39.4992726288394</v>
      </c>
      <c r="NL51">
        <v>43.841492602349298</v>
      </c>
      <c r="NM51">
        <v>45.290398194727516</v>
      </c>
      <c r="NN51">
        <v>46.531224708729944</v>
      </c>
      <c r="NO51">
        <v>48.228892127324109</v>
      </c>
      <c r="NP51">
        <v>49.865073173787458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21.035460702352978</v>
      </c>
      <c r="OD51">
        <v>30.294783926962868</v>
      </c>
      <c r="OE51">
        <v>35.598257387178244</v>
      </c>
      <c r="OF51">
        <v>41.229168184937549</v>
      </c>
      <c r="OG51">
        <v>44.981242979407362</v>
      </c>
      <c r="OH51">
        <v>46.240579581498658</v>
      </c>
      <c r="OI51">
        <v>47.491894390133091</v>
      </c>
      <c r="OJ51">
        <v>49.620359819814304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25.599104199303628</v>
      </c>
      <c r="OY51">
        <v>27.600328038096386</v>
      </c>
      <c r="OZ51">
        <v>37.853337925258636</v>
      </c>
      <c r="PA51">
        <v>42.491136566972109</v>
      </c>
      <c r="PB51">
        <v>45.872967572538137</v>
      </c>
      <c r="PC51">
        <v>47.609377653714368</v>
      </c>
      <c r="PD51">
        <v>48.456519422648235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25.600424899883805</v>
      </c>
      <c r="PT51">
        <v>28.786826416835641</v>
      </c>
      <c r="PU51">
        <v>38.632141272801213</v>
      </c>
      <c r="PV51">
        <v>43.199557625627854</v>
      </c>
      <c r="PW51">
        <v>46.41467124019929</v>
      </c>
      <c r="PX51">
        <v>47.819129635207808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15.575317362098698</v>
      </c>
      <c r="QN51">
        <v>28.852767574920559</v>
      </c>
      <c r="QO51">
        <v>30.588347306111324</v>
      </c>
      <c r="QP51">
        <v>39.055939123441057</v>
      </c>
      <c r="QQ51">
        <v>45.661700439691572</v>
      </c>
      <c r="QR51">
        <v>47.331980437328426</v>
      </c>
      <c r="QS51" s="102" t="s">
        <v>814</v>
      </c>
      <c r="QU51" s="147"/>
      <c r="QV51" s="148"/>
      <c r="QW51" s="148"/>
      <c r="QX51" s="102"/>
    </row>
    <row r="52" spans="1:533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 s="102" t="s">
        <v>368</v>
      </c>
      <c r="QU52" s="147"/>
      <c r="QV52" s="148"/>
      <c r="QW52" s="148"/>
      <c r="QX52" s="102"/>
      <c r="QY52" s="154" t="s">
        <v>1324</v>
      </c>
      <c r="RA52" s="44">
        <v>1</v>
      </c>
      <c r="RB52" s="44">
        <v>2</v>
      </c>
      <c r="RC52" s="44">
        <v>3</v>
      </c>
      <c r="RD52" s="44">
        <v>4</v>
      </c>
      <c r="RE52" s="44">
        <v>5</v>
      </c>
      <c r="RF52" s="44">
        <v>6</v>
      </c>
      <c r="RG52" s="44">
        <v>7</v>
      </c>
      <c r="RH52" s="44">
        <v>8</v>
      </c>
      <c r="RI52" s="44">
        <v>9</v>
      </c>
      <c r="RJ52" s="44">
        <v>10</v>
      </c>
      <c r="RK52" s="44">
        <v>11</v>
      </c>
      <c r="RL52" s="44">
        <v>12</v>
      </c>
      <c r="RM52" s="44">
        <v>13</v>
      </c>
      <c r="RN52" s="44">
        <v>14</v>
      </c>
      <c r="RO52" s="44">
        <v>15</v>
      </c>
      <c r="RP52" s="44">
        <v>16</v>
      </c>
      <c r="RQ52" s="44">
        <v>17</v>
      </c>
      <c r="RR52" s="44">
        <v>18</v>
      </c>
      <c r="RS52" s="44">
        <v>19</v>
      </c>
      <c r="RT52" s="44">
        <v>20</v>
      </c>
      <c r="RV52" s="95" t="s">
        <v>1314</v>
      </c>
      <c r="RW52" s="44" t="s">
        <v>886</v>
      </c>
      <c r="RX52" s="44" t="s">
        <v>627</v>
      </c>
      <c r="RY52" s="157" t="s">
        <v>1349</v>
      </c>
      <c r="RZ52" s="157" t="s">
        <v>1348</v>
      </c>
      <c r="SA52" s="158" t="s">
        <v>1354</v>
      </c>
      <c r="SB52" s="44" t="s">
        <v>1333</v>
      </c>
    </row>
    <row r="53" spans="1:533" x14ac:dyDescent="0.3">
      <c r="A53">
        <v>0</v>
      </c>
      <c r="B53">
        <v>0</v>
      </c>
      <c r="C53">
        <v>0.21792743429477157</v>
      </c>
      <c r="D53">
        <v>0</v>
      </c>
      <c r="E53">
        <v>0</v>
      </c>
      <c r="F53">
        <v>1.1971283539298455E-3</v>
      </c>
      <c r="G53">
        <v>2.1907901938331407E-3</v>
      </c>
      <c r="H53">
        <v>0</v>
      </c>
      <c r="I53">
        <v>0</v>
      </c>
      <c r="J53">
        <v>0</v>
      </c>
      <c r="K53">
        <v>0</v>
      </c>
      <c r="L53">
        <v>3.6751227549991543E-4</v>
      </c>
      <c r="M53">
        <v>3.3113281365720898E-4</v>
      </c>
      <c r="N53">
        <v>0</v>
      </c>
      <c r="O53">
        <v>1.9929983271958237E-4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6.6523595949961232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8.3159197547550914</v>
      </c>
      <c r="DC53">
        <v>0.69488132804266878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7.9728110455031027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1.2862811355752837</v>
      </c>
      <c r="ER53">
        <v>0.60108554409562454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0.65112428259948929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3.1862989357969922</v>
      </c>
      <c r="GG53">
        <v>0.60780291150747556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2.1459118508780266</v>
      </c>
      <c r="HA53">
        <v>0.86321329780259393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0.37935636521985744</v>
      </c>
      <c r="HV53">
        <v>0.50222903204729263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1.4115239314771035</v>
      </c>
      <c r="IP53">
        <v>0.77969607777033878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4.9228284037045018</v>
      </c>
      <c r="JK53">
        <v>0.41535822642696113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1.8460682993129189</v>
      </c>
      <c r="KE53">
        <v>0.87162953824931844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2.3640130291022956</v>
      </c>
      <c r="KY53">
        <v>4.6186362992975472</v>
      </c>
      <c r="KZ53">
        <v>0.53605343086644042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1.282431139167131</v>
      </c>
      <c r="LT53">
        <v>0.75676486565097789</v>
      </c>
      <c r="LU53">
        <v>0.57795732586488657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2.1180062763363825</v>
      </c>
      <c r="MO53">
        <v>0.46532435773380121</v>
      </c>
      <c r="MP53">
        <v>4.1761938262460843E-2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3.3784709826988877</v>
      </c>
      <c r="NJ53">
        <v>1.1729796889767772</v>
      </c>
      <c r="NK53">
        <v>0.16295862238952594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0.42688529971400041</v>
      </c>
      <c r="OD53">
        <v>3.3524809349351106</v>
      </c>
      <c r="OE53">
        <v>0.48560283461503745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2.05995032082506</v>
      </c>
      <c r="OY53">
        <v>9.8984449460384845</v>
      </c>
      <c r="OZ53">
        <v>0.3727416233165024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1.0660563981967295</v>
      </c>
      <c r="PT53">
        <v>4.7635160794894142</v>
      </c>
      <c r="PU53">
        <v>0.11620070006483936</v>
      </c>
      <c r="PV53">
        <v>9.1992152639602864E-2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2.3307757540339153</v>
      </c>
      <c r="QN53">
        <v>0.39763676837014933</v>
      </c>
      <c r="QO53">
        <v>1.4257152134936073</v>
      </c>
      <c r="QP53">
        <v>1.080118399282846</v>
      </c>
      <c r="QQ53">
        <v>0</v>
      </c>
      <c r="QR53">
        <v>0</v>
      </c>
      <c r="QS53" s="102" t="s">
        <v>89</v>
      </c>
      <c r="QU53" s="147"/>
      <c r="QV53" s="148"/>
      <c r="QW53" s="148"/>
      <c r="QX53" s="102"/>
      <c r="QY53" s="154">
        <v>1</v>
      </c>
      <c r="QZ53" s="44">
        <v>0.1</v>
      </c>
      <c r="RA53" s="44">
        <f>RA27-RA2</f>
        <v>0</v>
      </c>
      <c r="RB53" s="44">
        <f t="shared" ref="RB53:RJ53" si="56">RB27-RB2</f>
        <v>0</v>
      </c>
      <c r="RC53" s="44">
        <f t="shared" si="56"/>
        <v>-268.24021754439264</v>
      </c>
      <c r="RD53" s="44">
        <f t="shared" si="56"/>
        <v>-267.84180168111925</v>
      </c>
      <c r="RE53" s="44">
        <f t="shared" si="56"/>
        <v>-268.96382909002386</v>
      </c>
      <c r="RF53" s="44">
        <f t="shared" si="56"/>
        <v>-268.25277673203027</v>
      </c>
      <c r="RG53" s="44">
        <f t="shared" si="56"/>
        <v>-269.22509719648815</v>
      </c>
      <c r="RH53" s="44">
        <f t="shared" si="56"/>
        <v>-269.6722285286337</v>
      </c>
      <c r="RI53" s="44">
        <f t="shared" si="56"/>
        <v>-269.08939527418306</v>
      </c>
      <c r="RJ53" s="44">
        <f t="shared" si="56"/>
        <v>-266.46774688264941</v>
      </c>
      <c r="RK53" s="44">
        <f>RK27-RK2</f>
        <v>-268.81610122034635</v>
      </c>
      <c r="RL53" s="44">
        <f t="shared" ref="RL53:RT53" si="57">RL27-RL2</f>
        <v>-268.77361739756452</v>
      </c>
      <c r="RM53" s="44">
        <f t="shared" si="57"/>
        <v>-268.09030848853672</v>
      </c>
      <c r="RN53" s="44">
        <f t="shared" si="57"/>
        <v>-268.16852248999703</v>
      </c>
      <c r="RO53" s="44">
        <f t="shared" si="57"/>
        <v>-267.1063794243596</v>
      </c>
      <c r="RP53" s="44">
        <f t="shared" si="57"/>
        <v>-266.79321993119902</v>
      </c>
      <c r="RQ53" s="44">
        <f t="shared" si="57"/>
        <v>-267.06394525383621</v>
      </c>
      <c r="RR53" s="44">
        <f t="shared" si="57"/>
        <v>-266.7970016342565</v>
      </c>
      <c r="RS53" s="44">
        <f t="shared" si="57"/>
        <v>-266.73328249851829</v>
      </c>
      <c r="RT53" s="44">
        <f t="shared" si="57"/>
        <v>-266.97841432663472</v>
      </c>
      <c r="RV53" s="95">
        <f>(1.9382*(10^18))*RX53 + 1.9198*(10^18)</f>
        <v>2.11362E+18</v>
      </c>
      <c r="RW53" s="44">
        <f>(119469*RX53+56202)/10^4</f>
        <v>6.8148899999999992</v>
      </c>
      <c r="RX53" s="44">
        <v>0.1</v>
      </c>
      <c r="RY53" s="44">
        <f>(0.19*RF53+0.81*RG53)</f>
        <v>-269.0403563082412</v>
      </c>
      <c r="RZ53" s="44">
        <f>RY53/1000</f>
        <v>-0.26904035630824119</v>
      </c>
      <c r="SA53" s="12">
        <f t="shared" ref="SA53:SA75" si="58">(RZ53/RV53)*(10^18)</f>
        <v>-0.12728889597384638</v>
      </c>
      <c r="SB53" s="44">
        <v>19.61601548901249</v>
      </c>
    </row>
    <row r="54" spans="1:533" x14ac:dyDescent="0.3">
      <c r="A54">
        <v>0</v>
      </c>
      <c r="B54">
        <v>0</v>
      </c>
      <c r="C54">
        <v>1.8901899094611645E-2</v>
      </c>
      <c r="D54">
        <v>0.24624605704584984</v>
      </c>
      <c r="E54">
        <v>0.25175772161358539</v>
      </c>
      <c r="F54">
        <v>0.22088404348627433</v>
      </c>
      <c r="G54">
        <v>3.3656326573219604E-2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8.8829231997139366E-2</v>
      </c>
      <c r="Y54">
        <v>0.65096511529109036</v>
      </c>
      <c r="Z54">
        <v>0.61874658585903319</v>
      </c>
      <c r="AA54">
        <v>0.60704985046484006</v>
      </c>
      <c r="AB54">
        <v>0.58045726480463611</v>
      </c>
      <c r="AC54">
        <v>0.46237741346125821</v>
      </c>
      <c r="AD54">
        <v>1.854971693266512E-2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0.31869838084363666</v>
      </c>
      <c r="AT54">
        <v>0.98397872366875649</v>
      </c>
      <c r="AU54">
        <v>0.98576446731697742</v>
      </c>
      <c r="AV54">
        <v>0.98296281313846667</v>
      </c>
      <c r="AW54">
        <v>1.0012987943181455</v>
      </c>
      <c r="AX54">
        <v>0.95912724893867263</v>
      </c>
      <c r="AY54">
        <v>0.77797658362822031</v>
      </c>
      <c r="AZ54">
        <v>0.18015746780253322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0.45661815394360261</v>
      </c>
      <c r="BO54">
        <v>1.359639744085275</v>
      </c>
      <c r="BP54">
        <v>1.2931550251702333</v>
      </c>
      <c r="BQ54">
        <v>1.3535673569002549</v>
      </c>
      <c r="BR54">
        <v>1.3551218866174788</v>
      </c>
      <c r="BS54">
        <v>1.3241735561118018</v>
      </c>
      <c r="BT54">
        <v>1.3498987508800724</v>
      </c>
      <c r="BU54">
        <v>1.1317447668591674</v>
      </c>
      <c r="BV54">
        <v>0.82294115557879566</v>
      </c>
      <c r="BW54">
        <v>0.17230438264237688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1.2638554278620828</v>
      </c>
      <c r="CJ54">
        <v>1.6935613637826246</v>
      </c>
      <c r="CK54">
        <v>1.6382808550665919</v>
      </c>
      <c r="CL54">
        <v>1.6955387368075963</v>
      </c>
      <c r="CM54">
        <v>1.7342836373573676</v>
      </c>
      <c r="CN54">
        <v>1.7683780262166551</v>
      </c>
      <c r="CO54">
        <v>1.6980743092793682</v>
      </c>
      <c r="CP54">
        <v>1.6388628279606088</v>
      </c>
      <c r="CQ54">
        <v>1.534883145687828</v>
      </c>
      <c r="CR54">
        <v>1.4131646412062726</v>
      </c>
      <c r="CS54">
        <v>0.28654659290983198</v>
      </c>
      <c r="CT54">
        <v>0.16529391100387975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0.38788546205619612</v>
      </c>
      <c r="DD54">
        <v>1.6980342216179123</v>
      </c>
      <c r="DE54">
        <v>1.8530586112560761</v>
      </c>
      <c r="DF54">
        <v>1.8200880652881124</v>
      </c>
      <c r="DG54">
        <v>1.7870465477535178</v>
      </c>
      <c r="DH54">
        <v>1.9032256601241744</v>
      </c>
      <c r="DI54">
        <v>1.9434291733135893</v>
      </c>
      <c r="DJ54">
        <v>1.8313095159041546</v>
      </c>
      <c r="DK54">
        <v>1.8525065153718128</v>
      </c>
      <c r="DL54">
        <v>1.7976406950269999</v>
      </c>
      <c r="DM54">
        <v>1.66383264109332</v>
      </c>
      <c r="DN54">
        <v>1.2729085687816617</v>
      </c>
      <c r="DO54">
        <v>0.30903573545828533</v>
      </c>
      <c r="DP54">
        <v>0.14141096357259481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2.0606713569499622</v>
      </c>
      <c r="DY54">
        <v>2.5286802935673021</v>
      </c>
      <c r="DZ54">
        <v>2.5071107753735076</v>
      </c>
      <c r="EA54">
        <v>2.5669491149751478</v>
      </c>
      <c r="EB54">
        <v>2.4441684411739861</v>
      </c>
      <c r="EC54">
        <v>2.6046239170433489</v>
      </c>
      <c r="ED54">
        <v>2.5246809501787273</v>
      </c>
      <c r="EE54">
        <v>2.5029466485628755</v>
      </c>
      <c r="EF54">
        <v>2.5434755539672311</v>
      </c>
      <c r="EG54">
        <v>2.5940805007194925</v>
      </c>
      <c r="EH54">
        <v>2.3860958893218864</v>
      </c>
      <c r="EI54">
        <v>1.8926563809918746</v>
      </c>
      <c r="EJ54">
        <v>0.66567119625908122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0.80276998918255527</v>
      </c>
      <c r="ES54">
        <v>2.7976237734920613</v>
      </c>
      <c r="ET54">
        <v>3.0571677641585335</v>
      </c>
      <c r="EU54">
        <v>2.990748199390096</v>
      </c>
      <c r="EV54">
        <v>3.0015633189967024</v>
      </c>
      <c r="EW54">
        <v>2.9767662912210784</v>
      </c>
      <c r="EX54">
        <v>2.9652344344395276</v>
      </c>
      <c r="EY54">
        <v>2.9748952958621699</v>
      </c>
      <c r="EZ54">
        <v>2.9975869963756057</v>
      </c>
      <c r="FA54">
        <v>2.8872560454154801</v>
      </c>
      <c r="FB54">
        <v>3.0233726289093705</v>
      </c>
      <c r="FC54">
        <v>2.6824805673219227</v>
      </c>
      <c r="FD54">
        <v>2.262869278311693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0.22188582882489852</v>
      </c>
      <c r="FM54">
        <v>3.0036399420187139</v>
      </c>
      <c r="FN54">
        <v>3.4418586976167513</v>
      </c>
      <c r="FO54">
        <v>3.394387371327277</v>
      </c>
      <c r="FP54">
        <v>3.4557571443552546</v>
      </c>
      <c r="FQ54">
        <v>3.4244275779467608</v>
      </c>
      <c r="FR54">
        <v>3.3793577881706756</v>
      </c>
      <c r="FS54">
        <v>3.3762078243740157</v>
      </c>
      <c r="FT54">
        <v>3.3347380998970513</v>
      </c>
      <c r="FU54">
        <v>3.4401446377296629</v>
      </c>
      <c r="FV54">
        <v>3.3143941126078054</v>
      </c>
      <c r="FW54">
        <v>3.4356447845602802</v>
      </c>
      <c r="FX54">
        <v>3.2595134366887417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1.4360636325374203</v>
      </c>
      <c r="GH54">
        <v>3.8997599312595712</v>
      </c>
      <c r="GI54">
        <v>4.2758744024637432</v>
      </c>
      <c r="GJ54">
        <v>4.1218318235619718</v>
      </c>
      <c r="GK54">
        <v>4.4072411049989224</v>
      </c>
      <c r="GL54">
        <v>4.2924985756555021</v>
      </c>
      <c r="GM54">
        <v>4.1703578373248584</v>
      </c>
      <c r="GN54">
        <v>4.2208780635755252</v>
      </c>
      <c r="GO54">
        <v>4.1636948473063446</v>
      </c>
      <c r="GP54">
        <v>4.1823464354610902</v>
      </c>
      <c r="GQ54">
        <v>4.1525044821928123</v>
      </c>
      <c r="GR54">
        <v>4.2794763567505996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0.49287876766324401</v>
      </c>
      <c r="HB54">
        <v>3.8005324325409715</v>
      </c>
      <c r="HC54">
        <v>4.7079604615306421</v>
      </c>
      <c r="HD54">
        <v>4.697602984700465</v>
      </c>
      <c r="HE54">
        <v>4.5968534521687783</v>
      </c>
      <c r="HF54">
        <v>4.6437405535908605</v>
      </c>
      <c r="HG54">
        <v>4.6268741414779342</v>
      </c>
      <c r="HH54">
        <v>4.7298240830981353</v>
      </c>
      <c r="HI54">
        <v>4.7164160743749575</v>
      </c>
      <c r="HJ54">
        <v>4.6919160441955423</v>
      </c>
      <c r="HK54">
        <v>4.6715655763381072</v>
      </c>
      <c r="HL54">
        <v>4.602846474737964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0.98160880397052885</v>
      </c>
      <c r="HW54">
        <v>4.590348482821117</v>
      </c>
      <c r="HX54">
        <v>5.0783946110107969</v>
      </c>
      <c r="HY54">
        <v>5.2156638740995227</v>
      </c>
      <c r="HZ54">
        <v>5.2449511778833706</v>
      </c>
      <c r="IA54">
        <v>5.1002684134114062</v>
      </c>
      <c r="IB54">
        <v>5.1004435665240608</v>
      </c>
      <c r="IC54">
        <v>5.0382744418656626</v>
      </c>
      <c r="ID54">
        <v>5.1683234878268269</v>
      </c>
      <c r="IE54">
        <v>5.0174594395879275</v>
      </c>
      <c r="IF54">
        <v>5.0203687085524988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1.0575590338089518</v>
      </c>
      <c r="IQ54">
        <v>4.7484042308529739</v>
      </c>
      <c r="IR54">
        <v>5.8984385146229235</v>
      </c>
      <c r="IS54">
        <v>5.9055586329082779</v>
      </c>
      <c r="IT54">
        <v>5.9147322009623799</v>
      </c>
      <c r="IU54">
        <v>5.90548028319997</v>
      </c>
      <c r="IV54">
        <v>5.8918201272484358</v>
      </c>
      <c r="IW54">
        <v>5.8462263313908682</v>
      </c>
      <c r="IX54">
        <v>5.9426703018994731</v>
      </c>
      <c r="IY54">
        <v>5.9114881647660669</v>
      </c>
      <c r="IZ54">
        <v>5.8112899085425047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0.20976991928164504</v>
      </c>
      <c r="JK54">
        <v>1.7780908124098602</v>
      </c>
      <c r="JL54">
        <v>5.7948528813858573</v>
      </c>
      <c r="JM54">
        <v>6.3656361231175138</v>
      </c>
      <c r="JN54">
        <v>6.2770069055523319</v>
      </c>
      <c r="JO54">
        <v>6.348745525207554</v>
      </c>
      <c r="JP54">
        <v>6.3765781739749468</v>
      </c>
      <c r="JQ54">
        <v>6.3822418930188638</v>
      </c>
      <c r="JR54">
        <v>6.286196984692447</v>
      </c>
      <c r="JS54">
        <v>6.3423702024867632</v>
      </c>
      <c r="JT54">
        <v>6.285861110124654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1.0126747799233791</v>
      </c>
      <c r="KF54">
        <v>5.0266407892713696</v>
      </c>
      <c r="KG54">
        <v>6.6820348268313055</v>
      </c>
      <c r="KH54">
        <v>6.9194898724845304</v>
      </c>
      <c r="KI54">
        <v>6.7449711650193773</v>
      </c>
      <c r="KJ54">
        <v>6.8154655941738893</v>
      </c>
      <c r="KK54">
        <v>6.7705438862139138</v>
      </c>
      <c r="KL54">
        <v>6.7270274047371839</v>
      </c>
      <c r="KM54">
        <v>6.6553695534361648</v>
      </c>
      <c r="KN54">
        <v>6.6407628630311004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0.46462954829785863</v>
      </c>
      <c r="KZ54">
        <v>2.9795292480882685</v>
      </c>
      <c r="LA54">
        <v>6.368854104575016</v>
      </c>
      <c r="LB54">
        <v>7.6356173913739358</v>
      </c>
      <c r="LC54">
        <v>7.6420336468650234</v>
      </c>
      <c r="LD54">
        <v>7.5459370073470682</v>
      </c>
      <c r="LE54">
        <v>7.6428739009134103</v>
      </c>
      <c r="LF54">
        <v>7.6905462310676098</v>
      </c>
      <c r="LG54">
        <v>7.6182334239279603</v>
      </c>
      <c r="LH54">
        <v>7.6074949054461118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1.010098390623928</v>
      </c>
      <c r="LU54">
        <v>4.14749467396891</v>
      </c>
      <c r="LV54">
        <v>7.4559938196434601</v>
      </c>
      <c r="LW54">
        <v>8.0606104550546132</v>
      </c>
      <c r="LX54">
        <v>7.9767326657294353</v>
      </c>
      <c r="LY54">
        <v>8.0812996612553487</v>
      </c>
      <c r="LZ54">
        <v>7.9622916735891902</v>
      </c>
      <c r="MA54">
        <v>7.9168477132611255</v>
      </c>
      <c r="MB54">
        <v>8.0349825694860044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0.61890135823749182</v>
      </c>
      <c r="MP54">
        <v>4.6118048367982887</v>
      </c>
      <c r="MQ54">
        <v>7.6838460760365246</v>
      </c>
      <c r="MR54">
        <v>8.3734537594593732</v>
      </c>
      <c r="MS54">
        <v>8.495574424009277</v>
      </c>
      <c r="MT54">
        <v>8.4760368225664582</v>
      </c>
      <c r="MU54">
        <v>8.51458011806535</v>
      </c>
      <c r="MV54">
        <v>8.619173008438402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6.3594905585540901E-2</v>
      </c>
      <c r="NJ54">
        <v>1.6986698057928664</v>
      </c>
      <c r="NK54">
        <v>6.1399384353256359</v>
      </c>
      <c r="NL54">
        <v>8.0744950904219923</v>
      </c>
      <c r="NM54">
        <v>9.1589500645151851</v>
      </c>
      <c r="NN54">
        <v>9.2281839323947459</v>
      </c>
      <c r="NO54">
        <v>9.1940437261056847</v>
      </c>
      <c r="NP54">
        <v>9.169679972973368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0.35578183784483036</v>
      </c>
      <c r="OE54">
        <v>1.9689016074995338</v>
      </c>
      <c r="OF54">
        <v>5.8845012996975061</v>
      </c>
      <c r="OG54">
        <v>8.5964289689223961</v>
      </c>
      <c r="OH54">
        <v>9.708441244991171</v>
      </c>
      <c r="OI54">
        <v>9.7442380697136119</v>
      </c>
      <c r="OJ54">
        <v>9.6272215053425221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0.60354387868355996</v>
      </c>
      <c r="OZ54">
        <v>1.9032584847169898</v>
      </c>
      <c r="PA54">
        <v>6.1652181513379549</v>
      </c>
      <c r="PB54">
        <v>9.6831608865530008</v>
      </c>
      <c r="PC54">
        <v>10.145735890689751</v>
      </c>
      <c r="PD54">
        <v>10.294784889129218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1.3245388933701319</v>
      </c>
      <c r="PU54">
        <v>2.898045483464379</v>
      </c>
      <c r="PV54">
        <v>5.8225999427856863</v>
      </c>
      <c r="PW54">
        <v>9.5863271396794953</v>
      </c>
      <c r="PX54">
        <v>10.781280806211733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0.92031637045978343</v>
      </c>
      <c r="QP54">
        <v>2.4864712547852905</v>
      </c>
      <c r="QQ54">
        <v>5.8295131948166805</v>
      </c>
      <c r="QR54">
        <v>9.1537188943340908</v>
      </c>
      <c r="QS54" s="102" t="s">
        <v>91</v>
      </c>
      <c r="QU54" s="147"/>
      <c r="QV54" s="148"/>
      <c r="QW54" s="148"/>
      <c r="QX54" s="102"/>
      <c r="QY54" s="154">
        <v>2</v>
      </c>
      <c r="QZ54" s="44">
        <v>0.15</v>
      </c>
      <c r="RA54" s="44">
        <f t="shared" ref="RA54:RJ75" si="59">RA28-RA3</f>
        <v>0</v>
      </c>
      <c r="RB54" s="44">
        <f t="shared" si="59"/>
        <v>0</v>
      </c>
      <c r="RC54" s="44">
        <f t="shared" si="59"/>
        <v>0</v>
      </c>
      <c r="RD54" s="44">
        <f t="shared" si="59"/>
        <v>-384.36517449478106</v>
      </c>
      <c r="RE54" s="44">
        <f t="shared" si="59"/>
        <v>-381.68589234265301</v>
      </c>
      <c r="RF54" s="44">
        <f t="shared" si="59"/>
        <v>-381.44473415478342</v>
      </c>
      <c r="RG54" s="44">
        <f t="shared" si="59"/>
        <v>-381.16487359475377</v>
      </c>
      <c r="RH54" s="44">
        <f t="shared" si="59"/>
        <v>-382.41702723407116</v>
      </c>
      <c r="RI54" s="44">
        <f t="shared" si="59"/>
        <v>-385.33045337345811</v>
      </c>
      <c r="RJ54" s="44">
        <f t="shared" si="59"/>
        <v>-383.881212085063</v>
      </c>
      <c r="RK54" s="44">
        <f t="shared" ref="RK54:RT54" si="60">RK28-RK3</f>
        <v>-382.20930349071295</v>
      </c>
      <c r="RL54" s="44">
        <f t="shared" si="60"/>
        <v>-383.62949281564306</v>
      </c>
      <c r="RM54" s="44">
        <f t="shared" si="60"/>
        <v>-384.97821685383315</v>
      </c>
      <c r="RN54" s="44">
        <f t="shared" si="60"/>
        <v>-381.87060539962931</v>
      </c>
      <c r="RO54" s="44">
        <f t="shared" si="60"/>
        <v>-380.53738251482764</v>
      </c>
      <c r="RP54" s="44">
        <f t="shared" si="60"/>
        <v>-380.01319983705662</v>
      </c>
      <c r="RQ54" s="44">
        <f t="shared" si="60"/>
        <v>-378.53636092855731</v>
      </c>
      <c r="RR54" s="44">
        <f t="shared" si="60"/>
        <v>-381.12552001680979</v>
      </c>
      <c r="RS54" s="44">
        <f t="shared" si="60"/>
        <v>-379.67562782845562</v>
      </c>
      <c r="RT54" s="44">
        <f t="shared" si="60"/>
        <v>-378.52597973958609</v>
      </c>
      <c r="RV54" s="95">
        <f t="shared" ref="RV54:RV75" si="61">(1.9382*(10^18))*RX54 + 1.9198*(10^18)</f>
        <v>2.21053E+18</v>
      </c>
      <c r="RW54" s="44">
        <f t="shared" ref="RW54:RW75" si="62">(119469*RX54+56202)/10^4</f>
        <v>7.4122350000000008</v>
      </c>
      <c r="RX54" s="44">
        <v>0.15</v>
      </c>
      <c r="RY54" s="44">
        <f>(0.59*RG54+0.41*RH54)</f>
        <v>-381.67825658687389</v>
      </c>
      <c r="RZ54" s="44">
        <f t="shared" ref="RZ54:RZ75" si="63">RY54/1000</f>
        <v>-0.38167825658687388</v>
      </c>
      <c r="SA54" s="12">
        <f t="shared" si="58"/>
        <v>-0.17266368544506244</v>
      </c>
      <c r="SB54" s="44">
        <v>21.656459582536041</v>
      </c>
      <c r="TG54" s="28"/>
    </row>
    <row r="55" spans="1:533" x14ac:dyDescent="0.3">
      <c r="A55">
        <v>0</v>
      </c>
      <c r="B55">
        <v>0</v>
      </c>
      <c r="C55">
        <v>3.8360076810814922E-3</v>
      </c>
      <c r="D55">
        <v>2.7113132251186615E-3</v>
      </c>
      <c r="E55">
        <v>9.4282893562952705E-3</v>
      </c>
      <c r="F55">
        <v>8.492219438626776E-3</v>
      </c>
      <c r="G55">
        <v>1.2197650182747394E-2</v>
      </c>
      <c r="H55">
        <v>1.0248758511181818E-2</v>
      </c>
      <c r="I55">
        <v>1.4294562013505758E-2</v>
      </c>
      <c r="J55">
        <v>8.3557355730279597E-3</v>
      </c>
      <c r="K55">
        <v>9.1785262298504974E-3</v>
      </c>
      <c r="L55">
        <v>1.4514815493405107E-2</v>
      </c>
      <c r="M55">
        <v>1.1760878634712741E-2</v>
      </c>
      <c r="N55">
        <v>6.4533177041989779E-3</v>
      </c>
      <c r="O55">
        <v>9.0584031156072456E-3</v>
      </c>
      <c r="P55">
        <v>9.6820899265367185E-3</v>
      </c>
      <c r="Q55">
        <v>8.8376247698707076E-3</v>
      </c>
      <c r="R55">
        <v>9.3019418911610505E-3</v>
      </c>
      <c r="S55">
        <v>8.5356459407445549E-3</v>
      </c>
      <c r="T55">
        <v>1.0687691341210804E-2</v>
      </c>
      <c r="U55">
        <v>0</v>
      </c>
      <c r="V55">
        <v>0</v>
      </c>
      <c r="W55">
        <v>0</v>
      </c>
      <c r="X55">
        <v>-4.0268048295815223E-31</v>
      </c>
      <c r="Y55">
        <v>-3.4211224824726389E-33</v>
      </c>
      <c r="Z55">
        <v>-6.4138675576743054E-31</v>
      </c>
      <c r="AA55">
        <v>3.9209729641470716E-31</v>
      </c>
      <c r="AB55">
        <v>-5.4524694304263615E-31</v>
      </c>
      <c r="AC55">
        <v>-9.4062087750043732E-31</v>
      </c>
      <c r="AD55">
        <v>-2.6659124312099751E-30</v>
      </c>
      <c r="AE55">
        <v>-2.7457185280586139E-30</v>
      </c>
      <c r="AF55">
        <v>-5.9332196671683626E-31</v>
      </c>
      <c r="AG55">
        <v>-1.6844467889387683E-30</v>
      </c>
      <c r="AH55">
        <v>-6.1860893469898402E-31</v>
      </c>
      <c r="AI55">
        <v>-2.4507976861567138E-30</v>
      </c>
      <c r="AJ55">
        <v>-2.5051697902583651E-30</v>
      </c>
      <c r="AK55">
        <v>-8.134046852748063E-31</v>
      </c>
      <c r="AL55">
        <v>-3.028041099096244E-30</v>
      </c>
      <c r="AM55">
        <v>-1.3881547151023601E-30</v>
      </c>
      <c r="AN55">
        <v>-1.9097852991054518E-30</v>
      </c>
      <c r="AO55">
        <v>0</v>
      </c>
      <c r="AP55">
        <v>0</v>
      </c>
      <c r="AQ55">
        <v>0</v>
      </c>
      <c r="AR55">
        <v>0</v>
      </c>
      <c r="AS55">
        <v>1.6110976167892594E-31</v>
      </c>
      <c r="AT55">
        <v>6.4766814430577865E-31</v>
      </c>
      <c r="AU55">
        <v>-5.3923780872259951E-31</v>
      </c>
      <c r="AV55">
        <v>-4.6100106440873981E-31</v>
      </c>
      <c r="AW55">
        <v>2.5086409667334367E-31</v>
      </c>
      <c r="AX55">
        <v>7.4673612529728495E-31</v>
      </c>
      <c r="AY55">
        <v>3.3835187424232027E-30</v>
      </c>
      <c r="AZ55">
        <v>2.1296839082318243E-30</v>
      </c>
      <c r="BA55">
        <v>4.9090534192956237E-30</v>
      </c>
      <c r="BB55">
        <v>1.5858928377477389E-30</v>
      </c>
      <c r="BC55">
        <v>3.3412064671716858E-30</v>
      </c>
      <c r="BD55">
        <v>3.4899552833142767E-30</v>
      </c>
      <c r="BE55">
        <v>1.200999709793961E-30</v>
      </c>
      <c r="BF55">
        <v>2.5984798707050458E-30</v>
      </c>
      <c r="BG55">
        <v>1.8734937431069593E-30</v>
      </c>
      <c r="BH55">
        <v>8.3458620466276895E-31</v>
      </c>
      <c r="BI55">
        <v>0</v>
      </c>
      <c r="BJ55">
        <v>0</v>
      </c>
      <c r="BK55">
        <v>0</v>
      </c>
      <c r="BL55">
        <v>0</v>
      </c>
      <c r="BM55">
        <v>1.0840447715336035E-30</v>
      </c>
      <c r="BN55">
        <v>-1.5608807934615354E-31</v>
      </c>
      <c r="BO55">
        <v>-4.6925239322881661E-30</v>
      </c>
      <c r="BP55">
        <v>-1.832516985710941E-30</v>
      </c>
      <c r="BQ55">
        <v>-4.4781782457236062E-33</v>
      </c>
      <c r="BR55">
        <v>-1.0154664407553512E-30</v>
      </c>
      <c r="BS55">
        <v>-1.1306768436348582E-30</v>
      </c>
      <c r="BT55">
        <v>6.0922739255125462E-31</v>
      </c>
      <c r="BU55">
        <v>-1.0097750981318919E-30</v>
      </c>
      <c r="BV55">
        <v>-1.1161747834327632E-29</v>
      </c>
      <c r="BW55">
        <v>-2.3000471793029647E-30</v>
      </c>
      <c r="BX55">
        <v>-2.6977829332948425E-32</v>
      </c>
      <c r="BY55">
        <v>-1.7646301616553378E-31</v>
      </c>
      <c r="BZ55">
        <v>5.5820904667552884E-31</v>
      </c>
      <c r="CA55">
        <v>2.1646758583549776E-31</v>
      </c>
      <c r="CB55">
        <v>-3.0669227970876821E-30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3.6253588471950785E-29</v>
      </c>
      <c r="CI55">
        <v>-2.7404694816442408E-31</v>
      </c>
      <c r="CJ55">
        <v>5.8698327931534438E-31</v>
      </c>
      <c r="CK55">
        <v>-4.8709637075900217E-31</v>
      </c>
      <c r="CL55">
        <v>-4.1285522644923836E-32</v>
      </c>
      <c r="CM55">
        <v>3.6491010402968555E-31</v>
      </c>
      <c r="CN55">
        <v>-1.1385143011091817E-30</v>
      </c>
      <c r="CO55">
        <v>-1.5900460714379668E-30</v>
      </c>
      <c r="CP55">
        <v>-9.5248961322355499E-31</v>
      </c>
      <c r="CQ55">
        <v>-1.5169469606554311E-31</v>
      </c>
      <c r="CR55">
        <v>-2.2344538872318325E-30</v>
      </c>
      <c r="CS55">
        <v>-7.0503744566262056E-32</v>
      </c>
      <c r="CT55">
        <v>2.1151921834360831E-30</v>
      </c>
      <c r="CU55">
        <v>-2.5102861237109855E-31</v>
      </c>
      <c r="CV55">
        <v>-1.7363479717511727E-30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-3.7927039023653669E-29</v>
      </c>
      <c r="DC55">
        <v>-1.5780102043004527E-30</v>
      </c>
      <c r="DD55">
        <v>1.4406463323578603E-30</v>
      </c>
      <c r="DE55">
        <v>1.6151563174195527E-31</v>
      </c>
      <c r="DF55">
        <v>8.7026671784083247E-31</v>
      </c>
      <c r="DG55">
        <v>-2.3993898693529606E-31</v>
      </c>
      <c r="DH55">
        <v>1.216434399205579E-31</v>
      </c>
      <c r="DI55">
        <v>2.7451297943648753E-31</v>
      </c>
      <c r="DJ55">
        <v>5.9575455846768681E-31</v>
      </c>
      <c r="DK55">
        <v>3.1802995081008514E-31</v>
      </c>
      <c r="DL55">
        <v>-4.0446393126322575E-30</v>
      </c>
      <c r="DM55">
        <v>1.4076334378673222E-31</v>
      </c>
      <c r="DN55">
        <v>1.3275505177124069E-30</v>
      </c>
      <c r="DO55">
        <v>-2.66402671972953E-30</v>
      </c>
      <c r="DP55">
        <v>1.0918791049442884E-30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0.4821259946943755</v>
      </c>
      <c r="HA55">
        <v>2.5176107323910336E-2</v>
      </c>
      <c r="HB55">
        <v>-3.9086342984780341E-33</v>
      </c>
      <c r="HC55">
        <v>0</v>
      </c>
      <c r="HD55">
        <v>-8.4338222954376722E-33</v>
      </c>
      <c r="HE55">
        <v>0</v>
      </c>
      <c r="HF55">
        <v>-7.728975611921826E-33</v>
      </c>
      <c r="HG55">
        <v>1.4155442730733577E-33</v>
      </c>
      <c r="HH55">
        <v>0</v>
      </c>
      <c r="HI55">
        <v>4.7729588119838972E-33</v>
      </c>
      <c r="HJ55">
        <v>1.4397150851305668E-32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7.106743404177214E-2</v>
      </c>
      <c r="HV55">
        <v>6.6183957272412039E-2</v>
      </c>
      <c r="HW55">
        <v>0</v>
      </c>
      <c r="HX55">
        <v>0</v>
      </c>
      <c r="HY55">
        <v>-4.251473678260166E-33</v>
      </c>
      <c r="HZ55">
        <v>2.5519295151440889E-32</v>
      </c>
      <c r="IA55">
        <v>9.8124867492267212E-33</v>
      </c>
      <c r="IB55">
        <v>-4.3586160431455533E-34</v>
      </c>
      <c r="IC55">
        <v>1.3630984467755636E-34</v>
      </c>
      <c r="ID55">
        <v>1.6435732123136089E-32</v>
      </c>
      <c r="IE55">
        <v>0</v>
      </c>
      <c r="IF55">
        <v>-4.163870772695499E-34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0.34314000000000017</v>
      </c>
      <c r="IP55">
        <v>0.10758752170004036</v>
      </c>
      <c r="IQ55">
        <v>-5.0963559090464663E-31</v>
      </c>
      <c r="IR55">
        <v>-3.9393194479579708E-33</v>
      </c>
      <c r="IS55">
        <v>-3.3426173702737236E-33</v>
      </c>
      <c r="IT55">
        <v>1.6079243167149789E-33</v>
      </c>
      <c r="IU55">
        <v>-1.5866899290841506E-32</v>
      </c>
      <c r="IV55">
        <v>-4.6812880517085867E-33</v>
      </c>
      <c r="IW55">
        <v>1.605606647308505E-32</v>
      </c>
      <c r="IX55">
        <v>0</v>
      </c>
      <c r="IY55">
        <v>-1.5652396043657919E-33</v>
      </c>
      <c r="IZ55">
        <v>-1.4746223786932716E-32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0.27435137660843373</v>
      </c>
      <c r="JK55">
        <v>2.3583832787206122E-2</v>
      </c>
      <c r="JL55">
        <v>6.6045793005425949E-33</v>
      </c>
      <c r="JM55">
        <v>1.1120599690713364E-32</v>
      </c>
      <c r="JN55">
        <v>-2.1459231821654063E-32</v>
      </c>
      <c r="JO55">
        <v>1.7201804480808975E-33</v>
      </c>
      <c r="JP55">
        <v>4.7869638753834079E-33</v>
      </c>
      <c r="JQ55">
        <v>2.6675907676112858E-34</v>
      </c>
      <c r="JR55">
        <v>-7.2784711374024199E-33</v>
      </c>
      <c r="JS55">
        <v>-3.7094758783426492E-33</v>
      </c>
      <c r="JT55">
        <v>-1.8675177423995967E-32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0.28346534168288962</v>
      </c>
      <c r="KE55">
        <v>3.7248208555052169E-2</v>
      </c>
      <c r="KF55">
        <v>3.5342862288111227E-31</v>
      </c>
      <c r="KG55">
        <v>1.1073675717115928E-33</v>
      </c>
      <c r="KH55">
        <v>-1.4354295309519795E-31</v>
      </c>
      <c r="KI55">
        <v>-1.1695035426881629E-32</v>
      </c>
      <c r="KJ55">
        <v>1.746508302275833E-33</v>
      </c>
      <c r="KK55">
        <v>-8.9520226774978286E-34</v>
      </c>
      <c r="KL55">
        <v>-1.4409685572621347E-33</v>
      </c>
      <c r="KM55">
        <v>2.7103466866165884E-33</v>
      </c>
      <c r="KN55">
        <v>2.4227596310496615E-33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0.95652312380199866</v>
      </c>
      <c r="KY55">
        <v>0.36241642001559782</v>
      </c>
      <c r="KZ55">
        <v>4.2451754697152566E-2</v>
      </c>
      <c r="LA55">
        <v>2.7937926719750645E-31</v>
      </c>
      <c r="LB55">
        <v>-4.3093101769744865E-33</v>
      </c>
      <c r="LC55">
        <v>-2.0809585589011841E-32</v>
      </c>
      <c r="LD55">
        <v>1.464216966687386E-32</v>
      </c>
      <c r="LE55">
        <v>-7.2182990411855227E-33</v>
      </c>
      <c r="LF55">
        <v>-1.1324060810992651E-32</v>
      </c>
      <c r="LG55">
        <v>-1.0669884674006265E-32</v>
      </c>
      <c r="LH55">
        <v>-2.0696524396841219E-32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0.18753265993000581</v>
      </c>
      <c r="LT55">
        <v>0.15221309172073305</v>
      </c>
      <c r="LU55">
        <v>0.12261982864422435</v>
      </c>
      <c r="LV55">
        <v>1.5317544016328466E-32</v>
      </c>
      <c r="LW55">
        <v>2.7927553737483984E-33</v>
      </c>
      <c r="LX55">
        <v>1.4194164433151453E-32</v>
      </c>
      <c r="LY55">
        <v>1.087615215138122E-30</v>
      </c>
      <c r="LZ55">
        <v>-1.012338491632774E-32</v>
      </c>
      <c r="MA55">
        <v>2.1989391648384128E-31</v>
      </c>
      <c r="MB55">
        <v>-1.8922740696905216E-32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6.0008965552544077E-2</v>
      </c>
      <c r="MO55">
        <v>3.1741822563431013E-2</v>
      </c>
      <c r="MP55">
        <v>-1.8118499620659096E-32</v>
      </c>
      <c r="MQ55">
        <v>3.6988357370944522E-33</v>
      </c>
      <c r="MR55">
        <v>-4.3046592108654413E-33</v>
      </c>
      <c r="MS55">
        <v>2.3010533450578144E-32</v>
      </c>
      <c r="MT55">
        <v>1.8441342892977248E-31</v>
      </c>
      <c r="MU55">
        <v>2.6543670753275377E-31</v>
      </c>
      <c r="MV55">
        <v>2.7530910474058407E-31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9.7130320756291764E-3</v>
      </c>
      <c r="NK55">
        <v>2.5846213403312866E-2</v>
      </c>
      <c r="NL55">
        <v>7.4114587164237082E-32</v>
      </c>
      <c r="NM55">
        <v>2.9318240016123223E-34</v>
      </c>
      <c r="NN55">
        <v>-1.1372898760635798E-32</v>
      </c>
      <c r="NO55">
        <v>1.6200729645493208E-30</v>
      </c>
      <c r="NP55">
        <v>-1.2422578695266094E-29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-2.4210739514389758E-33</v>
      </c>
      <c r="OG55">
        <v>0</v>
      </c>
      <c r="OH55">
        <v>1.7239679921171005E-31</v>
      </c>
      <c r="OI55">
        <v>0</v>
      </c>
      <c r="OJ55">
        <v>1.1602163704460196E-31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 s="102" t="s">
        <v>92</v>
      </c>
      <c r="QU55" s="147"/>
      <c r="QV55" s="148"/>
      <c r="QW55" s="148"/>
      <c r="QX55" s="102"/>
      <c r="QY55" s="154">
        <v>3</v>
      </c>
      <c r="QZ55" s="44">
        <v>0.2</v>
      </c>
      <c r="RA55" s="44">
        <f t="shared" si="59"/>
        <v>0</v>
      </c>
      <c r="RB55" s="44">
        <f t="shared" si="59"/>
        <v>0</v>
      </c>
      <c r="RC55" s="44">
        <f t="shared" si="59"/>
        <v>0</v>
      </c>
      <c r="RD55" s="44">
        <f t="shared" si="59"/>
        <v>0</v>
      </c>
      <c r="RE55" s="44">
        <f t="shared" si="59"/>
        <v>-497.19734914261062</v>
      </c>
      <c r="RF55" s="44">
        <f t="shared" si="59"/>
        <v>-500.03726002351686</v>
      </c>
      <c r="RG55" s="44">
        <f t="shared" si="59"/>
        <v>-498.61104322494248</v>
      </c>
      <c r="RH55" s="44">
        <f t="shared" si="59"/>
        <v>-498.01324185902831</v>
      </c>
      <c r="RI55" s="44">
        <f t="shared" si="59"/>
        <v>-498.00890675079791</v>
      </c>
      <c r="RJ55" s="44">
        <f t="shared" si="59"/>
        <v>-499.32660578390096</v>
      </c>
      <c r="RK55" s="44">
        <f t="shared" ref="RK55:RT55" si="64">RK29-RK4</f>
        <v>-498.27366431638438</v>
      </c>
      <c r="RL55" s="44">
        <f t="shared" si="64"/>
        <v>-498.77605261655754</v>
      </c>
      <c r="RM55" s="44">
        <f t="shared" si="64"/>
        <v>-498.28286183370801</v>
      </c>
      <c r="RN55" s="44">
        <f t="shared" si="64"/>
        <v>-496.89531219995661</v>
      </c>
      <c r="RO55" s="44">
        <f t="shared" si="64"/>
        <v>-493.81662249339661</v>
      </c>
      <c r="RP55" s="44">
        <f t="shared" si="64"/>
        <v>-493.03208667609761</v>
      </c>
      <c r="RQ55" s="44">
        <f t="shared" si="64"/>
        <v>-494.30341582206074</v>
      </c>
      <c r="RR55" s="44">
        <f t="shared" si="64"/>
        <v>-495.80390313961925</v>
      </c>
      <c r="RS55" s="44">
        <f t="shared" si="64"/>
        <v>-496.93240121689178</v>
      </c>
      <c r="RT55" s="44">
        <f t="shared" si="64"/>
        <v>-492.46446608754832</v>
      </c>
      <c r="RV55" s="95">
        <f t="shared" si="61"/>
        <v>2.30744E+18</v>
      </c>
      <c r="RW55" s="44">
        <f t="shared" si="62"/>
        <v>8.0095799999999997</v>
      </c>
      <c r="RX55" s="44">
        <v>0.2</v>
      </c>
      <c r="RY55" s="44">
        <f>(0.99*RH55+0.01*RI55)</f>
        <v>-498.01319850794602</v>
      </c>
      <c r="RZ55" s="44">
        <f t="shared" si="63"/>
        <v>-0.49801319850794601</v>
      </c>
      <c r="SA55" s="12">
        <f t="shared" si="58"/>
        <v>-0.21582931669206826</v>
      </c>
      <c r="SB55" s="44">
        <v>24.146756256694268</v>
      </c>
    </row>
    <row r="56" spans="1:533" x14ac:dyDescent="0.3">
      <c r="A56">
        <v>0</v>
      </c>
      <c r="B56">
        <v>0</v>
      </c>
      <c r="C56">
        <v>3.8360076810814918E-3</v>
      </c>
      <c r="D56">
        <v>2.7113132251186623E-3</v>
      </c>
      <c r="E56">
        <v>9.4282893562952722E-3</v>
      </c>
      <c r="F56">
        <v>8.492219438626776E-3</v>
      </c>
      <c r="G56">
        <v>1.2197650182747394E-2</v>
      </c>
      <c r="H56">
        <v>1.0248758511181819E-2</v>
      </c>
      <c r="I56">
        <v>1.4294562013505756E-2</v>
      </c>
      <c r="J56">
        <v>8.3557355730279597E-3</v>
      </c>
      <c r="K56">
        <v>9.1785262298504991E-3</v>
      </c>
      <c r="L56">
        <v>1.4514815493405107E-2</v>
      </c>
      <c r="M56">
        <v>1.1760878634712741E-2</v>
      </c>
      <c r="N56">
        <v>6.4533177041989779E-3</v>
      </c>
      <c r="O56">
        <v>9.0584031156072456E-3</v>
      </c>
      <c r="P56">
        <v>9.6820899265367168E-3</v>
      </c>
      <c r="Q56">
        <v>8.8376247698707076E-3</v>
      </c>
      <c r="R56">
        <v>9.3019418911610505E-3</v>
      </c>
      <c r="S56">
        <v>8.5356459407445549E-3</v>
      </c>
      <c r="T56">
        <v>1.0687691341210804E-2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0.4821259946943755</v>
      </c>
      <c r="HA56">
        <v>2.5176107323910336E-2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7.1067434041772154E-2</v>
      </c>
      <c r="HV56">
        <v>6.6183957272412039E-2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0.34314000000000022</v>
      </c>
      <c r="IP56">
        <v>0.10758752170004036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0.27435137660843373</v>
      </c>
      <c r="JK56">
        <v>2.3583832787206122E-2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0.28346534168288962</v>
      </c>
      <c r="KE56">
        <v>3.7248208555052169E-2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0.95652312380199866</v>
      </c>
      <c r="KY56">
        <v>0.36241642001559787</v>
      </c>
      <c r="KZ56">
        <v>4.2451754697152566E-2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0.18753265993000584</v>
      </c>
      <c r="LT56">
        <v>0.15221309172073305</v>
      </c>
      <c r="LU56">
        <v>0.12261982864422434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6.0008965552544084E-2</v>
      </c>
      <c r="MO56">
        <v>3.1741822563431013E-2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9.7130320756291782E-3</v>
      </c>
      <c r="NK56">
        <v>2.5846213403312873E-2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 s="102" t="s">
        <v>94</v>
      </c>
      <c r="QU56" s="147"/>
      <c r="QV56" s="148"/>
      <c r="QW56" s="148"/>
      <c r="QX56" s="102"/>
      <c r="QY56" s="154">
        <v>4</v>
      </c>
      <c r="QZ56" s="44">
        <v>0.25</v>
      </c>
      <c r="RA56" s="44">
        <f t="shared" si="59"/>
        <v>0</v>
      </c>
      <c r="RB56" s="44">
        <f t="shared" si="59"/>
        <v>0</v>
      </c>
      <c r="RC56" s="44">
        <f t="shared" si="59"/>
        <v>0</v>
      </c>
      <c r="RD56" s="44">
        <f t="shared" si="59"/>
        <v>0</v>
      </c>
      <c r="RE56" s="44">
        <f t="shared" si="59"/>
        <v>-583.22909982815963</v>
      </c>
      <c r="RF56" s="44">
        <f t="shared" si="59"/>
        <v>-615.56965554590897</v>
      </c>
      <c r="RG56" s="44">
        <f t="shared" si="59"/>
        <v>-611.62088167736238</v>
      </c>
      <c r="RH56" s="44">
        <f t="shared" si="59"/>
        <v>-617.3909929680085</v>
      </c>
      <c r="RI56" s="44">
        <f t="shared" si="59"/>
        <v>-612.72268949905902</v>
      </c>
      <c r="RJ56" s="44">
        <f t="shared" si="59"/>
        <v>-613.0658862146247</v>
      </c>
      <c r="RK56" s="44">
        <f t="shared" ref="RK56:RT56" si="65">RK30-RK5</f>
        <v>-612.55515943188584</v>
      </c>
      <c r="RL56" s="44">
        <f t="shared" si="65"/>
        <v>-613.22804490648832</v>
      </c>
      <c r="RM56" s="44">
        <f t="shared" si="65"/>
        <v>-613.39487004451621</v>
      </c>
      <c r="RN56" s="44">
        <f t="shared" si="65"/>
        <v>-613.87114206339265</v>
      </c>
      <c r="RO56" s="44">
        <f t="shared" si="65"/>
        <v>-609.56119049903282</v>
      </c>
      <c r="RP56" s="44">
        <f t="shared" si="65"/>
        <v>-609.42451072218864</v>
      </c>
      <c r="RQ56" s="44">
        <f t="shared" si="65"/>
        <v>-607.61354580688203</v>
      </c>
      <c r="RR56" s="44">
        <f t="shared" si="65"/>
        <v>-609.58882500910659</v>
      </c>
      <c r="RS56" s="44">
        <f t="shared" si="65"/>
        <v>-608.11951672103169</v>
      </c>
      <c r="RT56" s="44">
        <f t="shared" si="65"/>
        <v>-609.23851513613772</v>
      </c>
      <c r="RV56" s="95">
        <f t="shared" si="61"/>
        <v>2.40435E+18</v>
      </c>
      <c r="RW56" s="44">
        <f t="shared" si="62"/>
        <v>8.6069250000000004</v>
      </c>
      <c r="RX56" s="44">
        <v>0.25</v>
      </c>
      <c r="RY56" s="44">
        <f>(0.39*RH56+0.61*RI56)</f>
        <v>-614.54332785194924</v>
      </c>
      <c r="RZ56" s="44">
        <f t="shared" si="63"/>
        <v>-0.61454332785194921</v>
      </c>
      <c r="SA56" s="12">
        <f t="shared" si="58"/>
        <v>-0.2555964513702037</v>
      </c>
      <c r="SB56" s="44">
        <v>28.856661833931017</v>
      </c>
    </row>
    <row r="57" spans="1:533" x14ac:dyDescent="0.3">
      <c r="A57">
        <v>0</v>
      </c>
      <c r="B57">
        <v>0</v>
      </c>
      <c r="C57">
        <v>0.27603078799475833</v>
      </c>
      <c r="D57">
        <v>0.27725157766062508</v>
      </c>
      <c r="E57">
        <v>0.2782508729043438</v>
      </c>
      <c r="F57">
        <v>0.27529346655337372</v>
      </c>
      <c r="G57">
        <v>0.27653960313952569</v>
      </c>
      <c r="H57">
        <v>0.27684029729844095</v>
      </c>
      <c r="I57">
        <v>0.27811968393880537</v>
      </c>
      <c r="J57">
        <v>0.27612174333768696</v>
      </c>
      <c r="K57">
        <v>0.27504387720421464</v>
      </c>
      <c r="L57">
        <v>0.27577790604720936</v>
      </c>
      <c r="M57">
        <v>0.27528295750108905</v>
      </c>
      <c r="N57">
        <v>0.27822588048717423</v>
      </c>
      <c r="O57">
        <v>0.27316109457378784</v>
      </c>
      <c r="P57">
        <v>0.2755942039524884</v>
      </c>
      <c r="Q57">
        <v>0.27532307144241763</v>
      </c>
      <c r="R57">
        <v>0.27410416160561885</v>
      </c>
      <c r="S57">
        <v>0.27454204475024307</v>
      </c>
      <c r="T57">
        <v>0.27503924786981643</v>
      </c>
      <c r="U57">
        <v>0</v>
      </c>
      <c r="V57">
        <v>0</v>
      </c>
      <c r="W57">
        <v>0</v>
      </c>
      <c r="X57">
        <v>0.41651301871485463</v>
      </c>
      <c r="Y57">
        <v>0.41723869433269029</v>
      </c>
      <c r="Z57">
        <v>0.41465759566788502</v>
      </c>
      <c r="AA57">
        <v>0.41353421828551318</v>
      </c>
      <c r="AB57">
        <v>0.4128098721274141</v>
      </c>
      <c r="AC57">
        <v>0.41612637717897399</v>
      </c>
      <c r="AD57">
        <v>0.41737842691650473</v>
      </c>
      <c r="AE57">
        <v>0.41549249754149697</v>
      </c>
      <c r="AF57">
        <v>0.4154425840460233</v>
      </c>
      <c r="AG57">
        <v>0.41549491628084412</v>
      </c>
      <c r="AH57">
        <v>0.41278368572797469</v>
      </c>
      <c r="AI57">
        <v>0.41317097416671666</v>
      </c>
      <c r="AJ57">
        <v>0.4104356476015345</v>
      </c>
      <c r="AK57">
        <v>0.41229389729595661</v>
      </c>
      <c r="AL57">
        <v>0.41034343527008443</v>
      </c>
      <c r="AM57">
        <v>0.41167989048989384</v>
      </c>
      <c r="AN57">
        <v>0.41136013436279778</v>
      </c>
      <c r="AO57">
        <v>0</v>
      </c>
      <c r="AP57">
        <v>0</v>
      </c>
      <c r="AQ57">
        <v>0</v>
      </c>
      <c r="AR57">
        <v>0</v>
      </c>
      <c r="AS57">
        <v>0.55306666562845386</v>
      </c>
      <c r="AT57">
        <v>0.55617082858921552</v>
      </c>
      <c r="AU57">
        <v>0.55491909945613149</v>
      </c>
      <c r="AV57">
        <v>0.55413577059161678</v>
      </c>
      <c r="AW57">
        <v>0.55546753128194948</v>
      </c>
      <c r="AX57">
        <v>0.55367160687767536</v>
      </c>
      <c r="AY57">
        <v>0.55306895310946702</v>
      </c>
      <c r="AZ57">
        <v>0.55426469369004194</v>
      </c>
      <c r="BA57">
        <v>0.55487873058627313</v>
      </c>
      <c r="BB57">
        <v>0.55400098327895875</v>
      </c>
      <c r="BC57">
        <v>0.54795742145589321</v>
      </c>
      <c r="BD57">
        <v>0.54756105203713912</v>
      </c>
      <c r="BE57">
        <v>0.54827796377212656</v>
      </c>
      <c r="BF57">
        <v>0.54959421713653167</v>
      </c>
      <c r="BG57">
        <v>0.54823390191615096</v>
      </c>
      <c r="BH57">
        <v>0.5497971184169429</v>
      </c>
      <c r="BI57">
        <v>0</v>
      </c>
      <c r="BJ57">
        <v>0</v>
      </c>
      <c r="BK57">
        <v>0</v>
      </c>
      <c r="BL57">
        <v>0</v>
      </c>
      <c r="BM57">
        <v>0.69127402891588552</v>
      </c>
      <c r="BN57">
        <v>0.69168750748584951</v>
      </c>
      <c r="BO57">
        <v>0.69165309595273328</v>
      </c>
      <c r="BP57">
        <v>0.69239958268403601</v>
      </c>
      <c r="BQ57">
        <v>0.69227818528352036</v>
      </c>
      <c r="BR57">
        <v>0.69272396621466326</v>
      </c>
      <c r="BS57">
        <v>0.68997423365407129</v>
      </c>
      <c r="BT57">
        <v>0.69250052112074956</v>
      </c>
      <c r="BU57">
        <v>0.69199253616933598</v>
      </c>
      <c r="BV57">
        <v>0.69052845382127104</v>
      </c>
      <c r="BW57">
        <v>0.68679749308087112</v>
      </c>
      <c r="BX57">
        <v>0.68667980388435668</v>
      </c>
      <c r="BY57">
        <v>0.6842765526763499</v>
      </c>
      <c r="BZ57">
        <v>0.6846153794442823</v>
      </c>
      <c r="CA57">
        <v>0.68506003635159374</v>
      </c>
      <c r="CB57">
        <v>0.6855210754575416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0.82923253864510948</v>
      </c>
      <c r="CI57">
        <v>0.83301946175258113</v>
      </c>
      <c r="CJ57">
        <v>0.82770483062774336</v>
      </c>
      <c r="CK57">
        <v>0.82700726724132911</v>
      </c>
      <c r="CL57">
        <v>0.8286769996333464</v>
      </c>
      <c r="CM57">
        <v>0.83321266071857536</v>
      </c>
      <c r="CN57">
        <v>0.82850661498176859</v>
      </c>
      <c r="CO57">
        <v>0.82720433476297117</v>
      </c>
      <c r="CP57">
        <v>0.82840956777478714</v>
      </c>
      <c r="CQ57">
        <v>0.8237793507666501</v>
      </c>
      <c r="CR57">
        <v>0.82679589955208588</v>
      </c>
      <c r="CS57">
        <v>0.82149417120457324</v>
      </c>
      <c r="CT57">
        <v>0.8194346181605523</v>
      </c>
      <c r="CU57">
        <v>0.82549978986212613</v>
      </c>
      <c r="CV57">
        <v>0.82116467885559874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0.89624667016901283</v>
      </c>
      <c r="DC57">
        <v>0.91343106259307916</v>
      </c>
      <c r="DD57">
        <v>0.91427563691661773</v>
      </c>
      <c r="DE57">
        <v>0.91319851988399758</v>
      </c>
      <c r="DF57">
        <v>0.91232101549035693</v>
      </c>
      <c r="DG57">
        <v>0.91172833387088614</v>
      </c>
      <c r="DH57">
        <v>0.91820964246179815</v>
      </c>
      <c r="DI57">
        <v>0.91444980461343317</v>
      </c>
      <c r="DJ57">
        <v>0.91216095968679123</v>
      </c>
      <c r="DK57">
        <v>0.9044254030059975</v>
      </c>
      <c r="DL57">
        <v>0.90444083153703825</v>
      </c>
      <c r="DM57">
        <v>0.907136835677681</v>
      </c>
      <c r="DN57">
        <v>0.90883716412179727</v>
      </c>
      <c r="DO57">
        <v>0.90785473261973693</v>
      </c>
      <c r="DP57">
        <v>0.90863327625139179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1.0167352352565879</v>
      </c>
      <c r="DX57">
        <v>1.0226046843685921</v>
      </c>
      <c r="DY57">
        <v>1.0223552283960946</v>
      </c>
      <c r="DZ57">
        <v>1.023883988075367</v>
      </c>
      <c r="EA57">
        <v>1.0241794179254184</v>
      </c>
      <c r="EB57">
        <v>1.0230297577772454</v>
      </c>
      <c r="EC57">
        <v>1.0287103269817448</v>
      </c>
      <c r="ED57">
        <v>1.0246086708588422</v>
      </c>
      <c r="EE57">
        <v>1.0143771288104977</v>
      </c>
      <c r="EF57">
        <v>1.0177790499676267</v>
      </c>
      <c r="EG57">
        <v>1.0139933828099457</v>
      </c>
      <c r="EH57">
        <v>1.0160249747162522</v>
      </c>
      <c r="EI57">
        <v>1.0112125709161386</v>
      </c>
      <c r="EJ57">
        <v>1.0142664725448463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1.1302666984959155</v>
      </c>
      <c r="ER57">
        <v>1.111206366387165</v>
      </c>
      <c r="ES57">
        <v>1.1061137417615692</v>
      </c>
      <c r="ET57">
        <v>1.110296386445131</v>
      </c>
      <c r="EU57">
        <v>1.1083763177477495</v>
      </c>
      <c r="EV57">
        <v>1.1086627651597238</v>
      </c>
      <c r="EW57">
        <v>1.1072543978282092</v>
      </c>
      <c r="EX57">
        <v>1.1079925484687996</v>
      </c>
      <c r="EY57">
        <v>1.0977920015499012</v>
      </c>
      <c r="EZ57">
        <v>1.1017131760314312</v>
      </c>
      <c r="FA57">
        <v>1.0959476703441438</v>
      </c>
      <c r="FB57">
        <v>1.1033946194024649</v>
      </c>
      <c r="FC57">
        <v>1.1046686996687014</v>
      </c>
      <c r="FD57">
        <v>1.0990022208584354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1.1964957099919866</v>
      </c>
      <c r="FM57">
        <v>1.1912365999680381</v>
      </c>
      <c r="FN57">
        <v>1.194203158845099</v>
      </c>
      <c r="FO57">
        <v>1.1896684856269142</v>
      </c>
      <c r="FP57">
        <v>1.1905025660198987</v>
      </c>
      <c r="FQ57">
        <v>1.1901425240110841</v>
      </c>
      <c r="FR57">
        <v>1.1902373768248353</v>
      </c>
      <c r="FS57">
        <v>1.1788852777445797</v>
      </c>
      <c r="FT57">
        <v>1.1786825150564821</v>
      </c>
      <c r="FU57">
        <v>1.1794572518479725</v>
      </c>
      <c r="FV57">
        <v>1.1759026043312624</v>
      </c>
      <c r="FW57">
        <v>1.1789090209135347</v>
      </c>
      <c r="FX57">
        <v>1.1801911790921404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1.2964868498182089</v>
      </c>
      <c r="GG57">
        <v>1.2973770636676278</v>
      </c>
      <c r="GH57">
        <v>1.3039071089553438</v>
      </c>
      <c r="GI57">
        <v>1.3014462201955859</v>
      </c>
      <c r="GJ57">
        <v>1.2987268092799145</v>
      </c>
      <c r="GK57">
        <v>1.3081087932366995</v>
      </c>
      <c r="GL57">
        <v>1.3063033525623089</v>
      </c>
      <c r="GM57">
        <v>1.2891700013673351</v>
      </c>
      <c r="GN57">
        <v>1.2913542497735842</v>
      </c>
      <c r="GO57">
        <v>1.2893601426178278</v>
      </c>
      <c r="GP57">
        <v>1.2899676312714472</v>
      </c>
      <c r="GQ57">
        <v>1.2859569898812009</v>
      </c>
      <c r="GR57">
        <v>1.2902327811609691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1.3833161140045529</v>
      </c>
      <c r="HA57">
        <v>1.384171950221152</v>
      </c>
      <c r="HB57">
        <v>1.3896663707527646</v>
      </c>
      <c r="HC57">
        <v>1.3863351557056223</v>
      </c>
      <c r="HD57">
        <v>1.3834695616571313</v>
      </c>
      <c r="HE57">
        <v>1.3825022682391046</v>
      </c>
      <c r="HF57">
        <v>1.3829251407178602</v>
      </c>
      <c r="HG57">
        <v>1.3686191837932604</v>
      </c>
      <c r="HH57">
        <v>1.3745917151383698</v>
      </c>
      <c r="HI57">
        <v>1.3736173927137747</v>
      </c>
      <c r="HJ57">
        <v>1.3676516986560299</v>
      </c>
      <c r="HK57">
        <v>1.3724590364789886</v>
      </c>
      <c r="HL57">
        <v>1.3740953301998531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1.4715614881299239</v>
      </c>
      <c r="HV57">
        <v>1.4681726667195683</v>
      </c>
      <c r="HW57">
        <v>1.4693520612191273</v>
      </c>
      <c r="HX57">
        <v>1.468112080253231</v>
      </c>
      <c r="HY57">
        <v>1.4660662503554818</v>
      </c>
      <c r="HZ57">
        <v>1.4703784238552147</v>
      </c>
      <c r="IA57">
        <v>1.453504589783031</v>
      </c>
      <c r="IB57">
        <v>1.4496892148208993</v>
      </c>
      <c r="IC57">
        <v>1.4525347001008313</v>
      </c>
      <c r="ID57">
        <v>1.4579658226985523</v>
      </c>
      <c r="IE57">
        <v>1.4499091499945755</v>
      </c>
      <c r="IF57">
        <v>1.4506166442522621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1.5695184968846303</v>
      </c>
      <c r="IP57">
        <v>1.5732498724154664</v>
      </c>
      <c r="IQ57">
        <v>1.5746589132384228</v>
      </c>
      <c r="IR57">
        <v>1.5767974042224986</v>
      </c>
      <c r="IS57">
        <v>1.5773705356673557</v>
      </c>
      <c r="IT57">
        <v>1.5801144365232842</v>
      </c>
      <c r="IU57">
        <v>1.5621373955361169</v>
      </c>
      <c r="IV57">
        <v>1.5614869247108707</v>
      </c>
      <c r="IW57">
        <v>1.5606684759998923</v>
      </c>
      <c r="IX57">
        <v>1.5683571525602849</v>
      </c>
      <c r="IY57">
        <v>1.565750659502865</v>
      </c>
      <c r="IZ57">
        <v>1.5617759857581526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1.6654122717284721</v>
      </c>
      <c r="JK57">
        <v>1.6601968516491397</v>
      </c>
      <c r="JL57">
        <v>1.6622891196547607</v>
      </c>
      <c r="JM57">
        <v>1.663717701946644</v>
      </c>
      <c r="JN57">
        <v>1.6609923752870366</v>
      </c>
      <c r="JO57">
        <v>1.6477366104873854</v>
      </c>
      <c r="JP57">
        <v>1.6462841046565522</v>
      </c>
      <c r="JQ57">
        <v>1.6499373765044338</v>
      </c>
      <c r="JR57">
        <v>1.6451321796177141</v>
      </c>
      <c r="JS57">
        <v>1.6482792639373793</v>
      </c>
      <c r="JT57">
        <v>1.6437222015309494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1.7460680802642674</v>
      </c>
      <c r="KE57">
        <v>1.7440673535194893</v>
      </c>
      <c r="KF57">
        <v>1.7451885963363782</v>
      </c>
      <c r="KG57">
        <v>1.7440788993441925</v>
      </c>
      <c r="KH57">
        <v>1.7455763398293369</v>
      </c>
      <c r="KI57">
        <v>1.7301249018820675</v>
      </c>
      <c r="KJ57">
        <v>1.7320444191831719</v>
      </c>
      <c r="KK57">
        <v>1.728719636124332</v>
      </c>
      <c r="KL57">
        <v>1.7265662756480122</v>
      </c>
      <c r="KM57">
        <v>1.7269074765452848</v>
      </c>
      <c r="KN57">
        <v>1.7266520698216241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1.8480099178750085</v>
      </c>
      <c r="KY57">
        <v>1.8563057846022699</v>
      </c>
      <c r="KZ57">
        <v>1.8543545427679833</v>
      </c>
      <c r="LA57">
        <v>1.8563067968805738</v>
      </c>
      <c r="LB57">
        <v>1.8600732902206147</v>
      </c>
      <c r="LC57">
        <v>1.8388358645278637</v>
      </c>
      <c r="LD57">
        <v>1.8378633663043069</v>
      </c>
      <c r="LE57">
        <v>1.8393392089097835</v>
      </c>
      <c r="LF57">
        <v>1.8384364114148379</v>
      </c>
      <c r="LG57">
        <v>1.8386727296352667</v>
      </c>
      <c r="LH57">
        <v>1.8378782126464652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1.9337656056362265</v>
      </c>
      <c r="LT57">
        <v>1.9414383111538422</v>
      </c>
      <c r="LU57">
        <v>1.9382515747585212</v>
      </c>
      <c r="LV57">
        <v>1.9411691540613671</v>
      </c>
      <c r="LW57">
        <v>1.9240348654772594</v>
      </c>
      <c r="LX57">
        <v>1.9179468791131289</v>
      </c>
      <c r="LY57">
        <v>1.9190504128414581</v>
      </c>
      <c r="LZ57">
        <v>1.9233370734405735</v>
      </c>
      <c r="MA57">
        <v>1.918412690741903</v>
      </c>
      <c r="MB57">
        <v>1.9207919670658775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2.0238327397520655</v>
      </c>
      <c r="MO57">
        <v>2.0239563890185925</v>
      </c>
      <c r="MP57">
        <v>2.0230717827450806</v>
      </c>
      <c r="MQ57">
        <v>1.9965756075431245</v>
      </c>
      <c r="MR57">
        <v>2.0043929837550283</v>
      </c>
      <c r="MS57">
        <v>1.9995598103294032</v>
      </c>
      <c r="MT57">
        <v>2.0047860714987036</v>
      </c>
      <c r="MU57">
        <v>2.0008990941345153</v>
      </c>
      <c r="MV57">
        <v>2.0057936970682615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2.1344132060142615</v>
      </c>
      <c r="NI57">
        <v>2.1303994325177977</v>
      </c>
      <c r="NJ57">
        <v>2.1353699809369084</v>
      </c>
      <c r="NK57">
        <v>2.1091517338779489</v>
      </c>
      <c r="NL57">
        <v>2.1121215566330087</v>
      </c>
      <c r="NM57">
        <v>2.109737256747199</v>
      </c>
      <c r="NN57">
        <v>2.1108748292407311</v>
      </c>
      <c r="NO57">
        <v>2.1129434164436924</v>
      </c>
      <c r="NP57">
        <v>2.1130203612504785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2.2163945752117002</v>
      </c>
      <c r="OD57">
        <v>2.2015142856194863</v>
      </c>
      <c r="OE57">
        <v>2.1874827814462634</v>
      </c>
      <c r="OF57">
        <v>2.1961620087022395</v>
      </c>
      <c r="OG57">
        <v>2.1940558910671224</v>
      </c>
      <c r="OH57">
        <v>2.1962393563220894</v>
      </c>
      <c r="OI57">
        <v>2.1908783789052495</v>
      </c>
      <c r="OJ57">
        <v>2.1981738479493695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2.2851090677089947</v>
      </c>
      <c r="OY57">
        <v>2.2575833036951831</v>
      </c>
      <c r="OZ57">
        <v>2.2700229487211638</v>
      </c>
      <c r="PA57">
        <v>2.2768396969391671</v>
      </c>
      <c r="PB57">
        <v>2.2744523055672889</v>
      </c>
      <c r="PC57">
        <v>2.2775061230868716</v>
      </c>
      <c r="PD57">
        <v>2.281288585477129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2.2864450389183055</v>
      </c>
      <c r="PT57">
        <v>2.3791549806868715</v>
      </c>
      <c r="PU57">
        <v>2.3826904876342985</v>
      </c>
      <c r="PV57">
        <v>2.3838184664609816</v>
      </c>
      <c r="PW57">
        <v>2.3854951089431427</v>
      </c>
      <c r="PX57">
        <v>2.3818122632103775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1.9899581769491301</v>
      </c>
      <c r="QN57">
        <v>2.3815080214625679</v>
      </c>
      <c r="QO57">
        <v>2.463217089939342</v>
      </c>
      <c r="QP57">
        <v>2.4662843346226149</v>
      </c>
      <c r="QQ57">
        <v>2.4688104772758677</v>
      </c>
      <c r="QR57">
        <v>2.4683456285566181</v>
      </c>
      <c r="QS57" s="102" t="s">
        <v>96</v>
      </c>
      <c r="QU57" s="147"/>
      <c r="QV57" s="148"/>
      <c r="QW57" s="148"/>
      <c r="QX57" s="102"/>
      <c r="QY57" s="154">
        <v>5</v>
      </c>
      <c r="QZ57" s="44">
        <v>0.3</v>
      </c>
      <c r="RA57" s="44">
        <f t="shared" si="59"/>
        <v>0</v>
      </c>
      <c r="RB57" s="44">
        <f t="shared" si="59"/>
        <v>0</v>
      </c>
      <c r="RC57" s="44">
        <f t="shared" si="59"/>
        <v>0</v>
      </c>
      <c r="RD57" s="44">
        <f t="shared" si="59"/>
        <v>0</v>
      </c>
      <c r="RE57" s="44">
        <f t="shared" si="59"/>
        <v>0</v>
      </c>
      <c r="RF57" s="44">
        <f t="shared" si="59"/>
        <v>-714.9057552284803</v>
      </c>
      <c r="RG57" s="44">
        <f t="shared" si="59"/>
        <v>-729.90288091530692</v>
      </c>
      <c r="RH57" s="44">
        <f t="shared" si="59"/>
        <v>-726.93106222973165</v>
      </c>
      <c r="RI57" s="44">
        <f t="shared" si="59"/>
        <v>-730.36819059311892</v>
      </c>
      <c r="RJ57" s="44">
        <f t="shared" si="59"/>
        <v>-727.78575435030325</v>
      </c>
      <c r="RK57" s="44">
        <f t="shared" ref="RK57:RT57" si="66">RK31-RK6</f>
        <v>-729.55346334415754</v>
      </c>
      <c r="RL57" s="44">
        <f t="shared" si="66"/>
        <v>-722.13238316919615</v>
      </c>
      <c r="RM57" s="44">
        <f t="shared" si="66"/>
        <v>-726.07511925416202</v>
      </c>
      <c r="RN57" s="44">
        <f t="shared" si="66"/>
        <v>-731.77176216419139</v>
      </c>
      <c r="RO57" s="44">
        <f t="shared" si="66"/>
        <v>-722.34729689382948</v>
      </c>
      <c r="RP57" s="44">
        <f t="shared" si="66"/>
        <v>-724.81323186565714</v>
      </c>
      <c r="RQ57" s="44">
        <f t="shared" si="66"/>
        <v>-719.6015393259313</v>
      </c>
      <c r="RR57" s="44">
        <f t="shared" si="66"/>
        <v>-724.55542556600994</v>
      </c>
      <c r="RS57" s="44">
        <f t="shared" si="66"/>
        <v>-724.4036944583786</v>
      </c>
      <c r="RT57" s="44">
        <f t="shared" si="66"/>
        <v>-723.36630309385873</v>
      </c>
      <c r="RV57" s="95">
        <f t="shared" si="61"/>
        <v>2.50126E+18</v>
      </c>
      <c r="RW57" s="44">
        <f t="shared" si="62"/>
        <v>9.2042699999999993</v>
      </c>
      <c r="RX57" s="44">
        <v>0.3</v>
      </c>
      <c r="RY57" s="44">
        <f>(0.8*RI57+0.2*RJ57)</f>
        <v>-729.85170334455586</v>
      </c>
      <c r="RZ57" s="44">
        <f t="shared" si="63"/>
        <v>-0.72985170334455585</v>
      </c>
      <c r="SA57" s="12">
        <f t="shared" si="58"/>
        <v>-0.29179361735467557</v>
      </c>
      <c r="SB57" s="44">
        <v>29.031064185276545</v>
      </c>
    </row>
    <row r="58" spans="1:533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 s="102" t="s">
        <v>98</v>
      </c>
      <c r="QU58" s="147"/>
      <c r="QV58" s="148"/>
      <c r="QW58" s="148"/>
      <c r="QX58" s="102"/>
      <c r="QY58" s="154">
        <v>6</v>
      </c>
      <c r="QZ58" s="44">
        <v>0.33299999999999996</v>
      </c>
      <c r="RA58" s="44">
        <f t="shared" si="59"/>
        <v>0</v>
      </c>
      <c r="RB58" s="44">
        <f t="shared" si="59"/>
        <v>0</v>
      </c>
      <c r="RC58" s="44">
        <f t="shared" si="59"/>
        <v>0</v>
      </c>
      <c r="RD58" s="44">
        <f t="shared" si="59"/>
        <v>0</v>
      </c>
      <c r="RE58" s="44">
        <f t="shared" si="59"/>
        <v>0</v>
      </c>
      <c r="RF58" s="44">
        <f t="shared" si="59"/>
        <v>-757.0160744854129</v>
      </c>
      <c r="RG58" s="44">
        <f t="shared" si="59"/>
        <v>-797.41892933064264</v>
      </c>
      <c r="RH58" s="44">
        <f t="shared" si="59"/>
        <v>-806.34647833426425</v>
      </c>
      <c r="RI58" s="44">
        <f t="shared" si="59"/>
        <v>-803.17621986390168</v>
      </c>
      <c r="RJ58" s="44">
        <f t="shared" si="59"/>
        <v>-804.74991914954262</v>
      </c>
      <c r="RK58" s="44">
        <f t="shared" ref="RK58:RT58" si="67">RK32-RK7</f>
        <v>-806.62292545969558</v>
      </c>
      <c r="RL58" s="44">
        <f t="shared" si="67"/>
        <v>-804.57571441810978</v>
      </c>
      <c r="RM58" s="44">
        <f t="shared" si="67"/>
        <v>-797.67182379756832</v>
      </c>
      <c r="RN58" s="44">
        <f t="shared" si="67"/>
        <v>-803.74087000844065</v>
      </c>
      <c r="RO58" s="44">
        <f t="shared" si="67"/>
        <v>-796.19882566817978</v>
      </c>
      <c r="RP58" s="44">
        <f t="shared" si="67"/>
        <v>-798.88339003885903</v>
      </c>
      <c r="RQ58" s="44">
        <f t="shared" si="67"/>
        <v>-795.26137279141949</v>
      </c>
      <c r="RR58" s="44">
        <f t="shared" si="67"/>
        <v>-799.43848697939393</v>
      </c>
      <c r="RS58" s="44">
        <f t="shared" si="67"/>
        <v>-798.0128910695903</v>
      </c>
      <c r="RT58" s="44">
        <f t="shared" si="67"/>
        <v>-800.82715251146874</v>
      </c>
      <c r="RV58" s="95">
        <f t="shared" si="61"/>
        <v>2.5652206E+18</v>
      </c>
      <c r="RW58" s="44">
        <f t="shared" si="62"/>
        <v>9.5985177000000004</v>
      </c>
      <c r="RX58" s="44">
        <v>0.33299999999999996</v>
      </c>
      <c r="RY58" s="44">
        <f>(0.4*RI58+0.6*RJ58)</f>
        <v>-804.12043943528624</v>
      </c>
      <c r="RZ58" s="44">
        <f t="shared" si="63"/>
        <v>-0.80412043943528622</v>
      </c>
      <c r="SA58" s="12">
        <f t="shared" si="58"/>
        <v>-0.31347028767634494</v>
      </c>
      <c r="SB58" s="44">
        <v>31.024544745708596</v>
      </c>
    </row>
    <row r="59" spans="1:533" x14ac:dyDescent="0.3">
      <c r="A59">
        <v>0</v>
      </c>
      <c r="B59">
        <v>0</v>
      </c>
      <c r="C59">
        <v>0.71449124545935627</v>
      </c>
      <c r="D59">
        <v>0.7176511956053</v>
      </c>
      <c r="E59">
        <v>0.72023781903398687</v>
      </c>
      <c r="F59">
        <v>0.71258272750458007</v>
      </c>
      <c r="G59">
        <v>0.7158082868268586</v>
      </c>
      <c r="H59">
        <v>0.71658661791690237</v>
      </c>
      <c r="I59">
        <v>0.71989824326398322</v>
      </c>
      <c r="J59">
        <v>0.71472667860332606</v>
      </c>
      <c r="K59">
        <v>0.71193667853942866</v>
      </c>
      <c r="L59">
        <v>0.71383667377562798</v>
      </c>
      <c r="M59">
        <v>0.71255552537285449</v>
      </c>
      <c r="N59">
        <v>0.72017312747041051</v>
      </c>
      <c r="O59">
        <v>0.70706319425778252</v>
      </c>
      <c r="P59">
        <v>0.71336117051961767</v>
      </c>
      <c r="Q59">
        <v>0.71265935821015625</v>
      </c>
      <c r="R59">
        <v>0.70950427390335191</v>
      </c>
      <c r="S59">
        <v>0.71063771150153088</v>
      </c>
      <c r="T59">
        <v>0.71192469574966932</v>
      </c>
      <c r="U59">
        <v>0</v>
      </c>
      <c r="V59">
        <v>0</v>
      </c>
      <c r="W59">
        <v>0</v>
      </c>
      <c r="X59">
        <v>1.0781221459153452</v>
      </c>
      <c r="Y59">
        <v>1.080000519265484</v>
      </c>
      <c r="Z59">
        <v>1.0733194804832982</v>
      </c>
      <c r="AA59">
        <v>1.0704116769339818</v>
      </c>
      <c r="AB59">
        <v>1.0685367448207799</v>
      </c>
      <c r="AC59">
        <v>1.0771213445390773</v>
      </c>
      <c r="AD59">
        <v>1.0803622097441654</v>
      </c>
      <c r="AE59">
        <v>1.0754805802788925</v>
      </c>
      <c r="AF59">
        <v>1.0753513818086586</v>
      </c>
      <c r="AG59">
        <v>1.0754868410590808</v>
      </c>
      <c r="AH59">
        <v>1.0684689626965986</v>
      </c>
      <c r="AI59">
        <v>1.0694714385470605</v>
      </c>
      <c r="AJ59">
        <v>1.0623911889180511</v>
      </c>
      <c r="AK59">
        <v>1.0672011709790645</v>
      </c>
      <c r="AL59">
        <v>1.0621525021250919</v>
      </c>
      <c r="AM59">
        <v>1.0656118465027207</v>
      </c>
      <c r="AN59">
        <v>1.0647841745058706</v>
      </c>
      <c r="AO59">
        <v>0</v>
      </c>
      <c r="AP59">
        <v>0</v>
      </c>
      <c r="AQ59">
        <v>0</v>
      </c>
      <c r="AR59">
        <v>0</v>
      </c>
      <c r="AS59">
        <v>1.4315841128361046</v>
      </c>
      <c r="AT59">
        <v>1.4396190761677519</v>
      </c>
      <c r="AU59">
        <v>1.4363790408304906</v>
      </c>
      <c r="AV59">
        <v>1.434351435069275</v>
      </c>
      <c r="AW59">
        <v>1.4377986279030954</v>
      </c>
      <c r="AX59">
        <v>1.4331499715931153</v>
      </c>
      <c r="AY59">
        <v>1.4315900338609664</v>
      </c>
      <c r="AZ59">
        <v>1.4346851457608656</v>
      </c>
      <c r="BA59">
        <v>1.4362745481240353</v>
      </c>
      <c r="BB59">
        <v>1.434002545166112</v>
      </c>
      <c r="BC59">
        <v>1.4183591017468413</v>
      </c>
      <c r="BD59">
        <v>1.4173331202549762</v>
      </c>
      <c r="BE59">
        <v>1.4191888087531204</v>
      </c>
      <c r="BF59">
        <v>1.4225958616855336</v>
      </c>
      <c r="BG59">
        <v>1.4190747569454145</v>
      </c>
      <c r="BH59">
        <v>1.4231210610286931</v>
      </c>
      <c r="BI59">
        <v>0</v>
      </c>
      <c r="BJ59">
        <v>0</v>
      </c>
      <c r="BK59">
        <v>0</v>
      </c>
      <c r="BL59">
        <v>0</v>
      </c>
      <c r="BM59">
        <v>1.7893266380241515</v>
      </c>
      <c r="BN59">
        <v>1.7903969056583171</v>
      </c>
      <c r="BO59">
        <v>1.7903078332061704</v>
      </c>
      <c r="BP59">
        <v>1.7922400750341285</v>
      </c>
      <c r="BQ59">
        <v>1.79192584421763</v>
      </c>
      <c r="BR59">
        <v>1.7930797248227903</v>
      </c>
      <c r="BS59">
        <v>1.785962186028768</v>
      </c>
      <c r="BT59">
        <v>1.7925013488937795</v>
      </c>
      <c r="BU59">
        <v>1.7911864564383169</v>
      </c>
      <c r="BV59">
        <v>1.7873967559200394</v>
      </c>
      <c r="BW59">
        <v>1.7777393593465132</v>
      </c>
      <c r="BX59">
        <v>1.7774347270219619</v>
      </c>
      <c r="BY59">
        <v>1.7712140370719953</v>
      </c>
      <c r="BZ59">
        <v>1.772091072424369</v>
      </c>
      <c r="CA59">
        <v>1.7732420435526797</v>
      </c>
      <c r="CB59">
        <v>1.7744354191446094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2.1464250188034057</v>
      </c>
      <c r="CI59">
        <v>2.1562272710346599</v>
      </c>
      <c r="CJ59">
        <v>2.1424706265707298</v>
      </c>
      <c r="CK59">
        <v>2.1406650202600472</v>
      </c>
      <c r="CL59">
        <v>2.1449870351520186</v>
      </c>
      <c r="CM59">
        <v>2.1567273564448324</v>
      </c>
      <c r="CN59">
        <v>2.1445460034004626</v>
      </c>
      <c r="CO59">
        <v>2.1411751192240067</v>
      </c>
      <c r="CP59">
        <v>2.1442948017852794</v>
      </c>
      <c r="CQ59">
        <v>2.1323097274356972</v>
      </c>
      <c r="CR59">
        <v>2.1401179060608144</v>
      </c>
      <c r="CS59">
        <v>2.1263946597605741</v>
      </c>
      <c r="CT59">
        <v>2.1210636145166655</v>
      </c>
      <c r="CU59">
        <v>2.1367629939752506</v>
      </c>
      <c r="CV59">
        <v>2.1255417860630468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2.3198875902930767</v>
      </c>
      <c r="DC59">
        <v>2.3643684905387632</v>
      </c>
      <c r="DD59">
        <v>2.3665546269646729</v>
      </c>
      <c r="DE59">
        <v>2.3637665659091174</v>
      </c>
      <c r="DF59">
        <v>2.361495191720524</v>
      </c>
      <c r="DG59">
        <v>2.3599610663733741</v>
      </c>
      <c r="DH59">
        <v>2.3767375943866726</v>
      </c>
      <c r="DI59">
        <v>2.3670054509307978</v>
      </c>
      <c r="DJ59">
        <v>2.361080895651368</v>
      </c>
      <c r="DK59">
        <v>2.341057812112997</v>
      </c>
      <c r="DL59">
        <v>2.3410977480579653</v>
      </c>
      <c r="DM59">
        <v>2.3480762136494477</v>
      </c>
      <c r="DN59">
        <v>2.352477424820679</v>
      </c>
      <c r="DO59">
        <v>2.3499344523045145</v>
      </c>
      <c r="DP59">
        <v>2.3519496717409645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2.6317659338591084</v>
      </c>
      <c r="DX59">
        <v>2.6469586956399991</v>
      </c>
      <c r="DY59">
        <v>2.6463129919133546</v>
      </c>
      <c r="DZ59">
        <v>2.6502701063178238</v>
      </c>
      <c r="EA59">
        <v>2.6510348110199429</v>
      </c>
      <c r="EB59">
        <v>2.6480589759071647</v>
      </c>
      <c r="EC59">
        <v>2.6627628319346939</v>
      </c>
      <c r="ED59">
        <v>2.6521459097681901</v>
      </c>
      <c r="EE59">
        <v>2.6256620987621879</v>
      </c>
      <c r="EF59">
        <v>2.6344677935985121</v>
      </c>
      <c r="EG59">
        <v>2.6246687923275456</v>
      </c>
      <c r="EH59">
        <v>2.6299274616301522</v>
      </c>
      <c r="EI59">
        <v>2.6174708063063923</v>
      </c>
      <c r="EJ59">
        <v>2.6253756708110263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2.9256361834713775</v>
      </c>
      <c r="ER59">
        <v>2.8762995115508909</v>
      </c>
      <c r="ES59">
        <v>2.8631175192889708</v>
      </c>
      <c r="ET59">
        <v>2.873944076105265</v>
      </c>
      <c r="EU59">
        <v>2.8689740787911036</v>
      </c>
      <c r="EV59">
        <v>2.8697155329224597</v>
      </c>
      <c r="EW59">
        <v>2.8660700478080336</v>
      </c>
      <c r="EX59">
        <v>2.8679807121015477</v>
      </c>
      <c r="EY59">
        <v>2.841577130365629</v>
      </c>
      <c r="EZ59">
        <v>2.8517268852510314</v>
      </c>
      <c r="FA59">
        <v>2.8368031755839374</v>
      </c>
      <c r="FB59">
        <v>2.8560792133991573</v>
      </c>
      <c r="FC59">
        <v>2.8593771034745785</v>
      </c>
      <c r="FD59">
        <v>2.8447097196949365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3.0970665128673445</v>
      </c>
      <c r="FM59">
        <v>3.083453581866725</v>
      </c>
      <c r="FN59">
        <v>3.0911323642308157</v>
      </c>
      <c r="FO59">
        <v>3.0793945999801338</v>
      </c>
      <c r="FP59">
        <v>3.0815535734161266</v>
      </c>
      <c r="FQ59">
        <v>3.0806216235232755</v>
      </c>
      <c r="FR59">
        <v>3.0808671450664513</v>
      </c>
      <c r="FS59">
        <v>3.0514828308406621</v>
      </c>
      <c r="FT59">
        <v>3.0509579902364536</v>
      </c>
      <c r="FU59">
        <v>3.052963355866412</v>
      </c>
      <c r="FV59">
        <v>3.0437623368430158</v>
      </c>
      <c r="FW59">
        <v>3.0515442887906272</v>
      </c>
      <c r="FX59">
        <v>3.0548630881193635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3.3558883441142822</v>
      </c>
      <c r="GG59">
        <v>3.3581926160638575</v>
      </c>
      <c r="GH59">
        <v>3.3750952964656342</v>
      </c>
      <c r="GI59">
        <v>3.368725414730088</v>
      </c>
      <c r="GJ59">
        <v>3.3616863619267061</v>
      </c>
      <c r="GK59">
        <v>3.3859711362841618</v>
      </c>
      <c r="GL59">
        <v>3.3812978476071289</v>
      </c>
      <c r="GM59">
        <v>3.3369490649111118</v>
      </c>
      <c r="GN59">
        <v>3.3426028775727752</v>
      </c>
      <c r="GO59">
        <v>3.3374412355847709</v>
      </c>
      <c r="GP59">
        <v>3.3390136881647177</v>
      </c>
      <c r="GQ59">
        <v>3.3286323528693886</v>
      </c>
      <c r="GR59">
        <v>3.3397000147740541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3.5806413492464428</v>
      </c>
      <c r="HA59">
        <v>3.5828566364930174</v>
      </c>
      <c r="HB59">
        <v>3.5970786564250243</v>
      </c>
      <c r="HC59">
        <v>3.5884559806531779</v>
      </c>
      <c r="HD59">
        <v>3.5810385404626794</v>
      </c>
      <c r="HE59">
        <v>3.5785347520846118</v>
      </c>
      <c r="HF59">
        <v>3.579629335359948</v>
      </c>
      <c r="HG59">
        <v>3.5425991147284042</v>
      </c>
      <c r="HH59">
        <v>3.5580586994736842</v>
      </c>
      <c r="HI59">
        <v>3.5555367168800593</v>
      </c>
      <c r="HJ59">
        <v>3.5400948300952084</v>
      </c>
      <c r="HK59">
        <v>3.552538372402291</v>
      </c>
      <c r="HL59">
        <v>3.5567738330443839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3.8090598808272755</v>
      </c>
      <c r="HV59">
        <v>3.8002880939997423</v>
      </c>
      <c r="HW59">
        <v>3.8033408949245966</v>
      </c>
      <c r="HX59">
        <v>3.8001312691031264</v>
      </c>
      <c r="HY59">
        <v>3.7948357455049804</v>
      </c>
      <c r="HZ59">
        <v>3.8059975808815425</v>
      </c>
      <c r="IA59">
        <v>3.7623205446730417</v>
      </c>
      <c r="IB59">
        <v>3.7524446463053582</v>
      </c>
      <c r="IC59">
        <v>3.7598100360010656</v>
      </c>
      <c r="ID59">
        <v>3.7738682125446257</v>
      </c>
      <c r="IE59">
        <v>3.7530139369895665</v>
      </c>
      <c r="IF59">
        <v>3.7548452488406925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4.062616470275378</v>
      </c>
      <c r="IP59">
        <v>4.0722749405122363</v>
      </c>
      <c r="IQ59">
        <v>4.0759221689240039</v>
      </c>
      <c r="IR59">
        <v>4.0814575408936165</v>
      </c>
      <c r="IS59">
        <v>4.0829410616371629</v>
      </c>
      <c r="IT59">
        <v>4.0900435053689339</v>
      </c>
      <c r="IU59">
        <v>4.0435108758100942</v>
      </c>
      <c r="IV59">
        <v>4.0418271661288596</v>
      </c>
      <c r="IW59">
        <v>4.0397086544834782</v>
      </c>
      <c r="IX59">
        <v>4.0596103912842034</v>
      </c>
      <c r="IY59">
        <v>4.0528636204460451</v>
      </c>
      <c r="IZ59">
        <v>4.042575385518397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4.3108324867484296</v>
      </c>
      <c r="JK59">
        <v>4.2973326448824292</v>
      </c>
      <c r="JL59">
        <v>4.3027483710919228</v>
      </c>
      <c r="JM59">
        <v>4.3064461815730786</v>
      </c>
      <c r="JN59">
        <v>4.2993918161761924</v>
      </c>
      <c r="JO59">
        <v>4.265079962886122</v>
      </c>
      <c r="JP59">
        <v>4.2613202275767064</v>
      </c>
      <c r="JQ59">
        <v>4.2707765305186971</v>
      </c>
      <c r="JR59">
        <v>4.258338529912999</v>
      </c>
      <c r="JS59">
        <v>4.2664845929353845</v>
      </c>
      <c r="JT59">
        <v>4.2546888754429251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4.5196058250883739</v>
      </c>
      <c r="KE59">
        <v>4.5144270486407043</v>
      </c>
      <c r="KF59">
        <v>4.517329326979004</v>
      </c>
      <c r="KG59">
        <v>4.5144569344035617</v>
      </c>
      <c r="KH59">
        <v>4.5183329807134864</v>
      </c>
      <c r="KI59">
        <v>4.4783377424167652</v>
      </c>
      <c r="KJ59">
        <v>4.483306312470523</v>
      </c>
      <c r="KK59">
        <v>4.474700285563709</v>
      </c>
      <c r="KL59">
        <v>4.4691264246917912</v>
      </c>
      <c r="KM59">
        <v>4.4700096053536837</v>
      </c>
      <c r="KN59">
        <v>4.469348498419154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4.7834769354381992</v>
      </c>
      <c r="KY59">
        <v>4.8049503522015415</v>
      </c>
      <c r="KZ59">
        <v>4.7998996648543137</v>
      </c>
      <c r="LA59">
        <v>4.8049529724309439</v>
      </c>
      <c r="LB59">
        <v>4.8147023432786309</v>
      </c>
      <c r="LC59">
        <v>4.7597303785793459</v>
      </c>
      <c r="LD59">
        <v>4.7572131178346169</v>
      </c>
      <c r="LE59">
        <v>4.7610332591635904</v>
      </c>
      <c r="LF59">
        <v>4.7586964151062761</v>
      </c>
      <c r="LG59">
        <v>4.7593081124494097</v>
      </c>
      <c r="LH59">
        <v>4.7572515468141372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5.0054510441919664</v>
      </c>
      <c r="LT59">
        <v>5.0253114407844972</v>
      </c>
      <c r="LU59">
        <v>5.0170627404399299</v>
      </c>
      <c r="LV59">
        <v>5.0246147417400762</v>
      </c>
      <c r="LW59">
        <v>4.9802635326613611</v>
      </c>
      <c r="LX59">
        <v>4.9645050986430146</v>
      </c>
      <c r="LY59">
        <v>4.9673615379325895</v>
      </c>
      <c r="LZ59">
        <v>4.9784573345014165</v>
      </c>
      <c r="MA59">
        <v>4.9657108276604545</v>
      </c>
      <c r="MB59">
        <v>4.971869459878107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5.2385851061452362</v>
      </c>
      <c r="MO59">
        <v>5.2389051657990304</v>
      </c>
      <c r="MP59">
        <v>5.2366154087661529</v>
      </c>
      <c r="MQ59">
        <v>5.16803144623979</v>
      </c>
      <c r="MR59">
        <v>5.1882663153514716</v>
      </c>
      <c r="MS59">
        <v>5.175755898939288</v>
      </c>
      <c r="MT59">
        <v>5.1892838023991787</v>
      </c>
      <c r="MU59">
        <v>5.1792225649619112</v>
      </c>
      <c r="MV59">
        <v>5.1918919884402381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5.5248168545567706</v>
      </c>
      <c r="NI59">
        <v>5.5144274119684509</v>
      </c>
      <c r="NJ59">
        <v>5.5272934163601528</v>
      </c>
      <c r="NK59">
        <v>5.4594288562833491</v>
      </c>
      <c r="NL59">
        <v>5.4671160870247872</v>
      </c>
      <c r="NM59">
        <v>5.4609444515802901</v>
      </c>
      <c r="NN59">
        <v>5.4638889984317762</v>
      </c>
      <c r="NO59">
        <v>5.4692434281232023</v>
      </c>
      <c r="NP59">
        <v>5.4694425957277648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5.7370213372808276</v>
      </c>
      <c r="OD59">
        <v>5.6985044866035093</v>
      </c>
      <c r="OE59">
        <v>5.6621846725522387</v>
      </c>
      <c r="OF59">
        <v>5.6846503979765535</v>
      </c>
      <c r="OG59">
        <v>5.679198822726085</v>
      </c>
      <c r="OH59">
        <v>5.6848506082416526</v>
      </c>
      <c r="OI59">
        <v>5.6709739988269448</v>
      </c>
      <c r="OJ59">
        <v>5.6898579385548649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5.9148852041420552</v>
      </c>
      <c r="OY59">
        <v>5.8436362048716468</v>
      </c>
      <c r="OZ59">
        <v>5.8758355748486402</v>
      </c>
      <c r="PA59">
        <v>5.8934803707775503</v>
      </c>
      <c r="PB59">
        <v>5.8873007331831984</v>
      </c>
      <c r="PC59">
        <v>5.89520537997576</v>
      </c>
      <c r="PD59">
        <v>5.9049960858740054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5.9183432956838438</v>
      </c>
      <c r="PT59">
        <v>6.1583181269042919</v>
      </c>
      <c r="PU59">
        <v>6.1674696015660428</v>
      </c>
      <c r="PV59">
        <v>6.1703893157130896</v>
      </c>
      <c r="PW59">
        <v>6.1747292170116772</v>
      </c>
      <c r="PX59">
        <v>6.1651963636167624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5.150902573547028</v>
      </c>
      <c r="QN59">
        <v>6.1644088497785585</v>
      </c>
      <c r="QO59">
        <v>6.375908496341185</v>
      </c>
      <c r="QP59">
        <v>6.3838478986440998</v>
      </c>
      <c r="QQ59">
        <v>6.3903866866671342</v>
      </c>
      <c r="QR59">
        <v>6.3891834500905933</v>
      </c>
      <c r="QS59" s="102" t="s">
        <v>100</v>
      </c>
      <c r="QU59" s="147"/>
      <c r="QV59" s="148"/>
      <c r="QW59" s="148"/>
      <c r="QX59" s="102"/>
      <c r="QY59" s="154">
        <v>7</v>
      </c>
      <c r="QZ59" s="44">
        <v>0.36599999999999999</v>
      </c>
      <c r="RA59" s="44">
        <f t="shared" si="59"/>
        <v>0</v>
      </c>
      <c r="RB59" s="44">
        <f t="shared" si="59"/>
        <v>0</v>
      </c>
      <c r="RC59" s="44">
        <f t="shared" si="59"/>
        <v>0</v>
      </c>
      <c r="RD59" s="44">
        <f t="shared" si="59"/>
        <v>0</v>
      </c>
      <c r="RE59" s="44">
        <f t="shared" si="59"/>
        <v>0</v>
      </c>
      <c r="RF59" s="44">
        <f t="shared" si="59"/>
        <v>0</v>
      </c>
      <c r="RG59" s="44">
        <f t="shared" si="59"/>
        <v>-881.89924392661942</v>
      </c>
      <c r="RH59" s="44">
        <f t="shared" si="59"/>
        <v>-890.03549810893946</v>
      </c>
      <c r="RI59" s="44">
        <f t="shared" si="59"/>
        <v>-893.2917858520459</v>
      </c>
      <c r="RJ59" s="44">
        <f t="shared" si="59"/>
        <v>-896.4916699808673</v>
      </c>
      <c r="RK59" s="44">
        <f t="shared" ref="RK59:RT59" si="68">RK33-RK8</f>
        <v>-892.29674453157531</v>
      </c>
      <c r="RL59" s="44">
        <f t="shared" si="68"/>
        <v>-900.34326929322197</v>
      </c>
      <c r="RM59" s="44">
        <f t="shared" si="68"/>
        <v>-894.14002028916548</v>
      </c>
      <c r="RN59" s="44">
        <f t="shared" si="68"/>
        <v>-895.91834907408793</v>
      </c>
      <c r="RO59" s="44">
        <f t="shared" si="68"/>
        <v>-888.52084815531816</v>
      </c>
      <c r="RP59" s="44">
        <f t="shared" si="68"/>
        <v>-889.49837862222284</v>
      </c>
      <c r="RQ59" s="44">
        <f t="shared" si="68"/>
        <v>-881.61001086391207</v>
      </c>
      <c r="RR59" s="44">
        <f t="shared" si="68"/>
        <v>-885.29900112817631</v>
      </c>
      <c r="RS59" s="44">
        <f t="shared" si="68"/>
        <v>-888.46673177895082</v>
      </c>
      <c r="RT59" s="44">
        <f t="shared" si="68"/>
        <v>-888.60335152283824</v>
      </c>
      <c r="RV59" s="95">
        <f t="shared" si="61"/>
        <v>2.6291812E+18</v>
      </c>
      <c r="RW59" s="44">
        <f t="shared" si="62"/>
        <v>9.9927654000000015</v>
      </c>
      <c r="RX59" s="44">
        <v>0.36599999999999999</v>
      </c>
      <c r="RY59" s="44">
        <f>(0.01*RI59+0.99*RJ59)</f>
        <v>-896.45967113957909</v>
      </c>
      <c r="RZ59" s="44">
        <f t="shared" si="63"/>
        <v>-0.89645967113957914</v>
      </c>
      <c r="SA59" s="12">
        <f t="shared" si="58"/>
        <v>-0.34096534356003272</v>
      </c>
      <c r="SB59" s="44">
        <v>31.461262911089698</v>
      </c>
    </row>
    <row r="60" spans="1:533" x14ac:dyDescent="0.3">
      <c r="A60">
        <v>0</v>
      </c>
      <c r="B60">
        <v>0</v>
      </c>
      <c r="C60">
        <v>7.5799543742270732</v>
      </c>
      <c r="D60">
        <v>12.473523144289466</v>
      </c>
      <c r="E60">
        <v>14.96149275489357</v>
      </c>
      <c r="F60">
        <v>17.581904649249577</v>
      </c>
      <c r="G60">
        <v>19.631168649302623</v>
      </c>
      <c r="H60">
        <v>19.984945129729205</v>
      </c>
      <c r="I60">
        <v>19.755439364712338</v>
      </c>
      <c r="J60">
        <v>19.493820970903869</v>
      </c>
      <c r="K60">
        <v>20.012350077397215</v>
      </c>
      <c r="L60">
        <v>19.931237248612454</v>
      </c>
      <c r="M60">
        <v>19.860748819727416</v>
      </c>
      <c r="N60">
        <v>19.584873880023903</v>
      </c>
      <c r="O60">
        <v>19.771873918134126</v>
      </c>
      <c r="P60">
        <v>19.437049100655493</v>
      </c>
      <c r="Q60">
        <v>19.527648751047071</v>
      </c>
      <c r="R60">
        <v>19.601837657422656</v>
      </c>
      <c r="S60">
        <v>19.531740782315161</v>
      </c>
      <c r="T60">
        <v>19.515056901351269</v>
      </c>
      <c r="U60">
        <v>0</v>
      </c>
      <c r="V60">
        <v>0</v>
      </c>
      <c r="W60">
        <v>0</v>
      </c>
      <c r="X60">
        <v>10.569171723159268</v>
      </c>
      <c r="Y60">
        <v>15.544575644303858</v>
      </c>
      <c r="Z60">
        <v>18.126903497249074</v>
      </c>
      <c r="AA60">
        <v>20.614876172642582</v>
      </c>
      <c r="AB60">
        <v>23.184657966179024</v>
      </c>
      <c r="AC60">
        <v>25.438389544964515</v>
      </c>
      <c r="AD60">
        <v>26.129850929174513</v>
      </c>
      <c r="AE60">
        <v>26.043374846998816</v>
      </c>
      <c r="AF60">
        <v>26.297594359209342</v>
      </c>
      <c r="AG60">
        <v>26.529168564236919</v>
      </c>
      <c r="AH60">
        <v>26.251526382220153</v>
      </c>
      <c r="AI60">
        <v>25.818326900166973</v>
      </c>
      <c r="AJ60">
        <v>26.021915048839443</v>
      </c>
      <c r="AK60">
        <v>25.573656857100506</v>
      </c>
      <c r="AL60">
        <v>26.222353967241077</v>
      </c>
      <c r="AM60">
        <v>25.818448678746215</v>
      </c>
      <c r="AN60">
        <v>25.64381261311047</v>
      </c>
      <c r="AO60">
        <v>0</v>
      </c>
      <c r="AP60">
        <v>0</v>
      </c>
      <c r="AQ60">
        <v>0</v>
      </c>
      <c r="AR60">
        <v>0</v>
      </c>
      <c r="AS60">
        <v>15.339636989587218</v>
      </c>
      <c r="AT60">
        <v>19.271145675547238</v>
      </c>
      <c r="AU60">
        <v>21.629646369293837</v>
      </c>
      <c r="AV60">
        <v>24.019712002716673</v>
      </c>
      <c r="AW60">
        <v>26.316830578412826</v>
      </c>
      <c r="AX60">
        <v>28.912505709003984</v>
      </c>
      <c r="AY60">
        <v>31.162112369642088</v>
      </c>
      <c r="AZ60">
        <v>32.538922173503224</v>
      </c>
      <c r="BA60">
        <v>32.648005319613802</v>
      </c>
      <c r="BB60">
        <v>32.49115884226714</v>
      </c>
      <c r="BC60">
        <v>32.384945832640049</v>
      </c>
      <c r="BD60">
        <v>32.286307340109204</v>
      </c>
      <c r="BE60">
        <v>32.447484541814404</v>
      </c>
      <c r="BF60">
        <v>32.586940451835396</v>
      </c>
      <c r="BG60">
        <v>32.905334483416972</v>
      </c>
      <c r="BH60">
        <v>31.984714611206702</v>
      </c>
      <c r="BI60">
        <v>0</v>
      </c>
      <c r="BJ60">
        <v>0</v>
      </c>
      <c r="BK60">
        <v>0</v>
      </c>
      <c r="BL60">
        <v>0</v>
      </c>
      <c r="BM60">
        <v>8.3064660040076372</v>
      </c>
      <c r="BN60">
        <v>18.753345718073522</v>
      </c>
      <c r="BO60">
        <v>22.558253564257122</v>
      </c>
      <c r="BP60">
        <v>25.268225054909664</v>
      </c>
      <c r="BQ60">
        <v>27.250881677959619</v>
      </c>
      <c r="BR60">
        <v>29.572206745470602</v>
      </c>
      <c r="BS60">
        <v>32.039484105409819</v>
      </c>
      <c r="BT60">
        <v>34.248815796107266</v>
      </c>
      <c r="BU60">
        <v>36.540173148975796</v>
      </c>
      <c r="BV60">
        <v>38.583353409080416</v>
      </c>
      <c r="BW60">
        <v>38.769896968000424</v>
      </c>
      <c r="BX60">
        <v>38.981927709358281</v>
      </c>
      <c r="BY60">
        <v>38.898175704221281</v>
      </c>
      <c r="BZ60">
        <v>39.207572552602805</v>
      </c>
      <c r="CA60">
        <v>38.939753305362999</v>
      </c>
      <c r="CB60">
        <v>39.077841559326487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8.7831031595242077</v>
      </c>
      <c r="CI60">
        <v>22.92682404771131</v>
      </c>
      <c r="CJ60">
        <v>26.273210402818794</v>
      </c>
      <c r="CK60">
        <v>28.845682407347393</v>
      </c>
      <c r="CL60">
        <v>30.799132303992806</v>
      </c>
      <c r="CM60">
        <v>32.898794305049904</v>
      </c>
      <c r="CN60">
        <v>34.896515575167093</v>
      </c>
      <c r="CO60">
        <v>37.549738735154513</v>
      </c>
      <c r="CP60">
        <v>40.170833076563866</v>
      </c>
      <c r="CQ60">
        <v>41.422921670603067</v>
      </c>
      <c r="CR60">
        <v>43.409527366717015</v>
      </c>
      <c r="CS60">
        <v>44.529751746460825</v>
      </c>
      <c r="CT60">
        <v>45.734619700433676</v>
      </c>
      <c r="CU60">
        <v>45.299651800899241</v>
      </c>
      <c r="CV60">
        <v>45.530132622685997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5.4896798814045979</v>
      </c>
      <c r="DC60">
        <v>18.98525789036136</v>
      </c>
      <c r="DD60">
        <v>27.635407209188656</v>
      </c>
      <c r="DE60">
        <v>29.715654262344643</v>
      </c>
      <c r="DF60">
        <v>32.115961967514728</v>
      </c>
      <c r="DG60">
        <v>34.521765864264509</v>
      </c>
      <c r="DH60">
        <v>36.151429028356887</v>
      </c>
      <c r="DI60">
        <v>38.077379598578119</v>
      </c>
      <c r="DJ60">
        <v>40.927027913843688</v>
      </c>
      <c r="DK60">
        <v>42.553212737498114</v>
      </c>
      <c r="DL60">
        <v>44.952260729834713</v>
      </c>
      <c r="DM60">
        <v>46.628241912990518</v>
      </c>
      <c r="DN60">
        <v>48.690505922593708</v>
      </c>
      <c r="DO60">
        <v>49.792327718960827</v>
      </c>
      <c r="DP60">
        <v>50.437986354565467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9.3452514212041269</v>
      </c>
      <c r="DX60">
        <v>25.178259429014282</v>
      </c>
      <c r="DY60">
        <v>28.804498725401736</v>
      </c>
      <c r="DZ60">
        <v>31.12268008517313</v>
      </c>
      <c r="EA60">
        <v>32.931129611339074</v>
      </c>
      <c r="EB60">
        <v>35.810747152631293</v>
      </c>
      <c r="EC60">
        <v>37.098136457711057</v>
      </c>
      <c r="ED60">
        <v>39.677144073757198</v>
      </c>
      <c r="EE60">
        <v>41.449971788298384</v>
      </c>
      <c r="EF60">
        <v>43.400557313710273</v>
      </c>
      <c r="EG60">
        <v>45.18777791522929</v>
      </c>
      <c r="EH60">
        <v>47.442023270573173</v>
      </c>
      <c r="EI60">
        <v>49.911305071420607</v>
      </c>
      <c r="EJ60">
        <v>50.977754389030743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8.1799415176428454</v>
      </c>
      <c r="ER60">
        <v>20.324303122680249</v>
      </c>
      <c r="ES60">
        <v>29.206227956075704</v>
      </c>
      <c r="ET60">
        <v>30.904754509128988</v>
      </c>
      <c r="EU60">
        <v>33.390917418785691</v>
      </c>
      <c r="EV60">
        <v>35.447067091304582</v>
      </c>
      <c r="EW60">
        <v>37.691113616130913</v>
      </c>
      <c r="EX60">
        <v>39.890321092317826</v>
      </c>
      <c r="EY60">
        <v>41.423410528752278</v>
      </c>
      <c r="EZ60">
        <v>43.431590442040388</v>
      </c>
      <c r="FA60">
        <v>46.121421401981557</v>
      </c>
      <c r="FB60">
        <v>47.491042835329722</v>
      </c>
      <c r="FC60">
        <v>49.220175022457944</v>
      </c>
      <c r="FD60">
        <v>51.192454372759208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16.011478566770762</v>
      </c>
      <c r="FM60">
        <v>28.143298396201153</v>
      </c>
      <c r="FN60">
        <v>31.634843077176729</v>
      </c>
      <c r="FO60">
        <v>33.891016075868528</v>
      </c>
      <c r="FP60">
        <v>35.616870560805992</v>
      </c>
      <c r="FQ60">
        <v>37.860757721951117</v>
      </c>
      <c r="FR60">
        <v>40.204926875267653</v>
      </c>
      <c r="FS60">
        <v>41.743465330709185</v>
      </c>
      <c r="FT60">
        <v>44.053555144351485</v>
      </c>
      <c r="FU60">
        <v>45.45860702607326</v>
      </c>
      <c r="FV60">
        <v>48.221925775472613</v>
      </c>
      <c r="FW60">
        <v>49.603090796961411</v>
      </c>
      <c r="FX60">
        <v>51.769857881017579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10.865912805274299</v>
      </c>
      <c r="GG60">
        <v>23.320459737790106</v>
      </c>
      <c r="GH60">
        <v>30.520586775593664</v>
      </c>
      <c r="GI60">
        <v>32.048350572454041</v>
      </c>
      <c r="GJ60">
        <v>34.983817866194364</v>
      </c>
      <c r="GK60">
        <v>35.374472354558257</v>
      </c>
      <c r="GL60">
        <v>38.075481615603763</v>
      </c>
      <c r="GM60">
        <v>40.179775579328741</v>
      </c>
      <c r="GN60">
        <v>41.908603200356218</v>
      </c>
      <c r="GO60">
        <v>44.191697915811567</v>
      </c>
      <c r="GP60">
        <v>46.074605770634349</v>
      </c>
      <c r="GQ60">
        <v>48.218695350419097</v>
      </c>
      <c r="GR60">
        <v>49.476360256652043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6.2222928523943848</v>
      </c>
      <c r="HA60">
        <v>17.40501203564056</v>
      </c>
      <c r="HB60">
        <v>28.873133935945454</v>
      </c>
      <c r="HC60">
        <v>32.540466169941574</v>
      </c>
      <c r="HD60">
        <v>34.523614262856093</v>
      </c>
      <c r="HE60">
        <v>37.085094606176533</v>
      </c>
      <c r="HF60">
        <v>38.753646207611808</v>
      </c>
      <c r="HG60">
        <v>40.201112648185706</v>
      </c>
      <c r="HH60">
        <v>41.594012254704367</v>
      </c>
      <c r="HI60">
        <v>43.59245533793932</v>
      </c>
      <c r="HJ60">
        <v>45.631658672678221</v>
      </c>
      <c r="HK60">
        <v>47.772304637569107</v>
      </c>
      <c r="HL60">
        <v>50.141950550438779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14.431796728423521</v>
      </c>
      <c r="HV60">
        <v>26.299255946373989</v>
      </c>
      <c r="HW60">
        <v>33.336095024560684</v>
      </c>
      <c r="HX60">
        <v>35.292732358441661</v>
      </c>
      <c r="HY60">
        <v>36.299900753888139</v>
      </c>
      <c r="HZ60">
        <v>38.082704396735274</v>
      </c>
      <c r="IA60">
        <v>40.235227775116705</v>
      </c>
      <c r="IB60">
        <v>42.035958896005901</v>
      </c>
      <c r="IC60">
        <v>44.385592776399953</v>
      </c>
      <c r="ID60">
        <v>45.56802950004478</v>
      </c>
      <c r="IE60">
        <v>48.276356576570691</v>
      </c>
      <c r="IF60">
        <v>50.147967303354733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9.1486679499828849</v>
      </c>
      <c r="IP60">
        <v>18.841225335368918</v>
      </c>
      <c r="IQ60">
        <v>29.711964963634092</v>
      </c>
      <c r="IR60">
        <v>33.675351456182227</v>
      </c>
      <c r="IS60">
        <v>35.488454134513688</v>
      </c>
      <c r="IT60">
        <v>37.322725979549816</v>
      </c>
      <c r="IU60">
        <v>38.525147409284543</v>
      </c>
      <c r="IV60">
        <v>40.401820142469731</v>
      </c>
      <c r="IW60">
        <v>42.48537072866791</v>
      </c>
      <c r="IX60">
        <v>43.875837877153664</v>
      </c>
      <c r="IY60">
        <v>45.854352406221103</v>
      </c>
      <c r="IZ60">
        <v>48.243836008358841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14.128208525099714</v>
      </c>
      <c r="JK60">
        <v>27.553150826935166</v>
      </c>
      <c r="JL60">
        <v>33.424715412199063</v>
      </c>
      <c r="JM60">
        <v>35.932583234244923</v>
      </c>
      <c r="JN60">
        <v>38.198436894729987</v>
      </c>
      <c r="JO60">
        <v>38.906454764159037</v>
      </c>
      <c r="JP60">
        <v>40.458673375024183</v>
      </c>
      <c r="JQ60">
        <v>42.294391237995328</v>
      </c>
      <c r="JR60">
        <v>44.58719353327082</v>
      </c>
      <c r="JS60">
        <v>46.038799272641356</v>
      </c>
      <c r="JT60">
        <v>48.144060731361606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11.625661281149094</v>
      </c>
      <c r="KE60">
        <v>20.796406720173735</v>
      </c>
      <c r="KF60">
        <v>32.334369349659269</v>
      </c>
      <c r="KG60">
        <v>35.948612741953532</v>
      </c>
      <c r="KH60">
        <v>37.207582829218488</v>
      </c>
      <c r="KI60">
        <v>39.359214803712966</v>
      </c>
      <c r="KJ60">
        <v>40.632110046736877</v>
      </c>
      <c r="KK60">
        <v>42.64910196433253</v>
      </c>
      <c r="KL60">
        <v>44.566286795846644</v>
      </c>
      <c r="KM60">
        <v>46.785384396429123</v>
      </c>
      <c r="KN60">
        <v>48.636434405890242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4.0861800948429714</v>
      </c>
      <c r="KY60">
        <v>14.875481869502583</v>
      </c>
      <c r="KZ60">
        <v>27.965328677391973</v>
      </c>
      <c r="LA60">
        <v>34.350203482532379</v>
      </c>
      <c r="LB60">
        <v>36.387668982431279</v>
      </c>
      <c r="LC60">
        <v>37.241199647601142</v>
      </c>
      <c r="LD60">
        <v>39.42487513668609</v>
      </c>
      <c r="LE60">
        <v>40.549195650955014</v>
      </c>
      <c r="LF60">
        <v>41.899171360066937</v>
      </c>
      <c r="LG60">
        <v>44.033799463970226</v>
      </c>
      <c r="LH60">
        <v>45.777809603264153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10.48156679286812</v>
      </c>
      <c r="LT60">
        <v>17.39570790929772</v>
      </c>
      <c r="LU60">
        <v>29.53304796915516</v>
      </c>
      <c r="LV60">
        <v>35.877676154056033</v>
      </c>
      <c r="LW60">
        <v>37.376618083310888</v>
      </c>
      <c r="LX60">
        <v>39.421679051562307</v>
      </c>
      <c r="LY60">
        <v>40.397094496024273</v>
      </c>
      <c r="LZ60">
        <v>42.86674608507203</v>
      </c>
      <c r="MA60">
        <v>44.70654468863146</v>
      </c>
      <c r="MB60">
        <v>45.583372896121965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13.316510456414475</v>
      </c>
      <c r="MO60">
        <v>21.493907759805616</v>
      </c>
      <c r="MP60">
        <v>31.823418620815019</v>
      </c>
      <c r="MQ60">
        <v>37.331715057435545</v>
      </c>
      <c r="MR60">
        <v>39.550985494510151</v>
      </c>
      <c r="MS60">
        <v>40.262722562101459</v>
      </c>
      <c r="MT60">
        <v>42.093837531330394</v>
      </c>
      <c r="MU60">
        <v>43.332156029967663</v>
      </c>
      <c r="MV60">
        <v>44.290034702603606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5.4552477419489671</v>
      </c>
      <c r="NI60">
        <v>14.26295915700938</v>
      </c>
      <c r="NJ60">
        <v>23.2778472068863</v>
      </c>
      <c r="NK60">
        <v>31.632541572628998</v>
      </c>
      <c r="NL60">
        <v>37.184352402137435</v>
      </c>
      <c r="NM60">
        <v>39.179792838119695</v>
      </c>
      <c r="NN60">
        <v>40.310417248270923</v>
      </c>
      <c r="NO60">
        <v>42.062204972504077</v>
      </c>
      <c r="NP60">
        <v>43.773742671697725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7.423211973992589</v>
      </c>
      <c r="OD60">
        <v>17.378364307369317</v>
      </c>
      <c r="OE60">
        <v>25.601283352726142</v>
      </c>
      <c r="OF60">
        <v>33.368292944104603</v>
      </c>
      <c r="OG60">
        <v>38.17259338365033</v>
      </c>
      <c r="OH60">
        <v>39.804198244008731</v>
      </c>
      <c r="OI60">
        <v>41.006604490203834</v>
      </c>
      <c r="OJ60">
        <v>43.382997225317808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11.412222385126519</v>
      </c>
      <c r="OY60">
        <v>12.670896357734469</v>
      </c>
      <c r="OZ60">
        <v>27.690342154392702</v>
      </c>
      <c r="PA60">
        <v>34.305423719089518</v>
      </c>
      <c r="PB60">
        <v>39.008677625826188</v>
      </c>
      <c r="PC60">
        <v>41.122972813196093</v>
      </c>
      <c r="PD60">
        <v>41.690359646274466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11.36903262627153</v>
      </c>
      <c r="PT60">
        <v>14.76690648414562</v>
      </c>
      <c r="PU60">
        <v>27.543243520930929</v>
      </c>
      <c r="PV60">
        <v>34.229891855342174</v>
      </c>
      <c r="PW60">
        <v>38.595984066232276</v>
      </c>
      <c r="PX60">
        <v>40.538426538339337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2.6948548113151785</v>
      </c>
      <c r="QN60">
        <v>14.476298579031063</v>
      </c>
      <c r="QO60">
        <v>17.523478714396713</v>
      </c>
      <c r="QP60">
        <v>27.384747087544408</v>
      </c>
      <c r="QQ60">
        <v>36.091249888133788</v>
      </c>
      <c r="QR60">
        <v>39.225142682959621</v>
      </c>
      <c r="QS60" s="102" t="s">
        <v>102</v>
      </c>
      <c r="QU60" s="147"/>
      <c r="QV60" s="148"/>
      <c r="QW60" s="148"/>
      <c r="QX60" s="102"/>
      <c r="QY60" s="154">
        <v>8</v>
      </c>
      <c r="QZ60" s="44">
        <v>0.4</v>
      </c>
      <c r="RA60" s="44">
        <f t="shared" si="59"/>
        <v>0</v>
      </c>
      <c r="RB60" s="44">
        <f t="shared" si="59"/>
        <v>0</v>
      </c>
      <c r="RC60" s="44">
        <f t="shared" si="59"/>
        <v>0</v>
      </c>
      <c r="RD60" s="44">
        <f t="shared" si="59"/>
        <v>0</v>
      </c>
      <c r="RE60" s="44">
        <f t="shared" si="59"/>
        <v>0</v>
      </c>
      <c r="RF60" s="44">
        <f t="shared" si="59"/>
        <v>0</v>
      </c>
      <c r="RG60" s="44">
        <f t="shared" si="59"/>
        <v>-948.37528598897552</v>
      </c>
      <c r="RH60" s="44">
        <f t="shared" si="59"/>
        <v>-991.07387538727926</v>
      </c>
      <c r="RI60" s="44">
        <f t="shared" si="59"/>
        <v>-993.86320617998172</v>
      </c>
      <c r="RJ60" s="44">
        <f t="shared" si="59"/>
        <v>-990.94394886425107</v>
      </c>
      <c r="RK60" s="44">
        <f t="shared" ref="RK60:RT60" si="69">RK34-RK9</f>
        <v>-993.95696772250449</v>
      </c>
      <c r="RL60" s="44">
        <f t="shared" si="69"/>
        <v>-993.43931750442243</v>
      </c>
      <c r="RM60" s="44">
        <f t="shared" si="69"/>
        <v>-993.85045642492878</v>
      </c>
      <c r="RN60" s="44">
        <f t="shared" si="69"/>
        <v>-995.47950867578402</v>
      </c>
      <c r="RO60" s="44">
        <f t="shared" si="69"/>
        <v>-985.73693615770935</v>
      </c>
      <c r="RP60" s="44">
        <f t="shared" si="69"/>
        <v>-987.81161056936435</v>
      </c>
      <c r="RQ60" s="44">
        <f t="shared" si="69"/>
        <v>-990.4858274885537</v>
      </c>
      <c r="RR60" s="44">
        <f t="shared" si="69"/>
        <v>-987.93568630363188</v>
      </c>
      <c r="RS60" s="44">
        <f t="shared" si="69"/>
        <v>-985.47842738149484</v>
      </c>
      <c r="RT60" s="44">
        <f t="shared" si="69"/>
        <v>-981.97402371157295</v>
      </c>
      <c r="RV60" s="95">
        <f t="shared" si="61"/>
        <v>2.69508E+18</v>
      </c>
      <c r="RW60" s="44">
        <f t="shared" si="62"/>
        <v>10.398960000000001</v>
      </c>
      <c r="RX60" s="44">
        <v>0.4</v>
      </c>
      <c r="RY60" s="44">
        <f>(0.6*RJ60+0.4*RK60)</f>
        <v>-992.14915640755248</v>
      </c>
      <c r="RZ60" s="44">
        <f t="shared" si="63"/>
        <v>-0.99214915640755252</v>
      </c>
      <c r="SA60" s="12">
        <f t="shared" si="58"/>
        <v>-0.36813347151385212</v>
      </c>
      <c r="SB60" s="44">
        <v>32.607742240855124</v>
      </c>
    </row>
    <row r="61" spans="1:533" x14ac:dyDescent="0.3">
      <c r="A61">
        <v>0</v>
      </c>
      <c r="B61">
        <v>0</v>
      </c>
      <c r="C61">
        <v>4.9825051984613358E-2</v>
      </c>
      <c r="D61">
        <v>5.0045411130076711E-2</v>
      </c>
      <c r="E61">
        <v>5.0225789332914043E-2</v>
      </c>
      <c r="F61">
        <v>4.9691961471728031E-2</v>
      </c>
      <c r="G61">
        <v>4.9916895873560581E-2</v>
      </c>
      <c r="H61">
        <v>4.9971172797552456E-2</v>
      </c>
      <c r="I61">
        <v>5.0202109014224734E-2</v>
      </c>
      <c r="J61">
        <v>4.9841469916549946E-2</v>
      </c>
      <c r="K61">
        <v>4.9646909242637968E-2</v>
      </c>
      <c r="L61">
        <v>4.9779405423683941E-2</v>
      </c>
      <c r="M61">
        <v>4.9690064530882427E-2</v>
      </c>
      <c r="N61">
        <v>5.0221278066276895E-2</v>
      </c>
      <c r="O61">
        <v>4.9307056782272124E-2</v>
      </c>
      <c r="P61">
        <v>4.9746246200810161E-2</v>
      </c>
      <c r="Q61">
        <v>4.9697305314515758E-2</v>
      </c>
      <c r="R61">
        <v>4.9477285488378778E-2</v>
      </c>
      <c r="S61">
        <v>4.9556325767191815E-2</v>
      </c>
      <c r="T61">
        <v>4.9646073622710507E-2</v>
      </c>
      <c r="U61">
        <v>0</v>
      </c>
      <c r="V61">
        <v>0</v>
      </c>
      <c r="W61">
        <v>0</v>
      </c>
      <c r="X61">
        <v>7.5182855363692194E-2</v>
      </c>
      <c r="Y61">
        <v>7.5313843742362885E-2</v>
      </c>
      <c r="Z61">
        <v>7.4847941456296946E-2</v>
      </c>
      <c r="AA61">
        <v>7.4645165755507781E-2</v>
      </c>
      <c r="AB61">
        <v>7.4514417351518786E-2</v>
      </c>
      <c r="AC61">
        <v>7.5113064472738994E-2</v>
      </c>
      <c r="AD61">
        <v>7.5339066230416002E-2</v>
      </c>
      <c r="AE61">
        <v>7.4998645765613117E-2</v>
      </c>
      <c r="AF61">
        <v>7.4989636109390481E-2</v>
      </c>
      <c r="AG61">
        <v>7.4999082361163205E-2</v>
      </c>
      <c r="AH61">
        <v>7.4509690564616357E-2</v>
      </c>
      <c r="AI61">
        <v>7.4579598225039082E-2</v>
      </c>
      <c r="AJ61">
        <v>7.4085856967785968E-2</v>
      </c>
      <c r="AK61">
        <v>7.4421281100353204E-2</v>
      </c>
      <c r="AL61">
        <v>7.4069212142614499E-2</v>
      </c>
      <c r="AM61">
        <v>7.4310449546912155E-2</v>
      </c>
      <c r="AN61">
        <v>7.4252731834440033E-2</v>
      </c>
      <c r="AO61">
        <v>0</v>
      </c>
      <c r="AP61">
        <v>0</v>
      </c>
      <c r="AQ61">
        <v>0</v>
      </c>
      <c r="AR61">
        <v>0</v>
      </c>
      <c r="AS61">
        <v>9.9831528091778518E-2</v>
      </c>
      <c r="AT61">
        <v>0.10039184631574277</v>
      </c>
      <c r="AU61">
        <v>0.10016590242890448</v>
      </c>
      <c r="AV61">
        <v>0.10002450732700653</v>
      </c>
      <c r="AW61">
        <v>0.10026489734331209</v>
      </c>
      <c r="AX61">
        <v>9.9940723263118189E-2</v>
      </c>
      <c r="AY61">
        <v>9.9831940994488486E-2</v>
      </c>
      <c r="AZ61">
        <v>0.10004777864441186</v>
      </c>
      <c r="BA61">
        <v>0.10015861562929113</v>
      </c>
      <c r="BB61">
        <v>0.10000017748717659</v>
      </c>
      <c r="BC61">
        <v>9.8909281851244188E-2</v>
      </c>
      <c r="BD61">
        <v>9.8837735024754278E-2</v>
      </c>
      <c r="BE61">
        <v>9.8967141475112999E-2</v>
      </c>
      <c r="BF61">
        <v>9.9204732335113927E-2</v>
      </c>
      <c r="BG61">
        <v>9.8959188071507304E-2</v>
      </c>
      <c r="BH61">
        <v>9.9241357114971576E-2</v>
      </c>
      <c r="BI61">
        <v>0</v>
      </c>
      <c r="BJ61">
        <v>0</v>
      </c>
      <c r="BK61">
        <v>0</v>
      </c>
      <c r="BL61">
        <v>0</v>
      </c>
      <c r="BM61">
        <v>0.12477870558048476</v>
      </c>
      <c r="BN61">
        <v>0.12485334070141685</v>
      </c>
      <c r="BO61">
        <v>0.12484712923334525</v>
      </c>
      <c r="BP61">
        <v>0.12498187413069239</v>
      </c>
      <c r="BQ61">
        <v>0.12495996124251262</v>
      </c>
      <c r="BR61">
        <v>0.12504042711456004</v>
      </c>
      <c r="BS61">
        <v>0.12454408549712472</v>
      </c>
      <c r="BT61">
        <v>0.12500009406511714</v>
      </c>
      <c r="BU61">
        <v>0.12490840003056608</v>
      </c>
      <c r="BV61">
        <v>0.12464412523849652</v>
      </c>
      <c r="BW61">
        <v>0.12397066662109588</v>
      </c>
      <c r="BX61">
        <v>0.12394942308381889</v>
      </c>
      <c r="BY61">
        <v>0.12351562322677787</v>
      </c>
      <c r="BZ61">
        <v>0.12357678329319179</v>
      </c>
      <c r="CA61">
        <v>0.1236570462728508</v>
      </c>
      <c r="CB61">
        <v>0.123740266328076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0.14968096365435188</v>
      </c>
      <c r="CI61">
        <v>0.15036452378205431</v>
      </c>
      <c r="CJ61">
        <v>0.14940520408443023</v>
      </c>
      <c r="CK61">
        <v>0.14927929011576344</v>
      </c>
      <c r="CL61">
        <v>0.1495806858543946</v>
      </c>
      <c r="CM61">
        <v>0.1503993972416201</v>
      </c>
      <c r="CN61">
        <v>0.14954993050212428</v>
      </c>
      <c r="CO61">
        <v>0.14931486187057241</v>
      </c>
      <c r="CP61">
        <v>0.14953241295573769</v>
      </c>
      <c r="CQ61">
        <v>0.14869663371239164</v>
      </c>
      <c r="CR61">
        <v>0.14924113710326453</v>
      </c>
      <c r="CS61">
        <v>0.14828414642681836</v>
      </c>
      <c r="CT61">
        <v>0.14791238594955819</v>
      </c>
      <c r="CU61">
        <v>0.14900718228558238</v>
      </c>
      <c r="CV61">
        <v>0.14822467127357364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0.16177737728682542</v>
      </c>
      <c r="DC61">
        <v>0.16487925317564597</v>
      </c>
      <c r="DD61">
        <v>0.1650317034145517</v>
      </c>
      <c r="DE61">
        <v>0.16483727795740005</v>
      </c>
      <c r="DF61">
        <v>0.16467888366251901</v>
      </c>
      <c r="DG61">
        <v>0.16457190142073735</v>
      </c>
      <c r="DH61">
        <v>0.16574181271873584</v>
      </c>
      <c r="DI61">
        <v>0.1650631416269733</v>
      </c>
      <c r="DJ61">
        <v>0.16464999272324743</v>
      </c>
      <c r="DK61">
        <v>0.16325368285306807</v>
      </c>
      <c r="DL61">
        <v>0.16325646778646893</v>
      </c>
      <c r="DM61">
        <v>0.16374311113315534</v>
      </c>
      <c r="DN61">
        <v>0.16405002962487289</v>
      </c>
      <c r="DO61">
        <v>0.16387269541872485</v>
      </c>
      <c r="DP61">
        <v>0.16401322676017885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0.18352621575028663</v>
      </c>
      <c r="DX61">
        <v>0.18458568309902376</v>
      </c>
      <c r="DY61">
        <v>0.18454065494514332</v>
      </c>
      <c r="DZ61">
        <v>0.18481660434573388</v>
      </c>
      <c r="EA61">
        <v>0.18486993103346902</v>
      </c>
      <c r="EB61">
        <v>0.1846624111511273</v>
      </c>
      <c r="EC61">
        <v>0.18568778465374447</v>
      </c>
      <c r="ED61">
        <v>0.18494741351242619</v>
      </c>
      <c r="EE61">
        <v>0.18310056476723771</v>
      </c>
      <c r="EF61">
        <v>0.18371462995805526</v>
      </c>
      <c r="EG61">
        <v>0.18303129653609113</v>
      </c>
      <c r="EH61">
        <v>0.18339800987657973</v>
      </c>
      <c r="EI61">
        <v>0.18252934493071069</v>
      </c>
      <c r="EJ61">
        <v>0.18308059071206598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0.20401925965630244</v>
      </c>
      <c r="ER61">
        <v>0.20057876649587811</v>
      </c>
      <c r="ES61">
        <v>0.19965952017356831</v>
      </c>
      <c r="ET61">
        <v>0.20041451018865164</v>
      </c>
      <c r="EU61">
        <v>0.20006792739129028</v>
      </c>
      <c r="EV61">
        <v>0.20011963270031091</v>
      </c>
      <c r="EW61">
        <v>0.19986541477043471</v>
      </c>
      <c r="EX61">
        <v>0.19999865495826685</v>
      </c>
      <c r="EY61">
        <v>0.19815740100178711</v>
      </c>
      <c r="EZ61">
        <v>0.19886519422949997</v>
      </c>
      <c r="FA61">
        <v>0.19782448923179471</v>
      </c>
      <c r="FB61">
        <v>0.19916870386326058</v>
      </c>
      <c r="FC61">
        <v>0.19939868225066795</v>
      </c>
      <c r="FD61">
        <v>0.19837585214051157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0.21597395487219956</v>
      </c>
      <c r="FM61">
        <v>0.21502465703394175</v>
      </c>
      <c r="FN61">
        <v>0.21556013697564957</v>
      </c>
      <c r="FO61">
        <v>0.21474160390377503</v>
      </c>
      <c r="FP61">
        <v>0.21489215993138938</v>
      </c>
      <c r="FQ61">
        <v>0.21482717039911259</v>
      </c>
      <c r="FR61">
        <v>0.21484429184563811</v>
      </c>
      <c r="FS61">
        <v>0.21279517648819127</v>
      </c>
      <c r="FT61">
        <v>0.21275857672499671</v>
      </c>
      <c r="FU61">
        <v>0.21289842091118624</v>
      </c>
      <c r="FV61">
        <v>0.21225678778542639</v>
      </c>
      <c r="FW61">
        <v>0.21279946225876059</v>
      </c>
      <c r="FX61">
        <v>0.21303089875309364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0.23402289707909912</v>
      </c>
      <c r="GG61">
        <v>0.23418358549957161</v>
      </c>
      <c r="GH61">
        <v>0.23536229403526029</v>
      </c>
      <c r="GI61">
        <v>0.23491809028801172</v>
      </c>
      <c r="GJ61">
        <v>0.23442722189168103</v>
      </c>
      <c r="GK61">
        <v>0.23612072080084803</v>
      </c>
      <c r="GL61">
        <v>0.23579482898236598</v>
      </c>
      <c r="GM61">
        <v>0.23270216631179308</v>
      </c>
      <c r="GN61">
        <v>0.23309643497718116</v>
      </c>
      <c r="GO61">
        <v>0.23273648783715273</v>
      </c>
      <c r="GP61">
        <v>0.23284614282878077</v>
      </c>
      <c r="GQ61">
        <v>0.2321222003395669</v>
      </c>
      <c r="GR61">
        <v>0.23289400381966921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0.2496960494593056</v>
      </c>
      <c r="HA61">
        <v>0.24985053253089376</v>
      </c>
      <c r="HB61">
        <v>0.25084230519002959</v>
      </c>
      <c r="HC61">
        <v>0.25024100283494977</v>
      </c>
      <c r="HD61">
        <v>0.24972374759153965</v>
      </c>
      <c r="HE61">
        <v>0.24954914589153496</v>
      </c>
      <c r="HF61">
        <v>0.24962547666387347</v>
      </c>
      <c r="HG61">
        <v>0.24704317396990247</v>
      </c>
      <c r="HH61">
        <v>0.24812124821992224</v>
      </c>
      <c r="HI61">
        <v>0.2479453777461687</v>
      </c>
      <c r="HJ61">
        <v>0.24686853766354322</v>
      </c>
      <c r="HK61">
        <v>0.24773628817310261</v>
      </c>
      <c r="HL61">
        <v>0.24803164805051506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0.26562481735197169</v>
      </c>
      <c r="HV61">
        <v>0.26501311673638395</v>
      </c>
      <c r="HW61">
        <v>0.26522600383016726</v>
      </c>
      <c r="HX61">
        <v>0.26500218055112484</v>
      </c>
      <c r="HY61">
        <v>0.2646328971760798</v>
      </c>
      <c r="HZ61">
        <v>0.26541126784390134</v>
      </c>
      <c r="IA61">
        <v>0.26236544941931972</v>
      </c>
      <c r="IB61">
        <v>0.26167675357777964</v>
      </c>
      <c r="IC61">
        <v>0.26219037907957227</v>
      </c>
      <c r="ID61">
        <v>0.26317072611887243</v>
      </c>
      <c r="IE61">
        <v>0.26171645306761276</v>
      </c>
      <c r="IF61">
        <v>0.26184415961232183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0.28330658788531221</v>
      </c>
      <c r="IP61">
        <v>0.2839801213746328</v>
      </c>
      <c r="IQ61">
        <v>0.28423446087336152</v>
      </c>
      <c r="IR61">
        <v>0.28462047007626318</v>
      </c>
      <c r="IS61">
        <v>0.28472392340565994</v>
      </c>
      <c r="IT61">
        <v>0.28521921236882369</v>
      </c>
      <c r="IU61">
        <v>0.28197425912204271</v>
      </c>
      <c r="IV61">
        <v>0.28185684561568053</v>
      </c>
      <c r="IW61">
        <v>0.2817091111913162</v>
      </c>
      <c r="IX61">
        <v>0.28309695894589987</v>
      </c>
      <c r="IY61">
        <v>0.28262647283445214</v>
      </c>
      <c r="IZ61">
        <v>0.28190902270002749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0.30061593352499516</v>
      </c>
      <c r="JK61">
        <v>0.29967452195832833</v>
      </c>
      <c r="JL61">
        <v>0.30005218766331421</v>
      </c>
      <c r="JM61">
        <v>0.30031005450300424</v>
      </c>
      <c r="JN61">
        <v>0.29981811828285854</v>
      </c>
      <c r="JO61">
        <v>0.29742538095440169</v>
      </c>
      <c r="JP61">
        <v>0.29716319578638123</v>
      </c>
      <c r="JQ61">
        <v>0.29782263113798435</v>
      </c>
      <c r="JR61">
        <v>0.29695526707900971</v>
      </c>
      <c r="JS61">
        <v>0.29752333284068216</v>
      </c>
      <c r="JT61">
        <v>0.29670075839908827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0.3151747437300122</v>
      </c>
      <c r="KE61">
        <v>0.31481360171831957</v>
      </c>
      <c r="KF61">
        <v>0.31501599211848008</v>
      </c>
      <c r="KG61">
        <v>0.3148156858022011</v>
      </c>
      <c r="KH61">
        <v>0.31508598191865306</v>
      </c>
      <c r="KI61">
        <v>0.31229691369712426</v>
      </c>
      <c r="KJ61">
        <v>0.3126433969644718</v>
      </c>
      <c r="KK61">
        <v>0.31204325561811069</v>
      </c>
      <c r="KL61">
        <v>0.31165456239133804</v>
      </c>
      <c r="KM61">
        <v>0.31171615100095401</v>
      </c>
      <c r="KN61">
        <v>0.31167004870426446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0.33357579745036259</v>
      </c>
      <c r="KY61">
        <v>0.3350732463180992</v>
      </c>
      <c r="KZ61">
        <v>0.3347210366007195</v>
      </c>
      <c r="LA61">
        <v>0.33507342903981502</v>
      </c>
      <c r="LB61">
        <v>0.33575330148386567</v>
      </c>
      <c r="LC61">
        <v>0.33191983114221402</v>
      </c>
      <c r="LD61">
        <v>0.33174428994662608</v>
      </c>
      <c r="LE61">
        <v>0.33201068752884211</v>
      </c>
      <c r="LF61">
        <v>0.33184772769220922</v>
      </c>
      <c r="LG61">
        <v>0.33189038441069835</v>
      </c>
      <c r="LH61">
        <v>0.33174696979178092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0.34905516347224291</v>
      </c>
      <c r="LT61">
        <v>0.3504401283671198</v>
      </c>
      <c r="LU61">
        <v>0.34986490519106911</v>
      </c>
      <c r="LV61">
        <v>0.3503915440543986</v>
      </c>
      <c r="LW61">
        <v>0.34729871218001113</v>
      </c>
      <c r="LX61">
        <v>0.34619979767385062</v>
      </c>
      <c r="LY61">
        <v>0.34639899148762843</v>
      </c>
      <c r="LZ61">
        <v>0.34717275693873234</v>
      </c>
      <c r="MA61">
        <v>0.34628387919528969</v>
      </c>
      <c r="MB61">
        <v>0.34671335145593513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0.36531276890831504</v>
      </c>
      <c r="MO61">
        <v>0.36533508827050382</v>
      </c>
      <c r="MP61">
        <v>0.36517541204784854</v>
      </c>
      <c r="MQ61">
        <v>0.36039270894280245</v>
      </c>
      <c r="MR61">
        <v>0.36180378768141336</v>
      </c>
      <c r="MS61">
        <v>0.3609313737056683</v>
      </c>
      <c r="MT61">
        <v>0.36187474214778048</v>
      </c>
      <c r="MU61">
        <v>0.36117312168493088</v>
      </c>
      <c r="MV61">
        <v>0.36205662401954192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0.38527314187983058</v>
      </c>
      <c r="NI61">
        <v>0.38454863402848333</v>
      </c>
      <c r="NJ61">
        <v>0.38544584493445999</v>
      </c>
      <c r="NK61">
        <v>0.38071330936425057</v>
      </c>
      <c r="NL61">
        <v>0.38124937845361162</v>
      </c>
      <c r="NM61">
        <v>0.38081899941285169</v>
      </c>
      <c r="NN61">
        <v>0.38102433740807407</v>
      </c>
      <c r="NO61">
        <v>0.38139772859994425</v>
      </c>
      <c r="NP61">
        <v>0.38141161755423791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0.40007122296240077</v>
      </c>
      <c r="OD61">
        <v>0.39738525011182069</v>
      </c>
      <c r="OE61">
        <v>0.3948524876256792</v>
      </c>
      <c r="OF61">
        <v>0.39641913514480864</v>
      </c>
      <c r="OG61">
        <v>0.39603896950670037</v>
      </c>
      <c r="OH61">
        <v>0.39643309680904104</v>
      </c>
      <c r="OI61">
        <v>0.39546541135473795</v>
      </c>
      <c r="OJ61">
        <v>0.39678228302335156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0.41247456095830232</v>
      </c>
      <c r="OY61">
        <v>0.40750601149732524</v>
      </c>
      <c r="OZ61">
        <v>0.40975143478721315</v>
      </c>
      <c r="PA61">
        <v>0.41098189475436187</v>
      </c>
      <c r="PB61">
        <v>0.41055095768362571</v>
      </c>
      <c r="PC61">
        <v>0.41110218828282841</v>
      </c>
      <c r="PD61">
        <v>0.41178494322691789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0.4127157109960839</v>
      </c>
      <c r="PT61">
        <v>0.42945035752470606</v>
      </c>
      <c r="PU61">
        <v>0.43008853567406125</v>
      </c>
      <c r="PV61">
        <v>0.43029214196046633</v>
      </c>
      <c r="PW61">
        <v>0.43059478500778775</v>
      </c>
      <c r="PX61">
        <v>0.42993001140981596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0.35919822688612463</v>
      </c>
      <c r="QN61">
        <v>0.42987509412681713</v>
      </c>
      <c r="QO61">
        <v>0.44462402345475499</v>
      </c>
      <c r="QP61">
        <v>0.44517767772971389</v>
      </c>
      <c r="QQ61">
        <v>0.4456336601580993</v>
      </c>
      <c r="QR61">
        <v>0.44554975244704326</v>
      </c>
      <c r="QS61" s="102" t="s">
        <v>104</v>
      </c>
      <c r="QU61" s="147"/>
      <c r="QV61" s="148"/>
      <c r="QW61" s="148"/>
      <c r="QX61" s="102"/>
      <c r="QY61" s="154">
        <v>9</v>
      </c>
      <c r="QZ61" s="44">
        <v>0.43300000000000005</v>
      </c>
      <c r="RA61" s="44">
        <f t="shared" si="59"/>
        <v>0</v>
      </c>
      <c r="RB61" s="44">
        <f t="shared" si="59"/>
        <v>0</v>
      </c>
      <c r="RC61" s="44">
        <f t="shared" si="59"/>
        <v>0</v>
      </c>
      <c r="RD61" s="44">
        <f t="shared" si="59"/>
        <v>0</v>
      </c>
      <c r="RE61" s="44">
        <f t="shared" si="59"/>
        <v>0</v>
      </c>
      <c r="RF61" s="44">
        <f t="shared" si="59"/>
        <v>0</v>
      </c>
      <c r="RG61" s="44">
        <f t="shared" si="59"/>
        <v>0</v>
      </c>
      <c r="RH61" s="44">
        <f t="shared" si="59"/>
        <v>-1073.1073405545176</v>
      </c>
      <c r="RI61" s="44">
        <f t="shared" si="59"/>
        <v>-1083.0572376139407</v>
      </c>
      <c r="RJ61" s="44">
        <f t="shared" si="59"/>
        <v>-1093.3053327061516</v>
      </c>
      <c r="RK61" s="44">
        <f t="shared" ref="RK61:RT61" si="70">RK35-RK10</f>
        <v>-1091.0327849313835</v>
      </c>
      <c r="RL61" s="44">
        <f t="shared" si="70"/>
        <v>-1088.0898564716335</v>
      </c>
      <c r="RM61" s="44">
        <f t="shared" si="70"/>
        <v>-1089.3908627152578</v>
      </c>
      <c r="RN61" s="44">
        <f t="shared" si="70"/>
        <v>-1092.5661116828178</v>
      </c>
      <c r="RO61" s="44">
        <f t="shared" si="70"/>
        <v>-1082.7725892572289</v>
      </c>
      <c r="RP61" s="44">
        <f t="shared" si="70"/>
        <v>-1086.1926776176879</v>
      </c>
      <c r="RQ61" s="44">
        <f t="shared" si="70"/>
        <v>-1078.1871562989982</v>
      </c>
      <c r="RR61" s="44">
        <f t="shared" si="70"/>
        <v>-1083.616482555628</v>
      </c>
      <c r="RS61" s="44">
        <f t="shared" si="70"/>
        <v>-1079.3378966085911</v>
      </c>
      <c r="RT61" s="44">
        <f t="shared" si="70"/>
        <v>-1081.6918651290853</v>
      </c>
      <c r="RV61" s="95">
        <f t="shared" si="61"/>
        <v>2.7590406E+18</v>
      </c>
      <c r="RW61" s="44">
        <f t="shared" si="62"/>
        <v>10.7932077</v>
      </c>
      <c r="RX61" s="44">
        <v>0.43300000000000005</v>
      </c>
      <c r="RY61" s="44">
        <f>(0.21*RJ61+0.79*RK61)</f>
        <v>-1091.5100199640849</v>
      </c>
      <c r="RZ61" s="44">
        <f t="shared" si="63"/>
        <v>-1.0915100199640848</v>
      </c>
      <c r="SA61" s="12">
        <f t="shared" si="58"/>
        <v>-0.39561216314253761</v>
      </c>
      <c r="SB61" s="44">
        <v>33.392127516548214</v>
      </c>
    </row>
    <row r="62" spans="1:533" x14ac:dyDescent="0.3">
      <c r="A62">
        <v>0</v>
      </c>
      <c r="B62">
        <v>0</v>
      </c>
      <c r="C62">
        <v>4.9825051984613358E-2</v>
      </c>
      <c r="D62">
        <v>5.0045411130076711E-2</v>
      </c>
      <c r="E62">
        <v>5.0225789332914043E-2</v>
      </c>
      <c r="F62">
        <v>4.9691961471728031E-2</v>
      </c>
      <c r="G62">
        <v>4.9916895873560581E-2</v>
      </c>
      <c r="H62">
        <v>4.997117279755247E-2</v>
      </c>
      <c r="I62">
        <v>5.0202109014224734E-2</v>
      </c>
      <c r="J62">
        <v>4.9841469916549946E-2</v>
      </c>
      <c r="K62">
        <v>4.9646909242637968E-2</v>
      </c>
      <c r="L62">
        <v>4.9779405423683941E-2</v>
      </c>
      <c r="M62">
        <v>4.9690064530882427E-2</v>
      </c>
      <c r="N62">
        <v>5.0221278066276895E-2</v>
      </c>
      <c r="O62">
        <v>4.9307056782272124E-2</v>
      </c>
      <c r="P62">
        <v>4.9746246200810154E-2</v>
      </c>
      <c r="Q62">
        <v>4.9697305314515758E-2</v>
      </c>
      <c r="R62">
        <v>4.9477285488378778E-2</v>
      </c>
      <c r="S62">
        <v>4.9556325767191815E-2</v>
      </c>
      <c r="T62">
        <v>4.9646073622710507E-2</v>
      </c>
      <c r="U62">
        <v>0</v>
      </c>
      <c r="V62">
        <v>0</v>
      </c>
      <c r="W62">
        <v>0</v>
      </c>
      <c r="X62">
        <v>7.5182855363692194E-2</v>
      </c>
      <c r="Y62">
        <v>7.5313843742362871E-2</v>
      </c>
      <c r="Z62">
        <v>7.4847941456296946E-2</v>
      </c>
      <c r="AA62">
        <v>7.4645165755507781E-2</v>
      </c>
      <c r="AB62">
        <v>7.4514417351518786E-2</v>
      </c>
      <c r="AC62">
        <v>7.5113064472738994E-2</v>
      </c>
      <c r="AD62">
        <v>7.5339066230416002E-2</v>
      </c>
      <c r="AE62">
        <v>7.4998645765613117E-2</v>
      </c>
      <c r="AF62">
        <v>7.4989636109390481E-2</v>
      </c>
      <c r="AG62">
        <v>7.4999082361163205E-2</v>
      </c>
      <c r="AH62">
        <v>7.4509690564616371E-2</v>
      </c>
      <c r="AI62">
        <v>7.4579598225039095E-2</v>
      </c>
      <c r="AJ62">
        <v>7.4085856967785954E-2</v>
      </c>
      <c r="AK62">
        <v>7.4421281100353204E-2</v>
      </c>
      <c r="AL62">
        <v>7.4069212142614485E-2</v>
      </c>
      <c r="AM62">
        <v>7.4310449546912155E-2</v>
      </c>
      <c r="AN62">
        <v>7.4252731834440033E-2</v>
      </c>
      <c r="AO62">
        <v>0</v>
      </c>
      <c r="AP62">
        <v>0</v>
      </c>
      <c r="AQ62">
        <v>0</v>
      </c>
      <c r="AR62">
        <v>0</v>
      </c>
      <c r="AS62">
        <v>9.9831528091778518E-2</v>
      </c>
      <c r="AT62">
        <v>0.10039184631574277</v>
      </c>
      <c r="AU62">
        <v>0.10016590242890448</v>
      </c>
      <c r="AV62">
        <v>0.10002450732700656</v>
      </c>
      <c r="AW62">
        <v>0.10026489734331211</v>
      </c>
      <c r="AX62">
        <v>9.9940723263118189E-2</v>
      </c>
      <c r="AY62">
        <v>9.9831940994488486E-2</v>
      </c>
      <c r="AZ62">
        <v>0.10004777864441186</v>
      </c>
      <c r="BA62">
        <v>0.10015861562929113</v>
      </c>
      <c r="BB62">
        <v>0.1000001774871766</v>
      </c>
      <c r="BC62">
        <v>9.8909281851244188E-2</v>
      </c>
      <c r="BD62">
        <v>9.8837735024754278E-2</v>
      </c>
      <c r="BE62">
        <v>9.8967141475112999E-2</v>
      </c>
      <c r="BF62">
        <v>9.9204732335113927E-2</v>
      </c>
      <c r="BG62">
        <v>9.8959188071507304E-2</v>
      </c>
      <c r="BH62">
        <v>9.9241357114971576E-2</v>
      </c>
      <c r="BI62">
        <v>0</v>
      </c>
      <c r="BJ62">
        <v>0</v>
      </c>
      <c r="BK62">
        <v>0</v>
      </c>
      <c r="BL62">
        <v>0</v>
      </c>
      <c r="BM62">
        <v>0.12477870558048478</v>
      </c>
      <c r="BN62">
        <v>0.12485334070141686</v>
      </c>
      <c r="BO62">
        <v>0.12484712923334522</v>
      </c>
      <c r="BP62">
        <v>0.12498187413069239</v>
      </c>
      <c r="BQ62">
        <v>0.12495996124251262</v>
      </c>
      <c r="BR62">
        <v>0.12504042711456004</v>
      </c>
      <c r="BS62">
        <v>0.12454408549712476</v>
      </c>
      <c r="BT62">
        <v>0.12500009406511717</v>
      </c>
      <c r="BU62">
        <v>0.12490840003056608</v>
      </c>
      <c r="BV62">
        <v>0.12464412523849651</v>
      </c>
      <c r="BW62">
        <v>0.12397066662109588</v>
      </c>
      <c r="BX62">
        <v>0.12394942308381889</v>
      </c>
      <c r="BY62">
        <v>0.12351562322677787</v>
      </c>
      <c r="BZ62">
        <v>0.12357678329319179</v>
      </c>
      <c r="CA62">
        <v>0.1236570462728508</v>
      </c>
      <c r="CB62">
        <v>0.123740266328076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0.14968096365435188</v>
      </c>
      <c r="CI62">
        <v>0.15036452378205431</v>
      </c>
      <c r="CJ62">
        <v>0.14940520408443025</v>
      </c>
      <c r="CK62">
        <v>0.14927929011576344</v>
      </c>
      <c r="CL62">
        <v>0.1495806858543946</v>
      </c>
      <c r="CM62">
        <v>0.15039939724162013</v>
      </c>
      <c r="CN62">
        <v>0.14954993050212431</v>
      </c>
      <c r="CO62">
        <v>0.14931486187057241</v>
      </c>
      <c r="CP62">
        <v>0.14953241295573769</v>
      </c>
      <c r="CQ62">
        <v>0.14869663371239167</v>
      </c>
      <c r="CR62">
        <v>0.14924113710326453</v>
      </c>
      <c r="CS62">
        <v>0.14828414642681836</v>
      </c>
      <c r="CT62">
        <v>0.14791238594955824</v>
      </c>
      <c r="CU62">
        <v>0.14900718228558238</v>
      </c>
      <c r="CV62">
        <v>0.14822467127357364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0.16177737728682542</v>
      </c>
      <c r="DC62">
        <v>0.16487925317564597</v>
      </c>
      <c r="DD62">
        <v>0.1650317034145517</v>
      </c>
      <c r="DE62">
        <v>0.16483727795740005</v>
      </c>
      <c r="DF62">
        <v>0.16467888366251907</v>
      </c>
      <c r="DG62">
        <v>0.16457190142073735</v>
      </c>
      <c r="DH62">
        <v>0.16574181271873584</v>
      </c>
      <c r="DI62">
        <v>0.1650631416269733</v>
      </c>
      <c r="DJ62">
        <v>0.16464999272324743</v>
      </c>
      <c r="DK62">
        <v>0.16325368285306807</v>
      </c>
      <c r="DL62">
        <v>0.16325646778646893</v>
      </c>
      <c r="DM62">
        <v>0.16374311113315534</v>
      </c>
      <c r="DN62">
        <v>0.16405002962487289</v>
      </c>
      <c r="DO62">
        <v>0.16387269541872485</v>
      </c>
      <c r="DP62">
        <v>0.16401322676017885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0.18352621575028666</v>
      </c>
      <c r="DX62">
        <v>0.18458568309902376</v>
      </c>
      <c r="DY62">
        <v>0.18454065494514332</v>
      </c>
      <c r="DZ62">
        <v>0.18481660434573388</v>
      </c>
      <c r="EA62">
        <v>0.18486993103346896</v>
      </c>
      <c r="EB62">
        <v>0.1846624111511273</v>
      </c>
      <c r="EC62">
        <v>0.18568778465374444</v>
      </c>
      <c r="ED62">
        <v>0.18494741351242625</v>
      </c>
      <c r="EE62">
        <v>0.18310056476723768</v>
      </c>
      <c r="EF62">
        <v>0.18371462995805526</v>
      </c>
      <c r="EG62">
        <v>0.1830312965360911</v>
      </c>
      <c r="EH62">
        <v>0.18339800987657973</v>
      </c>
      <c r="EI62">
        <v>0.18252934493071074</v>
      </c>
      <c r="EJ62">
        <v>0.18308059071206598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0.20401925965630244</v>
      </c>
      <c r="ER62">
        <v>0.20057876649587811</v>
      </c>
      <c r="ES62">
        <v>0.19965952017356831</v>
      </c>
      <c r="ET62">
        <v>0.20041451018865164</v>
      </c>
      <c r="EU62">
        <v>0.20006792739129028</v>
      </c>
      <c r="EV62">
        <v>0.20011963270031091</v>
      </c>
      <c r="EW62">
        <v>0.19986541477043471</v>
      </c>
      <c r="EX62">
        <v>0.19999865495826685</v>
      </c>
      <c r="EY62">
        <v>0.19815740100178716</v>
      </c>
      <c r="EZ62">
        <v>0.19886519422949997</v>
      </c>
      <c r="FA62">
        <v>0.19782448923179471</v>
      </c>
      <c r="FB62">
        <v>0.19916870386326058</v>
      </c>
      <c r="FC62">
        <v>0.19939868225066795</v>
      </c>
      <c r="FD62">
        <v>0.19837585214051157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0.21597395487219956</v>
      </c>
      <c r="FM62">
        <v>0.2150246570339418</v>
      </c>
      <c r="FN62">
        <v>0.21556013697564955</v>
      </c>
      <c r="FO62">
        <v>0.21474160390377506</v>
      </c>
      <c r="FP62">
        <v>0.21489215993138938</v>
      </c>
      <c r="FQ62">
        <v>0.21482717039911259</v>
      </c>
      <c r="FR62">
        <v>0.21484429184563811</v>
      </c>
      <c r="FS62">
        <v>0.21279517648819127</v>
      </c>
      <c r="FT62">
        <v>0.21275857672499671</v>
      </c>
      <c r="FU62">
        <v>0.21289842091118624</v>
      </c>
      <c r="FV62">
        <v>0.21225678778542645</v>
      </c>
      <c r="FW62">
        <v>0.21279946225876059</v>
      </c>
      <c r="FX62">
        <v>0.21303089875309364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0.23402289707909912</v>
      </c>
      <c r="GG62">
        <v>0.23418358549957161</v>
      </c>
      <c r="GH62">
        <v>0.23536229403526032</v>
      </c>
      <c r="GI62">
        <v>0.23491809028801175</v>
      </c>
      <c r="GJ62">
        <v>0.23442722189168103</v>
      </c>
      <c r="GK62">
        <v>0.23612072080084803</v>
      </c>
      <c r="GL62">
        <v>0.23579482898236598</v>
      </c>
      <c r="GM62">
        <v>0.23270216631179308</v>
      </c>
      <c r="GN62">
        <v>0.23309643497718116</v>
      </c>
      <c r="GO62">
        <v>0.23273648783715273</v>
      </c>
      <c r="GP62">
        <v>0.2328461428287808</v>
      </c>
      <c r="GQ62">
        <v>0.2321222003395669</v>
      </c>
      <c r="GR62">
        <v>0.23289400381966921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0.2496960494593056</v>
      </c>
      <c r="HA62">
        <v>0.24985053253089368</v>
      </c>
      <c r="HB62">
        <v>0.25084230519002959</v>
      </c>
      <c r="HC62">
        <v>0.25024100283494977</v>
      </c>
      <c r="HD62">
        <v>0.24972374759153965</v>
      </c>
      <c r="HE62">
        <v>0.24954914589153496</v>
      </c>
      <c r="HF62">
        <v>0.24962547666387347</v>
      </c>
      <c r="HG62">
        <v>0.24704317396990252</v>
      </c>
      <c r="HH62">
        <v>0.24812124821992224</v>
      </c>
      <c r="HI62">
        <v>0.24794537774616865</v>
      </c>
      <c r="HJ62">
        <v>0.24686853766354322</v>
      </c>
      <c r="HK62">
        <v>0.24773628817310264</v>
      </c>
      <c r="HL62">
        <v>0.24803164805051506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0.26562481735197169</v>
      </c>
      <c r="HV62">
        <v>0.26501311673638395</v>
      </c>
      <c r="HW62">
        <v>0.26522600383016731</v>
      </c>
      <c r="HX62">
        <v>0.2650021805511249</v>
      </c>
      <c r="HY62">
        <v>0.2646328971760798</v>
      </c>
      <c r="HZ62">
        <v>0.26541126784390134</v>
      </c>
      <c r="IA62">
        <v>0.26236544941931972</v>
      </c>
      <c r="IB62">
        <v>0.26167675357777964</v>
      </c>
      <c r="IC62">
        <v>0.26219037907957238</v>
      </c>
      <c r="ID62">
        <v>0.26317072611887243</v>
      </c>
      <c r="IE62">
        <v>0.26171645306761276</v>
      </c>
      <c r="IF62">
        <v>0.26184415961232183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0.28330658788531227</v>
      </c>
      <c r="IP62">
        <v>0.2839801213746328</v>
      </c>
      <c r="IQ62">
        <v>0.28423446087336146</v>
      </c>
      <c r="IR62">
        <v>0.28462047007626323</v>
      </c>
      <c r="IS62">
        <v>0.28472392340565994</v>
      </c>
      <c r="IT62">
        <v>0.28521921236882375</v>
      </c>
      <c r="IU62">
        <v>0.28197425912204266</v>
      </c>
      <c r="IV62">
        <v>0.28185684561568053</v>
      </c>
      <c r="IW62">
        <v>0.2817091111913162</v>
      </c>
      <c r="IX62">
        <v>0.28309695894589987</v>
      </c>
      <c r="IY62">
        <v>0.28262647283445219</v>
      </c>
      <c r="IZ62">
        <v>0.28190902270002749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0.30061593352499516</v>
      </c>
      <c r="JK62">
        <v>0.29967452195832833</v>
      </c>
      <c r="JL62">
        <v>0.30005218766331426</v>
      </c>
      <c r="JM62">
        <v>0.3003100545030043</v>
      </c>
      <c r="JN62">
        <v>0.29981811828285854</v>
      </c>
      <c r="JO62">
        <v>0.29742538095440169</v>
      </c>
      <c r="JP62">
        <v>0.29716319578638128</v>
      </c>
      <c r="JQ62">
        <v>0.29782263113798435</v>
      </c>
      <c r="JR62">
        <v>0.29695526707900971</v>
      </c>
      <c r="JS62">
        <v>0.29752333284068222</v>
      </c>
      <c r="JT62">
        <v>0.29670075839908827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0.3151747437300122</v>
      </c>
      <c r="KE62">
        <v>0.31481360171831957</v>
      </c>
      <c r="KF62">
        <v>0.31501599211848008</v>
      </c>
      <c r="KG62">
        <v>0.3148156858022011</v>
      </c>
      <c r="KH62">
        <v>0.31508598191865306</v>
      </c>
      <c r="KI62">
        <v>0.31229691369712426</v>
      </c>
      <c r="KJ62">
        <v>0.3126433969644718</v>
      </c>
      <c r="KK62">
        <v>0.31204325561811069</v>
      </c>
      <c r="KL62">
        <v>0.31165456239133804</v>
      </c>
      <c r="KM62">
        <v>0.31171615100095401</v>
      </c>
      <c r="KN62">
        <v>0.31167004870426446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0.33357579745036259</v>
      </c>
      <c r="KY62">
        <v>0.3350732463180992</v>
      </c>
      <c r="KZ62">
        <v>0.3347210366007195</v>
      </c>
      <c r="LA62">
        <v>0.33507342903981502</v>
      </c>
      <c r="LB62">
        <v>0.33575330148386567</v>
      </c>
      <c r="LC62">
        <v>0.33191983114221402</v>
      </c>
      <c r="LD62">
        <v>0.33174428994662614</v>
      </c>
      <c r="LE62">
        <v>0.33201068752884211</v>
      </c>
      <c r="LF62">
        <v>0.33184772769220922</v>
      </c>
      <c r="LG62">
        <v>0.33189038441069835</v>
      </c>
      <c r="LH62">
        <v>0.33174696979178092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0.34905516347224291</v>
      </c>
      <c r="LT62">
        <v>0.3504401283671198</v>
      </c>
      <c r="LU62">
        <v>0.34986490519106911</v>
      </c>
      <c r="LV62">
        <v>0.3503915440543986</v>
      </c>
      <c r="LW62">
        <v>0.34729871218001118</v>
      </c>
      <c r="LX62">
        <v>0.34619979767385062</v>
      </c>
      <c r="LY62">
        <v>0.34639899148762843</v>
      </c>
      <c r="LZ62">
        <v>0.34717275693873234</v>
      </c>
      <c r="MA62">
        <v>0.34628387919528969</v>
      </c>
      <c r="MB62">
        <v>0.34671335145593513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0.36531276890831504</v>
      </c>
      <c r="MO62">
        <v>0.36533508827050382</v>
      </c>
      <c r="MP62">
        <v>0.36517541204784854</v>
      </c>
      <c r="MQ62">
        <v>0.36039270894280245</v>
      </c>
      <c r="MR62">
        <v>0.36180378768141336</v>
      </c>
      <c r="MS62">
        <v>0.3609313737056683</v>
      </c>
      <c r="MT62">
        <v>0.36187474214778048</v>
      </c>
      <c r="MU62">
        <v>0.36117312168493088</v>
      </c>
      <c r="MV62">
        <v>0.36205662401954192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0.38527314187983058</v>
      </c>
      <c r="NI62">
        <v>0.38454863402848333</v>
      </c>
      <c r="NJ62">
        <v>0.38544584493445999</v>
      </c>
      <c r="NK62">
        <v>0.38071330936425057</v>
      </c>
      <c r="NL62">
        <v>0.38124937845361156</v>
      </c>
      <c r="NM62">
        <v>0.38081899941285169</v>
      </c>
      <c r="NN62">
        <v>0.38102433740807407</v>
      </c>
      <c r="NO62">
        <v>0.3813977285999442</v>
      </c>
      <c r="NP62">
        <v>0.38141161755423791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0.40007122296240077</v>
      </c>
      <c r="OD62">
        <v>0.39738525011182069</v>
      </c>
      <c r="OE62">
        <v>0.39485248762567926</v>
      </c>
      <c r="OF62">
        <v>0.39641913514480864</v>
      </c>
      <c r="OG62">
        <v>0.39603896950670037</v>
      </c>
      <c r="OH62">
        <v>0.39643309680904104</v>
      </c>
      <c r="OI62">
        <v>0.39546541135473795</v>
      </c>
      <c r="OJ62">
        <v>0.3967822830233515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0.41247456095830237</v>
      </c>
      <c r="OY62">
        <v>0.40750601149732535</v>
      </c>
      <c r="OZ62">
        <v>0.40975143478721326</v>
      </c>
      <c r="PA62">
        <v>0.41098189475436198</v>
      </c>
      <c r="PB62">
        <v>0.41055095768362576</v>
      </c>
      <c r="PC62">
        <v>0.41110218828282841</v>
      </c>
      <c r="PD62">
        <v>0.41178494322691789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0.4127157109960839</v>
      </c>
      <c r="PT62">
        <v>0.42945035752470606</v>
      </c>
      <c r="PU62">
        <v>0.43008853567406125</v>
      </c>
      <c r="PV62">
        <v>0.43029214196046633</v>
      </c>
      <c r="PW62">
        <v>0.43059478500778781</v>
      </c>
      <c r="PX62">
        <v>0.42993001140981596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0.35919822688612463</v>
      </c>
      <c r="QN62">
        <v>0.42987509412681713</v>
      </c>
      <c r="QO62">
        <v>0.44462402345475499</v>
      </c>
      <c r="QP62">
        <v>0.44517767772971395</v>
      </c>
      <c r="QQ62">
        <v>0.4456336601580993</v>
      </c>
      <c r="QR62">
        <v>0.44554975244704326</v>
      </c>
      <c r="QS62" s="102" t="s">
        <v>106</v>
      </c>
      <c r="QU62" s="147"/>
      <c r="QV62" s="148"/>
      <c r="QW62" s="148"/>
      <c r="QX62" s="102"/>
      <c r="QY62" s="154">
        <v>10</v>
      </c>
      <c r="QZ62" s="44">
        <v>0.46600000000000008</v>
      </c>
      <c r="RA62" s="44">
        <f t="shared" si="59"/>
        <v>0</v>
      </c>
      <c r="RB62" s="44">
        <f t="shared" si="59"/>
        <v>0</v>
      </c>
      <c r="RC62" s="44">
        <f t="shared" si="59"/>
        <v>0</v>
      </c>
      <c r="RD62" s="44">
        <f t="shared" si="59"/>
        <v>0</v>
      </c>
      <c r="RE62" s="44">
        <f t="shared" si="59"/>
        <v>0</v>
      </c>
      <c r="RF62" s="44">
        <f t="shared" si="59"/>
        <v>0</v>
      </c>
      <c r="RG62" s="44">
        <f t="shared" si="59"/>
        <v>0</v>
      </c>
      <c r="RH62" s="44">
        <f t="shared" si="59"/>
        <v>-1145.7690354223359</v>
      </c>
      <c r="RI62" s="44">
        <f t="shared" si="59"/>
        <v>-1183.4472783236615</v>
      </c>
      <c r="RJ62" s="44">
        <f t="shared" si="59"/>
        <v>-1194.1168701078259</v>
      </c>
      <c r="RK62" s="44">
        <f t="shared" ref="RK62:RT62" si="71">RK36-RK11</f>
        <v>-1184.6217567276435</v>
      </c>
      <c r="RL62" s="44">
        <f t="shared" si="71"/>
        <v>-1194.3983693285754</v>
      </c>
      <c r="RM62" s="44">
        <f t="shared" si="71"/>
        <v>-1181.8511248765953</v>
      </c>
      <c r="RN62" s="44">
        <f t="shared" si="71"/>
        <v>-1189.2990439561509</v>
      </c>
      <c r="RO62" s="44">
        <f t="shared" si="71"/>
        <v>-1182.2196448785107</v>
      </c>
      <c r="RP62" s="44">
        <f t="shared" si="71"/>
        <v>-1181.8853786649397</v>
      </c>
      <c r="RQ62" s="44">
        <f t="shared" si="71"/>
        <v>-1182.4485558717042</v>
      </c>
      <c r="RR62" s="44">
        <f t="shared" si="71"/>
        <v>-1181.7358520290709</v>
      </c>
      <c r="RS62" s="44">
        <f t="shared" si="71"/>
        <v>-1181.1617761996076</v>
      </c>
      <c r="RT62" s="44">
        <f t="shared" si="71"/>
        <v>-1175.9024354444919</v>
      </c>
      <c r="RV62" s="95">
        <f t="shared" si="61"/>
        <v>2.8230012E+18</v>
      </c>
      <c r="RW62" s="44">
        <f t="shared" si="62"/>
        <v>11.187455400000001</v>
      </c>
      <c r="RX62" s="44">
        <v>0.46600000000000008</v>
      </c>
      <c r="RY62" s="44">
        <f>(0.81*RK62+0.19*RL62)</f>
        <v>-1186.4793131218207</v>
      </c>
      <c r="RZ62" s="44">
        <f t="shared" si="63"/>
        <v>-1.1864793131218208</v>
      </c>
      <c r="SA62" s="12">
        <f t="shared" si="58"/>
        <v>-0.42029004915825779</v>
      </c>
      <c r="SB62" s="44">
        <v>32.959862995598691</v>
      </c>
    </row>
    <row r="63" spans="1:533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 s="102" t="s">
        <v>108</v>
      </c>
      <c r="QU63" s="147" t="s">
        <v>1325</v>
      </c>
      <c r="QV63" s="148">
        <v>0</v>
      </c>
      <c r="QW63" s="148">
        <v>0</v>
      </c>
      <c r="QX63" s="102"/>
      <c r="QY63" s="154">
        <v>11</v>
      </c>
      <c r="QZ63" s="44">
        <v>0.5</v>
      </c>
      <c r="RA63" s="44">
        <f t="shared" si="59"/>
        <v>0</v>
      </c>
      <c r="RB63" s="44">
        <f t="shared" si="59"/>
        <v>0</v>
      </c>
      <c r="RC63" s="44">
        <f t="shared" si="59"/>
        <v>0</v>
      </c>
      <c r="RD63" s="44">
        <f t="shared" si="59"/>
        <v>0</v>
      </c>
      <c r="RE63" s="44">
        <f t="shared" si="59"/>
        <v>0</v>
      </c>
      <c r="RF63" s="44">
        <f t="shared" si="59"/>
        <v>0</v>
      </c>
      <c r="RG63" s="44">
        <f t="shared" si="59"/>
        <v>0</v>
      </c>
      <c r="RH63" s="44">
        <f t="shared" si="59"/>
        <v>-1221.5130958532609</v>
      </c>
      <c r="RI63" s="44">
        <f t="shared" si="59"/>
        <v>-1275.9483601308057</v>
      </c>
      <c r="RJ63" s="44">
        <f t="shared" si="59"/>
        <v>-1285.9655200577254</v>
      </c>
      <c r="RK63" s="44">
        <f t="shared" ref="RK63:RT63" si="72">RK37-RK12</f>
        <v>-1285.8742997096779</v>
      </c>
      <c r="RL63" s="44">
        <f t="shared" si="72"/>
        <v>-1284.3148031953206</v>
      </c>
      <c r="RM63" s="44">
        <f t="shared" si="72"/>
        <v>-1290.2149203890331</v>
      </c>
      <c r="RN63" s="44">
        <f t="shared" si="72"/>
        <v>-1286.7015318640206</v>
      </c>
      <c r="RO63" s="44">
        <f t="shared" si="72"/>
        <v>-1274.7506459328997</v>
      </c>
      <c r="RP63" s="44">
        <f t="shared" si="72"/>
        <v>-1272.9176463076947</v>
      </c>
      <c r="RQ63" s="44">
        <f t="shared" si="72"/>
        <v>-1272.5056957784363</v>
      </c>
      <c r="RR63" s="44">
        <f t="shared" si="72"/>
        <v>-1269.7960293066371</v>
      </c>
      <c r="RS63" s="44">
        <f t="shared" si="72"/>
        <v>-1275.980752010908</v>
      </c>
      <c r="RT63" s="44">
        <f t="shared" si="72"/>
        <v>-1281.7365119794194</v>
      </c>
      <c r="RV63" s="95">
        <f t="shared" si="61"/>
        <v>2.8889E+18</v>
      </c>
      <c r="RW63" s="44">
        <f t="shared" si="62"/>
        <v>11.59365</v>
      </c>
      <c r="RX63" s="44">
        <v>0.5</v>
      </c>
      <c r="RY63" s="44">
        <f>(0.41*RK63+0.59*RL63)</f>
        <v>-1284.9541967662071</v>
      </c>
      <c r="RZ63" s="44">
        <f t="shared" si="63"/>
        <v>-1.284954196766207</v>
      </c>
      <c r="SA63" s="12">
        <f t="shared" si="58"/>
        <v>-0.44479012661089246</v>
      </c>
      <c r="SB63" s="44">
        <v>33.896342078162391</v>
      </c>
    </row>
    <row r="64" spans="1:533" x14ac:dyDescent="0.3">
      <c r="A64">
        <v>0</v>
      </c>
      <c r="B64">
        <v>0</v>
      </c>
      <c r="C64">
        <v>0.34279635765414046</v>
      </c>
      <c r="D64">
        <v>0.34431242857492805</v>
      </c>
      <c r="E64">
        <v>0.34555343061044697</v>
      </c>
      <c r="F64">
        <v>0.34188069492549039</v>
      </c>
      <c r="G64">
        <v>0.34342824361009661</v>
      </c>
      <c r="H64">
        <v>0.3438016688471619</v>
      </c>
      <c r="I64">
        <v>0.34539051001786392</v>
      </c>
      <c r="J64">
        <v>0.34290931302586375</v>
      </c>
      <c r="K64">
        <v>0.34157073558934881</v>
      </c>
      <c r="L64">
        <v>0.34248230931494555</v>
      </c>
      <c r="M64">
        <v>0.34186764397247082</v>
      </c>
      <c r="N64">
        <v>0.34552239309598631</v>
      </c>
      <c r="O64">
        <v>0.33923255066203167</v>
      </c>
      <c r="P64">
        <v>0.34225417386157414</v>
      </c>
      <c r="Q64">
        <v>0.34191746056386857</v>
      </c>
      <c r="R64">
        <v>0.34040372416004477</v>
      </c>
      <c r="S64">
        <v>0.34094752127827865</v>
      </c>
      <c r="T64">
        <v>0.34156498652424683</v>
      </c>
      <c r="U64">
        <v>0</v>
      </c>
      <c r="V64">
        <v>0</v>
      </c>
      <c r="W64">
        <v>0</v>
      </c>
      <c r="X64">
        <v>0.51725804490220095</v>
      </c>
      <c r="Y64">
        <v>0.51815924494745702</v>
      </c>
      <c r="Z64">
        <v>0.51495383721932286</v>
      </c>
      <c r="AA64">
        <v>0.51355874039789007</v>
      </c>
      <c r="AB64">
        <v>0.51265919137844751</v>
      </c>
      <c r="AC64">
        <v>0.51677788357244359</v>
      </c>
      <c r="AD64">
        <v>0.51833277566526104</v>
      </c>
      <c r="AE64">
        <v>0.51599068286741701</v>
      </c>
      <c r="AF64">
        <v>0.51592869643260553</v>
      </c>
      <c r="AG64">
        <v>0.5159936866448005</v>
      </c>
      <c r="AH64">
        <v>0.51262667108455895</v>
      </c>
      <c r="AI64">
        <v>0.51310763578826757</v>
      </c>
      <c r="AJ64">
        <v>0.50971069593836749</v>
      </c>
      <c r="AK64">
        <v>0.51201841397042958</v>
      </c>
      <c r="AL64">
        <v>0.50959617954118819</v>
      </c>
      <c r="AM64">
        <v>0.5112558928827533</v>
      </c>
      <c r="AN64">
        <v>0.51085879502094522</v>
      </c>
      <c r="AO64">
        <v>0</v>
      </c>
      <c r="AP64">
        <v>0</v>
      </c>
      <c r="AQ64">
        <v>0</v>
      </c>
      <c r="AR64">
        <v>0</v>
      </c>
      <c r="AS64">
        <v>0.68684091327143604</v>
      </c>
      <c r="AT64">
        <v>0.69069590265231018</v>
      </c>
      <c r="AU64">
        <v>0.68914140871085916</v>
      </c>
      <c r="AV64">
        <v>0.68816861040980126</v>
      </c>
      <c r="AW64">
        <v>0.68982249372198123</v>
      </c>
      <c r="AX64">
        <v>0.68759217605025358</v>
      </c>
      <c r="AY64">
        <v>0.68684375404208142</v>
      </c>
      <c r="AZ64">
        <v>0.68832871707355214</v>
      </c>
      <c r="BA64">
        <v>0.68909127552952332</v>
      </c>
      <c r="BB64">
        <v>0.68800122111177553</v>
      </c>
      <c r="BC64">
        <v>0.68049585913656074</v>
      </c>
      <c r="BD64">
        <v>0.68000361697030709</v>
      </c>
      <c r="BE64">
        <v>0.68089393334877657</v>
      </c>
      <c r="BF64">
        <v>0.68252855846558114</v>
      </c>
      <c r="BG64">
        <v>0.68083921393196756</v>
      </c>
      <c r="BH64">
        <v>0.68278053695100305</v>
      </c>
      <c r="BI64">
        <v>0</v>
      </c>
      <c r="BJ64">
        <v>0</v>
      </c>
      <c r="BK64">
        <v>0</v>
      </c>
      <c r="BL64">
        <v>0</v>
      </c>
      <c r="BM64">
        <v>0.85847749439373522</v>
      </c>
      <c r="BN64">
        <v>0.85899098402574636</v>
      </c>
      <c r="BO64">
        <v>0.85894824912541201</v>
      </c>
      <c r="BP64">
        <v>0.85987529401916152</v>
      </c>
      <c r="BQ64">
        <v>0.85972453334848775</v>
      </c>
      <c r="BR64">
        <v>0.86027813854817725</v>
      </c>
      <c r="BS64">
        <v>0.85686330822022239</v>
      </c>
      <c r="BT64">
        <v>0.86000064716800584</v>
      </c>
      <c r="BU64">
        <v>0.85936979221029364</v>
      </c>
      <c r="BV64">
        <v>0.85755158164085388</v>
      </c>
      <c r="BW64">
        <v>0.85291818635313577</v>
      </c>
      <c r="BX64">
        <v>0.85277203081667008</v>
      </c>
      <c r="BY64">
        <v>0.84978748780022728</v>
      </c>
      <c r="BZ64">
        <v>0.85020826905715585</v>
      </c>
      <c r="CA64">
        <v>0.85076047835720625</v>
      </c>
      <c r="CB64">
        <v>0.8513330323371594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1.0298050299419375</v>
      </c>
      <c r="CI64">
        <v>1.0345079236205306</v>
      </c>
      <c r="CJ64">
        <v>1.0279078041008725</v>
      </c>
      <c r="CK64">
        <v>1.0270415159964479</v>
      </c>
      <c r="CL64">
        <v>1.029115118678229</v>
      </c>
      <c r="CM64">
        <v>1.0347478530223397</v>
      </c>
      <c r="CN64">
        <v>1.0289035218546085</v>
      </c>
      <c r="CO64">
        <v>1.0272862496695334</v>
      </c>
      <c r="CP64">
        <v>1.0287830011354653</v>
      </c>
      <c r="CQ64">
        <v>1.0230328399412492</v>
      </c>
      <c r="CR64">
        <v>1.0267790232704512</v>
      </c>
      <c r="CS64">
        <v>1.0201949274165003</v>
      </c>
      <c r="CT64">
        <v>1.0176372153329496</v>
      </c>
      <c r="CU64">
        <v>1.0251694141247969</v>
      </c>
      <c r="CV64">
        <v>1.0197857383621762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1.1130283557333611</v>
      </c>
      <c r="DC64">
        <v>1.134369261848442</v>
      </c>
      <c r="DD64">
        <v>1.135418119492114</v>
      </c>
      <c r="DE64">
        <v>1.1340804723469102</v>
      </c>
      <c r="DF64">
        <v>1.1329907195981261</v>
      </c>
      <c r="DG64">
        <v>1.1322546817746695</v>
      </c>
      <c r="DH64">
        <v>1.1403036715048998</v>
      </c>
      <c r="DI64">
        <v>1.135634414393573</v>
      </c>
      <c r="DJ64">
        <v>1.132791949935936</v>
      </c>
      <c r="DK64">
        <v>1.1231853380290964</v>
      </c>
      <c r="DL64">
        <v>1.1232044983709022</v>
      </c>
      <c r="DM64">
        <v>1.1265526045960981</v>
      </c>
      <c r="DN64">
        <v>1.1286642038191144</v>
      </c>
      <c r="DO64">
        <v>1.1274441444808163</v>
      </c>
      <c r="DP64">
        <v>1.1284110001100198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1.2626603643619689</v>
      </c>
      <c r="DX64">
        <v>1.2699494997212775</v>
      </c>
      <c r="DY64">
        <v>1.2696397060225844</v>
      </c>
      <c r="DZ64">
        <v>1.2715382378986442</v>
      </c>
      <c r="EA64">
        <v>1.2719051255102602</v>
      </c>
      <c r="EB64">
        <v>1.2704773887197509</v>
      </c>
      <c r="EC64">
        <v>1.2775319584177565</v>
      </c>
      <c r="ED64">
        <v>1.2724382049654868</v>
      </c>
      <c r="EE64">
        <v>1.2597318855985851</v>
      </c>
      <c r="EF64">
        <v>1.2639566541114124</v>
      </c>
      <c r="EG64">
        <v>1.259255320168299</v>
      </c>
      <c r="EH64">
        <v>1.2617783079508591</v>
      </c>
      <c r="EI64">
        <v>1.2558018931232766</v>
      </c>
      <c r="EJ64">
        <v>1.2595944640990036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1.4036525064353627</v>
      </c>
      <c r="ER64">
        <v>1.3799819134916402</v>
      </c>
      <c r="ES64">
        <v>1.3736574987941483</v>
      </c>
      <c r="ET64">
        <v>1.3788518300979156</v>
      </c>
      <c r="EU64">
        <v>1.3764673404520753</v>
      </c>
      <c r="EV64">
        <v>1.3768230729781348</v>
      </c>
      <c r="EW64">
        <v>1.3750740536205885</v>
      </c>
      <c r="EX64">
        <v>1.3759907461128749</v>
      </c>
      <c r="EY64">
        <v>1.3633229188922926</v>
      </c>
      <c r="EZ64">
        <v>1.3681925362989564</v>
      </c>
      <c r="FA64">
        <v>1.361032485914742</v>
      </c>
      <c r="FB64">
        <v>1.370280682579226</v>
      </c>
      <c r="FC64">
        <v>1.3718629338845891</v>
      </c>
      <c r="FD64">
        <v>1.3648258627267169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1.4859008095207313</v>
      </c>
      <c r="FM64">
        <v>1.4793696403935122</v>
      </c>
      <c r="FN64">
        <v>1.4830537423924632</v>
      </c>
      <c r="FO64">
        <v>1.4774222348579691</v>
      </c>
      <c r="FP64">
        <v>1.4784580603279571</v>
      </c>
      <c r="FQ64">
        <v>1.4780109323458941</v>
      </c>
      <c r="FR64">
        <v>1.4781287278979847</v>
      </c>
      <c r="FS64">
        <v>1.4640308142387497</v>
      </c>
      <c r="FT64">
        <v>1.4637790078679682</v>
      </c>
      <c r="FU64">
        <v>1.4647411358689548</v>
      </c>
      <c r="FV64">
        <v>1.4603266999637263</v>
      </c>
      <c r="FW64">
        <v>1.4640603003402606</v>
      </c>
      <c r="FX64">
        <v>1.4656525834212777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1.6100775319041996</v>
      </c>
      <c r="GG64">
        <v>1.6111830682370496</v>
      </c>
      <c r="GH64">
        <v>1.6192925829625864</v>
      </c>
      <c r="GI64">
        <v>1.6162364611815148</v>
      </c>
      <c r="GJ64">
        <v>1.612859286614758</v>
      </c>
      <c r="GK64">
        <v>1.6245105591098308</v>
      </c>
      <c r="GL64">
        <v>1.6222684233986746</v>
      </c>
      <c r="GM64">
        <v>1.6009909042251262</v>
      </c>
      <c r="GN64">
        <v>1.6037034726429995</v>
      </c>
      <c r="GO64">
        <v>1.6012270363196013</v>
      </c>
      <c r="GP64">
        <v>1.6019814626620039</v>
      </c>
      <c r="GQ64">
        <v>1.5970007383362157</v>
      </c>
      <c r="GR64">
        <v>1.6023107462793109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1.7179088202800181</v>
      </c>
      <c r="HA64">
        <v>1.7189716638125498</v>
      </c>
      <c r="HB64">
        <v>1.7257950597074037</v>
      </c>
      <c r="HC64">
        <v>1.7216580995044546</v>
      </c>
      <c r="HD64">
        <v>1.7180993834297931</v>
      </c>
      <c r="HE64">
        <v>1.7168981237337588</v>
      </c>
      <c r="HF64">
        <v>1.7174232794474502</v>
      </c>
      <c r="HG64">
        <v>1.6996570369129227</v>
      </c>
      <c r="HH64">
        <v>1.7070741877530562</v>
      </c>
      <c r="HI64">
        <v>1.7058641988936352</v>
      </c>
      <c r="HJ64">
        <v>1.6984555391251739</v>
      </c>
      <c r="HK64">
        <v>1.7044256626309378</v>
      </c>
      <c r="HL64">
        <v>1.7064577385875361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1.8274987433815639</v>
      </c>
      <c r="HV64">
        <v>1.8232902431463194</v>
      </c>
      <c r="HW64">
        <v>1.8247549063515445</v>
      </c>
      <c r="HX64">
        <v>1.8232150021917304</v>
      </c>
      <c r="HY64">
        <v>1.8206743325714245</v>
      </c>
      <c r="HZ64">
        <v>1.8260295227660404</v>
      </c>
      <c r="IA64">
        <v>1.8050742920049085</v>
      </c>
      <c r="IB64">
        <v>1.800336064615117</v>
      </c>
      <c r="IC64">
        <v>1.8038698080674458</v>
      </c>
      <c r="ID64">
        <v>1.8106145956978337</v>
      </c>
      <c r="IE64">
        <v>1.8006091971051661</v>
      </c>
      <c r="IF64">
        <v>1.8014878181327703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1.949149324650947</v>
      </c>
      <c r="IP64">
        <v>1.9537832350574655</v>
      </c>
      <c r="IQ64">
        <v>1.9555330908087163</v>
      </c>
      <c r="IR64">
        <v>1.9581888341246871</v>
      </c>
      <c r="IS64">
        <v>1.9589005930309378</v>
      </c>
      <c r="IT64">
        <v>1.9623081810974983</v>
      </c>
      <c r="IU64">
        <v>1.9399829027596478</v>
      </c>
      <c r="IV64">
        <v>1.9391750978358673</v>
      </c>
      <c r="IW64">
        <v>1.938158684996238</v>
      </c>
      <c r="IX64">
        <v>1.9477070775477778</v>
      </c>
      <c r="IY64">
        <v>1.9444701331010128</v>
      </c>
      <c r="IZ64">
        <v>1.9395340761761763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2.0682376226519668</v>
      </c>
      <c r="JK64">
        <v>2.0617607110732941</v>
      </c>
      <c r="JL64">
        <v>2.0643590511235947</v>
      </c>
      <c r="JM64">
        <v>2.066133174980664</v>
      </c>
      <c r="JN64">
        <v>2.0627486537860573</v>
      </c>
      <c r="JO64">
        <v>2.04628662096628</v>
      </c>
      <c r="JP64">
        <v>2.0444827870102995</v>
      </c>
      <c r="JQ64">
        <v>2.0490197022293328</v>
      </c>
      <c r="JR64">
        <v>2.0430522375035811</v>
      </c>
      <c r="JS64">
        <v>2.0469605299438944</v>
      </c>
      <c r="JT64">
        <v>2.041301217785727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2.1684022368624838</v>
      </c>
      <c r="KE64">
        <v>2.1659175798220387</v>
      </c>
      <c r="KF64">
        <v>2.1673100257751461</v>
      </c>
      <c r="KG64">
        <v>2.1659319183191452</v>
      </c>
      <c r="KH64">
        <v>2.1677915556003331</v>
      </c>
      <c r="KI64">
        <v>2.148602766236217</v>
      </c>
      <c r="KJ64">
        <v>2.1509865711155642</v>
      </c>
      <c r="KK64">
        <v>2.146857598652598</v>
      </c>
      <c r="KL64">
        <v>2.1441833892524009</v>
      </c>
      <c r="KM64">
        <v>2.1446071188865647</v>
      </c>
      <c r="KN64">
        <v>2.1442899350853311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2.2950014864584802</v>
      </c>
      <c r="KY64">
        <v>2.3053039346685118</v>
      </c>
      <c r="KZ64">
        <v>2.3028807318129347</v>
      </c>
      <c r="LA64">
        <v>2.3053051917939165</v>
      </c>
      <c r="LB64">
        <v>2.3099827142089895</v>
      </c>
      <c r="LC64">
        <v>2.2836084382584163</v>
      </c>
      <c r="LD64">
        <v>2.2824007148327738</v>
      </c>
      <c r="LE64">
        <v>2.2842335301984198</v>
      </c>
      <c r="LF64">
        <v>2.2831123665223783</v>
      </c>
      <c r="LG64">
        <v>2.2834058447455883</v>
      </c>
      <c r="LH64">
        <v>2.2824191521674333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2.4014995246890316</v>
      </c>
      <c r="LT64">
        <v>2.4110280831657733</v>
      </c>
      <c r="LU64">
        <v>2.407070547714552</v>
      </c>
      <c r="LV64">
        <v>2.4106938230942565</v>
      </c>
      <c r="LW64">
        <v>2.3894151397984635</v>
      </c>
      <c r="LX64">
        <v>2.3818546079960816</v>
      </c>
      <c r="LY64">
        <v>2.3832250614348744</v>
      </c>
      <c r="LZ64">
        <v>2.388548567738467</v>
      </c>
      <c r="MA64">
        <v>2.3824330888635843</v>
      </c>
      <c r="MB64">
        <v>2.3853878580168191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2.5133518500892089</v>
      </c>
      <c r="MO64">
        <v>2.5135054073010616</v>
      </c>
      <c r="MP64">
        <v>2.5124068348891924</v>
      </c>
      <c r="MQ64">
        <v>2.4795018375264735</v>
      </c>
      <c r="MR64">
        <v>2.4892100592481223</v>
      </c>
      <c r="MS64">
        <v>2.4832078510949898</v>
      </c>
      <c r="MT64">
        <v>2.4896982259767242</v>
      </c>
      <c r="MU64">
        <v>2.4848710771923219</v>
      </c>
      <c r="MV64">
        <v>2.4909495732544462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2.6506792161332302</v>
      </c>
      <c r="NI64">
        <v>2.6456946021159586</v>
      </c>
      <c r="NJ64">
        <v>2.6518674131490805</v>
      </c>
      <c r="NK64">
        <v>2.6193075684260414</v>
      </c>
      <c r="NL64">
        <v>2.6229957237608477</v>
      </c>
      <c r="NM64">
        <v>2.6200347159604132</v>
      </c>
      <c r="NN64">
        <v>2.6214474413675508</v>
      </c>
      <c r="NO64">
        <v>2.6240163727676076</v>
      </c>
      <c r="NP64">
        <v>2.6241119287731487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2.7524900139813204</v>
      </c>
      <c r="OD64">
        <v>2.734010520769329</v>
      </c>
      <c r="OE64">
        <v>2.716585114864682</v>
      </c>
      <c r="OF64">
        <v>2.7273636497962821</v>
      </c>
      <c r="OG64">
        <v>2.724748110206102</v>
      </c>
      <c r="OH64">
        <v>2.7274597060461949</v>
      </c>
      <c r="OI64">
        <v>2.7208020301205944</v>
      </c>
      <c r="OJ64">
        <v>2.7298621072006517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2.8378249793931172</v>
      </c>
      <c r="OY64">
        <v>2.8036413591015954</v>
      </c>
      <c r="OZ64">
        <v>2.8190898713360246</v>
      </c>
      <c r="PA64">
        <v>2.8275554359100084</v>
      </c>
      <c r="PB64">
        <v>2.8245905888633489</v>
      </c>
      <c r="PC64">
        <v>2.8283830553858555</v>
      </c>
      <c r="PD64">
        <v>2.8330804094011959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2.8394840916530613</v>
      </c>
      <c r="PT64">
        <v>2.9546184597699741</v>
      </c>
      <c r="PU64">
        <v>2.9590091254375337</v>
      </c>
      <c r="PV64">
        <v>2.960409936687995</v>
      </c>
      <c r="PW64">
        <v>2.9624921208535655</v>
      </c>
      <c r="PX64">
        <v>2.9579184784995207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2.4712838009765319</v>
      </c>
      <c r="QN64">
        <v>2.9575406475925012</v>
      </c>
      <c r="QO64">
        <v>3.0590132813687152</v>
      </c>
      <c r="QP64">
        <v>3.0628224227804308</v>
      </c>
      <c r="QQ64">
        <v>3.0659595818877197</v>
      </c>
      <c r="QR64">
        <v>3.0653822968356472</v>
      </c>
      <c r="QS64" s="102" t="s">
        <v>110</v>
      </c>
      <c r="QU64" s="147" t="s">
        <v>1325</v>
      </c>
      <c r="QV64" s="148">
        <v>0</v>
      </c>
      <c r="QW64" s="148">
        <v>0</v>
      </c>
      <c r="QX64" s="102"/>
      <c r="QY64" s="154">
        <v>12</v>
      </c>
      <c r="QZ64" s="44">
        <v>0.53300000000000003</v>
      </c>
      <c r="RA64" s="44">
        <f t="shared" si="59"/>
        <v>0</v>
      </c>
      <c r="RB64" s="44">
        <f t="shared" si="59"/>
        <v>0</v>
      </c>
      <c r="RC64" s="44">
        <f t="shared" si="59"/>
        <v>0</v>
      </c>
      <c r="RD64" s="44">
        <f t="shared" si="59"/>
        <v>0</v>
      </c>
      <c r="RE64" s="44">
        <f t="shared" si="59"/>
        <v>0</v>
      </c>
      <c r="RF64" s="44">
        <f t="shared" si="59"/>
        <v>0</v>
      </c>
      <c r="RG64" s="44">
        <f t="shared" si="59"/>
        <v>0</v>
      </c>
      <c r="RH64" s="44">
        <f t="shared" si="59"/>
        <v>0</v>
      </c>
      <c r="RI64" s="44">
        <f t="shared" si="59"/>
        <v>-1347.0622635041673</v>
      </c>
      <c r="RJ64" s="44">
        <f t="shared" si="59"/>
        <v>-1386.6834806073621</v>
      </c>
      <c r="RK64" s="44">
        <f t="shared" ref="RK64:RT64" si="73">RK38-RK13</f>
        <v>-1390.5722677193971</v>
      </c>
      <c r="RL64" s="44">
        <f t="shared" si="73"/>
        <v>-1388.2393904021337</v>
      </c>
      <c r="RM64" s="44">
        <f t="shared" si="73"/>
        <v>-1375.8674682917735</v>
      </c>
      <c r="RN64" s="44">
        <f t="shared" si="73"/>
        <v>-1376.7895585631995</v>
      </c>
      <c r="RO64" s="44">
        <f t="shared" si="73"/>
        <v>-1371.8266334627642</v>
      </c>
      <c r="RP64" s="44">
        <f t="shared" si="73"/>
        <v>-1366.6788025623318</v>
      </c>
      <c r="RQ64" s="44">
        <f t="shared" si="73"/>
        <v>-1374.7380547587964</v>
      </c>
      <c r="RR64" s="44">
        <f t="shared" si="73"/>
        <v>-1371.4436337512161</v>
      </c>
      <c r="RS64" s="44">
        <f t="shared" si="73"/>
        <v>-1374.1779008075937</v>
      </c>
      <c r="RT64" s="44">
        <f t="shared" si="73"/>
        <v>-1374.0084200638375</v>
      </c>
      <c r="RV64" s="95">
        <f t="shared" si="61"/>
        <v>2.9528606E+18</v>
      </c>
      <c r="RW64" s="44">
        <f t="shared" si="62"/>
        <v>11.987897700000001</v>
      </c>
      <c r="RX64" s="44">
        <v>0.53300000000000003</v>
      </c>
      <c r="RY64" s="44">
        <f>(0.01*RK64+0.99*RL64)</f>
        <v>-1388.2627191753063</v>
      </c>
      <c r="RZ64" s="44">
        <f t="shared" si="63"/>
        <v>-1.3882627191753063</v>
      </c>
      <c r="SA64" s="12">
        <f t="shared" si="58"/>
        <v>-0.4701416379680457</v>
      </c>
      <c r="SB64" s="44">
        <v>34.835615324416487</v>
      </c>
    </row>
    <row r="65" spans="1:496" x14ac:dyDescent="0.3">
      <c r="A65">
        <v>0</v>
      </c>
      <c r="B65">
        <v>0</v>
      </c>
      <c r="C65">
        <v>9.9650103969226744E-2</v>
      </c>
      <c r="D65">
        <v>0.10009082226015342</v>
      </c>
      <c r="E65">
        <v>0.10045157866582809</v>
      </c>
      <c r="F65">
        <v>9.9383922943456063E-2</v>
      </c>
      <c r="G65">
        <v>9.9833791747121162E-2</v>
      </c>
      <c r="H65">
        <v>9.9942345595104912E-2</v>
      </c>
      <c r="I65">
        <v>0.10040421802844947</v>
      </c>
      <c r="J65">
        <v>9.9682939833099893E-2</v>
      </c>
      <c r="K65">
        <v>9.9293818485275936E-2</v>
      </c>
      <c r="L65">
        <v>9.9558810847367882E-2</v>
      </c>
      <c r="M65">
        <v>9.9380129061764855E-2</v>
      </c>
      <c r="N65">
        <v>0.10044255613255379</v>
      </c>
      <c r="O65">
        <v>9.8614113564544248E-2</v>
      </c>
      <c r="P65">
        <v>9.9492492401620308E-2</v>
      </c>
      <c r="Q65">
        <v>9.9394610629031516E-2</v>
      </c>
      <c r="R65">
        <v>9.8954570976757555E-2</v>
      </c>
      <c r="S65">
        <v>9.9112651534383603E-2</v>
      </c>
      <c r="T65">
        <v>9.9292147245421014E-2</v>
      </c>
      <c r="U65">
        <v>0</v>
      </c>
      <c r="V65">
        <v>0</v>
      </c>
      <c r="W65">
        <v>0</v>
      </c>
      <c r="X65">
        <v>0.15036571072738439</v>
      </c>
      <c r="Y65">
        <v>0.15062768748472574</v>
      </c>
      <c r="Z65">
        <v>0.14969588291259389</v>
      </c>
      <c r="AA65">
        <v>0.14929033151101556</v>
      </c>
      <c r="AB65">
        <v>0.14902883470303757</v>
      </c>
      <c r="AC65">
        <v>0.15022612894547799</v>
      </c>
      <c r="AD65">
        <v>0.150678132460832</v>
      </c>
      <c r="AE65">
        <v>0.14999729153122623</v>
      </c>
      <c r="AF65">
        <v>0.14997927221878096</v>
      </c>
      <c r="AG65">
        <v>0.14999816472232641</v>
      </c>
      <c r="AH65">
        <v>0.14901938112923271</v>
      </c>
      <c r="AI65">
        <v>0.14915919645007816</v>
      </c>
      <c r="AJ65">
        <v>0.14817171393557191</v>
      </c>
      <c r="AK65">
        <v>0.14884256220070638</v>
      </c>
      <c r="AL65">
        <v>0.14813842428522897</v>
      </c>
      <c r="AM65">
        <v>0.14862089909382431</v>
      </c>
      <c r="AN65">
        <v>0.14850546366888007</v>
      </c>
      <c r="AO65">
        <v>0</v>
      </c>
      <c r="AP65">
        <v>0</v>
      </c>
      <c r="AQ65">
        <v>0</v>
      </c>
      <c r="AR65">
        <v>0</v>
      </c>
      <c r="AS65">
        <v>0.19966305618355704</v>
      </c>
      <c r="AT65">
        <v>0.20078369263148554</v>
      </c>
      <c r="AU65">
        <v>0.20033180485780896</v>
      </c>
      <c r="AV65">
        <v>0.20004901465401312</v>
      </c>
      <c r="AW65">
        <v>0.20052979468662421</v>
      </c>
      <c r="AX65">
        <v>0.19988144652623638</v>
      </c>
      <c r="AY65">
        <v>0.19966388198897697</v>
      </c>
      <c r="AZ65">
        <v>0.20009555728882372</v>
      </c>
      <c r="BA65">
        <v>0.20031723125858225</v>
      </c>
      <c r="BB65">
        <v>0.2000003549743532</v>
      </c>
      <c r="BC65">
        <v>0.19781856370248838</v>
      </c>
      <c r="BD65">
        <v>0.19767547004950856</v>
      </c>
      <c r="BE65">
        <v>0.197934282950226</v>
      </c>
      <c r="BF65">
        <v>0.19840946467022785</v>
      </c>
      <c r="BG65">
        <v>0.19791837614301461</v>
      </c>
      <c r="BH65">
        <v>0.19848271422994315</v>
      </c>
      <c r="BI65">
        <v>0</v>
      </c>
      <c r="BJ65">
        <v>0</v>
      </c>
      <c r="BK65">
        <v>0</v>
      </c>
      <c r="BL65">
        <v>0</v>
      </c>
      <c r="BM65">
        <v>0.24955741116096952</v>
      </c>
      <c r="BN65">
        <v>0.2497066814028337</v>
      </c>
      <c r="BO65">
        <v>0.24969425846669047</v>
      </c>
      <c r="BP65">
        <v>0.24996374826138479</v>
      </c>
      <c r="BQ65">
        <v>0.24991992248502523</v>
      </c>
      <c r="BR65">
        <v>0.25008085422912008</v>
      </c>
      <c r="BS65">
        <v>0.24908817099424949</v>
      </c>
      <c r="BT65">
        <v>0.25000018813023428</v>
      </c>
      <c r="BU65">
        <v>0.24981680006113216</v>
      </c>
      <c r="BV65">
        <v>0.24928825047699305</v>
      </c>
      <c r="BW65">
        <v>0.24794133324219175</v>
      </c>
      <c r="BX65">
        <v>0.24789884616763777</v>
      </c>
      <c r="BY65">
        <v>0.24703124645355573</v>
      </c>
      <c r="BZ65">
        <v>0.24715356658638357</v>
      </c>
      <c r="CA65">
        <v>0.24731409254570161</v>
      </c>
      <c r="CB65">
        <v>0.247480532656152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0.29936192730870376</v>
      </c>
      <c r="CI65">
        <v>0.30072904756410862</v>
      </c>
      <c r="CJ65">
        <v>0.29881040816886051</v>
      </c>
      <c r="CK65">
        <v>0.29855858023152687</v>
      </c>
      <c r="CL65">
        <v>0.2991613717087892</v>
      </c>
      <c r="CM65">
        <v>0.30079879448324026</v>
      </c>
      <c r="CN65">
        <v>0.29909986100424862</v>
      </c>
      <c r="CO65">
        <v>0.29862972374114483</v>
      </c>
      <c r="CP65">
        <v>0.29906482591147537</v>
      </c>
      <c r="CQ65">
        <v>0.29739326742478328</v>
      </c>
      <c r="CR65">
        <v>0.29848227420652906</v>
      </c>
      <c r="CS65">
        <v>0.29656829285363673</v>
      </c>
      <c r="CT65">
        <v>0.29582477189911649</v>
      </c>
      <c r="CU65">
        <v>0.29801436457116476</v>
      </c>
      <c r="CV65">
        <v>0.29644934254714728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0.32355475457365085</v>
      </c>
      <c r="DC65">
        <v>0.32975850635129195</v>
      </c>
      <c r="DD65">
        <v>0.3300634068291034</v>
      </c>
      <c r="DE65">
        <v>0.3296745559148001</v>
      </c>
      <c r="DF65">
        <v>0.32935776732503813</v>
      </c>
      <c r="DG65">
        <v>0.32914380284147471</v>
      </c>
      <c r="DH65">
        <v>0.33148362543747167</v>
      </c>
      <c r="DI65">
        <v>0.33012628325394661</v>
      </c>
      <c r="DJ65">
        <v>0.32929998544649486</v>
      </c>
      <c r="DK65">
        <v>0.32650736570613614</v>
      </c>
      <c r="DL65">
        <v>0.32651293557293787</v>
      </c>
      <c r="DM65">
        <v>0.32748622226631069</v>
      </c>
      <c r="DN65">
        <v>0.32810005924974578</v>
      </c>
      <c r="DO65">
        <v>0.32774539083744969</v>
      </c>
      <c r="DP65">
        <v>0.3280264535203577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0.36705243150057326</v>
      </c>
      <c r="DX65">
        <v>0.36917136619804752</v>
      </c>
      <c r="DY65">
        <v>0.36908130989028665</v>
      </c>
      <c r="DZ65">
        <v>0.36963320869146776</v>
      </c>
      <c r="EA65">
        <v>0.36973986206693793</v>
      </c>
      <c r="EB65">
        <v>0.36932482230225461</v>
      </c>
      <c r="EC65">
        <v>0.37137556930748894</v>
      </c>
      <c r="ED65">
        <v>0.36989482702485238</v>
      </c>
      <c r="EE65">
        <v>0.36620112953447542</v>
      </c>
      <c r="EF65">
        <v>0.36742925991611053</v>
      </c>
      <c r="EG65">
        <v>0.3660625930721822</v>
      </c>
      <c r="EH65">
        <v>0.36679601975315945</v>
      </c>
      <c r="EI65">
        <v>0.36505868986142137</v>
      </c>
      <c r="EJ65">
        <v>0.36616118142413195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0.40803851931260487</v>
      </c>
      <c r="ER65">
        <v>0.40115753299175622</v>
      </c>
      <c r="ES65">
        <v>0.39931904034713661</v>
      </c>
      <c r="ET65">
        <v>0.40082902037730328</v>
      </c>
      <c r="EU65">
        <v>0.40013585478258057</v>
      </c>
      <c r="EV65">
        <v>0.40023926540062182</v>
      </c>
      <c r="EW65">
        <v>0.39973082954086941</v>
      </c>
      <c r="EX65">
        <v>0.39999730991653371</v>
      </c>
      <c r="EY65">
        <v>0.39631480200357422</v>
      </c>
      <c r="EZ65">
        <v>0.39773038845899994</v>
      </c>
      <c r="FA65">
        <v>0.39564897846358943</v>
      </c>
      <c r="FB65">
        <v>0.39833740772652115</v>
      </c>
      <c r="FC65">
        <v>0.3987973645013359</v>
      </c>
      <c r="FD65">
        <v>0.39675170428102313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0.43194790974439912</v>
      </c>
      <c r="FM65">
        <v>0.43004931406788349</v>
      </c>
      <c r="FN65">
        <v>0.43112027395129909</v>
      </c>
      <c r="FO65">
        <v>0.42948320780755012</v>
      </c>
      <c r="FP65">
        <v>0.42978431986277876</v>
      </c>
      <c r="FQ65">
        <v>0.42965434079822518</v>
      </c>
      <c r="FR65">
        <v>0.42968858369127622</v>
      </c>
      <c r="FS65">
        <v>0.42559035297638248</v>
      </c>
      <c r="FT65">
        <v>0.42551715344999341</v>
      </c>
      <c r="FU65">
        <v>0.42579684182237248</v>
      </c>
      <c r="FV65">
        <v>0.4245135755708529</v>
      </c>
      <c r="FW65">
        <v>0.42559892451752118</v>
      </c>
      <c r="FX65">
        <v>0.42606179750618722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0.46804579415819825</v>
      </c>
      <c r="GG65">
        <v>0.46836717099914321</v>
      </c>
      <c r="GH65">
        <v>0.47072458807052064</v>
      </c>
      <c r="GI65">
        <v>0.46983618057602344</v>
      </c>
      <c r="GJ65">
        <v>0.46885444378336205</v>
      </c>
      <c r="GK65">
        <v>0.47224144160169607</v>
      </c>
      <c r="GL65">
        <v>0.47158965796473196</v>
      </c>
      <c r="GM65">
        <v>0.46540433262358616</v>
      </c>
      <c r="GN65">
        <v>0.46619286995436232</v>
      </c>
      <c r="GO65">
        <v>0.46547297567430546</v>
      </c>
      <c r="GP65">
        <v>0.46569228565756154</v>
      </c>
      <c r="GQ65">
        <v>0.46424440067913381</v>
      </c>
      <c r="GR65">
        <v>0.46578800763933842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0.49939209891861119</v>
      </c>
      <c r="HA65">
        <v>0.49970106506178735</v>
      </c>
      <c r="HB65">
        <v>0.50168461038005918</v>
      </c>
      <c r="HC65">
        <v>0.50048200566989953</v>
      </c>
      <c r="HD65">
        <v>0.49944749518307929</v>
      </c>
      <c r="HE65">
        <v>0.49909829178306991</v>
      </c>
      <c r="HF65">
        <v>0.49925095332774694</v>
      </c>
      <c r="HG65">
        <v>0.49408634793980494</v>
      </c>
      <c r="HH65">
        <v>0.49624249643984447</v>
      </c>
      <c r="HI65">
        <v>0.49589075549233746</v>
      </c>
      <c r="HJ65">
        <v>0.49373707532708644</v>
      </c>
      <c r="HK65">
        <v>0.49547257634620528</v>
      </c>
      <c r="HL65">
        <v>0.49606329610103012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0.53124963470394337</v>
      </c>
      <c r="HV65">
        <v>0.53002623347276789</v>
      </c>
      <c r="HW65">
        <v>0.53045200766033451</v>
      </c>
      <c r="HX65">
        <v>0.53000436110224969</v>
      </c>
      <c r="HY65">
        <v>0.52926579435215959</v>
      </c>
      <c r="HZ65">
        <v>0.53082253568780269</v>
      </c>
      <c r="IA65">
        <v>0.52473089883863944</v>
      </c>
      <c r="IB65">
        <v>0.52335350715555928</v>
      </c>
      <c r="IC65">
        <v>0.52438075815914476</v>
      </c>
      <c r="ID65">
        <v>0.52634145223774487</v>
      </c>
      <c r="IE65">
        <v>0.52343290613522553</v>
      </c>
      <c r="IF65">
        <v>0.52368831922464365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0.56661317577062453</v>
      </c>
      <c r="IP65">
        <v>0.5679602427492656</v>
      </c>
      <c r="IQ65">
        <v>0.56846892174672303</v>
      </c>
      <c r="IR65">
        <v>0.56924094015252646</v>
      </c>
      <c r="IS65">
        <v>0.56944784681131988</v>
      </c>
      <c r="IT65">
        <v>0.5704384247376475</v>
      </c>
      <c r="IU65">
        <v>0.56394851824408532</v>
      </c>
      <c r="IV65">
        <v>0.56371369123136106</v>
      </c>
      <c r="IW65">
        <v>0.56341822238263239</v>
      </c>
      <c r="IX65">
        <v>0.56619391789179974</v>
      </c>
      <c r="IY65">
        <v>0.56525294566890438</v>
      </c>
      <c r="IZ65">
        <v>0.56381804540005498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0.60123186704999032</v>
      </c>
      <c r="JK65">
        <v>0.59934904391665667</v>
      </c>
      <c r="JL65">
        <v>0.6001043753266283</v>
      </c>
      <c r="JM65">
        <v>0.6006201090060086</v>
      </c>
      <c r="JN65">
        <v>0.59963623656571707</v>
      </c>
      <c r="JO65">
        <v>0.59485076190880337</v>
      </c>
      <c r="JP65">
        <v>0.59432639157276257</v>
      </c>
      <c r="JQ65">
        <v>0.5956452622759687</v>
      </c>
      <c r="JR65">
        <v>0.59391053415801942</v>
      </c>
      <c r="JS65">
        <v>0.59504666568136433</v>
      </c>
      <c r="JT65">
        <v>0.59340151679817643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0.63034948746002439</v>
      </c>
      <c r="KE65">
        <v>0.62962720343663914</v>
      </c>
      <c r="KF65">
        <v>0.63003198423696016</v>
      </c>
      <c r="KG65">
        <v>0.62963137160440219</v>
      </c>
      <c r="KH65">
        <v>0.63017196383730611</v>
      </c>
      <c r="KI65">
        <v>0.62459382739424851</v>
      </c>
      <c r="KJ65">
        <v>0.6252867939289436</v>
      </c>
      <c r="KK65">
        <v>0.62408651123622139</v>
      </c>
      <c r="KL65">
        <v>0.62330912478267608</v>
      </c>
      <c r="KM65">
        <v>0.62343230200190802</v>
      </c>
      <c r="KN65">
        <v>0.62334009740852891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0.66715159490072518</v>
      </c>
      <c r="KY65">
        <v>0.67014649263619841</v>
      </c>
      <c r="KZ65">
        <v>0.669442073201439</v>
      </c>
      <c r="LA65">
        <v>0.67014685807963004</v>
      </c>
      <c r="LB65">
        <v>0.67150660296773135</v>
      </c>
      <c r="LC65">
        <v>0.66383966228442803</v>
      </c>
      <c r="LD65">
        <v>0.66348857989325216</v>
      </c>
      <c r="LE65">
        <v>0.66402137505768422</v>
      </c>
      <c r="LF65">
        <v>0.66369545538441843</v>
      </c>
      <c r="LG65">
        <v>0.66378076882139669</v>
      </c>
      <c r="LH65">
        <v>0.66349393958356184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0.69811032694448583</v>
      </c>
      <c r="LT65">
        <v>0.70088025673423959</v>
      </c>
      <c r="LU65">
        <v>0.69972981038213822</v>
      </c>
      <c r="LV65">
        <v>0.70078308810879719</v>
      </c>
      <c r="LW65">
        <v>0.69459742436002225</v>
      </c>
      <c r="LX65">
        <v>0.69239959534770124</v>
      </c>
      <c r="LY65">
        <v>0.69279798297525685</v>
      </c>
      <c r="LZ65">
        <v>0.69434551387746468</v>
      </c>
      <c r="MA65">
        <v>0.69256775839057938</v>
      </c>
      <c r="MB65">
        <v>0.69342670291187025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0.73062553781663009</v>
      </c>
      <c r="MO65">
        <v>0.73067017654100763</v>
      </c>
      <c r="MP65">
        <v>0.73035082409569707</v>
      </c>
      <c r="MQ65">
        <v>0.72078541788560491</v>
      </c>
      <c r="MR65">
        <v>0.72360757536282672</v>
      </c>
      <c r="MS65">
        <v>0.7218627474113366</v>
      </c>
      <c r="MT65">
        <v>0.72374948429556096</v>
      </c>
      <c r="MU65">
        <v>0.72234624336986175</v>
      </c>
      <c r="MV65">
        <v>0.72411324803908383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0.77054628375966117</v>
      </c>
      <c r="NI65">
        <v>0.76909726805696665</v>
      </c>
      <c r="NJ65">
        <v>0.77089168986891998</v>
      </c>
      <c r="NK65">
        <v>0.76142661872850115</v>
      </c>
      <c r="NL65">
        <v>0.76249875690722313</v>
      </c>
      <c r="NM65">
        <v>0.76163799882570316</v>
      </c>
      <c r="NN65">
        <v>0.76204867481614813</v>
      </c>
      <c r="NO65">
        <v>0.76279545719988839</v>
      </c>
      <c r="NP65">
        <v>0.76282323510847583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0.80014244592480155</v>
      </c>
      <c r="OD65">
        <v>0.79477050022364137</v>
      </c>
      <c r="OE65">
        <v>0.78970497525135841</v>
      </c>
      <c r="OF65">
        <v>0.79283827028961729</v>
      </c>
      <c r="OG65">
        <v>0.79207793901340073</v>
      </c>
      <c r="OH65">
        <v>0.79286619361808208</v>
      </c>
      <c r="OI65">
        <v>0.7909308227094759</v>
      </c>
      <c r="OJ65">
        <v>0.793564566046703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0.82494912191660463</v>
      </c>
      <c r="OY65">
        <v>0.81501202299465048</v>
      </c>
      <c r="OZ65">
        <v>0.81950286957442631</v>
      </c>
      <c r="PA65">
        <v>0.82196378950872384</v>
      </c>
      <c r="PB65">
        <v>0.82110191536725141</v>
      </c>
      <c r="PC65">
        <v>0.82220437656565681</v>
      </c>
      <c r="PD65">
        <v>0.82356988645383578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0.82543142199216779</v>
      </c>
      <c r="PT65">
        <v>0.85890071504941212</v>
      </c>
      <c r="PU65">
        <v>0.86017707134812249</v>
      </c>
      <c r="PV65">
        <v>0.86058428392093267</v>
      </c>
      <c r="PW65">
        <v>0.8611895700155755</v>
      </c>
      <c r="PX65">
        <v>0.85986002281963181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0.71839645377224925</v>
      </c>
      <c r="QN65">
        <v>0.85975018825363425</v>
      </c>
      <c r="QO65">
        <v>0.88924804690950998</v>
      </c>
      <c r="QP65">
        <v>0.89035535545942779</v>
      </c>
      <c r="QQ65">
        <v>0.8912673203161986</v>
      </c>
      <c r="QR65">
        <v>0.89109950489408651</v>
      </c>
      <c r="QS65" s="102" t="s">
        <v>112</v>
      </c>
      <c r="QU65" s="147" t="s">
        <v>876</v>
      </c>
      <c r="QV65" s="64">
        <f>-4.8*115</f>
        <v>-552</v>
      </c>
      <c r="QW65" s="64">
        <v>-60.9</v>
      </c>
      <c r="QX65" s="102"/>
      <c r="QY65" s="154">
        <v>13</v>
      </c>
      <c r="QZ65" s="44">
        <v>0.56600000000000006</v>
      </c>
      <c r="RA65" s="44">
        <f t="shared" si="59"/>
        <v>0</v>
      </c>
      <c r="RB65" s="44">
        <f t="shared" si="59"/>
        <v>0</v>
      </c>
      <c r="RC65" s="44">
        <f t="shared" si="59"/>
        <v>0</v>
      </c>
      <c r="RD65" s="44">
        <f t="shared" si="59"/>
        <v>0</v>
      </c>
      <c r="RE65" s="44">
        <f t="shared" si="59"/>
        <v>0</v>
      </c>
      <c r="RF65" s="44">
        <f t="shared" si="59"/>
        <v>0</v>
      </c>
      <c r="RG65" s="44">
        <f t="shared" si="59"/>
        <v>0</v>
      </c>
      <c r="RH65" s="44">
        <f t="shared" si="59"/>
        <v>0</v>
      </c>
      <c r="RI65" s="44">
        <f t="shared" si="59"/>
        <v>-1409.7335907170636</v>
      </c>
      <c r="RJ65" s="44">
        <f t="shared" si="59"/>
        <v>-1467.9744518300649</v>
      </c>
      <c r="RK65" s="44">
        <f t="shared" ref="RK65:RT65" si="74">RK39-RK14</f>
        <v>-1477.9407486258096</v>
      </c>
      <c r="RL65" s="44">
        <f t="shared" si="74"/>
        <v>-1483.5473120668794</v>
      </c>
      <c r="RM65" s="44">
        <f t="shared" si="74"/>
        <v>-1483.4568708178085</v>
      </c>
      <c r="RN65" s="44">
        <f t="shared" si="74"/>
        <v>-1485.0983730535172</v>
      </c>
      <c r="RO65" s="44">
        <f t="shared" si="74"/>
        <v>-1468.8940837487335</v>
      </c>
      <c r="RP65" s="44">
        <f t="shared" si="74"/>
        <v>-1467.868777594349</v>
      </c>
      <c r="RQ65" s="44">
        <f t="shared" si="74"/>
        <v>-1469.1783363962968</v>
      </c>
      <c r="RR65" s="44">
        <f t="shared" si="74"/>
        <v>-1471.6443650140827</v>
      </c>
      <c r="RS65" s="44">
        <f t="shared" si="74"/>
        <v>-1471.1396060039169</v>
      </c>
      <c r="RT65" s="44">
        <f t="shared" si="74"/>
        <v>-1473.8434004747905</v>
      </c>
      <c r="RV65" s="95">
        <f t="shared" si="61"/>
        <v>3.0168212E+18</v>
      </c>
      <c r="RW65" s="44">
        <f t="shared" si="62"/>
        <v>12.382145400000001</v>
      </c>
      <c r="RX65" s="44">
        <v>0.56600000000000006</v>
      </c>
      <c r="RY65" s="44">
        <f>(0.62*RL65+0.38*RM65)</f>
        <v>-1483.5129443922324</v>
      </c>
      <c r="RZ65" s="44">
        <f t="shared" si="63"/>
        <v>-1.4835129443922324</v>
      </c>
      <c r="SA65" s="12">
        <f t="shared" si="58"/>
        <v>-0.49174705626976906</v>
      </c>
      <c r="SB65" s="44">
        <v>34.535540347317927</v>
      </c>
    </row>
    <row r="66" spans="1:49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 s="102" t="s">
        <v>114</v>
      </c>
      <c r="QU66" s="147" t="s">
        <v>187</v>
      </c>
      <c r="QV66" s="64">
        <f>-6*2*115</f>
        <v>-1380</v>
      </c>
      <c r="QW66" s="64">
        <v>48.2</v>
      </c>
      <c r="QX66" s="102"/>
      <c r="QY66" s="154">
        <v>14</v>
      </c>
      <c r="QZ66" s="44">
        <v>0.6</v>
      </c>
      <c r="RA66" s="44">
        <f t="shared" si="59"/>
        <v>0</v>
      </c>
      <c r="RB66" s="44">
        <f t="shared" si="59"/>
        <v>0</v>
      </c>
      <c r="RC66" s="44">
        <f t="shared" si="59"/>
        <v>0</v>
      </c>
      <c r="RD66" s="44">
        <f t="shared" si="59"/>
        <v>0</v>
      </c>
      <c r="RE66" s="44">
        <f t="shared" si="59"/>
        <v>0</v>
      </c>
      <c r="RF66" s="44">
        <f t="shared" si="59"/>
        <v>0</v>
      </c>
      <c r="RG66" s="44">
        <f t="shared" si="59"/>
        <v>0</v>
      </c>
      <c r="RH66" s="44">
        <f t="shared" si="59"/>
        <v>0</v>
      </c>
      <c r="RI66" s="44">
        <f t="shared" si="59"/>
        <v>0</v>
      </c>
      <c r="RJ66" s="44">
        <f t="shared" si="59"/>
        <v>-1548.8345370836596</v>
      </c>
      <c r="RK66" s="44">
        <f t="shared" ref="RK66:RT66" si="75">RK40-RK15</f>
        <v>-1582.0599813084482</v>
      </c>
      <c r="RL66" s="44">
        <f t="shared" si="75"/>
        <v>-1578.2599774741102</v>
      </c>
      <c r="RM66" s="44">
        <f t="shared" si="75"/>
        <v>-1584.8659065615229</v>
      </c>
      <c r="RN66" s="44">
        <f t="shared" si="75"/>
        <v>-1586.5254780158393</v>
      </c>
      <c r="RO66" s="44">
        <f t="shared" si="75"/>
        <v>-1568.3983106530377</v>
      </c>
      <c r="RP66" s="44">
        <f t="shared" si="75"/>
        <v>-1563.6349295958134</v>
      </c>
      <c r="RQ66" s="44">
        <f t="shared" si="75"/>
        <v>-1568.1566545531405</v>
      </c>
      <c r="RR66" s="44">
        <f t="shared" si="75"/>
        <v>-1569.5106544573737</v>
      </c>
      <c r="RS66" s="44">
        <f t="shared" si="75"/>
        <v>-1567.4104360859765</v>
      </c>
      <c r="RT66" s="44">
        <f t="shared" si="75"/>
        <v>-1568.888061996593</v>
      </c>
      <c r="RV66" s="95">
        <f t="shared" si="61"/>
        <v>3.08272E+18</v>
      </c>
      <c r="RW66" s="44">
        <f t="shared" si="62"/>
        <v>12.78834</v>
      </c>
      <c r="RX66" s="44">
        <v>0.6</v>
      </c>
      <c r="RY66" s="44">
        <f>(0.21*RL66+0.79*RM66)</f>
        <v>-1583.4786614531663</v>
      </c>
      <c r="RZ66" s="44">
        <f t="shared" si="63"/>
        <v>-1.5834786614531664</v>
      </c>
      <c r="SA66" s="12">
        <f t="shared" si="58"/>
        <v>-0.5136628242114647</v>
      </c>
      <c r="SB66" s="44">
        <v>35.223313418703484</v>
      </c>
    </row>
    <row r="67" spans="1:496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0.19999999999999976</v>
      </c>
      <c r="DX67">
        <v>0.19999999999999962</v>
      </c>
      <c r="DY67">
        <v>0.19999999999999962</v>
      </c>
      <c r="DZ67">
        <v>0.19999999999999962</v>
      </c>
      <c r="EA67">
        <v>0.19999999999999962</v>
      </c>
      <c r="EB67">
        <v>0.19999999999999962</v>
      </c>
      <c r="EC67">
        <v>0.19999999999999962</v>
      </c>
      <c r="ED67">
        <v>0.19999999999999962</v>
      </c>
      <c r="EE67">
        <v>0.19803921568627411</v>
      </c>
      <c r="EF67">
        <v>0.19803921568627411</v>
      </c>
      <c r="EG67">
        <v>0.19803921568627411</v>
      </c>
      <c r="EH67">
        <v>0.19803921568627411</v>
      </c>
      <c r="EI67">
        <v>0.19803921568627411</v>
      </c>
      <c r="EJ67">
        <v>0.19803921568627411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0.53000000000000014</v>
      </c>
      <c r="ER67">
        <v>0.53000000000000069</v>
      </c>
      <c r="ES67">
        <v>0.53000000000000069</v>
      </c>
      <c r="ET67">
        <v>0.53000000000000069</v>
      </c>
      <c r="EU67">
        <v>0.53000000000000069</v>
      </c>
      <c r="EV67">
        <v>0.53000000000000069</v>
      </c>
      <c r="EW67">
        <v>0.53000000000000069</v>
      </c>
      <c r="EX67">
        <v>0.53000000000000069</v>
      </c>
      <c r="EY67">
        <v>0.52480392156862821</v>
      </c>
      <c r="EZ67">
        <v>0.52480392156862821</v>
      </c>
      <c r="FA67">
        <v>0.52480392156862821</v>
      </c>
      <c r="FB67">
        <v>0.52480392156862821</v>
      </c>
      <c r="FC67">
        <v>0.52480392156862821</v>
      </c>
      <c r="FD67">
        <v>0.52480392156862821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0.84405075779936134</v>
      </c>
      <c r="FM67">
        <v>0.83924796816369718</v>
      </c>
      <c r="FN67">
        <v>0.846268030224131</v>
      </c>
      <c r="FO67">
        <v>0.83804378684614689</v>
      </c>
      <c r="FP67">
        <v>0.84378484331658143</v>
      </c>
      <c r="FQ67">
        <v>0.83894852159351518</v>
      </c>
      <c r="FR67">
        <v>0.83674117360711786</v>
      </c>
      <c r="FS67">
        <v>0.83152560047332102</v>
      </c>
      <c r="FT67">
        <v>0.83328647181121962</v>
      </c>
      <c r="FU67">
        <v>0.83065427396860969</v>
      </c>
      <c r="FV67">
        <v>0.82692140934525049</v>
      </c>
      <c r="FW67">
        <v>0.83838369550034231</v>
      </c>
      <c r="FX67">
        <v>0.8334532986319193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1.1561582915235431</v>
      </c>
      <c r="GG67">
        <v>1.1595747687207945</v>
      </c>
      <c r="GH67">
        <v>1.1621760561858572</v>
      </c>
      <c r="GI67">
        <v>1.1530422211272258</v>
      </c>
      <c r="GJ67">
        <v>1.1601148075995154</v>
      </c>
      <c r="GK67">
        <v>1.1546812879777395</v>
      </c>
      <c r="GL67">
        <v>1.1595128799168493</v>
      </c>
      <c r="GM67">
        <v>1.1492742569017673</v>
      </c>
      <c r="GN67">
        <v>1.1572535591975763</v>
      </c>
      <c r="GO67">
        <v>1.1479587853860953</v>
      </c>
      <c r="GP67">
        <v>1.149527924004772</v>
      </c>
      <c r="GQ67">
        <v>1.1575438337451316</v>
      </c>
      <c r="GR67">
        <v>1.1548511760587894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1.481456305160084</v>
      </c>
      <c r="HA67">
        <v>1.477102312441174</v>
      </c>
      <c r="HB67">
        <v>1.4806556360598129</v>
      </c>
      <c r="HC67">
        <v>1.479512423644598</v>
      </c>
      <c r="HD67">
        <v>1.4838949069220455</v>
      </c>
      <c r="HE67">
        <v>1.4790973892329669</v>
      </c>
      <c r="HF67">
        <v>1.47609716501093</v>
      </c>
      <c r="HG67">
        <v>1.4685405675601475</v>
      </c>
      <c r="HH67">
        <v>1.465160308297272</v>
      </c>
      <c r="HI67">
        <v>1.4627797073716478</v>
      </c>
      <c r="HJ67">
        <v>1.4750974993651618</v>
      </c>
      <c r="HK67">
        <v>1.4728527005223209</v>
      </c>
      <c r="HL67">
        <v>1.4636973510402886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1.81827519712355</v>
      </c>
      <c r="HV67">
        <v>1.804055556092832</v>
      </c>
      <c r="HW67">
        <v>1.8058518218076285</v>
      </c>
      <c r="HX67">
        <v>1.8037765288698753</v>
      </c>
      <c r="HY67">
        <v>1.8042171442554622</v>
      </c>
      <c r="HZ67">
        <v>1.7948316875858734</v>
      </c>
      <c r="IA67">
        <v>1.786474444751742</v>
      </c>
      <c r="IB67">
        <v>1.7748763770808051</v>
      </c>
      <c r="IC67">
        <v>1.7823962831763003</v>
      </c>
      <c r="ID67">
        <v>1.7871914122398758</v>
      </c>
      <c r="IE67">
        <v>1.7852094487528192</v>
      </c>
      <c r="IF67">
        <v>1.7769246373040926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2.0963371554617671</v>
      </c>
      <c r="IP67">
        <v>2.1217201655042564</v>
      </c>
      <c r="IQ67">
        <v>2.1182496226295915</v>
      </c>
      <c r="IR67">
        <v>2.1208284039575211</v>
      </c>
      <c r="IS67">
        <v>2.1197912763794604</v>
      </c>
      <c r="IT67">
        <v>2.1162479806158929</v>
      </c>
      <c r="IU67">
        <v>2.1047664563185235</v>
      </c>
      <c r="IV67">
        <v>2.0968040496615434</v>
      </c>
      <c r="IW67">
        <v>2.0873605656604592</v>
      </c>
      <c r="IX67">
        <v>2.1007174286826169</v>
      </c>
      <c r="IY67">
        <v>2.0974641689065412</v>
      </c>
      <c r="IZ67">
        <v>2.0930203969685253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2.4759728167600525</v>
      </c>
      <c r="JK67">
        <v>2.454317577530678</v>
      </c>
      <c r="JL67">
        <v>2.4448438254866001</v>
      </c>
      <c r="JM67">
        <v>2.45161452910811</v>
      </c>
      <c r="JN67">
        <v>2.4360979390490964</v>
      </c>
      <c r="JO67">
        <v>2.4191091360243475</v>
      </c>
      <c r="JP67">
        <v>2.4103860875203691</v>
      </c>
      <c r="JQ67">
        <v>2.4199377166091041</v>
      </c>
      <c r="JR67">
        <v>2.4129691155767632</v>
      </c>
      <c r="JS67">
        <v>2.4053306587229604</v>
      </c>
      <c r="JT67">
        <v>2.417930330092195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2.7871311657011604</v>
      </c>
      <c r="KE67">
        <v>2.7494039402369364</v>
      </c>
      <c r="KF67">
        <v>2.7636866408021343</v>
      </c>
      <c r="KG67">
        <v>2.7508187787875498</v>
      </c>
      <c r="KH67">
        <v>2.7705001330664891</v>
      </c>
      <c r="KI67">
        <v>2.7386036520176993</v>
      </c>
      <c r="KJ67">
        <v>2.7229851102265368</v>
      </c>
      <c r="KK67">
        <v>2.7441222358531814</v>
      </c>
      <c r="KL67">
        <v>2.7244549941505842</v>
      </c>
      <c r="KM67">
        <v>2.7283035957723079</v>
      </c>
      <c r="KN67">
        <v>2.7370400076541506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3.1081658642948669</v>
      </c>
      <c r="KY67">
        <v>3.0756311826698588</v>
      </c>
      <c r="KZ67">
        <v>3.0802929712903402</v>
      </c>
      <c r="LA67">
        <v>3.0870616055285409</v>
      </c>
      <c r="LB67">
        <v>3.0715350687446836</v>
      </c>
      <c r="LC67">
        <v>3.0528569285127714</v>
      </c>
      <c r="LD67">
        <v>3.0253404110570679</v>
      </c>
      <c r="LE67">
        <v>3.0461370615957013</v>
      </c>
      <c r="LF67">
        <v>3.0501935452831157</v>
      </c>
      <c r="LG67">
        <v>3.0453890914746276</v>
      </c>
      <c r="LH67">
        <v>3.0511582557378265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3.3897644803593248</v>
      </c>
      <c r="LT67">
        <v>3.3947745770623476</v>
      </c>
      <c r="LU67">
        <v>3.4146992291504854</v>
      </c>
      <c r="LV67">
        <v>3.3998533200389498</v>
      </c>
      <c r="LW67">
        <v>3.3759315294384065</v>
      </c>
      <c r="LX67">
        <v>3.374603354499337</v>
      </c>
      <c r="LY67">
        <v>3.3795069196711238</v>
      </c>
      <c r="LZ67">
        <v>3.3715251436055818</v>
      </c>
      <c r="MA67">
        <v>3.3810097978371805</v>
      </c>
      <c r="MB67">
        <v>3.3690296436619054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3.6832108473796459</v>
      </c>
      <c r="MO67">
        <v>3.7184313112021861</v>
      </c>
      <c r="MP67">
        <v>3.7112692932575104</v>
      </c>
      <c r="MQ67">
        <v>3.6831291870795173</v>
      </c>
      <c r="MR67">
        <v>3.6681205912100863</v>
      </c>
      <c r="MS67">
        <v>3.6798686415110784</v>
      </c>
      <c r="MT67">
        <v>3.6839511517933334</v>
      </c>
      <c r="MU67">
        <v>3.6832075312897112</v>
      </c>
      <c r="MV67">
        <v>3.6711340114017439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4.1168299876808767</v>
      </c>
      <c r="NI67">
        <v>4.0435492260494614</v>
      </c>
      <c r="NJ67">
        <v>4.0547918451533436</v>
      </c>
      <c r="NK67">
        <v>3.9789557585174737</v>
      </c>
      <c r="NL67">
        <v>3.9830112374528048</v>
      </c>
      <c r="NM67">
        <v>3.9842870718948027</v>
      </c>
      <c r="NN67">
        <v>3.9979654235401396</v>
      </c>
      <c r="NO67">
        <v>3.9879925173118833</v>
      </c>
      <c r="NP67">
        <v>4.0029356732945258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4.3800454587963236</v>
      </c>
      <c r="OD67">
        <v>4.3501864238423966</v>
      </c>
      <c r="OE67">
        <v>4.2923140591061335</v>
      </c>
      <c r="OF67">
        <v>4.3363166288723178</v>
      </c>
      <c r="OG67">
        <v>4.3008733845869873</v>
      </c>
      <c r="OH67">
        <v>4.2954611262852183</v>
      </c>
      <c r="OI67">
        <v>4.3022623318251023</v>
      </c>
      <c r="OJ67">
        <v>4.3014454509127269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4.672796367678167</v>
      </c>
      <c r="OY67">
        <v>4.6399935811074657</v>
      </c>
      <c r="OZ67">
        <v>4.6062645174318044</v>
      </c>
      <c r="PA67">
        <v>4.6078752272460957</v>
      </c>
      <c r="PB67">
        <v>4.6505371412718084</v>
      </c>
      <c r="PC67">
        <v>4.6218836089320199</v>
      </c>
      <c r="PD67">
        <v>4.6206903356360982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4.7724386696318408</v>
      </c>
      <c r="PT67">
        <v>4.9194902684630062</v>
      </c>
      <c r="PU67">
        <v>4.9286007109377534</v>
      </c>
      <c r="PV67">
        <v>4.9459507297485583</v>
      </c>
      <c r="PW67">
        <v>4.9321516204494049</v>
      </c>
      <c r="PX67">
        <v>4.9387575493190763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4.3572636774043838</v>
      </c>
      <c r="QN67">
        <v>5.0968374587773102</v>
      </c>
      <c r="QO67">
        <v>5.2985371940709447</v>
      </c>
      <c r="QP67">
        <v>5.2537799825493607</v>
      </c>
      <c r="QQ67">
        <v>5.2939100963899062</v>
      </c>
      <c r="QR67">
        <v>5.2384378946572081</v>
      </c>
      <c r="QS67" s="102" t="s">
        <v>116</v>
      </c>
      <c r="QU67" s="147" t="s">
        <v>173</v>
      </c>
      <c r="QV67" s="64">
        <f>-2*4*115</f>
        <v>-920</v>
      </c>
      <c r="QW67" s="64">
        <v>-264.10000000000002</v>
      </c>
      <c r="QX67" s="102"/>
      <c r="QY67" s="154">
        <v>15</v>
      </c>
      <c r="QZ67" s="44">
        <v>0.63300000000000001</v>
      </c>
      <c r="RA67" s="44">
        <f t="shared" si="59"/>
        <v>0</v>
      </c>
      <c r="RB67" s="44">
        <f t="shared" si="59"/>
        <v>0</v>
      </c>
      <c r="RC67" s="44">
        <f t="shared" si="59"/>
        <v>0</v>
      </c>
      <c r="RD67" s="44">
        <f t="shared" si="59"/>
        <v>0</v>
      </c>
      <c r="RE67" s="44">
        <f t="shared" si="59"/>
        <v>0</v>
      </c>
      <c r="RF67" s="44">
        <f t="shared" si="59"/>
        <v>0</v>
      </c>
      <c r="RG67" s="44">
        <f t="shared" si="59"/>
        <v>0</v>
      </c>
      <c r="RH67" s="44">
        <f t="shared" si="59"/>
        <v>0</v>
      </c>
      <c r="RI67" s="44">
        <f t="shared" si="59"/>
        <v>0</v>
      </c>
      <c r="RJ67" s="44">
        <f t="shared" si="59"/>
        <v>-1610.2487602064248</v>
      </c>
      <c r="RK67" s="44">
        <f t="shared" ref="RK67:RT67" si="76">RK41-RK16</f>
        <v>-1663.8710323328742</v>
      </c>
      <c r="RL67" s="44">
        <f t="shared" si="76"/>
        <v>-1678.5697959164336</v>
      </c>
      <c r="RM67" s="44">
        <f t="shared" si="76"/>
        <v>-1675.3357167210033</v>
      </c>
      <c r="RN67" s="44">
        <f t="shared" si="76"/>
        <v>-1672.7621987023886</v>
      </c>
      <c r="RO67" s="44">
        <f t="shared" si="76"/>
        <v>-1668.8523383190659</v>
      </c>
      <c r="RP67" s="44">
        <f t="shared" si="76"/>
        <v>-1663.4158875275443</v>
      </c>
      <c r="RQ67" s="44">
        <f t="shared" si="76"/>
        <v>-1666.3810570086225</v>
      </c>
      <c r="RR67" s="44">
        <f t="shared" si="76"/>
        <v>-1664.7364735749379</v>
      </c>
      <c r="RS67" s="44">
        <f t="shared" si="76"/>
        <v>-1670.9617027539607</v>
      </c>
      <c r="RT67" s="44">
        <f t="shared" si="76"/>
        <v>-1672.863368216922</v>
      </c>
      <c r="RV67" s="95">
        <f t="shared" si="61"/>
        <v>3.1466806E+18</v>
      </c>
      <c r="RW67" s="44">
        <f t="shared" si="62"/>
        <v>13.182587700000001</v>
      </c>
      <c r="RX67" s="44">
        <v>0.63300000000000001</v>
      </c>
      <c r="RY67" s="44">
        <f>(0.82*RM67+0.18*RN67)</f>
        <v>-1674.8724834776526</v>
      </c>
      <c r="RZ67" s="44">
        <f t="shared" si="63"/>
        <v>-1.6748724834776527</v>
      </c>
      <c r="SA67" s="12">
        <f t="shared" si="58"/>
        <v>-0.53226644085759856</v>
      </c>
      <c r="SB67" s="44">
        <v>36.177487708649402</v>
      </c>
    </row>
    <row r="68" spans="1:496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 s="102" t="s">
        <v>661</v>
      </c>
      <c r="QU68" s="147" t="s">
        <v>173</v>
      </c>
      <c r="QV68" s="64">
        <f>-2*4*115</f>
        <v>-920</v>
      </c>
      <c r="QW68" s="64">
        <v>-264.10000000000002</v>
      </c>
      <c r="QX68" s="102"/>
      <c r="QY68" s="154">
        <v>16</v>
      </c>
      <c r="QZ68" s="44">
        <v>0.66600000000000004</v>
      </c>
      <c r="RA68" s="44">
        <f t="shared" si="59"/>
        <v>0</v>
      </c>
      <c r="RB68" s="44">
        <f t="shared" si="59"/>
        <v>0</v>
      </c>
      <c r="RC68" s="44">
        <f t="shared" si="59"/>
        <v>0</v>
      </c>
      <c r="RD68" s="44">
        <f t="shared" si="59"/>
        <v>0</v>
      </c>
      <c r="RE68" s="44">
        <f t="shared" si="59"/>
        <v>0</v>
      </c>
      <c r="RF68" s="44">
        <f t="shared" si="59"/>
        <v>0</v>
      </c>
      <c r="RG68" s="44">
        <f t="shared" si="59"/>
        <v>0</v>
      </c>
      <c r="RH68" s="44">
        <f t="shared" si="59"/>
        <v>0</v>
      </c>
      <c r="RI68" s="44">
        <f t="shared" si="59"/>
        <v>0</v>
      </c>
      <c r="RJ68" s="44">
        <f t="shared" si="59"/>
        <v>-1692.0287295097369</v>
      </c>
      <c r="RK68" s="44">
        <f t="shared" ref="RK68:RT68" si="77">RK42-RK17</f>
        <v>-1736.4345386694822</v>
      </c>
      <c r="RL68" s="44">
        <f t="shared" si="77"/>
        <v>-1762.8488161967907</v>
      </c>
      <c r="RM68" s="44">
        <f t="shared" si="77"/>
        <v>-1783.423577200947</v>
      </c>
      <c r="RN68" s="44">
        <f t="shared" si="77"/>
        <v>-1779.6197079095273</v>
      </c>
      <c r="RO68" s="44">
        <f t="shared" si="77"/>
        <v>-1758.5734344171669</v>
      </c>
      <c r="RP68" s="44">
        <f t="shared" si="77"/>
        <v>-1761.1067706399044</v>
      </c>
      <c r="RQ68" s="44">
        <f t="shared" si="77"/>
        <v>-1757.8465613527351</v>
      </c>
      <c r="RR68" s="44">
        <f t="shared" si="77"/>
        <v>-1753.4763964127687</v>
      </c>
      <c r="RS68" s="44">
        <f t="shared" si="77"/>
        <v>-1758.8233726254675</v>
      </c>
      <c r="RT68" s="44">
        <f t="shared" si="77"/>
        <v>-1759.6888326487551</v>
      </c>
      <c r="RV68" s="95">
        <f t="shared" si="61"/>
        <v>3.2106412E+18</v>
      </c>
      <c r="RW68" s="44">
        <f t="shared" si="62"/>
        <v>13.576835399999998</v>
      </c>
      <c r="RX68" s="44">
        <v>0.66600000000000004</v>
      </c>
      <c r="RY68" s="44">
        <f>(0.42*RM68+0.58*RN68)</f>
        <v>-1781.2173330119235</v>
      </c>
      <c r="RZ68" s="44">
        <f t="shared" si="63"/>
        <v>-1.7812173330119234</v>
      </c>
      <c r="SA68" s="12">
        <f t="shared" si="58"/>
        <v>-0.55478554657927004</v>
      </c>
      <c r="SB68" s="44">
        <v>35.38554381629838</v>
      </c>
    </row>
    <row r="69" spans="1:49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 s="102" t="s">
        <v>662</v>
      </c>
      <c r="QU69" s="147" t="s">
        <v>173</v>
      </c>
      <c r="QV69" s="64">
        <f>-2*4*115</f>
        <v>-920</v>
      </c>
      <c r="QW69" s="64">
        <v>-264.10000000000002</v>
      </c>
      <c r="QX69" s="102"/>
      <c r="QY69" s="154">
        <v>17</v>
      </c>
      <c r="QZ69" s="44">
        <v>0.7</v>
      </c>
      <c r="RA69" s="44">
        <f t="shared" si="59"/>
        <v>0</v>
      </c>
      <c r="RB69" s="44">
        <f t="shared" si="59"/>
        <v>0</v>
      </c>
      <c r="RC69" s="44">
        <f t="shared" si="59"/>
        <v>0</v>
      </c>
      <c r="RD69" s="44">
        <f t="shared" si="59"/>
        <v>0</v>
      </c>
      <c r="RE69" s="44">
        <f t="shared" si="59"/>
        <v>0</v>
      </c>
      <c r="RF69" s="44">
        <f t="shared" si="59"/>
        <v>0</v>
      </c>
      <c r="RG69" s="44">
        <f t="shared" si="59"/>
        <v>0</v>
      </c>
      <c r="RH69" s="44">
        <f t="shared" si="59"/>
        <v>0</v>
      </c>
      <c r="RI69" s="44">
        <f t="shared" si="59"/>
        <v>0</v>
      </c>
      <c r="RJ69" s="44">
        <f t="shared" si="59"/>
        <v>0</v>
      </c>
      <c r="RK69" s="44">
        <f t="shared" ref="RK69:RT69" si="78">RK43-RK18</f>
        <v>-1792.6032796414765</v>
      </c>
      <c r="RL69" s="44">
        <f t="shared" si="78"/>
        <v>-1855.1891833130394</v>
      </c>
      <c r="RM69" s="44">
        <f t="shared" si="78"/>
        <v>-1868.3267654791362</v>
      </c>
      <c r="RN69" s="44">
        <f t="shared" si="78"/>
        <v>-1873.5030450649683</v>
      </c>
      <c r="RO69" s="44">
        <f t="shared" si="78"/>
        <v>-1860.1432771282689</v>
      </c>
      <c r="RP69" s="44">
        <f t="shared" si="78"/>
        <v>-1860.3513021697217</v>
      </c>
      <c r="RQ69" s="44">
        <f t="shared" si="78"/>
        <v>-1853.570083583254</v>
      </c>
      <c r="RR69" s="44">
        <f t="shared" si="78"/>
        <v>-1866.4448078224013</v>
      </c>
      <c r="RS69" s="44">
        <f t="shared" si="78"/>
        <v>-1866.1809297802374</v>
      </c>
      <c r="RT69" s="44">
        <f t="shared" si="78"/>
        <v>-1857.8245116719609</v>
      </c>
      <c r="RV69" s="95">
        <f t="shared" si="61"/>
        <v>3.27654E+18</v>
      </c>
      <c r="RW69" s="44">
        <f t="shared" si="62"/>
        <v>13.983029999999999</v>
      </c>
      <c r="RX69" s="44">
        <v>0.7</v>
      </c>
      <c r="RY69" s="44">
        <f>(0.02*RM69+0.98*RN69)</f>
        <v>-1873.3995194732518</v>
      </c>
      <c r="RZ69" s="44">
        <f t="shared" si="63"/>
        <v>-1.8733995194732518</v>
      </c>
      <c r="SA69" s="12">
        <f t="shared" si="58"/>
        <v>-0.57176152876914421</v>
      </c>
      <c r="SB69" s="44">
        <v>35.959563872680945</v>
      </c>
    </row>
    <row r="70" spans="1:496" x14ac:dyDescent="0.3">
      <c r="A70">
        <v>0</v>
      </c>
      <c r="B70">
        <v>0</v>
      </c>
      <c r="C70">
        <v>0.99052203345411405</v>
      </c>
      <c r="D70">
        <v>0.99490277326592536</v>
      </c>
      <c r="E70">
        <v>0.99848869193833079</v>
      </c>
      <c r="F70">
        <v>0.98787619405795379</v>
      </c>
      <c r="G70">
        <v>0.99234788996638423</v>
      </c>
      <c r="H70">
        <v>0.99342691521534365</v>
      </c>
      <c r="I70">
        <v>0.99801792720278837</v>
      </c>
      <c r="J70">
        <v>0.99084842194101352</v>
      </c>
      <c r="K70">
        <v>0.9869805557436433</v>
      </c>
      <c r="L70">
        <v>0.98961457982283807</v>
      </c>
      <c r="M70">
        <v>0.98783848287394349</v>
      </c>
      <c r="N70">
        <v>0.9983990079575854</v>
      </c>
      <c r="O70">
        <v>0.98022428883157031</v>
      </c>
      <c r="P70">
        <v>0.98895537447210646</v>
      </c>
      <c r="Q70">
        <v>0.98798242965257388</v>
      </c>
      <c r="R70">
        <v>0.98360843550897137</v>
      </c>
      <c r="S70">
        <v>0.98517975625177412</v>
      </c>
      <c r="T70">
        <v>0.98696394361948547</v>
      </c>
      <c r="U70">
        <v>0</v>
      </c>
      <c r="V70">
        <v>0</v>
      </c>
      <c r="W70">
        <v>0</v>
      </c>
      <c r="X70">
        <v>1.4946351646302003</v>
      </c>
      <c r="Y70">
        <v>1.497239213598174</v>
      </c>
      <c r="Z70">
        <v>1.4879770761511828</v>
      </c>
      <c r="AA70">
        <v>1.4839458952194955</v>
      </c>
      <c r="AB70">
        <v>1.4813466169481928</v>
      </c>
      <c r="AC70">
        <v>1.4932477217180504</v>
      </c>
      <c r="AD70">
        <v>1.49774063666067</v>
      </c>
      <c r="AE70">
        <v>1.490973077820388</v>
      </c>
      <c r="AF70">
        <v>1.4907939658546829</v>
      </c>
      <c r="AG70">
        <v>1.4909817573399238</v>
      </c>
      <c r="AH70">
        <v>1.4812526484245729</v>
      </c>
      <c r="AI70">
        <v>1.4826424127137767</v>
      </c>
      <c r="AJ70">
        <v>1.4728268365195842</v>
      </c>
      <c r="AK70">
        <v>1.479495068275021</v>
      </c>
      <c r="AL70">
        <v>1.472495937395176</v>
      </c>
      <c r="AM70">
        <v>1.4772917369926144</v>
      </c>
      <c r="AN70">
        <v>1.4761443088686679</v>
      </c>
      <c r="AO70">
        <v>0</v>
      </c>
      <c r="AP70">
        <v>0</v>
      </c>
      <c r="AQ70">
        <v>0</v>
      </c>
      <c r="AR70">
        <v>0</v>
      </c>
      <c r="AS70">
        <v>1.9846507784645584</v>
      </c>
      <c r="AT70">
        <v>1.9957899047569672</v>
      </c>
      <c r="AU70">
        <v>1.9912981402866214</v>
      </c>
      <c r="AV70">
        <v>1.9884872056608915</v>
      </c>
      <c r="AW70">
        <v>1.9932661591850453</v>
      </c>
      <c r="AX70">
        <v>1.9868215784707906</v>
      </c>
      <c r="AY70">
        <v>1.9846589869704325</v>
      </c>
      <c r="AZ70">
        <v>1.9889498394509078</v>
      </c>
      <c r="BA70">
        <v>1.991153278710309</v>
      </c>
      <c r="BB70">
        <v>1.988003528445071</v>
      </c>
      <c r="BC70">
        <v>1.9663165232027353</v>
      </c>
      <c r="BD70">
        <v>1.9648941722921172</v>
      </c>
      <c r="BE70">
        <v>1.9674667725252475</v>
      </c>
      <c r="BF70">
        <v>1.9721900788220672</v>
      </c>
      <c r="BG70">
        <v>1.9673086588615658</v>
      </c>
      <c r="BH70">
        <v>1.9729181794456361</v>
      </c>
      <c r="BI70">
        <v>0</v>
      </c>
      <c r="BJ70">
        <v>0</v>
      </c>
      <c r="BK70">
        <v>0</v>
      </c>
      <c r="BL70">
        <v>0</v>
      </c>
      <c r="BM70">
        <v>2.4806006669400369</v>
      </c>
      <c r="BN70">
        <v>2.4820844131441691</v>
      </c>
      <c r="BO70">
        <v>2.4819609291589066</v>
      </c>
      <c r="BP70">
        <v>2.4846396577181666</v>
      </c>
      <c r="BQ70">
        <v>2.4842040295011554</v>
      </c>
      <c r="BR70">
        <v>2.4858036910374564</v>
      </c>
      <c r="BS70">
        <v>2.4759364196828431</v>
      </c>
      <c r="BT70">
        <v>2.4850018700145324</v>
      </c>
      <c r="BU70">
        <v>2.4831789926076557</v>
      </c>
      <c r="BV70">
        <v>2.4779252097413136</v>
      </c>
      <c r="BW70">
        <v>2.4645368524273885</v>
      </c>
      <c r="BX70">
        <v>2.464114530906321</v>
      </c>
      <c r="BY70">
        <v>2.4554905897483468</v>
      </c>
      <c r="BZ70">
        <v>2.4567064518686546</v>
      </c>
      <c r="CA70">
        <v>2.458302079904275</v>
      </c>
      <c r="CB70">
        <v>2.4599564946021526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2.9756575574485153</v>
      </c>
      <c r="CI70">
        <v>2.9892467327872394</v>
      </c>
      <c r="CJ70">
        <v>2.9701754571984726</v>
      </c>
      <c r="CK70">
        <v>2.9676722875013759</v>
      </c>
      <c r="CL70">
        <v>2.973664034785366</v>
      </c>
      <c r="CM70">
        <v>2.9899400171634074</v>
      </c>
      <c r="CN70">
        <v>2.9730526183822303</v>
      </c>
      <c r="CO70">
        <v>2.9683794539869774</v>
      </c>
      <c r="CP70">
        <v>2.9727043695600646</v>
      </c>
      <c r="CQ70">
        <v>2.9560890782023472</v>
      </c>
      <c r="CR70">
        <v>2.9669138056128994</v>
      </c>
      <c r="CS70">
        <v>2.9478888309651459</v>
      </c>
      <c r="CT70">
        <v>2.9404982326772169</v>
      </c>
      <c r="CU70">
        <v>2.962262783837375</v>
      </c>
      <c r="CV70">
        <v>2.9467064649186452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3.2161342604620895</v>
      </c>
      <c r="DC70">
        <v>3.2777995531318438</v>
      </c>
      <c r="DD70">
        <v>3.2808302638812905</v>
      </c>
      <c r="DE70">
        <v>3.276965085793115</v>
      </c>
      <c r="DF70">
        <v>3.2738162072108832</v>
      </c>
      <c r="DG70">
        <v>3.2716894002442611</v>
      </c>
      <c r="DH70">
        <v>3.2949472368484702</v>
      </c>
      <c r="DI70">
        <v>3.2814552555442322</v>
      </c>
      <c r="DJ70">
        <v>3.2732418553381604</v>
      </c>
      <c r="DK70">
        <v>3.2454832151189943</v>
      </c>
      <c r="DL70">
        <v>3.2455385795950042</v>
      </c>
      <c r="DM70">
        <v>3.2552130493271294</v>
      </c>
      <c r="DN70">
        <v>3.2613145889424753</v>
      </c>
      <c r="DO70">
        <v>3.2577891849242526</v>
      </c>
      <c r="DP70">
        <v>3.2605829479923569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3.6485011691156957</v>
      </c>
      <c r="DX70">
        <v>3.6695633800085887</v>
      </c>
      <c r="DY70">
        <v>3.6686682203094496</v>
      </c>
      <c r="DZ70">
        <v>3.6741540943931867</v>
      </c>
      <c r="EA70">
        <v>3.6752142289453609</v>
      </c>
      <c r="EB70">
        <v>3.6710887336844085</v>
      </c>
      <c r="EC70">
        <v>3.6914731589164376</v>
      </c>
      <c r="ED70">
        <v>3.6767545806270308</v>
      </c>
      <c r="EE70">
        <v>3.6400392275726863</v>
      </c>
      <c r="EF70">
        <v>3.6522468435661404</v>
      </c>
      <c r="EG70">
        <v>3.6386621751374895</v>
      </c>
      <c r="EH70">
        <v>3.6459524363464029</v>
      </c>
      <c r="EI70">
        <v>3.6286833772225289</v>
      </c>
      <c r="EJ70">
        <v>3.6396421433558701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4.0559028819672927</v>
      </c>
      <c r="ER70">
        <v>3.9875058779380574</v>
      </c>
      <c r="ES70">
        <v>3.9692312610505378</v>
      </c>
      <c r="ET70">
        <v>3.9842404625503969</v>
      </c>
      <c r="EU70">
        <v>3.9773503965388515</v>
      </c>
      <c r="EV70">
        <v>3.9783782980821845</v>
      </c>
      <c r="EW70">
        <v>3.9733244456362429</v>
      </c>
      <c r="EX70">
        <v>3.9759732605703482</v>
      </c>
      <c r="EY70">
        <v>3.9393691319155293</v>
      </c>
      <c r="EZ70">
        <v>3.9534400612824627</v>
      </c>
      <c r="FA70">
        <v>3.9327508459280804</v>
      </c>
      <c r="FB70">
        <v>3.9594738328016241</v>
      </c>
      <c r="FC70">
        <v>3.9640458031432808</v>
      </c>
      <c r="FD70">
        <v>3.943711940553372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4.2935622228593315</v>
      </c>
      <c r="FM70">
        <v>4.2746901818347638</v>
      </c>
      <c r="FN70">
        <v>4.2853355230759176</v>
      </c>
      <c r="FO70">
        <v>4.2690630856070495</v>
      </c>
      <c r="FP70">
        <v>4.2720561394360255</v>
      </c>
      <c r="FQ70">
        <v>4.2707641475343605</v>
      </c>
      <c r="FR70">
        <v>4.2711045218912878</v>
      </c>
      <c r="FS70">
        <v>4.2303681085852434</v>
      </c>
      <c r="FT70">
        <v>4.2296405052929353</v>
      </c>
      <c r="FU70">
        <v>4.2324206077143849</v>
      </c>
      <c r="FV70">
        <v>4.2196649411742797</v>
      </c>
      <c r="FW70">
        <v>4.2304533097041634</v>
      </c>
      <c r="FX70">
        <v>4.2350542672115035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4.6523751939324915</v>
      </c>
      <c r="GG70">
        <v>4.6555696797314878</v>
      </c>
      <c r="GH70">
        <v>4.6790024054209809</v>
      </c>
      <c r="GI70">
        <v>4.6701716349256763</v>
      </c>
      <c r="GJ70">
        <v>4.6604131712066206</v>
      </c>
      <c r="GK70">
        <v>4.6940799295208642</v>
      </c>
      <c r="GL70">
        <v>4.6876012001694427</v>
      </c>
      <c r="GM70">
        <v>4.6261190662784477</v>
      </c>
      <c r="GN70">
        <v>4.6339571273463651</v>
      </c>
      <c r="GO70">
        <v>4.6268013782026012</v>
      </c>
      <c r="GP70">
        <v>4.6289813194361678</v>
      </c>
      <c r="GQ70">
        <v>4.6145893427505893</v>
      </c>
      <c r="GR70">
        <v>4.6299327959350274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4.9639574632509955</v>
      </c>
      <c r="HA70">
        <v>4.9670285867141724</v>
      </c>
      <c r="HB70">
        <v>4.9867450271777951</v>
      </c>
      <c r="HC70">
        <v>4.9747911363588058</v>
      </c>
      <c r="HD70">
        <v>4.9645081021198134</v>
      </c>
      <c r="HE70">
        <v>4.961037020323718</v>
      </c>
      <c r="HF70">
        <v>4.9625544760778091</v>
      </c>
      <c r="HG70">
        <v>4.9112182985216668</v>
      </c>
      <c r="HH70">
        <v>4.9326504146120609</v>
      </c>
      <c r="HI70">
        <v>4.9291541095938376</v>
      </c>
      <c r="HJ70">
        <v>4.9077465287512432</v>
      </c>
      <c r="HK70">
        <v>4.924997408881282</v>
      </c>
      <c r="HL70">
        <v>4.9308691632442416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5.2806213689571999</v>
      </c>
      <c r="HV70">
        <v>5.2684607607193064</v>
      </c>
      <c r="HW70">
        <v>5.2726929561437235</v>
      </c>
      <c r="HX70">
        <v>5.2682433493563554</v>
      </c>
      <c r="HY70">
        <v>5.2609019958604613</v>
      </c>
      <c r="HZ70">
        <v>5.2763760047367541</v>
      </c>
      <c r="IA70">
        <v>5.2158251344560718</v>
      </c>
      <c r="IB70">
        <v>5.2021338611262546</v>
      </c>
      <c r="IC70">
        <v>5.2123447361018949</v>
      </c>
      <c r="ID70">
        <v>5.2318340352431782</v>
      </c>
      <c r="IE70">
        <v>5.2029230869841401</v>
      </c>
      <c r="IF70">
        <v>5.205461893092953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5.6321349671600078</v>
      </c>
      <c r="IP70">
        <v>5.6455248129276994</v>
      </c>
      <c r="IQ70">
        <v>5.6505810821624207</v>
      </c>
      <c r="IR70">
        <v>5.6582549451161075</v>
      </c>
      <c r="IS70">
        <v>5.6603115973045171</v>
      </c>
      <c r="IT70">
        <v>5.6701579418922128</v>
      </c>
      <c r="IU70">
        <v>5.6056482713462081</v>
      </c>
      <c r="IV70">
        <v>5.6033140908397243</v>
      </c>
      <c r="IW70">
        <v>5.6003771304833627</v>
      </c>
      <c r="IX70">
        <v>5.6279675438444841</v>
      </c>
      <c r="IY70">
        <v>5.6186142799489085</v>
      </c>
      <c r="IZ70">
        <v>5.6043513712765458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5.9762447584769003</v>
      </c>
      <c r="JK70">
        <v>5.9575294965315706</v>
      </c>
      <c r="JL70">
        <v>5.9650374907466821</v>
      </c>
      <c r="JM70">
        <v>5.9701638835197253</v>
      </c>
      <c r="JN70">
        <v>5.960384191463227</v>
      </c>
      <c r="JO70">
        <v>5.9128165733735072</v>
      </c>
      <c r="JP70">
        <v>5.9076043322332588</v>
      </c>
      <c r="JQ70">
        <v>5.9207139070231305</v>
      </c>
      <c r="JR70">
        <v>5.9034707095307111</v>
      </c>
      <c r="JS70">
        <v>5.9147638568727645</v>
      </c>
      <c r="JT70">
        <v>5.8984110769738747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6.2656739053526413</v>
      </c>
      <c r="KE70">
        <v>6.2584944021601929</v>
      </c>
      <c r="KF70">
        <v>6.2625179233153832</v>
      </c>
      <c r="KG70">
        <v>6.2585358337477537</v>
      </c>
      <c r="KH70">
        <v>6.2639093205428189</v>
      </c>
      <c r="KI70">
        <v>6.2084626442988284</v>
      </c>
      <c r="KJ70">
        <v>6.2153507316536949</v>
      </c>
      <c r="KK70">
        <v>6.2034199216880372</v>
      </c>
      <c r="KL70">
        <v>6.1956927003398006</v>
      </c>
      <c r="KM70">
        <v>6.1969170818989667</v>
      </c>
      <c r="KN70">
        <v>6.1960005682407759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6.6314868533132083</v>
      </c>
      <c r="KY70">
        <v>6.6612561368038152</v>
      </c>
      <c r="KZ70">
        <v>6.6542542076222988</v>
      </c>
      <c r="LA70">
        <v>6.6612597693115241</v>
      </c>
      <c r="LB70">
        <v>6.6747756334992525</v>
      </c>
      <c r="LC70">
        <v>6.5985662431072116</v>
      </c>
      <c r="LD70">
        <v>6.5950764841389251</v>
      </c>
      <c r="LE70">
        <v>6.6003724680733775</v>
      </c>
      <c r="LF70">
        <v>6.5971328265211175</v>
      </c>
      <c r="LG70">
        <v>6.5979808420846826</v>
      </c>
      <c r="LH70">
        <v>6.5951297594606073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6.9392166498281913</v>
      </c>
      <c r="LT70">
        <v>6.966749751938341</v>
      </c>
      <c r="LU70">
        <v>6.9553143151984491</v>
      </c>
      <c r="LV70">
        <v>6.9657838958014402</v>
      </c>
      <c r="LW70">
        <v>6.9042983981386188</v>
      </c>
      <c r="LX70">
        <v>6.8824519777561441</v>
      </c>
      <c r="LY70">
        <v>6.8864119507740522</v>
      </c>
      <c r="LZ70">
        <v>6.9017944079419902</v>
      </c>
      <c r="MA70">
        <v>6.8841235184023608</v>
      </c>
      <c r="MB70">
        <v>6.8926614269439863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7.2624178458973025</v>
      </c>
      <c r="MO70">
        <v>7.2628615548176212</v>
      </c>
      <c r="MP70">
        <v>7.2596871915112331</v>
      </c>
      <c r="MQ70">
        <v>7.1646070537829143</v>
      </c>
      <c r="MR70">
        <v>7.1926592991065013</v>
      </c>
      <c r="MS70">
        <v>7.1753157092686894</v>
      </c>
      <c r="MT70">
        <v>7.1940698738978801</v>
      </c>
      <c r="MU70">
        <v>7.1801216590964279</v>
      </c>
      <c r="MV70">
        <v>7.1976856855084996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7.6592300605710308</v>
      </c>
      <c r="NI70">
        <v>7.6448268444862491</v>
      </c>
      <c r="NJ70">
        <v>7.6626633972970613</v>
      </c>
      <c r="NK70">
        <v>7.5685805901613001</v>
      </c>
      <c r="NL70">
        <v>7.5792376436578008</v>
      </c>
      <c r="NM70">
        <v>7.5706817083274922</v>
      </c>
      <c r="NN70">
        <v>7.57476382767251</v>
      </c>
      <c r="NO70">
        <v>7.5821868445668974</v>
      </c>
      <c r="NP70">
        <v>7.5824629569782527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7.9534159124925266</v>
      </c>
      <c r="OD70">
        <v>7.9000187722229933</v>
      </c>
      <c r="OE70">
        <v>7.8496674539985021</v>
      </c>
      <c r="OF70">
        <v>7.8808124066787935</v>
      </c>
      <c r="OG70">
        <v>7.8732547137932087</v>
      </c>
      <c r="OH70">
        <v>7.8810899645637411</v>
      </c>
      <c r="OI70">
        <v>7.861852377732192</v>
      </c>
      <c r="OJ70">
        <v>7.888031786504234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8.1999942718510503</v>
      </c>
      <c r="OY70">
        <v>8.1012195085668353</v>
      </c>
      <c r="OZ70">
        <v>8.1458585235698031</v>
      </c>
      <c r="PA70">
        <v>8.1703200677167089</v>
      </c>
      <c r="PB70">
        <v>8.1617530387504793</v>
      </c>
      <c r="PC70">
        <v>8.1727115030626258</v>
      </c>
      <c r="PD70">
        <v>8.1862846713511299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8.2047883346021493</v>
      </c>
      <c r="PT70">
        <v>8.5374731075911594</v>
      </c>
      <c r="PU70">
        <v>8.5501600892003342</v>
      </c>
      <c r="PV70">
        <v>8.5542077821740659</v>
      </c>
      <c r="PW70">
        <v>8.560224325954815</v>
      </c>
      <c r="PX70">
        <v>8.5470086268271377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7.1408607504961612</v>
      </c>
      <c r="QN70">
        <v>8.5459168712411273</v>
      </c>
      <c r="QO70">
        <v>8.8391255862805327</v>
      </c>
      <c r="QP70">
        <v>8.85013223326672</v>
      </c>
      <c r="QQ70">
        <v>8.8591971639430156</v>
      </c>
      <c r="QR70">
        <v>8.8575290786472234</v>
      </c>
      <c r="QS70" s="102" t="s">
        <v>663</v>
      </c>
      <c r="QU70" s="147" t="s">
        <v>213</v>
      </c>
      <c r="QV70" s="64">
        <f>-3*115</f>
        <v>-345</v>
      </c>
      <c r="QW70" s="64">
        <v>63.1</v>
      </c>
      <c r="QX70" s="102"/>
      <c r="QY70" s="154">
        <v>18</v>
      </c>
      <c r="QZ70" s="44">
        <v>0.73299999999999998</v>
      </c>
      <c r="RA70" s="44">
        <f t="shared" si="59"/>
        <v>0</v>
      </c>
      <c r="RB70" s="44">
        <f t="shared" si="59"/>
        <v>0</v>
      </c>
      <c r="RC70" s="44">
        <f t="shared" si="59"/>
        <v>0</v>
      </c>
      <c r="RD70" s="44">
        <f t="shared" si="59"/>
        <v>0</v>
      </c>
      <c r="RE70" s="44">
        <f t="shared" si="59"/>
        <v>0</v>
      </c>
      <c r="RF70" s="44">
        <f t="shared" si="59"/>
        <v>0</v>
      </c>
      <c r="RG70" s="44">
        <f t="shared" si="59"/>
        <v>0</v>
      </c>
      <c r="RH70" s="44">
        <f t="shared" si="59"/>
        <v>0</v>
      </c>
      <c r="RI70" s="44">
        <f t="shared" si="59"/>
        <v>0</v>
      </c>
      <c r="RJ70" s="44">
        <f t="shared" si="59"/>
        <v>0</v>
      </c>
      <c r="RK70" s="44">
        <f t="shared" ref="RK70:RT70" si="79">RK44-RK19</f>
        <v>0</v>
      </c>
      <c r="RL70" s="44">
        <f t="shared" si="79"/>
        <v>-1897.4391349469079</v>
      </c>
      <c r="RM70" s="44">
        <f t="shared" si="79"/>
        <v>-1958.653484072016</v>
      </c>
      <c r="RN70" s="44">
        <f t="shared" si="79"/>
        <v>-1969.1992692955064</v>
      </c>
      <c r="RO70" s="44">
        <f t="shared" si="79"/>
        <v>-1951.9907274704874</v>
      </c>
      <c r="RP70" s="44">
        <f t="shared" si="79"/>
        <v>-1960.8853439841769</v>
      </c>
      <c r="RQ70" s="44">
        <f t="shared" si="79"/>
        <v>-1948.1890952265458</v>
      </c>
      <c r="RR70" s="44">
        <f t="shared" si="79"/>
        <v>-1956.7419743164828</v>
      </c>
      <c r="RS70" s="44">
        <f t="shared" si="79"/>
        <v>-1949.1085635438758</v>
      </c>
      <c r="RT70" s="44">
        <f t="shared" si="79"/>
        <v>-1944.4425134642097</v>
      </c>
      <c r="RV70" s="95">
        <f t="shared" si="61"/>
        <v>3.3405006E+18</v>
      </c>
      <c r="RW70" s="44">
        <f t="shared" si="62"/>
        <v>14.3772777</v>
      </c>
      <c r="RX70" s="44">
        <v>0.73299999999999998</v>
      </c>
      <c r="RY70" s="44">
        <f>(0.62*RN70+0.38*RO70)</f>
        <v>-1962.6600234019993</v>
      </c>
      <c r="RZ70" s="44">
        <f t="shared" si="63"/>
        <v>-1.9626600234019993</v>
      </c>
      <c r="SA70" s="12">
        <f t="shared" si="58"/>
        <v>-0.58753470165579358</v>
      </c>
      <c r="SB70" s="44">
        <v>33.454297802740093</v>
      </c>
    </row>
    <row r="71" spans="1:49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 s="102" t="s">
        <v>664</v>
      </c>
      <c r="QU71" s="147" t="s">
        <v>206</v>
      </c>
      <c r="QV71" s="64">
        <f>-3*4*115</f>
        <v>-1380</v>
      </c>
      <c r="QW71" s="64">
        <v>-327</v>
      </c>
      <c r="QX71" s="102"/>
      <c r="QY71" s="154">
        <v>19</v>
      </c>
      <c r="QZ71" s="44">
        <v>0.76600000000000001</v>
      </c>
      <c r="RA71" s="44">
        <f t="shared" si="59"/>
        <v>0</v>
      </c>
      <c r="RB71" s="44">
        <f t="shared" si="59"/>
        <v>0</v>
      </c>
      <c r="RC71" s="44">
        <f t="shared" si="59"/>
        <v>0</v>
      </c>
      <c r="RD71" s="44">
        <f t="shared" si="59"/>
        <v>0</v>
      </c>
      <c r="RE71" s="44">
        <f t="shared" si="59"/>
        <v>0</v>
      </c>
      <c r="RF71" s="44">
        <f t="shared" si="59"/>
        <v>0</v>
      </c>
      <c r="RG71" s="44">
        <f t="shared" si="59"/>
        <v>0</v>
      </c>
      <c r="RH71" s="44">
        <f t="shared" si="59"/>
        <v>0</v>
      </c>
      <c r="RI71" s="44">
        <f t="shared" si="59"/>
        <v>0</v>
      </c>
      <c r="RJ71" s="44">
        <f t="shared" si="59"/>
        <v>0</v>
      </c>
      <c r="RK71" s="44">
        <f t="shared" ref="RK71:RT71" si="80">RK45-RK20</f>
        <v>0</v>
      </c>
      <c r="RL71" s="44">
        <f t="shared" si="80"/>
        <v>-1969.7662800959388</v>
      </c>
      <c r="RM71" s="44">
        <f t="shared" si="80"/>
        <v>-2010.788751144597</v>
      </c>
      <c r="RN71" s="44">
        <f t="shared" si="80"/>
        <v>-2055.0821462027889</v>
      </c>
      <c r="RO71" s="44">
        <f t="shared" si="80"/>
        <v>-2041.0289189092473</v>
      </c>
      <c r="RP71" s="44">
        <f t="shared" si="80"/>
        <v>-2055.0046771706657</v>
      </c>
      <c r="RQ71" s="44">
        <f t="shared" si="80"/>
        <v>-2055.5069135589383</v>
      </c>
      <c r="RR71" s="44">
        <f t="shared" si="80"/>
        <v>-2053.5163881540138</v>
      </c>
      <c r="RS71" s="44">
        <f t="shared" si="80"/>
        <v>-2057.2964882742945</v>
      </c>
      <c r="RT71" s="44">
        <f t="shared" si="80"/>
        <v>-2060.7651922811783</v>
      </c>
      <c r="RV71" s="95">
        <f t="shared" si="61"/>
        <v>3.4044612E+18</v>
      </c>
      <c r="RW71" s="44">
        <f t="shared" si="62"/>
        <v>14.771525400000002</v>
      </c>
      <c r="RX71" s="44">
        <v>0.76600000000000001</v>
      </c>
      <c r="RY71" s="44">
        <f>(0.23*RN71+0.77*RO71)</f>
        <v>-2044.2611611867619</v>
      </c>
      <c r="RZ71" s="44">
        <f t="shared" si="63"/>
        <v>-2.0442611611867618</v>
      </c>
      <c r="SA71" s="12">
        <f t="shared" si="58"/>
        <v>-0.60046540145229488</v>
      </c>
      <c r="SB71" s="44">
        <v>30.200730928376274</v>
      </c>
    </row>
    <row r="72" spans="1:49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 s="102" t="s">
        <v>665</v>
      </c>
      <c r="QU72" s="147" t="s">
        <v>206</v>
      </c>
      <c r="QV72" s="64">
        <f>-3*4*115</f>
        <v>-1380</v>
      </c>
      <c r="QW72" s="64">
        <v>-327</v>
      </c>
      <c r="QX72" s="102"/>
      <c r="QY72" s="154">
        <v>20</v>
      </c>
      <c r="QZ72" s="44">
        <v>0.8</v>
      </c>
      <c r="RA72" s="44">
        <f t="shared" si="59"/>
        <v>0</v>
      </c>
      <c r="RB72" s="44">
        <f t="shared" si="59"/>
        <v>0</v>
      </c>
      <c r="RC72" s="44">
        <f t="shared" si="59"/>
        <v>0</v>
      </c>
      <c r="RD72" s="44">
        <f t="shared" si="59"/>
        <v>0</v>
      </c>
      <c r="RE72" s="44">
        <f t="shared" si="59"/>
        <v>0</v>
      </c>
      <c r="RF72" s="44">
        <f t="shared" si="59"/>
        <v>0</v>
      </c>
      <c r="RG72" s="44">
        <f t="shared" si="59"/>
        <v>0</v>
      </c>
      <c r="RH72" s="44">
        <f t="shared" si="59"/>
        <v>0</v>
      </c>
      <c r="RI72" s="44">
        <f t="shared" si="59"/>
        <v>0</v>
      </c>
      <c r="RJ72" s="44">
        <f t="shared" si="59"/>
        <v>0</v>
      </c>
      <c r="RK72" s="44">
        <f t="shared" ref="RK72:RT72" si="81">RK46-RK21</f>
        <v>0</v>
      </c>
      <c r="RL72" s="44">
        <f t="shared" si="81"/>
        <v>0</v>
      </c>
      <c r="RM72" s="44">
        <f t="shared" si="81"/>
        <v>-2072.1822998755597</v>
      </c>
      <c r="RN72" s="44">
        <f t="shared" si="81"/>
        <v>-2109.4180021151824</v>
      </c>
      <c r="RO72" s="44">
        <f t="shared" si="81"/>
        <v>-2130.4649302977923</v>
      </c>
      <c r="RP72" s="44">
        <f t="shared" si="81"/>
        <v>-2154.25844221226</v>
      </c>
      <c r="RQ72" s="44">
        <f t="shared" si="81"/>
        <v>-2148.2452786317062</v>
      </c>
      <c r="RR72" s="44">
        <f t="shared" si="81"/>
        <v>-2147.5641086308642</v>
      </c>
      <c r="RS72" s="44">
        <f t="shared" si="81"/>
        <v>-2140.3155705004738</v>
      </c>
      <c r="RT72" s="44">
        <f t="shared" si="81"/>
        <v>-2156.2855983457703</v>
      </c>
      <c r="RV72" s="95">
        <f t="shared" si="61"/>
        <v>3.47036E+18</v>
      </c>
      <c r="RW72" s="44">
        <f t="shared" si="62"/>
        <v>15.177720000000001</v>
      </c>
      <c r="RX72" s="44">
        <v>0.8</v>
      </c>
      <c r="RY72" s="44">
        <f>(0.82*RO72+0.18*RP72)</f>
        <v>-2134.7477624423964</v>
      </c>
      <c r="RZ72" s="44">
        <f t="shared" si="63"/>
        <v>-2.1347477624423963</v>
      </c>
      <c r="SA72" s="12">
        <f t="shared" si="58"/>
        <v>-0.61513726600191221</v>
      </c>
      <c r="SB72" s="44">
        <v>26.990321312740008</v>
      </c>
    </row>
    <row r="73" spans="1:49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 s="102" t="s">
        <v>666</v>
      </c>
      <c r="QU73" s="147" t="s">
        <v>206</v>
      </c>
      <c r="QV73" s="64">
        <f>-3*4*115</f>
        <v>-1380</v>
      </c>
      <c r="QW73" s="64">
        <v>-327</v>
      </c>
      <c r="QX73" s="102"/>
      <c r="QY73" s="154">
        <v>21</v>
      </c>
      <c r="QZ73" s="44">
        <v>0.83300000000000007</v>
      </c>
      <c r="RA73" s="44">
        <f t="shared" si="59"/>
        <v>0</v>
      </c>
      <c r="RB73" s="44">
        <f t="shared" si="59"/>
        <v>0</v>
      </c>
      <c r="RC73" s="44">
        <f t="shared" si="59"/>
        <v>0</v>
      </c>
      <c r="RD73" s="44">
        <f t="shared" si="59"/>
        <v>0</v>
      </c>
      <c r="RE73" s="44">
        <f t="shared" si="59"/>
        <v>0</v>
      </c>
      <c r="RF73" s="44">
        <f t="shared" si="59"/>
        <v>0</v>
      </c>
      <c r="RG73" s="44">
        <f t="shared" si="59"/>
        <v>0</v>
      </c>
      <c r="RH73" s="44">
        <f t="shared" si="59"/>
        <v>0</v>
      </c>
      <c r="RI73" s="44">
        <f t="shared" si="59"/>
        <v>0</v>
      </c>
      <c r="RJ73" s="44">
        <f t="shared" si="59"/>
        <v>0</v>
      </c>
      <c r="RK73" s="44">
        <f t="shared" ref="RK73:RT73" si="82">RK47-RK22</f>
        <v>0</v>
      </c>
      <c r="RL73" s="44">
        <f t="shared" si="82"/>
        <v>0</v>
      </c>
      <c r="RM73" s="44">
        <f t="shared" si="82"/>
        <v>0</v>
      </c>
      <c r="RN73" s="44">
        <f t="shared" si="82"/>
        <v>-2164.2878062693708</v>
      </c>
      <c r="RO73" s="44">
        <f t="shared" si="82"/>
        <v>-2204.6123504248008</v>
      </c>
      <c r="RP73" s="44">
        <f t="shared" si="82"/>
        <v>-2229.703538920081</v>
      </c>
      <c r="RQ73" s="44">
        <f t="shared" si="82"/>
        <v>-2240.359941880155</v>
      </c>
      <c r="RR73" s="44">
        <f t="shared" si="82"/>
        <v>-2238.1488020930447</v>
      </c>
      <c r="RS73" s="44">
        <f t="shared" si="82"/>
        <v>-2244.7038368342983</v>
      </c>
      <c r="RT73" s="44">
        <f t="shared" si="82"/>
        <v>-2237.5396859169432</v>
      </c>
      <c r="RV73" s="95">
        <f t="shared" si="61"/>
        <v>3.5343206E+18</v>
      </c>
      <c r="RW73" s="44">
        <f t="shared" si="62"/>
        <v>15.571967700000002</v>
      </c>
      <c r="RX73" s="44">
        <v>0.83300000000000007</v>
      </c>
      <c r="RY73" s="44">
        <f>(0.43*RO73+0.57*RP73)</f>
        <v>-2218.9143278671104</v>
      </c>
      <c r="RZ73" s="44">
        <f t="shared" si="63"/>
        <v>-2.2189143278671102</v>
      </c>
      <c r="SA73" s="12">
        <f t="shared" si="58"/>
        <v>-0.62781919893376681</v>
      </c>
      <c r="SB73" s="44">
        <v>20.305413495188763</v>
      </c>
    </row>
    <row r="74" spans="1:496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 s="102" t="s">
        <v>667</v>
      </c>
      <c r="QU74" s="147" t="s">
        <v>189</v>
      </c>
      <c r="QV74" s="64">
        <f>-2*115</f>
        <v>-230</v>
      </c>
      <c r="QW74" s="64">
        <v>-325.39999999999998</v>
      </c>
      <c r="QX74" s="102"/>
      <c r="QY74" s="154">
        <v>22</v>
      </c>
      <c r="QZ74" s="44">
        <v>0.8660000000000001</v>
      </c>
      <c r="RA74" s="44">
        <f t="shared" si="59"/>
        <v>0</v>
      </c>
      <c r="RB74" s="44">
        <f t="shared" si="59"/>
        <v>0</v>
      </c>
      <c r="RC74" s="44">
        <f t="shared" si="59"/>
        <v>0</v>
      </c>
      <c r="RD74" s="44">
        <f t="shared" si="59"/>
        <v>0</v>
      </c>
      <c r="RE74" s="44">
        <f t="shared" si="59"/>
        <v>0</v>
      </c>
      <c r="RF74" s="44">
        <f t="shared" si="59"/>
        <v>0</v>
      </c>
      <c r="RG74" s="44">
        <f t="shared" si="59"/>
        <v>0</v>
      </c>
      <c r="RH74" s="44">
        <f t="shared" si="59"/>
        <v>0</v>
      </c>
      <c r="RI74" s="44">
        <f t="shared" si="59"/>
        <v>0</v>
      </c>
      <c r="RJ74" s="44">
        <f t="shared" si="59"/>
        <v>0</v>
      </c>
      <c r="RK74" s="44">
        <f t="shared" ref="RK74:RT74" si="83">RK48-RK23</f>
        <v>0</v>
      </c>
      <c r="RL74" s="44">
        <f t="shared" si="83"/>
        <v>0</v>
      </c>
      <c r="RM74" s="44">
        <f t="shared" si="83"/>
        <v>0</v>
      </c>
      <c r="RN74" s="44">
        <f t="shared" si="83"/>
        <v>0</v>
      </c>
      <c r="RO74" s="44">
        <f t="shared" si="83"/>
        <v>-2168.2323210291306</v>
      </c>
      <c r="RP74" s="44">
        <f t="shared" si="83"/>
        <v>-2301.7888148448183</v>
      </c>
      <c r="RQ74" s="44">
        <f t="shared" si="83"/>
        <v>-2319.579614279779</v>
      </c>
      <c r="RR74" s="44">
        <f t="shared" si="83"/>
        <v>-2352.0653669480689</v>
      </c>
      <c r="RS74" s="44">
        <f t="shared" si="83"/>
        <v>-2339.8976106912378</v>
      </c>
      <c r="RT74" s="44">
        <f t="shared" si="83"/>
        <v>-2338.5702787850059</v>
      </c>
      <c r="RV74" s="95">
        <f t="shared" si="61"/>
        <v>3.5982812E+18</v>
      </c>
      <c r="RW74" s="44">
        <f t="shared" si="62"/>
        <v>15.966215400000001</v>
      </c>
      <c r="RX74" s="44">
        <v>0.8660000000000001</v>
      </c>
      <c r="RY74" s="44">
        <f>(0.03*RO74+0.97*RP74)</f>
        <v>-2297.7821200303474</v>
      </c>
      <c r="RZ74" s="44">
        <f t="shared" si="63"/>
        <v>-2.2977821200303472</v>
      </c>
      <c r="SA74" s="12">
        <f t="shared" si="58"/>
        <v>-0.63857769649307761</v>
      </c>
      <c r="SB74" s="44">
        <v>14.402019394440664</v>
      </c>
    </row>
    <row r="75" spans="1:496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 s="102" t="s">
        <v>668</v>
      </c>
      <c r="QU75" s="147" t="s">
        <v>189</v>
      </c>
      <c r="QV75" s="64">
        <f>-2*115</f>
        <v>-230</v>
      </c>
      <c r="QW75" s="64">
        <v>-325.39999999999998</v>
      </c>
      <c r="QX75" s="102"/>
      <c r="QY75" s="154">
        <v>23</v>
      </c>
      <c r="QZ75" s="44">
        <v>0.9</v>
      </c>
      <c r="RA75" s="44">
        <f t="shared" si="59"/>
        <v>0</v>
      </c>
      <c r="RB75" s="44">
        <f t="shared" si="59"/>
        <v>0</v>
      </c>
      <c r="RC75" s="44">
        <f t="shared" si="59"/>
        <v>0</v>
      </c>
      <c r="RD75" s="44">
        <f t="shared" si="59"/>
        <v>0</v>
      </c>
      <c r="RE75" s="44">
        <f t="shared" si="59"/>
        <v>0</v>
      </c>
      <c r="RF75" s="44">
        <f t="shared" si="59"/>
        <v>0</v>
      </c>
      <c r="RG75" s="44">
        <f t="shared" si="59"/>
        <v>0</v>
      </c>
      <c r="RH75" s="44">
        <f t="shared" si="59"/>
        <v>0</v>
      </c>
      <c r="RI75" s="44">
        <f t="shared" si="59"/>
        <v>0</v>
      </c>
      <c r="RJ75" s="44">
        <f t="shared" si="59"/>
        <v>0</v>
      </c>
      <c r="RK75" s="44">
        <f t="shared" ref="RK75:RT75" si="84">RK49-RK24</f>
        <v>0</v>
      </c>
      <c r="RL75" s="44">
        <f t="shared" si="84"/>
        <v>0</v>
      </c>
      <c r="RM75" s="44">
        <f t="shared" si="84"/>
        <v>0</v>
      </c>
      <c r="RN75" s="44">
        <f t="shared" si="84"/>
        <v>0</v>
      </c>
      <c r="RO75" s="44">
        <f t="shared" si="84"/>
        <v>-1948.0938543742886</v>
      </c>
      <c r="RP75" s="44">
        <f t="shared" si="84"/>
        <v>-2283.3091438373485</v>
      </c>
      <c r="RQ75" s="44">
        <f t="shared" si="84"/>
        <v>-2407.4676472486808</v>
      </c>
      <c r="RR75" s="44">
        <f t="shared" si="84"/>
        <v>-2425.6637682559249</v>
      </c>
      <c r="RS75" s="44">
        <f t="shared" si="84"/>
        <v>-2441.7846478130559</v>
      </c>
      <c r="RT75" s="44">
        <f t="shared" si="84"/>
        <v>-2441.1544771580848</v>
      </c>
      <c r="RV75" s="95">
        <f t="shared" si="61"/>
        <v>3.66418E+18</v>
      </c>
      <c r="RW75" s="44">
        <f t="shared" si="62"/>
        <v>16.372410000000002</v>
      </c>
      <c r="RX75" s="44">
        <v>0.9</v>
      </c>
      <c r="RY75" s="44">
        <f>(0.63*RP75+0.37*RQ75)</f>
        <v>-2329.2477900995418</v>
      </c>
      <c r="RZ75" s="44">
        <f t="shared" si="63"/>
        <v>-2.3292477900995419</v>
      </c>
      <c r="SA75" s="12">
        <f t="shared" si="58"/>
        <v>-0.63568050426003686</v>
      </c>
      <c r="SB75" s="44">
        <v>13.921994278911637</v>
      </c>
    </row>
    <row r="76" spans="1:496" x14ac:dyDescent="0.3">
      <c r="A76">
        <v>0</v>
      </c>
      <c r="B76">
        <v>0</v>
      </c>
      <c r="C76">
        <v>5.8038440560051594</v>
      </c>
      <c r="D76">
        <v>5.766291041444366</v>
      </c>
      <c r="E76">
        <v>5.7933236744270289</v>
      </c>
      <c r="F76">
        <v>5.8174263511785842</v>
      </c>
      <c r="G76">
        <v>5.8341072717350588</v>
      </c>
      <c r="H76">
        <v>5.8466101616883623</v>
      </c>
      <c r="I76">
        <v>5.800660466136466</v>
      </c>
      <c r="J76">
        <v>5.7315200967263777</v>
      </c>
      <c r="K76">
        <v>5.8443275175356408</v>
      </c>
      <c r="L76">
        <v>5.8296098363993201</v>
      </c>
      <c r="M76">
        <v>5.8111313527202881</v>
      </c>
      <c r="N76">
        <v>5.7620394230361809</v>
      </c>
      <c r="O76">
        <v>5.7800405144566049</v>
      </c>
      <c r="P76">
        <v>5.7152451653491845</v>
      </c>
      <c r="Q76">
        <v>5.7346087206988212</v>
      </c>
      <c r="R76">
        <v>5.7457184716509948</v>
      </c>
      <c r="S76">
        <v>5.7317898980083317</v>
      </c>
      <c r="T76">
        <v>5.7303165798796982</v>
      </c>
      <c r="U76">
        <v>0</v>
      </c>
      <c r="V76">
        <v>0</v>
      </c>
      <c r="W76">
        <v>0</v>
      </c>
      <c r="X76">
        <v>7.9441087530114896</v>
      </c>
      <c r="Y76">
        <v>7.824347848760274</v>
      </c>
      <c r="Z76">
        <v>7.8605200022793644</v>
      </c>
      <c r="AA76">
        <v>7.8692858669854964</v>
      </c>
      <c r="AB76">
        <v>7.932089866160263</v>
      </c>
      <c r="AC76">
        <v>7.9894768592632133</v>
      </c>
      <c r="AD76">
        <v>7.909448013878106</v>
      </c>
      <c r="AE76">
        <v>7.8762089415846903</v>
      </c>
      <c r="AF76">
        <v>7.9337509759950926</v>
      </c>
      <c r="AG76">
        <v>7.9866279985464947</v>
      </c>
      <c r="AH76">
        <v>7.9107557114486147</v>
      </c>
      <c r="AI76">
        <v>7.813259087508686</v>
      </c>
      <c r="AJ76">
        <v>7.8467482008817244</v>
      </c>
      <c r="AK76">
        <v>7.7535847557481219</v>
      </c>
      <c r="AL76">
        <v>7.8918812483251264</v>
      </c>
      <c r="AM76">
        <v>7.8062610396522061</v>
      </c>
      <c r="AN76">
        <v>7.7650090635215827</v>
      </c>
      <c r="AO76">
        <v>0</v>
      </c>
      <c r="AP76">
        <v>0</v>
      </c>
      <c r="AQ76">
        <v>0</v>
      </c>
      <c r="AR76">
        <v>0</v>
      </c>
      <c r="AS76">
        <v>10.02271182524952</v>
      </c>
      <c r="AT76">
        <v>10.080933317703471</v>
      </c>
      <c r="AU76">
        <v>10.046244051369449</v>
      </c>
      <c r="AV76">
        <v>10.036293101776598</v>
      </c>
      <c r="AW76">
        <v>10.01249259015434</v>
      </c>
      <c r="AX76">
        <v>10.096922947201987</v>
      </c>
      <c r="AY76">
        <v>10.065609347007859</v>
      </c>
      <c r="AZ76">
        <v>10.06443707966281</v>
      </c>
      <c r="BA76">
        <v>10.033867917066827</v>
      </c>
      <c r="BB76">
        <v>9.9940861869919679</v>
      </c>
      <c r="BC76">
        <v>9.9405900020257576</v>
      </c>
      <c r="BD76">
        <v>9.9163055324078258</v>
      </c>
      <c r="BE76">
        <v>9.9563835360082198</v>
      </c>
      <c r="BF76">
        <v>9.9943059547933153</v>
      </c>
      <c r="BG76">
        <v>10.060186100965916</v>
      </c>
      <c r="BH76">
        <v>9.8584176604592013</v>
      </c>
      <c r="BI76">
        <v>0</v>
      </c>
      <c r="BJ76">
        <v>0</v>
      </c>
      <c r="BK76">
        <v>0</v>
      </c>
      <c r="BL76">
        <v>0</v>
      </c>
      <c r="BM76">
        <v>11.002809469770868</v>
      </c>
      <c r="BN76">
        <v>12.285655441498674</v>
      </c>
      <c r="BO76">
        <v>12.128735084817055</v>
      </c>
      <c r="BP76">
        <v>12.345681824135784</v>
      </c>
      <c r="BQ76">
        <v>12.161600097802232</v>
      </c>
      <c r="BR76">
        <v>12.167382588159755</v>
      </c>
      <c r="BS76">
        <v>12.195792510901331</v>
      </c>
      <c r="BT76">
        <v>12.177815958893296</v>
      </c>
      <c r="BU76">
        <v>12.193483684021514</v>
      </c>
      <c r="BV76">
        <v>12.238459064237679</v>
      </c>
      <c r="BW76">
        <v>12.097862325663273</v>
      </c>
      <c r="BX76">
        <v>12.093461580718859</v>
      </c>
      <c r="BY76">
        <v>12.063093848593972</v>
      </c>
      <c r="BZ76">
        <v>12.1349911375194</v>
      </c>
      <c r="CA76">
        <v>12.076375904599118</v>
      </c>
      <c r="CB76">
        <v>12.109827217018935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13.808262522806787</v>
      </c>
      <c r="CI76">
        <v>14.33936602781116</v>
      </c>
      <c r="CJ76">
        <v>14.315099502892847</v>
      </c>
      <c r="CK76">
        <v>14.464594877628613</v>
      </c>
      <c r="CL76">
        <v>14.33194842719471</v>
      </c>
      <c r="CM76">
        <v>14.321998837835007</v>
      </c>
      <c r="CN76">
        <v>14.109437899135804</v>
      </c>
      <c r="CO76">
        <v>14.289832440199589</v>
      </c>
      <c r="CP76">
        <v>14.495709366032031</v>
      </c>
      <c r="CQ76">
        <v>14.124289719302215</v>
      </c>
      <c r="CR76">
        <v>14.177240091712443</v>
      </c>
      <c r="CS76">
        <v>14.064669115593871</v>
      </c>
      <c r="CT76">
        <v>14.2815185656832</v>
      </c>
      <c r="CU76">
        <v>14.182358883872441</v>
      </c>
      <c r="CV76">
        <v>14.214261292052152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14.299257404518327</v>
      </c>
      <c r="DC76">
        <v>15.606194766793994</v>
      </c>
      <c r="DD76">
        <v>15.947362885955013</v>
      </c>
      <c r="DE76">
        <v>15.839999590661471</v>
      </c>
      <c r="DF76">
        <v>15.918348481203909</v>
      </c>
      <c r="DG76">
        <v>16.00358459917959</v>
      </c>
      <c r="DH76">
        <v>15.806925146773779</v>
      </c>
      <c r="DI76">
        <v>15.598209526072925</v>
      </c>
      <c r="DJ76">
        <v>15.880933507619527</v>
      </c>
      <c r="DK76">
        <v>15.652591731744781</v>
      </c>
      <c r="DL76">
        <v>15.755375580525616</v>
      </c>
      <c r="DM76">
        <v>15.566342993689551</v>
      </c>
      <c r="DN76">
        <v>15.690170324693282</v>
      </c>
      <c r="DO76">
        <v>15.664378931276257</v>
      </c>
      <c r="DP76">
        <v>15.756616816605282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16.216244922796189</v>
      </c>
      <c r="DX76">
        <v>16.436696099496793</v>
      </c>
      <c r="DY76">
        <v>16.57102694427661</v>
      </c>
      <c r="DZ76">
        <v>16.671559250042655</v>
      </c>
      <c r="EA76">
        <v>16.49896710183949</v>
      </c>
      <c r="EB76">
        <v>16.840368892117386</v>
      </c>
      <c r="EC76">
        <v>16.492116452619054</v>
      </c>
      <c r="ED76">
        <v>16.635830371646986</v>
      </c>
      <c r="EE76">
        <v>16.475126732011724</v>
      </c>
      <c r="EF76">
        <v>16.435439189585928</v>
      </c>
      <c r="EG76">
        <v>16.195907380524595</v>
      </c>
      <c r="EH76">
        <v>16.311430489221969</v>
      </c>
      <c r="EI76">
        <v>16.499915833859479</v>
      </c>
      <c r="EJ76">
        <v>16.466744256867184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15.323785152926531</v>
      </c>
      <c r="ER76">
        <v>17.36534715696871</v>
      </c>
      <c r="ES76">
        <v>17.566974971930549</v>
      </c>
      <c r="ET76">
        <v>17.376308420215164</v>
      </c>
      <c r="EU76">
        <v>17.530573735767025</v>
      </c>
      <c r="EV76">
        <v>17.504840760164271</v>
      </c>
      <c r="EW76">
        <v>17.546229271834605</v>
      </c>
      <c r="EX76">
        <v>17.598122083363638</v>
      </c>
      <c r="EY76">
        <v>17.345537634148403</v>
      </c>
      <c r="EZ76">
        <v>17.365938617545162</v>
      </c>
      <c r="FA76">
        <v>17.564694478362238</v>
      </c>
      <c r="FB76">
        <v>17.330376863824323</v>
      </c>
      <c r="FC76">
        <v>17.208026903565919</v>
      </c>
      <c r="FD76">
        <v>17.179109539025553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17.668545846914967</v>
      </c>
      <c r="FM76">
        <v>18.181058650157002</v>
      </c>
      <c r="FN76">
        <v>18.504708919552705</v>
      </c>
      <c r="FO76">
        <v>18.532636691652399</v>
      </c>
      <c r="FP76">
        <v>18.373813612543795</v>
      </c>
      <c r="FQ76">
        <v>18.454529048966048</v>
      </c>
      <c r="FR76">
        <v>18.589753776495829</v>
      </c>
      <c r="FS76">
        <v>18.347969504661656</v>
      </c>
      <c r="FT76">
        <v>18.469659279376984</v>
      </c>
      <c r="FU76">
        <v>18.168444121232223</v>
      </c>
      <c r="FV76">
        <v>18.458856693679277</v>
      </c>
      <c r="FW76">
        <v>18.176364194703957</v>
      </c>
      <c r="FX76">
        <v>18.266601851412094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17.346047968659839</v>
      </c>
      <c r="GG76">
        <v>18.817533445229071</v>
      </c>
      <c r="GH76">
        <v>19.115266500442551</v>
      </c>
      <c r="GI76">
        <v>18.822485494925683</v>
      </c>
      <c r="GJ76">
        <v>19.227961282891641</v>
      </c>
      <c r="GK76">
        <v>18.586149947347081</v>
      </c>
      <c r="GL76">
        <v>18.89290185144111</v>
      </c>
      <c r="GM76">
        <v>18.872756321563713</v>
      </c>
      <c r="GN76">
        <v>18.777121308906512</v>
      </c>
      <c r="GO76">
        <v>18.892476834762636</v>
      </c>
      <c r="GP76">
        <v>18.850395546360996</v>
      </c>
      <c r="GQ76">
        <v>18.855740793749142</v>
      </c>
      <c r="GR76">
        <v>18.573788021587493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17.31886572993011</v>
      </c>
      <c r="HA76">
        <v>19.49549073499589</v>
      </c>
      <c r="HB76">
        <v>19.781155004818551</v>
      </c>
      <c r="HC76">
        <v>19.841918027085839</v>
      </c>
      <c r="HD76">
        <v>19.81022286515433</v>
      </c>
      <c r="HE76">
        <v>20.085007152365698</v>
      </c>
      <c r="HF76">
        <v>19.951254884742408</v>
      </c>
      <c r="HG76">
        <v>19.681514861661576</v>
      </c>
      <c r="HH76">
        <v>19.510012750423066</v>
      </c>
      <c r="HI76">
        <v>19.523819177916263</v>
      </c>
      <c r="HJ76">
        <v>19.471643410955419</v>
      </c>
      <c r="HK76">
        <v>19.643990814154034</v>
      </c>
      <c r="HL76">
        <v>19.878910228993387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19.200043359928117</v>
      </c>
      <c r="HV76">
        <v>20.906736164196236</v>
      </c>
      <c r="HW76">
        <v>21.032620373009454</v>
      </c>
      <c r="HX76">
        <v>20.971175774984484</v>
      </c>
      <c r="HY76">
        <v>20.51186823335555</v>
      </c>
      <c r="HZ76">
        <v>20.515668945431013</v>
      </c>
      <c r="IA76">
        <v>20.570367803777646</v>
      </c>
      <c r="IB76">
        <v>20.472321974785547</v>
      </c>
      <c r="IC76">
        <v>20.728478211821912</v>
      </c>
      <c r="ID76">
        <v>20.47259424085183</v>
      </c>
      <c r="IE76">
        <v>20.732196357254001</v>
      </c>
      <c r="IF76">
        <v>20.734662867265428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18.672950571466885</v>
      </c>
      <c r="IP76">
        <v>20.81248839167268</v>
      </c>
      <c r="IQ76">
        <v>21.201174173859567</v>
      </c>
      <c r="IR76">
        <v>21.374942285389224</v>
      </c>
      <c r="IS76">
        <v>21.365975114177377</v>
      </c>
      <c r="IT76">
        <v>21.399209527449432</v>
      </c>
      <c r="IU76">
        <v>21.021366398311937</v>
      </c>
      <c r="IV76">
        <v>21.036136507207875</v>
      </c>
      <c r="IW76">
        <v>21.146615350988387</v>
      </c>
      <c r="IX76">
        <v>21.050568569789984</v>
      </c>
      <c r="IY76">
        <v>21.081501054844225</v>
      </c>
      <c r="IZ76">
        <v>21.284401190185392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20.760522795111598</v>
      </c>
      <c r="JK76">
        <v>22.278950504230025</v>
      </c>
      <c r="JL76">
        <v>22.134163905679387</v>
      </c>
      <c r="JM76">
        <v>22.34095743533555</v>
      </c>
      <c r="JN76">
        <v>22.527465337872776</v>
      </c>
      <c r="JO76">
        <v>22.014372473436392</v>
      </c>
      <c r="JP76">
        <v>21.88977557275339</v>
      </c>
      <c r="JQ76">
        <v>21.964567843231762</v>
      </c>
      <c r="JR76">
        <v>22.134421125492327</v>
      </c>
      <c r="JS76">
        <v>22.030389950365173</v>
      </c>
      <c r="JT76">
        <v>22.105761295632206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20.336763683488588</v>
      </c>
      <c r="KE76">
        <v>22.686386110068561</v>
      </c>
      <c r="KF76">
        <v>23.186651884372377</v>
      </c>
      <c r="KG76">
        <v>23.136988435683428</v>
      </c>
      <c r="KH76">
        <v>22.916492688292397</v>
      </c>
      <c r="KI76">
        <v>23.076984812685232</v>
      </c>
      <c r="KJ76">
        <v>22.896312807460141</v>
      </c>
      <c r="KK76">
        <v>22.970728277800664</v>
      </c>
      <c r="KL76">
        <v>23.031740162172998</v>
      </c>
      <c r="KM76">
        <v>23.260691324309107</v>
      </c>
      <c r="KN76">
        <v>23.307357734362739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20.30202327064271</v>
      </c>
      <c r="KY76">
        <v>22.077211927250087</v>
      </c>
      <c r="KZ76">
        <v>23.143974590304069</v>
      </c>
      <c r="LA76">
        <v>23.89875416918817</v>
      </c>
      <c r="LB76">
        <v>23.752176493258304</v>
      </c>
      <c r="LC76">
        <v>23.256757135612364</v>
      </c>
      <c r="LD76">
        <v>23.49076253429665</v>
      </c>
      <c r="LE76">
        <v>23.250534598120407</v>
      </c>
      <c r="LF76">
        <v>23.088486020200481</v>
      </c>
      <c r="LG76">
        <v>23.307462972544705</v>
      </c>
      <c r="LH76">
        <v>23.326543538550084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21.487098756300565</v>
      </c>
      <c r="LT76">
        <v>23.824519080229056</v>
      </c>
      <c r="LU76">
        <v>24.312772585546082</v>
      </c>
      <c r="LV76">
        <v>24.53635057612744</v>
      </c>
      <c r="LW76">
        <v>24.309261469881935</v>
      </c>
      <c r="LX76">
        <v>24.420424589224503</v>
      </c>
      <c r="LY76">
        <v>24.134098003216685</v>
      </c>
      <c r="LZ76">
        <v>24.588940945578493</v>
      </c>
      <c r="MA76">
        <v>24.612843497752774</v>
      </c>
      <c r="MB76">
        <v>24.307522355794035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22.710743509111101</v>
      </c>
      <c r="MO76">
        <v>24.987295406520779</v>
      </c>
      <c r="MP76">
        <v>25.456909304712276</v>
      </c>
      <c r="MQ76">
        <v>25.252928153679406</v>
      </c>
      <c r="MR76">
        <v>25.552447935693358</v>
      </c>
      <c r="MS76">
        <v>25.079425640181306</v>
      </c>
      <c r="MT76">
        <v>25.269121447666222</v>
      </c>
      <c r="MU76">
        <v>25.056091532872333</v>
      </c>
      <c r="MV76">
        <v>24.846247137199214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21.623582172992826</v>
      </c>
      <c r="NI76">
        <v>23.671128248152044</v>
      </c>
      <c r="NJ76">
        <v>25.297834828126941</v>
      </c>
      <c r="NK76">
        <v>25.410062554075836</v>
      </c>
      <c r="NL76">
        <v>25.912393155359204</v>
      </c>
      <c r="NM76">
        <v>25.982099534839019</v>
      </c>
      <c r="NN76">
        <v>25.813993386385967</v>
      </c>
      <c r="NO76">
        <v>25.954072556585395</v>
      </c>
      <c r="NP76">
        <v>26.041091288712806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23.034325058735703</v>
      </c>
      <c r="OD76">
        <v>24.922247475010245</v>
      </c>
      <c r="OE76">
        <v>26.141004767078947</v>
      </c>
      <c r="OF76">
        <v>26.745756817508163</v>
      </c>
      <c r="OG76">
        <v>26.702430898468911</v>
      </c>
      <c r="OH76">
        <v>26.64342156960582</v>
      </c>
      <c r="OI76">
        <v>26.441804679931845</v>
      </c>
      <c r="OJ76">
        <v>26.965498669780683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24.132165039532179</v>
      </c>
      <c r="OY76">
        <v>26.183270924281363</v>
      </c>
      <c r="OZ76">
        <v>27.165117638114197</v>
      </c>
      <c r="PA76">
        <v>27.485373611275222</v>
      </c>
      <c r="PB76">
        <v>27.241896380611458</v>
      </c>
      <c r="PC76">
        <v>27.57594806475495</v>
      </c>
      <c r="PD76">
        <v>27.232329501156784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23.342801556398769</v>
      </c>
      <c r="PT76">
        <v>26.58907094646959</v>
      </c>
      <c r="PU76">
        <v>27.2810351515676</v>
      </c>
      <c r="PV76">
        <v>28.45355914310041</v>
      </c>
      <c r="PW76">
        <v>28.009607788585811</v>
      </c>
      <c r="PX76">
        <v>27.978666470422709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19.726934180123909</v>
      </c>
      <c r="QN76">
        <v>24.470931247623668</v>
      </c>
      <c r="QO76">
        <v>27.555826814973297</v>
      </c>
      <c r="QP76">
        <v>28.471319797893592</v>
      </c>
      <c r="QQ76">
        <v>28.917329811146534</v>
      </c>
      <c r="QR76">
        <v>29.151106855328724</v>
      </c>
      <c r="QS76" s="102" t="s">
        <v>669</v>
      </c>
      <c r="QU76" s="147" t="s">
        <v>287</v>
      </c>
      <c r="QV76" s="148">
        <v>0</v>
      </c>
      <c r="QW76" s="64">
        <v>-403.1</v>
      </c>
      <c r="QX76" s="102"/>
    </row>
    <row r="77" spans="1:49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 s="102" t="s">
        <v>670</v>
      </c>
      <c r="QU77" s="147" t="s">
        <v>287</v>
      </c>
      <c r="QV77" s="148">
        <v>0</v>
      </c>
      <c r="QW77" s="64">
        <v>-403.1</v>
      </c>
      <c r="QX77" s="102"/>
      <c r="QY77" s="154" t="s">
        <v>1326</v>
      </c>
      <c r="RA77" s="44">
        <v>1</v>
      </c>
      <c r="RB77" s="44">
        <v>2</v>
      </c>
      <c r="RC77" s="44">
        <v>3</v>
      </c>
      <c r="RD77" s="44">
        <v>4</v>
      </c>
      <c r="RE77" s="44">
        <v>5</v>
      </c>
      <c r="RF77" s="44">
        <v>6</v>
      </c>
      <c r="RG77" s="44">
        <v>7</v>
      </c>
      <c r="RH77" s="44">
        <v>8</v>
      </c>
      <c r="RI77" s="44">
        <v>9</v>
      </c>
      <c r="RJ77" s="44">
        <v>10</v>
      </c>
      <c r="RK77" s="44">
        <v>11</v>
      </c>
      <c r="RL77" s="44">
        <v>12</v>
      </c>
      <c r="RM77" s="44">
        <v>13</v>
      </c>
      <c r="RN77" s="44">
        <v>14</v>
      </c>
      <c r="RO77" s="44">
        <v>15</v>
      </c>
      <c r="RP77" s="44">
        <v>16</v>
      </c>
      <c r="RQ77" s="44">
        <v>17</v>
      </c>
      <c r="RR77" s="44">
        <v>18</v>
      </c>
      <c r="RS77" s="44">
        <v>19</v>
      </c>
      <c r="RT77" s="44">
        <v>20</v>
      </c>
      <c r="RW77" s="44" t="s">
        <v>886</v>
      </c>
      <c r="RX77" s="44" t="s">
        <v>627</v>
      </c>
      <c r="RY77" s="44" t="s">
        <v>432</v>
      </c>
      <c r="RZ77" s="44" t="s">
        <v>1327</v>
      </c>
    </row>
    <row r="78" spans="1:496" x14ac:dyDescent="0.3">
      <c r="A78">
        <v>0</v>
      </c>
      <c r="B78">
        <v>0</v>
      </c>
      <c r="C78">
        <v>5.4894479779822518</v>
      </c>
      <c r="D78">
        <v>5.4505044972135863</v>
      </c>
      <c r="E78">
        <v>5.4763989437363447</v>
      </c>
      <c r="F78">
        <v>5.5038700742919824</v>
      </c>
      <c r="G78">
        <v>5.519131658772892</v>
      </c>
      <c r="H78">
        <v>5.5312920613358072</v>
      </c>
      <c r="I78">
        <v>5.4838851582567063</v>
      </c>
      <c r="J78">
        <v>5.4170204215529534</v>
      </c>
      <c r="K78">
        <v>5.531055520214597</v>
      </c>
      <c r="L78">
        <v>5.5155017881758761</v>
      </c>
      <c r="M78">
        <v>5.4975870455304205</v>
      </c>
      <c r="N78">
        <v>5.4451431584379746</v>
      </c>
      <c r="O78">
        <v>5.4690896511141203</v>
      </c>
      <c r="P78">
        <v>5.4015675650301587</v>
      </c>
      <c r="Q78">
        <v>5.4212183045991855</v>
      </c>
      <c r="R78">
        <v>5.4337232519026468</v>
      </c>
      <c r="S78">
        <v>5.4193039566901389</v>
      </c>
      <c r="T78">
        <v>5.4172913835153</v>
      </c>
      <c r="U78">
        <v>0</v>
      </c>
      <c r="V78">
        <v>0</v>
      </c>
      <c r="W78">
        <v>0</v>
      </c>
      <c r="X78">
        <v>7.4697049356666012</v>
      </c>
      <c r="Y78">
        <v>7.3491174947459648</v>
      </c>
      <c r="Z78">
        <v>7.3882294916901312</v>
      </c>
      <c r="AA78">
        <v>7.3982748710682449</v>
      </c>
      <c r="AB78">
        <v>7.4619038926721757</v>
      </c>
      <c r="AC78">
        <v>7.5155134224402325</v>
      </c>
      <c r="AD78">
        <v>7.4340585059641784</v>
      </c>
      <c r="AE78">
        <v>7.4029674868036741</v>
      </c>
      <c r="AF78">
        <v>7.4605663721448465</v>
      </c>
      <c r="AG78">
        <v>7.513383788847551</v>
      </c>
      <c r="AH78">
        <v>7.440599563985888</v>
      </c>
      <c r="AI78">
        <v>7.3428665581798329</v>
      </c>
      <c r="AJ78">
        <v>7.3794452156638846</v>
      </c>
      <c r="AK78">
        <v>7.2841743947305106</v>
      </c>
      <c r="AL78">
        <v>7.4246813797438085</v>
      </c>
      <c r="AM78">
        <v>7.3375664846890709</v>
      </c>
      <c r="AN78">
        <v>7.2966906579136683</v>
      </c>
      <c r="AO78">
        <v>0</v>
      </c>
      <c r="AP78">
        <v>0</v>
      </c>
      <c r="AQ78">
        <v>0</v>
      </c>
      <c r="AR78">
        <v>0</v>
      </c>
      <c r="AS78">
        <v>9.3927748829904001</v>
      </c>
      <c r="AT78">
        <v>9.4474607674511315</v>
      </c>
      <c r="AU78">
        <v>9.4141972070430633</v>
      </c>
      <c r="AV78">
        <v>9.4051384605431867</v>
      </c>
      <c r="AW78">
        <v>9.3798210879180477</v>
      </c>
      <c r="AX78">
        <v>9.4662969834117181</v>
      </c>
      <c r="AY78">
        <v>9.4356697993326435</v>
      </c>
      <c r="AZ78">
        <v>9.4331355964165677</v>
      </c>
      <c r="BA78">
        <v>9.4018670524459989</v>
      </c>
      <c r="BB78">
        <v>9.3630850670478818</v>
      </c>
      <c r="BC78">
        <v>9.3166815571291828</v>
      </c>
      <c r="BD78">
        <v>9.2928484027033065</v>
      </c>
      <c r="BE78">
        <v>9.3320940554127443</v>
      </c>
      <c r="BF78">
        <v>9.3685106829399221</v>
      </c>
      <c r="BG78">
        <v>9.4359579011769199</v>
      </c>
      <c r="BH78">
        <v>9.2323852704112124</v>
      </c>
      <c r="BI78">
        <v>0</v>
      </c>
      <c r="BJ78">
        <v>0</v>
      </c>
      <c r="BK78">
        <v>0</v>
      </c>
      <c r="BL78">
        <v>0</v>
      </c>
      <c r="BM78">
        <v>10.215455837558009</v>
      </c>
      <c r="BN78">
        <v>11.497830861672737</v>
      </c>
      <c r="BO78">
        <v>11.340949699354645</v>
      </c>
      <c r="BP78">
        <v>11.557046198371113</v>
      </c>
      <c r="BQ78">
        <v>11.373102742361976</v>
      </c>
      <c r="BR78">
        <v>11.37837749306688</v>
      </c>
      <c r="BS78">
        <v>11.409919331414471</v>
      </c>
      <c r="BT78">
        <v>11.389065365342404</v>
      </c>
      <c r="BU78">
        <v>11.405311679828634</v>
      </c>
      <c r="BV78">
        <v>11.451954633982757</v>
      </c>
      <c r="BW78">
        <v>11.315792422175173</v>
      </c>
      <c r="BX78">
        <v>11.311532290569751</v>
      </c>
      <c r="BY78">
        <v>11.283904899937429</v>
      </c>
      <c r="BZ78">
        <v>11.35542027636407</v>
      </c>
      <c r="CA78">
        <v>11.296260259815401</v>
      </c>
      <c r="CB78">
        <v>11.329209591187594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12.863775642147834</v>
      </c>
      <c r="CI78">
        <v>13.390565882746388</v>
      </c>
      <c r="CJ78">
        <v>13.372352665120097</v>
      </c>
      <c r="CK78">
        <v>13.52264255699815</v>
      </c>
      <c r="CL78">
        <v>13.38809429945348</v>
      </c>
      <c r="CM78">
        <v>13.372978641240387</v>
      </c>
      <c r="CN78">
        <v>13.165777837667406</v>
      </c>
      <c r="CO78">
        <v>13.347655661796272</v>
      </c>
      <c r="CP78">
        <v>13.552159840281336</v>
      </c>
      <c r="CQ78">
        <v>13.186454153601114</v>
      </c>
      <c r="CR78">
        <v>13.23592178458839</v>
      </c>
      <c r="CS78">
        <v>13.129397390918914</v>
      </c>
      <c r="CT78">
        <v>13.348674932561574</v>
      </c>
      <c r="CU78">
        <v>13.242522564620915</v>
      </c>
      <c r="CV78">
        <v>13.279377385509259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13.27844215383846</v>
      </c>
      <c r="DC78">
        <v>14.565806679255669</v>
      </c>
      <c r="DD78">
        <v>14.90601283740919</v>
      </c>
      <c r="DE78">
        <v>14.799876366750265</v>
      </c>
      <c r="DF78">
        <v>14.879224725293408</v>
      </c>
      <c r="DG78">
        <v>14.96513590121473</v>
      </c>
      <c r="DH78">
        <v>14.761094308518555</v>
      </c>
      <c r="DI78">
        <v>14.556661102406721</v>
      </c>
      <c r="DJ78">
        <v>14.84199205353584</v>
      </c>
      <c r="DK78">
        <v>14.622824193333724</v>
      </c>
      <c r="DL78">
        <v>14.725611327280943</v>
      </c>
      <c r="DM78">
        <v>14.533506630411692</v>
      </c>
      <c r="DN78">
        <v>14.655446125303524</v>
      </c>
      <c r="DO78">
        <v>14.630717631836905</v>
      </c>
      <c r="DP78">
        <v>14.722095473032738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15.058194501411883</v>
      </c>
      <c r="DX78">
        <v>15.27196043914196</v>
      </c>
      <c r="DY78">
        <v>15.406575411572746</v>
      </c>
      <c r="DZ78">
        <v>15.505366476621075</v>
      </c>
      <c r="EA78">
        <v>15.332437837018308</v>
      </c>
      <c r="EB78">
        <v>15.675149077753774</v>
      </c>
      <c r="EC78">
        <v>15.320426531453931</v>
      </c>
      <c r="ED78">
        <v>15.468812192383584</v>
      </c>
      <c r="EE78">
        <v>15.320085946986897</v>
      </c>
      <c r="EF78">
        <v>15.276610538622968</v>
      </c>
      <c r="EG78">
        <v>15.04134648931341</v>
      </c>
      <c r="EH78">
        <v>15.154543449497647</v>
      </c>
      <c r="EI78">
        <v>15.348637818787392</v>
      </c>
      <c r="EJ78">
        <v>15.31189418645417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14.036423624495264</v>
      </c>
      <c r="ER78">
        <v>16.099695140379737</v>
      </c>
      <c r="ES78">
        <v>16.30712339963533</v>
      </c>
      <c r="ET78">
        <v>16.11169286092478</v>
      </c>
      <c r="EU78">
        <v>16.268145113927993</v>
      </c>
      <c r="EV78">
        <v>16.242085877825314</v>
      </c>
      <c r="EW78">
        <v>16.285078504633169</v>
      </c>
      <c r="EX78">
        <v>16.336130570576984</v>
      </c>
      <c r="EY78">
        <v>16.095538263233404</v>
      </c>
      <c r="EZ78">
        <v>16.111449667675142</v>
      </c>
      <c r="FA78">
        <v>16.316814769072412</v>
      </c>
      <c r="FB78">
        <v>16.074013738730336</v>
      </c>
      <c r="FC78">
        <v>15.950224347318862</v>
      </c>
      <c r="FD78">
        <v>15.927710230459743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16.30575019167139</v>
      </c>
      <c r="FM78">
        <v>16.824253064272817</v>
      </c>
      <c r="FN78">
        <v>17.144524455236358</v>
      </c>
      <c r="FO78">
        <v>17.17761717101958</v>
      </c>
      <c r="FP78">
        <v>17.017844083376733</v>
      </c>
      <c r="FQ78">
        <v>17.098969603747644</v>
      </c>
      <c r="FR78">
        <v>17.234086294949858</v>
      </c>
      <c r="FS78">
        <v>17.005588662579967</v>
      </c>
      <c r="FT78">
        <v>17.127565333311235</v>
      </c>
      <c r="FU78">
        <v>16.825371874767008</v>
      </c>
      <c r="FV78">
        <v>17.119858242561747</v>
      </c>
      <c r="FW78">
        <v>16.83396698291395</v>
      </c>
      <c r="FX78">
        <v>16.922761153673314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15.869363488090722</v>
      </c>
      <c r="GG78">
        <v>17.339835020726774</v>
      </c>
      <c r="GH78">
        <v>17.630130425080051</v>
      </c>
      <c r="GI78">
        <v>17.340152345208338</v>
      </c>
      <c r="GJ78">
        <v>17.748725512755133</v>
      </c>
      <c r="GK78">
        <v>17.096228199093733</v>
      </c>
      <c r="GL78">
        <v>17.405036480562369</v>
      </c>
      <c r="GM78">
        <v>17.404785250905462</v>
      </c>
      <c r="GN78">
        <v>17.30672497167966</v>
      </c>
      <c r="GO78">
        <v>17.424257864224611</v>
      </c>
      <c r="GP78">
        <v>17.381479269950848</v>
      </c>
      <c r="GQ78">
        <v>17.391427750855861</v>
      </c>
      <c r="GR78">
        <v>17.104621511051533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15.743283657841889</v>
      </c>
      <c r="HA78">
        <v>17.918933874725958</v>
      </c>
      <c r="HB78">
        <v>18.198340059069448</v>
      </c>
      <c r="HC78">
        <v>18.262897299197313</v>
      </c>
      <c r="HD78">
        <v>18.234466017851723</v>
      </c>
      <c r="HE78">
        <v>18.510352041790117</v>
      </c>
      <c r="HF78">
        <v>18.376118126993369</v>
      </c>
      <c r="HG78">
        <v>18.123006463212324</v>
      </c>
      <c r="HH78">
        <v>17.944756658184389</v>
      </c>
      <c r="HI78">
        <v>17.959643664538067</v>
      </c>
      <c r="HJ78">
        <v>17.914234479500674</v>
      </c>
      <c r="HK78">
        <v>18.081107222203407</v>
      </c>
      <c r="HL78">
        <v>18.314193043206156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17.523950762437174</v>
      </c>
      <c r="HV78">
        <v>19.234503397589638</v>
      </c>
      <c r="HW78">
        <v>19.359044288841101</v>
      </c>
      <c r="HX78">
        <v>19.2990120157069</v>
      </c>
      <c r="HY78">
        <v>18.84203465217449</v>
      </c>
      <c r="HZ78">
        <v>18.840923845335993</v>
      </c>
      <c r="IA78">
        <v>18.915170238179805</v>
      </c>
      <c r="IB78">
        <v>18.821507572940234</v>
      </c>
      <c r="IC78">
        <v>19.074343014984095</v>
      </c>
      <c r="ID78">
        <v>18.812307681969109</v>
      </c>
      <c r="IE78">
        <v>19.081120357518191</v>
      </c>
      <c r="IF78">
        <v>19.08280295941227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16.885286001910565</v>
      </c>
      <c r="IP78">
        <v>19.020573825798746</v>
      </c>
      <c r="IQ78">
        <v>19.40765472574866</v>
      </c>
      <c r="IR78">
        <v>19.578987119208012</v>
      </c>
      <c r="IS78">
        <v>19.569367157487669</v>
      </c>
      <c r="IT78">
        <v>19.599476297402148</v>
      </c>
      <c r="IU78">
        <v>19.242494278392762</v>
      </c>
      <c r="IV78">
        <v>19.257982517493677</v>
      </c>
      <c r="IW78">
        <v>19.369342029962223</v>
      </c>
      <c r="IX78">
        <v>19.264572916941511</v>
      </c>
      <c r="IY78">
        <v>19.298502607299351</v>
      </c>
      <c r="IZ78">
        <v>19.505908265958883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18.863636254568874</v>
      </c>
      <c r="JK78">
        <v>20.388004270672962</v>
      </c>
      <c r="JL78">
        <v>20.240834601523872</v>
      </c>
      <c r="JM78">
        <v>20.446000991421595</v>
      </c>
      <c r="JN78">
        <v>20.635613011507939</v>
      </c>
      <c r="JO78">
        <v>20.13798318099094</v>
      </c>
      <c r="JP78">
        <v>20.015008484042131</v>
      </c>
      <c r="JQ78">
        <v>20.085643536002742</v>
      </c>
      <c r="JR78">
        <v>20.260994754476961</v>
      </c>
      <c r="JS78">
        <v>20.15338248285121</v>
      </c>
      <c r="JT78">
        <v>20.233937500081542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18.348011050552213</v>
      </c>
      <c r="KE78">
        <v>20.699912283225981</v>
      </c>
      <c r="KF78">
        <v>21.198900974104763</v>
      </c>
      <c r="KG78">
        <v>21.150501458271545</v>
      </c>
      <c r="KH78">
        <v>20.928300142385691</v>
      </c>
      <c r="KI78">
        <v>21.10672640306101</v>
      </c>
      <c r="KJ78">
        <v>20.923863147772181</v>
      </c>
      <c r="KK78">
        <v>21.002118067242325</v>
      </c>
      <c r="KL78">
        <v>21.065582472126071</v>
      </c>
      <c r="KM78">
        <v>21.294119090722202</v>
      </c>
      <c r="KN78">
        <v>21.341033707712977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18.19715998873092</v>
      </c>
      <c r="KY78">
        <v>19.962899742982881</v>
      </c>
      <c r="KZ78">
        <v>21.031884849353535</v>
      </c>
      <c r="LA78">
        <v>21.784440831946934</v>
      </c>
      <c r="LB78">
        <v>21.633573160895118</v>
      </c>
      <c r="LC78">
        <v>21.162699870729185</v>
      </c>
      <c r="LD78">
        <v>21.397892838994672</v>
      </c>
      <c r="LE78">
        <v>21.15592601096785</v>
      </c>
      <c r="LF78">
        <v>20.994813863075677</v>
      </c>
      <c r="LG78">
        <v>21.213591234267003</v>
      </c>
      <c r="LH78">
        <v>21.233588168547751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19.284560674790715</v>
      </c>
      <c r="LT78">
        <v>21.613241870232539</v>
      </c>
      <c r="LU78">
        <v>22.105125033790419</v>
      </c>
      <c r="LV78">
        <v>22.325379933144195</v>
      </c>
      <c r="LW78">
        <v>22.118111033511742</v>
      </c>
      <c r="LX78">
        <v>22.236261404765763</v>
      </c>
      <c r="LY78">
        <v>21.948595446398759</v>
      </c>
      <c r="LZ78">
        <v>22.398635500761259</v>
      </c>
      <c r="MA78">
        <v>22.428157564358681</v>
      </c>
      <c r="MB78">
        <v>22.120096590886703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20.405619937299633</v>
      </c>
      <c r="MO78">
        <v>22.682030999533911</v>
      </c>
      <c r="MP78">
        <v>23.152652454690351</v>
      </c>
      <c r="MQ78">
        <v>22.97917383945051</v>
      </c>
      <c r="MR78">
        <v>23.269744000979461</v>
      </c>
      <c r="MS78">
        <v>22.802256460910733</v>
      </c>
      <c r="MT78">
        <v>22.986005356313804</v>
      </c>
      <c r="MU78">
        <v>22.77741772876837</v>
      </c>
      <c r="MV78">
        <v>22.562007402272179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19.192508647731099</v>
      </c>
      <c r="NI78">
        <v>21.244626367432314</v>
      </c>
      <c r="NJ78">
        <v>22.865671546590502</v>
      </c>
      <c r="NK78">
        <v>23.008135463665123</v>
      </c>
      <c r="NL78">
        <v>23.50704907905325</v>
      </c>
      <c r="NM78">
        <v>23.579450947662014</v>
      </c>
      <c r="NN78">
        <v>23.410013021686854</v>
      </c>
      <c r="NO78">
        <v>23.547889194777337</v>
      </c>
      <c r="NP78">
        <v>23.634700689202802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20.509875641842953</v>
      </c>
      <c r="OD78">
        <v>22.414746546804654</v>
      </c>
      <c r="OE78">
        <v>23.649857585723002</v>
      </c>
      <c r="OF78">
        <v>24.244684484996561</v>
      </c>
      <c r="OG78">
        <v>24.203753982673334</v>
      </c>
      <c r="OH78">
        <v>24.142369730726216</v>
      </c>
      <c r="OI78">
        <v>23.946778179467337</v>
      </c>
      <c r="OJ78">
        <v>24.462097546227131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21.529450559885287</v>
      </c>
      <c r="OY78">
        <v>23.612503811163787</v>
      </c>
      <c r="OZ78">
        <v>24.580000447779895</v>
      </c>
      <c r="PA78">
        <v>24.892389638399685</v>
      </c>
      <c r="PB78">
        <v>24.651608071931676</v>
      </c>
      <c r="PC78">
        <v>24.982217374664057</v>
      </c>
      <c r="PD78">
        <v>24.634311206895763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20.740058389550754</v>
      </c>
      <c r="PT78">
        <v>23.879780806104961</v>
      </c>
      <c r="PU78">
        <v>24.567529421698886</v>
      </c>
      <c r="PV78">
        <v>25.738754442629109</v>
      </c>
      <c r="PW78">
        <v>25.292965828826819</v>
      </c>
      <c r="PX78">
        <v>25.266143736869072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17.466721825219757</v>
      </c>
      <c r="QN78">
        <v>21.760259798313108</v>
      </c>
      <c r="QO78">
        <v>24.750784405022056</v>
      </c>
      <c r="QP78">
        <v>25.662684250386185</v>
      </c>
      <c r="QQ78">
        <v>26.10569335855692</v>
      </c>
      <c r="QR78">
        <v>26.340040486453585</v>
      </c>
      <c r="QS78" s="102" t="s">
        <v>671</v>
      </c>
      <c r="QU78" s="147" t="s">
        <v>351</v>
      </c>
      <c r="QV78" s="148">
        <v>0</v>
      </c>
      <c r="QW78" s="64">
        <v>-0.7</v>
      </c>
      <c r="QX78" s="102"/>
      <c r="QY78" s="154">
        <v>1</v>
      </c>
      <c r="QZ78" s="44">
        <v>0.1</v>
      </c>
      <c r="RA78" s="44">
        <v>0</v>
      </c>
      <c r="RB78" s="44">
        <v>0</v>
      </c>
      <c r="RC78" s="44">
        <f t="shared" ref="RC78:RT93" si="85">-RC2/RC53</f>
        <v>-9.9745589655323741</v>
      </c>
      <c r="RD78" s="44">
        <f t="shared" si="85"/>
        <v>-9.92499735783238</v>
      </c>
      <c r="RE78" s="44">
        <f t="shared" si="85"/>
        <v>-9.9299047991271632</v>
      </c>
      <c r="RF78" s="44">
        <f t="shared" si="85"/>
        <v>-9.9973250488613949</v>
      </c>
      <c r="RG78" s="44">
        <f t="shared" si="85"/>
        <v>-9.9898177512555577</v>
      </c>
      <c r="RH78" s="44">
        <f t="shared" si="85"/>
        <v>-9.9946046644497493</v>
      </c>
      <c r="RI78" s="44">
        <f t="shared" si="85"/>
        <v>-9.9378029283132978</v>
      </c>
      <c r="RJ78" s="44">
        <f t="shared" si="85"/>
        <v>-9.9160622281617297</v>
      </c>
      <c r="RK78" s="44">
        <f t="shared" si="85"/>
        <v>-10.022388820659552</v>
      </c>
      <c r="RL78" s="44">
        <f t="shared" si="85"/>
        <v>-9.9988415136776716</v>
      </c>
      <c r="RM78" s="44">
        <f t="shared" si="85"/>
        <v>-9.9925816001296397</v>
      </c>
      <c r="RN78" s="44">
        <f t="shared" si="85"/>
        <v>-9.90568882191703</v>
      </c>
      <c r="RO78" s="44">
        <f t="shared" si="85"/>
        <v>-9.972834475560294</v>
      </c>
      <c r="RP78" s="44">
        <f t="shared" si="85"/>
        <v>-9.8721435169006018</v>
      </c>
      <c r="RQ78" s="44">
        <f t="shared" si="85"/>
        <v>-9.8958299691804239</v>
      </c>
      <c r="RR78" s="44">
        <f t="shared" si="85"/>
        <v>-9.9247894911989079</v>
      </c>
      <c r="RS78" s="44">
        <f t="shared" si="85"/>
        <v>-9.9028451474677297</v>
      </c>
      <c r="RT78" s="44">
        <f t="shared" si="85"/>
        <v>-9.8909978812268928</v>
      </c>
      <c r="RW78" s="44">
        <f>(119469*RX78+56202)/10^4</f>
        <v>6.8148899999999992</v>
      </c>
      <c r="RX78" s="44">
        <v>0.1</v>
      </c>
      <c r="RY78" s="44">
        <f t="shared" ref="RY78:RY100" si="86">RZ2/RZ53</f>
        <v>9.9912399622452721</v>
      </c>
      <c r="RZ78" s="44">
        <f>-RY78</f>
        <v>-9.9912399622452721</v>
      </c>
    </row>
    <row r="79" spans="1:496" x14ac:dyDescent="0.3">
      <c r="A79">
        <v>0</v>
      </c>
      <c r="B79">
        <v>0</v>
      </c>
      <c r="C79">
        <v>4.9825051984613372E-2</v>
      </c>
      <c r="D79">
        <v>5.0045411130076711E-2</v>
      </c>
      <c r="E79">
        <v>5.0225789332914043E-2</v>
      </c>
      <c r="F79">
        <v>4.9691961471728031E-2</v>
      </c>
      <c r="G79">
        <v>4.9916895873560581E-2</v>
      </c>
      <c r="H79">
        <v>4.9971172797552456E-2</v>
      </c>
      <c r="I79">
        <v>5.0202109014224734E-2</v>
      </c>
      <c r="J79">
        <v>4.9841469916549946E-2</v>
      </c>
      <c r="K79">
        <v>4.9646909242637968E-2</v>
      </c>
      <c r="L79">
        <v>4.9779405423683941E-2</v>
      </c>
      <c r="M79">
        <v>4.9690064530882427E-2</v>
      </c>
      <c r="N79">
        <v>5.0221278066276895E-2</v>
      </c>
      <c r="O79">
        <v>4.9307056782272124E-2</v>
      </c>
      <c r="P79">
        <v>4.9746246200810154E-2</v>
      </c>
      <c r="Q79">
        <v>4.9697305314515758E-2</v>
      </c>
      <c r="R79">
        <v>4.9477285488378778E-2</v>
      </c>
      <c r="S79">
        <v>4.9556325767191801E-2</v>
      </c>
      <c r="T79">
        <v>4.9646073622710507E-2</v>
      </c>
      <c r="U79">
        <v>0</v>
      </c>
      <c r="V79">
        <v>0</v>
      </c>
      <c r="W79">
        <v>0</v>
      </c>
      <c r="X79">
        <v>7.5182855363692194E-2</v>
      </c>
      <c r="Y79">
        <v>7.5313843742362871E-2</v>
      </c>
      <c r="Z79">
        <v>7.4847941456296946E-2</v>
      </c>
      <c r="AA79">
        <v>7.4645165755507781E-2</v>
      </c>
      <c r="AB79">
        <v>7.4514417351518786E-2</v>
      </c>
      <c r="AC79">
        <v>7.5113064472738994E-2</v>
      </c>
      <c r="AD79">
        <v>7.5339066230416002E-2</v>
      </c>
      <c r="AE79">
        <v>7.4998645765613117E-2</v>
      </c>
      <c r="AF79">
        <v>7.4989636109390481E-2</v>
      </c>
      <c r="AG79">
        <v>7.4999082361163205E-2</v>
      </c>
      <c r="AH79">
        <v>7.4509690564616357E-2</v>
      </c>
      <c r="AI79">
        <v>7.4579598225039082E-2</v>
      </c>
      <c r="AJ79">
        <v>7.4085856967785954E-2</v>
      </c>
      <c r="AK79">
        <v>7.442128110035319E-2</v>
      </c>
      <c r="AL79">
        <v>7.4069212142614485E-2</v>
      </c>
      <c r="AM79">
        <v>7.4310449546912155E-2</v>
      </c>
      <c r="AN79">
        <v>7.4252731834440033E-2</v>
      </c>
      <c r="AO79">
        <v>0</v>
      </c>
      <c r="AP79">
        <v>0</v>
      </c>
      <c r="AQ79">
        <v>0</v>
      </c>
      <c r="AR79">
        <v>0</v>
      </c>
      <c r="AS79">
        <v>9.9831528091778518E-2</v>
      </c>
      <c r="AT79">
        <v>0.10039184631574277</v>
      </c>
      <c r="AU79">
        <v>0.10016590242890448</v>
      </c>
      <c r="AV79">
        <v>0.10002450732700656</v>
      </c>
      <c r="AW79">
        <v>0.10026489734331211</v>
      </c>
      <c r="AX79">
        <v>9.9940723263118189E-2</v>
      </c>
      <c r="AY79">
        <v>9.9831940994488486E-2</v>
      </c>
      <c r="AZ79">
        <v>0.10004777864441186</v>
      </c>
      <c r="BA79">
        <v>0.10015861562929113</v>
      </c>
      <c r="BB79">
        <v>0.1000001774871766</v>
      </c>
      <c r="BC79">
        <v>9.8909281851244188E-2</v>
      </c>
      <c r="BD79">
        <v>9.8837735024754278E-2</v>
      </c>
      <c r="BE79">
        <v>9.8967141475112999E-2</v>
      </c>
      <c r="BF79">
        <v>9.9204732335113927E-2</v>
      </c>
      <c r="BG79">
        <v>9.8959188071507304E-2</v>
      </c>
      <c r="BH79">
        <v>9.9241357114971576E-2</v>
      </c>
      <c r="BI79">
        <v>0</v>
      </c>
      <c r="BJ79">
        <v>0</v>
      </c>
      <c r="BK79">
        <v>0</v>
      </c>
      <c r="BL79">
        <v>0</v>
      </c>
      <c r="BM79">
        <v>0.12477870558048476</v>
      </c>
      <c r="BN79">
        <v>0.12485334070141685</v>
      </c>
      <c r="BO79">
        <v>0.12484712923334523</v>
      </c>
      <c r="BP79">
        <v>0.12498187413069239</v>
      </c>
      <c r="BQ79">
        <v>0.12495996124251262</v>
      </c>
      <c r="BR79">
        <v>0.12504042711456004</v>
      </c>
      <c r="BS79">
        <v>0.12454408549712474</v>
      </c>
      <c r="BT79">
        <v>0.12500009406511714</v>
      </c>
      <c r="BU79">
        <v>0.12490840003056608</v>
      </c>
      <c r="BV79">
        <v>0.12464412523849652</v>
      </c>
      <c r="BW79">
        <v>0.12397066662109588</v>
      </c>
      <c r="BX79">
        <v>0.12394942308381889</v>
      </c>
      <c r="BY79">
        <v>0.12351562322677787</v>
      </c>
      <c r="BZ79">
        <v>0.12357678329319179</v>
      </c>
      <c r="CA79">
        <v>0.1236570462728508</v>
      </c>
      <c r="CB79">
        <v>0.123740266328076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0.14968096365435188</v>
      </c>
      <c r="CI79">
        <v>0.15036452378205431</v>
      </c>
      <c r="CJ79">
        <v>0.14940520408443025</v>
      </c>
      <c r="CK79">
        <v>0.14927929011576344</v>
      </c>
      <c r="CL79">
        <v>0.1495806858543946</v>
      </c>
      <c r="CM79">
        <v>0.15039939724162013</v>
      </c>
      <c r="CN79">
        <v>0.14954993050212431</v>
      </c>
      <c r="CO79">
        <v>0.14931486187057241</v>
      </c>
      <c r="CP79">
        <v>0.14953241295573769</v>
      </c>
      <c r="CQ79">
        <v>0.14869663371239164</v>
      </c>
      <c r="CR79">
        <v>0.14924113710326453</v>
      </c>
      <c r="CS79">
        <v>0.14828414642681836</v>
      </c>
      <c r="CT79">
        <v>0.14791238594955824</v>
      </c>
      <c r="CU79">
        <v>0.14900718228558238</v>
      </c>
      <c r="CV79">
        <v>0.14822467127357364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0.16177737728682542</v>
      </c>
      <c r="DC79">
        <v>0.16487925317564597</v>
      </c>
      <c r="DD79">
        <v>0.1650317034145517</v>
      </c>
      <c r="DE79">
        <v>0.16483727795740005</v>
      </c>
      <c r="DF79">
        <v>0.16467888366251907</v>
      </c>
      <c r="DG79">
        <v>0.16457190142073735</v>
      </c>
      <c r="DH79">
        <v>0.16574181271873584</v>
      </c>
      <c r="DI79">
        <v>0.1650631416269733</v>
      </c>
      <c r="DJ79">
        <v>0.16464999272324743</v>
      </c>
      <c r="DK79">
        <v>0.16325368285306807</v>
      </c>
      <c r="DL79">
        <v>0.16325646778646893</v>
      </c>
      <c r="DM79">
        <v>0.16374311113315534</v>
      </c>
      <c r="DN79">
        <v>0.16405002962487289</v>
      </c>
      <c r="DO79">
        <v>0.16387269541872485</v>
      </c>
      <c r="DP79">
        <v>0.16401322676017885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0.18352621575028663</v>
      </c>
      <c r="DX79">
        <v>0.18458568309902376</v>
      </c>
      <c r="DY79">
        <v>0.18454065494514332</v>
      </c>
      <c r="DZ79">
        <v>0.18481660434573388</v>
      </c>
      <c r="EA79">
        <v>0.18486993103346896</v>
      </c>
      <c r="EB79">
        <v>0.1846624111511273</v>
      </c>
      <c r="EC79">
        <v>0.18568778465374447</v>
      </c>
      <c r="ED79">
        <v>0.18494741351242619</v>
      </c>
      <c r="EE79">
        <v>0.18310056476723771</v>
      </c>
      <c r="EF79">
        <v>0.18371462995805526</v>
      </c>
      <c r="EG79">
        <v>0.1830312965360911</v>
      </c>
      <c r="EH79">
        <v>0.18339800987657973</v>
      </c>
      <c r="EI79">
        <v>0.18252934493071069</v>
      </c>
      <c r="EJ79">
        <v>0.18308059071206598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0.20401925965630244</v>
      </c>
      <c r="ER79">
        <v>0.20057876649587811</v>
      </c>
      <c r="ES79">
        <v>0.19965952017356831</v>
      </c>
      <c r="ET79">
        <v>0.20041451018865164</v>
      </c>
      <c r="EU79">
        <v>0.20006792739129028</v>
      </c>
      <c r="EV79">
        <v>0.20011963270031091</v>
      </c>
      <c r="EW79">
        <v>0.19986541477043471</v>
      </c>
      <c r="EX79">
        <v>0.19999865495826685</v>
      </c>
      <c r="EY79">
        <v>0.19815740100178711</v>
      </c>
      <c r="EZ79">
        <v>0.19886519422949997</v>
      </c>
      <c r="FA79">
        <v>0.19782448923179471</v>
      </c>
      <c r="FB79">
        <v>0.19916870386326058</v>
      </c>
      <c r="FC79">
        <v>0.19939868225066795</v>
      </c>
      <c r="FD79">
        <v>0.19837585214051157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0.21597395487219956</v>
      </c>
      <c r="FM79">
        <v>0.21502465703394175</v>
      </c>
      <c r="FN79">
        <v>0.21556013697564955</v>
      </c>
      <c r="FO79">
        <v>0.21474160390377506</v>
      </c>
      <c r="FP79">
        <v>0.21489215993138938</v>
      </c>
      <c r="FQ79">
        <v>0.21482717039911259</v>
      </c>
      <c r="FR79">
        <v>0.21484429184563811</v>
      </c>
      <c r="FS79">
        <v>0.21279517648819124</v>
      </c>
      <c r="FT79">
        <v>0.21275857672499671</v>
      </c>
      <c r="FU79">
        <v>0.21289842091118624</v>
      </c>
      <c r="FV79">
        <v>0.21225678778542645</v>
      </c>
      <c r="FW79">
        <v>0.21279946225876059</v>
      </c>
      <c r="FX79">
        <v>0.21303089875309361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0.23402289707909912</v>
      </c>
      <c r="GG79">
        <v>0.23418358549957161</v>
      </c>
      <c r="GH79">
        <v>0.23536229403526032</v>
      </c>
      <c r="GI79">
        <v>0.23491809028801172</v>
      </c>
      <c r="GJ79">
        <v>0.23442722189168103</v>
      </c>
      <c r="GK79">
        <v>0.23612072080084803</v>
      </c>
      <c r="GL79">
        <v>0.23579482898236598</v>
      </c>
      <c r="GM79">
        <v>0.23270216631179308</v>
      </c>
      <c r="GN79">
        <v>0.23309643497718116</v>
      </c>
      <c r="GO79">
        <v>0.23273648783715273</v>
      </c>
      <c r="GP79">
        <v>0.23284614282878077</v>
      </c>
      <c r="GQ79">
        <v>0.2321222003395669</v>
      </c>
      <c r="GR79">
        <v>0.23289400381966921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0.2496960494593056</v>
      </c>
      <c r="HA79">
        <v>0.24985053253089368</v>
      </c>
      <c r="HB79">
        <v>0.25084230519002959</v>
      </c>
      <c r="HC79">
        <v>0.25024100283494977</v>
      </c>
      <c r="HD79">
        <v>0.24972374759153965</v>
      </c>
      <c r="HE79">
        <v>0.24954914589153496</v>
      </c>
      <c r="HF79">
        <v>0.24962547666387347</v>
      </c>
      <c r="HG79">
        <v>0.24704317396990247</v>
      </c>
      <c r="HH79">
        <v>0.24812124821992224</v>
      </c>
      <c r="HI79">
        <v>0.24794537774616873</v>
      </c>
      <c r="HJ79">
        <v>0.24686853766354322</v>
      </c>
      <c r="HK79">
        <v>0.24773628817310264</v>
      </c>
      <c r="HL79">
        <v>0.24803164805051506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0.26562481735197169</v>
      </c>
      <c r="HV79">
        <v>0.26501311673638395</v>
      </c>
      <c r="HW79">
        <v>0.26522600383016726</v>
      </c>
      <c r="HX79">
        <v>0.26500218055112484</v>
      </c>
      <c r="HY79">
        <v>0.2646328971760798</v>
      </c>
      <c r="HZ79">
        <v>0.26541126784390134</v>
      </c>
      <c r="IA79">
        <v>0.26236544941931972</v>
      </c>
      <c r="IB79">
        <v>0.26167675357777964</v>
      </c>
      <c r="IC79">
        <v>0.26219037907957238</v>
      </c>
      <c r="ID79">
        <v>0.26317072611887243</v>
      </c>
      <c r="IE79">
        <v>0.26171645306761276</v>
      </c>
      <c r="IF79">
        <v>0.26184415961232183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0.28330658788531227</v>
      </c>
      <c r="IP79">
        <v>0.2839801213746328</v>
      </c>
      <c r="IQ79">
        <v>0.28423446087336152</v>
      </c>
      <c r="IR79">
        <v>0.28462047007626323</v>
      </c>
      <c r="IS79">
        <v>0.28472392340565994</v>
      </c>
      <c r="IT79">
        <v>0.28521921236882375</v>
      </c>
      <c r="IU79">
        <v>0.28197425912204266</v>
      </c>
      <c r="IV79">
        <v>0.28185684561568053</v>
      </c>
      <c r="IW79">
        <v>0.2817091111913162</v>
      </c>
      <c r="IX79">
        <v>0.28309695894589987</v>
      </c>
      <c r="IY79">
        <v>0.28262647283445219</v>
      </c>
      <c r="IZ79">
        <v>0.28190902270002749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0.30061593352499516</v>
      </c>
      <c r="JK79">
        <v>0.29967452195832833</v>
      </c>
      <c r="JL79">
        <v>0.30005218766331415</v>
      </c>
      <c r="JM79">
        <v>0.3003100545030043</v>
      </c>
      <c r="JN79">
        <v>0.29981811828285854</v>
      </c>
      <c r="JO79">
        <v>0.29742538095440169</v>
      </c>
      <c r="JP79">
        <v>0.29716319578638128</v>
      </c>
      <c r="JQ79">
        <v>0.29782263113798435</v>
      </c>
      <c r="JR79">
        <v>0.29695526707900971</v>
      </c>
      <c r="JS79">
        <v>0.29752333284068216</v>
      </c>
      <c r="JT79">
        <v>0.29670075839908822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0.3151747437300122</v>
      </c>
      <c r="KE79">
        <v>0.31481360171831957</v>
      </c>
      <c r="KF79">
        <v>0.31501599211848008</v>
      </c>
      <c r="KG79">
        <v>0.3148156858022011</v>
      </c>
      <c r="KH79">
        <v>0.31508598191865306</v>
      </c>
      <c r="KI79">
        <v>0.31229691369712426</v>
      </c>
      <c r="KJ79">
        <v>0.3126433969644718</v>
      </c>
      <c r="KK79">
        <v>0.31204325561811069</v>
      </c>
      <c r="KL79">
        <v>0.31165456239133804</v>
      </c>
      <c r="KM79">
        <v>0.31171615100095401</v>
      </c>
      <c r="KN79">
        <v>0.31167004870426446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0.33357579745036259</v>
      </c>
      <c r="KY79">
        <v>0.3350732463180992</v>
      </c>
      <c r="KZ79">
        <v>0.3347210366007195</v>
      </c>
      <c r="LA79">
        <v>0.33507342903981502</v>
      </c>
      <c r="LB79">
        <v>0.33575330148386567</v>
      </c>
      <c r="LC79">
        <v>0.33191983114221402</v>
      </c>
      <c r="LD79">
        <v>0.33174428994662608</v>
      </c>
      <c r="LE79">
        <v>0.33201068752884211</v>
      </c>
      <c r="LF79">
        <v>0.33184772769220922</v>
      </c>
      <c r="LG79">
        <v>0.33189038441069835</v>
      </c>
      <c r="LH79">
        <v>0.33174696979178092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0.34905516347224291</v>
      </c>
      <c r="LT79">
        <v>0.3504401283671198</v>
      </c>
      <c r="LU79">
        <v>0.34986490519106911</v>
      </c>
      <c r="LV79">
        <v>0.3503915440543986</v>
      </c>
      <c r="LW79">
        <v>0.34729871218001113</v>
      </c>
      <c r="LX79">
        <v>0.34619979767385062</v>
      </c>
      <c r="LY79">
        <v>0.34639899148762843</v>
      </c>
      <c r="LZ79">
        <v>0.34717275693873234</v>
      </c>
      <c r="MA79">
        <v>0.34628387919528969</v>
      </c>
      <c r="MB79">
        <v>0.34671335145593513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0.36531276890831504</v>
      </c>
      <c r="MO79">
        <v>0.36533508827050382</v>
      </c>
      <c r="MP79">
        <v>0.36517541204784854</v>
      </c>
      <c r="MQ79">
        <v>0.36039270894280245</v>
      </c>
      <c r="MR79">
        <v>0.36180378768141336</v>
      </c>
      <c r="MS79">
        <v>0.3609313737056683</v>
      </c>
      <c r="MT79">
        <v>0.36187474214778048</v>
      </c>
      <c r="MU79">
        <v>0.36117312168493088</v>
      </c>
      <c r="MV79">
        <v>0.36205662401954192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0.38527314187983058</v>
      </c>
      <c r="NI79">
        <v>0.38454863402848333</v>
      </c>
      <c r="NJ79">
        <v>0.38544584493445999</v>
      </c>
      <c r="NK79">
        <v>0.38071330936425057</v>
      </c>
      <c r="NL79">
        <v>0.38124937845361156</v>
      </c>
      <c r="NM79">
        <v>0.38081899941285158</v>
      </c>
      <c r="NN79">
        <v>0.38102433740807407</v>
      </c>
      <c r="NO79">
        <v>0.3813977285999442</v>
      </c>
      <c r="NP79">
        <v>0.38141161755423791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0.40007122296240077</v>
      </c>
      <c r="OD79">
        <v>0.39738525011182069</v>
      </c>
      <c r="OE79">
        <v>0.3948524876256792</v>
      </c>
      <c r="OF79">
        <v>0.39641913514480864</v>
      </c>
      <c r="OG79">
        <v>0.39603896950670037</v>
      </c>
      <c r="OH79">
        <v>0.39643309680904104</v>
      </c>
      <c r="OI79">
        <v>0.39546541135473795</v>
      </c>
      <c r="OJ79">
        <v>0.3967822830233515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0.41247456095830232</v>
      </c>
      <c r="OY79">
        <v>0.40750601149732524</v>
      </c>
      <c r="OZ79">
        <v>0.40975143478721315</v>
      </c>
      <c r="PA79">
        <v>0.41098189475436192</v>
      </c>
      <c r="PB79">
        <v>0.41055095768362571</v>
      </c>
      <c r="PC79">
        <v>0.41110218828282841</v>
      </c>
      <c r="PD79">
        <v>0.41178494322691789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0.4127157109960839</v>
      </c>
      <c r="PT79">
        <v>0.42945035752470606</v>
      </c>
      <c r="PU79">
        <v>0.43008853567406125</v>
      </c>
      <c r="PV79">
        <v>0.43029214196046633</v>
      </c>
      <c r="PW79">
        <v>0.43059478500778775</v>
      </c>
      <c r="PX79">
        <v>0.4299300114098159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0.35919822688612463</v>
      </c>
      <c r="QN79">
        <v>0.42987509412681713</v>
      </c>
      <c r="QO79">
        <v>0.44462402345475499</v>
      </c>
      <c r="QP79">
        <v>0.44517767772971389</v>
      </c>
      <c r="QQ79">
        <v>0.4456336601580993</v>
      </c>
      <c r="QR79">
        <v>0.44554975244704326</v>
      </c>
      <c r="QS79" s="102" t="s">
        <v>672</v>
      </c>
      <c r="QU79" s="147" t="s">
        <v>1299</v>
      </c>
      <c r="QV79" s="148">
        <v>0</v>
      </c>
      <c r="QW79" s="64">
        <v>-765.3</v>
      </c>
      <c r="QX79" s="102"/>
      <c r="QY79" s="154">
        <v>2</v>
      </c>
      <c r="QZ79" s="44">
        <v>0.15</v>
      </c>
      <c r="RA79" s="44">
        <v>0</v>
      </c>
      <c r="RB79" s="44">
        <v>0</v>
      </c>
      <c r="RC79" s="44">
        <v>0</v>
      </c>
      <c r="RD79" s="44">
        <f t="shared" si="85"/>
        <v>-9.5301463045800148</v>
      </c>
      <c r="RE79" s="44">
        <f t="shared" si="85"/>
        <v>-9.4527507486995805</v>
      </c>
      <c r="RF79" s="44">
        <f t="shared" si="85"/>
        <v>-9.5022060772544883</v>
      </c>
      <c r="RG79" s="44">
        <f t="shared" si="85"/>
        <v>-9.5196996798772222</v>
      </c>
      <c r="RH79" s="44">
        <f t="shared" si="85"/>
        <v>-9.5640347030317638</v>
      </c>
      <c r="RI79" s="44">
        <f t="shared" si="85"/>
        <v>-9.5604110869695074</v>
      </c>
      <c r="RJ79" s="44">
        <f t="shared" si="85"/>
        <v>-9.5006749658231104</v>
      </c>
      <c r="RK79" s="44">
        <f t="shared" si="85"/>
        <v>-9.5021259871385499</v>
      </c>
      <c r="RL79" s="44">
        <f t="shared" si="85"/>
        <v>-9.535943687953397</v>
      </c>
      <c r="RM79" s="44">
        <f t="shared" si="85"/>
        <v>-9.565719854047968</v>
      </c>
      <c r="RN79" s="44">
        <f t="shared" si="85"/>
        <v>-9.5520194683980115</v>
      </c>
      <c r="RO79" s="44">
        <f t="shared" si="85"/>
        <v>-9.4651351707171862</v>
      </c>
      <c r="RP79" s="44">
        <f t="shared" si="85"/>
        <v>-9.5189668857604968</v>
      </c>
      <c r="RQ79" s="44">
        <f t="shared" si="85"/>
        <v>-9.442906403641798</v>
      </c>
      <c r="RR79" s="44">
        <f t="shared" si="85"/>
        <v>-9.5456020372691412</v>
      </c>
      <c r="RS79" s="44">
        <f t="shared" si="85"/>
        <v>-9.4781144149535326</v>
      </c>
      <c r="RT79" s="44">
        <f t="shared" si="85"/>
        <v>-9.4566743841842396</v>
      </c>
      <c r="RW79" s="44">
        <f t="shared" ref="RW79:RW100" si="87">(119469*RX79+56202)/10^4</f>
        <v>7.4122350000000008</v>
      </c>
      <c r="RX79" s="44">
        <v>0.15</v>
      </c>
      <c r="RY79" s="44">
        <f t="shared" si="86"/>
        <v>9.5379122231920501</v>
      </c>
      <c r="RZ79" s="44">
        <f t="shared" ref="RZ79:RZ100" si="88">-RY79</f>
        <v>-9.5379122231920501</v>
      </c>
    </row>
    <row r="80" spans="1:496" x14ac:dyDescent="0.3">
      <c r="A80">
        <v>0</v>
      </c>
      <c r="B80">
        <v>0</v>
      </c>
      <c r="C80">
        <v>7.5995389295306293</v>
      </c>
      <c r="D80">
        <v>7.569927658572329</v>
      </c>
      <c r="E80">
        <v>7.6034611219852479</v>
      </c>
      <c r="F80">
        <v>7.6083246426196611</v>
      </c>
      <c r="G80">
        <v>7.6331121990181758</v>
      </c>
      <c r="H80">
        <v>7.6475712293121525</v>
      </c>
      <c r="I80">
        <v>7.6099444750091232</v>
      </c>
      <c r="J80">
        <v>7.5278066725188397</v>
      </c>
      <c r="K80">
        <v>7.6336021266403113</v>
      </c>
      <c r="L80">
        <v>7.6236596078688921</v>
      </c>
      <c r="M80">
        <v>7.6019612784132873</v>
      </c>
      <c r="N80">
        <v>7.5720142845447995</v>
      </c>
      <c r="O80">
        <v>7.5561529036295019</v>
      </c>
      <c r="P80">
        <v>7.5069280202350219</v>
      </c>
      <c r="Q80">
        <v>7.5246451939442256</v>
      </c>
      <c r="R80">
        <v>7.52780297924095</v>
      </c>
      <c r="S80">
        <v>7.5166516878267249</v>
      </c>
      <c r="T80">
        <v>7.5182966809243039</v>
      </c>
      <c r="U80">
        <v>0</v>
      </c>
      <c r="V80">
        <v>0</v>
      </c>
      <c r="W80">
        <v>0</v>
      </c>
      <c r="X80">
        <v>10.65369886031896</v>
      </c>
      <c r="Y80">
        <v>10.538658777235023</v>
      </c>
      <c r="Z80">
        <v>10.558039812364303</v>
      </c>
      <c r="AA80">
        <v>10.559497640813998</v>
      </c>
      <c r="AB80">
        <v>10.617589467508987</v>
      </c>
      <c r="AC80">
        <v>10.696551702860724</v>
      </c>
      <c r="AD80">
        <v>10.624667960822293</v>
      </c>
      <c r="AE80">
        <v>10.579160134977386</v>
      </c>
      <c r="AF80">
        <v>10.636377461377526</v>
      </c>
      <c r="AG80">
        <v>10.689594926842808</v>
      </c>
      <c r="AH80">
        <v>10.596084959397386</v>
      </c>
      <c r="AI80">
        <v>10.500005150385791</v>
      </c>
      <c r="AJ80">
        <v>10.515855955140932</v>
      </c>
      <c r="AK80">
        <v>10.434737130302054</v>
      </c>
      <c r="AL80">
        <v>10.560382906536008</v>
      </c>
      <c r="AM80">
        <v>10.483320026591818</v>
      </c>
      <c r="AN80">
        <v>10.439939442414557</v>
      </c>
      <c r="AO80">
        <v>0</v>
      </c>
      <c r="AP80">
        <v>0</v>
      </c>
      <c r="AQ80">
        <v>0</v>
      </c>
      <c r="AR80">
        <v>0</v>
      </c>
      <c r="AS80">
        <v>13.620640097677224</v>
      </c>
      <c r="AT80">
        <v>13.699055458922839</v>
      </c>
      <c r="AU80">
        <v>13.656223174907165</v>
      </c>
      <c r="AV80">
        <v>13.641176345841926</v>
      </c>
      <c r="AW80">
        <v>13.626039490407321</v>
      </c>
      <c r="AX80">
        <v>13.698786613604772</v>
      </c>
      <c r="AY80">
        <v>13.66355250044923</v>
      </c>
      <c r="AZ80">
        <v>13.67015902200742</v>
      </c>
      <c r="BA80">
        <v>13.643584424346486</v>
      </c>
      <c r="BB80">
        <v>13.598092583629821</v>
      </c>
      <c r="BC80">
        <v>13.504159969394831</v>
      </c>
      <c r="BD80">
        <v>13.477297442847037</v>
      </c>
      <c r="BE80">
        <v>13.522114142596836</v>
      </c>
      <c r="BF80">
        <v>13.568637176196287</v>
      </c>
      <c r="BG80">
        <v>13.625571354531015</v>
      </c>
      <c r="BH80">
        <v>13.434099907152294</v>
      </c>
      <c r="BI80">
        <v>0</v>
      </c>
      <c r="BJ80">
        <v>0</v>
      </c>
      <c r="BK80">
        <v>0</v>
      </c>
      <c r="BL80">
        <v>0</v>
      </c>
      <c r="BM80">
        <v>15.499834018891537</v>
      </c>
      <c r="BN80">
        <v>16.785369840377736</v>
      </c>
      <c r="BO80">
        <v>16.628225622386818</v>
      </c>
      <c r="BP80">
        <v>16.850028567805936</v>
      </c>
      <c r="BQ80">
        <v>16.665157100982377</v>
      </c>
      <c r="BR80">
        <v>16.673839581368497</v>
      </c>
      <c r="BS80">
        <v>16.684361352217714</v>
      </c>
      <c r="BT80">
        <v>16.682819349000113</v>
      </c>
      <c r="BU80">
        <v>16.695182421123121</v>
      </c>
      <c r="BV80">
        <v>16.73063333783308</v>
      </c>
      <c r="BW80">
        <v>16.564757898785231</v>
      </c>
      <c r="BX80">
        <v>16.559558129853656</v>
      </c>
      <c r="BY80">
        <v>16.513537154825848</v>
      </c>
      <c r="BZ80">
        <v>16.587614931874558</v>
      </c>
      <c r="CA80">
        <v>16.532110989870571</v>
      </c>
      <c r="CB80">
        <v>16.568454695250445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19.202764452909626</v>
      </c>
      <c r="CI80">
        <v>19.758503464916387</v>
      </c>
      <c r="CJ80">
        <v>19.699663058095716</v>
      </c>
      <c r="CK80">
        <v>19.844620493400722</v>
      </c>
      <c r="CL80">
        <v>19.722836345387094</v>
      </c>
      <c r="CM80">
        <v>19.742393114422995</v>
      </c>
      <c r="CN80">
        <v>19.499217394432364</v>
      </c>
      <c r="CO80">
        <v>19.671140062015002</v>
      </c>
      <c r="CP80">
        <v>19.884857528956822</v>
      </c>
      <c r="CQ80">
        <v>19.480981773236074</v>
      </c>
      <c r="CR80">
        <v>19.553806485868229</v>
      </c>
      <c r="CS80">
        <v>19.406738559895086</v>
      </c>
      <c r="CT80">
        <v>19.609710544284944</v>
      </c>
      <c r="CU80">
        <v>19.550455817458932</v>
      </c>
      <c r="CV80">
        <v>19.554063851025063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20.129714081935518</v>
      </c>
      <c r="DC80">
        <v>21.548443051244284</v>
      </c>
      <c r="DD80">
        <v>21.895105477015459</v>
      </c>
      <c r="DE80">
        <v>21.780735088246178</v>
      </c>
      <c r="DF80">
        <v>21.853375448401092</v>
      </c>
      <c r="DG80">
        <v>21.934755926382962</v>
      </c>
      <c r="DH80">
        <v>21.780260077157028</v>
      </c>
      <c r="DI80">
        <v>21.547085150309041</v>
      </c>
      <c r="DJ80">
        <v>21.814919245365367</v>
      </c>
      <c r="DK80">
        <v>21.534325150344539</v>
      </c>
      <c r="DL80">
        <v>21.637092250735822</v>
      </c>
      <c r="DM80">
        <v>21.46564996441084</v>
      </c>
      <c r="DN80">
        <v>21.600218868339027</v>
      </c>
      <c r="DO80">
        <v>21.568388082107486</v>
      </c>
      <c r="DP80">
        <v>21.665529095813234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22.830529738436525</v>
      </c>
      <c r="DX80">
        <v>23.089164118385611</v>
      </c>
      <c r="DY80">
        <v>23.221872148499578</v>
      </c>
      <c r="DZ80">
        <v>23.332349670662911</v>
      </c>
      <c r="EA80">
        <v>23.161679416285718</v>
      </c>
      <c r="EB80">
        <v>23.495602190004007</v>
      </c>
      <c r="EC80">
        <v>23.18430421154001</v>
      </c>
      <c r="ED80">
        <v>23.301335154634835</v>
      </c>
      <c r="EE80">
        <v>23.072374909332353</v>
      </c>
      <c r="EF80">
        <v>23.054311915040092</v>
      </c>
      <c r="EG80">
        <v>22.790391983906986</v>
      </c>
      <c r="EH80">
        <v>22.919226893463339</v>
      </c>
      <c r="EI80">
        <v>23.075710691092404</v>
      </c>
      <c r="EJ80">
        <v>23.062896469030548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22.676639270939681</v>
      </c>
      <c r="ER80">
        <v>24.594205901480173</v>
      </c>
      <c r="ES80">
        <v>24.762704078985958</v>
      </c>
      <c r="ET80">
        <v>24.599247367414179</v>
      </c>
      <c r="EU80">
        <v>24.741021838949131</v>
      </c>
      <c r="EV80">
        <v>24.717152322683468</v>
      </c>
      <c r="EW80">
        <v>24.749378820161091</v>
      </c>
      <c r="EX80">
        <v>24.806073608059602</v>
      </c>
      <c r="EY80">
        <v>24.485112605237582</v>
      </c>
      <c r="EZ80">
        <v>24.531189884418552</v>
      </c>
      <c r="FA80">
        <v>24.692174778004453</v>
      </c>
      <c r="FB80">
        <v>24.5062995981278</v>
      </c>
      <c r="FC80">
        <v>24.392182794387292</v>
      </c>
      <c r="FD80">
        <v>24.326691082763844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25.452247180509051</v>
      </c>
      <c r="FM80">
        <v>25.930547289660254</v>
      </c>
      <c r="FN80">
        <v>26.273496256155109</v>
      </c>
      <c r="FO80">
        <v>26.27192409634446</v>
      </c>
      <c r="FP80">
        <v>26.11852705647107</v>
      </c>
      <c r="FQ80">
        <v>26.196900270150064</v>
      </c>
      <c r="FR80">
        <v>26.332742054612616</v>
      </c>
      <c r="FS80">
        <v>26.015187591913271</v>
      </c>
      <c r="FT80">
        <v>26.13525886161597</v>
      </c>
      <c r="FU80">
        <v>25.839623911196725</v>
      </c>
      <c r="FV80">
        <v>26.106763371487975</v>
      </c>
      <c r="FW80">
        <v>25.843684413843725</v>
      </c>
      <c r="FX80">
        <v>25.942152203822815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25.780233179390567</v>
      </c>
      <c r="GG80">
        <v>27.257509866633637</v>
      </c>
      <c r="GH80">
        <v>27.597723577473339</v>
      </c>
      <c r="GI80">
        <v>27.28893346890564</v>
      </c>
      <c r="GJ80">
        <v>27.676718359867824</v>
      </c>
      <c r="GK80">
        <v>27.095940725009655</v>
      </c>
      <c r="GL80">
        <v>27.390947487965583</v>
      </c>
      <c r="GM80">
        <v>27.25728579172215</v>
      </c>
      <c r="GN80">
        <v>27.175518917001206</v>
      </c>
      <c r="GO80">
        <v>27.278430500456093</v>
      </c>
      <c r="GP80">
        <v>27.240324605517618</v>
      </c>
      <c r="GQ80">
        <v>27.219393577819709</v>
      </c>
      <c r="GR80">
        <v>26.965150826015154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26.317911352443485</v>
      </c>
      <c r="HA80">
        <v>28.500103927409306</v>
      </c>
      <c r="HB80">
        <v>28.821511683867211</v>
      </c>
      <c r="HC80">
        <v>28.860603769257438</v>
      </c>
      <c r="HD80">
        <v>28.810266728353426</v>
      </c>
      <c r="HE80">
        <v>29.078758370296622</v>
      </c>
      <c r="HF80">
        <v>28.947757063708419</v>
      </c>
      <c r="HG80">
        <v>28.583177451028096</v>
      </c>
      <c r="HH80">
        <v>28.450205667936245</v>
      </c>
      <c r="HI80">
        <v>28.45783564057033</v>
      </c>
      <c r="HJ80">
        <v>28.366996952159852</v>
      </c>
      <c r="HK80">
        <v>28.570609639893814</v>
      </c>
      <c r="HL80">
        <v>28.815995457357257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28.773161777293176</v>
      </c>
      <c r="HV80">
        <v>30.457808891375493</v>
      </c>
      <c r="HW80">
        <v>30.591365551048678</v>
      </c>
      <c r="HX80">
        <v>30.521854362047019</v>
      </c>
      <c r="HY80">
        <v>30.049237847581445</v>
      </c>
      <c r="HZ80">
        <v>30.081091038525209</v>
      </c>
      <c r="IA80">
        <v>30.024237802648745</v>
      </c>
      <c r="IB80">
        <v>29.901155678738103</v>
      </c>
      <c r="IC80">
        <v>30.176294589209995</v>
      </c>
      <c r="ID80">
        <v>29.955529562574807</v>
      </c>
      <c r="IE80">
        <v>30.162540303623206</v>
      </c>
      <c r="IF80">
        <v>30.169479392444863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28.883319998853544</v>
      </c>
      <c r="IP80">
        <v>31.04713196601443</v>
      </c>
      <c r="IQ80">
        <v>31.444984143735507</v>
      </c>
      <c r="IR80">
        <v>31.632664026937768</v>
      </c>
      <c r="IS80">
        <v>31.627425313717364</v>
      </c>
      <c r="IT80">
        <v>31.678509941221854</v>
      </c>
      <c r="IU80">
        <v>31.18160500681158</v>
      </c>
      <c r="IV80">
        <v>31.192287974218434</v>
      </c>
      <c r="IW80">
        <v>31.297736001390149</v>
      </c>
      <c r="IX80">
        <v>31.251493462832798</v>
      </c>
      <c r="IY80">
        <v>31.265326178490117</v>
      </c>
      <c r="IZ80">
        <v>31.442473346614552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31.594721039352418</v>
      </c>
      <c r="JK80">
        <v>33.079220275608179</v>
      </c>
      <c r="JL80">
        <v>32.948044749065211</v>
      </c>
      <c r="JM80">
        <v>33.164131799623831</v>
      </c>
      <c r="JN80">
        <v>33.332910320786979</v>
      </c>
      <c r="JO80">
        <v>32.731597551896684</v>
      </c>
      <c r="JP80">
        <v>32.597724195773942</v>
      </c>
      <c r="JQ80">
        <v>32.696270176626044</v>
      </c>
      <c r="JR80">
        <v>32.83471424028717</v>
      </c>
      <c r="JS80">
        <v>32.751139643319405</v>
      </c>
      <c r="JT80">
        <v>32.796907200809422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31.695661447518226</v>
      </c>
      <c r="KE80">
        <v>34.032268315996795</v>
      </c>
      <c r="KF80">
        <v>34.539828240322386</v>
      </c>
      <c r="KG80">
        <v>34.482945751994748</v>
      </c>
      <c r="KH80">
        <v>34.272191476640643</v>
      </c>
      <c r="KI80">
        <v>34.330351870221357</v>
      </c>
      <c r="KJ80">
        <v>34.162175397424271</v>
      </c>
      <c r="KK80">
        <v>34.214688160353028</v>
      </c>
      <c r="KL80">
        <v>34.261691203066967</v>
      </c>
      <c r="KM80">
        <v>34.492986200198018</v>
      </c>
      <c r="KN80">
        <v>34.538235454216341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32.324095010753773</v>
      </c>
      <c r="KY80">
        <v>34.153251724554373</v>
      </c>
      <c r="KZ80">
        <v>35.207320749394</v>
      </c>
      <c r="LA80">
        <v>35.97480055178309</v>
      </c>
      <c r="LB80">
        <v>35.852725478736808</v>
      </c>
      <c r="LC80">
        <v>35.217185332480895</v>
      </c>
      <c r="LD80">
        <v>35.444423064496753</v>
      </c>
      <c r="LE80">
        <v>35.214123169079379</v>
      </c>
      <c r="LF80">
        <v>35.046708310195086</v>
      </c>
      <c r="LG80">
        <v>35.266838880906164</v>
      </c>
      <c r="LH80">
        <v>35.280697239144303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34.067046847840203</v>
      </c>
      <c r="LT80">
        <v>36.454381306580068</v>
      </c>
      <c r="LU80">
        <v>36.92190376863222</v>
      </c>
      <c r="LV80">
        <v>37.164461823847972</v>
      </c>
      <c r="LW80">
        <v>36.824275648925166</v>
      </c>
      <c r="LX80">
        <v>36.895506316917356</v>
      </c>
      <c r="LY80">
        <v>36.616833560019806</v>
      </c>
      <c r="LZ80">
        <v>37.099093480488783</v>
      </c>
      <c r="MA80">
        <v>37.090936857387398</v>
      </c>
      <c r="MB80">
        <v>36.801242895538543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35.876615700566774</v>
      </c>
      <c r="MO80">
        <v>38.153971987789753</v>
      </c>
      <c r="MP80">
        <v>38.617831154916743</v>
      </c>
      <c r="MQ80">
        <v>38.239699628198359</v>
      </c>
      <c r="MR80">
        <v>38.590333102447659</v>
      </c>
      <c r="MS80">
        <v>38.085729762827526</v>
      </c>
      <c r="MT80">
        <v>38.309363868422963</v>
      </c>
      <c r="MU80">
        <v>38.070983204956526</v>
      </c>
      <c r="MV80">
        <v>37.892931780533083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35.508826206341929</v>
      </c>
      <c r="NI80">
        <v>37.530261018538589</v>
      </c>
      <c r="NJ80">
        <v>39.189303079564873</v>
      </c>
      <c r="NK80">
        <v>39.128919157302484</v>
      </c>
      <c r="NL80">
        <v>39.650754458857357</v>
      </c>
      <c r="NM80">
        <v>39.705077110812411</v>
      </c>
      <c r="NN80">
        <v>39.544574660498419</v>
      </c>
      <c r="NO80">
        <v>39.697241882970999</v>
      </c>
      <c r="NP80">
        <v>39.785434008310169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37.452891934300624</v>
      </c>
      <c r="OD80">
        <v>39.244011889040266</v>
      </c>
      <c r="OE80">
        <v>40.369464768420613</v>
      </c>
      <c r="OF80">
        <v>41.03088029573788</v>
      </c>
      <c r="OG80">
        <v>40.973889331614274</v>
      </c>
      <c r="OH80">
        <v>40.928447235143942</v>
      </c>
      <c r="OI80">
        <v>40.692427055171095</v>
      </c>
      <c r="OJ80">
        <v>41.263931175603318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38.99774821646939</v>
      </c>
      <c r="OY80">
        <v>40.866537758782378</v>
      </c>
      <c r="OZ80">
        <v>41.930294912132254</v>
      </c>
      <c r="PA80">
        <v>42.295455090738237</v>
      </c>
      <c r="PB80">
        <v>42.036562357659029</v>
      </c>
      <c r="PC80">
        <v>42.390291900490276</v>
      </c>
      <c r="PD80">
        <v>42.071163865859567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38.209338517084646</v>
      </c>
      <c r="PT80">
        <v>42.063503499772082</v>
      </c>
      <c r="PU80">
        <v>42.779510317879065</v>
      </c>
      <c r="PV80">
        <v>43.959417780233878</v>
      </c>
      <c r="PW80">
        <v>43.525969727302297</v>
      </c>
      <c r="PX80">
        <v>43.471502511663324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32.636756685094042</v>
      </c>
      <c r="QN80">
        <v>39.953846899083374</v>
      </c>
      <c r="QO80">
        <v>43.577137098968883</v>
      </c>
      <c r="QP80">
        <v>44.513144576655165</v>
      </c>
      <c r="QQ80">
        <v>44.976254657476957</v>
      </c>
      <c r="QR80">
        <v>45.206758876243917</v>
      </c>
      <c r="QS80" s="102" t="s">
        <v>673</v>
      </c>
      <c r="QU80" s="147" t="s">
        <v>202</v>
      </c>
      <c r="QV80" s="148">
        <v>0</v>
      </c>
      <c r="QW80" s="64">
        <v>-156.6</v>
      </c>
      <c r="QX80" s="102"/>
      <c r="QY80" s="154">
        <v>3</v>
      </c>
      <c r="QZ80" s="44">
        <v>0.2</v>
      </c>
      <c r="RA80" s="44">
        <v>0</v>
      </c>
      <c r="RB80" s="44">
        <v>0</v>
      </c>
      <c r="RC80" s="44">
        <v>0</v>
      </c>
      <c r="RD80" s="44">
        <v>0</v>
      </c>
      <c r="RE80" s="44">
        <f t="shared" si="85"/>
        <v>-9.2962840686114276</v>
      </c>
      <c r="RF80" s="44">
        <f t="shared" si="85"/>
        <v>-9.2971772047654486</v>
      </c>
      <c r="RG80" s="44">
        <f t="shared" si="85"/>
        <v>-9.2917147961423208</v>
      </c>
      <c r="RH80" s="44">
        <f t="shared" si="85"/>
        <v>-9.2936438137556685</v>
      </c>
      <c r="RI80" s="44">
        <f t="shared" si="85"/>
        <v>-9.2717969817591577</v>
      </c>
      <c r="RJ80" s="44">
        <f t="shared" si="85"/>
        <v>-9.3250341361952689</v>
      </c>
      <c r="RK80" s="44">
        <f t="shared" si="85"/>
        <v>-9.3158058239180814</v>
      </c>
      <c r="RL80" s="44">
        <f t="shared" si="85"/>
        <v>-9.3053918753451335</v>
      </c>
      <c r="RM80" s="44">
        <f t="shared" si="85"/>
        <v>-9.2864075625731051</v>
      </c>
      <c r="RN80" s="44">
        <f t="shared" si="85"/>
        <v>-9.2754742368280105</v>
      </c>
      <c r="RO80" s="44">
        <f t="shared" si="85"/>
        <v>-9.2812478594891701</v>
      </c>
      <c r="RP80" s="44">
        <f t="shared" si="85"/>
        <v>-9.2733415482331889</v>
      </c>
      <c r="RQ80" s="44">
        <f t="shared" si="85"/>
        <v>-9.2869293906971553</v>
      </c>
      <c r="RR80" s="44">
        <f t="shared" si="85"/>
        <v>-9.2941353908854243</v>
      </c>
      <c r="RS80" s="44">
        <f t="shared" si="85"/>
        <v>-9.3337868275852252</v>
      </c>
      <c r="RT80" s="44">
        <f t="shared" si="85"/>
        <v>-9.2302875248823568</v>
      </c>
      <c r="RW80" s="44">
        <f t="shared" si="87"/>
        <v>8.0095799999999997</v>
      </c>
      <c r="RX80" s="44">
        <v>0.2</v>
      </c>
      <c r="RY80" s="44">
        <f t="shared" si="86"/>
        <v>9.2934253473184114</v>
      </c>
      <c r="RZ80" s="44">
        <f t="shared" si="88"/>
        <v>-9.2934253473184114</v>
      </c>
    </row>
    <row r="81" spans="1:494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 s="102" t="s">
        <v>674</v>
      </c>
      <c r="QU81" s="147" t="s">
        <v>202</v>
      </c>
      <c r="QV81" s="148">
        <v>0</v>
      </c>
      <c r="QW81" s="64">
        <v>-156.6</v>
      </c>
      <c r="QX81" s="102"/>
      <c r="QY81" s="154">
        <v>4</v>
      </c>
      <c r="QZ81" s="44">
        <v>0.25</v>
      </c>
      <c r="RA81" s="44">
        <v>0</v>
      </c>
      <c r="RB81" s="44">
        <v>0</v>
      </c>
      <c r="RC81" s="44">
        <v>0</v>
      </c>
      <c r="RD81" s="44">
        <v>0</v>
      </c>
      <c r="RE81" s="44">
        <f t="shared" si="85"/>
        <v>-8.7029977665051526</v>
      </c>
      <c r="RF81" s="44">
        <f t="shared" si="85"/>
        <v>-9.2044163508846299</v>
      </c>
      <c r="RG81" s="44">
        <f t="shared" si="85"/>
        <v>-9.1458213443327931</v>
      </c>
      <c r="RH81" s="44">
        <f t="shared" si="85"/>
        <v>-9.2220109954230036</v>
      </c>
      <c r="RI81" s="44">
        <f t="shared" si="85"/>
        <v>-9.1540699774894208</v>
      </c>
      <c r="RJ81" s="44">
        <f t="shared" si="85"/>
        <v>-9.1532995564371031</v>
      </c>
      <c r="RK81" s="44">
        <f t="shared" si="85"/>
        <v>-9.1821712849502504</v>
      </c>
      <c r="RL81" s="44">
        <f t="shared" si="85"/>
        <v>-9.1586978102336456</v>
      </c>
      <c r="RM81" s="44">
        <f t="shared" si="85"/>
        <v>-9.1679391020752075</v>
      </c>
      <c r="RN81" s="44">
        <f t="shared" si="85"/>
        <v>-9.1944779413808657</v>
      </c>
      <c r="RO81" s="44">
        <f t="shared" si="85"/>
        <v>-9.1518015119439244</v>
      </c>
      <c r="RP81" s="44">
        <f t="shared" si="85"/>
        <v>-9.1504841385510751</v>
      </c>
      <c r="RQ81" s="44">
        <f t="shared" si="85"/>
        <v>-9.1546520701041576</v>
      </c>
      <c r="RR81" s="44">
        <f t="shared" si="85"/>
        <v>-9.1792168500254956</v>
      </c>
      <c r="RS81" s="44">
        <f t="shared" si="85"/>
        <v>-9.1574009942625167</v>
      </c>
      <c r="RT81" s="44">
        <f t="shared" si="85"/>
        <v>-9.1657240989551294</v>
      </c>
      <c r="RW81" s="44">
        <f t="shared" si="87"/>
        <v>8.6069250000000004</v>
      </c>
      <c r="RX81" s="44">
        <v>0.25</v>
      </c>
      <c r="RY81" s="44">
        <f t="shared" si="86"/>
        <v>9.1806897560199872</v>
      </c>
      <c r="RZ81" s="44">
        <f t="shared" si="88"/>
        <v>-9.1806897560199872</v>
      </c>
    </row>
    <row r="82" spans="1:494" x14ac:dyDescent="0.3">
      <c r="A82">
        <v>0</v>
      </c>
      <c r="B82">
        <v>0</v>
      </c>
      <c r="C82">
        <v>0.12157312684245614</v>
      </c>
      <c r="D82">
        <v>0.122110803157387</v>
      </c>
      <c r="E82">
        <v>0.12255092597231014</v>
      </c>
      <c r="F82">
        <v>0.12124838599101684</v>
      </c>
      <c r="G82">
        <v>0.12179722593148755</v>
      </c>
      <c r="H82">
        <v>0.12192966162602838</v>
      </c>
      <c r="I82">
        <v>0.12249314599470822</v>
      </c>
      <c r="J82">
        <v>0.12161318659638151</v>
      </c>
      <c r="K82">
        <v>0.1211384585520371</v>
      </c>
      <c r="L82">
        <v>0.12146174923378884</v>
      </c>
      <c r="M82">
        <v>0.12124375745535289</v>
      </c>
      <c r="N82">
        <v>0.12253991848171576</v>
      </c>
      <c r="O82">
        <v>0.12030921854874421</v>
      </c>
      <c r="P82">
        <v>0.12138084072997665</v>
      </c>
      <c r="Q82">
        <v>0.12126142496741853</v>
      </c>
      <c r="R82">
        <v>0.12072457659164403</v>
      </c>
      <c r="S82">
        <v>0.12091743487194788</v>
      </c>
      <c r="T82">
        <v>0.12113641963941338</v>
      </c>
      <c r="U82">
        <v>0</v>
      </c>
      <c r="V82">
        <v>0</v>
      </c>
      <c r="W82">
        <v>0</v>
      </c>
      <c r="X82">
        <v>0.18344616708740794</v>
      </c>
      <c r="Y82">
        <v>0.18376577873136424</v>
      </c>
      <c r="Z82">
        <v>0.18262897715336329</v>
      </c>
      <c r="AA82">
        <v>0.18213420444343789</v>
      </c>
      <c r="AB82">
        <v>0.18181517833770397</v>
      </c>
      <c r="AC82">
        <v>0.18327587731348047</v>
      </c>
      <c r="AD82">
        <v>0.18382732160221113</v>
      </c>
      <c r="AE82">
        <v>0.1829966956680929</v>
      </c>
      <c r="AF82">
        <v>0.1829747121069091</v>
      </c>
      <c r="AG82">
        <v>0.18299776096123491</v>
      </c>
      <c r="AH82">
        <v>0.18180364497766052</v>
      </c>
      <c r="AI82">
        <v>0.18197421966909152</v>
      </c>
      <c r="AJ82">
        <v>0.18076949100139417</v>
      </c>
      <c r="AK82">
        <v>0.1815879258848595</v>
      </c>
      <c r="AL82">
        <v>0.18072887762797493</v>
      </c>
      <c r="AM82">
        <v>0.18131749689446272</v>
      </c>
      <c r="AN82">
        <v>0.18117666567603039</v>
      </c>
      <c r="AO82">
        <v>0</v>
      </c>
      <c r="AP82">
        <v>0</v>
      </c>
      <c r="AQ82">
        <v>0</v>
      </c>
      <c r="AR82">
        <v>0</v>
      </c>
      <c r="AS82">
        <v>0.24358892854393893</v>
      </c>
      <c r="AT82">
        <v>0.24495610501041065</v>
      </c>
      <c r="AU82">
        <v>0.24440480192652506</v>
      </c>
      <c r="AV82">
        <v>0.24405979787789447</v>
      </c>
      <c r="AW82">
        <v>0.24464634951767966</v>
      </c>
      <c r="AX82">
        <v>0.2438553647620082</v>
      </c>
      <c r="AY82">
        <v>0.2435899360265513</v>
      </c>
      <c r="AZ82">
        <v>0.24411657989236463</v>
      </c>
      <c r="BA82">
        <v>0.24438702213547017</v>
      </c>
      <c r="BB82">
        <v>0.24400043306871044</v>
      </c>
      <c r="BC82">
        <v>0.24133864771703556</v>
      </c>
      <c r="BD82">
        <v>0.24116407346039964</v>
      </c>
      <c r="BE82">
        <v>0.24147982519927533</v>
      </c>
      <c r="BF82">
        <v>0.24205954689767686</v>
      </c>
      <c r="BG82">
        <v>0.2414604188944785</v>
      </c>
      <c r="BH82">
        <v>0.24214891136052991</v>
      </c>
      <c r="BI82">
        <v>0</v>
      </c>
      <c r="BJ82">
        <v>0</v>
      </c>
      <c r="BK82">
        <v>0</v>
      </c>
      <c r="BL82">
        <v>0</v>
      </c>
      <c r="BM82">
        <v>0.30446004161638301</v>
      </c>
      <c r="BN82">
        <v>0.30464215131145755</v>
      </c>
      <c r="BO82">
        <v>0.30462699532936283</v>
      </c>
      <c r="BP82">
        <v>0.30495577287888703</v>
      </c>
      <c r="BQ82">
        <v>0.30490230543173102</v>
      </c>
      <c r="BR82">
        <v>0.30509864215952792</v>
      </c>
      <c r="BS82">
        <v>0.30388756861298488</v>
      </c>
      <c r="BT82">
        <v>0.30500022951888661</v>
      </c>
      <c r="BU82">
        <v>0.30477649607458046</v>
      </c>
      <c r="BV82">
        <v>0.30413166558193383</v>
      </c>
      <c r="BW82">
        <v>0.30248842655547498</v>
      </c>
      <c r="BX82">
        <v>0.3024365923245193</v>
      </c>
      <c r="BY82">
        <v>0.30137812067333752</v>
      </c>
      <c r="BZ82">
        <v>0.30152735123538682</v>
      </c>
      <c r="CA82">
        <v>0.30172319290575539</v>
      </c>
      <c r="CB82">
        <v>0.3019262498405057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0.36522155131661482</v>
      </c>
      <c r="CI82">
        <v>0.36688943802821078</v>
      </c>
      <c r="CJ82">
        <v>0.36454869796600403</v>
      </c>
      <c r="CK82">
        <v>0.36424146788245976</v>
      </c>
      <c r="CL82">
        <v>0.3649768734847188</v>
      </c>
      <c r="CM82">
        <v>0.36697452926954682</v>
      </c>
      <c r="CN82">
        <v>0.36490183042517943</v>
      </c>
      <c r="CO82">
        <v>0.36432826296419063</v>
      </c>
      <c r="CP82">
        <v>0.36485908761199481</v>
      </c>
      <c r="CQ82">
        <v>0.36281978625823041</v>
      </c>
      <c r="CR82">
        <v>0.36414837453195736</v>
      </c>
      <c r="CS82">
        <v>0.36181331728143412</v>
      </c>
      <c r="CT82">
        <v>0.36090622171691905</v>
      </c>
      <c r="CU82">
        <v>0.36357752477681654</v>
      </c>
      <c r="CV82">
        <v>0.36166819790751364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0.39473680057985233</v>
      </c>
      <c r="DC82">
        <v>0.40230537774857383</v>
      </c>
      <c r="DD82">
        <v>0.40267735633150342</v>
      </c>
      <c r="DE82">
        <v>0.40220295821605567</v>
      </c>
      <c r="DF82">
        <v>0.40181647613654353</v>
      </c>
      <c r="DG82">
        <v>0.401555439466596</v>
      </c>
      <c r="DH82">
        <v>0.40441002303371304</v>
      </c>
      <c r="DI82">
        <v>0.40275406556981208</v>
      </c>
      <c r="DJ82">
        <v>0.40174598224472363</v>
      </c>
      <c r="DK82">
        <v>0.39833898616148389</v>
      </c>
      <c r="DL82">
        <v>0.39834578139898186</v>
      </c>
      <c r="DM82">
        <v>0.39953319116489711</v>
      </c>
      <c r="DN82">
        <v>0.40028207228468865</v>
      </c>
      <c r="DO82">
        <v>0.39984937682168703</v>
      </c>
      <c r="DP82">
        <v>0.40019227329483442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0.44780396643069847</v>
      </c>
      <c r="DX82">
        <v>0.45038906676161738</v>
      </c>
      <c r="DY82">
        <v>0.45027919806614763</v>
      </c>
      <c r="DZ82">
        <v>0.45095251460359131</v>
      </c>
      <c r="EA82">
        <v>0.45108263172166296</v>
      </c>
      <c r="EB82">
        <v>0.45057628320874804</v>
      </c>
      <c r="EC82">
        <v>0.45307819455513654</v>
      </c>
      <c r="ED82">
        <v>0.45127168897032105</v>
      </c>
      <c r="EE82">
        <v>0.44676537803205874</v>
      </c>
      <c r="EF82">
        <v>0.44826369709765529</v>
      </c>
      <c r="EG82">
        <v>0.44659636354806281</v>
      </c>
      <c r="EH82">
        <v>0.44749114409885632</v>
      </c>
      <c r="EI82">
        <v>0.44537160163093165</v>
      </c>
      <c r="EJ82">
        <v>0.44671664133743921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0.49780699356137526</v>
      </c>
      <c r="ER82">
        <v>0.48941219024994015</v>
      </c>
      <c r="ES82">
        <v>0.4871692292235052</v>
      </c>
      <c r="ET82">
        <v>0.48901140486030892</v>
      </c>
      <c r="EU82">
        <v>0.48816574283474656</v>
      </c>
      <c r="EV82">
        <v>0.48829190378875531</v>
      </c>
      <c r="EW82">
        <v>0.48767161203985837</v>
      </c>
      <c r="EX82">
        <v>0.4879967180981688</v>
      </c>
      <c r="EY82">
        <v>0.4835040584443584</v>
      </c>
      <c r="EZ82">
        <v>0.48523107391997705</v>
      </c>
      <c r="FA82">
        <v>0.48269175372557765</v>
      </c>
      <c r="FB82">
        <v>0.48597163742635158</v>
      </c>
      <c r="FC82">
        <v>0.48653278469162686</v>
      </c>
      <c r="FD82">
        <v>0.48403707922284606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0.52697644988816772</v>
      </c>
      <c r="FM82">
        <v>0.52466016316281772</v>
      </c>
      <c r="FN82">
        <v>0.52596673422058549</v>
      </c>
      <c r="FO82">
        <v>0.52396951352521026</v>
      </c>
      <c r="FP82">
        <v>0.5243368702325899</v>
      </c>
      <c r="FQ82">
        <v>0.52417829577383579</v>
      </c>
      <c r="FR82">
        <v>0.52422007210335841</v>
      </c>
      <c r="FS82">
        <v>0.5192202306311865</v>
      </c>
      <c r="FT82">
        <v>0.51913092720899068</v>
      </c>
      <c r="FU82">
        <v>0.5194721470232937</v>
      </c>
      <c r="FV82">
        <v>0.51790656219644027</v>
      </c>
      <c r="FW82">
        <v>0.51923068791137528</v>
      </c>
      <c r="FX82">
        <v>0.51979539295754973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0.57101586887300415</v>
      </c>
      <c r="GG82">
        <v>0.57140794861895539</v>
      </c>
      <c r="GH82">
        <v>0.57428399744603487</v>
      </c>
      <c r="GI82">
        <v>0.57320014030274913</v>
      </c>
      <c r="GJ82">
        <v>0.57200242141570046</v>
      </c>
      <c r="GK82">
        <v>0.57613455875406971</v>
      </c>
      <c r="GL82">
        <v>0.57533938271697305</v>
      </c>
      <c r="GM82">
        <v>0.56779328580077404</v>
      </c>
      <c r="GN82">
        <v>0.56875530134432173</v>
      </c>
      <c r="GO82">
        <v>0.5678770303226548</v>
      </c>
      <c r="GP82">
        <v>0.5681445885022246</v>
      </c>
      <c r="GQ82">
        <v>0.56637816882854353</v>
      </c>
      <c r="GR82">
        <v>0.56826136931999371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0.60925836068070549</v>
      </c>
      <c r="HA82">
        <v>0.60963529937538197</v>
      </c>
      <c r="HB82">
        <v>0.61205522466367368</v>
      </c>
      <c r="HC82">
        <v>0.61058804691727864</v>
      </c>
      <c r="HD82">
        <v>0.60932594412335761</v>
      </c>
      <c r="HE82">
        <v>0.60889991597534698</v>
      </c>
      <c r="HF82">
        <v>0.60908616305985352</v>
      </c>
      <c r="HG82">
        <v>0.60278534448656307</v>
      </c>
      <c r="HH82">
        <v>0.60541584565661055</v>
      </c>
      <c r="HI82">
        <v>0.60498672170065437</v>
      </c>
      <c r="HJ82">
        <v>0.60235923189904694</v>
      </c>
      <c r="HK82">
        <v>0.60447654314237242</v>
      </c>
      <c r="HL82">
        <v>0.60519722124325881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0.64812455433880911</v>
      </c>
      <c r="HV82">
        <v>0.64663200483677452</v>
      </c>
      <c r="HW82">
        <v>0.64715144934560609</v>
      </c>
      <c r="HX82">
        <v>0.64660532054474307</v>
      </c>
      <c r="HY82">
        <v>0.6457042691096333</v>
      </c>
      <c r="HZ82">
        <v>0.64760349353911684</v>
      </c>
      <c r="IA82">
        <v>0.64017169658313788</v>
      </c>
      <c r="IB82">
        <v>0.63849127872977984</v>
      </c>
      <c r="IC82">
        <v>0.63974452495415302</v>
      </c>
      <c r="ID82">
        <v>0.6421365717300449</v>
      </c>
      <c r="IE82">
        <v>0.63858814548497334</v>
      </c>
      <c r="IF82">
        <v>0.63889974945406325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0.69126807444016281</v>
      </c>
      <c r="IP82">
        <v>0.69291149615410197</v>
      </c>
      <c r="IQ82">
        <v>0.69353208453100057</v>
      </c>
      <c r="IR82">
        <v>0.69447394698608145</v>
      </c>
      <c r="IS82">
        <v>0.69472637310980889</v>
      </c>
      <c r="IT82">
        <v>0.69593487817992783</v>
      </c>
      <c r="IU82">
        <v>0.68801719225778168</v>
      </c>
      <c r="IV82">
        <v>0.68773070330225905</v>
      </c>
      <c r="IW82">
        <v>0.68737023130680963</v>
      </c>
      <c r="IX82">
        <v>0.69075657982799477</v>
      </c>
      <c r="IY82">
        <v>0.68960859371606043</v>
      </c>
      <c r="IZ82">
        <v>0.68785801538806446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0.73350287780098566</v>
      </c>
      <c r="JK82">
        <v>0.73120583357831892</v>
      </c>
      <c r="JL82">
        <v>0.73212733789848228</v>
      </c>
      <c r="JM82">
        <v>0.73275653298732779</v>
      </c>
      <c r="JN82">
        <v>0.73155620861017212</v>
      </c>
      <c r="JO82">
        <v>0.72571792952873726</v>
      </c>
      <c r="JP82">
        <v>0.72507819771876691</v>
      </c>
      <c r="JQ82">
        <v>0.72668721997668073</v>
      </c>
      <c r="JR82">
        <v>0.72457085167278168</v>
      </c>
      <c r="JS82">
        <v>0.72595693213126455</v>
      </c>
      <c r="JT82">
        <v>0.72394985049377281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0.76902637470123114</v>
      </c>
      <c r="KE82">
        <v>0.76814518819270217</v>
      </c>
      <c r="KF82">
        <v>0.7686390207690933</v>
      </c>
      <c r="KG82">
        <v>0.76815027335737229</v>
      </c>
      <c r="KH82">
        <v>0.76880979588151444</v>
      </c>
      <c r="KI82">
        <v>0.7620044694209841</v>
      </c>
      <c r="KJ82">
        <v>0.76284988859331093</v>
      </c>
      <c r="KK82">
        <v>0.76138554370819034</v>
      </c>
      <c r="KL82">
        <v>0.76043713223486642</v>
      </c>
      <c r="KM82">
        <v>0.76058740844232897</v>
      </c>
      <c r="KN82">
        <v>0.76047491883840634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0.81392494577887575</v>
      </c>
      <c r="KY82">
        <v>0.81757872101615814</v>
      </c>
      <c r="KZ82">
        <v>0.81671932930575242</v>
      </c>
      <c r="LA82">
        <v>0.81757916685714449</v>
      </c>
      <c r="LB82">
        <v>0.81923805562062757</v>
      </c>
      <c r="LC82">
        <v>0.80988438798699736</v>
      </c>
      <c r="LD82">
        <v>0.80945606746976262</v>
      </c>
      <c r="LE82">
        <v>0.81010607757036901</v>
      </c>
      <c r="LF82">
        <v>0.8097084555689853</v>
      </c>
      <c r="LG82">
        <v>0.80981253796209762</v>
      </c>
      <c r="LH82">
        <v>0.80946260629194278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0.85169459887227406</v>
      </c>
      <c r="LT82">
        <v>0.8550739132157732</v>
      </c>
      <c r="LU82">
        <v>0.85367036866621016</v>
      </c>
      <c r="LV82">
        <v>0.85495536749273282</v>
      </c>
      <c r="LW82">
        <v>0.84740885771923047</v>
      </c>
      <c r="LX82">
        <v>0.84472750632419624</v>
      </c>
      <c r="LY82">
        <v>0.84521353922981357</v>
      </c>
      <c r="LZ82">
        <v>0.84710152693050944</v>
      </c>
      <c r="MA82">
        <v>0.84493266523650823</v>
      </c>
      <c r="MB82">
        <v>0.84598057755248368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0.8913631561362868</v>
      </c>
      <c r="MO82">
        <v>0.89141761538002717</v>
      </c>
      <c r="MP82">
        <v>0.89102800539674742</v>
      </c>
      <c r="MQ82">
        <v>0.87935820982043511</v>
      </c>
      <c r="MR82">
        <v>0.88280124194264475</v>
      </c>
      <c r="MS82">
        <v>0.88067255184182791</v>
      </c>
      <c r="MT82">
        <v>0.88297437084058195</v>
      </c>
      <c r="MU82">
        <v>0.88126241691122942</v>
      </c>
      <c r="MV82">
        <v>0.88341816260767825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0.94006646618679091</v>
      </c>
      <c r="NI82">
        <v>0.9382986670294986</v>
      </c>
      <c r="NJ82">
        <v>0.94048786164008136</v>
      </c>
      <c r="NK82">
        <v>0.92894047484877085</v>
      </c>
      <c r="NL82">
        <v>0.9302484834268111</v>
      </c>
      <c r="NM82">
        <v>0.92919835856735722</v>
      </c>
      <c r="NN82">
        <v>0.92969938327569945</v>
      </c>
      <c r="NO82">
        <v>0.93061045778386475</v>
      </c>
      <c r="NP82">
        <v>0.93064434683234121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0.97617378402825294</v>
      </c>
      <c r="OD82">
        <v>0.9696200102728425</v>
      </c>
      <c r="OE82">
        <v>0.96344006980665609</v>
      </c>
      <c r="OF82">
        <v>0.9672626897533313</v>
      </c>
      <c r="OG82">
        <v>0.96633508559634718</v>
      </c>
      <c r="OH82">
        <v>0.96729675621405709</v>
      </c>
      <c r="OI82">
        <v>0.96493560370555909</v>
      </c>
      <c r="OJ82">
        <v>0.96814877057697679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1.0064379287382623</v>
      </c>
      <c r="OY82">
        <v>0.99431466805347468</v>
      </c>
      <c r="OZ82">
        <v>0.99979350088080288</v>
      </c>
      <c r="PA82">
        <v>1.0027958232006455</v>
      </c>
      <c r="PB82">
        <v>1.0017443367480507</v>
      </c>
      <c r="PC82">
        <v>1.0030893394101046</v>
      </c>
      <c r="PD82">
        <v>1.0047552614736839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1.0070263348304465</v>
      </c>
      <c r="PT82">
        <v>1.0478588723602822</v>
      </c>
      <c r="PU82">
        <v>1.0494160270447084</v>
      </c>
      <c r="PV82">
        <v>1.0499128263835351</v>
      </c>
      <c r="PW82">
        <v>1.0506512754189998</v>
      </c>
      <c r="PX82">
        <v>1.0490292278399493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0.8764436736021487</v>
      </c>
      <c r="QN82">
        <v>1.0488952296694405</v>
      </c>
      <c r="QO82">
        <v>1.0848826172296078</v>
      </c>
      <c r="QP82">
        <v>1.0862335336605036</v>
      </c>
      <c r="QQ82">
        <v>1.0873461307857668</v>
      </c>
      <c r="QR82">
        <v>1.0871413959707876</v>
      </c>
      <c r="QS82" s="102" t="s">
        <v>675</v>
      </c>
      <c r="QU82" s="147" t="s">
        <v>220</v>
      </c>
      <c r="QV82" s="148">
        <v>0</v>
      </c>
      <c r="QW82" s="64">
        <v>-1075.7</v>
      </c>
      <c r="QX82" s="102"/>
      <c r="QY82" s="154">
        <v>5</v>
      </c>
      <c r="QZ82" s="44">
        <v>0.3</v>
      </c>
      <c r="RA82" s="44">
        <v>0</v>
      </c>
      <c r="RB82" s="44">
        <v>0</v>
      </c>
      <c r="RC82" s="44">
        <v>0</v>
      </c>
      <c r="RD82" s="44">
        <v>0</v>
      </c>
      <c r="RE82" s="44">
        <v>0</v>
      </c>
      <c r="RF82" s="44">
        <f t="shared" si="85"/>
        <v>-8.9092212704563192</v>
      </c>
      <c r="RG82" s="44">
        <f t="shared" si="85"/>
        <v>-9.0609874946274136</v>
      </c>
      <c r="RH82" s="44">
        <f t="shared" si="85"/>
        <v>-9.0825206971832539</v>
      </c>
      <c r="RI82" s="44">
        <f t="shared" si="85"/>
        <v>-9.1339131343044322</v>
      </c>
      <c r="RJ82" s="44">
        <f t="shared" si="85"/>
        <v>-9.082531974510939</v>
      </c>
      <c r="RK82" s="44">
        <f t="shared" si="85"/>
        <v>-9.054382395559049</v>
      </c>
      <c r="RL82" s="44">
        <f t="shared" si="85"/>
        <v>-9.0118918735350988</v>
      </c>
      <c r="RM82" s="44">
        <f t="shared" si="85"/>
        <v>-9.0772054579642347</v>
      </c>
      <c r="RN82" s="44">
        <f t="shared" si="85"/>
        <v>-9.1359931243497794</v>
      </c>
      <c r="RO82" s="44">
        <f t="shared" si="85"/>
        <v>-9.0157746123484888</v>
      </c>
      <c r="RP82" s="44">
        <f t="shared" si="85"/>
        <v>-9.0190816053855087</v>
      </c>
      <c r="RQ82" s="44">
        <f t="shared" si="85"/>
        <v>-9.0123239255416987</v>
      </c>
      <c r="RR82" s="44">
        <f t="shared" si="85"/>
        <v>-9.087711750713142</v>
      </c>
      <c r="RS82" s="44">
        <f t="shared" si="85"/>
        <v>-9.0273403999510773</v>
      </c>
      <c r="RT82" s="44">
        <f t="shared" si="85"/>
        <v>-9.0603222709360942</v>
      </c>
      <c r="RW82" s="44">
        <f t="shared" si="87"/>
        <v>9.2042699999999993</v>
      </c>
      <c r="RX82" s="44">
        <v>0.3</v>
      </c>
      <c r="RY82" s="44">
        <f t="shared" si="86"/>
        <v>9.1236659906810509</v>
      </c>
      <c r="RZ82" s="44">
        <f t="shared" si="88"/>
        <v>-9.1236659906810509</v>
      </c>
    </row>
    <row r="83" spans="1:494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 s="102" t="s">
        <v>676</v>
      </c>
      <c r="QU83" s="147" t="s">
        <v>224</v>
      </c>
      <c r="QV83" s="64">
        <f>-10*115</f>
        <v>-1150</v>
      </c>
      <c r="QW83" s="64">
        <v>-363.8</v>
      </c>
      <c r="QX83" s="102"/>
      <c r="QY83" s="154">
        <v>6</v>
      </c>
      <c r="QZ83" s="44">
        <v>0.33299999999999996</v>
      </c>
      <c r="RA83" s="44">
        <v>0</v>
      </c>
      <c r="RB83" s="44">
        <v>0</v>
      </c>
      <c r="RC83" s="44">
        <v>0</v>
      </c>
      <c r="RD83" s="44">
        <v>0</v>
      </c>
      <c r="RE83" s="44">
        <v>0</v>
      </c>
      <c r="RF83" s="44">
        <f t="shared" si="85"/>
        <v>-8.7138462056490802</v>
      </c>
      <c r="RG83" s="44">
        <f t="shared" si="85"/>
        <v>-9.0267163831784352</v>
      </c>
      <c r="RH83" s="44">
        <f t="shared" si="85"/>
        <v>-9.1214258656543361</v>
      </c>
      <c r="RI83" s="44">
        <f t="shared" si="85"/>
        <v>-9.0959115292930992</v>
      </c>
      <c r="RJ83" s="44">
        <f t="shared" si="85"/>
        <v>-9.1228861096966369</v>
      </c>
      <c r="RK83" s="44">
        <f t="shared" si="85"/>
        <v>-9.150295344162112</v>
      </c>
      <c r="RL83" s="44">
        <f t="shared" si="85"/>
        <v>-9.0613113622894286</v>
      </c>
      <c r="RM83" s="44">
        <f t="shared" si="85"/>
        <v>-9.019276511555768</v>
      </c>
      <c r="RN83" s="44">
        <f t="shared" si="85"/>
        <v>-9.1129216840492351</v>
      </c>
      <c r="RO83" s="44">
        <f t="shared" si="85"/>
        <v>-9.0650344007094272</v>
      </c>
      <c r="RP83" s="44">
        <f t="shared" si="85"/>
        <v>-9.0936270334691613</v>
      </c>
      <c r="RQ83" s="44">
        <f t="shared" si="85"/>
        <v>-9.0258721269648206</v>
      </c>
      <c r="RR83" s="44">
        <f t="shared" si="85"/>
        <v>-9.0496112680690857</v>
      </c>
      <c r="RS83" s="44">
        <f t="shared" si="85"/>
        <v>-9.0513138206728616</v>
      </c>
      <c r="RT83" s="44">
        <f t="shared" si="85"/>
        <v>-9.0723132219821814</v>
      </c>
      <c r="RW83" s="44">
        <f t="shared" si="87"/>
        <v>9.5985177000000004</v>
      </c>
      <c r="RX83" s="44">
        <v>0.33299999999999996</v>
      </c>
      <c r="RY83" s="44">
        <f t="shared" si="86"/>
        <v>9.1121089472426426</v>
      </c>
      <c r="RZ83" s="44">
        <f t="shared" si="88"/>
        <v>-9.1121089472426426</v>
      </c>
    </row>
    <row r="84" spans="1:494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 s="102" t="s">
        <v>677</v>
      </c>
      <c r="QU84" s="147" t="s">
        <v>224</v>
      </c>
      <c r="QV84" s="64">
        <f>-10*115</f>
        <v>-1150</v>
      </c>
      <c r="QW84" s="64">
        <v>-363.8</v>
      </c>
      <c r="QX84" s="102"/>
      <c r="QY84" s="154">
        <v>7</v>
      </c>
      <c r="QZ84" s="44">
        <v>0.36599999999999999</v>
      </c>
      <c r="RA84" s="44">
        <v>0</v>
      </c>
      <c r="RB84" s="44">
        <v>0</v>
      </c>
      <c r="RC84" s="44">
        <v>0</v>
      </c>
      <c r="RD84" s="44">
        <v>0</v>
      </c>
      <c r="RE84" s="44">
        <v>0</v>
      </c>
      <c r="RF84" s="44">
        <v>0</v>
      </c>
      <c r="RG84" s="44">
        <f t="shared" si="85"/>
        <v>-8.4826831100732836</v>
      </c>
      <c r="RH84" s="44">
        <f t="shared" si="85"/>
        <v>-8.5192140229555182</v>
      </c>
      <c r="RI84" s="44">
        <f t="shared" si="85"/>
        <v>-8.5573269068433291</v>
      </c>
      <c r="RJ84" s="44">
        <f t="shared" si="85"/>
        <v>-8.5784030444482262</v>
      </c>
      <c r="RK84" s="44">
        <f t="shared" si="85"/>
        <v>-8.5297640582564505</v>
      </c>
      <c r="RL84" s="44">
        <f t="shared" si="85"/>
        <v>-8.6279329145340959</v>
      </c>
      <c r="RM84" s="44">
        <f t="shared" si="85"/>
        <v>-8.5087621527498047</v>
      </c>
      <c r="RN84" s="44">
        <f t="shared" si="85"/>
        <v>-8.5655649840235171</v>
      </c>
      <c r="RO84" s="44">
        <f t="shared" si="85"/>
        <v>-8.5518139283957275</v>
      </c>
      <c r="RP84" s="44">
        <f t="shared" si="85"/>
        <v>-8.5214501524647961</v>
      </c>
      <c r="RQ84" s="44">
        <f t="shared" si="85"/>
        <v>-8.4728584718265356</v>
      </c>
      <c r="RR84" s="44">
        <f t="shared" si="85"/>
        <v>-8.4977483621173029</v>
      </c>
      <c r="RS84" s="44">
        <f t="shared" si="85"/>
        <v>-8.5642529454495016</v>
      </c>
      <c r="RT84" s="44">
        <f t="shared" si="85"/>
        <v>-8.5462894122281128</v>
      </c>
      <c r="RW84" s="44">
        <f t="shared" si="87"/>
        <v>9.9927654000000015</v>
      </c>
      <c r="RX84" s="44">
        <v>0.36599999999999999</v>
      </c>
      <c r="RY84" s="44">
        <f t="shared" si="86"/>
        <v>8.5781930278551091</v>
      </c>
      <c r="RZ84" s="44">
        <f t="shared" si="88"/>
        <v>-8.5781930278551091</v>
      </c>
    </row>
    <row r="85" spans="1:494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 s="102" t="s">
        <v>678</v>
      </c>
      <c r="QU85" s="147" t="s">
        <v>224</v>
      </c>
      <c r="QV85" s="64">
        <f>-10*115</f>
        <v>-1150</v>
      </c>
      <c r="QW85" s="64">
        <v>-363.8</v>
      </c>
      <c r="QX85" s="102"/>
      <c r="QY85" s="154">
        <v>8</v>
      </c>
      <c r="QZ85" s="44">
        <v>0.4</v>
      </c>
      <c r="RA85" s="44">
        <v>0</v>
      </c>
      <c r="RB85" s="44">
        <v>0</v>
      </c>
      <c r="RC85" s="44">
        <v>0</v>
      </c>
      <c r="RD85" s="44">
        <v>0</v>
      </c>
      <c r="RE85" s="44">
        <v>0</v>
      </c>
      <c r="RF85" s="44">
        <v>0</v>
      </c>
      <c r="RG85" s="44">
        <f t="shared" si="85"/>
        <v>-7.4577331574458032</v>
      </c>
      <c r="RH85" s="44">
        <f t="shared" si="85"/>
        <v>-8.0836024188897291</v>
      </c>
      <c r="RI85" s="44">
        <f t="shared" si="85"/>
        <v>-8.1541289955679197</v>
      </c>
      <c r="RJ85" s="44">
        <f t="shared" si="85"/>
        <v>-8.0897312248335265</v>
      </c>
      <c r="RK85" s="44">
        <f t="shared" si="85"/>
        <v>-8.136561341601773</v>
      </c>
      <c r="RL85" s="44">
        <f t="shared" si="85"/>
        <v>-8.1288917768371629</v>
      </c>
      <c r="RM85" s="44">
        <f t="shared" si="85"/>
        <v>-8.1446556874601423</v>
      </c>
      <c r="RN85" s="44">
        <f t="shared" si="85"/>
        <v>-8.1553220641525979</v>
      </c>
      <c r="RO85" s="44">
        <f t="shared" si="85"/>
        <v>-8.1160499468738738</v>
      </c>
      <c r="RP85" s="44">
        <f t="shared" si="85"/>
        <v>-8.1087681622960055</v>
      </c>
      <c r="RQ85" s="44">
        <f t="shared" si="85"/>
        <v>-8.1787999063529568</v>
      </c>
      <c r="RR85" s="44">
        <f t="shared" si="85"/>
        <v>-8.090957475921325</v>
      </c>
      <c r="RS85" s="44">
        <f t="shared" si="85"/>
        <v>-8.0540037221162812</v>
      </c>
      <c r="RT85" s="44">
        <f t="shared" si="85"/>
        <v>-8.0693460526454217</v>
      </c>
      <c r="RW85" s="44">
        <f t="shared" si="87"/>
        <v>10.398960000000001</v>
      </c>
      <c r="RX85" s="44">
        <v>0.4</v>
      </c>
      <c r="RY85" s="44">
        <f t="shared" si="86"/>
        <v>8.1084974035115795</v>
      </c>
      <c r="RZ85" s="44">
        <f t="shared" si="88"/>
        <v>-8.1084974035115795</v>
      </c>
    </row>
    <row r="86" spans="1:494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 s="102" t="s">
        <v>679</v>
      </c>
      <c r="QU86" s="147" t="s">
        <v>232</v>
      </c>
      <c r="QV86" s="64">
        <f>-3.5*4*115</f>
        <v>-1610</v>
      </c>
      <c r="QW86" s="64">
        <v>-536.20000000000005</v>
      </c>
      <c r="QX86" s="102"/>
      <c r="QY86" s="154">
        <v>9</v>
      </c>
      <c r="QZ86" s="44">
        <v>0.43300000000000005</v>
      </c>
      <c r="RA86" s="44">
        <v>0</v>
      </c>
      <c r="RB86" s="44">
        <v>0</v>
      </c>
      <c r="RC86" s="44">
        <v>0</v>
      </c>
      <c r="RD86" s="44">
        <v>0</v>
      </c>
      <c r="RE86" s="44">
        <v>0</v>
      </c>
      <c r="RF86" s="44">
        <v>0</v>
      </c>
      <c r="RG86" s="44">
        <v>0</v>
      </c>
      <c r="RH86" s="44">
        <f t="shared" si="85"/>
        <v>-7.5972955776317352</v>
      </c>
      <c r="RI86" s="44">
        <f t="shared" si="85"/>
        <v>-7.7450743716579487</v>
      </c>
      <c r="RJ86" s="44">
        <f t="shared" si="85"/>
        <v>-7.8087064606499892</v>
      </c>
      <c r="RK86" s="44">
        <f t="shared" si="85"/>
        <v>-7.8366588678753741</v>
      </c>
      <c r="RL86" s="44">
        <f t="shared" si="85"/>
        <v>-7.7907266915498061</v>
      </c>
      <c r="RM86" s="44">
        <f t="shared" si="85"/>
        <v>-7.815498093468336</v>
      </c>
      <c r="RN86" s="44">
        <f t="shared" si="85"/>
        <v>-7.8497195637961319</v>
      </c>
      <c r="RO86" s="44">
        <f t="shared" si="85"/>
        <v>-7.8160113019032655</v>
      </c>
      <c r="RP86" s="44">
        <f t="shared" si="85"/>
        <v>-7.8426928062324004</v>
      </c>
      <c r="RQ86" s="44">
        <f t="shared" si="85"/>
        <v>-7.7728908425426431</v>
      </c>
      <c r="RR86" s="44">
        <f t="shared" si="85"/>
        <v>-7.8570089153113116</v>
      </c>
      <c r="RS86" s="44">
        <f t="shared" si="85"/>
        <v>-7.7676942736062315</v>
      </c>
      <c r="RT86" s="44">
        <f t="shared" si="85"/>
        <v>-7.7891002693356857</v>
      </c>
      <c r="RW86" s="44">
        <f t="shared" si="87"/>
        <v>10.7932077</v>
      </c>
      <c r="RX86" s="44">
        <v>0.43300000000000005</v>
      </c>
      <c r="RY86" s="44">
        <f t="shared" si="86"/>
        <v>7.8307792073887725</v>
      </c>
      <c r="RZ86" s="44">
        <f t="shared" si="88"/>
        <v>-7.8307792073887725</v>
      </c>
    </row>
    <row r="87" spans="1:494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 s="102" t="s">
        <v>680</v>
      </c>
      <c r="QU87" s="147" t="s">
        <v>232</v>
      </c>
      <c r="QV87" s="64">
        <f>-3.5*4*115</f>
        <v>-1610</v>
      </c>
      <c r="QW87" s="64">
        <v>-536.20000000000005</v>
      </c>
      <c r="QX87" s="102"/>
      <c r="QY87" s="154">
        <v>10</v>
      </c>
      <c r="QZ87" s="44">
        <v>0.46600000000000008</v>
      </c>
      <c r="RA87" s="44">
        <v>0</v>
      </c>
      <c r="RB87" s="44">
        <v>0</v>
      </c>
      <c r="RC87" s="44">
        <v>0</v>
      </c>
      <c r="RD87" s="44">
        <v>0</v>
      </c>
      <c r="RE87" s="44">
        <v>0</v>
      </c>
      <c r="RF87" s="44">
        <v>0</v>
      </c>
      <c r="RG87" s="44">
        <v>0</v>
      </c>
      <c r="RH87" s="44">
        <f t="shared" si="85"/>
        <v>-6.9878560930316382</v>
      </c>
      <c r="RI87" s="44">
        <f t="shared" si="85"/>
        <v>-7.33735363621311</v>
      </c>
      <c r="RJ87" s="44">
        <f t="shared" si="85"/>
        <v>-7.3866018096634214</v>
      </c>
      <c r="RK87" s="44">
        <f t="shared" si="85"/>
        <v>-7.3320743331496443</v>
      </c>
      <c r="RL87" s="44">
        <f t="shared" si="85"/>
        <v>-7.4281718997910042</v>
      </c>
      <c r="RM87" s="44">
        <f t="shared" si="85"/>
        <v>-7.2573951754884813</v>
      </c>
      <c r="RN87" s="44">
        <f t="shared" si="85"/>
        <v>-7.3305604448494694</v>
      </c>
      <c r="RO87" s="44">
        <f t="shared" si="85"/>
        <v>-7.3644500746549273</v>
      </c>
      <c r="RP87" s="44">
        <f t="shared" si="85"/>
        <v>-7.3291912046414778</v>
      </c>
      <c r="RQ87" s="44">
        <f t="shared" si="85"/>
        <v>-7.3708644781638712</v>
      </c>
      <c r="RR87" s="44">
        <f t="shared" si="85"/>
        <v>-7.3590233613639384</v>
      </c>
      <c r="RS87" s="44">
        <f t="shared" si="85"/>
        <v>-7.3644841545164548</v>
      </c>
      <c r="RT87" s="44">
        <f t="shared" si="85"/>
        <v>-7.287029157888651</v>
      </c>
      <c r="RW87" s="44">
        <f t="shared" si="87"/>
        <v>11.187455400000001</v>
      </c>
      <c r="RX87" s="44">
        <v>0.46600000000000008</v>
      </c>
      <c r="RY87" s="44">
        <f t="shared" si="86"/>
        <v>7.3504547358827237</v>
      </c>
      <c r="RZ87" s="44">
        <f t="shared" si="88"/>
        <v>-7.3504547358827237</v>
      </c>
    </row>
    <row r="88" spans="1:494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 s="102" t="s">
        <v>681</v>
      </c>
      <c r="QU88" s="147" t="s">
        <v>232</v>
      </c>
      <c r="QV88" s="64">
        <f>-3.5*4*115</f>
        <v>-1610</v>
      </c>
      <c r="QW88" s="64">
        <v>-536.20000000000005</v>
      </c>
      <c r="QX88" s="102"/>
      <c r="QY88" s="154">
        <v>11</v>
      </c>
      <c r="QZ88" s="44">
        <v>0.5</v>
      </c>
      <c r="RA88" s="44">
        <v>0</v>
      </c>
      <c r="RB88" s="44">
        <v>0</v>
      </c>
      <c r="RC88" s="44">
        <v>0</v>
      </c>
      <c r="RD88" s="44">
        <v>0</v>
      </c>
      <c r="RE88" s="44">
        <v>0</v>
      </c>
      <c r="RF88" s="44">
        <v>0</v>
      </c>
      <c r="RG88" s="44">
        <v>0</v>
      </c>
      <c r="RH88" s="44">
        <f t="shared" si="85"/>
        <v>-6.545810128666302</v>
      </c>
      <c r="RI88" s="44">
        <f t="shared" si="85"/>
        <v>-7.0512715022956565</v>
      </c>
      <c r="RJ88" s="44">
        <f t="shared" si="85"/>
        <v>-7.0986191873884206</v>
      </c>
      <c r="RK88" s="44">
        <f t="shared" si="85"/>
        <v>-7.1208051949225437</v>
      </c>
      <c r="RL88" s="44">
        <f t="shared" si="85"/>
        <v>-7.1180525866366331</v>
      </c>
      <c r="RM88" s="44">
        <f t="shared" si="85"/>
        <v>-7.1834549221493935</v>
      </c>
      <c r="RN88" s="44">
        <f t="shared" si="85"/>
        <v>-7.1552596694456243</v>
      </c>
      <c r="RO88" s="44">
        <f t="shared" si="85"/>
        <v>-7.1231934988278285</v>
      </c>
      <c r="RP88" s="44">
        <f t="shared" si="85"/>
        <v>-7.0714016027159081</v>
      </c>
      <c r="RQ88" s="44">
        <f t="shared" si="85"/>
        <v>-7.0787153254577859</v>
      </c>
      <c r="RR88" s="44">
        <f t="shared" si="85"/>
        <v>-7.0749586417021204</v>
      </c>
      <c r="RS88" s="44">
        <f t="shared" si="85"/>
        <v>-7.1028853378771721</v>
      </c>
      <c r="RT88" s="44">
        <f t="shared" si="85"/>
        <v>-7.1551701866038711</v>
      </c>
      <c r="RW88" s="44">
        <f t="shared" si="87"/>
        <v>11.59365</v>
      </c>
      <c r="RX88" s="44">
        <v>0.5</v>
      </c>
      <c r="RY88" s="44">
        <f t="shared" si="86"/>
        <v>7.1191819641560663</v>
      </c>
      <c r="RZ88" s="44">
        <f t="shared" si="88"/>
        <v>-7.1191819641560663</v>
      </c>
    </row>
    <row r="89" spans="1:494" x14ac:dyDescent="0.3">
      <c r="A89">
        <v>0</v>
      </c>
      <c r="B89">
        <v>0</v>
      </c>
      <c r="C89">
        <v>4.2268000000000079</v>
      </c>
      <c r="D89">
        <v>5.6358000000000068</v>
      </c>
      <c r="E89">
        <v>7.0447000000000024</v>
      </c>
      <c r="F89">
        <v>8.4537000000000173</v>
      </c>
      <c r="G89">
        <v>9.6426502962356846</v>
      </c>
      <c r="H89">
        <v>9.8636541333295025</v>
      </c>
      <c r="I89">
        <v>9.8339172373127308</v>
      </c>
      <c r="J89">
        <v>9.7406817937206522</v>
      </c>
      <c r="K89">
        <v>9.9310425507864242</v>
      </c>
      <c r="L89">
        <v>9.9444392564166204</v>
      </c>
      <c r="M89">
        <v>9.9408414457786307</v>
      </c>
      <c r="N89">
        <v>9.9204811988241417</v>
      </c>
      <c r="O89">
        <v>9.9425607260784865</v>
      </c>
      <c r="P89">
        <v>9.89462286756455</v>
      </c>
      <c r="Q89">
        <v>9.9502158101497962</v>
      </c>
      <c r="R89">
        <v>9.9843955827255062</v>
      </c>
      <c r="S89">
        <v>9.9954993316522636</v>
      </c>
      <c r="T89">
        <v>10.026935570525291</v>
      </c>
      <c r="U89">
        <v>0</v>
      </c>
      <c r="V89">
        <v>0</v>
      </c>
      <c r="W89">
        <v>0</v>
      </c>
      <c r="X89">
        <v>5.6358000000000068</v>
      </c>
      <c r="Y89">
        <v>7.0447000000000024</v>
      </c>
      <c r="Z89">
        <v>8.4537000000000173</v>
      </c>
      <c r="AA89">
        <v>9.8627000000000127</v>
      </c>
      <c r="AB89">
        <v>11.271600000000014</v>
      </c>
      <c r="AC89">
        <v>12.590959057055011</v>
      </c>
      <c r="AD89">
        <v>13.147714744762977</v>
      </c>
      <c r="AE89">
        <v>13.139093034051125</v>
      </c>
      <c r="AF89">
        <v>13.267167434229252</v>
      </c>
      <c r="AG89">
        <v>13.38903112160542</v>
      </c>
      <c r="AH89">
        <v>13.29782641902851</v>
      </c>
      <c r="AI89">
        <v>13.216039765915312</v>
      </c>
      <c r="AJ89">
        <v>13.285731861945905</v>
      </c>
      <c r="AK89">
        <v>13.206978239698016</v>
      </c>
      <c r="AL89">
        <v>13.43667233798608</v>
      </c>
      <c r="AM89">
        <v>13.364778535244612</v>
      </c>
      <c r="AN89">
        <v>13.344112241716996</v>
      </c>
      <c r="AO89">
        <v>0</v>
      </c>
      <c r="AP89">
        <v>0</v>
      </c>
      <c r="AQ89">
        <v>0</v>
      </c>
      <c r="AR89">
        <v>0</v>
      </c>
      <c r="AS89">
        <v>7.0447000000000024</v>
      </c>
      <c r="AT89">
        <v>8.4537000000000173</v>
      </c>
      <c r="AU89">
        <v>9.8627000000000127</v>
      </c>
      <c r="AV89">
        <v>11.271600000000014</v>
      </c>
      <c r="AW89">
        <v>12.6806</v>
      </c>
      <c r="AX89">
        <v>14.089529999999984</v>
      </c>
      <c r="AY89">
        <v>15.452054705519517</v>
      </c>
      <c r="AZ89">
        <v>16.341045418791317</v>
      </c>
      <c r="BA89">
        <v>16.512352922846212</v>
      </c>
      <c r="BB89">
        <v>16.50599507003411</v>
      </c>
      <c r="BC89">
        <v>16.459380607206811</v>
      </c>
      <c r="BD89">
        <v>16.478182710212682</v>
      </c>
      <c r="BE89">
        <v>16.598845254648719</v>
      </c>
      <c r="BF89">
        <v>16.721482715933995</v>
      </c>
      <c r="BG89">
        <v>16.862466591577775</v>
      </c>
      <c r="BH89">
        <v>16.64124923347358</v>
      </c>
      <c r="BI89">
        <v>0</v>
      </c>
      <c r="BJ89">
        <v>0</v>
      </c>
      <c r="BK89">
        <v>0</v>
      </c>
      <c r="BL89">
        <v>0</v>
      </c>
      <c r="BM89">
        <v>7.0447000000000015</v>
      </c>
      <c r="BN89">
        <v>8.4537000000000173</v>
      </c>
      <c r="BO89">
        <v>9.8627000000000127</v>
      </c>
      <c r="BP89">
        <v>11.271600000000014</v>
      </c>
      <c r="BQ89">
        <v>12.6806</v>
      </c>
      <c r="BR89">
        <v>14.089529999999984</v>
      </c>
      <c r="BS89">
        <v>15.498499999999984</v>
      </c>
      <c r="BT89">
        <v>16.907500000000024</v>
      </c>
      <c r="BU89">
        <v>18.279122532183774</v>
      </c>
      <c r="BV89">
        <v>19.460516175640997</v>
      </c>
      <c r="BW89">
        <v>19.771658524626144</v>
      </c>
      <c r="BX89">
        <v>19.974257936505968</v>
      </c>
      <c r="BY89">
        <v>19.982700721858617</v>
      </c>
      <c r="BZ89">
        <v>20.159769035735941</v>
      </c>
      <c r="CA89">
        <v>20.151152005006235</v>
      </c>
      <c r="CB89">
        <v>20.274454000504345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8.453700000000012</v>
      </c>
      <c r="CI89">
        <v>9.8627000000000127</v>
      </c>
      <c r="CJ89">
        <v>11.271600000000014</v>
      </c>
      <c r="CK89">
        <v>12.6806</v>
      </c>
      <c r="CL89">
        <v>14.089529999999984</v>
      </c>
      <c r="CM89">
        <v>15.498499999999984</v>
      </c>
      <c r="CN89">
        <v>16.907500000000024</v>
      </c>
      <c r="CO89">
        <v>18.316399999999977</v>
      </c>
      <c r="CP89">
        <v>19.725400000000025</v>
      </c>
      <c r="CQ89">
        <v>20.907379918404207</v>
      </c>
      <c r="CR89">
        <v>22.161788941967956</v>
      </c>
      <c r="CS89">
        <v>22.967376793214989</v>
      </c>
      <c r="CT89">
        <v>23.469456011933275</v>
      </c>
      <c r="CU89">
        <v>23.545847348409623</v>
      </c>
      <c r="CV89">
        <v>23.640179510717314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8.4536999999999995</v>
      </c>
      <c r="DC89">
        <v>9.8627000000000127</v>
      </c>
      <c r="DD89">
        <v>11.271600000000014</v>
      </c>
      <c r="DE89">
        <v>12.6806</v>
      </c>
      <c r="DF89">
        <v>14.089529999999984</v>
      </c>
      <c r="DG89">
        <v>15.498499999999984</v>
      </c>
      <c r="DH89">
        <v>16.907500000000024</v>
      </c>
      <c r="DI89">
        <v>18.316399999999977</v>
      </c>
      <c r="DJ89">
        <v>19.725400000000025</v>
      </c>
      <c r="DK89">
        <v>20.927100980392147</v>
      </c>
      <c r="DL89">
        <v>22.322287254901966</v>
      </c>
      <c r="DM89">
        <v>23.691361983194398</v>
      </c>
      <c r="DN89">
        <v>24.910085104178922</v>
      </c>
      <c r="DO89">
        <v>25.702823767981716</v>
      </c>
      <c r="DP89">
        <v>26.09276834959552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9.8627000000000091</v>
      </c>
      <c r="DX89">
        <v>11.271600000000014</v>
      </c>
      <c r="DY89">
        <v>12.6806</v>
      </c>
      <c r="DZ89">
        <v>14.089529999999984</v>
      </c>
      <c r="EA89">
        <v>15.498499999999984</v>
      </c>
      <c r="EB89">
        <v>16.907500000000024</v>
      </c>
      <c r="EC89">
        <v>18.316399999999977</v>
      </c>
      <c r="ED89">
        <v>19.725400000000025</v>
      </c>
      <c r="EE89">
        <v>20.927100980392147</v>
      </c>
      <c r="EF89">
        <v>22.322287254901966</v>
      </c>
      <c r="EG89">
        <v>23.717374509803918</v>
      </c>
      <c r="EH89">
        <v>25.090642419494539</v>
      </c>
      <c r="EI89">
        <v>26.368448172170947</v>
      </c>
      <c r="EJ89">
        <v>27.265599811903876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9.862700000000002</v>
      </c>
      <c r="ER89">
        <v>11.271600000000012</v>
      </c>
      <c r="ES89">
        <v>12.6806</v>
      </c>
      <c r="ET89">
        <v>14.089529999999984</v>
      </c>
      <c r="EU89">
        <v>15.498499999999984</v>
      </c>
      <c r="EV89">
        <v>16.907500000000024</v>
      </c>
      <c r="EW89">
        <v>18.316399999999977</v>
      </c>
      <c r="EX89">
        <v>19.725400000000025</v>
      </c>
      <c r="EY89">
        <v>20.927100980392147</v>
      </c>
      <c r="EZ89">
        <v>22.322287254901966</v>
      </c>
      <c r="FA89">
        <v>23.717374509803918</v>
      </c>
      <c r="FB89">
        <v>25.112560784313722</v>
      </c>
      <c r="FC89">
        <v>26.476768995967443</v>
      </c>
      <c r="FD89">
        <v>27.726831626382893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11.271600000000007</v>
      </c>
      <c r="FM89">
        <v>12.6806</v>
      </c>
      <c r="FN89">
        <v>14.089529999999984</v>
      </c>
      <c r="FO89">
        <v>15.498499999999984</v>
      </c>
      <c r="FP89">
        <v>16.907500000000024</v>
      </c>
      <c r="FQ89">
        <v>18.316399999999977</v>
      </c>
      <c r="FR89">
        <v>19.725400000000025</v>
      </c>
      <c r="FS89">
        <v>20.927100980392147</v>
      </c>
      <c r="FT89">
        <v>22.322287254901966</v>
      </c>
      <c r="FU89">
        <v>23.717374509803918</v>
      </c>
      <c r="FV89">
        <v>25.112560784313722</v>
      </c>
      <c r="FW89">
        <v>26.507747058823497</v>
      </c>
      <c r="FX89">
        <v>27.895102663315594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11.271600000000005</v>
      </c>
      <c r="GG89">
        <v>12.6806</v>
      </c>
      <c r="GH89">
        <v>14.089529999999984</v>
      </c>
      <c r="GI89">
        <v>15.498499999999984</v>
      </c>
      <c r="GJ89">
        <v>16.907500000000024</v>
      </c>
      <c r="GK89">
        <v>18.316399999999977</v>
      </c>
      <c r="GL89">
        <v>19.725400000000025</v>
      </c>
      <c r="GM89">
        <v>20.927100980392147</v>
      </c>
      <c r="GN89">
        <v>22.322287254901966</v>
      </c>
      <c r="GO89">
        <v>23.717374509803918</v>
      </c>
      <c r="GP89">
        <v>25.112560784313722</v>
      </c>
      <c r="GQ89">
        <v>26.507747058823497</v>
      </c>
      <c r="GR89">
        <v>27.902834313725457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11.271599999999999</v>
      </c>
      <c r="HA89">
        <v>12.680600000000013</v>
      </c>
      <c r="HB89">
        <v>14.089529999999984</v>
      </c>
      <c r="HC89">
        <v>15.498499999999984</v>
      </c>
      <c r="HD89">
        <v>16.907500000000024</v>
      </c>
      <c r="HE89">
        <v>18.316399999999977</v>
      </c>
      <c r="HF89">
        <v>19.725400000000025</v>
      </c>
      <c r="HG89">
        <v>20.927100980392147</v>
      </c>
      <c r="HH89">
        <v>22.322287254901966</v>
      </c>
      <c r="HI89">
        <v>23.717374509803918</v>
      </c>
      <c r="HJ89">
        <v>25.112560784313722</v>
      </c>
      <c r="HK89">
        <v>26.507747058823497</v>
      </c>
      <c r="HL89">
        <v>27.902834313725457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12.680600000000002</v>
      </c>
      <c r="HV89">
        <v>14.089529999999984</v>
      </c>
      <c r="HW89">
        <v>15.498499999999984</v>
      </c>
      <c r="HX89">
        <v>16.907500000000024</v>
      </c>
      <c r="HY89">
        <v>18.316399999999977</v>
      </c>
      <c r="HZ89">
        <v>19.725400000000025</v>
      </c>
      <c r="IA89">
        <v>20.927100980392147</v>
      </c>
      <c r="IB89">
        <v>22.322287254901966</v>
      </c>
      <c r="IC89">
        <v>23.717374509803918</v>
      </c>
      <c r="ID89">
        <v>25.112560784313722</v>
      </c>
      <c r="IE89">
        <v>26.507747058823497</v>
      </c>
      <c r="IF89">
        <v>27.902834313725457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12.6806</v>
      </c>
      <c r="IP89">
        <v>14.089529999999987</v>
      </c>
      <c r="IQ89">
        <v>15.498499999999984</v>
      </c>
      <c r="IR89">
        <v>16.907500000000024</v>
      </c>
      <c r="IS89">
        <v>18.316399999999977</v>
      </c>
      <c r="IT89">
        <v>19.725400000000025</v>
      </c>
      <c r="IU89">
        <v>20.927100980392147</v>
      </c>
      <c r="IV89">
        <v>22.322287254901966</v>
      </c>
      <c r="IW89">
        <v>23.717374509803918</v>
      </c>
      <c r="IX89">
        <v>25.112560784313722</v>
      </c>
      <c r="IY89">
        <v>26.507747058823497</v>
      </c>
      <c r="IZ89">
        <v>27.902834313725457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14.089530000000007</v>
      </c>
      <c r="JK89">
        <v>15.498499999999986</v>
      </c>
      <c r="JL89">
        <v>16.907500000000024</v>
      </c>
      <c r="JM89">
        <v>18.316399999999977</v>
      </c>
      <c r="JN89">
        <v>19.725400000000025</v>
      </c>
      <c r="JO89">
        <v>20.927100980392147</v>
      </c>
      <c r="JP89">
        <v>22.322287254901966</v>
      </c>
      <c r="JQ89">
        <v>23.717374509803918</v>
      </c>
      <c r="JR89">
        <v>25.112560784313722</v>
      </c>
      <c r="JS89">
        <v>26.507747058823497</v>
      </c>
      <c r="JT89">
        <v>27.902834313725457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14.089530000000002</v>
      </c>
      <c r="KE89">
        <v>15.498500000000002</v>
      </c>
      <c r="KF89">
        <v>16.907500000000024</v>
      </c>
      <c r="KG89">
        <v>18.316399999999977</v>
      </c>
      <c r="KH89">
        <v>19.725400000000025</v>
      </c>
      <c r="KI89">
        <v>20.927100980392147</v>
      </c>
      <c r="KJ89">
        <v>22.322287254901966</v>
      </c>
      <c r="KK89">
        <v>23.717374509803918</v>
      </c>
      <c r="KL89">
        <v>25.112560784313722</v>
      </c>
      <c r="KM89">
        <v>26.507747058823497</v>
      </c>
      <c r="KN89">
        <v>27.902834313725457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14.089530000000002</v>
      </c>
      <c r="KY89">
        <v>15.498500000000005</v>
      </c>
      <c r="KZ89">
        <v>16.907500000000024</v>
      </c>
      <c r="LA89">
        <v>18.316399999999977</v>
      </c>
      <c r="LB89">
        <v>19.725400000000025</v>
      </c>
      <c r="LC89">
        <v>20.927100980392147</v>
      </c>
      <c r="LD89">
        <v>22.322287254901966</v>
      </c>
      <c r="LE89">
        <v>23.717374509803918</v>
      </c>
      <c r="LF89">
        <v>25.112560784313722</v>
      </c>
      <c r="LG89">
        <v>26.507747058823497</v>
      </c>
      <c r="LH89">
        <v>27.902834313725457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15.498500000000002</v>
      </c>
      <c r="LT89">
        <v>16.90750000000002</v>
      </c>
      <c r="LU89">
        <v>18.316399999999977</v>
      </c>
      <c r="LV89">
        <v>19.725400000000025</v>
      </c>
      <c r="LW89">
        <v>20.927100980392147</v>
      </c>
      <c r="LX89">
        <v>22.322287254901966</v>
      </c>
      <c r="LY89">
        <v>23.717374509803918</v>
      </c>
      <c r="LZ89">
        <v>25.112560784313722</v>
      </c>
      <c r="MA89">
        <v>26.507747058823497</v>
      </c>
      <c r="MB89">
        <v>27.902834313725457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16.907500000000006</v>
      </c>
      <c r="MO89">
        <v>18.316399999999991</v>
      </c>
      <c r="MP89">
        <v>19.725400000000025</v>
      </c>
      <c r="MQ89">
        <v>20.927100980392147</v>
      </c>
      <c r="MR89">
        <v>22.322287254901966</v>
      </c>
      <c r="MS89">
        <v>23.717374509803918</v>
      </c>
      <c r="MT89">
        <v>25.112560784313722</v>
      </c>
      <c r="MU89">
        <v>26.507747058823497</v>
      </c>
      <c r="MV89">
        <v>27.902834313725457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16.907499999999999</v>
      </c>
      <c r="NI89">
        <v>18.316399999999991</v>
      </c>
      <c r="NJ89">
        <v>19.725400000000022</v>
      </c>
      <c r="NK89">
        <v>20.927100980392147</v>
      </c>
      <c r="NL89">
        <v>22.322287254901966</v>
      </c>
      <c r="NM89">
        <v>23.717374509803918</v>
      </c>
      <c r="NN89">
        <v>25.112560784313722</v>
      </c>
      <c r="NO89">
        <v>26.507747058823497</v>
      </c>
      <c r="NP89">
        <v>27.902834313725457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18.316399999999998</v>
      </c>
      <c r="OD89">
        <v>19.725399999999993</v>
      </c>
      <c r="OE89">
        <v>20.902054945054928</v>
      </c>
      <c r="OF89">
        <v>22.322287254901966</v>
      </c>
      <c r="OG89">
        <v>23.717374509803918</v>
      </c>
      <c r="OH89">
        <v>25.112560784313722</v>
      </c>
      <c r="OI89">
        <v>26.507747058823497</v>
      </c>
      <c r="OJ89">
        <v>27.902834313725457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19.725400000000004</v>
      </c>
      <c r="OY89">
        <v>20.776091525423737</v>
      </c>
      <c r="OZ89">
        <v>22.300898924731207</v>
      </c>
      <c r="PA89">
        <v>23.717374509803918</v>
      </c>
      <c r="PB89">
        <v>25.112560784313722</v>
      </c>
      <c r="PC89">
        <v>26.507747058823497</v>
      </c>
      <c r="PD89">
        <v>27.902834313725457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20.02196842105263</v>
      </c>
      <c r="PT89">
        <v>22.225788732394392</v>
      </c>
      <c r="PU89">
        <v>23.694649462365568</v>
      </c>
      <c r="PV89">
        <v>25.112560784313722</v>
      </c>
      <c r="PW89">
        <v>26.507747058823497</v>
      </c>
      <c r="PX89">
        <v>27.902834313725457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16.907440000000001</v>
      </c>
      <c r="QN89">
        <v>21.563156521739121</v>
      </c>
      <c r="QO89">
        <v>23.632837333333296</v>
      </c>
      <c r="QP89">
        <v>25.07940888888891</v>
      </c>
      <c r="QQ89">
        <v>26.507747058823497</v>
      </c>
      <c r="QR89">
        <v>27.902834313725457</v>
      </c>
      <c r="QS89" s="102" t="s">
        <v>682</v>
      </c>
      <c r="QU89" s="147"/>
      <c r="QV89" s="148"/>
      <c r="QW89" s="148"/>
      <c r="QX89" s="102"/>
      <c r="QY89" s="154">
        <v>12</v>
      </c>
      <c r="QZ89" s="44">
        <v>0.53300000000000003</v>
      </c>
      <c r="RA89" s="44">
        <v>0</v>
      </c>
      <c r="RB89" s="44">
        <v>0</v>
      </c>
      <c r="RC89" s="44">
        <v>0</v>
      </c>
      <c r="RD89" s="44">
        <v>0</v>
      </c>
      <c r="RE89" s="44">
        <v>0</v>
      </c>
      <c r="RF89" s="44">
        <v>0</v>
      </c>
      <c r="RG89" s="44">
        <v>0</v>
      </c>
      <c r="RH89" s="44">
        <v>0</v>
      </c>
      <c r="RI89" s="44">
        <f t="shared" si="85"/>
        <v>-6.5794967607618426</v>
      </c>
      <c r="RJ89" s="44">
        <f t="shared" si="85"/>
        <v>-6.9576073414503563</v>
      </c>
      <c r="RK89" s="44">
        <f t="shared" si="85"/>
        <v>-6.9798103622108885</v>
      </c>
      <c r="RL89" s="44">
        <f t="shared" si="85"/>
        <v>-6.971160865808435</v>
      </c>
      <c r="RM89" s="44">
        <f t="shared" si="85"/>
        <v>-6.8802524961995788</v>
      </c>
      <c r="RN89" s="44">
        <f t="shared" si="85"/>
        <v>-6.8769802979982666</v>
      </c>
      <c r="RO89" s="44">
        <f t="shared" si="85"/>
        <v>-6.9184219952383197</v>
      </c>
      <c r="RP89" s="44">
        <f t="shared" si="85"/>
        <v>-6.9111772495253758</v>
      </c>
      <c r="RQ89" s="44">
        <f t="shared" si="85"/>
        <v>-6.9567774658592025</v>
      </c>
      <c r="RR89" s="44">
        <f t="shared" si="85"/>
        <v>-6.887631956175265</v>
      </c>
      <c r="RS89" s="44">
        <f t="shared" si="85"/>
        <v>-6.9606617076630899</v>
      </c>
      <c r="RT89" s="44">
        <f t="shared" si="85"/>
        <v>-6.9620826278803669</v>
      </c>
      <c r="RW89" s="44">
        <f t="shared" si="87"/>
        <v>11.987897700000001</v>
      </c>
      <c r="RX89" s="44">
        <v>0.53300000000000003</v>
      </c>
      <c r="RY89" s="44">
        <f t="shared" si="86"/>
        <v>6.9712475046676436</v>
      </c>
      <c r="RZ89" s="44">
        <f t="shared" si="88"/>
        <v>-6.9712475046676436</v>
      </c>
    </row>
    <row r="90" spans="1:494" x14ac:dyDescent="0.3">
      <c r="A90">
        <v>0</v>
      </c>
      <c r="B90">
        <v>0</v>
      </c>
      <c r="C90">
        <v>37.624781257970824</v>
      </c>
      <c r="D90">
        <v>37.538297064595646</v>
      </c>
      <c r="E90">
        <v>37.698592972786848</v>
      </c>
      <c r="F90">
        <v>37.64062066233808</v>
      </c>
      <c r="G90">
        <v>37.772395373573943</v>
      </c>
      <c r="H90">
        <v>37.838103819805603</v>
      </c>
      <c r="I90">
        <v>37.721091791459628</v>
      </c>
      <c r="J90">
        <v>37.340233486771751</v>
      </c>
      <c r="K90">
        <v>37.735196223113455</v>
      </c>
      <c r="L90">
        <v>37.714643394126682</v>
      </c>
      <c r="M90">
        <v>37.614892073212332</v>
      </c>
      <c r="N90">
        <v>37.572151308912005</v>
      </c>
      <c r="O90">
        <v>37.373153052255077</v>
      </c>
      <c r="P90">
        <v>37.23896695944655</v>
      </c>
      <c r="Q90">
        <v>37.303110152008394</v>
      </c>
      <c r="R90">
        <v>37.283918151196573</v>
      </c>
      <c r="S90">
        <v>37.250299191646995</v>
      </c>
      <c r="T90">
        <v>37.269767954763118</v>
      </c>
      <c r="U90">
        <v>0</v>
      </c>
      <c r="V90">
        <v>0</v>
      </c>
      <c r="W90">
        <v>0</v>
      </c>
      <c r="X90">
        <v>53.519316783225719</v>
      </c>
      <c r="Y90">
        <v>53.078155005332398</v>
      </c>
      <c r="Z90">
        <v>53.088104678278526</v>
      </c>
      <c r="AA90">
        <v>53.064525404434811</v>
      </c>
      <c r="AB90">
        <v>53.277928962700244</v>
      </c>
      <c r="AC90">
        <v>53.680605682568938</v>
      </c>
      <c r="AD90">
        <v>53.425850009348707</v>
      </c>
      <c r="AE90">
        <v>53.194444121754067</v>
      </c>
      <c r="AF90">
        <v>53.422006666816124</v>
      </c>
      <c r="AG90">
        <v>53.636246613034352</v>
      </c>
      <c r="AH90">
        <v>53.191225357081478</v>
      </c>
      <c r="AI90">
        <v>52.813130953296202</v>
      </c>
      <c r="AJ90">
        <v>52.805583352287087</v>
      </c>
      <c r="AK90">
        <v>52.529642365937264</v>
      </c>
      <c r="AL90">
        <v>52.981129805486688</v>
      </c>
      <c r="AM90">
        <v>52.707490206447446</v>
      </c>
      <c r="AN90">
        <v>52.525534114517392</v>
      </c>
      <c r="AO90">
        <v>0</v>
      </c>
      <c r="AP90">
        <v>0</v>
      </c>
      <c r="AQ90">
        <v>0</v>
      </c>
      <c r="AR90">
        <v>0</v>
      </c>
      <c r="AS90">
        <v>68.962125225140454</v>
      </c>
      <c r="AT90">
        <v>69.35705522532669</v>
      </c>
      <c r="AU90">
        <v>69.152955187916945</v>
      </c>
      <c r="AV90">
        <v>69.072259926076697</v>
      </c>
      <c r="AW90">
        <v>69.046578672303227</v>
      </c>
      <c r="AX90">
        <v>69.29054895650178</v>
      </c>
      <c r="AY90">
        <v>69.133834723637534</v>
      </c>
      <c r="AZ90">
        <v>69.191565902615153</v>
      </c>
      <c r="BA90">
        <v>69.101343308258322</v>
      </c>
      <c r="BB90">
        <v>68.89639607725934</v>
      </c>
      <c r="BC90">
        <v>68.358491687320296</v>
      </c>
      <c r="BD90">
        <v>68.2406595263909</v>
      </c>
      <c r="BE90">
        <v>68.438874285245234</v>
      </c>
      <c r="BF90">
        <v>68.659585385391395</v>
      </c>
      <c r="BG90">
        <v>68.851366402013667</v>
      </c>
      <c r="BH90">
        <v>68.12683591709451</v>
      </c>
      <c r="BI90">
        <v>0</v>
      </c>
      <c r="BJ90">
        <v>0</v>
      </c>
      <c r="BK90">
        <v>0</v>
      </c>
      <c r="BL90">
        <v>0</v>
      </c>
      <c r="BM90">
        <v>80.097239532959676</v>
      </c>
      <c r="BN90">
        <v>85.250207896844458</v>
      </c>
      <c r="BO90">
        <v>84.620730113551673</v>
      </c>
      <c r="BP90">
        <v>85.527485295139414</v>
      </c>
      <c r="BQ90">
        <v>84.784821182543567</v>
      </c>
      <c r="BR90">
        <v>84.831221874169785</v>
      </c>
      <c r="BS90">
        <v>84.801319569373803</v>
      </c>
      <c r="BT90">
        <v>84.861291039205042</v>
      </c>
      <c r="BU90">
        <v>84.897444024925747</v>
      </c>
      <c r="BV90">
        <v>85.000917275923911</v>
      </c>
      <c r="BW90">
        <v>84.236038918154549</v>
      </c>
      <c r="BX90">
        <v>84.212058514762674</v>
      </c>
      <c r="BY90">
        <v>83.964967656975929</v>
      </c>
      <c r="BZ90">
        <v>84.27004886907666</v>
      </c>
      <c r="CA90">
        <v>84.060538264336188</v>
      </c>
      <c r="CB90">
        <v>84.217720023306413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98.520784780065782</v>
      </c>
      <c r="CI90">
        <v>100.84288438901476</v>
      </c>
      <c r="CJ90">
        <v>100.46838303278861</v>
      </c>
      <c r="CK90">
        <v>101.02995021199325</v>
      </c>
      <c r="CL90">
        <v>100.58652805786966</v>
      </c>
      <c r="CM90">
        <v>100.7835010336165</v>
      </c>
      <c r="CN90">
        <v>99.687591497757609</v>
      </c>
      <c r="CO90">
        <v>100.34118781376782</v>
      </c>
      <c r="CP90">
        <v>101.2276112909274</v>
      </c>
      <c r="CQ90">
        <v>99.482913366520023</v>
      </c>
      <c r="CR90">
        <v>99.853999200466916</v>
      </c>
      <c r="CS90">
        <v>99.127185914030292</v>
      </c>
      <c r="CT90">
        <v>99.883255675372894</v>
      </c>
      <c r="CU90">
        <v>99.806481459629083</v>
      </c>
      <c r="CV90">
        <v>99.706999534887004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103.98304712942324</v>
      </c>
      <c r="DC90">
        <v>110.10785908557285</v>
      </c>
      <c r="DD90">
        <v>111.51662017130846</v>
      </c>
      <c r="DE90">
        <v>111.03093914792603</v>
      </c>
      <c r="DF90">
        <v>111.29852708001623</v>
      </c>
      <c r="DG90">
        <v>111.60853228759565</v>
      </c>
      <c r="DH90">
        <v>111.16023282535367</v>
      </c>
      <c r="DI90">
        <v>110.1290986628124</v>
      </c>
      <c r="DJ90">
        <v>111.14051192604133</v>
      </c>
      <c r="DK90">
        <v>109.80891608167978</v>
      </c>
      <c r="DL90">
        <v>110.21996081517688</v>
      </c>
      <c r="DM90">
        <v>109.60524697076707</v>
      </c>
      <c r="DN90">
        <v>110.18656688440518</v>
      </c>
      <c r="DO90">
        <v>110.03509267794283</v>
      </c>
      <c r="DP90">
        <v>110.44332797914728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119.54076128616759</v>
      </c>
      <c r="DX90">
        <v>120.72896395022488</v>
      </c>
      <c r="DY90">
        <v>121.25326518724191</v>
      </c>
      <c r="DZ90">
        <v>121.73519897695698</v>
      </c>
      <c r="EA90">
        <v>121.06025246223722</v>
      </c>
      <c r="EB90">
        <v>122.36584487337558</v>
      </c>
      <c r="EC90">
        <v>121.26937313233915</v>
      </c>
      <c r="ED90">
        <v>121.63011347438169</v>
      </c>
      <c r="EE90">
        <v>120.42495739593851</v>
      </c>
      <c r="EF90">
        <v>120.43975834652858</v>
      </c>
      <c r="EG90">
        <v>119.28579425085186</v>
      </c>
      <c r="EH90">
        <v>119.85487843283558</v>
      </c>
      <c r="EI90">
        <v>120.35241682686785</v>
      </c>
      <c r="EJ90">
        <v>120.38264854127206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124.5375105043088</v>
      </c>
      <c r="ER90">
        <v>131.70876789848279</v>
      </c>
      <c r="ES90">
        <v>132.24943312191814</v>
      </c>
      <c r="ET90">
        <v>131.70511002741875</v>
      </c>
      <c r="EU90">
        <v>132.22193954462924</v>
      </c>
      <c r="EV90">
        <v>132.133960817587</v>
      </c>
      <c r="EW90">
        <v>132.22599503894816</v>
      </c>
      <c r="EX90">
        <v>132.47209934738532</v>
      </c>
      <c r="EY90">
        <v>130.87237831076658</v>
      </c>
      <c r="EZ90">
        <v>131.16022516532081</v>
      </c>
      <c r="FA90">
        <v>131.652048072844</v>
      </c>
      <c r="FB90">
        <v>131.10343405986816</v>
      </c>
      <c r="FC90">
        <v>130.68015667809811</v>
      </c>
      <c r="FD90">
        <v>130.27096770443484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139.88625719909493</v>
      </c>
      <c r="FM90">
        <v>141.62334916015342</v>
      </c>
      <c r="FN90">
        <v>143.12897153336161</v>
      </c>
      <c r="FO90">
        <v>142.9381689103505</v>
      </c>
      <c r="FP90">
        <v>142.39234584886563</v>
      </c>
      <c r="FQ90">
        <v>142.65772204803557</v>
      </c>
      <c r="FR90">
        <v>143.18591369659876</v>
      </c>
      <c r="FS90">
        <v>141.56779486544997</v>
      </c>
      <c r="FT90">
        <v>142.05579258847536</v>
      </c>
      <c r="FU90">
        <v>140.87464984852755</v>
      </c>
      <c r="FV90">
        <v>141.81947102197736</v>
      </c>
      <c r="FW90">
        <v>140.93697301856983</v>
      </c>
      <c r="FX90">
        <v>141.32457096254177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146.31288004210322</v>
      </c>
      <c r="GG90">
        <v>152.27262485715889</v>
      </c>
      <c r="GH90">
        <v>153.82524988625443</v>
      </c>
      <c r="GI90">
        <v>152.45259146001371</v>
      </c>
      <c r="GJ90">
        <v>153.98911616343702</v>
      </c>
      <c r="GK90">
        <v>151.86816254881566</v>
      </c>
      <c r="GL90">
        <v>153.03957498679958</v>
      </c>
      <c r="GM90">
        <v>151.9635255907771</v>
      </c>
      <c r="GN90">
        <v>151.75721205930421</v>
      </c>
      <c r="GO90">
        <v>152.0435058981943</v>
      </c>
      <c r="GP90">
        <v>151.92030078324697</v>
      </c>
      <c r="GQ90">
        <v>151.79514958366755</v>
      </c>
      <c r="GR90">
        <v>150.86723264417023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153.33921086463229</v>
      </c>
      <c r="HA90">
        <v>162.05555544744755</v>
      </c>
      <c r="HB90">
        <v>163.51345976870928</v>
      </c>
      <c r="HC90">
        <v>163.57346951736773</v>
      </c>
      <c r="HD90">
        <v>163.3321585194671</v>
      </c>
      <c r="HE90">
        <v>164.34242071515854</v>
      </c>
      <c r="HF90">
        <v>163.80548471024932</v>
      </c>
      <c r="HG90">
        <v>161.90182157997623</v>
      </c>
      <c r="HH90">
        <v>161.49865133578095</v>
      </c>
      <c r="HI90">
        <v>161.48452037615584</v>
      </c>
      <c r="HJ90">
        <v>161.06446125461338</v>
      </c>
      <c r="HK90">
        <v>161.98692939315106</v>
      </c>
      <c r="HL90">
        <v>162.9370478370015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168.16507219489108</v>
      </c>
      <c r="HV90">
        <v>174.70118246568973</v>
      </c>
      <c r="HW90">
        <v>175.28065637418328</v>
      </c>
      <c r="HX90">
        <v>174.95354594628216</v>
      </c>
      <c r="HY90">
        <v>173.01304395078813</v>
      </c>
      <c r="HZ90">
        <v>173.17826794286719</v>
      </c>
      <c r="IA90">
        <v>172.43122042747447</v>
      </c>
      <c r="IB90">
        <v>171.74417109229847</v>
      </c>
      <c r="IC90">
        <v>172.98180461352223</v>
      </c>
      <c r="ID90">
        <v>172.27879478064949</v>
      </c>
      <c r="IE90">
        <v>172.88025951492025</v>
      </c>
      <c r="IF90">
        <v>172.85750303985532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173.394764745994</v>
      </c>
      <c r="IP90">
        <v>182.35076599226855</v>
      </c>
      <c r="IQ90">
        <v>183.95129976105113</v>
      </c>
      <c r="IR90">
        <v>184.77863631927244</v>
      </c>
      <c r="IS90">
        <v>184.76438931666206</v>
      </c>
      <c r="IT90">
        <v>185.01221817178862</v>
      </c>
      <c r="IU90">
        <v>182.44862074144166</v>
      </c>
      <c r="IV90">
        <v>182.41156974359416</v>
      </c>
      <c r="IW90">
        <v>182.73554320626664</v>
      </c>
      <c r="IX90">
        <v>182.86006154095193</v>
      </c>
      <c r="IY90">
        <v>182.81960576350332</v>
      </c>
      <c r="IZ90">
        <v>183.38902646973597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189.78800168995537</v>
      </c>
      <c r="JK90">
        <v>195.41621438751409</v>
      </c>
      <c r="JL90">
        <v>194.87049889884074</v>
      </c>
      <c r="JM90">
        <v>195.82641373647593</v>
      </c>
      <c r="JN90">
        <v>196.30604467128657</v>
      </c>
      <c r="JO90">
        <v>193.40394241041045</v>
      </c>
      <c r="JP90">
        <v>192.76000151420811</v>
      </c>
      <c r="JQ90">
        <v>193.32693693710263</v>
      </c>
      <c r="JR90">
        <v>193.69925969663481</v>
      </c>
      <c r="JS90">
        <v>193.38632433852331</v>
      </c>
      <c r="JT90">
        <v>193.54964055811277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194.79263994628317</v>
      </c>
      <c r="KE90">
        <v>203.78486957910781</v>
      </c>
      <c r="KF90">
        <v>205.95872558457103</v>
      </c>
      <c r="KG90">
        <v>205.59920030703069</v>
      </c>
      <c r="KH90">
        <v>204.95283778857592</v>
      </c>
      <c r="KI90">
        <v>204.51108230248735</v>
      </c>
      <c r="KJ90">
        <v>203.76325307786064</v>
      </c>
      <c r="KK90">
        <v>204.05521891292815</v>
      </c>
      <c r="KL90">
        <v>204.02899595522365</v>
      </c>
      <c r="KM90">
        <v>204.99439238123313</v>
      </c>
      <c r="KN90">
        <v>205.2391768866683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202.5435406195746</v>
      </c>
      <c r="KY90">
        <v>209.81708000555352</v>
      </c>
      <c r="KZ90">
        <v>214.01956591646703</v>
      </c>
      <c r="LA90">
        <v>217.19474519929543</v>
      </c>
      <c r="LB90">
        <v>216.68084131212461</v>
      </c>
      <c r="LC90">
        <v>213.4164098447543</v>
      </c>
      <c r="LD90">
        <v>214.07877909771102</v>
      </c>
      <c r="LE90">
        <v>213.36400488023099</v>
      </c>
      <c r="LF90">
        <v>212.70456243980752</v>
      </c>
      <c r="LG90">
        <v>213.5515882999004</v>
      </c>
      <c r="LH90">
        <v>213.63200149836766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214.01326414424958</v>
      </c>
      <c r="LT90">
        <v>223.8035580611859</v>
      </c>
      <c r="LU90">
        <v>225.74961475664531</v>
      </c>
      <c r="LV90">
        <v>226.67746340535322</v>
      </c>
      <c r="LW90">
        <v>224.66089479710547</v>
      </c>
      <c r="LX90">
        <v>224.77460825121895</v>
      </c>
      <c r="LY90">
        <v>223.73167440846635</v>
      </c>
      <c r="LZ90">
        <v>225.706707594921</v>
      </c>
      <c r="MA90">
        <v>225.61942137067211</v>
      </c>
      <c r="MB90">
        <v>224.42943575086341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225.95711358376627</v>
      </c>
      <c r="MO90">
        <v>235.35153964353043</v>
      </c>
      <c r="MP90">
        <v>237.12652072914707</v>
      </c>
      <c r="MQ90">
        <v>234.6780590215445</v>
      </c>
      <c r="MR90">
        <v>236.16704444345567</v>
      </c>
      <c r="MS90">
        <v>234.1168879289464</v>
      </c>
      <c r="MT90">
        <v>235.17359750144809</v>
      </c>
      <c r="MU90">
        <v>234.1161286374257</v>
      </c>
      <c r="MV90">
        <v>233.43695846902003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230.84996122506539</v>
      </c>
      <c r="NI90">
        <v>238.24437176204134</v>
      </c>
      <c r="NJ90">
        <v>245.10061242878027</v>
      </c>
      <c r="NK90">
        <v>243.54474654192188</v>
      </c>
      <c r="NL90">
        <v>245.74481840837421</v>
      </c>
      <c r="NM90">
        <v>245.91202902325028</v>
      </c>
      <c r="NN90">
        <v>245.40769815344458</v>
      </c>
      <c r="NO90">
        <v>245.99139020355622</v>
      </c>
      <c r="NP90">
        <v>246.46744055444213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242.87826158603966</v>
      </c>
      <c r="OD90">
        <v>249.41429562311879</v>
      </c>
      <c r="OE90">
        <v>253.06554729221855</v>
      </c>
      <c r="OF90">
        <v>256.29243441785712</v>
      </c>
      <c r="OG90">
        <v>255.72471538870619</v>
      </c>
      <c r="OH90">
        <v>255.55519708877921</v>
      </c>
      <c r="OI90">
        <v>254.52834164332205</v>
      </c>
      <c r="OJ90">
        <v>257.00013090784739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253.19867412869502</v>
      </c>
      <c r="OY90">
        <v>259.66276493964955</v>
      </c>
      <c r="OZ90">
        <v>263.97933455690577</v>
      </c>
      <c r="PA90">
        <v>265.63416981554298</v>
      </c>
      <c r="PB90">
        <v>264.87710214910214</v>
      </c>
      <c r="PC90">
        <v>266.14212249666446</v>
      </c>
      <c r="PD90">
        <v>264.95612455386998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250.81244656565903</v>
      </c>
      <c r="PT90">
        <v>269.86520036900021</v>
      </c>
      <c r="PU90">
        <v>272.90810036904395</v>
      </c>
      <c r="PV90">
        <v>277.79161626324344</v>
      </c>
      <c r="PW90">
        <v>275.9938247760204</v>
      </c>
      <c r="PX90">
        <v>275.72877783718189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217.13835623950018</v>
      </c>
      <c r="QN90">
        <v>262.82918709804869</v>
      </c>
      <c r="QO90">
        <v>281.15282112533731</v>
      </c>
      <c r="QP90">
        <v>284.62435814023092</v>
      </c>
      <c r="QQ90">
        <v>286.86843707326278</v>
      </c>
      <c r="QR90">
        <v>287.33397882628924</v>
      </c>
      <c r="QS90" s="102" t="s">
        <v>683</v>
      </c>
      <c r="QU90" s="147"/>
      <c r="QV90" s="148"/>
      <c r="QW90" s="148"/>
      <c r="QX90" s="102"/>
      <c r="QY90" s="154">
        <v>13</v>
      </c>
      <c r="QZ90" s="44">
        <v>0.56600000000000006</v>
      </c>
      <c r="RA90" s="44">
        <v>0</v>
      </c>
      <c r="RB90" s="44">
        <v>0</v>
      </c>
      <c r="RC90" s="44">
        <v>0</v>
      </c>
      <c r="RD90" s="44">
        <v>0</v>
      </c>
      <c r="RE90" s="44">
        <v>0</v>
      </c>
      <c r="RF90" s="44">
        <v>0</v>
      </c>
      <c r="RG90" s="44">
        <v>0</v>
      </c>
      <c r="RH90" s="44">
        <v>0</v>
      </c>
      <c r="RI90" s="44">
        <f t="shared" si="85"/>
        <v>-6.1164682942940303</v>
      </c>
      <c r="RJ90" s="44">
        <f t="shared" si="85"/>
        <v>-6.5442942350565012</v>
      </c>
      <c r="RK90" s="44">
        <f t="shared" si="85"/>
        <v>-6.6211597908860487</v>
      </c>
      <c r="RL90" s="44">
        <f t="shared" si="85"/>
        <v>-6.6500475703367377</v>
      </c>
      <c r="RM90" s="44">
        <f t="shared" si="85"/>
        <v>-6.6476805332090141</v>
      </c>
      <c r="RN90" s="44">
        <f t="shared" si="85"/>
        <v>-6.6506657888803797</v>
      </c>
      <c r="RO90" s="44">
        <f t="shared" si="85"/>
        <v>-6.6037331360405878</v>
      </c>
      <c r="RP90" s="44">
        <f t="shared" si="85"/>
        <v>-6.6130845479566531</v>
      </c>
      <c r="RQ90" s="44">
        <f t="shared" si="85"/>
        <v>-6.6417950557399479</v>
      </c>
      <c r="RR90" s="44">
        <f t="shared" si="85"/>
        <v>-6.6007914130251697</v>
      </c>
      <c r="RS90" s="44">
        <f t="shared" si="85"/>
        <v>-6.6125271870270632</v>
      </c>
      <c r="RT90" s="44">
        <f t="shared" si="85"/>
        <v>-6.6637334677035769</v>
      </c>
      <c r="RW90" s="44">
        <f t="shared" si="87"/>
        <v>12.382145400000001</v>
      </c>
      <c r="RX90" s="44">
        <v>0.56600000000000006</v>
      </c>
      <c r="RY90" s="44">
        <f t="shared" si="86"/>
        <v>6.649148130226374</v>
      </c>
      <c r="RZ90" s="44">
        <f t="shared" si="88"/>
        <v>-6.649148130226374</v>
      </c>
    </row>
    <row r="91" spans="1:494" x14ac:dyDescent="0.3">
      <c r="A91">
        <v>0</v>
      </c>
      <c r="B91">
        <v>0</v>
      </c>
      <c r="C91">
        <v>9.406195314492706</v>
      </c>
      <c r="D91">
        <v>9.3845742661489115</v>
      </c>
      <c r="E91">
        <v>9.424648243196712</v>
      </c>
      <c r="F91">
        <v>9.4101551655845199</v>
      </c>
      <c r="G91">
        <v>9.4430988433934857</v>
      </c>
      <c r="H91">
        <v>9.4595259549514008</v>
      </c>
      <c r="I91">
        <v>9.430272947864907</v>
      </c>
      <c r="J91">
        <v>9.3350583716929378</v>
      </c>
      <c r="K91">
        <v>9.4337990557783638</v>
      </c>
      <c r="L91">
        <v>9.4286608485316705</v>
      </c>
      <c r="M91">
        <v>9.4037230183030829</v>
      </c>
      <c r="N91">
        <v>9.3930378272280013</v>
      </c>
      <c r="O91">
        <v>9.3432882630637693</v>
      </c>
      <c r="P91">
        <v>9.3097417398616376</v>
      </c>
      <c r="Q91">
        <v>9.3257775380020984</v>
      </c>
      <c r="R91">
        <v>9.3209795377991433</v>
      </c>
      <c r="S91">
        <v>9.3125747979117488</v>
      </c>
      <c r="T91">
        <v>9.3174419886907796</v>
      </c>
      <c r="U91">
        <v>0</v>
      </c>
      <c r="V91">
        <v>0</v>
      </c>
      <c r="W91">
        <v>0</v>
      </c>
      <c r="X91">
        <v>13.37982919580643</v>
      </c>
      <c r="Y91">
        <v>13.2695387513331</v>
      </c>
      <c r="Z91">
        <v>13.272026169569632</v>
      </c>
      <c r="AA91">
        <v>13.266131351108703</v>
      </c>
      <c r="AB91">
        <v>13.319482240675061</v>
      </c>
      <c r="AC91">
        <v>13.420151420642235</v>
      </c>
      <c r="AD91">
        <v>13.356462502337177</v>
      </c>
      <c r="AE91">
        <v>13.298611030438517</v>
      </c>
      <c r="AF91">
        <v>13.355501666704031</v>
      </c>
      <c r="AG91">
        <v>13.409061653258588</v>
      </c>
      <c r="AH91">
        <v>13.29780633927037</v>
      </c>
      <c r="AI91">
        <v>13.203282738324051</v>
      </c>
      <c r="AJ91">
        <v>13.201395838071772</v>
      </c>
      <c r="AK91">
        <v>13.132410591484316</v>
      </c>
      <c r="AL91">
        <v>13.245282451371672</v>
      </c>
      <c r="AM91">
        <v>13.176872551611861</v>
      </c>
      <c r="AN91">
        <v>13.131383528629348</v>
      </c>
      <c r="AO91">
        <v>0</v>
      </c>
      <c r="AP91">
        <v>0</v>
      </c>
      <c r="AQ91">
        <v>0</v>
      </c>
      <c r="AR91">
        <v>0</v>
      </c>
      <c r="AS91">
        <v>17.240531306285114</v>
      </c>
      <c r="AT91">
        <v>17.339263806331672</v>
      </c>
      <c r="AU91">
        <v>17.288238796979236</v>
      </c>
      <c r="AV91">
        <v>17.268064981519174</v>
      </c>
      <c r="AW91">
        <v>17.261644668075807</v>
      </c>
      <c r="AX91">
        <v>17.322637239125445</v>
      </c>
      <c r="AY91">
        <v>17.283458680909384</v>
      </c>
      <c r="AZ91">
        <v>17.297891475653788</v>
      </c>
      <c r="BA91">
        <v>17.27533582706458</v>
      </c>
      <c r="BB91">
        <v>17.224099019314835</v>
      </c>
      <c r="BC91">
        <v>17.089622921830074</v>
      </c>
      <c r="BD91">
        <v>17.060164881597725</v>
      </c>
      <c r="BE91">
        <v>17.109718571311308</v>
      </c>
      <c r="BF91">
        <v>17.164896346347849</v>
      </c>
      <c r="BG91">
        <v>17.212841600503417</v>
      </c>
      <c r="BH91">
        <v>17.031708979273628</v>
      </c>
      <c r="BI91">
        <v>0</v>
      </c>
      <c r="BJ91">
        <v>0</v>
      </c>
      <c r="BK91">
        <v>0</v>
      </c>
      <c r="BL91">
        <v>0</v>
      </c>
      <c r="BM91">
        <v>20.024309883239919</v>
      </c>
      <c r="BN91">
        <v>21.312551974211114</v>
      </c>
      <c r="BO91">
        <v>21.155182528387918</v>
      </c>
      <c r="BP91">
        <v>21.381871323784853</v>
      </c>
      <c r="BQ91">
        <v>21.196205295635892</v>
      </c>
      <c r="BR91">
        <v>21.207805468542446</v>
      </c>
      <c r="BS91">
        <v>21.200329892343451</v>
      </c>
      <c r="BT91">
        <v>21.215322759801261</v>
      </c>
      <c r="BU91">
        <v>21.224361006231437</v>
      </c>
      <c r="BV91">
        <v>21.250229318980978</v>
      </c>
      <c r="BW91">
        <v>21.059009729538637</v>
      </c>
      <c r="BX91">
        <v>21.053014628690669</v>
      </c>
      <c r="BY91">
        <v>20.991241914243982</v>
      </c>
      <c r="BZ91">
        <v>21.067512217269165</v>
      </c>
      <c r="CA91">
        <v>21.015134566084047</v>
      </c>
      <c r="CB91">
        <v>21.054430005826603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24.630196195016445</v>
      </c>
      <c r="CI91">
        <v>25.210721097253689</v>
      </c>
      <c r="CJ91">
        <v>25.117095758197152</v>
      </c>
      <c r="CK91">
        <v>25.257487552998313</v>
      </c>
      <c r="CL91">
        <v>25.146632014467414</v>
      </c>
      <c r="CM91">
        <v>25.195875258404126</v>
      </c>
      <c r="CN91">
        <v>24.921897874439402</v>
      </c>
      <c r="CO91">
        <v>25.085296953441954</v>
      </c>
      <c r="CP91">
        <v>25.30690282273185</v>
      </c>
      <c r="CQ91">
        <v>24.870728341630006</v>
      </c>
      <c r="CR91">
        <v>24.963499800116729</v>
      </c>
      <c r="CS91">
        <v>24.781796478507573</v>
      </c>
      <c r="CT91">
        <v>24.970813918843223</v>
      </c>
      <c r="CU91">
        <v>24.951620364907271</v>
      </c>
      <c r="CV91">
        <v>24.926749883721751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25.99576178235581</v>
      </c>
      <c r="DC91">
        <v>27.526964771393214</v>
      </c>
      <c r="DD91">
        <v>27.879155042827115</v>
      </c>
      <c r="DE91">
        <v>27.757734786981509</v>
      </c>
      <c r="DF91">
        <v>27.824631770004057</v>
      </c>
      <c r="DG91">
        <v>27.902133071898913</v>
      </c>
      <c r="DH91">
        <v>27.790058206338419</v>
      </c>
      <c r="DI91">
        <v>27.532274665703099</v>
      </c>
      <c r="DJ91">
        <v>27.785127981510332</v>
      </c>
      <c r="DK91">
        <v>27.452229020419946</v>
      </c>
      <c r="DL91">
        <v>27.554990203794219</v>
      </c>
      <c r="DM91">
        <v>27.401311742691767</v>
      </c>
      <c r="DN91">
        <v>27.546641721101295</v>
      </c>
      <c r="DO91">
        <v>27.508773169485707</v>
      </c>
      <c r="DP91">
        <v>27.610831994786821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29.885190321541899</v>
      </c>
      <c r="DX91">
        <v>30.18224098755622</v>
      </c>
      <c r="DY91">
        <v>30.313316296810477</v>
      </c>
      <c r="DZ91">
        <v>30.433799744239245</v>
      </c>
      <c r="EA91">
        <v>30.265063115559304</v>
      </c>
      <c r="EB91">
        <v>30.591461218343895</v>
      </c>
      <c r="EC91">
        <v>30.317343283084789</v>
      </c>
      <c r="ED91">
        <v>30.407528368595422</v>
      </c>
      <c r="EE91">
        <v>30.106239348984627</v>
      </c>
      <c r="EF91">
        <v>30.109939586632144</v>
      </c>
      <c r="EG91">
        <v>29.821448562712966</v>
      </c>
      <c r="EH91">
        <v>29.963719608208894</v>
      </c>
      <c r="EI91">
        <v>30.088104206716963</v>
      </c>
      <c r="EJ91">
        <v>30.095662135318015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31.1343776260772</v>
      </c>
      <c r="ER91">
        <v>32.927191974620698</v>
      </c>
      <c r="ES91">
        <v>33.062358280479536</v>
      </c>
      <c r="ET91">
        <v>32.926277506854689</v>
      </c>
      <c r="EU91">
        <v>33.055484886157309</v>
      </c>
      <c r="EV91">
        <v>33.033490204396749</v>
      </c>
      <c r="EW91">
        <v>33.056498759737039</v>
      </c>
      <c r="EX91">
        <v>33.118024836846331</v>
      </c>
      <c r="EY91">
        <v>32.718094577691645</v>
      </c>
      <c r="EZ91">
        <v>32.790056291330202</v>
      </c>
      <c r="FA91">
        <v>32.913012018210999</v>
      </c>
      <c r="FB91">
        <v>32.775858514967041</v>
      </c>
      <c r="FC91">
        <v>32.670039169524529</v>
      </c>
      <c r="FD91">
        <v>32.56774192610871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34.971564299773732</v>
      </c>
      <c r="FM91">
        <v>35.405837290038356</v>
      </c>
      <c r="FN91">
        <v>35.782242883340402</v>
      </c>
      <c r="FO91">
        <v>35.734542227587625</v>
      </c>
      <c r="FP91">
        <v>35.598086462216408</v>
      </c>
      <c r="FQ91">
        <v>35.664430512008892</v>
      </c>
      <c r="FR91">
        <v>35.79647842414969</v>
      </c>
      <c r="FS91">
        <v>35.391948716362492</v>
      </c>
      <c r="FT91">
        <v>35.513948147118839</v>
      </c>
      <c r="FU91">
        <v>35.218662462131888</v>
      </c>
      <c r="FV91">
        <v>35.454867755494341</v>
      </c>
      <c r="FW91">
        <v>35.234243254642458</v>
      </c>
      <c r="FX91">
        <v>35.331142740635443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36.578220010525804</v>
      </c>
      <c r="GG91">
        <v>38.068156214289722</v>
      </c>
      <c r="GH91">
        <v>38.456312471563606</v>
      </c>
      <c r="GI91">
        <v>38.113147865003427</v>
      </c>
      <c r="GJ91">
        <v>38.497279040859254</v>
      </c>
      <c r="GK91">
        <v>37.967040637203915</v>
      </c>
      <c r="GL91">
        <v>38.259893746699895</v>
      </c>
      <c r="GM91">
        <v>37.990881397694274</v>
      </c>
      <c r="GN91">
        <v>37.939303014826052</v>
      </c>
      <c r="GO91">
        <v>38.010876474548574</v>
      </c>
      <c r="GP91">
        <v>37.980075195811743</v>
      </c>
      <c r="GQ91">
        <v>37.948787395916888</v>
      </c>
      <c r="GR91">
        <v>37.716808161042557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38.334802716158073</v>
      </c>
      <c r="HA91">
        <v>40.513888861861886</v>
      </c>
      <c r="HB91">
        <v>40.878364942177321</v>
      </c>
      <c r="HC91">
        <v>40.893367379341932</v>
      </c>
      <c r="HD91">
        <v>40.833039629866775</v>
      </c>
      <c r="HE91">
        <v>41.085605178789635</v>
      </c>
      <c r="HF91">
        <v>40.951371177562329</v>
      </c>
      <c r="HG91">
        <v>40.475455394994057</v>
      </c>
      <c r="HH91">
        <v>40.374662833945237</v>
      </c>
      <c r="HI91">
        <v>40.371130094038961</v>
      </c>
      <c r="HJ91">
        <v>40.266115313653344</v>
      </c>
      <c r="HK91">
        <v>40.496732348287765</v>
      </c>
      <c r="HL91">
        <v>40.734261959250375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42.04126804872277</v>
      </c>
      <c r="HV91">
        <v>43.675295616422432</v>
      </c>
      <c r="HW91">
        <v>43.82016409354582</v>
      </c>
      <c r="HX91">
        <v>43.738386486570541</v>
      </c>
      <c r="HY91">
        <v>43.253260987697033</v>
      </c>
      <c r="HZ91">
        <v>43.294566985716799</v>
      </c>
      <c r="IA91">
        <v>43.107805106868618</v>
      </c>
      <c r="IB91">
        <v>42.936042773074618</v>
      </c>
      <c r="IC91">
        <v>43.245451153380557</v>
      </c>
      <c r="ID91">
        <v>43.069698695162373</v>
      </c>
      <c r="IE91">
        <v>43.220064878730064</v>
      </c>
      <c r="IF91">
        <v>43.214375759963829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43.348691186498499</v>
      </c>
      <c r="IP91">
        <v>45.587691498067137</v>
      </c>
      <c r="IQ91">
        <v>45.987824940262783</v>
      </c>
      <c r="IR91">
        <v>46.194659079818109</v>
      </c>
      <c r="IS91">
        <v>46.191097329165515</v>
      </c>
      <c r="IT91">
        <v>46.253054542947154</v>
      </c>
      <c r="IU91">
        <v>45.612155185360415</v>
      </c>
      <c r="IV91">
        <v>45.602892435898539</v>
      </c>
      <c r="IW91">
        <v>45.68388580156666</v>
      </c>
      <c r="IX91">
        <v>45.715015385237983</v>
      </c>
      <c r="IY91">
        <v>45.70490144087583</v>
      </c>
      <c r="IZ91">
        <v>45.847256617433992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47.447000422488841</v>
      </c>
      <c r="JK91">
        <v>48.854053596878522</v>
      </c>
      <c r="JL91">
        <v>48.717624724710184</v>
      </c>
      <c r="JM91">
        <v>48.956603434118982</v>
      </c>
      <c r="JN91">
        <v>49.076511167821643</v>
      </c>
      <c r="JO91">
        <v>48.350985602602613</v>
      </c>
      <c r="JP91">
        <v>48.190000378552028</v>
      </c>
      <c r="JQ91">
        <v>48.331734234275658</v>
      </c>
      <c r="JR91">
        <v>48.424814924158703</v>
      </c>
      <c r="JS91">
        <v>48.346581084630827</v>
      </c>
      <c r="JT91">
        <v>48.387410139528193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48.698159986570793</v>
      </c>
      <c r="KE91">
        <v>50.946217394776951</v>
      </c>
      <c r="KF91">
        <v>51.489681396142757</v>
      </c>
      <c r="KG91">
        <v>51.399800076757671</v>
      </c>
      <c r="KH91">
        <v>51.23820944714398</v>
      </c>
      <c r="KI91">
        <v>51.127770575621838</v>
      </c>
      <c r="KJ91">
        <v>50.94081326946516</v>
      </c>
      <c r="KK91">
        <v>51.013804728232039</v>
      </c>
      <c r="KL91">
        <v>51.007248988805912</v>
      </c>
      <c r="KM91">
        <v>51.248598095308282</v>
      </c>
      <c r="KN91">
        <v>51.309794221667076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50.63588515489365</v>
      </c>
      <c r="KY91">
        <v>52.45427000138838</v>
      </c>
      <c r="KZ91">
        <v>53.504891479116758</v>
      </c>
      <c r="LA91">
        <v>54.298686299823856</v>
      </c>
      <c r="LB91">
        <v>54.170210328031153</v>
      </c>
      <c r="LC91">
        <v>53.354102461188575</v>
      </c>
      <c r="LD91">
        <v>53.519694774427755</v>
      </c>
      <c r="LE91">
        <v>53.341001220057748</v>
      </c>
      <c r="LF91">
        <v>53.176140609951879</v>
      </c>
      <c r="LG91">
        <v>53.387897074975101</v>
      </c>
      <c r="LH91">
        <v>53.408000374591914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53.503316036062394</v>
      </c>
      <c r="LT91">
        <v>55.950889515296474</v>
      </c>
      <c r="LU91">
        <v>56.437403689161329</v>
      </c>
      <c r="LV91">
        <v>56.669365851338306</v>
      </c>
      <c r="LW91">
        <v>56.165223699276368</v>
      </c>
      <c r="LX91">
        <v>56.193652062804738</v>
      </c>
      <c r="LY91">
        <v>55.932918602116587</v>
      </c>
      <c r="LZ91">
        <v>56.42667689873025</v>
      </c>
      <c r="MA91">
        <v>56.404855342668029</v>
      </c>
      <c r="MB91">
        <v>56.107358937715851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56.489278395941568</v>
      </c>
      <c r="MO91">
        <v>58.837884910882607</v>
      </c>
      <c r="MP91">
        <v>59.281630182286769</v>
      </c>
      <c r="MQ91">
        <v>58.669514755386125</v>
      </c>
      <c r="MR91">
        <v>59.041761110863916</v>
      </c>
      <c r="MS91">
        <v>58.529221982236599</v>
      </c>
      <c r="MT91">
        <v>58.793399375362021</v>
      </c>
      <c r="MU91">
        <v>58.529032159356426</v>
      </c>
      <c r="MV91">
        <v>58.359239617255007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57.712490306266346</v>
      </c>
      <c r="NI91">
        <v>59.561092940510335</v>
      </c>
      <c r="NJ91">
        <v>61.275153107195067</v>
      </c>
      <c r="NK91">
        <v>60.88618663548047</v>
      </c>
      <c r="NL91">
        <v>61.436204602093554</v>
      </c>
      <c r="NM91">
        <v>61.478007255812571</v>
      </c>
      <c r="NN91">
        <v>61.351924538361146</v>
      </c>
      <c r="NO91">
        <v>61.497847550889055</v>
      </c>
      <c r="NP91">
        <v>61.616860138610534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60.719565396509914</v>
      </c>
      <c r="OD91">
        <v>62.353573905779697</v>
      </c>
      <c r="OE91">
        <v>63.266386823054638</v>
      </c>
      <c r="OF91">
        <v>64.073108604464281</v>
      </c>
      <c r="OG91">
        <v>63.931178847176547</v>
      </c>
      <c r="OH91">
        <v>63.888799272194802</v>
      </c>
      <c r="OI91">
        <v>63.632085410830513</v>
      </c>
      <c r="OJ91">
        <v>64.250032726961848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63.299668532173754</v>
      </c>
      <c r="OY91">
        <v>64.915691234912387</v>
      </c>
      <c r="OZ91">
        <v>65.994833639226442</v>
      </c>
      <c r="PA91">
        <v>66.408542453885744</v>
      </c>
      <c r="PB91">
        <v>66.219275537275536</v>
      </c>
      <c r="PC91">
        <v>66.535530624166114</v>
      </c>
      <c r="PD91">
        <v>66.239031138467496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62.703111641414758</v>
      </c>
      <c r="PT91">
        <v>67.466300092250052</v>
      </c>
      <c r="PU91">
        <v>68.227025092260988</v>
      </c>
      <c r="PV91">
        <v>69.44790406581086</v>
      </c>
      <c r="PW91">
        <v>68.998456194005101</v>
      </c>
      <c r="PX91">
        <v>68.932194459295474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54.284589059875046</v>
      </c>
      <c r="QN91">
        <v>65.707296774512173</v>
      </c>
      <c r="QO91">
        <v>70.288205281334328</v>
      </c>
      <c r="QP91">
        <v>71.156089535057731</v>
      </c>
      <c r="QQ91">
        <v>71.717109268315696</v>
      </c>
      <c r="QR91">
        <v>71.83349470657231</v>
      </c>
      <c r="QS91" s="102" t="s">
        <v>684</v>
      </c>
      <c r="QU91" s="147"/>
      <c r="QV91" s="148"/>
      <c r="QW91" s="148"/>
      <c r="QX91" s="102"/>
      <c r="QY91" s="154">
        <v>14</v>
      </c>
      <c r="QZ91" s="44">
        <v>0.6</v>
      </c>
      <c r="RA91" s="44">
        <v>0</v>
      </c>
      <c r="RB91" s="44">
        <v>0</v>
      </c>
      <c r="RC91" s="44">
        <v>0</v>
      </c>
      <c r="RD91" s="44">
        <v>0</v>
      </c>
      <c r="RE91" s="44">
        <v>0</v>
      </c>
      <c r="RF91" s="44">
        <v>0</v>
      </c>
      <c r="RG91" s="44">
        <v>0</v>
      </c>
      <c r="RH91" s="44">
        <v>0</v>
      </c>
      <c r="RI91" s="44">
        <v>0</v>
      </c>
      <c r="RJ91" s="44">
        <f t="shared" si="85"/>
        <v>-6.188454656782115</v>
      </c>
      <c r="RK91" s="44">
        <f t="shared" si="85"/>
        <v>-6.4999174511078426</v>
      </c>
      <c r="RL91" s="44">
        <f t="shared" si="85"/>
        <v>-6.473395782388863</v>
      </c>
      <c r="RM91" s="44">
        <f t="shared" si="85"/>
        <v>-6.5064536563737931</v>
      </c>
      <c r="RN91" s="44">
        <f t="shared" si="85"/>
        <v>-6.5536879124165095</v>
      </c>
      <c r="RO91" s="44">
        <f t="shared" si="85"/>
        <v>-6.4771680654659418</v>
      </c>
      <c r="RP91" s="44">
        <f t="shared" si="85"/>
        <v>-6.4602295878562535</v>
      </c>
      <c r="RQ91" s="44">
        <f t="shared" si="85"/>
        <v>-6.4636374634257203</v>
      </c>
      <c r="RR91" s="44">
        <f t="shared" si="85"/>
        <v>-6.5077417355547436</v>
      </c>
      <c r="RS91" s="44">
        <f t="shared" si="85"/>
        <v>-6.4859739834864865</v>
      </c>
      <c r="RT91" s="44">
        <f t="shared" si="85"/>
        <v>-6.5018241219256145</v>
      </c>
      <c r="RW91" s="44">
        <f t="shared" si="87"/>
        <v>12.78834</v>
      </c>
      <c r="RX91" s="44">
        <v>0.6</v>
      </c>
      <c r="RY91" s="44">
        <f t="shared" si="86"/>
        <v>6.4995343821509159</v>
      </c>
      <c r="RZ91" s="44">
        <f t="shared" si="88"/>
        <v>-6.4995343821509159</v>
      </c>
    </row>
    <row r="92" spans="1:494" x14ac:dyDescent="0.3">
      <c r="A92">
        <v>0</v>
      </c>
      <c r="B92">
        <v>0</v>
      </c>
      <c r="C92">
        <v>1.5676992190821164</v>
      </c>
      <c r="D92">
        <v>1.5640957110248175</v>
      </c>
      <c r="E92">
        <v>1.5707747071994507</v>
      </c>
      <c r="F92">
        <v>1.5683591942640858</v>
      </c>
      <c r="G92">
        <v>1.5738498072322467</v>
      </c>
      <c r="H92">
        <v>1.5765876591585672</v>
      </c>
      <c r="I92">
        <v>1.5717121579774846</v>
      </c>
      <c r="J92">
        <v>1.5558430619488219</v>
      </c>
      <c r="K92">
        <v>1.5722998426297272</v>
      </c>
      <c r="L92">
        <v>1.5714434747552772</v>
      </c>
      <c r="M92">
        <v>1.5672871697171802</v>
      </c>
      <c r="N92">
        <v>1.5655063045379993</v>
      </c>
      <c r="O92">
        <v>1.5572147105106289</v>
      </c>
      <c r="P92">
        <v>1.5516236233102727</v>
      </c>
      <c r="Q92">
        <v>1.5542962563336828</v>
      </c>
      <c r="R92">
        <v>1.5534965896331896</v>
      </c>
      <c r="S92">
        <v>1.5520957996519571</v>
      </c>
      <c r="T92">
        <v>1.5529069981151293</v>
      </c>
      <c r="U92">
        <v>0</v>
      </c>
      <c r="V92">
        <v>0</v>
      </c>
      <c r="W92">
        <v>0</v>
      </c>
      <c r="X92">
        <v>2.2299715326344054</v>
      </c>
      <c r="Y92">
        <v>2.2115897918888496</v>
      </c>
      <c r="Z92">
        <v>2.212004361594937</v>
      </c>
      <c r="AA92">
        <v>2.211021891851451</v>
      </c>
      <c r="AB92">
        <v>2.2199137067791757</v>
      </c>
      <c r="AC92">
        <v>2.2366919034403723</v>
      </c>
      <c r="AD92">
        <v>2.2260770837228621</v>
      </c>
      <c r="AE92">
        <v>2.2164351717397532</v>
      </c>
      <c r="AF92">
        <v>2.2259169444506695</v>
      </c>
      <c r="AG92">
        <v>2.2348436088764312</v>
      </c>
      <c r="AH92">
        <v>2.2163010565450616</v>
      </c>
      <c r="AI92">
        <v>2.2005471230540086</v>
      </c>
      <c r="AJ92">
        <v>2.2002326396786267</v>
      </c>
      <c r="AK92">
        <v>2.1887350985807181</v>
      </c>
      <c r="AL92">
        <v>2.2075470752286104</v>
      </c>
      <c r="AM92">
        <v>2.1961454252686421</v>
      </c>
      <c r="AN92">
        <v>2.1885639214382238</v>
      </c>
      <c r="AO92">
        <v>0</v>
      </c>
      <c r="AP92">
        <v>0</v>
      </c>
      <c r="AQ92">
        <v>0</v>
      </c>
      <c r="AR92">
        <v>0</v>
      </c>
      <c r="AS92">
        <v>2.8734218843808521</v>
      </c>
      <c r="AT92">
        <v>2.8898773010552792</v>
      </c>
      <c r="AU92">
        <v>2.8813731328298733</v>
      </c>
      <c r="AV92">
        <v>2.8780108302531948</v>
      </c>
      <c r="AW92">
        <v>2.8769407780126346</v>
      </c>
      <c r="AX92">
        <v>2.8871062065209054</v>
      </c>
      <c r="AY92">
        <v>2.8805764468182304</v>
      </c>
      <c r="AZ92">
        <v>2.8829819126089644</v>
      </c>
      <c r="BA92">
        <v>2.8792226378440957</v>
      </c>
      <c r="BB92">
        <v>2.8706831698858055</v>
      </c>
      <c r="BC92">
        <v>2.8482704869716784</v>
      </c>
      <c r="BD92">
        <v>2.8433608135996207</v>
      </c>
      <c r="BE92">
        <v>2.8516197618852188</v>
      </c>
      <c r="BF92">
        <v>2.8608160577246409</v>
      </c>
      <c r="BG92">
        <v>2.8688069334172366</v>
      </c>
      <c r="BH92">
        <v>2.8386181632122702</v>
      </c>
      <c r="BI92">
        <v>0</v>
      </c>
      <c r="BJ92">
        <v>0</v>
      </c>
      <c r="BK92">
        <v>0</v>
      </c>
      <c r="BL92">
        <v>0</v>
      </c>
      <c r="BM92">
        <v>3.3373849805399862</v>
      </c>
      <c r="BN92">
        <v>3.5520919957018551</v>
      </c>
      <c r="BO92">
        <v>3.5258637547313225</v>
      </c>
      <c r="BP92">
        <v>3.5636452206308076</v>
      </c>
      <c r="BQ92">
        <v>3.5327008826059836</v>
      </c>
      <c r="BR92">
        <v>3.5346342447570742</v>
      </c>
      <c r="BS92">
        <v>3.5333883153905776</v>
      </c>
      <c r="BT92">
        <v>3.5358871266335461</v>
      </c>
      <c r="BU92">
        <v>3.5373935010385735</v>
      </c>
      <c r="BV92">
        <v>3.5417048864968304</v>
      </c>
      <c r="BW92">
        <v>3.509834954923106</v>
      </c>
      <c r="BX92">
        <v>3.5088357714484464</v>
      </c>
      <c r="BY92">
        <v>3.4985403190406643</v>
      </c>
      <c r="BZ92">
        <v>3.5112520362115287</v>
      </c>
      <c r="CA92">
        <v>3.5025224276806779</v>
      </c>
      <c r="CB92">
        <v>3.5090716676377656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4.1050326991694028</v>
      </c>
      <c r="CI92">
        <v>4.2017868495422803</v>
      </c>
      <c r="CJ92">
        <v>4.1861826263661897</v>
      </c>
      <c r="CK92">
        <v>4.2095812588330483</v>
      </c>
      <c r="CL92">
        <v>4.1911053357445738</v>
      </c>
      <c r="CM92">
        <v>4.1993125430673555</v>
      </c>
      <c r="CN92">
        <v>4.1536496457398968</v>
      </c>
      <c r="CO92">
        <v>4.1808828255736596</v>
      </c>
      <c r="CP92">
        <v>4.2178171371219779</v>
      </c>
      <c r="CQ92">
        <v>4.1451213902716662</v>
      </c>
      <c r="CR92">
        <v>4.1605833000194563</v>
      </c>
      <c r="CS92">
        <v>4.1302994130845967</v>
      </c>
      <c r="CT92">
        <v>4.1618023198072027</v>
      </c>
      <c r="CU92">
        <v>4.1586033941512097</v>
      </c>
      <c r="CV92">
        <v>4.1544583139536266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4.3326269637259678</v>
      </c>
      <c r="DC92">
        <v>4.5878274618988666</v>
      </c>
      <c r="DD92">
        <v>4.6465258404711829</v>
      </c>
      <c r="DE92">
        <v>4.626289131163583</v>
      </c>
      <c r="DF92">
        <v>4.6374386283340074</v>
      </c>
      <c r="DG92">
        <v>4.6503555119831512</v>
      </c>
      <c r="DH92">
        <v>4.6316763677230668</v>
      </c>
      <c r="DI92">
        <v>4.5887124442838516</v>
      </c>
      <c r="DJ92">
        <v>4.6308546635850538</v>
      </c>
      <c r="DK92">
        <v>4.5753715034033213</v>
      </c>
      <c r="DL92">
        <v>4.5924983672990347</v>
      </c>
      <c r="DM92">
        <v>4.5668852904486252</v>
      </c>
      <c r="DN92">
        <v>4.5911069535168787</v>
      </c>
      <c r="DO92">
        <v>4.5847955282476143</v>
      </c>
      <c r="DP92">
        <v>4.6018053324644672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4.9808650535903203</v>
      </c>
      <c r="DX92">
        <v>5.0303734979260373</v>
      </c>
      <c r="DY92">
        <v>5.052219382801745</v>
      </c>
      <c r="DZ92">
        <v>5.0722999573732066</v>
      </c>
      <c r="EA92">
        <v>5.0441771859265501</v>
      </c>
      <c r="EB92">
        <v>5.0985768697239839</v>
      </c>
      <c r="EC92">
        <v>5.0528905471807972</v>
      </c>
      <c r="ED92">
        <v>5.067921394765901</v>
      </c>
      <c r="EE92">
        <v>5.0177065581641083</v>
      </c>
      <c r="EF92">
        <v>5.0183232644386937</v>
      </c>
      <c r="EG92">
        <v>4.9702414271188271</v>
      </c>
      <c r="EH92">
        <v>4.9939532680348178</v>
      </c>
      <c r="EI92">
        <v>5.0146840344528254</v>
      </c>
      <c r="EJ92">
        <v>5.015943689219668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5.189062937679533</v>
      </c>
      <c r="ER92">
        <v>5.4878653291034496</v>
      </c>
      <c r="ES92">
        <v>5.5103930467465876</v>
      </c>
      <c r="ET92">
        <v>5.4877129178091115</v>
      </c>
      <c r="EU92">
        <v>5.5092474810262164</v>
      </c>
      <c r="EV92">
        <v>5.505581700732793</v>
      </c>
      <c r="EW92">
        <v>5.5094164599561735</v>
      </c>
      <c r="EX92">
        <v>5.5196708061410558</v>
      </c>
      <c r="EY92">
        <v>5.4530157629486071</v>
      </c>
      <c r="EZ92">
        <v>5.4650093818883656</v>
      </c>
      <c r="FA92">
        <v>5.4855020030351636</v>
      </c>
      <c r="FB92">
        <v>5.462643085827839</v>
      </c>
      <c r="FC92">
        <v>5.4450065282540887</v>
      </c>
      <c r="FD92">
        <v>5.4279569876847864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5.8285940499622875</v>
      </c>
      <c r="FM92">
        <v>5.9009728816730664</v>
      </c>
      <c r="FN92">
        <v>5.9637071472234062</v>
      </c>
      <c r="FO92">
        <v>5.9557570379312752</v>
      </c>
      <c r="FP92">
        <v>5.9330144103694042</v>
      </c>
      <c r="FQ92">
        <v>5.944071752001487</v>
      </c>
      <c r="FR92">
        <v>5.9660797373582843</v>
      </c>
      <c r="FS92">
        <v>5.8986581193937528</v>
      </c>
      <c r="FT92">
        <v>5.9189913578531437</v>
      </c>
      <c r="FU92">
        <v>5.869777077021987</v>
      </c>
      <c r="FV92">
        <v>5.9091446259157303</v>
      </c>
      <c r="FW92">
        <v>5.8723738757737491</v>
      </c>
      <c r="FX92">
        <v>5.8885237901059133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6.0963700017543001</v>
      </c>
      <c r="GG92">
        <v>6.3446927023816162</v>
      </c>
      <c r="GH92">
        <v>6.4093854119272642</v>
      </c>
      <c r="GI92">
        <v>6.3521913108338959</v>
      </c>
      <c r="GJ92">
        <v>6.4162131734765344</v>
      </c>
      <c r="GK92">
        <v>6.3278401062006466</v>
      </c>
      <c r="GL92">
        <v>6.3766489577833081</v>
      </c>
      <c r="GM92">
        <v>6.3318135662823751</v>
      </c>
      <c r="GN92">
        <v>6.3232171691376653</v>
      </c>
      <c r="GO92">
        <v>6.3351460790914249</v>
      </c>
      <c r="GP92">
        <v>6.3300125326352861</v>
      </c>
      <c r="GQ92">
        <v>6.3247978993194796</v>
      </c>
      <c r="GR92">
        <v>6.286134693507087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6.3891337860263455</v>
      </c>
      <c r="HA92">
        <v>6.7523148103103123</v>
      </c>
      <c r="HB92">
        <v>6.8130608236962216</v>
      </c>
      <c r="HC92">
        <v>6.8155612298903234</v>
      </c>
      <c r="HD92">
        <v>6.8055066049777908</v>
      </c>
      <c r="HE92">
        <v>6.8476008631316061</v>
      </c>
      <c r="HF92">
        <v>6.8252285295937245</v>
      </c>
      <c r="HG92">
        <v>6.7459092324990104</v>
      </c>
      <c r="HH92">
        <v>6.7291104723242068</v>
      </c>
      <c r="HI92">
        <v>6.7285216823398297</v>
      </c>
      <c r="HJ92">
        <v>6.7110192189422211</v>
      </c>
      <c r="HK92">
        <v>6.749455391381292</v>
      </c>
      <c r="HL92">
        <v>6.789043659875067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7.0068780081204638</v>
      </c>
      <c r="HV92">
        <v>7.2792159360704058</v>
      </c>
      <c r="HW92">
        <v>7.3033606822576314</v>
      </c>
      <c r="HX92">
        <v>7.2897310810950913</v>
      </c>
      <c r="HY92">
        <v>7.2088768312828355</v>
      </c>
      <c r="HZ92">
        <v>7.2157611642861346</v>
      </c>
      <c r="IA92">
        <v>7.1846341844781048</v>
      </c>
      <c r="IB92">
        <v>7.1560071288457747</v>
      </c>
      <c r="IC92">
        <v>7.2075751922300899</v>
      </c>
      <c r="ID92">
        <v>7.1782831158603946</v>
      </c>
      <c r="IE92">
        <v>7.2033441464550156</v>
      </c>
      <c r="IF92">
        <v>7.2023959599939715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7.2247818644164159</v>
      </c>
      <c r="IP92">
        <v>7.5979485830111928</v>
      </c>
      <c r="IQ92">
        <v>7.6646374900437984</v>
      </c>
      <c r="IR92">
        <v>7.6991098466363566</v>
      </c>
      <c r="IS92">
        <v>7.6985162215275889</v>
      </c>
      <c r="IT92">
        <v>7.7088424238245281</v>
      </c>
      <c r="IU92">
        <v>7.6020258642267375</v>
      </c>
      <c r="IV92">
        <v>7.6004820726497622</v>
      </c>
      <c r="IW92">
        <v>7.6139809669277811</v>
      </c>
      <c r="IX92">
        <v>7.6191692308730046</v>
      </c>
      <c r="IY92">
        <v>7.6174835734793156</v>
      </c>
      <c r="IZ92">
        <v>7.6412094362390013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7.9078334037481426</v>
      </c>
      <c r="JK92">
        <v>8.1423422661464109</v>
      </c>
      <c r="JL92">
        <v>8.1196041207850289</v>
      </c>
      <c r="JM92">
        <v>8.1594339056864911</v>
      </c>
      <c r="JN92">
        <v>8.1794185279702631</v>
      </c>
      <c r="JO92">
        <v>8.0584976004337658</v>
      </c>
      <c r="JP92">
        <v>8.0316667297586672</v>
      </c>
      <c r="JQ92">
        <v>8.05528903904594</v>
      </c>
      <c r="JR92">
        <v>8.070802487359785</v>
      </c>
      <c r="JS92">
        <v>8.0577635141051296</v>
      </c>
      <c r="JT92">
        <v>8.0645683565880208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8.1163599977617977</v>
      </c>
      <c r="KE92">
        <v>8.491036232462827</v>
      </c>
      <c r="KF92">
        <v>8.5816135660237975</v>
      </c>
      <c r="KG92">
        <v>8.5666333461262756</v>
      </c>
      <c r="KH92">
        <v>8.5397015745240061</v>
      </c>
      <c r="KI92">
        <v>8.5212950959369742</v>
      </c>
      <c r="KJ92">
        <v>8.49013554491086</v>
      </c>
      <c r="KK92">
        <v>8.5023007880386796</v>
      </c>
      <c r="KL92">
        <v>8.5012081648009854</v>
      </c>
      <c r="KM92">
        <v>8.5414330158847136</v>
      </c>
      <c r="KN92">
        <v>8.5516323702778489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8.4393141924822768</v>
      </c>
      <c r="KY92">
        <v>8.74237833356473</v>
      </c>
      <c r="KZ92">
        <v>8.9174819131861263</v>
      </c>
      <c r="LA92">
        <v>9.0497810499706457</v>
      </c>
      <c r="LB92">
        <v>9.0283683880051928</v>
      </c>
      <c r="LC92">
        <v>8.8923504101980999</v>
      </c>
      <c r="LD92">
        <v>8.9199491290712913</v>
      </c>
      <c r="LE92">
        <v>8.8901668700096188</v>
      </c>
      <c r="LF92">
        <v>8.8626901016586448</v>
      </c>
      <c r="LG92">
        <v>8.8979828458291852</v>
      </c>
      <c r="LH92">
        <v>8.9013333957653202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8.9172193393437311</v>
      </c>
      <c r="LT92">
        <v>9.32514825254942</v>
      </c>
      <c r="LU92">
        <v>9.4062339481935595</v>
      </c>
      <c r="LV92">
        <v>9.4448943085564014</v>
      </c>
      <c r="LW92">
        <v>9.3608706165460749</v>
      </c>
      <c r="LX92">
        <v>9.3656086771341336</v>
      </c>
      <c r="LY92">
        <v>9.3221531003527751</v>
      </c>
      <c r="LZ92">
        <v>9.4044461497883862</v>
      </c>
      <c r="MA92">
        <v>9.4008092237780208</v>
      </c>
      <c r="MB92">
        <v>9.3512264896193127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9.414879732656928</v>
      </c>
      <c r="MO92">
        <v>9.8063141518137655</v>
      </c>
      <c r="MP92">
        <v>9.8802716970477942</v>
      </c>
      <c r="MQ92">
        <v>9.7782524592310249</v>
      </c>
      <c r="MR92">
        <v>9.8402935184773259</v>
      </c>
      <c r="MS92">
        <v>9.7548703303727624</v>
      </c>
      <c r="MT92">
        <v>9.7988998958936708</v>
      </c>
      <c r="MU92">
        <v>9.7548386932260662</v>
      </c>
      <c r="MV92">
        <v>9.7265399362091625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9.6187483843777244</v>
      </c>
      <c r="NI92">
        <v>9.9268488234183891</v>
      </c>
      <c r="NJ92">
        <v>10.212525517865853</v>
      </c>
      <c r="NK92">
        <v>10.147697772580083</v>
      </c>
      <c r="NL92">
        <v>10.239367433682263</v>
      </c>
      <c r="NM92">
        <v>10.246334542635431</v>
      </c>
      <c r="NN92">
        <v>10.225320756393526</v>
      </c>
      <c r="NO92">
        <v>10.249641258481521</v>
      </c>
      <c r="NP92">
        <v>10.269476689768426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10.119927566084986</v>
      </c>
      <c r="OD92">
        <v>10.392262317629948</v>
      </c>
      <c r="OE92">
        <v>10.544397803842424</v>
      </c>
      <c r="OF92">
        <v>10.678851434077371</v>
      </c>
      <c r="OG92">
        <v>10.655196474529413</v>
      </c>
      <c r="OH92">
        <v>10.648133212032464</v>
      </c>
      <c r="OI92">
        <v>10.605347568471739</v>
      </c>
      <c r="OJ92">
        <v>10.708338787826962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10.549944755362295</v>
      </c>
      <c r="OY92">
        <v>10.819281872485403</v>
      </c>
      <c r="OZ92">
        <v>10.999138939871091</v>
      </c>
      <c r="PA92">
        <v>11.06809040898097</v>
      </c>
      <c r="PB92">
        <v>11.036545922879268</v>
      </c>
      <c r="PC92">
        <v>11.089255104027696</v>
      </c>
      <c r="PD92">
        <v>11.039838523077927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10.450518606902456</v>
      </c>
      <c r="PT92">
        <v>11.244383348708341</v>
      </c>
      <c r="PU92">
        <v>11.371170848710168</v>
      </c>
      <c r="PV92">
        <v>11.57465067763515</v>
      </c>
      <c r="PW92">
        <v>11.499742699000853</v>
      </c>
      <c r="PX92">
        <v>11.488699076549253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9.0474315099791731</v>
      </c>
      <c r="QN92">
        <v>10.951216129085362</v>
      </c>
      <c r="QO92">
        <v>11.714700880222404</v>
      </c>
      <c r="QP92">
        <v>11.859348255842976</v>
      </c>
      <c r="QQ92">
        <v>11.952851544719291</v>
      </c>
      <c r="QR92">
        <v>11.972249117762065</v>
      </c>
      <c r="QS92" s="102" t="s">
        <v>685</v>
      </c>
      <c r="QV92" s="148"/>
      <c r="QW92" s="148"/>
      <c r="QX92" s="102"/>
      <c r="QY92" s="154">
        <v>15</v>
      </c>
      <c r="QZ92" s="44">
        <v>0.63300000000000001</v>
      </c>
      <c r="RA92" s="44">
        <v>0</v>
      </c>
      <c r="RB92" s="44">
        <v>0</v>
      </c>
      <c r="RC92" s="44">
        <v>0</v>
      </c>
      <c r="RD92" s="44">
        <v>0</v>
      </c>
      <c r="RE92" s="44">
        <v>0</v>
      </c>
      <c r="RF92" s="44">
        <v>0</v>
      </c>
      <c r="RG92" s="44">
        <v>0</v>
      </c>
      <c r="RH92" s="44">
        <v>0</v>
      </c>
      <c r="RI92" s="44">
        <v>0</v>
      </c>
      <c r="RJ92" s="44">
        <f t="shared" si="85"/>
        <v>-5.8324284431181352</v>
      </c>
      <c r="RK92" s="44">
        <f t="shared" si="85"/>
        <v>-6.2940244003820043</v>
      </c>
      <c r="RL92" s="44">
        <f t="shared" si="85"/>
        <v>-6.3760177012175561</v>
      </c>
      <c r="RM92" s="44">
        <f t="shared" si="85"/>
        <v>-6.3746758830411911</v>
      </c>
      <c r="RN92" s="44">
        <f t="shared" si="85"/>
        <v>-6.3238669969420407</v>
      </c>
      <c r="RO92" s="44">
        <f t="shared" si="85"/>
        <v>-6.3812129598321983</v>
      </c>
      <c r="RP92" s="44">
        <f t="shared" si="85"/>
        <v>-6.3521023248686781</v>
      </c>
      <c r="RQ92" s="44">
        <f t="shared" si="85"/>
        <v>-6.3612145143371759</v>
      </c>
      <c r="RR92" s="44">
        <f t="shared" si="85"/>
        <v>-6.3842942080631158</v>
      </c>
      <c r="RS92" s="44">
        <f t="shared" si="85"/>
        <v>-6.4236099195199392</v>
      </c>
      <c r="RT92" s="44">
        <f t="shared" si="85"/>
        <v>-6.4292440058995233</v>
      </c>
      <c r="RW92" s="44">
        <f t="shared" si="87"/>
        <v>13.182587700000001</v>
      </c>
      <c r="RX92" s="44">
        <v>0.63300000000000001</v>
      </c>
      <c r="RY92" s="44">
        <f t="shared" si="86"/>
        <v>6.3655418067008194</v>
      </c>
      <c r="RZ92" s="44">
        <f t="shared" si="88"/>
        <v>-6.3655418067008194</v>
      </c>
    </row>
    <row r="93" spans="1:494" x14ac:dyDescent="0.3">
      <c r="A93">
        <v>0</v>
      </c>
      <c r="B93">
        <v>0</v>
      </c>
      <c r="C93">
        <v>0.72816203291001058</v>
      </c>
      <c r="D93">
        <v>1.1718297272785874</v>
      </c>
      <c r="E93">
        <v>1.3947532449392506</v>
      </c>
      <c r="F93">
        <v>1.6194969062688369</v>
      </c>
      <c r="G93">
        <v>1.8030571304678427</v>
      </c>
      <c r="H93">
        <v>1.8286119997062928</v>
      </c>
      <c r="I93">
        <v>1.8291122214636422</v>
      </c>
      <c r="J93">
        <v>1.8291319644252124</v>
      </c>
      <c r="K93">
        <v>1.8283998093339933</v>
      </c>
      <c r="L93">
        <v>1.8286678342538969</v>
      </c>
      <c r="M93">
        <v>1.8286462496558349</v>
      </c>
      <c r="N93">
        <v>1.8291464193074236</v>
      </c>
      <c r="O93">
        <v>1.8106054681830925</v>
      </c>
      <c r="P93">
        <v>1.8112751207129374</v>
      </c>
      <c r="Q93">
        <v>1.8111431831263396</v>
      </c>
      <c r="R93">
        <v>1.8108878266956689</v>
      </c>
      <c r="S93">
        <v>1.8110568838226886</v>
      </c>
      <c r="T93">
        <v>1.8111332960372999</v>
      </c>
      <c r="U93">
        <v>0</v>
      </c>
      <c r="V93">
        <v>0</v>
      </c>
      <c r="W93">
        <v>0</v>
      </c>
      <c r="X93">
        <v>0.78453103772305144</v>
      </c>
      <c r="Y93">
        <v>1.1312289087347869</v>
      </c>
      <c r="Z93">
        <v>1.2964508043846106</v>
      </c>
      <c r="AA93">
        <v>1.4618228322868188</v>
      </c>
      <c r="AB93">
        <v>1.6190329218269732</v>
      </c>
      <c r="AC93">
        <v>1.757834960577332</v>
      </c>
      <c r="AD93">
        <v>1.8304353107479445</v>
      </c>
      <c r="AE93">
        <v>1.8319198688843685</v>
      </c>
      <c r="AF93">
        <v>1.8316487052508819</v>
      </c>
      <c r="AG93">
        <v>1.8314004731608426</v>
      </c>
      <c r="AH93">
        <v>1.8315334137310049</v>
      </c>
      <c r="AI93">
        <v>1.8140583848765799</v>
      </c>
      <c r="AJ93">
        <v>1.8136491049771473</v>
      </c>
      <c r="AK93">
        <v>1.8142095647069461</v>
      </c>
      <c r="AL93">
        <v>1.8134910466302301</v>
      </c>
      <c r="AM93">
        <v>1.8139411183179941</v>
      </c>
      <c r="AN93">
        <v>1.8140977255354933</v>
      </c>
      <c r="AO93">
        <v>0</v>
      </c>
      <c r="AP93">
        <v>0</v>
      </c>
      <c r="AQ93">
        <v>0</v>
      </c>
      <c r="AR93">
        <v>0</v>
      </c>
      <c r="AS93">
        <v>0.91491009757008679</v>
      </c>
      <c r="AT93">
        <v>1.10987389085626</v>
      </c>
      <c r="AU93">
        <v>1.2400471944342717</v>
      </c>
      <c r="AV93">
        <v>1.368286434887876</v>
      </c>
      <c r="AW93">
        <v>1.4963217969972613</v>
      </c>
      <c r="AX93">
        <v>1.6174066052451916</v>
      </c>
      <c r="AY93">
        <v>1.7426446897178949</v>
      </c>
      <c r="AZ93">
        <v>1.8195477249819394</v>
      </c>
      <c r="BA93">
        <v>1.83351919692025</v>
      </c>
      <c r="BB93">
        <v>1.8336067027496812</v>
      </c>
      <c r="BC93">
        <v>1.8154424809765279</v>
      </c>
      <c r="BD93">
        <v>1.8155137659792406</v>
      </c>
      <c r="BE93">
        <v>1.8154565443934803</v>
      </c>
      <c r="BF93">
        <v>1.8153661311362683</v>
      </c>
      <c r="BG93">
        <v>1.8150406787063458</v>
      </c>
      <c r="BH93">
        <v>1.8159194884472873</v>
      </c>
      <c r="BI93">
        <v>0</v>
      </c>
      <c r="BJ93">
        <v>0</v>
      </c>
      <c r="BK93">
        <v>0</v>
      </c>
      <c r="BL93">
        <v>0</v>
      </c>
      <c r="BM93">
        <v>0.57698482535818296</v>
      </c>
      <c r="BN93">
        <v>0.92581720694036707</v>
      </c>
      <c r="BO93">
        <v>1.1015669817873632</v>
      </c>
      <c r="BP93">
        <v>1.1915776606030202</v>
      </c>
      <c r="BQ93">
        <v>1.3052489789936568</v>
      </c>
      <c r="BR93">
        <v>1.4067524910543907</v>
      </c>
      <c r="BS93">
        <v>1.5081598641784439</v>
      </c>
      <c r="BT93">
        <v>1.6115004333123988</v>
      </c>
      <c r="BU93">
        <v>1.7108126367535552</v>
      </c>
      <c r="BV93">
        <v>1.7900524868850203</v>
      </c>
      <c r="BW93">
        <v>1.8069605553238839</v>
      </c>
      <c r="BX93">
        <v>1.8165274087211394</v>
      </c>
      <c r="BY93">
        <v>1.8165130341056279</v>
      </c>
      <c r="BZ93">
        <v>1.8163229662312979</v>
      </c>
      <c r="CA93">
        <v>1.8164734579516766</v>
      </c>
      <c r="CB93">
        <v>1.8163922493526219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0.59506733675242263</v>
      </c>
      <c r="CI93">
        <v>0.97694176697417578</v>
      </c>
      <c r="CJ93">
        <v>1.0961699045151596</v>
      </c>
      <c r="CK93">
        <v>1.1745904031961587</v>
      </c>
      <c r="CL93">
        <v>1.2647909713388983</v>
      </c>
      <c r="CM93">
        <v>1.3484179633216578</v>
      </c>
      <c r="CN93">
        <v>1.4493667637567684</v>
      </c>
      <c r="CO93">
        <v>1.522856360134631</v>
      </c>
      <c r="CP93">
        <v>1.5909304676449287</v>
      </c>
      <c r="CQ93">
        <v>1.6769197141390462</v>
      </c>
      <c r="CR93">
        <v>1.7453854396100454</v>
      </c>
      <c r="CS93">
        <v>1.8051475174384999</v>
      </c>
      <c r="CT93">
        <v>1.8121355356078006</v>
      </c>
      <c r="CU93">
        <v>1.817505528204215</v>
      </c>
      <c r="CV93">
        <v>1.817241733555722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0.50048036980701738</v>
      </c>
      <c r="DC93">
        <v>0.79608909670950978</v>
      </c>
      <c r="DD93">
        <v>1.0365754996981762</v>
      </c>
      <c r="DE93">
        <v>1.1163730906237799</v>
      </c>
      <c r="DF93">
        <v>1.1886570156848522</v>
      </c>
      <c r="DG93">
        <v>1.2607620077548474</v>
      </c>
      <c r="DH93">
        <v>1.3422963401383721</v>
      </c>
      <c r="DI93">
        <v>1.4301983678925094</v>
      </c>
      <c r="DJ93">
        <v>1.4907136151695539</v>
      </c>
      <c r="DK93">
        <v>1.556143462817394</v>
      </c>
      <c r="DL93">
        <v>1.6235933892883236</v>
      </c>
      <c r="DM93">
        <v>1.7094934835952358</v>
      </c>
      <c r="DN93">
        <v>1.7636323228557451</v>
      </c>
      <c r="DO93">
        <v>1.806180350315995</v>
      </c>
      <c r="DP93">
        <v>1.8146351478456484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0.58194611315576894</v>
      </c>
      <c r="DX93">
        <v>0.97579171733006431</v>
      </c>
      <c r="DY93">
        <v>1.0756655085736844</v>
      </c>
      <c r="DZ93">
        <v>1.1426632392024401</v>
      </c>
      <c r="EA93">
        <v>1.2187691490892494</v>
      </c>
      <c r="EB93">
        <v>1.2755177182341182</v>
      </c>
      <c r="EC93">
        <v>1.3590000568636751</v>
      </c>
      <c r="ED93">
        <v>1.4238591168438992</v>
      </c>
      <c r="EE93">
        <v>1.4801466632059352</v>
      </c>
      <c r="EF93">
        <v>1.5510898820600196</v>
      </c>
      <c r="EG93">
        <v>1.6395164451250832</v>
      </c>
      <c r="EH93">
        <v>1.698563139083811</v>
      </c>
      <c r="EI93">
        <v>1.7507102393167679</v>
      </c>
      <c r="EJ93">
        <v>1.7973109923689357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0.56588644151417611</v>
      </c>
      <c r="ER93">
        <v>0.80676355777459707</v>
      </c>
      <c r="ES93">
        <v>1.0366650940910396</v>
      </c>
      <c r="ET93">
        <v>1.1077611283189845</v>
      </c>
      <c r="EU93">
        <v>1.1688937365878145</v>
      </c>
      <c r="EV93">
        <v>1.2358855129913791</v>
      </c>
      <c r="EW93">
        <v>1.2993512890204908</v>
      </c>
      <c r="EX93">
        <v>1.3618302011153949</v>
      </c>
      <c r="EY93">
        <v>1.4188463006881122</v>
      </c>
      <c r="EZ93">
        <v>1.4800408273355077</v>
      </c>
      <c r="FA93">
        <v>1.5366849908773008</v>
      </c>
      <c r="FB93">
        <v>1.6113777073175213</v>
      </c>
      <c r="FC93">
        <v>1.685421641531446</v>
      </c>
      <c r="FD93">
        <v>1.7463375600314801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0.69413089361926972</v>
      </c>
      <c r="FM93">
        <v>0.99359843688662464</v>
      </c>
      <c r="FN93">
        <v>1.0665299975134175</v>
      </c>
      <c r="FO93">
        <v>1.1276214794220794</v>
      </c>
      <c r="FP93">
        <v>1.1937714813626015</v>
      </c>
      <c r="FQ93">
        <v>1.2522002613364906</v>
      </c>
      <c r="FR93">
        <v>1.3080329317944044</v>
      </c>
      <c r="FS93">
        <v>1.3577373161561541</v>
      </c>
      <c r="FT93">
        <v>1.4121705319826423</v>
      </c>
      <c r="FU93">
        <v>1.4870484421340786</v>
      </c>
      <c r="FV93">
        <v>1.5336011884640461</v>
      </c>
      <c r="FW93">
        <v>1.6073974340869033</v>
      </c>
      <c r="FX93">
        <v>1.6638748601151547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0.63071665591981585</v>
      </c>
      <c r="GG93">
        <v>0.87404421150824341</v>
      </c>
      <c r="GH93">
        <v>1.0345570184234132</v>
      </c>
      <c r="GI93">
        <v>1.1006480804800149</v>
      </c>
      <c r="GJ93">
        <v>1.147884313063112</v>
      </c>
      <c r="GK93">
        <v>1.2227325784591634</v>
      </c>
      <c r="GL93">
        <v>1.2705786945755262</v>
      </c>
      <c r="GM93">
        <v>1.3129275485210115</v>
      </c>
      <c r="GN93">
        <v>1.3716813383168589</v>
      </c>
      <c r="GO93">
        <v>1.4249245601357132</v>
      </c>
      <c r="GP93">
        <v>1.4827025043864297</v>
      </c>
      <c r="GQ93">
        <v>1.5416837193261408</v>
      </c>
      <c r="GR93">
        <v>1.6134292260299776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0.51473648821027551</v>
      </c>
      <c r="HA93">
        <v>0.70244377349534981</v>
      </c>
      <c r="HB93">
        <v>0.97860375273960898</v>
      </c>
      <c r="HC93">
        <v>1.0641959801193672</v>
      </c>
      <c r="HD93">
        <v>1.1203709731446998</v>
      </c>
      <c r="HE93">
        <v>1.1666451848457555</v>
      </c>
      <c r="HF93">
        <v>1.2245239719973771</v>
      </c>
      <c r="HG93">
        <v>1.2691684403565997</v>
      </c>
      <c r="HH93">
        <v>1.3268543615749757</v>
      </c>
      <c r="HI93">
        <v>1.3802019865929367</v>
      </c>
      <c r="HJ93">
        <v>1.4390548982593636</v>
      </c>
      <c r="HK93">
        <v>1.4839625872705613</v>
      </c>
      <c r="HL93">
        <v>1.5251022560092458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0.66581047409803873</v>
      </c>
      <c r="HV93">
        <v>0.88181661172886994</v>
      </c>
      <c r="HW93">
        <v>1.0290192257546986</v>
      </c>
      <c r="HX93">
        <v>1.0816685970904776</v>
      </c>
      <c r="HY93">
        <v>1.1432389940340428</v>
      </c>
      <c r="HZ93">
        <v>1.193573906145017</v>
      </c>
      <c r="IA93">
        <v>1.2256601861150893</v>
      </c>
      <c r="IB93">
        <v>1.2810310710486812</v>
      </c>
      <c r="IC93">
        <v>1.3206455339240954</v>
      </c>
      <c r="ID93">
        <v>1.3781153757811486</v>
      </c>
      <c r="IE93">
        <v>1.4199558736838975</v>
      </c>
      <c r="IF93">
        <v>1.4701885139706068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0.60058536035918775</v>
      </c>
      <c r="IP93">
        <v>0.74033159613926391</v>
      </c>
      <c r="IQ93">
        <v>0.97300333164220798</v>
      </c>
      <c r="IR93">
        <v>1.052688415178312</v>
      </c>
      <c r="IS93">
        <v>1.0998496857982143</v>
      </c>
      <c r="IT93">
        <v>1.1462905783598916</v>
      </c>
      <c r="IU93">
        <v>1.1883513242450385</v>
      </c>
      <c r="IV93">
        <v>1.2349812771721747</v>
      </c>
      <c r="IW93">
        <v>1.2803384218840437</v>
      </c>
      <c r="IX93">
        <v>1.3276265653263899</v>
      </c>
      <c r="IY93">
        <v>1.3756035805953957</v>
      </c>
      <c r="IZ93">
        <v>1.4161979917303338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0.70446118548280778</v>
      </c>
      <c r="JK93">
        <v>0.89743147204852258</v>
      </c>
      <c r="JL93">
        <v>1.0264171645692002</v>
      </c>
      <c r="JM93">
        <v>1.0705593785691108</v>
      </c>
      <c r="JN93">
        <v>1.1123091489546968</v>
      </c>
      <c r="JO93">
        <v>1.1521125833054904</v>
      </c>
      <c r="JP93">
        <v>1.2005340967590923</v>
      </c>
      <c r="JQ93">
        <v>1.2409957567580716</v>
      </c>
      <c r="JR93">
        <v>1.2817744042835224</v>
      </c>
      <c r="JS93">
        <v>1.3275280706297981</v>
      </c>
      <c r="JT93">
        <v>1.3705633042690795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0.65421591521741851</v>
      </c>
      <c r="KE93">
        <v>0.74631351224300213</v>
      </c>
      <c r="KF93">
        <v>0.96664982790927501</v>
      </c>
      <c r="KG93">
        <v>1.0451814319440276</v>
      </c>
      <c r="KH93">
        <v>1.0897832041679179</v>
      </c>
      <c r="KI93">
        <v>1.1138251123339666</v>
      </c>
      <c r="KJ93">
        <v>1.1587667647032596</v>
      </c>
      <c r="KK93">
        <v>1.1981277940183308</v>
      </c>
      <c r="KL93">
        <v>1.2386738074188219</v>
      </c>
      <c r="KM93">
        <v>1.273771071273933</v>
      </c>
      <c r="KN93">
        <v>1.3134270326733832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0.50171976351663039</v>
      </c>
      <c r="KY93">
        <v>0.72292340749863904</v>
      </c>
      <c r="KZ93">
        <v>0.9230697652078379</v>
      </c>
      <c r="LA93">
        <v>1.0029656944230758</v>
      </c>
      <c r="LB93">
        <v>1.0562158540508977</v>
      </c>
      <c r="LC93">
        <v>1.0926083795388239</v>
      </c>
      <c r="LD93">
        <v>1.1266899483463979</v>
      </c>
      <c r="LE93">
        <v>1.1696041055745738</v>
      </c>
      <c r="LF93">
        <v>1.2129692708742319</v>
      </c>
      <c r="LG93">
        <v>1.2471640344246187</v>
      </c>
      <c r="LH93">
        <v>1.2861104218795196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0.62830451452328051</v>
      </c>
      <c r="LT93">
        <v>0.68030964295440088</v>
      </c>
      <c r="LU93">
        <v>0.91902473625678371</v>
      </c>
      <c r="LV93">
        <v>1.0217535396003186</v>
      </c>
      <c r="LW93">
        <v>1.0511840177419021</v>
      </c>
      <c r="LX93">
        <v>1.0874274946971119</v>
      </c>
      <c r="LY93">
        <v>1.1289886845249417</v>
      </c>
      <c r="LZ93">
        <v>1.1558585658358602</v>
      </c>
      <c r="MA93">
        <v>1.1916598152707176</v>
      </c>
      <c r="MB93">
        <v>1.2359556303451289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0.68025886930338131</v>
      </c>
      <c r="MO93">
        <v>0.73558629090754712</v>
      </c>
      <c r="MP93">
        <v>0.92457209299724397</v>
      </c>
      <c r="MQ93">
        <v>1.0161198294521216</v>
      </c>
      <c r="MR93">
        <v>1.0467459780412935</v>
      </c>
      <c r="MS93">
        <v>1.0889746104566249</v>
      </c>
      <c r="MT93">
        <v>1.1191158350134465</v>
      </c>
      <c r="MU93">
        <v>1.1579930279997612</v>
      </c>
      <c r="MV93">
        <v>1.1961238175350248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0.5509268629441072</v>
      </c>
      <c r="NI93">
        <v>0.70603837215287901</v>
      </c>
      <c r="NJ93">
        <v>0.80268570559162344</v>
      </c>
      <c r="NK93">
        <v>0.94116243451367199</v>
      </c>
      <c r="NL93">
        <v>1.0138620932105118</v>
      </c>
      <c r="NM93">
        <v>1.0472341907748168</v>
      </c>
      <c r="NN93">
        <v>1.0817045197088284</v>
      </c>
      <c r="NO93">
        <v>1.1103602054911341</v>
      </c>
      <c r="NP93">
        <v>1.1404596377100205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0.56937916106654041</v>
      </c>
      <c r="OD93">
        <v>0.73694328222618244</v>
      </c>
      <c r="OE93">
        <v>0.8109875204096344</v>
      </c>
      <c r="OF93">
        <v>0.9287671568177609</v>
      </c>
      <c r="OG93">
        <v>1.0123900199489797</v>
      </c>
      <c r="OH93">
        <v>1.04673445300923</v>
      </c>
      <c r="OI93">
        <v>1.0809576400263796</v>
      </c>
      <c r="OJ93">
        <v>1.1016217815461713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0.6518495177593322</v>
      </c>
      <c r="OY93">
        <v>0.63929064723850948</v>
      </c>
      <c r="OZ93">
        <v>0.82647918642447682</v>
      </c>
      <c r="PA93">
        <v>0.93322198386178679</v>
      </c>
      <c r="PB93">
        <v>1.0183374065799882</v>
      </c>
      <c r="PC93">
        <v>1.042127507227659</v>
      </c>
      <c r="PD93">
        <v>1.0752992534797243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0.64163835862353102</v>
      </c>
      <c r="PT93">
        <v>0.66807499113835112</v>
      </c>
      <c r="PU93">
        <v>0.85043593397433481</v>
      </c>
      <c r="PV93">
        <v>0.91720012512145666</v>
      </c>
      <c r="PW93">
        <v>1.0063138807005558</v>
      </c>
      <c r="PX93">
        <v>1.0392777462089453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0.40413542663123153</v>
      </c>
      <c r="QN93">
        <v>0.69489792038006404</v>
      </c>
      <c r="QO93">
        <v>0.67797604755969854</v>
      </c>
      <c r="QP93">
        <v>0.82383463102113563</v>
      </c>
      <c r="QQ93">
        <v>0.94935940219864567</v>
      </c>
      <c r="QR93">
        <v>0.98653528404711777</v>
      </c>
      <c r="QS93" s="102" t="s">
        <v>1005</v>
      </c>
      <c r="QV93" s="148"/>
      <c r="QW93" s="148"/>
      <c r="QX93" s="102"/>
      <c r="QY93" s="154">
        <v>16</v>
      </c>
      <c r="QZ93" s="44">
        <v>0.66600000000000004</v>
      </c>
      <c r="RA93" s="44">
        <v>0</v>
      </c>
      <c r="RB93" s="44">
        <v>0</v>
      </c>
      <c r="RC93" s="44">
        <v>0</v>
      </c>
      <c r="RD93" s="44">
        <v>0</v>
      </c>
      <c r="RE93" s="44">
        <v>0</v>
      </c>
      <c r="RF93" s="44">
        <v>0</v>
      </c>
      <c r="RG93" s="44">
        <v>0</v>
      </c>
      <c r="RH93" s="44">
        <v>0</v>
      </c>
      <c r="RI93" s="44">
        <v>0</v>
      </c>
      <c r="RJ93" s="44">
        <f t="shared" si="85"/>
        <v>-5.5423560362332465</v>
      </c>
      <c r="RK93" s="44">
        <f t="shared" si="85"/>
        <v>-5.8709883960654157</v>
      </c>
      <c r="RL93" s="44">
        <f t="shared" si="85"/>
        <v>-6.061357438160873</v>
      </c>
      <c r="RM93" s="44">
        <f t="shared" si="85"/>
        <v>-6.1861335807659987</v>
      </c>
      <c r="RN93" s="44">
        <f t="shared" si="85"/>
        <v>-6.1615130317545841</v>
      </c>
      <c r="RO93" s="44">
        <f t="shared" si="85"/>
        <v>-6.1037945052638234</v>
      </c>
      <c r="RP93" s="44">
        <f t="shared" si="85"/>
        <v>-6.1559448796440268</v>
      </c>
      <c r="RQ93" s="44">
        <f t="shared" si="85"/>
        <v>-6.1046940619391172</v>
      </c>
      <c r="RR93" s="44">
        <f t="shared" si="85"/>
        <v>-6.0776115140076055</v>
      </c>
      <c r="RS93" s="44">
        <f t="shared" si="85"/>
        <v>-6.1162268320128259</v>
      </c>
      <c r="RT93" s="44">
        <f t="shared" si="85"/>
        <v>-6.118158706599651</v>
      </c>
      <c r="RW93" s="44">
        <f t="shared" si="87"/>
        <v>13.576835399999998</v>
      </c>
      <c r="RX93" s="44">
        <v>0.66600000000000004</v>
      </c>
      <c r="RY93" s="44">
        <f t="shared" si="86"/>
        <v>6.1718664704092951</v>
      </c>
      <c r="RZ93" s="44">
        <f t="shared" si="88"/>
        <v>-6.1718664704092951</v>
      </c>
    </row>
    <row r="94" spans="1:494" x14ac:dyDescent="0.3">
      <c r="A94">
        <v>0</v>
      </c>
      <c r="B94">
        <v>0</v>
      </c>
      <c r="C94">
        <v>221.10863854969506</v>
      </c>
      <c r="D94">
        <v>358.82623815252896</v>
      </c>
      <c r="E94">
        <v>430.53747082964509</v>
      </c>
      <c r="F94">
        <v>505.08269311193595</v>
      </c>
      <c r="G94">
        <v>566.63639937474727</v>
      </c>
      <c r="H94">
        <v>576.99993643209052</v>
      </c>
      <c r="I94">
        <v>571.94489242962527</v>
      </c>
      <c r="J94">
        <v>565.22357318387833</v>
      </c>
      <c r="K94">
        <v>577.27164863187465</v>
      </c>
      <c r="L94">
        <v>575.57868218661781</v>
      </c>
      <c r="M94">
        <v>573.75597766952012</v>
      </c>
      <c r="N94">
        <v>567.81375861111167</v>
      </c>
      <c r="O94">
        <v>570.68839197744171</v>
      </c>
      <c r="P94">
        <v>563.31032066032662</v>
      </c>
      <c r="Q94">
        <v>565.37940216109791</v>
      </c>
      <c r="R94">
        <v>566.87448310728155</v>
      </c>
      <c r="S94">
        <v>565.31751262509897</v>
      </c>
      <c r="T94">
        <v>565.04834480411353</v>
      </c>
      <c r="U94">
        <v>0</v>
      </c>
      <c r="V94">
        <v>0</v>
      </c>
      <c r="W94">
        <v>0</v>
      </c>
      <c r="X94">
        <v>309.98206461593969</v>
      </c>
      <c r="Y94">
        <v>444.8877316484411</v>
      </c>
      <c r="Z94">
        <v>515.37407217572138</v>
      </c>
      <c r="AA94">
        <v>584.14565751266832</v>
      </c>
      <c r="AB94">
        <v>654.31574883585563</v>
      </c>
      <c r="AC94">
        <v>717.90107375295452</v>
      </c>
      <c r="AD94">
        <v>744.1313383809985</v>
      </c>
      <c r="AE94">
        <v>742.25674950713596</v>
      </c>
      <c r="AF94">
        <v>747.99690267890833</v>
      </c>
      <c r="AG94">
        <v>753.25296502760477</v>
      </c>
      <c r="AH94">
        <v>746.57241048116509</v>
      </c>
      <c r="AI94">
        <v>735.88251348934352</v>
      </c>
      <c r="AJ94">
        <v>740.08185043823323</v>
      </c>
      <c r="AK94">
        <v>730.16347379723857</v>
      </c>
      <c r="AL94">
        <v>744.63984793917871</v>
      </c>
      <c r="AM94">
        <v>735.65441973685085</v>
      </c>
      <c r="AN94">
        <v>731.63414522468645</v>
      </c>
      <c r="AO94">
        <v>0</v>
      </c>
      <c r="AP94">
        <v>0</v>
      </c>
      <c r="AQ94">
        <v>0</v>
      </c>
      <c r="AR94">
        <v>0</v>
      </c>
      <c r="AS94">
        <v>439.76457002783201</v>
      </c>
      <c r="AT94">
        <v>537.36160180036109</v>
      </c>
      <c r="AU94">
        <v>600.71481029991617</v>
      </c>
      <c r="AV94">
        <v>664.58352655886938</v>
      </c>
      <c r="AW94">
        <v>726.56370431090738</v>
      </c>
      <c r="AX94">
        <v>794.13994987737533</v>
      </c>
      <c r="AY94">
        <v>856.70830001657873</v>
      </c>
      <c r="AZ94">
        <v>900.16718353733586</v>
      </c>
      <c r="BA94">
        <v>905.7950382747747</v>
      </c>
      <c r="BB94">
        <v>902.24441677503319</v>
      </c>
      <c r="BC94">
        <v>897.99669647804978</v>
      </c>
      <c r="BD94">
        <v>895.80636374212486</v>
      </c>
      <c r="BE94">
        <v>899.3913033245617</v>
      </c>
      <c r="BF94">
        <v>902.5436748563294</v>
      </c>
      <c r="BG94">
        <v>909.4001069503928</v>
      </c>
      <c r="BH94">
        <v>889.40037334108365</v>
      </c>
      <c r="BI94">
        <v>0</v>
      </c>
      <c r="BJ94">
        <v>0</v>
      </c>
      <c r="BK94">
        <v>0</v>
      </c>
      <c r="BL94">
        <v>0</v>
      </c>
      <c r="BM94">
        <v>284.6663053158822</v>
      </c>
      <c r="BN94">
        <v>521.99531349630638</v>
      </c>
      <c r="BO94">
        <v>613.65911805349026</v>
      </c>
      <c r="BP94">
        <v>679.62460649461298</v>
      </c>
      <c r="BQ94">
        <v>733.64820700911673</v>
      </c>
      <c r="BR94">
        <v>793.19935127998963</v>
      </c>
      <c r="BS94">
        <v>855.77172742731682</v>
      </c>
      <c r="BT94">
        <v>913.06123900243813</v>
      </c>
      <c r="BU94">
        <v>973.73215930311767</v>
      </c>
      <c r="BV94">
        <v>1028.2384024011089</v>
      </c>
      <c r="BW94">
        <v>1040.0889774721304</v>
      </c>
      <c r="BX94">
        <v>1047.3747280958485</v>
      </c>
      <c r="BY94">
        <v>1045.5490907912313</v>
      </c>
      <c r="BZ94">
        <v>1052.0676684630944</v>
      </c>
      <c r="CA94">
        <v>1046.4023637514817</v>
      </c>
      <c r="CB94">
        <v>1049.3110584620351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353.10864281578131</v>
      </c>
      <c r="CI94">
        <v>614.20888551366738</v>
      </c>
      <c r="CJ94">
        <v>691.79954520829949</v>
      </c>
      <c r="CK94">
        <v>752.82369729268351</v>
      </c>
      <c r="CL94">
        <v>803.41204967620638</v>
      </c>
      <c r="CM94">
        <v>855.83515628543057</v>
      </c>
      <c r="CN94">
        <v>908.21444795722334</v>
      </c>
      <c r="CO94">
        <v>970.65495052590586</v>
      </c>
      <c r="CP94">
        <v>1032.0832124345513</v>
      </c>
      <c r="CQ94">
        <v>1068.4068580094436</v>
      </c>
      <c r="CR94">
        <v>1117.8127415769663</v>
      </c>
      <c r="CS94">
        <v>1158.3110976341684</v>
      </c>
      <c r="CT94">
        <v>1184.9465907877648</v>
      </c>
      <c r="CU94">
        <v>1178.144133852139</v>
      </c>
      <c r="CV94">
        <v>1182.9287295767999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300.05281249578439</v>
      </c>
      <c r="DC94">
        <v>528.66465110045863</v>
      </c>
      <c r="DD94">
        <v>711.05661746240844</v>
      </c>
      <c r="DE94">
        <v>761.52798007669253</v>
      </c>
      <c r="DF94">
        <v>818.05452625081261</v>
      </c>
      <c r="DG94">
        <v>874.65530519761694</v>
      </c>
      <c r="DH94">
        <v>917.55272794206132</v>
      </c>
      <c r="DI94">
        <v>967.06008256550967</v>
      </c>
      <c r="DJ94">
        <v>1031.0551010485938</v>
      </c>
      <c r="DK94">
        <v>1070.9838959962065</v>
      </c>
      <c r="DL94">
        <v>1127.3511696438864</v>
      </c>
      <c r="DM94">
        <v>1172.8327676142578</v>
      </c>
      <c r="DN94">
        <v>1224.0012854167624</v>
      </c>
      <c r="DO94">
        <v>1260.1838799848665</v>
      </c>
      <c r="DP94">
        <v>1275.6258778442154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383.02280550836093</v>
      </c>
      <c r="DX94">
        <v>656.14830288233634</v>
      </c>
      <c r="DY94">
        <v>733.97202083165905</v>
      </c>
      <c r="DZ94">
        <v>786.64061036286523</v>
      </c>
      <c r="EA94">
        <v>831.54846298696077</v>
      </c>
      <c r="EB94">
        <v>893.41463040042231</v>
      </c>
      <c r="EC94">
        <v>929.17196219666073</v>
      </c>
      <c r="ED94">
        <v>986.87668472792279</v>
      </c>
      <c r="EE94">
        <v>1027.6347409833929</v>
      </c>
      <c r="EF94">
        <v>1073.8794843069422</v>
      </c>
      <c r="EG94">
        <v>1119.2770241962457</v>
      </c>
      <c r="EH94">
        <v>1171.7713365921311</v>
      </c>
      <c r="EI94">
        <v>1230.3903288508366</v>
      </c>
      <c r="EJ94">
        <v>1267.3686468305571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333.60284240507559</v>
      </c>
      <c r="ER94">
        <v>554.09082639454937</v>
      </c>
      <c r="ES94">
        <v>728.02122912277844</v>
      </c>
      <c r="ET94">
        <v>768.52512630128183</v>
      </c>
      <c r="EU94">
        <v>822.62742288390325</v>
      </c>
      <c r="EV94">
        <v>869.85693258110098</v>
      </c>
      <c r="EW94">
        <v>920.36105694990579</v>
      </c>
      <c r="EX94">
        <v>969.69586595916849</v>
      </c>
      <c r="EY94">
        <v>1005.2913344364678</v>
      </c>
      <c r="EZ94">
        <v>1050.737431243567</v>
      </c>
      <c r="FA94">
        <v>1109.0484663754426</v>
      </c>
      <c r="FB94">
        <v>1143.6739569358533</v>
      </c>
      <c r="FC94">
        <v>1188.4002395279767</v>
      </c>
      <c r="FD94">
        <v>1237.3886473130456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468.36219779447777</v>
      </c>
      <c r="FM94">
        <v>697.46177454608323</v>
      </c>
      <c r="FN94">
        <v>765.80907703397713</v>
      </c>
      <c r="FO94">
        <v>815.42918446793624</v>
      </c>
      <c r="FP94">
        <v>856.11149854372206</v>
      </c>
      <c r="FQ94">
        <v>905.0509735034808</v>
      </c>
      <c r="FR94">
        <v>955.27624829749652</v>
      </c>
      <c r="FS94">
        <v>989.68225926194066</v>
      </c>
      <c r="FT94">
        <v>1039.288998594064</v>
      </c>
      <c r="FU94">
        <v>1075.0238150976343</v>
      </c>
      <c r="FV94">
        <v>1132.4257208611114</v>
      </c>
      <c r="FW94">
        <v>1166.9681190993749</v>
      </c>
      <c r="FX94">
        <v>1215.3488376167536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401.40805472397511</v>
      </c>
      <c r="GG94">
        <v>610.3015565809643</v>
      </c>
      <c r="GH94">
        <v>735.10042384741598</v>
      </c>
      <c r="GI94">
        <v>769.62976148239943</v>
      </c>
      <c r="GJ94">
        <v>826.78799143223796</v>
      </c>
      <c r="GK94">
        <v>845.06223619088439</v>
      </c>
      <c r="GL94">
        <v>898.48597836854503</v>
      </c>
      <c r="GM94">
        <v>940.61131217222976</v>
      </c>
      <c r="GN94">
        <v>979.08959978449229</v>
      </c>
      <c r="GO94">
        <v>1026.8145659408151</v>
      </c>
      <c r="GP94">
        <v>1067.9445795384329</v>
      </c>
      <c r="GQ94">
        <v>1113.9986988298149</v>
      </c>
      <c r="GR94">
        <v>1145.1319682789917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311.95907484709323</v>
      </c>
      <c r="HA94">
        <v>492.27690924616297</v>
      </c>
      <c r="HB94">
        <v>694.26174497554018</v>
      </c>
      <c r="HC94">
        <v>762.33720307229248</v>
      </c>
      <c r="HD94">
        <v>804.23321755233974</v>
      </c>
      <c r="HE94">
        <v>854.45569783516771</v>
      </c>
      <c r="HF94">
        <v>891.47723591187082</v>
      </c>
      <c r="HG94">
        <v>922.08690266728604</v>
      </c>
      <c r="HH94">
        <v>954.05198508932608</v>
      </c>
      <c r="HI94">
        <v>995.92991743926666</v>
      </c>
      <c r="HJ94">
        <v>1039.2751858729323</v>
      </c>
      <c r="HK94">
        <v>1081.9016486451485</v>
      </c>
      <c r="HL94">
        <v>1128.6935570999656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445.83702293373835</v>
      </c>
      <c r="HV94">
        <v>654.34451476887398</v>
      </c>
      <c r="HW94">
        <v>762.75408945416814</v>
      </c>
      <c r="HX94">
        <v>799.66704050194312</v>
      </c>
      <c r="HY94">
        <v>826.66107436549635</v>
      </c>
      <c r="HZ94">
        <v>863.76909333467495</v>
      </c>
      <c r="IA94">
        <v>903.28080682336281</v>
      </c>
      <c r="IB94">
        <v>941.9746631084796</v>
      </c>
      <c r="IC94">
        <v>986.4922063098594</v>
      </c>
      <c r="ID94">
        <v>1014.1481368620948</v>
      </c>
      <c r="IE94">
        <v>1066.5039292722283</v>
      </c>
      <c r="IF94">
        <v>1105.2191006697626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373.22605399760397</v>
      </c>
      <c r="IP94">
        <v>517.11779784180078</v>
      </c>
      <c r="IQ94">
        <v>691.47949458640107</v>
      </c>
      <c r="IR94">
        <v>758.67839924726422</v>
      </c>
      <c r="IS94">
        <v>794.98309764885607</v>
      </c>
      <c r="IT94">
        <v>831.31555801485706</v>
      </c>
      <c r="IU94">
        <v>856.33962015300324</v>
      </c>
      <c r="IV94">
        <v>893.69561840553501</v>
      </c>
      <c r="IW94">
        <v>933.93844143834292</v>
      </c>
      <c r="IX94">
        <v>962.54799866043209</v>
      </c>
      <c r="IY94">
        <v>1001.6425596315245</v>
      </c>
      <c r="IZ94">
        <v>1046.7241282202554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474.65123223650255</v>
      </c>
      <c r="JK94">
        <v>662.40726556041955</v>
      </c>
      <c r="JL94">
        <v>744.75652222667554</v>
      </c>
      <c r="JM94">
        <v>785.79272242162608</v>
      </c>
      <c r="JN94">
        <v>827.84885821177795</v>
      </c>
      <c r="JO94">
        <v>844.41164004364657</v>
      </c>
      <c r="JP94">
        <v>876.37209271075346</v>
      </c>
      <c r="JQ94">
        <v>910.83460074217294</v>
      </c>
      <c r="JR94">
        <v>953.42660649632705</v>
      </c>
      <c r="JS94">
        <v>983.13989833202766</v>
      </c>
      <c r="JT94">
        <v>1022.8746920810296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419.67783884321767</v>
      </c>
      <c r="KE94">
        <v>541.56558354801462</v>
      </c>
      <c r="KF94">
        <v>715.40534531002527</v>
      </c>
      <c r="KG94">
        <v>772.47914565871497</v>
      </c>
      <c r="KH94">
        <v>797.61091983037591</v>
      </c>
      <c r="KI94">
        <v>832.82597981137951</v>
      </c>
      <c r="KJ94">
        <v>859.68733277027093</v>
      </c>
      <c r="KK94">
        <v>896.49853939872298</v>
      </c>
      <c r="KL94">
        <v>932.64291612144461</v>
      </c>
      <c r="KM94">
        <v>971.77206903647425</v>
      </c>
      <c r="KN94">
        <v>1006.0689072531528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302.19268810122992</v>
      </c>
      <c r="KY94">
        <v>485.95058474054849</v>
      </c>
      <c r="KZ94">
        <v>659.81136042143851</v>
      </c>
      <c r="LA94">
        <v>736.87692556158174</v>
      </c>
      <c r="LB94">
        <v>767.83191289603576</v>
      </c>
      <c r="LC94">
        <v>785.44550904098492</v>
      </c>
      <c r="LD94">
        <v>823.46699175894662</v>
      </c>
      <c r="LE94">
        <v>846.51459942457041</v>
      </c>
      <c r="LF94">
        <v>873.13885077045734</v>
      </c>
      <c r="LG94">
        <v>909.87634349573466</v>
      </c>
      <c r="LH94">
        <v>941.5863498356232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399.28836948849681</v>
      </c>
      <c r="LT94">
        <v>479.93180645688847</v>
      </c>
      <c r="LU94">
        <v>665.96955165913835</v>
      </c>
      <c r="LV94">
        <v>748.3736549893415</v>
      </c>
      <c r="LW94">
        <v>769.14759895333486</v>
      </c>
      <c r="LX94">
        <v>804.54240132883581</v>
      </c>
      <c r="LY94">
        <v>825.28359177822654</v>
      </c>
      <c r="LZ94">
        <v>864.46940134477177</v>
      </c>
      <c r="MA94">
        <v>897.02608435066031</v>
      </c>
      <c r="MB94">
        <v>916.64523817307509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446.83259870278351</v>
      </c>
      <c r="MO94">
        <v>541.40924556507662</v>
      </c>
      <c r="MP94">
        <v>684.66449860989144</v>
      </c>
      <c r="MQ94">
        <v>756.88377157966124</v>
      </c>
      <c r="MR94">
        <v>787.39267066541436</v>
      </c>
      <c r="MS94">
        <v>805.09644788763273</v>
      </c>
      <c r="MT94">
        <v>834.94960490287201</v>
      </c>
      <c r="MU94">
        <v>859.17464778342662</v>
      </c>
      <c r="MV94">
        <v>878.64287669040516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321.98866710025715</v>
      </c>
      <c r="NI94">
        <v>467.26311264008621</v>
      </c>
      <c r="NJ94">
        <v>572.66075293460017</v>
      </c>
      <c r="NK94">
        <v>671.51037699113192</v>
      </c>
      <c r="NL94">
        <v>744.71190779932203</v>
      </c>
      <c r="NM94">
        <v>769.79740216310347</v>
      </c>
      <c r="NN94">
        <v>790.57418137584716</v>
      </c>
      <c r="NO94">
        <v>819.1495177352424</v>
      </c>
      <c r="NP94">
        <v>846.76088877551445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348.67237975969704</v>
      </c>
      <c r="OD94">
        <v>504.31722363226362</v>
      </c>
      <c r="OE94">
        <v>591.0683809686002</v>
      </c>
      <c r="OF94">
        <v>683.48460546323781</v>
      </c>
      <c r="OG94">
        <v>746.09719636370085</v>
      </c>
      <c r="OH94">
        <v>766.66066241948863</v>
      </c>
      <c r="OI94">
        <v>788.50722601182963</v>
      </c>
      <c r="OJ94">
        <v>822.02176566622222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416.21642397802805</v>
      </c>
      <c r="OY94">
        <v>447.29338488367944</v>
      </c>
      <c r="OZ94">
        <v>613.86590533835704</v>
      </c>
      <c r="PA94">
        <v>688.205061061533</v>
      </c>
      <c r="PB94">
        <v>743.35572114611637</v>
      </c>
      <c r="PC94">
        <v>770.84525381660035</v>
      </c>
      <c r="PD94">
        <v>783.72993564505964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401.40262427119592</v>
      </c>
      <c r="PT94">
        <v>451.24815209569141</v>
      </c>
      <c r="PU94">
        <v>606.37596235641627</v>
      </c>
      <c r="PV94">
        <v>678.28343105484578</v>
      </c>
      <c r="PW94">
        <v>728.45509417859887</v>
      </c>
      <c r="PX94">
        <v>751.20398330248122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239.4175529107809</v>
      </c>
      <c r="QN94">
        <v>442.5979481614724</v>
      </c>
      <c r="QO94">
        <v>468.10704335237659</v>
      </c>
      <c r="QP94">
        <v>598.15971681788858</v>
      </c>
      <c r="QQ94">
        <v>699.38457869163142</v>
      </c>
      <c r="QR94">
        <v>725.20965314930561</v>
      </c>
      <c r="QS94" s="102" t="s">
        <v>1004</v>
      </c>
      <c r="QV94" s="148"/>
      <c r="QW94" s="148"/>
      <c r="QX94" s="102"/>
      <c r="QY94" s="154">
        <v>17</v>
      </c>
      <c r="QZ94" s="44">
        <v>0.7</v>
      </c>
      <c r="RA94" s="44">
        <v>0</v>
      </c>
      <c r="RB94" s="44">
        <v>0</v>
      </c>
      <c r="RC94" s="44">
        <v>0</v>
      </c>
      <c r="RD94" s="44">
        <v>0</v>
      </c>
      <c r="RE94" s="44">
        <v>0</v>
      </c>
      <c r="RF94" s="44">
        <v>0</v>
      </c>
      <c r="RG94" s="44">
        <v>0</v>
      </c>
      <c r="RH94" s="44">
        <v>0</v>
      </c>
      <c r="RI94" s="44">
        <v>0</v>
      </c>
      <c r="RJ94" s="44">
        <v>0</v>
      </c>
      <c r="RK94" s="44">
        <f t="shared" ref="RK94:RT100" si="89">-RK18/RK69</f>
        <v>-5.5365095962248265</v>
      </c>
      <c r="RL94" s="44">
        <f t="shared" si="89"/>
        <v>-5.929389948376409</v>
      </c>
      <c r="RM94" s="44">
        <f t="shared" si="89"/>
        <v>-6.0078728436017963</v>
      </c>
      <c r="RN94" s="44">
        <f t="shared" si="89"/>
        <v>-6.0462014987878367</v>
      </c>
      <c r="RO94" s="44">
        <f t="shared" si="89"/>
        <v>-6.0318903886066133</v>
      </c>
      <c r="RP94" s="44">
        <f t="shared" si="89"/>
        <v>-6.0584787803128641</v>
      </c>
      <c r="RQ94" s="44">
        <f t="shared" si="89"/>
        <v>-6.009941977943984</v>
      </c>
      <c r="RR94" s="44">
        <f t="shared" si="89"/>
        <v>-6.0803710813876748</v>
      </c>
      <c r="RS94" s="44">
        <f t="shared" si="89"/>
        <v>-6.0869617240124985</v>
      </c>
      <c r="RT94" s="44">
        <f t="shared" si="89"/>
        <v>-6.038951420197237</v>
      </c>
      <c r="RW94" s="44">
        <f t="shared" si="87"/>
        <v>13.983029999999999</v>
      </c>
      <c r="RX94" s="44">
        <v>0.7</v>
      </c>
      <c r="RY94" s="44">
        <f t="shared" si="86"/>
        <v>6.0454370013955341</v>
      </c>
      <c r="RZ94" s="44">
        <f t="shared" si="88"/>
        <v>-6.0454370013955341</v>
      </c>
    </row>
    <row r="95" spans="1:494" x14ac:dyDescent="0.3">
      <c r="A95">
        <v>0</v>
      </c>
      <c r="B95">
        <v>0</v>
      </c>
      <c r="C95">
        <v>0.84099253742605118</v>
      </c>
      <c r="D95">
        <v>1</v>
      </c>
      <c r="E95">
        <v>1</v>
      </c>
      <c r="F95">
        <v>1</v>
      </c>
      <c r="G95">
        <v>0.92339282543993206</v>
      </c>
      <c r="H95">
        <v>0.91321935180121372</v>
      </c>
      <c r="I95">
        <v>0.90171952664688193</v>
      </c>
      <c r="J95">
        <v>0.89991040885825768</v>
      </c>
      <c r="K95">
        <v>0.9188054824626336</v>
      </c>
      <c r="L95">
        <v>0.9124305186133409</v>
      </c>
      <c r="M95">
        <v>0.9124540717761076</v>
      </c>
      <c r="N95">
        <v>0.89937905973731458</v>
      </c>
      <c r="O95">
        <v>0.90709882962199051</v>
      </c>
      <c r="P95">
        <v>0.89076145492523118</v>
      </c>
      <c r="Q95">
        <v>0.89416472313539597</v>
      </c>
      <c r="R95">
        <v>0.8998989037571008</v>
      </c>
      <c r="S95">
        <v>0.89637478243397462</v>
      </c>
      <c r="T95">
        <v>0.89444367984728879</v>
      </c>
      <c r="U95">
        <v>0</v>
      </c>
      <c r="V95">
        <v>0</v>
      </c>
      <c r="W95">
        <v>0</v>
      </c>
      <c r="X95">
        <v>0.86044941472202296</v>
      </c>
      <c r="Y95">
        <v>1</v>
      </c>
      <c r="Z95">
        <v>1</v>
      </c>
      <c r="AA95">
        <v>1</v>
      </c>
      <c r="AB95">
        <v>1</v>
      </c>
      <c r="AC95">
        <v>0.96426528911827258</v>
      </c>
      <c r="AD95">
        <v>0.83503532001441183</v>
      </c>
      <c r="AE95">
        <v>0.8297028793495973</v>
      </c>
      <c r="AF95">
        <v>0.83590419931010274</v>
      </c>
      <c r="AG95">
        <v>0.84155190683851122</v>
      </c>
      <c r="AH95">
        <v>0.83879928252423275</v>
      </c>
      <c r="AI95">
        <v>0.82021202246540903</v>
      </c>
      <c r="AJ95">
        <v>0.82936767501969488</v>
      </c>
      <c r="AK95">
        <v>0.81613586618873069</v>
      </c>
      <c r="AL95">
        <v>0.83370512915316486</v>
      </c>
      <c r="AM95">
        <v>0.82274379744607695</v>
      </c>
      <c r="AN95">
        <v>0.81909829714962679</v>
      </c>
      <c r="AO95">
        <v>0</v>
      </c>
      <c r="AP95">
        <v>0</v>
      </c>
      <c r="AQ95">
        <v>0</v>
      </c>
      <c r="AR95">
        <v>0</v>
      </c>
      <c r="AS95">
        <v>0.86317141739061765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0.95895012501407517</v>
      </c>
      <c r="AZ95">
        <v>0.83135069000769291</v>
      </c>
      <c r="BA95">
        <v>0.79158391713652987</v>
      </c>
      <c r="BB95">
        <v>0.78947242164805198</v>
      </c>
      <c r="BC95">
        <v>0.78694825638718724</v>
      </c>
      <c r="BD95">
        <v>0.78544407891633083</v>
      </c>
      <c r="BE95">
        <v>0.78719522852059431</v>
      </c>
      <c r="BF95">
        <v>0.7887407757696614</v>
      </c>
      <c r="BG95">
        <v>0.79620342052369997</v>
      </c>
      <c r="BH95">
        <v>0.77671977609486276</v>
      </c>
      <c r="BI95">
        <v>0</v>
      </c>
      <c r="BJ95">
        <v>0</v>
      </c>
      <c r="BK95">
        <v>0</v>
      </c>
      <c r="BL95">
        <v>0</v>
      </c>
      <c r="BM95">
        <v>0.68736251920242653</v>
      </c>
      <c r="BN95">
        <v>0.85758632105901256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0.96209925795331674</v>
      </c>
      <c r="BV95">
        <v>0.91305545929531307</v>
      </c>
      <c r="BW95">
        <v>0.78993236207641593</v>
      </c>
      <c r="BX95">
        <v>0.762437119519905</v>
      </c>
      <c r="BY95">
        <v>0.7630496184155211</v>
      </c>
      <c r="BZ95">
        <v>0.76739988703795403</v>
      </c>
      <c r="CA95">
        <v>0.76329627622929486</v>
      </c>
      <c r="CB95">
        <v>0.76512215527951022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-0.23219143829999839</v>
      </c>
      <c r="CI95">
        <v>0.93593684612321226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0.96082441382231798</v>
      </c>
      <c r="CR95">
        <v>0.94160094407675865</v>
      </c>
      <c r="CS95">
        <v>0.77959112757276616</v>
      </c>
      <c r="CT95">
        <v>0.77649006639374429</v>
      </c>
      <c r="CU95">
        <v>0.74219025546220785</v>
      </c>
      <c r="CV95">
        <v>0.74818317615910612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-0.46571933023014928</v>
      </c>
      <c r="DC95">
        <v>0.71277321576133579</v>
      </c>
      <c r="DD95">
        <v>0.98433422347552058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0.99019607843137258</v>
      </c>
      <c r="DL95">
        <v>0.98761240837723141</v>
      </c>
      <c r="DM95">
        <v>0.95810595066513682</v>
      </c>
      <c r="DN95">
        <v>0.90983239438150032</v>
      </c>
      <c r="DO95">
        <v>0.78483331089884967</v>
      </c>
      <c r="DP95">
        <v>0.76726244970694957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-0.26383543501263779</v>
      </c>
      <c r="DX95">
        <v>0.94091084007684644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0.99019607843137258</v>
      </c>
      <c r="EF95">
        <v>0.99019607843137258</v>
      </c>
      <c r="EG95">
        <v>0.99019607843137258</v>
      </c>
      <c r="EH95">
        <v>0.96730380409792427</v>
      </c>
      <c r="EI95">
        <v>0.91930673914644156</v>
      </c>
      <c r="EJ95">
        <v>0.76807525119852726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0.40035115892301076</v>
      </c>
      <c r="ER95">
        <v>0.69237044404750125</v>
      </c>
      <c r="ES95">
        <v>0.98319876411867979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0.99019607843137258</v>
      </c>
      <c r="EZ95">
        <v>0.99019607843137258</v>
      </c>
      <c r="FA95">
        <v>0.99019607843137258</v>
      </c>
      <c r="FB95">
        <v>0.99019607843137258</v>
      </c>
      <c r="FC95">
        <v>0.9451282936399289</v>
      </c>
      <c r="FD95">
        <v>0.90154542589622966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0.57193062838998499</v>
      </c>
      <c r="FM95">
        <v>0.94923891007550476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0.99019607843137258</v>
      </c>
      <c r="FT95">
        <v>0.99019607843137258</v>
      </c>
      <c r="FU95">
        <v>0.99019607843137258</v>
      </c>
      <c r="FV95">
        <v>0.99019607843137258</v>
      </c>
      <c r="FW95">
        <v>0.99019607843137258</v>
      </c>
      <c r="FX95">
        <v>0.97384963122831025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0.22429707655531753</v>
      </c>
      <c r="GG95">
        <v>0.68313482250794288</v>
      </c>
      <c r="GH95">
        <v>0.97327337522584367</v>
      </c>
      <c r="GI95">
        <v>1</v>
      </c>
      <c r="GJ95">
        <v>1</v>
      </c>
      <c r="GK95">
        <v>1</v>
      </c>
      <c r="GL95">
        <v>1</v>
      </c>
      <c r="GM95">
        <v>0.99019607843137258</v>
      </c>
      <c r="GN95">
        <v>0.99019607843137258</v>
      </c>
      <c r="GO95">
        <v>0.99019607843137258</v>
      </c>
      <c r="GP95">
        <v>0.99019607843137258</v>
      </c>
      <c r="GQ95">
        <v>0.99019607843137258</v>
      </c>
      <c r="GR95">
        <v>0.99019607843137258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0.23152722801436748</v>
      </c>
      <c r="HA95">
        <v>0.54002972146590555</v>
      </c>
      <c r="HB95">
        <v>0.91942342185719128</v>
      </c>
      <c r="HC95">
        <v>1</v>
      </c>
      <c r="HD95">
        <v>1</v>
      </c>
      <c r="HE95">
        <v>1</v>
      </c>
      <c r="HF95">
        <v>1</v>
      </c>
      <c r="HG95">
        <v>0.99019607843137258</v>
      </c>
      <c r="HH95">
        <v>0.99019607843137258</v>
      </c>
      <c r="HI95">
        <v>0.99019607843137258</v>
      </c>
      <c r="HJ95">
        <v>0.99019607843137258</v>
      </c>
      <c r="HK95">
        <v>0.99019607843137258</v>
      </c>
      <c r="HL95">
        <v>0.99019607843137258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0.47169891125694469</v>
      </c>
      <c r="HV95">
        <v>0.6177772506518463</v>
      </c>
      <c r="HW95">
        <v>0.96264815038947749</v>
      </c>
      <c r="HX95">
        <v>1</v>
      </c>
      <c r="HY95">
        <v>1</v>
      </c>
      <c r="HZ95">
        <v>1</v>
      </c>
      <c r="IA95">
        <v>0.99019607843137258</v>
      </c>
      <c r="IB95">
        <v>0.99019607843137258</v>
      </c>
      <c r="IC95">
        <v>0.99019607843137258</v>
      </c>
      <c r="ID95">
        <v>0.99019607843137258</v>
      </c>
      <c r="IE95">
        <v>0.99019607843137258</v>
      </c>
      <c r="IF95">
        <v>0.99019607843137258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0.29439869365272592</v>
      </c>
      <c r="IP95">
        <v>0.5387288760484984</v>
      </c>
      <c r="IQ95">
        <v>0.91081137258990386</v>
      </c>
      <c r="IR95">
        <v>1</v>
      </c>
      <c r="IS95">
        <v>1</v>
      </c>
      <c r="IT95">
        <v>1</v>
      </c>
      <c r="IU95">
        <v>0.99019607843137258</v>
      </c>
      <c r="IV95">
        <v>0.99019607843137258</v>
      </c>
      <c r="IW95">
        <v>0.99019607843137258</v>
      </c>
      <c r="IX95">
        <v>0.99019607843137258</v>
      </c>
      <c r="IY95">
        <v>0.99019607843137258</v>
      </c>
      <c r="IZ95">
        <v>0.99019607843137258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0.10443524096206447</v>
      </c>
      <c r="JK95">
        <v>0.63464138019907146</v>
      </c>
      <c r="JL95">
        <v>0.95629570834623234</v>
      </c>
      <c r="JM95">
        <v>1</v>
      </c>
      <c r="JN95">
        <v>1</v>
      </c>
      <c r="JO95">
        <v>0.99019607843137258</v>
      </c>
      <c r="JP95">
        <v>0.99019607843137258</v>
      </c>
      <c r="JQ95">
        <v>0.99019607843137258</v>
      </c>
      <c r="JR95">
        <v>0.99019607843137258</v>
      </c>
      <c r="JS95">
        <v>0.99019607843137258</v>
      </c>
      <c r="JT95">
        <v>0.99019607843137258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0.26661374227616674</v>
      </c>
      <c r="KE95">
        <v>0.51744003534326477</v>
      </c>
      <c r="KF95">
        <v>0.87791781728069052</v>
      </c>
      <c r="KG95">
        <v>0.99040052664468292</v>
      </c>
      <c r="KH95">
        <v>1</v>
      </c>
      <c r="KI95">
        <v>0.99019607843137258</v>
      </c>
      <c r="KJ95">
        <v>0.99019607843137258</v>
      </c>
      <c r="KK95">
        <v>0.99019607843137258</v>
      </c>
      <c r="KL95">
        <v>0.99019607843137258</v>
      </c>
      <c r="KM95">
        <v>0.99019607843137258</v>
      </c>
      <c r="KN95">
        <v>0.99019607843137258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0.14150002327960873</v>
      </c>
      <c r="KY95">
        <v>0.13633162266045681</v>
      </c>
      <c r="KZ95">
        <v>0.64308871738708429</v>
      </c>
      <c r="LA95">
        <v>0.92427784566450588</v>
      </c>
      <c r="LB95">
        <v>1</v>
      </c>
      <c r="LC95">
        <v>0.99019607843137258</v>
      </c>
      <c r="LD95">
        <v>0.99019607843137258</v>
      </c>
      <c r="LE95">
        <v>0.99019607843137258</v>
      </c>
      <c r="LF95">
        <v>0.99019607843137258</v>
      </c>
      <c r="LG95">
        <v>0.99019607843137258</v>
      </c>
      <c r="LH95">
        <v>0.99019607843137258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0.28893963016338703</v>
      </c>
      <c r="LT95">
        <v>0.4706362950190579</v>
      </c>
      <c r="LU95">
        <v>0.70615870353801558</v>
      </c>
      <c r="LV95">
        <v>0.95999715669358765</v>
      </c>
      <c r="LW95">
        <v>0.99019607843137258</v>
      </c>
      <c r="LX95">
        <v>0.99019607843137258</v>
      </c>
      <c r="LY95">
        <v>0.99019607843137258</v>
      </c>
      <c r="LZ95">
        <v>0.99019607843137258</v>
      </c>
      <c r="MA95">
        <v>0.99019607843137258</v>
      </c>
      <c r="MB95">
        <v>0.99019607843137258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0.25763284889943083</v>
      </c>
      <c r="MO95">
        <v>0.47440809137530537</v>
      </c>
      <c r="MP95">
        <v>0.7629796840848706</v>
      </c>
      <c r="MQ95">
        <v>0.94804003148564475</v>
      </c>
      <c r="MR95">
        <v>0.99019607843137258</v>
      </c>
      <c r="MS95">
        <v>0.99019607843137258</v>
      </c>
      <c r="MT95">
        <v>0.99019607843137258</v>
      </c>
      <c r="MU95">
        <v>0.99019607843137258</v>
      </c>
      <c r="MV95">
        <v>0.99019607843137258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0.32131024210632758</v>
      </c>
      <c r="NI95">
        <v>0.19054557605147435</v>
      </c>
      <c r="NJ95">
        <v>0.47053890788572755</v>
      </c>
      <c r="NK95">
        <v>0.79868563862084518</v>
      </c>
      <c r="NL95">
        <v>0.92791055111405607</v>
      </c>
      <c r="NM95">
        <v>0.99019607843137258</v>
      </c>
      <c r="NN95">
        <v>0.99019607843137258</v>
      </c>
      <c r="NO95">
        <v>0.99019607843137258</v>
      </c>
      <c r="NP95">
        <v>0.99019607843137258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0.31424974578379178</v>
      </c>
      <c r="OD95">
        <v>0.23280642494305101</v>
      </c>
      <c r="OE95">
        <v>0.5262524648342064</v>
      </c>
      <c r="OF95">
        <v>0.78239129809375474</v>
      </c>
      <c r="OG95">
        <v>0.93269445497552228</v>
      </c>
      <c r="OH95">
        <v>0.98970499548824609</v>
      </c>
      <c r="OI95">
        <v>0.99019607843137258</v>
      </c>
      <c r="OJ95">
        <v>0.99019607843137258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0.23509127219506837</v>
      </c>
      <c r="OY95">
        <v>-6.960910915838607E-2</v>
      </c>
      <c r="OZ95">
        <v>0.52518165233462522</v>
      </c>
      <c r="PA95">
        <v>0.78043919698041975</v>
      </c>
      <c r="PB95">
        <v>0.96138284490546466</v>
      </c>
      <c r="PC95">
        <v>0.98996167046802463</v>
      </c>
      <c r="PD95">
        <v>0.99019607843137258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0.27322283320837421</v>
      </c>
      <c r="PT95">
        <v>0.22110643334459218</v>
      </c>
      <c r="PU95">
        <v>0.55579315605814716</v>
      </c>
      <c r="PV95">
        <v>0.73509290665044447</v>
      </c>
      <c r="PW95">
        <v>0.92296102064038676</v>
      </c>
      <c r="PX95">
        <v>0.98276020987556711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0.19356895434131627</v>
      </c>
      <c r="QN95">
        <v>0.30120544055078513</v>
      </c>
      <c r="QO95">
        <v>0.36831571488999559</v>
      </c>
      <c r="QP95">
        <v>0.49096629352076249</v>
      </c>
      <c r="QQ95">
        <v>0.71548465374332659</v>
      </c>
      <c r="QR95">
        <v>0.88730873569557267</v>
      </c>
      <c r="QS95" s="102" t="s">
        <v>1003</v>
      </c>
      <c r="QV95" s="148"/>
      <c r="QW95" s="148"/>
      <c r="QX95" s="102"/>
      <c r="QY95" s="154">
        <v>18</v>
      </c>
      <c r="QZ95" s="44">
        <v>0.73299999999999998</v>
      </c>
      <c r="RA95" s="44">
        <v>0</v>
      </c>
      <c r="RB95" s="44">
        <v>0</v>
      </c>
      <c r="RC95" s="44">
        <v>0</v>
      </c>
      <c r="RD95" s="44">
        <v>0</v>
      </c>
      <c r="RE95" s="44">
        <v>0</v>
      </c>
      <c r="RF95" s="44">
        <v>0</v>
      </c>
      <c r="RG95" s="44">
        <v>0</v>
      </c>
      <c r="RH95" s="44">
        <v>0</v>
      </c>
      <c r="RI95" s="44">
        <v>0</v>
      </c>
      <c r="RJ95" s="44">
        <v>0</v>
      </c>
      <c r="RK95" s="44">
        <v>0</v>
      </c>
      <c r="RL95" s="44">
        <f t="shared" si="89"/>
        <v>-5.5282603219519473</v>
      </c>
      <c r="RM95" s="44">
        <f t="shared" si="89"/>
        <v>-5.8901454760170964</v>
      </c>
      <c r="RN95" s="44">
        <f t="shared" si="89"/>
        <v>-5.9682927555711833</v>
      </c>
      <c r="RO95" s="44">
        <f t="shared" si="89"/>
        <v>-5.9711241693814356</v>
      </c>
      <c r="RP95" s="44">
        <f t="shared" si="89"/>
        <v>-6.0145562075834045</v>
      </c>
      <c r="RQ95" s="44">
        <f t="shared" si="89"/>
        <v>-5.9420268604693405</v>
      </c>
      <c r="RR95" s="44">
        <f t="shared" si="89"/>
        <v>-5.9602611006871049</v>
      </c>
      <c r="RS95" s="44">
        <f t="shared" si="89"/>
        <v>-5.9334924620519267</v>
      </c>
      <c r="RT95" s="44">
        <f t="shared" si="89"/>
        <v>-5.8982168178033607</v>
      </c>
      <c r="RW95" s="44">
        <f t="shared" si="87"/>
        <v>14.3772777</v>
      </c>
      <c r="RX95" s="44">
        <v>0.73299999999999998</v>
      </c>
      <c r="RY95" s="44">
        <f t="shared" si="86"/>
        <v>5.9693628438728714</v>
      </c>
      <c r="RZ95" s="44">
        <f t="shared" si="88"/>
        <v>-5.9693628438728714</v>
      </c>
    </row>
    <row r="96" spans="1:494" x14ac:dyDescent="0.3">
      <c r="A96">
        <v>0</v>
      </c>
      <c r="B96">
        <v>0</v>
      </c>
      <c r="C96">
        <v>8.7925276381026402E-2</v>
      </c>
      <c r="D96">
        <v>9.1485633933533783E-30</v>
      </c>
      <c r="E96">
        <v>-8.1391357267916119E-30</v>
      </c>
      <c r="F96">
        <v>-1.1983768432672682E-31</v>
      </c>
      <c r="G96">
        <v>5.5899283997779013E-2</v>
      </c>
      <c r="H96">
        <v>6.3432768587404112E-2</v>
      </c>
      <c r="I96">
        <v>7.1659723675741083E-2</v>
      </c>
      <c r="J96">
        <v>7.3055647928146394E-2</v>
      </c>
      <c r="K96">
        <v>5.9356041006440867E-2</v>
      </c>
      <c r="L96">
        <v>6.3985835598871971E-2</v>
      </c>
      <c r="M96">
        <v>6.3994215322946885E-2</v>
      </c>
      <c r="N96">
        <v>7.3439729789189348E-2</v>
      </c>
      <c r="O96">
        <v>6.1594677609683027E-2</v>
      </c>
      <c r="P96">
        <v>7.3547757532065383E-2</v>
      </c>
      <c r="Q96">
        <v>7.1078646498991607E-2</v>
      </c>
      <c r="R96">
        <v>6.685315046586629E-2</v>
      </c>
      <c r="S96">
        <v>6.9471804670770715E-2</v>
      </c>
      <c r="T96">
        <v>7.0868745346532314E-2</v>
      </c>
      <c r="U96">
        <v>0</v>
      </c>
      <c r="V96">
        <v>0</v>
      </c>
      <c r="W96">
        <v>0</v>
      </c>
      <c r="X96">
        <v>0.10134040586646904</v>
      </c>
      <c r="Y96">
        <v>1.4191463555219297E-29</v>
      </c>
      <c r="Z96">
        <v>3.6116311533683983E-29</v>
      </c>
      <c r="AA96">
        <v>4.403526570855306E-30</v>
      </c>
      <c r="AB96">
        <v>1.6921354593767727E-29</v>
      </c>
      <c r="AC96">
        <v>2.5797181192968345E-2</v>
      </c>
      <c r="AD96">
        <v>0.11991678595264058</v>
      </c>
      <c r="AE96">
        <v>0.12370385447668725</v>
      </c>
      <c r="AF96">
        <v>0.11929380201857825</v>
      </c>
      <c r="AG96">
        <v>0.11527963183665342</v>
      </c>
      <c r="AH96">
        <v>0.1172046742676174</v>
      </c>
      <c r="AI96">
        <v>0.12440634579166805</v>
      </c>
      <c r="AJ96">
        <v>0.11779094535908811</v>
      </c>
      <c r="AK96">
        <v>0.12728769492729161</v>
      </c>
      <c r="AL96">
        <v>0.11471225600503383</v>
      </c>
      <c r="AM96">
        <v>0.12256988424411983</v>
      </c>
      <c r="AN96">
        <v>0.12519184587373777</v>
      </c>
      <c r="AO96">
        <v>0</v>
      </c>
      <c r="AP96">
        <v>0</v>
      </c>
      <c r="AQ96">
        <v>0</v>
      </c>
      <c r="AR96">
        <v>0</v>
      </c>
      <c r="AS96">
        <v>9.9308406893982376E-2</v>
      </c>
      <c r="AT96">
        <v>6.6090942263116559E-30</v>
      </c>
      <c r="AU96">
        <v>6.2970845839269319E-30</v>
      </c>
      <c r="AV96">
        <v>2.3047895966049241E-29</v>
      </c>
      <c r="AW96">
        <v>4.0946362284566454E-29</v>
      </c>
      <c r="AX96">
        <v>-3.8703398200984019E-30</v>
      </c>
      <c r="AY96">
        <v>2.9450551032521591E-2</v>
      </c>
      <c r="AZ96">
        <v>0.12204749682375546</v>
      </c>
      <c r="BA96">
        <v>0.1510093004383587</v>
      </c>
      <c r="BB96">
        <v>0.1525280614768284</v>
      </c>
      <c r="BC96">
        <v>0.14810380916016794</v>
      </c>
      <c r="BD96">
        <v>0.14918564197904186</v>
      </c>
      <c r="BE96">
        <v>0.14796941703119376</v>
      </c>
      <c r="BF96">
        <v>0.14682845645873016</v>
      </c>
      <c r="BG96">
        <v>0.14150605045181033</v>
      </c>
      <c r="BH96">
        <v>0.15542857454527759</v>
      </c>
      <c r="BI96">
        <v>0</v>
      </c>
      <c r="BJ96">
        <v>0</v>
      </c>
      <c r="BK96">
        <v>0</v>
      </c>
      <c r="BL96">
        <v>0</v>
      </c>
      <c r="BM96">
        <v>0.22463238302922997</v>
      </c>
      <c r="BN96">
        <v>0.1032004258677766</v>
      </c>
      <c r="BO96">
        <v>1.3818449985939943E-29</v>
      </c>
      <c r="BP96">
        <v>-4.2139715899310116E-29</v>
      </c>
      <c r="BQ96">
        <v>2.1510887275055128E-29</v>
      </c>
      <c r="BR96">
        <v>-8.0278068087307604E-29</v>
      </c>
      <c r="BS96">
        <v>-5.7292833922146064E-30</v>
      </c>
      <c r="BT96">
        <v>-5.9501179840363694E-29</v>
      </c>
      <c r="BU96">
        <v>2.7086946153865581E-2</v>
      </c>
      <c r="BV96">
        <v>6.2286407611522702E-2</v>
      </c>
      <c r="BW96">
        <v>0.1461641869953012</v>
      </c>
      <c r="BX96">
        <v>0.16552246074059093</v>
      </c>
      <c r="BY96">
        <v>0.16510927927831823</v>
      </c>
      <c r="BZ96">
        <v>0.1620320855494429</v>
      </c>
      <c r="CA96">
        <v>0.16488464154568794</v>
      </c>
      <c r="CB96">
        <v>0.16359012929284161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0.50895405062589949</v>
      </c>
      <c r="CI96">
        <v>4.626465152520165E-2</v>
      </c>
      <c r="CJ96">
        <v>1.6581230745952562E-29</v>
      </c>
      <c r="CK96">
        <v>1.5239758669156715E-29</v>
      </c>
      <c r="CL96">
        <v>1.0627703451620434E-29</v>
      </c>
      <c r="CM96">
        <v>-1.2650588377112981E-29</v>
      </c>
      <c r="CN96">
        <v>3.2960552109078634E-29</v>
      </c>
      <c r="CO96">
        <v>5.9243597066370675E-29</v>
      </c>
      <c r="CP96">
        <v>-3.2378016318940415E-29</v>
      </c>
      <c r="CQ96">
        <v>2.2441396774570157E-2</v>
      </c>
      <c r="CR96">
        <v>3.6368055589142884E-2</v>
      </c>
      <c r="CS96">
        <v>0.15342001776896563</v>
      </c>
      <c r="CT96">
        <v>0.15573020078071703</v>
      </c>
      <c r="CU96">
        <v>0.1799253591558064</v>
      </c>
      <c r="CV96">
        <v>0.17570394598736733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0.60155776837050878</v>
      </c>
      <c r="DC96">
        <v>0.1755604279674523</v>
      </c>
      <c r="DD96">
        <v>1.1255342273168434E-2</v>
      </c>
      <c r="DE96">
        <v>-1.0244460242287283E-29</v>
      </c>
      <c r="DF96">
        <v>-4.8472990395104721E-29</v>
      </c>
      <c r="DG96">
        <v>-2.146128001407807E-29</v>
      </c>
      <c r="DH96">
        <v>-1.3638553471463814E-29</v>
      </c>
      <c r="DI96">
        <v>-2.1754216974002659E-29</v>
      </c>
      <c r="DJ96">
        <v>-7.2913987053650538E-30</v>
      </c>
      <c r="DK96">
        <v>-8.3486632050277078E-30</v>
      </c>
      <c r="DL96">
        <v>2.030220157413738E-3</v>
      </c>
      <c r="DM96">
        <v>2.3703141172657049E-2</v>
      </c>
      <c r="DN96">
        <v>5.9598959193155741E-2</v>
      </c>
      <c r="DO96">
        <v>0.14971407741670323</v>
      </c>
      <c r="DP96">
        <v>0.16227265303613955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0.534239033488078</v>
      </c>
      <c r="DX96">
        <v>4.3348663933774984E-2</v>
      </c>
      <c r="DY96">
        <v>-1.9918370625899543E-32</v>
      </c>
      <c r="DZ96">
        <v>-4.2463952432273632E-33</v>
      </c>
      <c r="EA96">
        <v>-6.0684107172638957E-34</v>
      </c>
      <c r="EB96">
        <v>-8.5990433898303386E-34</v>
      </c>
      <c r="EC96">
        <v>1.5771813149553507E-33</v>
      </c>
      <c r="ED96">
        <v>-5.0572511979154826E-33</v>
      </c>
      <c r="EE96">
        <v>-1.2889153235511078E-33</v>
      </c>
      <c r="EF96">
        <v>1.366609133511019E-33</v>
      </c>
      <c r="EG96">
        <v>6.403302160438254E-34</v>
      </c>
      <c r="EH96">
        <v>1.8031312318712876E-2</v>
      </c>
      <c r="EI96">
        <v>5.3679104442080849E-2</v>
      </c>
      <c r="EJ96">
        <v>0.16450298223420126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0.38144770219896612</v>
      </c>
      <c r="ER96">
        <v>0.20523985582211682</v>
      </c>
      <c r="ES96">
        <v>1.2560964299048951E-2</v>
      </c>
      <c r="ET96">
        <v>6.5318742745987042E-34</v>
      </c>
      <c r="EU96">
        <v>3.7744770860998998E-33</v>
      </c>
      <c r="EV96">
        <v>3.8193174500221765E-33</v>
      </c>
      <c r="EW96">
        <v>-3.7556776119000134E-34</v>
      </c>
      <c r="EX96">
        <v>-9.5960099244381327E-34</v>
      </c>
      <c r="EY96">
        <v>-7.3894842213441723E-34</v>
      </c>
      <c r="EZ96">
        <v>1.1213851523719724E-33</v>
      </c>
      <c r="FA96">
        <v>1.9219414046336196E-33</v>
      </c>
      <c r="FB96">
        <v>4.4705466745352281E-33</v>
      </c>
      <c r="FC96">
        <v>3.5304237098211365E-2</v>
      </c>
      <c r="FD96">
        <v>6.8056242259659547E-2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0.29750572578885559</v>
      </c>
      <c r="FM96">
        <v>3.8970278128147108E-2</v>
      </c>
      <c r="FN96">
        <v>5.3028882239295044E-32</v>
      </c>
      <c r="FO96">
        <v>6.8259103715043422E-33</v>
      </c>
      <c r="FP96">
        <v>-4.5100487730257862E-34</v>
      </c>
      <c r="FQ96">
        <v>-4.5297929194031213E-34</v>
      </c>
      <c r="FR96">
        <v>-3.9406067558727867E-31</v>
      </c>
      <c r="FS96">
        <v>-5.1557082732087909E-34</v>
      </c>
      <c r="FT96">
        <v>7.4363674517873881E-33</v>
      </c>
      <c r="FU96">
        <v>3.8497891729158696E-33</v>
      </c>
      <c r="FV96">
        <v>-5.4056145101620761E-35</v>
      </c>
      <c r="FW96">
        <v>-1.8965851955628309E-33</v>
      </c>
      <c r="FX96">
        <v>1.357581791544712E-2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0.46365878144091344</v>
      </c>
      <c r="GG96">
        <v>0.22143503026976635</v>
      </c>
      <c r="GH96">
        <v>2.0391163878225663E-2</v>
      </c>
      <c r="GI96">
        <v>6.5381160514086676E-32</v>
      </c>
      <c r="GJ96">
        <v>1.1866251246729767E-32</v>
      </c>
      <c r="GK96">
        <v>-3.9550304211562492E-31</v>
      </c>
      <c r="GL96">
        <v>-6.9154342757213305E-32</v>
      </c>
      <c r="GM96">
        <v>7.2971481411268856E-33</v>
      </c>
      <c r="GN96">
        <v>-2.6682927703371108E-32</v>
      </c>
      <c r="GO96">
        <v>-7.4716556993632374E-32</v>
      </c>
      <c r="GP96">
        <v>-5.649897492674637E-33</v>
      </c>
      <c r="GQ96">
        <v>-4.1787447968306271E-32</v>
      </c>
      <c r="GR96">
        <v>-7.6014919206343612E-32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0.54831693113263513</v>
      </c>
      <c r="HA96">
        <v>0.32945202082037833</v>
      </c>
      <c r="HB96">
        <v>6.2890473523659313E-2</v>
      </c>
      <c r="HC96">
        <v>-9.1849904586641148E-32</v>
      </c>
      <c r="HD96">
        <v>-2.3427674363290574E-32</v>
      </c>
      <c r="HE96">
        <v>-6.2373650806007827E-32</v>
      </c>
      <c r="HF96">
        <v>3.7936765978380679E-32</v>
      </c>
      <c r="HG96">
        <v>-2.2505810492415895E-31</v>
      </c>
      <c r="HH96">
        <v>-1.9365419765118639E-31</v>
      </c>
      <c r="HI96">
        <v>-2.1060877077426584E-31</v>
      </c>
      <c r="HJ96">
        <v>2.2044769065310167E-32</v>
      </c>
      <c r="HK96">
        <v>-8.5240578451226942E-32</v>
      </c>
      <c r="HL96">
        <v>-1.371635725934496E-31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0.41615536729577374</v>
      </c>
      <c r="HV96">
        <v>0.29345876217941341</v>
      </c>
      <c r="HW96">
        <v>2.9220557361068496E-2</v>
      </c>
      <c r="HX96">
        <v>1.4573047073554086E-33</v>
      </c>
      <c r="HY96">
        <v>2.9376074568633744E-33</v>
      </c>
      <c r="HZ96">
        <v>3.1161449103755967E-34</v>
      </c>
      <c r="IA96">
        <v>8.3127231156330451E-34</v>
      </c>
      <c r="IB96">
        <v>5.9855423483437341E-33</v>
      </c>
      <c r="IC96">
        <v>3.3745280833907809E-33</v>
      </c>
      <c r="ID96">
        <v>3.5515655479736206E-33</v>
      </c>
      <c r="IE96">
        <v>4.6232827847543206E-33</v>
      </c>
      <c r="IF96">
        <v>5.7414552710766288E-33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0.53955591107132972</v>
      </c>
      <c r="IP96">
        <v>0.34944517150197585</v>
      </c>
      <c r="IQ96">
        <v>7.1664738751492138E-2</v>
      </c>
      <c r="IR96">
        <v>7.0280811141196475E-34</v>
      </c>
      <c r="IS96">
        <v>2.2501497087947175E-33</v>
      </c>
      <c r="IT96">
        <v>1.5065779787681989E-33</v>
      </c>
      <c r="IU96">
        <v>2.1218571830465577E-33</v>
      </c>
      <c r="IV96">
        <v>4.9683743906701073E-33</v>
      </c>
      <c r="IW96">
        <v>2.5958220369990827E-33</v>
      </c>
      <c r="IX96">
        <v>-4.766096822585915E-34</v>
      </c>
      <c r="IY96">
        <v>1.5681132202376645E-33</v>
      </c>
      <c r="IZ96">
        <v>4.927791698716881E-33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0.56196814832818531</v>
      </c>
      <c r="JK96">
        <v>0.28680258309827483</v>
      </c>
      <c r="JL96">
        <v>3.5188123688362986E-2</v>
      </c>
      <c r="JM96">
        <v>-9.1329209880590967E-34</v>
      </c>
      <c r="JN96">
        <v>1.1538405030098119E-33</v>
      </c>
      <c r="JO96">
        <v>-6.5165972191702839E-34</v>
      </c>
      <c r="JP96">
        <v>1.4736288119929339E-33</v>
      </c>
      <c r="JQ96">
        <v>8.9813446952589297E-34</v>
      </c>
      <c r="JR96">
        <v>-4.555741324202176E-33</v>
      </c>
      <c r="JS96">
        <v>-6.8769826576535628E-34</v>
      </c>
      <c r="JT96">
        <v>3.8237022305484703E-33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0.56256310418785727</v>
      </c>
      <c r="KE96">
        <v>0.37050656247365393</v>
      </c>
      <c r="KF96">
        <v>9.7853570498019488E-2</v>
      </c>
      <c r="KG96">
        <v>6.921768672274637E-3</v>
      </c>
      <c r="KH96">
        <v>-1.0940478674263393E-33</v>
      </c>
      <c r="KI96">
        <v>-6.0503921080899011E-34</v>
      </c>
      <c r="KJ96">
        <v>-1.3684692716915074E-33</v>
      </c>
      <c r="KK96">
        <v>4.711890952162933E-34</v>
      </c>
      <c r="KL96">
        <v>1.1866418443084775E-33</v>
      </c>
      <c r="KM96">
        <v>7.8408403429431092E-34</v>
      </c>
      <c r="KN96">
        <v>1.0289081391659651E-33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0.687576380623245</v>
      </c>
      <c r="KY96">
        <v>0.57462097448594363</v>
      </c>
      <c r="KZ96">
        <v>0.2795104087180173</v>
      </c>
      <c r="LA96">
        <v>6.259356715108888E-2</v>
      </c>
      <c r="LB96">
        <v>0</v>
      </c>
      <c r="LC96">
        <v>4.1119261219026797E-34</v>
      </c>
      <c r="LD96">
        <v>8.1076411744039363E-34</v>
      </c>
      <c r="LE96">
        <v>-3.29365693611325E-34</v>
      </c>
      <c r="LF96">
        <v>-3.3231345286775926E-34</v>
      </c>
      <c r="LG96">
        <v>-7.0959537719627996E-35</v>
      </c>
      <c r="LH96">
        <v>7.1137472767349169E-35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0.57338261316122618</v>
      </c>
      <c r="LT96">
        <v>0.42689373252033153</v>
      </c>
      <c r="LU96">
        <v>0.22487328315539937</v>
      </c>
      <c r="LV96">
        <v>3.2075453316923075E-2</v>
      </c>
      <c r="LW96">
        <v>1.3411461159431772E-34</v>
      </c>
      <c r="LX96">
        <v>2.4128386197224421E-34</v>
      </c>
      <c r="LY96">
        <v>-2.2958964698862726E-34</v>
      </c>
      <c r="LZ96">
        <v>-1.078044535105478E-34</v>
      </c>
      <c r="MA96">
        <v>-6.2171391590169736E-35</v>
      </c>
      <c r="MB96">
        <v>1.2695179581503242E-34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0.57173112522094116</v>
      </c>
      <c r="MO96">
        <v>0.43716482452693828</v>
      </c>
      <c r="MP96">
        <v>0.18855889002669962</v>
      </c>
      <c r="MQ96">
        <v>3.6255689058564758E-2</v>
      </c>
      <c r="MR96">
        <v>0</v>
      </c>
      <c r="MS96">
        <v>1.8670991281848942E-36</v>
      </c>
      <c r="MT96">
        <v>1.4905963921326573E-35</v>
      </c>
      <c r="MU96">
        <v>0</v>
      </c>
      <c r="MV96">
        <v>-5.2850436202267017E-35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0.59174248694877407</v>
      </c>
      <c r="NI96">
        <v>0.60067437353356101</v>
      </c>
      <c r="NJ96">
        <v>0.41795314328463651</v>
      </c>
      <c r="NK96">
        <v>0.15314078691683958</v>
      </c>
      <c r="NL96">
        <v>5.2781697565257121E-2</v>
      </c>
      <c r="NM96">
        <v>0</v>
      </c>
      <c r="NN96">
        <v>-9.3542651494790774E-35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0.59171761514130927</v>
      </c>
      <c r="OD96">
        <v>0.56551710414058898</v>
      </c>
      <c r="OE96">
        <v>0.3910902986082595</v>
      </c>
      <c r="OF96">
        <v>0.16660711533193415</v>
      </c>
      <c r="OG96">
        <v>5.0162215405773834E-2</v>
      </c>
      <c r="OH96">
        <v>3.8284335228705717E-4</v>
      </c>
      <c r="OI96">
        <v>-9.439434392416551E-33</v>
      </c>
      <c r="OJ96">
        <v>-1.031132499923135E-33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0.61550287292163397</v>
      </c>
      <c r="OY96">
        <v>0.66024708207078608</v>
      </c>
      <c r="OZ96">
        <v>0.39482852941969293</v>
      </c>
      <c r="PA96">
        <v>0.17327470875420642</v>
      </c>
      <c r="PB96">
        <v>2.5464569882196367E-2</v>
      </c>
      <c r="PC96">
        <v>1.6908746373331057E-4</v>
      </c>
      <c r="PD96">
        <v>1.7346125185568155E-30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0.58671936338555053</v>
      </c>
      <c r="PT96">
        <v>0.55043977568836111</v>
      </c>
      <c r="PU96">
        <v>0.37807562889948426</v>
      </c>
      <c r="PV96">
        <v>0.20910779144732575</v>
      </c>
      <c r="PW96">
        <v>5.9866160265543075E-2</v>
      </c>
      <c r="PX96">
        <v>5.8737165035470107E-3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0.55055715527077997</v>
      </c>
      <c r="QN96">
        <v>0.58119028823189434</v>
      </c>
      <c r="QO96">
        <v>0.51620767177226201</v>
      </c>
      <c r="QP96">
        <v>0.41552394698293321</v>
      </c>
      <c r="QQ96">
        <v>0.2219160798682461</v>
      </c>
      <c r="QR96">
        <v>9.0753882566350683E-2</v>
      </c>
      <c r="QS96" s="102" t="s">
        <v>990</v>
      </c>
      <c r="QV96" s="148"/>
      <c r="QW96" s="148"/>
      <c r="QX96" s="102"/>
      <c r="QY96" s="154">
        <v>19</v>
      </c>
      <c r="QZ96" s="44">
        <v>0.76600000000000001</v>
      </c>
      <c r="RA96" s="44">
        <v>0</v>
      </c>
      <c r="RB96" s="44">
        <v>0</v>
      </c>
      <c r="RC96" s="44">
        <v>0</v>
      </c>
      <c r="RD96" s="44">
        <v>0</v>
      </c>
      <c r="RE96" s="44">
        <v>0</v>
      </c>
      <c r="RF96" s="44">
        <v>0</v>
      </c>
      <c r="RG96" s="44">
        <v>0</v>
      </c>
      <c r="RH96" s="44">
        <v>0</v>
      </c>
      <c r="RI96" s="44">
        <v>0</v>
      </c>
      <c r="RJ96" s="44">
        <v>0</v>
      </c>
      <c r="RK96" s="44">
        <v>0</v>
      </c>
      <c r="RL96" s="44">
        <f t="shared" si="89"/>
        <v>-5.0725666028932315</v>
      </c>
      <c r="RM96" s="44">
        <f t="shared" si="89"/>
        <v>-5.4374470508918398</v>
      </c>
      <c r="RN96" s="44">
        <f t="shared" si="89"/>
        <v>-5.6844185173048709</v>
      </c>
      <c r="RO96" s="44">
        <f t="shared" si="89"/>
        <v>-5.7469222385095104</v>
      </c>
      <c r="RP96" s="44">
        <f t="shared" si="89"/>
        <v>-5.8204955737093869</v>
      </c>
      <c r="RQ96" s="44">
        <f t="shared" si="89"/>
        <v>-5.8347964510728936</v>
      </c>
      <c r="RR96" s="44">
        <f t="shared" si="89"/>
        <v>-5.8027669956532879</v>
      </c>
      <c r="RS96" s="44">
        <f t="shared" si="89"/>
        <v>-5.8231772343659465</v>
      </c>
      <c r="RT96" s="44">
        <f t="shared" si="89"/>
        <v>-5.8330468251997472</v>
      </c>
      <c r="RW96" s="44">
        <f t="shared" si="87"/>
        <v>14.771525400000002</v>
      </c>
      <c r="RX96" s="44">
        <v>0.76600000000000001</v>
      </c>
      <c r="RY96" s="44">
        <f t="shared" si="86"/>
        <v>5.7324702862295025</v>
      </c>
      <c r="RZ96" s="44">
        <f t="shared" si="88"/>
        <v>-5.7324702862295025</v>
      </c>
    </row>
    <row r="97" spans="1:494" x14ac:dyDescent="0.3">
      <c r="A97">
        <v>0</v>
      </c>
      <c r="B97">
        <v>0</v>
      </c>
      <c r="C97">
        <v>7.9594173181529969E-3</v>
      </c>
      <c r="D97">
        <v>0.10628491685432158</v>
      </c>
      <c r="E97">
        <v>0.10769416293826785</v>
      </c>
      <c r="F97">
        <v>9.5723902483446366E-2</v>
      </c>
      <c r="G97">
        <v>1.4442213415793001E-2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2.6146929109508665E-2</v>
      </c>
      <c r="Y97">
        <v>0.18952202449263086</v>
      </c>
      <c r="Z97">
        <v>0.18082077804928559</v>
      </c>
      <c r="AA97">
        <v>0.1777747993891089</v>
      </c>
      <c r="AB97">
        <v>0.17000467189556698</v>
      </c>
      <c r="AC97">
        <v>0.13477621169979995</v>
      </c>
      <c r="AD97">
        <v>5.4724576439001173E-3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7.0494753307675642E-2</v>
      </c>
      <c r="AT97">
        <v>0.21540113522292462</v>
      </c>
      <c r="AU97">
        <v>0.21604841809859562</v>
      </c>
      <c r="AV97">
        <v>0.21570966013304357</v>
      </c>
      <c r="AW97">
        <v>0.21933432022112181</v>
      </c>
      <c r="AX97">
        <v>0.21048130411524432</v>
      </c>
      <c r="AY97">
        <v>0.17147216121242462</v>
      </c>
      <c r="AZ97">
        <v>3.9786998042956989E-2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8.0937802664504371E-2</v>
      </c>
      <c r="BO97">
        <v>0.23926820103003846</v>
      </c>
      <c r="BP97">
        <v>0.22749916210576315</v>
      </c>
      <c r="BQ97">
        <v>0.23826912381088924</v>
      </c>
      <c r="BR97">
        <v>0.23838553359775347</v>
      </c>
      <c r="BS97">
        <v>0.23374861590323945</v>
      </c>
      <c r="BT97">
        <v>0.23741412472106238</v>
      </c>
      <c r="BU97">
        <v>0.19954851608219651</v>
      </c>
      <c r="BV97">
        <v>0.1459563864500292</v>
      </c>
      <c r="BW97">
        <v>3.0433186790296149E-2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0.18510037872103507</v>
      </c>
      <c r="CJ97">
        <v>0.24853673767511553</v>
      </c>
      <c r="CK97">
        <v>0.24029343002553646</v>
      </c>
      <c r="CL97">
        <v>0.24842586108068354</v>
      </c>
      <c r="CM97">
        <v>0.25270030447015229</v>
      </c>
      <c r="CN97">
        <v>0.25926963533568181</v>
      </c>
      <c r="CO97">
        <v>0.24943536403492203</v>
      </c>
      <c r="CP97">
        <v>0.24016077786277021</v>
      </c>
      <c r="CQ97">
        <v>0.22454732421210408</v>
      </c>
      <c r="CR97">
        <v>0.20583171561203784</v>
      </c>
      <c r="CS97">
        <v>4.2396427967464921E-2</v>
      </c>
      <c r="CT97">
        <v>2.4625853992630405E-2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5.2451609828948198E-2</v>
      </c>
      <c r="DD97">
        <v>0.22610468495854438</v>
      </c>
      <c r="DE97">
        <v>0.24687896771519555</v>
      </c>
      <c r="DF97">
        <v>0.24256728450325671</v>
      </c>
      <c r="DG97">
        <v>0.23813990917585184</v>
      </c>
      <c r="DH97">
        <v>0.25176698147266818</v>
      </c>
      <c r="DI97">
        <v>0.25814498659952989</v>
      </c>
      <c r="DJ97">
        <v>0.24397280221898707</v>
      </c>
      <c r="DK97">
        <v>0.24666237335571645</v>
      </c>
      <c r="DL97">
        <v>0.23963504394684448</v>
      </c>
      <c r="DM97">
        <v>0.22191058930841892</v>
      </c>
      <c r="DN97">
        <v>0.16901424124311573</v>
      </c>
      <c r="DO97">
        <v>4.1178535950001677E-2</v>
      </c>
      <c r="DP97">
        <v>1.8904276906214296E-2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0.24603810673091231</v>
      </c>
      <c r="DY97">
        <v>0.3009431889595251</v>
      </c>
      <c r="DZ97">
        <v>0.29813880114106334</v>
      </c>
      <c r="EA97">
        <v>0.30526301360385877</v>
      </c>
      <c r="EB97">
        <v>0.29081253401190366</v>
      </c>
      <c r="EC97">
        <v>0.30831582911686123</v>
      </c>
      <c r="ED97">
        <v>0.30020093713855917</v>
      </c>
      <c r="EE97">
        <v>0.29766034156147014</v>
      </c>
      <c r="EF97">
        <v>0.30116419178909271</v>
      </c>
      <c r="EG97">
        <v>0.30845109623852224</v>
      </c>
      <c r="EH97">
        <v>0.28315387211162868</v>
      </c>
      <c r="EI97">
        <v>0.22607343354223655</v>
      </c>
      <c r="EJ97">
        <v>8.0167981297289928E-2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8.9213943601252788E-2</v>
      </c>
      <c r="ES97">
        <v>0.30808726674287429</v>
      </c>
      <c r="ET97">
        <v>0.33539743197453298</v>
      </c>
      <c r="EU97">
        <v>0.32877037278152171</v>
      </c>
      <c r="EV97">
        <v>0.32998757428017433</v>
      </c>
      <c r="EW97">
        <v>0.32740966080687789</v>
      </c>
      <c r="EX97">
        <v>0.3260185146930491</v>
      </c>
      <c r="EY97">
        <v>0.32683461368693545</v>
      </c>
      <c r="EZ97">
        <v>0.32828380110172489</v>
      </c>
      <c r="FA97">
        <v>0.31767149852031751</v>
      </c>
      <c r="FB97">
        <v>0.33044839722564701</v>
      </c>
      <c r="FC97">
        <v>0.29362599138632206</v>
      </c>
      <c r="FD97">
        <v>0.24981915637035984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2.5225193400519763E-2</v>
      </c>
      <c r="FM97">
        <v>0.30751400694355185</v>
      </c>
      <c r="FN97">
        <v>0.35114753492926853</v>
      </c>
      <c r="FO97">
        <v>0.34778992119485397</v>
      </c>
      <c r="FP97">
        <v>0.35374088375240809</v>
      </c>
      <c r="FQ97">
        <v>0.35040083729173199</v>
      </c>
      <c r="FR97">
        <v>0.34579625292878846</v>
      </c>
      <c r="FS97">
        <v>0.34558763845334556</v>
      </c>
      <c r="FT97">
        <v>0.34125113962991344</v>
      </c>
      <c r="FU97">
        <v>0.35210928961991572</v>
      </c>
      <c r="FV97">
        <v>0.34016790080554671</v>
      </c>
      <c r="FW97">
        <v>0.35165250888924199</v>
      </c>
      <c r="FX97">
        <v>0.33359993932225224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0.13648182065172815</v>
      </c>
      <c r="GH97">
        <v>0.36502365943568499</v>
      </c>
      <c r="GI97">
        <v>0.40050403052814931</v>
      </c>
      <c r="GJ97">
        <v>0.3866945553091255</v>
      </c>
      <c r="GK97">
        <v>0.41063485937352134</v>
      </c>
      <c r="GL97">
        <v>0.40070767927855883</v>
      </c>
      <c r="GM97">
        <v>0.39044119564543578</v>
      </c>
      <c r="GN97">
        <v>0.39437701555847271</v>
      </c>
      <c r="GO97">
        <v>0.38986097421496652</v>
      </c>
      <c r="GP97">
        <v>0.39142139355197586</v>
      </c>
      <c r="GQ97">
        <v>0.38976750119657749</v>
      </c>
      <c r="GR97">
        <v>0.40030805990231005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4.6828049701619308E-2</v>
      </c>
      <c r="HB97">
        <v>0.3350354333010282</v>
      </c>
      <c r="HC97">
        <v>0.41405918833980027</v>
      </c>
      <c r="HD97">
        <v>0.41398224167027953</v>
      </c>
      <c r="HE97">
        <v>0.40525215157582478</v>
      </c>
      <c r="HF97">
        <v>0.40950359923671797</v>
      </c>
      <c r="HG97">
        <v>0.40826840243148954</v>
      </c>
      <c r="HH97">
        <v>0.41538879802422646</v>
      </c>
      <c r="HI97">
        <v>0.41456881901623854</v>
      </c>
      <c r="HJ97">
        <v>0.41425841223540105</v>
      </c>
      <c r="HK97">
        <v>0.41101122356444419</v>
      </c>
      <c r="HL97">
        <v>0.40438364814057315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8.3127664889407163E-2</v>
      </c>
      <c r="HW97">
        <v>0.38203635968295535</v>
      </c>
      <c r="HX97">
        <v>0.42202174028436074</v>
      </c>
      <c r="HY97">
        <v>0.43382734120541733</v>
      </c>
      <c r="HZ97">
        <v>0.43476446852379624</v>
      </c>
      <c r="IA97">
        <v>0.42374909571676411</v>
      </c>
      <c r="IB97">
        <v>0.42478575868271057</v>
      </c>
      <c r="IC97">
        <v>0.41901562213547949</v>
      </c>
      <c r="ID97">
        <v>0.4281158446131812</v>
      </c>
      <c r="IE97">
        <v>0.4178590996180237</v>
      </c>
      <c r="IF97">
        <v>0.41783674091854522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8.6334730456296735E-2</v>
      </c>
      <c r="IQ97">
        <v>0.36914879416657448</v>
      </c>
      <c r="IR97">
        <v>0.4562997820612707</v>
      </c>
      <c r="IS97">
        <v>0.45665372775925783</v>
      </c>
      <c r="IT97">
        <v>0.45645294422844324</v>
      </c>
      <c r="IU97">
        <v>0.4564637549532598</v>
      </c>
      <c r="IV97">
        <v>0.45566388645649958</v>
      </c>
      <c r="IW97">
        <v>0.45250414152173857</v>
      </c>
      <c r="IX97">
        <v>0.45760286987216964</v>
      </c>
      <c r="IY97">
        <v>0.45592626218327464</v>
      </c>
      <c r="IZ97">
        <v>0.4493432785206255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1.9589372583863396E-2</v>
      </c>
      <c r="JK97">
        <v>0.13301459579462274</v>
      </c>
      <c r="JL97">
        <v>0.42655365836618808</v>
      </c>
      <c r="JM97">
        <v>0.46671968101759986</v>
      </c>
      <c r="JN97">
        <v>0.46075349798289345</v>
      </c>
      <c r="JO97">
        <v>0.4653367427148386</v>
      </c>
      <c r="JP97">
        <v>0.46784155356113472</v>
      </c>
      <c r="JQ97">
        <v>0.46722961566239657</v>
      </c>
      <c r="JR97">
        <v>0.46146000955949706</v>
      </c>
      <c r="JS97">
        <v>0.46469495301033975</v>
      </c>
      <c r="JT97">
        <v>0.4618517852311867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7.5290352447501679E-2</v>
      </c>
      <c r="KF97">
        <v>0.35645587214711516</v>
      </c>
      <c r="KG97">
        <v>0.46870333521620461</v>
      </c>
      <c r="KH97">
        <v>0.48349824399519287</v>
      </c>
      <c r="KI97">
        <v>0.47093992593371592</v>
      </c>
      <c r="KJ97">
        <v>0.47530091278838427</v>
      </c>
      <c r="KK97">
        <v>0.47301890539093749</v>
      </c>
      <c r="KL97">
        <v>0.47055733743322836</v>
      </c>
      <c r="KM97">
        <v>0.4654501828662353</v>
      </c>
      <c r="KN97">
        <v>0.46459519348759298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4.0145043300792264E-2</v>
      </c>
      <c r="KZ97">
        <v>0.20394169723828409</v>
      </c>
      <c r="LA97">
        <v>0.41988670615896517</v>
      </c>
      <c r="LB97">
        <v>0.50072598530051593</v>
      </c>
      <c r="LC97">
        <v>0.50197733366294994</v>
      </c>
      <c r="LD97">
        <v>0.49580043339159202</v>
      </c>
      <c r="LE97">
        <v>0.50187254571633566</v>
      </c>
      <c r="LF97">
        <v>0.50536286221369398</v>
      </c>
      <c r="LG97">
        <v>0.50046262891193116</v>
      </c>
      <c r="LH97">
        <v>0.49998433144546622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7.0568953890813038E-2</v>
      </c>
      <c r="LU97">
        <v>0.27630921941589642</v>
      </c>
      <c r="LV97">
        <v>0.4708529750863123</v>
      </c>
      <c r="LW97">
        <v>0.50619639252335735</v>
      </c>
      <c r="LX97">
        <v>0.5023745505908549</v>
      </c>
      <c r="LY97">
        <v>0.50882437395059732</v>
      </c>
      <c r="LZ97">
        <v>0.50004339755785698</v>
      </c>
      <c r="MA97">
        <v>0.49850241673638412</v>
      </c>
      <c r="MB97">
        <v>0.50535113864517656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3.9369697717834572E-2</v>
      </c>
      <c r="MP97">
        <v>0.29478738648466257</v>
      </c>
      <c r="MQ97">
        <v>0.46720277181305819</v>
      </c>
      <c r="MR97">
        <v>0.50473097838590719</v>
      </c>
      <c r="MS97">
        <v>0.5133303364543873</v>
      </c>
      <c r="MT97">
        <v>0.51075301230972092</v>
      </c>
      <c r="MU97">
        <v>0.51409182145077548</v>
      </c>
      <c r="MV97">
        <v>0.51912624737076485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5.3237979358924346E-3</v>
      </c>
      <c r="NJ97">
        <v>0.10361862168474412</v>
      </c>
      <c r="NK97">
        <v>0.36581438518701287</v>
      </c>
      <c r="NL97">
        <v>0.46571006788614633</v>
      </c>
      <c r="NM97">
        <v>0.52452437129096996</v>
      </c>
      <c r="NN97">
        <v>0.52826323417705012</v>
      </c>
      <c r="NO97">
        <v>0.52553896016096202</v>
      </c>
      <c r="NP97">
        <v>0.52428377906087065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2.6250993383979692E-2</v>
      </c>
      <c r="OE97">
        <v>0.11449176790128812</v>
      </c>
      <c r="OF97">
        <v>0.34383458469121919</v>
      </c>
      <c r="OG97">
        <v>0.47596912463689106</v>
      </c>
      <c r="OH97">
        <v>0.53409046932196902</v>
      </c>
      <c r="OI97">
        <v>0.5373448974759919</v>
      </c>
      <c r="OJ97">
        <v>0.52921034351530172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3.9465879620247286E-2</v>
      </c>
      <c r="OZ97">
        <v>0.10893365455758</v>
      </c>
      <c r="PA97">
        <v>0.34321976342618443</v>
      </c>
      <c r="PB97">
        <v>0.51618662268456605</v>
      </c>
      <c r="PC97">
        <v>0.53828309824508935</v>
      </c>
      <c r="PD97">
        <v>0.54518799052512767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8.1106690109932975E-2</v>
      </c>
      <c r="PU97">
        <v>0.15443388305890396</v>
      </c>
      <c r="PV97">
        <v>0.31462851695836186</v>
      </c>
      <c r="PW97">
        <v>0.48779590783835347</v>
      </c>
      <c r="PX97">
        <v>0.54832340248114009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5.164954080132958E-2</v>
      </c>
      <c r="QP97">
        <v>0.12885067529251368</v>
      </c>
      <c r="QQ97">
        <v>0.31328901513789775</v>
      </c>
      <c r="QR97">
        <v>0.45172510961771378</v>
      </c>
      <c r="QS97" s="102" t="s">
        <v>1002</v>
      </c>
      <c r="QV97" s="148"/>
      <c r="QW97" s="148"/>
      <c r="QX97" s="102"/>
      <c r="QY97" s="154">
        <v>20</v>
      </c>
      <c r="QZ97" s="44">
        <v>0.8</v>
      </c>
      <c r="RA97" s="44">
        <v>0</v>
      </c>
      <c r="RB97" s="44">
        <v>0</v>
      </c>
      <c r="RC97" s="44">
        <v>0</v>
      </c>
      <c r="RD97" s="44">
        <v>0</v>
      </c>
      <c r="RE97" s="44">
        <v>0</v>
      </c>
      <c r="RF97" s="44">
        <v>0</v>
      </c>
      <c r="RG97" s="44">
        <v>0</v>
      </c>
      <c r="RH97" s="44">
        <v>0</v>
      </c>
      <c r="RI97" s="44">
        <v>0</v>
      </c>
      <c r="RJ97" s="44">
        <v>0</v>
      </c>
      <c r="RK97" s="44">
        <v>0</v>
      </c>
      <c r="RL97" s="44">
        <v>0</v>
      </c>
      <c r="RM97" s="44">
        <f t="shared" si="89"/>
        <v>-5.1358598286718982</v>
      </c>
      <c r="RN97" s="44">
        <f t="shared" si="89"/>
        <v>-5.4567510787931699</v>
      </c>
      <c r="RO97" s="44">
        <f t="shared" si="89"/>
        <v>-5.6643245327408263</v>
      </c>
      <c r="RP97" s="44">
        <f t="shared" si="89"/>
        <v>-5.7311292331871311</v>
      </c>
      <c r="RQ97" s="44">
        <f t="shared" si="89"/>
        <v>-5.7378237831961272</v>
      </c>
      <c r="RR97" s="44">
        <f t="shared" si="89"/>
        <v>-5.7268025410802847</v>
      </c>
      <c r="RS97" s="44">
        <f t="shared" si="89"/>
        <v>-5.7030845021497232</v>
      </c>
      <c r="RT97" s="44">
        <f t="shared" si="89"/>
        <v>-5.7727811633682089</v>
      </c>
      <c r="RW97" s="44">
        <f t="shared" si="87"/>
        <v>15.177720000000001</v>
      </c>
      <c r="RX97" s="44">
        <v>0.8</v>
      </c>
      <c r="RY97" s="44">
        <f t="shared" si="86"/>
        <v>5.6764592807614669</v>
      </c>
      <c r="RZ97" s="44">
        <f t="shared" si="88"/>
        <v>-5.6764592807614669</v>
      </c>
    </row>
    <row r="98" spans="1:494" x14ac:dyDescent="0.3">
      <c r="A98">
        <v>0</v>
      </c>
      <c r="B98">
        <v>0</v>
      </c>
      <c r="C98">
        <v>0.90411530630082093</v>
      </c>
      <c r="D98">
        <v>0.89371508314567849</v>
      </c>
      <c r="E98">
        <v>0.89230583706173217</v>
      </c>
      <c r="F98">
        <v>0.90427609751655369</v>
      </c>
      <c r="G98">
        <v>0.92965850258642835</v>
      </c>
      <c r="H98">
        <v>0.93656723141259579</v>
      </c>
      <c r="I98">
        <v>0.92834027632425875</v>
      </c>
      <c r="J98">
        <v>0.92694435207185366</v>
      </c>
      <c r="K98">
        <v>0.94064395899355902</v>
      </c>
      <c r="L98">
        <v>0.93601416440112828</v>
      </c>
      <c r="M98">
        <v>0.93600578467705364</v>
      </c>
      <c r="N98">
        <v>0.92656027021081078</v>
      </c>
      <c r="O98">
        <v>0.92941343804095189</v>
      </c>
      <c r="P98">
        <v>0.91763711376903101</v>
      </c>
      <c r="Q98">
        <v>0.9201132694503773</v>
      </c>
      <c r="R98">
        <v>0.92419537188484668</v>
      </c>
      <c r="S98">
        <v>0.92171751934921198</v>
      </c>
      <c r="T98">
        <v>0.92030362678156208</v>
      </c>
      <c r="U98">
        <v>0</v>
      </c>
      <c r="V98">
        <v>0</v>
      </c>
      <c r="W98">
        <v>0</v>
      </c>
      <c r="X98">
        <v>0.87251266502402247</v>
      </c>
      <c r="Y98">
        <v>0.81047797550736944</v>
      </c>
      <c r="Z98">
        <v>0.81917922195071435</v>
      </c>
      <c r="AA98">
        <v>0.82222520061089133</v>
      </c>
      <c r="AB98">
        <v>0.82999532810443244</v>
      </c>
      <c r="AC98">
        <v>0.83942660710723149</v>
      </c>
      <c r="AD98">
        <v>0.87461075640345987</v>
      </c>
      <c r="AE98">
        <v>0.87629614552331314</v>
      </c>
      <c r="AF98">
        <v>0.88070619798142202</v>
      </c>
      <c r="AG98">
        <v>0.88472036816334665</v>
      </c>
      <c r="AH98">
        <v>0.88279532573238273</v>
      </c>
      <c r="AI98">
        <v>0.8667045594612629</v>
      </c>
      <c r="AJ98">
        <v>0.8732068309604889</v>
      </c>
      <c r="AK98">
        <v>0.86373195652051482</v>
      </c>
      <c r="AL98">
        <v>0.87636527936184161</v>
      </c>
      <c r="AM98">
        <v>0.86848734578515152</v>
      </c>
      <c r="AN98">
        <v>0.86588828080052815</v>
      </c>
      <c r="AO98">
        <v>0</v>
      </c>
      <c r="AP98">
        <v>0</v>
      </c>
      <c r="AQ98">
        <v>0</v>
      </c>
      <c r="AR98">
        <v>0</v>
      </c>
      <c r="AS98">
        <v>0.83019683979834213</v>
      </c>
      <c r="AT98">
        <v>0.78459886477707541</v>
      </c>
      <c r="AU98">
        <v>0.78395158190140435</v>
      </c>
      <c r="AV98">
        <v>0.78429033986695673</v>
      </c>
      <c r="AW98">
        <v>0.78066567977887857</v>
      </c>
      <c r="AX98">
        <v>0.78951869588475598</v>
      </c>
      <c r="AY98">
        <v>0.79907728775505393</v>
      </c>
      <c r="AZ98">
        <v>0.83816550513328769</v>
      </c>
      <c r="BA98">
        <v>0.84899069956164142</v>
      </c>
      <c r="BB98">
        <v>0.84747193852317182</v>
      </c>
      <c r="BC98">
        <v>0.84286136795001831</v>
      </c>
      <c r="BD98">
        <v>0.84180166142314194</v>
      </c>
      <c r="BE98">
        <v>0.84308460481136915</v>
      </c>
      <c r="BF98">
        <v>0.84413913674420571</v>
      </c>
      <c r="BG98">
        <v>0.84945747483876222</v>
      </c>
      <c r="BH98">
        <v>0.83563934210298074</v>
      </c>
      <c r="BI98">
        <v>0</v>
      </c>
      <c r="BJ98">
        <v>0</v>
      </c>
      <c r="BK98">
        <v>0</v>
      </c>
      <c r="BL98">
        <v>0</v>
      </c>
      <c r="BM98">
        <v>0.77536761697076995</v>
      </c>
      <c r="BN98">
        <v>0.81586177146771932</v>
      </c>
      <c r="BO98">
        <v>0.76073179896996135</v>
      </c>
      <c r="BP98">
        <v>0.77250083789423651</v>
      </c>
      <c r="BQ98">
        <v>0.76173087618911084</v>
      </c>
      <c r="BR98">
        <v>0.76161446640224639</v>
      </c>
      <c r="BS98">
        <v>0.76625138409676063</v>
      </c>
      <c r="BT98">
        <v>0.76258587527893751</v>
      </c>
      <c r="BU98">
        <v>0.77336453776393776</v>
      </c>
      <c r="BV98">
        <v>0.79175720593844812</v>
      </c>
      <c r="BW98">
        <v>0.81528214776133978</v>
      </c>
      <c r="BX98">
        <v>0.82544725416839348</v>
      </c>
      <c r="BY98">
        <v>0.82590434677434621</v>
      </c>
      <c r="BZ98">
        <v>0.82900047228319418</v>
      </c>
      <c r="CA98">
        <v>0.82602892453455634</v>
      </c>
      <c r="CB98">
        <v>0.82732395182791862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0.49104594937410062</v>
      </c>
      <c r="CI98">
        <v>0.76863496975376355</v>
      </c>
      <c r="CJ98">
        <v>0.75146326232488436</v>
      </c>
      <c r="CK98">
        <v>0.75970656997446384</v>
      </c>
      <c r="CL98">
        <v>0.75157413891931635</v>
      </c>
      <c r="CM98">
        <v>0.74729969552984765</v>
      </c>
      <c r="CN98">
        <v>0.74073036466431819</v>
      </c>
      <c r="CO98">
        <v>0.75056463596507828</v>
      </c>
      <c r="CP98">
        <v>0.75983922213722965</v>
      </c>
      <c r="CQ98">
        <v>0.74520549614120857</v>
      </c>
      <c r="CR98">
        <v>0.75024746065639747</v>
      </c>
      <c r="CS98">
        <v>0.79637194069059092</v>
      </c>
      <c r="CT98">
        <v>0.81159034093343885</v>
      </c>
      <c r="CU98">
        <v>0.81121894204907685</v>
      </c>
      <c r="CV98">
        <v>0.81547857378913713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0.39844223162949116</v>
      </c>
      <c r="DC98">
        <v>0.77198796220359944</v>
      </c>
      <c r="DD98">
        <v>0.76263997276828721</v>
      </c>
      <c r="DE98">
        <v>0.75312103228480387</v>
      </c>
      <c r="DF98">
        <v>0.75743271549674318</v>
      </c>
      <c r="DG98">
        <v>0.76186009082414796</v>
      </c>
      <c r="DH98">
        <v>0.74823301852733204</v>
      </c>
      <c r="DI98">
        <v>0.74185501340047</v>
      </c>
      <c r="DJ98">
        <v>0.75602719778101257</v>
      </c>
      <c r="DK98">
        <v>0.74456762358165551</v>
      </c>
      <c r="DL98">
        <v>0.74972252372280379</v>
      </c>
      <c r="DM98">
        <v>0.74642113644074815</v>
      </c>
      <c r="DN98">
        <v>0.76405483282528908</v>
      </c>
      <c r="DO98">
        <v>0.80122927581843739</v>
      </c>
      <c r="DP98">
        <v>0.81060964353625864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0.46576096651192211</v>
      </c>
      <c r="DX98">
        <v>0.71061322933531312</v>
      </c>
      <c r="DY98">
        <v>0.6990568110404749</v>
      </c>
      <c r="DZ98">
        <v>0.70186119885893627</v>
      </c>
      <c r="EA98">
        <v>0.69473698639614101</v>
      </c>
      <c r="EB98">
        <v>0.70918746598809657</v>
      </c>
      <c r="EC98">
        <v>0.69168417088313916</v>
      </c>
      <c r="ED98">
        <v>0.69979906286144145</v>
      </c>
      <c r="EE98">
        <v>0.69340300087830631</v>
      </c>
      <c r="EF98">
        <v>0.69001979487134801</v>
      </c>
      <c r="EG98">
        <v>0.68275323816004529</v>
      </c>
      <c r="EH98">
        <v>0.69091044005908031</v>
      </c>
      <c r="EI98">
        <v>0.71305115712825362</v>
      </c>
      <c r="EJ98">
        <v>0.74811224423381995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0.61855229780103371</v>
      </c>
      <c r="ER98">
        <v>0.70554620057663042</v>
      </c>
      <c r="ES98">
        <v>0.6793517689580767</v>
      </c>
      <c r="ET98">
        <v>0.66460256802546691</v>
      </c>
      <c r="EU98">
        <v>0.67122962721847845</v>
      </c>
      <c r="EV98">
        <v>0.670012425719826</v>
      </c>
      <c r="EW98">
        <v>0.67259033919312261</v>
      </c>
      <c r="EX98">
        <v>0.67398148530695112</v>
      </c>
      <c r="EY98">
        <v>0.66434352442994316</v>
      </c>
      <c r="EZ98">
        <v>0.66276946151225891</v>
      </c>
      <c r="FA98">
        <v>0.67351022251409909</v>
      </c>
      <c r="FB98">
        <v>0.66069340737725801</v>
      </c>
      <c r="FC98">
        <v>0.66376450197030412</v>
      </c>
      <c r="FD98">
        <v>0.67517894168862447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0.67726908081062498</v>
      </c>
      <c r="FM98">
        <v>0.65351571492830129</v>
      </c>
      <c r="FN98">
        <v>0.64885246507073135</v>
      </c>
      <c r="FO98">
        <v>0.65221007880514592</v>
      </c>
      <c r="FP98">
        <v>0.64625911624759158</v>
      </c>
      <c r="FQ98">
        <v>0.64959916270826779</v>
      </c>
      <c r="FR98">
        <v>0.65420374707121165</v>
      </c>
      <c r="FS98">
        <v>0.64550393099767345</v>
      </c>
      <c r="FT98">
        <v>0.6498790914492979</v>
      </c>
      <c r="FU98">
        <v>0.63897254299447315</v>
      </c>
      <c r="FV98">
        <v>0.65092137840171438</v>
      </c>
      <c r="FW98">
        <v>0.6394174173256908</v>
      </c>
      <c r="FX98">
        <v>0.6448976024417703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0.53634121855908656</v>
      </c>
      <c r="GG98">
        <v>0.64208314907850572</v>
      </c>
      <c r="GH98">
        <v>0.6145851766860897</v>
      </c>
      <c r="GI98">
        <v>0.59949596947185091</v>
      </c>
      <c r="GJ98">
        <v>0.61330544469087467</v>
      </c>
      <c r="GK98">
        <v>0.58936514062647849</v>
      </c>
      <c r="GL98">
        <v>0.59929232072144123</v>
      </c>
      <c r="GM98">
        <v>0.60075086977639169</v>
      </c>
      <c r="GN98">
        <v>0.5967176384514532</v>
      </c>
      <c r="GO98">
        <v>0.60121024774002552</v>
      </c>
      <c r="GP98">
        <v>0.59957556470663498</v>
      </c>
      <c r="GQ98">
        <v>0.60130698732787091</v>
      </c>
      <c r="GR98">
        <v>0.59081023682898492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0.45168306886736492</v>
      </c>
      <c r="HA98">
        <v>0.62371992947800259</v>
      </c>
      <c r="HB98">
        <v>0.60207409317531246</v>
      </c>
      <c r="HC98">
        <v>0.58594081166020007</v>
      </c>
      <c r="HD98">
        <v>0.58601775832972069</v>
      </c>
      <c r="HE98">
        <v>0.59474784842417516</v>
      </c>
      <c r="HF98">
        <v>0.59049640076328214</v>
      </c>
      <c r="HG98">
        <v>0.58278182084091845</v>
      </c>
      <c r="HH98">
        <v>0.57568066438098442</v>
      </c>
      <c r="HI98">
        <v>0.57645923132597976</v>
      </c>
      <c r="HJ98">
        <v>0.57681269515101452</v>
      </c>
      <c r="HK98">
        <v>0.5800905455632781</v>
      </c>
      <c r="HL98">
        <v>0.58670207819454034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0.58384463270422626</v>
      </c>
      <c r="HV98">
        <v>0.62341357293117972</v>
      </c>
      <c r="HW98">
        <v>0.58874308295597633</v>
      </c>
      <c r="HX98">
        <v>0.57797825971563943</v>
      </c>
      <c r="HY98">
        <v>0.56617265879458267</v>
      </c>
      <c r="HZ98">
        <v>0.56523553147620387</v>
      </c>
      <c r="IA98">
        <v>0.56729172580401666</v>
      </c>
      <c r="IB98">
        <v>0.56636579262011999</v>
      </c>
      <c r="IC98">
        <v>0.57200072556033121</v>
      </c>
      <c r="ID98">
        <v>0.56295276494697644</v>
      </c>
      <c r="IE98">
        <v>0.57315477645099799</v>
      </c>
      <c r="IF98">
        <v>0.57327499023907702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0.46044408892867023</v>
      </c>
      <c r="IP98">
        <v>0.5642200980417269</v>
      </c>
      <c r="IQ98">
        <v>0.55918646708193354</v>
      </c>
      <c r="IR98">
        <v>0.54370021793872925</v>
      </c>
      <c r="IS98">
        <v>0.54334627224074228</v>
      </c>
      <c r="IT98">
        <v>0.54354705577155671</v>
      </c>
      <c r="IU98">
        <v>0.53458957893839598</v>
      </c>
      <c r="IV98">
        <v>0.53531306226926589</v>
      </c>
      <c r="IW98">
        <v>0.53854311743134464</v>
      </c>
      <c r="IX98">
        <v>0.53341971736677196</v>
      </c>
      <c r="IY98">
        <v>0.53516109124163902</v>
      </c>
      <c r="IZ98">
        <v>0.54173206312039968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0.41844247908795118</v>
      </c>
      <c r="JK98">
        <v>0.58018282110710262</v>
      </c>
      <c r="JL98">
        <v>0.53825821794544881</v>
      </c>
      <c r="JM98">
        <v>0.53328031898240014</v>
      </c>
      <c r="JN98">
        <v>0.53924650201710644</v>
      </c>
      <c r="JO98">
        <v>0.52575252878786471</v>
      </c>
      <c r="JP98">
        <v>0.52328777871130117</v>
      </c>
      <c r="JQ98">
        <v>0.52380763861696222</v>
      </c>
      <c r="JR98">
        <v>0.52960761695771907</v>
      </c>
      <c r="JS98">
        <v>0.5263342618773782</v>
      </c>
      <c r="JT98">
        <v>0.52918612886856609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0.43743689581214279</v>
      </c>
      <c r="KE98">
        <v>0.55420308507884475</v>
      </c>
      <c r="KF98">
        <v>0.54569055735486538</v>
      </c>
      <c r="KG98">
        <v>0.52437489611152088</v>
      </c>
      <c r="KH98">
        <v>0.51650175600480719</v>
      </c>
      <c r="KI98">
        <v>0.52013905438719032</v>
      </c>
      <c r="KJ98">
        <v>0.51579792748382614</v>
      </c>
      <c r="KK98">
        <v>0.51800787356941491</v>
      </c>
      <c r="KL98">
        <v>0.52048685958607599</v>
      </c>
      <c r="KM98">
        <v>0.52563396080725311</v>
      </c>
      <c r="KN98">
        <v>0.5264955980747581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0.312423619376755</v>
      </c>
      <c r="KY98">
        <v>0.38523398221326399</v>
      </c>
      <c r="KZ98">
        <v>0.51654789404369872</v>
      </c>
      <c r="LA98">
        <v>0.51751972668994561</v>
      </c>
      <c r="LB98">
        <v>0.49927401469948401</v>
      </c>
      <c r="LC98">
        <v>0.48924787323941143</v>
      </c>
      <c r="LD98">
        <v>0.49534879596156778</v>
      </c>
      <c r="LE98">
        <v>0.48915629671844374</v>
      </c>
      <c r="LF98">
        <v>0.48561027915421395</v>
      </c>
      <c r="LG98">
        <v>0.49054780162047579</v>
      </c>
      <c r="LH98">
        <v>0.49102972857033994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0.42661738683877376</v>
      </c>
      <c r="LT98">
        <v>0.50253731358885534</v>
      </c>
      <c r="LU98">
        <v>0.49881749742870435</v>
      </c>
      <c r="LV98">
        <v>0.49707157159676446</v>
      </c>
      <c r="LW98">
        <v>0.48475545373656576</v>
      </c>
      <c r="LX98">
        <v>0.48864392621717823</v>
      </c>
      <c r="LY98">
        <v>0.48211489197962398</v>
      </c>
      <c r="LZ98">
        <v>0.49100564930776891</v>
      </c>
      <c r="MA98">
        <v>0.49242631487228999</v>
      </c>
      <c r="MB98">
        <v>0.4856808282397389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0.42826887477905889</v>
      </c>
      <c r="MO98">
        <v>0.52346547775522723</v>
      </c>
      <c r="MP98">
        <v>0.5166537234886377</v>
      </c>
      <c r="MQ98">
        <v>0.48971310000899471</v>
      </c>
      <c r="MR98">
        <v>0.4863026805956473</v>
      </c>
      <c r="MS98">
        <v>0.47761033276510123</v>
      </c>
      <c r="MT98">
        <v>0.48028323311999194</v>
      </c>
      <c r="MU98">
        <v>0.47682805657410271</v>
      </c>
      <c r="MV98">
        <v>0.47181683446502493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0.40825751305122582</v>
      </c>
      <c r="NI98">
        <v>0.39400182853054649</v>
      </c>
      <c r="NJ98">
        <v>0.47842823503061921</v>
      </c>
      <c r="NK98">
        <v>0.47608658022521827</v>
      </c>
      <c r="NL98">
        <v>0.47515320523410487</v>
      </c>
      <c r="NM98">
        <v>0.46651159127642139</v>
      </c>
      <c r="NN98">
        <v>0.46276174151676186</v>
      </c>
      <c r="NO98">
        <v>0.46546586208872609</v>
      </c>
      <c r="NP98">
        <v>0.46665499356308487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0.40828238485869078</v>
      </c>
      <c r="OD98">
        <v>0.40823190247543129</v>
      </c>
      <c r="OE98">
        <v>0.4886574858089453</v>
      </c>
      <c r="OF98">
        <v>0.48415415015346225</v>
      </c>
      <c r="OG98">
        <v>0.46753139962617435</v>
      </c>
      <c r="OH98">
        <v>0.45662380286217463</v>
      </c>
      <c r="OI98">
        <v>0.45359434910664043</v>
      </c>
      <c r="OJ98">
        <v>0.46176703544681769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0.38449712707836614</v>
      </c>
      <c r="OY98">
        <v>0.29201818371591459</v>
      </c>
      <c r="OZ98">
        <v>0.49029065009908218</v>
      </c>
      <c r="PA98">
        <v>0.47847537614413282</v>
      </c>
      <c r="PB98">
        <v>0.45113909182561729</v>
      </c>
      <c r="PC98">
        <v>0.45253165116576077</v>
      </c>
      <c r="PD98">
        <v>0.44580680251065552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0.36776078568766157</v>
      </c>
      <c r="PT98">
        <v>0.36145611808988798</v>
      </c>
      <c r="PU98">
        <v>0.46216167417310378</v>
      </c>
      <c r="PV98">
        <v>0.47127550160164872</v>
      </c>
      <c r="PW98">
        <v>0.44636229533651839</v>
      </c>
      <c r="PX98">
        <v>0.43725949933308178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0.27790941214364001</v>
      </c>
      <c r="QN98">
        <v>0.37805752654428454</v>
      </c>
      <c r="QO98">
        <v>0.42392416066191513</v>
      </c>
      <c r="QP98">
        <v>0.45037222570308355</v>
      </c>
      <c r="QQ98">
        <v>0.45931802912364844</v>
      </c>
      <c r="QR98">
        <v>0.4522139573405925</v>
      </c>
      <c r="QS98" s="102" t="s">
        <v>1001</v>
      </c>
      <c r="QV98" s="148"/>
      <c r="QW98" s="148"/>
      <c r="QX98" s="102"/>
      <c r="QY98" s="154">
        <v>21</v>
      </c>
      <c r="QZ98" s="44">
        <v>0.83300000000000007</v>
      </c>
      <c r="RA98" s="44">
        <v>0</v>
      </c>
      <c r="RB98" s="44">
        <v>0</v>
      </c>
      <c r="RC98" s="44">
        <v>0</v>
      </c>
      <c r="RD98" s="44">
        <v>0</v>
      </c>
      <c r="RE98" s="44">
        <v>0</v>
      </c>
      <c r="RF98" s="44">
        <v>0</v>
      </c>
      <c r="RG98" s="44">
        <v>0</v>
      </c>
      <c r="RH98" s="44">
        <v>0</v>
      </c>
      <c r="RI98" s="44">
        <v>0</v>
      </c>
      <c r="RJ98" s="44">
        <v>0</v>
      </c>
      <c r="RK98" s="44">
        <v>0</v>
      </c>
      <c r="RL98" s="44">
        <v>0</v>
      </c>
      <c r="RM98" s="44">
        <v>0</v>
      </c>
      <c r="RN98" s="44">
        <f t="shared" si="89"/>
        <v>-5.1512975398637595</v>
      </c>
      <c r="RO98" s="44">
        <f t="shared" si="89"/>
        <v>-5.4826437589693988</v>
      </c>
      <c r="RP98" s="44">
        <f t="shared" si="89"/>
        <v>-5.6241216369166285</v>
      </c>
      <c r="RQ98" s="44">
        <f t="shared" si="89"/>
        <v>-5.6634510891409224</v>
      </c>
      <c r="RR98" s="44">
        <f t="shared" si="89"/>
        <v>-5.6189914881619156</v>
      </c>
      <c r="RS98" s="44">
        <f t="shared" si="89"/>
        <v>-5.6709971690943171</v>
      </c>
      <c r="RT98" s="44">
        <f t="shared" si="89"/>
        <v>-5.6185773046064984</v>
      </c>
      <c r="RW98" s="44">
        <f t="shared" si="87"/>
        <v>15.571967700000002</v>
      </c>
      <c r="RX98" s="44">
        <v>0.83300000000000007</v>
      </c>
      <c r="RY98" s="44">
        <f t="shared" si="86"/>
        <v>5.5636782635784208</v>
      </c>
      <c r="RZ98" s="44">
        <f t="shared" si="88"/>
        <v>-5.5636782635784208</v>
      </c>
    </row>
    <row r="99" spans="1:494" x14ac:dyDescent="0.3">
      <c r="QV99" s="148"/>
      <c r="QW99" s="148"/>
      <c r="QX99" s="102"/>
      <c r="QY99" s="154">
        <v>22</v>
      </c>
      <c r="QZ99" s="44">
        <v>0.8660000000000001</v>
      </c>
      <c r="RA99" s="44">
        <v>0</v>
      </c>
      <c r="RB99" s="44">
        <v>0</v>
      </c>
      <c r="RC99" s="44">
        <v>0</v>
      </c>
      <c r="RD99" s="44">
        <v>0</v>
      </c>
      <c r="RE99" s="44">
        <v>0</v>
      </c>
      <c r="RF99" s="44">
        <v>0</v>
      </c>
      <c r="RG99" s="44">
        <v>0</v>
      </c>
      <c r="RH99" s="44">
        <v>0</v>
      </c>
      <c r="RI99" s="44">
        <v>0</v>
      </c>
      <c r="RJ99" s="44">
        <v>0</v>
      </c>
      <c r="RK99" s="44">
        <v>0</v>
      </c>
      <c r="RL99" s="44">
        <v>0</v>
      </c>
      <c r="RM99" s="44">
        <v>0</v>
      </c>
      <c r="RN99" s="44">
        <v>0</v>
      </c>
      <c r="RO99" s="44">
        <f t="shared" si="89"/>
        <v>-4.9693989016221787</v>
      </c>
      <c r="RP99" s="44">
        <f t="shared" si="89"/>
        <v>-5.3332351071518191</v>
      </c>
      <c r="RQ99" s="44">
        <f t="shared" si="89"/>
        <v>-5.430459301609325</v>
      </c>
      <c r="RR99" s="44">
        <f t="shared" si="89"/>
        <v>-5.5845714961482846</v>
      </c>
      <c r="RS99" s="44">
        <f t="shared" si="89"/>
        <v>-5.5263941001041292</v>
      </c>
      <c r="RT99" s="44">
        <f t="shared" si="89"/>
        <v>-5.5233191591214075</v>
      </c>
      <c r="RW99" s="44">
        <f t="shared" si="87"/>
        <v>15.966215400000001</v>
      </c>
      <c r="RX99" s="44">
        <v>0.8660000000000001</v>
      </c>
      <c r="RY99" s="44">
        <f t="shared" si="86"/>
        <v>5.3229354175487931</v>
      </c>
      <c r="RZ99" s="44">
        <f t="shared" si="88"/>
        <v>-5.3229354175487931</v>
      </c>
    </row>
    <row r="100" spans="1:494" x14ac:dyDescent="0.3">
      <c r="QV100" s="148"/>
      <c r="QW100" s="148"/>
      <c r="QX100" s="102"/>
      <c r="QY100" s="154">
        <v>23</v>
      </c>
      <c r="QZ100" s="44">
        <v>0.9</v>
      </c>
      <c r="RA100" s="44">
        <v>0</v>
      </c>
      <c r="RB100" s="44">
        <v>0</v>
      </c>
      <c r="RC100" s="44">
        <v>0</v>
      </c>
      <c r="RD100" s="44">
        <v>0</v>
      </c>
      <c r="RE100" s="44">
        <v>0</v>
      </c>
      <c r="RF100" s="44">
        <v>0</v>
      </c>
      <c r="RG100" s="44">
        <v>0</v>
      </c>
      <c r="RH100" s="44">
        <v>0</v>
      </c>
      <c r="RI100" s="44">
        <v>0</v>
      </c>
      <c r="RJ100" s="44">
        <v>0</v>
      </c>
      <c r="RK100" s="44">
        <v>0</v>
      </c>
      <c r="RL100" s="44">
        <v>0</v>
      </c>
      <c r="RM100" s="44">
        <v>0</v>
      </c>
      <c r="RN100" s="44">
        <v>0</v>
      </c>
      <c r="RO100" s="44">
        <f t="shared" si="89"/>
        <v>-4.6496200619225272</v>
      </c>
      <c r="RP100" s="44">
        <f t="shared" si="89"/>
        <v>-4.9444043265786508</v>
      </c>
      <c r="RQ100" s="44">
        <f t="shared" si="89"/>
        <v>-5.2845809223998161</v>
      </c>
      <c r="RR100" s="44">
        <f t="shared" si="89"/>
        <v>-5.4189341018688211</v>
      </c>
      <c r="RS100" s="44">
        <f t="shared" si="89"/>
        <v>-5.4675376888539668</v>
      </c>
      <c r="RT100" s="44">
        <f t="shared" si="89"/>
        <v>-5.5129252417722849</v>
      </c>
      <c r="RW100" s="44">
        <f t="shared" si="87"/>
        <v>16.372410000000002</v>
      </c>
      <c r="RX100" s="44">
        <v>0.9</v>
      </c>
      <c r="RY100" s="44">
        <f t="shared" si="86"/>
        <v>5.074496425985382</v>
      </c>
      <c r="RZ100" s="44">
        <f t="shared" si="88"/>
        <v>-5.074496425985382</v>
      </c>
    </row>
    <row r="101" spans="1:494" x14ac:dyDescent="0.3">
      <c r="QV101" s="148"/>
      <c r="QW101" s="148"/>
      <c r="QX101" s="102"/>
    </row>
    <row r="103" spans="1:494" x14ac:dyDescent="0.3">
      <c r="QO103" t="s">
        <v>432</v>
      </c>
      <c r="QR103" s="103"/>
      <c r="QS103" s="104"/>
      <c r="QX103" s="35"/>
    </row>
    <row r="104" spans="1:494" x14ac:dyDescent="0.3">
      <c r="QS104" s="104"/>
      <c r="QX104" s="35"/>
    </row>
    <row r="105" spans="1:494" x14ac:dyDescent="0.3">
      <c r="QS105" s="104"/>
      <c r="QX105" s="35"/>
    </row>
    <row r="106" spans="1:494" x14ac:dyDescent="0.3">
      <c r="QS106" s="104"/>
      <c r="QX106" s="35"/>
    </row>
    <row r="107" spans="1:494" x14ac:dyDescent="0.3">
      <c r="QS107" s="104"/>
      <c r="QX107" s="35"/>
    </row>
    <row r="108" spans="1:494" x14ac:dyDescent="0.3">
      <c r="QS108" s="104"/>
      <c r="QX108" s="35"/>
    </row>
    <row r="109" spans="1:494" x14ac:dyDescent="0.3">
      <c r="QS109" s="104"/>
      <c r="QX109" s="35"/>
    </row>
    <row r="110" spans="1:494" x14ac:dyDescent="0.3">
      <c r="QS110" s="104"/>
      <c r="QX110" s="35"/>
    </row>
    <row r="111" spans="1:494" x14ac:dyDescent="0.3">
      <c r="QS111" s="104"/>
      <c r="QX111" s="35"/>
    </row>
    <row r="112" spans="1:494" x14ac:dyDescent="0.3">
      <c r="QS112" s="104"/>
      <c r="QX112" s="35"/>
    </row>
    <row r="113" spans="461:466" x14ac:dyDescent="0.3">
      <c r="QS113" s="104"/>
      <c r="QX113" s="35"/>
    </row>
    <row r="114" spans="461:466" x14ac:dyDescent="0.3">
      <c r="QS114" s="104"/>
      <c r="QX114" s="35"/>
    </row>
    <row r="115" spans="461:466" x14ac:dyDescent="0.3">
      <c r="QS115" s="104"/>
      <c r="QX115" s="35"/>
    </row>
    <row r="116" spans="461:466" x14ac:dyDescent="0.3">
      <c r="QS116" s="104"/>
      <c r="QX116" s="35"/>
    </row>
    <row r="117" spans="461:466" x14ac:dyDescent="0.3">
      <c r="QS117" s="104"/>
      <c r="QX117" s="35"/>
    </row>
    <row r="118" spans="461:466" x14ac:dyDescent="0.3">
      <c r="QS118" s="104"/>
      <c r="QX118" s="35"/>
    </row>
    <row r="119" spans="461:466" x14ac:dyDescent="0.3">
      <c r="QS119" s="104"/>
      <c r="QX119" s="35"/>
    </row>
    <row r="120" spans="461:466" x14ac:dyDescent="0.3">
      <c r="QS120" s="104"/>
      <c r="QX120" s="35"/>
    </row>
    <row r="121" spans="461:466" x14ac:dyDescent="0.3">
      <c r="QS121" s="104"/>
      <c r="QX121" s="35"/>
    </row>
    <row r="122" spans="461:466" x14ac:dyDescent="0.3">
      <c r="QS122" s="104"/>
      <c r="QX122" s="35"/>
    </row>
    <row r="123" spans="461:466" x14ac:dyDescent="0.3">
      <c r="QS123" s="104"/>
      <c r="QX123" s="35"/>
    </row>
    <row r="124" spans="461:466" x14ac:dyDescent="0.3">
      <c r="QS124" s="104"/>
      <c r="QX124" s="35"/>
    </row>
    <row r="125" spans="461:466" x14ac:dyDescent="0.3">
      <c r="QS125" s="104"/>
      <c r="QX125" s="35"/>
    </row>
    <row r="126" spans="461:466" x14ac:dyDescent="0.3">
      <c r="QW126" s="35"/>
    </row>
    <row r="127" spans="461:466" x14ac:dyDescent="0.3">
      <c r="QW127" s="35"/>
    </row>
    <row r="128" spans="461:466" x14ac:dyDescent="0.3">
      <c r="QW128" s="35"/>
    </row>
    <row r="129" spans="460:466" x14ac:dyDescent="0.3">
      <c r="QW129" s="35"/>
      <c r="QX129" s="68"/>
    </row>
    <row r="131" spans="460:466" x14ac:dyDescent="0.3">
      <c r="QR131" s="103"/>
      <c r="QX131" s="35"/>
    </row>
    <row r="132" spans="460:466" x14ac:dyDescent="0.3">
      <c r="QX132" s="35"/>
    </row>
    <row r="133" spans="460:466" x14ac:dyDescent="0.3">
      <c r="QX133" s="35"/>
    </row>
    <row r="134" spans="460:466" x14ac:dyDescent="0.3">
      <c r="QX134" s="35"/>
    </row>
    <row r="135" spans="460:466" x14ac:dyDescent="0.3">
      <c r="QX135" s="35"/>
    </row>
    <row r="136" spans="460:466" x14ac:dyDescent="0.3">
      <c r="QX136" s="35"/>
    </row>
    <row r="137" spans="460:466" x14ac:dyDescent="0.3">
      <c r="QX137" s="35"/>
    </row>
    <row r="138" spans="460:466" x14ac:dyDescent="0.3">
      <c r="QX138" s="35"/>
    </row>
    <row r="139" spans="460:466" x14ac:dyDescent="0.3">
      <c r="QX139" s="35"/>
    </row>
    <row r="140" spans="460:466" x14ac:dyDescent="0.3">
      <c r="QX140" s="35"/>
    </row>
    <row r="141" spans="460:466" x14ac:dyDescent="0.3">
      <c r="QX141" s="35"/>
    </row>
    <row r="142" spans="460:466" x14ac:dyDescent="0.3">
      <c r="QX142" s="35"/>
    </row>
    <row r="143" spans="460:466" x14ac:dyDescent="0.3">
      <c r="QX143" s="35"/>
    </row>
    <row r="144" spans="460:466" x14ac:dyDescent="0.3">
      <c r="QX144" s="35"/>
    </row>
    <row r="145" spans="460:466" x14ac:dyDescent="0.3">
      <c r="QX145" s="35"/>
    </row>
    <row r="146" spans="460:466" x14ac:dyDescent="0.3">
      <c r="QX146" s="35"/>
    </row>
    <row r="147" spans="460:466" x14ac:dyDescent="0.3">
      <c r="QX147" s="35"/>
    </row>
    <row r="148" spans="460:466" x14ac:dyDescent="0.3">
      <c r="QX148" s="35"/>
    </row>
    <row r="149" spans="460:466" x14ac:dyDescent="0.3">
      <c r="QX149" s="35"/>
    </row>
    <row r="150" spans="460:466" x14ac:dyDescent="0.3">
      <c r="QX150" s="35"/>
    </row>
    <row r="151" spans="460:466" x14ac:dyDescent="0.3">
      <c r="QX151" s="35"/>
    </row>
    <row r="152" spans="460:466" x14ac:dyDescent="0.3">
      <c r="QX152" s="35"/>
    </row>
    <row r="153" spans="460:466" x14ac:dyDescent="0.3">
      <c r="QX153" s="35"/>
    </row>
    <row r="154" spans="460:466" x14ac:dyDescent="0.3">
      <c r="QW154" s="35"/>
    </row>
    <row r="155" spans="460:466" x14ac:dyDescent="0.3">
      <c r="QW155" s="35"/>
    </row>
    <row r="156" spans="460:466" x14ac:dyDescent="0.3">
      <c r="QW156" s="35"/>
    </row>
    <row r="159" spans="460:466" x14ac:dyDescent="0.3">
      <c r="QR159" s="103"/>
      <c r="QX159" s="35"/>
    </row>
    <row r="160" spans="460:466" x14ac:dyDescent="0.3">
      <c r="QX160" s="35"/>
    </row>
    <row r="161" spans="466:466" x14ac:dyDescent="0.3">
      <c r="QX161" s="35"/>
    </row>
    <row r="162" spans="466:466" x14ac:dyDescent="0.3">
      <c r="QX162" s="35"/>
    </row>
    <row r="163" spans="466:466" x14ac:dyDescent="0.3">
      <c r="QX163" s="35"/>
    </row>
    <row r="164" spans="466:466" x14ac:dyDescent="0.3">
      <c r="QX164" s="35"/>
    </row>
    <row r="165" spans="466:466" x14ac:dyDescent="0.3">
      <c r="QX165" s="35"/>
    </row>
    <row r="166" spans="466:466" x14ac:dyDescent="0.3">
      <c r="QX166" s="35"/>
    </row>
    <row r="167" spans="466:466" x14ac:dyDescent="0.3">
      <c r="QX167" s="35"/>
    </row>
    <row r="168" spans="466:466" x14ac:dyDescent="0.3">
      <c r="QX168" s="35"/>
    </row>
    <row r="169" spans="466:466" x14ac:dyDescent="0.3">
      <c r="QX169" s="35"/>
    </row>
    <row r="170" spans="466:466" x14ac:dyDescent="0.3">
      <c r="QX170" s="35"/>
    </row>
    <row r="171" spans="466:466" x14ac:dyDescent="0.3">
      <c r="QX171" s="35"/>
    </row>
    <row r="172" spans="466:466" x14ac:dyDescent="0.3">
      <c r="QX172" s="35"/>
    </row>
    <row r="173" spans="466:466" x14ac:dyDescent="0.3">
      <c r="QX173" s="35"/>
    </row>
    <row r="174" spans="466:466" x14ac:dyDescent="0.3">
      <c r="QX174" s="35"/>
    </row>
    <row r="175" spans="466:466" x14ac:dyDescent="0.3">
      <c r="QX175" s="35"/>
    </row>
    <row r="176" spans="466:466" x14ac:dyDescent="0.3">
      <c r="QX176" s="35"/>
    </row>
    <row r="177" spans="466:466" x14ac:dyDescent="0.3">
      <c r="QX177" s="35"/>
    </row>
    <row r="178" spans="466:466" x14ac:dyDescent="0.3">
      <c r="QX178" s="35"/>
    </row>
    <row r="179" spans="466:466" x14ac:dyDescent="0.3">
      <c r="QX179" s="35"/>
    </row>
    <row r="180" spans="466:466" x14ac:dyDescent="0.3">
      <c r="QX180" s="35"/>
    </row>
    <row r="181" spans="466:466" x14ac:dyDescent="0.3">
      <c r="QX181" s="35"/>
    </row>
    <row r="187" spans="466:466" x14ac:dyDescent="0.3">
      <c r="QX187" s="35"/>
    </row>
    <row r="188" spans="466:466" x14ac:dyDescent="0.3">
      <c r="QX188" s="35"/>
    </row>
    <row r="189" spans="466:466" x14ac:dyDescent="0.3">
      <c r="QX189" s="35"/>
    </row>
    <row r="190" spans="466:466" x14ac:dyDescent="0.3">
      <c r="QX190" s="35"/>
    </row>
    <row r="191" spans="466:466" x14ac:dyDescent="0.3">
      <c r="QX191" s="35"/>
    </row>
    <row r="192" spans="466:466" x14ac:dyDescent="0.3">
      <c r="QX192" s="35"/>
    </row>
    <row r="193" spans="466:466" x14ac:dyDescent="0.3">
      <c r="QX193" s="35"/>
    </row>
    <row r="194" spans="466:466" x14ac:dyDescent="0.3">
      <c r="QX194" s="35"/>
    </row>
    <row r="195" spans="466:466" x14ac:dyDescent="0.3">
      <c r="QX195" s="35"/>
    </row>
    <row r="196" spans="466:466" x14ac:dyDescent="0.3">
      <c r="QX196" s="35"/>
    </row>
    <row r="197" spans="466:466" x14ac:dyDescent="0.3">
      <c r="QX197" s="35"/>
    </row>
    <row r="198" spans="466:466" x14ac:dyDescent="0.3">
      <c r="QX198" s="35"/>
    </row>
    <row r="199" spans="466:466" x14ac:dyDescent="0.3">
      <c r="QX199" s="35"/>
    </row>
    <row r="200" spans="466:466" x14ac:dyDescent="0.3">
      <c r="QX200" s="35"/>
    </row>
    <row r="201" spans="466:466" x14ac:dyDescent="0.3">
      <c r="QX201" s="35"/>
    </row>
    <row r="202" spans="466:466" x14ac:dyDescent="0.3">
      <c r="QX202" s="35"/>
    </row>
    <row r="203" spans="466:466" x14ac:dyDescent="0.3">
      <c r="QX203" s="35"/>
    </row>
    <row r="204" spans="466:466" x14ac:dyDescent="0.3">
      <c r="QX204" s="35"/>
    </row>
    <row r="205" spans="466:466" x14ac:dyDescent="0.3">
      <c r="QX205" s="35"/>
    </row>
    <row r="206" spans="466:466" x14ac:dyDescent="0.3">
      <c r="QX206" s="35"/>
    </row>
    <row r="207" spans="466:466" x14ac:dyDescent="0.3">
      <c r="QX207" s="35"/>
    </row>
    <row r="208" spans="466:466" x14ac:dyDescent="0.3">
      <c r="QX208" s="35"/>
    </row>
    <row r="209" spans="466:466" x14ac:dyDescent="0.3">
      <c r="QX209" s="35"/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81C9-5CC2-46E2-AD8D-B316B2756320}">
  <dimension ref="A1:NF237"/>
  <sheetViews>
    <sheetView zoomScale="70" zoomScaleNormal="70" workbookViewId="0"/>
  </sheetViews>
  <sheetFormatPr defaultRowHeight="14.4" x14ac:dyDescent="0.3"/>
  <cols>
    <col min="324" max="324" width="9.109375" style="102"/>
    <col min="325" max="325" width="18.33203125" style="102" customWidth="1"/>
    <col min="326" max="326" width="18.33203125" style="147" customWidth="1"/>
    <col min="327" max="328" width="18.33203125" style="148" customWidth="1"/>
    <col min="329" max="329" width="18.33203125" style="102" customWidth="1"/>
    <col min="353" max="353" width="18" style="17" customWidth="1"/>
    <col min="354" max="354" width="18" style="44" customWidth="1"/>
    <col min="355" max="355" width="18" style="17" customWidth="1"/>
    <col min="356" max="356" width="18" style="35" customWidth="1"/>
    <col min="357" max="357" width="20" style="35" customWidth="1"/>
    <col min="358" max="358" width="26.6640625" style="35" customWidth="1"/>
    <col min="359" max="359" width="18" style="35" customWidth="1"/>
  </cols>
  <sheetData>
    <row r="1" spans="1:365" x14ac:dyDescent="0.3">
      <c r="LO1" s="148" t="s">
        <v>1338</v>
      </c>
      <c r="LP1" s="148" t="s">
        <v>1339</v>
      </c>
      <c r="LR1" t="s">
        <v>1313</v>
      </c>
      <c r="LT1">
        <v>1</v>
      </c>
      <c r="LU1">
        <v>2</v>
      </c>
      <c r="LV1">
        <v>3</v>
      </c>
      <c r="LW1">
        <v>4</v>
      </c>
      <c r="LX1">
        <v>5</v>
      </c>
      <c r="LY1">
        <v>6</v>
      </c>
      <c r="LZ1">
        <v>7</v>
      </c>
      <c r="MA1">
        <v>8</v>
      </c>
      <c r="MB1">
        <v>9</v>
      </c>
      <c r="MC1">
        <v>10</v>
      </c>
      <c r="MD1">
        <v>11</v>
      </c>
      <c r="ME1">
        <v>12</v>
      </c>
      <c r="MF1">
        <v>13</v>
      </c>
      <c r="MG1">
        <v>14</v>
      </c>
      <c r="MH1">
        <v>15</v>
      </c>
      <c r="MI1">
        <v>16</v>
      </c>
      <c r="MJ1">
        <v>17</v>
      </c>
      <c r="MK1">
        <v>18</v>
      </c>
      <c r="ML1">
        <v>19</v>
      </c>
      <c r="MM1">
        <v>20</v>
      </c>
      <c r="MO1" s="95" t="s">
        <v>1328</v>
      </c>
      <c r="MP1" s="44" t="s">
        <v>1329</v>
      </c>
      <c r="MQ1" s="44" t="s">
        <v>1330</v>
      </c>
      <c r="MR1" s="35" t="s">
        <v>1332</v>
      </c>
      <c r="MS1" s="35" t="s">
        <v>1331</v>
      </c>
      <c r="MT1" s="113" t="s">
        <v>1345</v>
      </c>
      <c r="MU1" s="35" t="s">
        <v>1333</v>
      </c>
    </row>
    <row r="2" spans="1:365" ht="15.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6.6621432236122384</v>
      </c>
      <c r="H2">
        <v>6.8952172248710033</v>
      </c>
      <c r="I2">
        <v>7.0187340859391201</v>
      </c>
      <c r="J2">
        <v>6.9551858286286175</v>
      </c>
      <c r="K2">
        <v>6.9627631879463081</v>
      </c>
      <c r="L2">
        <v>6.9444616567118578</v>
      </c>
      <c r="M2">
        <v>6.9694712685375659</v>
      </c>
      <c r="N2">
        <v>6.9655525426670719</v>
      </c>
      <c r="O2">
        <v>6.9124383719394311</v>
      </c>
      <c r="P2">
        <v>6.8356152322951678</v>
      </c>
      <c r="Q2">
        <v>6.8806115651567987</v>
      </c>
      <c r="R2">
        <v>6.8932257279403482</v>
      </c>
      <c r="S2">
        <v>6.879790798656968</v>
      </c>
      <c r="T2">
        <v>6.9137729359698294</v>
      </c>
      <c r="U2">
        <v>0</v>
      </c>
      <c r="V2">
        <v>0</v>
      </c>
      <c r="W2">
        <v>0</v>
      </c>
      <c r="X2">
        <v>0</v>
      </c>
      <c r="Y2">
        <v>0</v>
      </c>
      <c r="Z2">
        <v>7.7248596743852076</v>
      </c>
      <c r="AA2">
        <v>8.18737723284484</v>
      </c>
      <c r="AB2">
        <v>8.2534694942668789</v>
      </c>
      <c r="AC2">
        <v>8.3179402083610974</v>
      </c>
      <c r="AD2">
        <v>8.3251028022686544</v>
      </c>
      <c r="AE2">
        <v>8.3108306297375947</v>
      </c>
      <c r="AF2">
        <v>8.3091152555550067</v>
      </c>
      <c r="AG2">
        <v>8.2629954870358056</v>
      </c>
      <c r="AH2">
        <v>8.3074843453299518</v>
      </c>
      <c r="AI2">
        <v>8.2238758126618983</v>
      </c>
      <c r="AJ2">
        <v>8.3399936549094367</v>
      </c>
      <c r="AK2">
        <v>8.275494437803161</v>
      </c>
      <c r="AL2">
        <v>8.2091641084687179</v>
      </c>
      <c r="AM2">
        <v>8.2516288965353084</v>
      </c>
      <c r="AN2">
        <v>8.1819666005105045</v>
      </c>
      <c r="AO2">
        <v>0</v>
      </c>
      <c r="AP2">
        <v>0</v>
      </c>
      <c r="AQ2">
        <v>0</v>
      </c>
      <c r="AR2">
        <v>0</v>
      </c>
      <c r="AS2">
        <v>0</v>
      </c>
      <c r="AT2">
        <v>8.9861873930831031</v>
      </c>
      <c r="AU2">
        <v>9.5170081895444287</v>
      </c>
      <c r="AV2">
        <v>9.6661657032214041</v>
      </c>
      <c r="AW2">
        <v>9.6830419525384279</v>
      </c>
      <c r="AX2">
        <v>9.6775803798322304</v>
      </c>
      <c r="AY2">
        <v>9.6974744889116185</v>
      </c>
      <c r="AZ2">
        <v>9.7379481653882127</v>
      </c>
      <c r="BA2">
        <v>9.6844123595985359</v>
      </c>
      <c r="BB2">
        <v>9.7255534710035594</v>
      </c>
      <c r="BC2">
        <v>9.6670750554783975</v>
      </c>
      <c r="BD2">
        <v>9.6048732566838311</v>
      </c>
      <c r="BE2">
        <v>9.5351059539097154</v>
      </c>
      <c r="BF2">
        <v>9.6790262273677019</v>
      </c>
      <c r="BG2">
        <v>9.5982946090950367</v>
      </c>
      <c r="BH2">
        <v>9.5597807671724588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10.580846540734008</v>
      </c>
      <c r="BP2">
        <v>11.015518303755346</v>
      </c>
      <c r="BQ2">
        <v>11.074674368591925</v>
      </c>
      <c r="BR2">
        <v>11.006961949016949</v>
      </c>
      <c r="BS2">
        <v>11.039769024194349</v>
      </c>
      <c r="BT2">
        <v>11.11604249559136</v>
      </c>
      <c r="BU2">
        <v>11.029930071205603</v>
      </c>
      <c r="BV2">
        <v>11.011710281427865</v>
      </c>
      <c r="BW2">
        <v>10.950690972211069</v>
      </c>
      <c r="BX2">
        <v>10.95093697441008</v>
      </c>
      <c r="BY2">
        <v>11.045586174501908</v>
      </c>
      <c r="BZ2">
        <v>10.930640513277107</v>
      </c>
      <c r="CA2">
        <v>11.015695152356818</v>
      </c>
      <c r="CB2">
        <v>10.944234209182156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11.56340813997614</v>
      </c>
      <c r="CJ2">
        <v>12.18711710185536</v>
      </c>
      <c r="CK2">
        <v>12.415259180961344</v>
      </c>
      <c r="CL2">
        <v>12.525452229982621</v>
      </c>
      <c r="CM2">
        <v>12.415189232373111</v>
      </c>
      <c r="CN2">
        <v>12.391442387626494</v>
      </c>
      <c r="CO2">
        <v>12.499704627529319</v>
      </c>
      <c r="CP2">
        <v>12.475824956099423</v>
      </c>
      <c r="CQ2">
        <v>12.323933586704106</v>
      </c>
      <c r="CR2">
        <v>12.339000378306977</v>
      </c>
      <c r="CS2">
        <v>12.367095055081645</v>
      </c>
      <c r="CT2">
        <v>12.277164923696937</v>
      </c>
      <c r="CU2">
        <v>12.483041941710281</v>
      </c>
      <c r="CV2">
        <v>12.2699193506966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13.211571469974643</v>
      </c>
      <c r="DE2">
        <v>13.617513552403997</v>
      </c>
      <c r="DF2">
        <v>13.799158320026756</v>
      </c>
      <c r="DG2">
        <v>13.848027547299246</v>
      </c>
      <c r="DH2">
        <v>13.75324602982352</v>
      </c>
      <c r="DI2">
        <v>13.811939235109746</v>
      </c>
      <c r="DJ2">
        <v>13.903131216737734</v>
      </c>
      <c r="DK2">
        <v>13.795537639607764</v>
      </c>
      <c r="DL2">
        <v>13.751947301702476</v>
      </c>
      <c r="DM2">
        <v>13.752076164452816</v>
      </c>
      <c r="DN2">
        <v>13.609356064240933</v>
      </c>
      <c r="DO2">
        <v>13.70762710591325</v>
      </c>
      <c r="DP2">
        <v>13.785797209576659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13.86332742468954</v>
      </c>
      <c r="DY2">
        <v>14.776267609208045</v>
      </c>
      <c r="DZ2">
        <v>15.227636649565298</v>
      </c>
      <c r="EA2">
        <v>15.189533134096477</v>
      </c>
      <c r="EB2">
        <v>15.29643159874805</v>
      </c>
      <c r="EC2">
        <v>15.198374967718436</v>
      </c>
      <c r="ED2">
        <v>15.133692408912706</v>
      </c>
      <c r="EE2">
        <v>15.140060029914558</v>
      </c>
      <c r="EF2">
        <v>15.042129673141362</v>
      </c>
      <c r="EG2">
        <v>15.146328836056725</v>
      </c>
      <c r="EH2">
        <v>15.038049762303677</v>
      </c>
      <c r="EI2">
        <v>15.104239148283527</v>
      </c>
      <c r="EJ2">
        <v>15.071255636760311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15.582808565528429</v>
      </c>
      <c r="ET2">
        <v>16.405407100441249</v>
      </c>
      <c r="EU2">
        <v>16.511967731239118</v>
      </c>
      <c r="EV2">
        <v>16.418642752066461</v>
      </c>
      <c r="EW2">
        <v>16.466638652601798</v>
      </c>
      <c r="EX2">
        <v>16.556326620414293</v>
      </c>
      <c r="EY2">
        <v>16.456030703287265</v>
      </c>
      <c r="EZ2">
        <v>16.385232946629309</v>
      </c>
      <c r="FA2">
        <v>16.39293859520539</v>
      </c>
      <c r="FB2">
        <v>16.278891294345737</v>
      </c>
      <c r="FC2">
        <v>16.371702708756374</v>
      </c>
      <c r="FD2">
        <v>16.369234251042855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16.326855337085423</v>
      </c>
      <c r="FN2">
        <v>17.380083342369794</v>
      </c>
      <c r="FO2">
        <v>17.930877267652932</v>
      </c>
      <c r="FP2">
        <v>17.960709119702628</v>
      </c>
      <c r="FQ2">
        <v>17.944584679427983</v>
      </c>
      <c r="FR2">
        <v>18.025359246028312</v>
      </c>
      <c r="FS2">
        <v>17.956103200267407</v>
      </c>
      <c r="FT2">
        <v>17.795911651607401</v>
      </c>
      <c r="FU2">
        <v>17.764122403560116</v>
      </c>
      <c r="FV2">
        <v>17.768014578068456</v>
      </c>
      <c r="FW2">
        <v>17.760650531613368</v>
      </c>
      <c r="FX2">
        <v>17.831966666726409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18.016482939897209</v>
      </c>
      <c r="GI2">
        <v>19.170038874524554</v>
      </c>
      <c r="GJ2">
        <v>19.411365504180928</v>
      </c>
      <c r="GK2">
        <v>19.443940537596308</v>
      </c>
      <c r="GL2">
        <v>19.214445939135061</v>
      </c>
      <c r="GM2">
        <v>19.122370599675257</v>
      </c>
      <c r="GN2">
        <v>19.168404533951961</v>
      </c>
      <c r="GO2">
        <v>19.18017982088919</v>
      </c>
      <c r="GP2">
        <v>19.182787921505327</v>
      </c>
      <c r="GQ2">
        <v>19.129022190638423</v>
      </c>
      <c r="GR2">
        <v>19.074556295286012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19.068535440034736</v>
      </c>
      <c r="HD2">
        <v>20.249713801495183</v>
      </c>
      <c r="HE2">
        <v>20.764658995864817</v>
      </c>
      <c r="HF2">
        <v>20.765814749146031</v>
      </c>
      <c r="HG2">
        <v>20.562334489791443</v>
      </c>
      <c r="HH2">
        <v>20.516085812531202</v>
      </c>
      <c r="HI2">
        <v>20.588008464305723</v>
      </c>
      <c r="HJ2">
        <v>20.443087900361657</v>
      </c>
      <c r="HK2">
        <v>20.544403380210962</v>
      </c>
      <c r="HL2">
        <v>20.570574530595646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20.076433030627825</v>
      </c>
      <c r="HY2">
        <v>20.811958396098628</v>
      </c>
      <c r="HZ2">
        <v>21.949283746949934</v>
      </c>
      <c r="IA2">
        <v>21.935091662653402</v>
      </c>
      <c r="IB2">
        <v>21.857903433159489</v>
      </c>
      <c r="IC2">
        <v>22.017438217418338</v>
      </c>
      <c r="ID2">
        <v>21.983477250756451</v>
      </c>
      <c r="IE2">
        <v>21.851661881535485</v>
      </c>
      <c r="IF2">
        <v>21.929030329403744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21.8273470934625</v>
      </c>
      <c r="IU2">
        <v>22.584416526625102</v>
      </c>
      <c r="IV2">
        <v>22.980283438326499</v>
      </c>
      <c r="IW2">
        <v>23.225213305808243</v>
      </c>
      <c r="IX2">
        <v>23.283237562453525</v>
      </c>
      <c r="IY2">
        <v>23.348493761452222</v>
      </c>
      <c r="IZ2">
        <v>23.121043379544147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15.209028588593737</v>
      </c>
      <c r="JP2">
        <v>21.657804646035007</v>
      </c>
      <c r="JQ2">
        <v>24.289678865849631</v>
      </c>
      <c r="JR2">
        <v>24.472843923791256</v>
      </c>
      <c r="JS2">
        <v>24.607025456574871</v>
      </c>
      <c r="JT2">
        <v>24.719523003479118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21.909383593693427</v>
      </c>
      <c r="KL2">
        <v>25.355083652069982</v>
      </c>
      <c r="KM2">
        <v>26.011751782027172</v>
      </c>
      <c r="KN2">
        <v>25.888291954876209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16.858784616592395</v>
      </c>
      <c r="LG2">
        <v>24.87233539600307</v>
      </c>
      <c r="LH2">
        <v>26.850387099096675</v>
      </c>
      <c r="LI2" s="108"/>
      <c r="LJ2" s="102"/>
      <c r="LL2" s="149" t="s">
        <v>1</v>
      </c>
      <c r="LM2" s="150"/>
      <c r="LN2" s="147" t="s">
        <v>860</v>
      </c>
      <c r="LO2" s="64">
        <f>-24*115</f>
        <v>-2760</v>
      </c>
      <c r="LP2" s="64">
        <v>-443.6</v>
      </c>
      <c r="LR2">
        <v>1</v>
      </c>
      <c r="LS2" s="44">
        <v>0.05</v>
      </c>
      <c r="LT2">
        <f t="shared" ref="LT2:MM2" si="0">A$2*$LO$2 + A$79*$LO$79 + A$82*$LO$82 + A$78*$LO$78 + A$70*$LO$70 -(A$65*$LO$65*1000/27.6 + A$66*$LO$66 + A$67*$LO$67 + A$71*$LO$71 + A$74*$LO$74 + A$76*$LO$76 + A$80*$LO$80 + A$83*$LO$83 +A$86*$LO$86)</f>
        <v>0</v>
      </c>
      <c r="LU2">
        <f t="shared" si="0"/>
        <v>0</v>
      </c>
      <c r="LV2">
        <f t="shared" si="0"/>
        <v>0</v>
      </c>
      <c r="LW2">
        <f t="shared" si="0"/>
        <v>0</v>
      </c>
      <c r="LX2">
        <f t="shared" si="0"/>
        <v>0</v>
      </c>
      <c r="LY2">
        <f t="shared" si="0"/>
        <v>0</v>
      </c>
      <c r="LZ2">
        <f t="shared" si="0"/>
        <v>-69.048477289048606</v>
      </c>
      <c r="MA2">
        <f t="shared" si="0"/>
        <v>-74.278747319938702</v>
      </c>
      <c r="MB2">
        <f t="shared" si="0"/>
        <v>-75.897325270114379</v>
      </c>
      <c r="MC2">
        <f t="shared" si="0"/>
        <v>-74.125315303539537</v>
      </c>
      <c r="MD2">
        <f t="shared" si="0"/>
        <v>-75.374031984149042</v>
      </c>
      <c r="ME2">
        <f t="shared" si="0"/>
        <v>-76.047419785165403</v>
      </c>
      <c r="MF2">
        <f t="shared" si="0"/>
        <v>-75.342860246524651</v>
      </c>
      <c r="MG2">
        <f t="shared" si="0"/>
        <v>-75.824009434083564</v>
      </c>
      <c r="MH2">
        <f t="shared" si="0"/>
        <v>-72.393744647757558</v>
      </c>
      <c r="MI2">
        <f t="shared" si="0"/>
        <v>-73.391262763791019</v>
      </c>
      <c r="MJ2">
        <f t="shared" si="0"/>
        <v>-73.1947411272522</v>
      </c>
      <c r="MK2">
        <f t="shared" si="0"/>
        <v>-73.308592271023372</v>
      </c>
      <c r="ML2">
        <f t="shared" si="0"/>
        <v>-72.331331656387192</v>
      </c>
      <c r="MM2">
        <f t="shared" si="0"/>
        <v>-72.566813340621593</v>
      </c>
      <c r="MO2" s="95">
        <f>(1.9382*(10^18))*MQ2 + 1.9198*(10^18)</f>
        <v>2.01671E+18</v>
      </c>
      <c r="MP2" s="44">
        <f>(119469*MQ2+56202)/10^4</f>
        <v>6.2175449999999994</v>
      </c>
      <c r="MQ2" s="44">
        <v>0.05</v>
      </c>
      <c r="MR2" s="35">
        <f>0.79*LY2+0.21*LZ2</f>
        <v>-14.500180230700206</v>
      </c>
      <c r="MS2" s="35">
        <f>MR2/1000</f>
        <v>-1.4500180230700205E-2</v>
      </c>
      <c r="MT2" s="35">
        <f>(MS2/MO2)/10^-18</f>
        <v>-7.1900175189790333E-3</v>
      </c>
      <c r="MU2" s="35">
        <v>3.5005932200115772</v>
      </c>
      <c r="MZ2" t="s">
        <v>1441</v>
      </c>
    </row>
    <row r="3" spans="1:365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 s="102"/>
      <c r="LJ3" s="102"/>
      <c r="LL3" s="102" t="s">
        <v>2</v>
      </c>
      <c r="LR3">
        <v>2</v>
      </c>
      <c r="LS3" s="44">
        <v>0.1</v>
      </c>
      <c r="LT3">
        <f t="shared" ref="LT3:MM3" si="1">U$2*$LO$2 + U$79*$LO$79 + U$82*$LO$82 + U$78*$LO$78 + U$70*$LO$70 -(U$65*$LO$65*1000/27.6 + U$66*$LO$66 + U$67*$LO$67 + U$71*$LO$71 + U$74*$LO$74 + U$76*$LO$76 + U$80*$LO$80 + U$83*$LO$83 +U$86*$LO$86)</f>
        <v>0</v>
      </c>
      <c r="LU3">
        <f t="shared" si="1"/>
        <v>0</v>
      </c>
      <c r="LV3">
        <f t="shared" si="1"/>
        <v>0</v>
      </c>
      <c r="LW3">
        <f t="shared" si="1"/>
        <v>0</v>
      </c>
      <c r="LX3">
        <f t="shared" si="1"/>
        <v>0</v>
      </c>
      <c r="LY3">
        <f t="shared" si="1"/>
        <v>-142.04986812921561</v>
      </c>
      <c r="LZ3">
        <f t="shared" si="1"/>
        <v>-150.19206768003642</v>
      </c>
      <c r="MA3">
        <f t="shared" si="1"/>
        <v>-151.04628676460561</v>
      </c>
      <c r="MB3">
        <f t="shared" si="1"/>
        <v>-151.88065899453795</v>
      </c>
      <c r="MC3">
        <f t="shared" si="1"/>
        <v>-149.05329741433161</v>
      </c>
      <c r="MD3">
        <f t="shared" si="1"/>
        <v>-150.68193391239038</v>
      </c>
      <c r="ME3">
        <f t="shared" si="1"/>
        <v>-149.8181280543613</v>
      </c>
      <c r="MF3">
        <f t="shared" si="1"/>
        <v>-150.93929769589158</v>
      </c>
      <c r="MG3">
        <f t="shared" si="1"/>
        <v>-149.45689714866967</v>
      </c>
      <c r="MH3">
        <f t="shared" si="1"/>
        <v>-147.81889766587483</v>
      </c>
      <c r="MI3">
        <f t="shared" si="1"/>
        <v>-149.64816081894969</v>
      </c>
      <c r="MJ3">
        <f t="shared" si="1"/>
        <v>-148.68429913555883</v>
      </c>
      <c r="MK3">
        <f t="shared" si="1"/>
        <v>-147.67370729106187</v>
      </c>
      <c r="ML3">
        <f t="shared" si="1"/>
        <v>-147.8366794773392</v>
      </c>
      <c r="MM3">
        <f t="shared" si="1"/>
        <v>-147.99097164056366</v>
      </c>
      <c r="MO3" s="95">
        <f t="shared" ref="MO3:MO17" si="2">(1.9382*(10^18))*MQ3 + 1.9198*(10^18)</f>
        <v>2.11362E+18</v>
      </c>
      <c r="MP3" s="44">
        <f t="shared" ref="MP3:MP17" si="3">(119469*MQ3+56202)/10^4</f>
        <v>6.8148899999999992</v>
      </c>
      <c r="MQ3" s="44">
        <v>0.1</v>
      </c>
      <c r="MR3" s="35">
        <f>0.19*LY3+0.81*LZ3</f>
        <v>-148.64504976538046</v>
      </c>
      <c r="MS3" s="35">
        <f t="shared" ref="MS3:MS13" si="4">MR3/1000</f>
        <v>-0.14864504976538045</v>
      </c>
      <c r="MT3" s="35">
        <f t="shared" ref="MT3:MT13" si="5">(MS3/MO3)/10^-18</f>
        <v>-7.0327234680491499E-2</v>
      </c>
      <c r="MU3" s="35">
        <v>17.611697583923842</v>
      </c>
    </row>
    <row r="4" spans="1:365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 s="102"/>
      <c r="LJ4" s="102"/>
      <c r="LL4" s="102" t="s">
        <v>3</v>
      </c>
      <c r="LR4">
        <v>3</v>
      </c>
      <c r="LS4" s="44">
        <v>0.15</v>
      </c>
      <c r="LT4">
        <f t="shared" ref="LT4:MM4" si="6">AO$2*$LO$2 + AO$79*$LO$79 + AO$82*$LO$82 + AO$78*$LO$78 + AO$70*$LO$70 -(AO$65*$LO$65*1000/27.6 + AO$66*$LO$66 + AO$67*$LO$67 + AO$71*$LO$71 + AO$74*$LO$74 + AO$76*$LO$76 + AO$80*$LO$80 + AO$83*$LO$83 +AO$86*$LO$86)</f>
        <v>0</v>
      </c>
      <c r="LU4">
        <f t="shared" si="6"/>
        <v>0</v>
      </c>
      <c r="LV4">
        <f t="shared" si="6"/>
        <v>0</v>
      </c>
      <c r="LW4">
        <f t="shared" si="6"/>
        <v>0</v>
      </c>
      <c r="LX4">
        <f t="shared" si="6"/>
        <v>0</v>
      </c>
      <c r="LY4">
        <f t="shared" si="6"/>
        <v>-201.9310043446967</v>
      </c>
      <c r="LZ4">
        <f t="shared" si="6"/>
        <v>-220.44047251073061</v>
      </c>
      <c r="MA4">
        <f t="shared" si="6"/>
        <v>-228.67849316081629</v>
      </c>
      <c r="MB4">
        <f t="shared" si="6"/>
        <v>-223.04653596060962</v>
      </c>
      <c r="MC4">
        <f t="shared" si="6"/>
        <v>-225.73559190637752</v>
      </c>
      <c r="MD4">
        <f t="shared" si="6"/>
        <v>-225.25023850089201</v>
      </c>
      <c r="ME4">
        <f t="shared" si="6"/>
        <v>-225.10484866642946</v>
      </c>
      <c r="MF4">
        <f t="shared" si="6"/>
        <v>-226.74206612831404</v>
      </c>
      <c r="MG4">
        <f t="shared" si="6"/>
        <v>-223.36350843061155</v>
      </c>
      <c r="MH4">
        <f t="shared" si="6"/>
        <v>-220.53829550800947</v>
      </c>
      <c r="MI4">
        <f t="shared" si="6"/>
        <v>-223.63081149729624</v>
      </c>
      <c r="MJ4">
        <f t="shared" si="6"/>
        <v>-221.8780953899477</v>
      </c>
      <c r="MK4">
        <f t="shared" si="6"/>
        <v>-221.95194167056979</v>
      </c>
      <c r="ML4">
        <f t="shared" si="6"/>
        <v>-222.66739903968119</v>
      </c>
      <c r="MM4">
        <f t="shared" si="6"/>
        <v>-223.25416505537214</v>
      </c>
      <c r="MO4" s="95">
        <f t="shared" si="2"/>
        <v>2.21053E+18</v>
      </c>
      <c r="MP4" s="44">
        <f t="shared" si="3"/>
        <v>7.4122350000000008</v>
      </c>
      <c r="MQ4" s="44">
        <v>0.15</v>
      </c>
      <c r="MR4" s="35">
        <f>0.59*LZ4+0.41*MA4</f>
        <v>-223.81806097726573</v>
      </c>
      <c r="MS4" s="35">
        <f t="shared" si="4"/>
        <v>-0.22381806097726573</v>
      </c>
      <c r="MT4" s="35">
        <f t="shared" si="5"/>
        <v>-0.10125085883352214</v>
      </c>
      <c r="MU4" s="35">
        <v>19.081517890373416</v>
      </c>
      <c r="MZ4" t="s">
        <v>1318</v>
      </c>
      <c r="NA4" s="179" t="s">
        <v>1319</v>
      </c>
    </row>
    <row r="5" spans="1:365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6.6216109251670874</v>
      </c>
      <c r="H5">
        <v>6.8816268007565391</v>
      </c>
      <c r="I5">
        <v>7.0162202635600144</v>
      </c>
      <c r="J5">
        <v>6.9527306976235961</v>
      </c>
      <c r="K5">
        <v>6.9602666977507646</v>
      </c>
      <c r="L5">
        <v>6.9419428629987872</v>
      </c>
      <c r="M5">
        <v>6.9669758107922579</v>
      </c>
      <c r="N5">
        <v>6.9630411486079193</v>
      </c>
      <c r="O5">
        <v>6.9099973004965172</v>
      </c>
      <c r="P5">
        <v>6.833137795527044</v>
      </c>
      <c r="Q5">
        <v>6.8781427739684</v>
      </c>
      <c r="R5">
        <v>6.8907538644335409</v>
      </c>
      <c r="S5">
        <v>6.8773553491372015</v>
      </c>
      <c r="T5">
        <v>6.9113211648391548</v>
      </c>
      <c r="U5">
        <v>0</v>
      </c>
      <c r="V5">
        <v>0</v>
      </c>
      <c r="W5">
        <v>0</v>
      </c>
      <c r="X5">
        <v>0</v>
      </c>
      <c r="Y5">
        <v>0</v>
      </c>
      <c r="Z5">
        <v>6.9337049756154538</v>
      </c>
      <c r="AA5">
        <v>8.1046640994338279</v>
      </c>
      <c r="AB5">
        <v>8.2484666363321768</v>
      </c>
      <c r="AC5">
        <v>8.3129097148861852</v>
      </c>
      <c r="AD5">
        <v>8.3201659548450291</v>
      </c>
      <c r="AE5">
        <v>8.3058398396636548</v>
      </c>
      <c r="AF5">
        <v>8.3041530759029669</v>
      </c>
      <c r="AG5">
        <v>8.2579961727242068</v>
      </c>
      <c r="AH5">
        <v>8.3025341301355766</v>
      </c>
      <c r="AI5">
        <v>8.218927448922063</v>
      </c>
      <c r="AJ5">
        <v>8.3349873971131494</v>
      </c>
      <c r="AK5">
        <v>8.2705238188545245</v>
      </c>
      <c r="AL5">
        <v>8.2042245946546242</v>
      </c>
      <c r="AM5">
        <v>8.2466829982488665</v>
      </c>
      <c r="AN5">
        <v>8.1770150460436337</v>
      </c>
      <c r="AO5">
        <v>0</v>
      </c>
      <c r="AP5">
        <v>0</v>
      </c>
      <c r="AQ5">
        <v>0</v>
      </c>
      <c r="AR5">
        <v>0</v>
      </c>
      <c r="AS5">
        <v>0</v>
      </c>
      <c r="AT5">
        <v>7.7201103453045494</v>
      </c>
      <c r="AU5">
        <v>8.928696050460541</v>
      </c>
      <c r="AV5">
        <v>9.6424645536446434</v>
      </c>
      <c r="AW5">
        <v>9.6756543486711575</v>
      </c>
      <c r="AX5">
        <v>9.6701037107839234</v>
      </c>
      <c r="AY5">
        <v>9.69001389542656</v>
      </c>
      <c r="AZ5">
        <v>9.7304923874117186</v>
      </c>
      <c r="BA5">
        <v>9.6769023547585693</v>
      </c>
      <c r="BB5">
        <v>9.7181553685780617</v>
      </c>
      <c r="BC5">
        <v>9.6596929500532571</v>
      </c>
      <c r="BD5">
        <v>9.5973877698437189</v>
      </c>
      <c r="BE5">
        <v>9.527667269585848</v>
      </c>
      <c r="BF5">
        <v>9.6715954088017639</v>
      </c>
      <c r="BG5">
        <v>9.590844361450376</v>
      </c>
      <c r="BH5">
        <v>9.5522973703273966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9.4558582754803666</v>
      </c>
      <c r="BP5">
        <v>10.815197089804709</v>
      </c>
      <c r="BQ5">
        <v>11.06467955168308</v>
      </c>
      <c r="BR5">
        <v>10.997007021964656</v>
      </c>
      <c r="BS5">
        <v>11.029760292738626</v>
      </c>
      <c r="BT5">
        <v>11.106094447609378</v>
      </c>
      <c r="BU5">
        <v>11.019962753485071</v>
      </c>
      <c r="BV5">
        <v>11.001707182695629</v>
      </c>
      <c r="BW5">
        <v>10.940734260033993</v>
      </c>
      <c r="BX5">
        <v>10.941048323342804</v>
      </c>
      <c r="BY5">
        <v>11.035687318601031</v>
      </c>
      <c r="BZ5">
        <v>10.920778832954701</v>
      </c>
      <c r="CA5">
        <v>11.005747065730931</v>
      </c>
      <c r="CB5">
        <v>10.934300121306537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10.204212231023167</v>
      </c>
      <c r="CJ5">
        <v>11.210678360585558</v>
      </c>
      <c r="CK5">
        <v>12.28298827623753</v>
      </c>
      <c r="CL5">
        <v>12.51311309327771</v>
      </c>
      <c r="CM5">
        <v>12.402699974831435</v>
      </c>
      <c r="CN5">
        <v>12.378891149201939</v>
      </c>
      <c r="CO5">
        <v>12.487171363680137</v>
      </c>
      <c r="CP5">
        <v>12.463342747379327</v>
      </c>
      <c r="CQ5">
        <v>12.311671321811071</v>
      </c>
      <c r="CR5">
        <v>12.326508391018146</v>
      </c>
      <c r="CS5">
        <v>12.354705710815317</v>
      </c>
      <c r="CT5">
        <v>12.264852123344937</v>
      </c>
      <c r="CU5">
        <v>12.470565822211721</v>
      </c>
      <c r="CV5">
        <v>12.25758442476072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10.677933288051769</v>
      </c>
      <c r="DE5">
        <v>13.051905288256512</v>
      </c>
      <c r="DF5">
        <v>13.714756465288927</v>
      </c>
      <c r="DG5">
        <v>13.83303499115469</v>
      </c>
      <c r="DH5">
        <v>13.738311139190394</v>
      </c>
      <c r="DI5">
        <v>13.796967681732703</v>
      </c>
      <c r="DJ5">
        <v>13.888216902419346</v>
      </c>
      <c r="DK5">
        <v>13.773678259784244</v>
      </c>
      <c r="DL5">
        <v>13.724575482005415</v>
      </c>
      <c r="DM5">
        <v>13.735156991724805</v>
      </c>
      <c r="DN5">
        <v>13.575338456351615</v>
      </c>
      <c r="DO5">
        <v>13.685133055451116</v>
      </c>
      <c r="DP5">
        <v>13.770948503310068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9.9205123493395533</v>
      </c>
      <c r="DY5">
        <v>12.082039232477175</v>
      </c>
      <c r="DZ5">
        <v>14.840202014431169</v>
      </c>
      <c r="EA5">
        <v>15.167425914072005</v>
      </c>
      <c r="EB5">
        <v>15.25971085494311</v>
      </c>
      <c r="EC5">
        <v>15.175459176135309</v>
      </c>
      <c r="ED5">
        <v>15.106399437114169</v>
      </c>
      <c r="EE5">
        <v>15.116602569584458</v>
      </c>
      <c r="EF5">
        <v>15.024770339072537</v>
      </c>
      <c r="EG5">
        <v>15.128801274801503</v>
      </c>
      <c r="EH5">
        <v>15.018228549414875</v>
      </c>
      <c r="EI5">
        <v>15.082088096857833</v>
      </c>
      <c r="EJ5">
        <v>15.029517077727743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11.415143077151935</v>
      </c>
      <c r="ET5">
        <v>14.897121733668504</v>
      </c>
      <c r="EU5">
        <v>16.409700271132614</v>
      </c>
      <c r="EV5">
        <v>16.348916476159644</v>
      </c>
      <c r="EW5">
        <v>16.403011597729108</v>
      </c>
      <c r="EX5">
        <v>16.503025130597528</v>
      </c>
      <c r="EY5">
        <v>16.428787621487718</v>
      </c>
      <c r="EZ5">
        <v>16.360733461402134</v>
      </c>
      <c r="FA5">
        <v>16.370420050741377</v>
      </c>
      <c r="FB5">
        <v>16.232718245800431</v>
      </c>
      <c r="FC5">
        <v>16.290061789398706</v>
      </c>
      <c r="FD5">
        <v>16.334474027171062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11.001871731731899</v>
      </c>
      <c r="FN5">
        <v>13.053877268490471</v>
      </c>
      <c r="FO5">
        <v>17.094863493390541</v>
      </c>
      <c r="FP5">
        <v>17.912857742479154</v>
      </c>
      <c r="FQ5">
        <v>17.905450153977064</v>
      </c>
      <c r="FR5">
        <v>17.985496140390381</v>
      </c>
      <c r="FS5">
        <v>17.918713103867002</v>
      </c>
      <c r="FT5">
        <v>17.732920495103443</v>
      </c>
      <c r="FU5">
        <v>17.741631230662072</v>
      </c>
      <c r="FV5">
        <v>17.707952514028225</v>
      </c>
      <c r="FW5">
        <v>17.719283934475559</v>
      </c>
      <c r="FX5">
        <v>17.775396226077635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12.338420185536766</v>
      </c>
      <c r="GI5">
        <v>16.323355805750655</v>
      </c>
      <c r="GJ5">
        <v>18.971167306166006</v>
      </c>
      <c r="GK5">
        <v>19.379393254978211</v>
      </c>
      <c r="GL5">
        <v>19.074422376460173</v>
      </c>
      <c r="GM5">
        <v>19.027314466072962</v>
      </c>
      <c r="GN5">
        <v>19.0898242052669</v>
      </c>
      <c r="GO5">
        <v>19.138084372924897</v>
      </c>
      <c r="GP5">
        <v>19.117043367560971</v>
      </c>
      <c r="GQ5">
        <v>19.083114350024232</v>
      </c>
      <c r="GR5">
        <v>18.98658662175427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13.983562283148661</v>
      </c>
      <c r="HD5">
        <v>15.324176702174766</v>
      </c>
      <c r="HE5">
        <v>19.03537487307776</v>
      </c>
      <c r="HF5">
        <v>20.649235237698168</v>
      </c>
      <c r="HG5">
        <v>20.378073888765634</v>
      </c>
      <c r="HH5">
        <v>20.363990621258115</v>
      </c>
      <c r="HI5">
        <v>20.507026001344354</v>
      </c>
      <c r="HJ5">
        <v>20.304981248809209</v>
      </c>
      <c r="HK5">
        <v>20.455792111665559</v>
      </c>
      <c r="HL5">
        <v>20.494641267697773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10.571971247691055</v>
      </c>
      <c r="HY5">
        <v>14.224844244482322</v>
      </c>
      <c r="HZ5">
        <v>18.170733924107907</v>
      </c>
      <c r="IA5">
        <v>20.968243488920809</v>
      </c>
      <c r="IB5">
        <v>21.738186053215657</v>
      </c>
      <c r="IC5">
        <v>21.917865135458968</v>
      </c>
      <c r="ID5">
        <v>21.867332928551235</v>
      </c>
      <c r="IE5">
        <v>21.715399994907589</v>
      </c>
      <c r="IF5">
        <v>21.788065216046295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11.649274461780385</v>
      </c>
      <c r="IU5">
        <v>16.137787965881337</v>
      </c>
      <c r="IV5">
        <v>20.584246639986155</v>
      </c>
      <c r="IW5">
        <v>22.423230127700457</v>
      </c>
      <c r="IX5">
        <v>23.159963770805174</v>
      </c>
      <c r="IY5">
        <v>23.170766668710311</v>
      </c>
      <c r="IZ5">
        <v>22.875265249488798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7.8187054206681177</v>
      </c>
      <c r="JP5">
        <v>14.281260723455441</v>
      </c>
      <c r="JQ5">
        <v>19.121266999067927</v>
      </c>
      <c r="JR5">
        <v>22.541797387144879</v>
      </c>
      <c r="JS5">
        <v>24.187114457626592</v>
      </c>
      <c r="JT5">
        <v>24.564782465494979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12.478549952605999</v>
      </c>
      <c r="KL5">
        <v>16.463542378412505</v>
      </c>
      <c r="KM5">
        <v>21.637218963589017</v>
      </c>
      <c r="KN5">
        <v>24.326500186816169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7.7356529079489</v>
      </c>
      <c r="LG5">
        <v>16.917128224757224</v>
      </c>
      <c r="LH5">
        <v>20.432970840757552</v>
      </c>
      <c r="LI5" s="102"/>
      <c r="LJ5" s="102"/>
      <c r="LL5" s="102" t="s">
        <v>5</v>
      </c>
      <c r="LR5">
        <v>4</v>
      </c>
      <c r="LS5" s="44">
        <v>0.2</v>
      </c>
      <c r="LT5">
        <f t="shared" ref="LT5:MM5" si="7">BI$2*$LO$2 + BI$79*$LO$79 + BI$82*$LO$82 + BI$78*$LO$78 + BI$70*$LO$70 -(BI$65*$LO$65*1000/27.6 + BI$66*$LO$66 + BI$67*$LO$67 + BI$71*$LO$71 + BI$74*$LO$74 + BI$76*$LO$76 + BI$80*$LO$80 + BI$83*$LO$83 +BI$86*$LO$86)</f>
        <v>0</v>
      </c>
      <c r="LU5">
        <f t="shared" si="7"/>
        <v>0</v>
      </c>
      <c r="LV5">
        <f t="shared" si="7"/>
        <v>0</v>
      </c>
      <c r="LW5">
        <f t="shared" si="7"/>
        <v>0</v>
      </c>
      <c r="LX5">
        <f t="shared" si="7"/>
        <v>0</v>
      </c>
      <c r="LY5">
        <f t="shared" si="7"/>
        <v>0</v>
      </c>
      <c r="LZ5">
        <f t="shared" si="7"/>
        <v>-285.41764266020255</v>
      </c>
      <c r="MA5">
        <f t="shared" si="7"/>
        <v>-297.99332629032506</v>
      </c>
      <c r="MB5">
        <f t="shared" si="7"/>
        <v>-301.76351211185829</v>
      </c>
      <c r="MC5">
        <f t="shared" si="7"/>
        <v>-300.55915756264221</v>
      </c>
      <c r="MD5">
        <f t="shared" si="7"/>
        <v>-302.18362011109639</v>
      </c>
      <c r="ME5">
        <f t="shared" si="7"/>
        <v>-300.35146467186496</v>
      </c>
      <c r="MF5">
        <f t="shared" si="7"/>
        <v>-300.9332566183657</v>
      </c>
      <c r="MG5">
        <f t="shared" si="7"/>
        <v>-302.01355692351717</v>
      </c>
      <c r="MH5">
        <f t="shared" si="7"/>
        <v>-298.03960252111574</v>
      </c>
      <c r="MI5">
        <f t="shared" si="7"/>
        <v>-295.66870579685929</v>
      </c>
      <c r="MJ5">
        <f t="shared" si="7"/>
        <v>-296.08480207570756</v>
      </c>
      <c r="MK5">
        <f t="shared" si="7"/>
        <v>-294.85646742822428</v>
      </c>
      <c r="ML5">
        <f t="shared" si="7"/>
        <v>-297.5672033484916</v>
      </c>
      <c r="MM5">
        <f t="shared" si="7"/>
        <v>-297.19140907063775</v>
      </c>
      <c r="MO5" s="95">
        <f t="shared" si="2"/>
        <v>2.30744E+18</v>
      </c>
      <c r="MP5" s="44">
        <f t="shared" si="3"/>
        <v>8.0095799999999997</v>
      </c>
      <c r="MQ5" s="44">
        <v>0.2</v>
      </c>
      <c r="MR5" s="35">
        <f>1*MA5+0.001*MB5</f>
        <v>-298.29508980243691</v>
      </c>
      <c r="MS5" s="35">
        <f t="shared" si="4"/>
        <v>-0.29829508980243691</v>
      </c>
      <c r="MT5" s="35">
        <f t="shared" si="5"/>
        <v>-0.12927533968486152</v>
      </c>
      <c r="MU5" s="35">
        <v>21.206357851957559</v>
      </c>
      <c r="MZ5" t="s">
        <v>1320</v>
      </c>
      <c r="NA5" t="s">
        <v>1321</v>
      </c>
    </row>
    <row r="6" spans="1:365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6.6198165190085678</v>
      </c>
      <c r="H6">
        <v>6.8596884011919048</v>
      </c>
      <c r="I6">
        <v>6.9862219831692896</v>
      </c>
      <c r="J6">
        <v>6.9234328009636998</v>
      </c>
      <c r="K6">
        <v>6.9304752480838197</v>
      </c>
      <c r="L6">
        <v>6.9118852580227523</v>
      </c>
      <c r="M6">
        <v>6.9371966816981709</v>
      </c>
      <c r="N6">
        <v>6.9330718461686365</v>
      </c>
      <c r="O6">
        <v>6.8808672960427346</v>
      </c>
      <c r="P6">
        <v>6.8035738292921302</v>
      </c>
      <c r="Q6">
        <v>6.8486819909085472</v>
      </c>
      <c r="R6">
        <v>6.8612564032059487</v>
      </c>
      <c r="S6">
        <v>6.8482924245941037</v>
      </c>
      <c r="T6">
        <v>6.8820635096138671</v>
      </c>
      <c r="U6">
        <v>0</v>
      </c>
      <c r="V6">
        <v>0</v>
      </c>
      <c r="W6">
        <v>0</v>
      </c>
      <c r="X6">
        <v>0</v>
      </c>
      <c r="Y6">
        <v>0</v>
      </c>
      <c r="Z6">
        <v>7.4018598987212272</v>
      </c>
      <c r="AA6">
        <v>8.0971266688736865</v>
      </c>
      <c r="AB6">
        <v>8.1887658649780288</v>
      </c>
      <c r="AC6">
        <v>8.2528791594189048</v>
      </c>
      <c r="AD6">
        <v>8.2612529089230016</v>
      </c>
      <c r="AE6">
        <v>8.2462830781146401</v>
      </c>
      <c r="AF6">
        <v>8.2449377320553001</v>
      </c>
      <c r="AG6">
        <v>8.1983376886057542</v>
      </c>
      <c r="AH6">
        <v>8.2434615621493226</v>
      </c>
      <c r="AI6">
        <v>8.1598770820216515</v>
      </c>
      <c r="AJ6">
        <v>8.2752461693812851</v>
      </c>
      <c r="AK6">
        <v>8.2112078809948059</v>
      </c>
      <c r="AL6">
        <v>8.1452798464440903</v>
      </c>
      <c r="AM6">
        <v>8.1876620768238286</v>
      </c>
      <c r="AN6">
        <v>8.1179266120421918</v>
      </c>
      <c r="AO6">
        <v>0</v>
      </c>
      <c r="AP6">
        <v>0</v>
      </c>
      <c r="AQ6">
        <v>0</v>
      </c>
      <c r="AR6">
        <v>0</v>
      </c>
      <c r="AS6">
        <v>0</v>
      </c>
      <c r="AT6">
        <v>8.4798900274370208</v>
      </c>
      <c r="AU6">
        <v>9.2089421713698716</v>
      </c>
      <c r="AV6">
        <v>9.5628311317068615</v>
      </c>
      <c r="AW6">
        <v>9.5874956091884016</v>
      </c>
      <c r="AX6">
        <v>9.5808821268075057</v>
      </c>
      <c r="AY6">
        <v>9.6009841465048549</v>
      </c>
      <c r="AZ6">
        <v>9.6415201035588378</v>
      </c>
      <c r="BA6">
        <v>9.5872829636682795</v>
      </c>
      <c r="BB6">
        <v>9.6298713463004599</v>
      </c>
      <c r="BC6">
        <v>9.5716001340620274</v>
      </c>
      <c r="BD6">
        <v>9.5080612642958151</v>
      </c>
      <c r="BE6">
        <v>9.4388994533931712</v>
      </c>
      <c r="BF6">
        <v>9.5829213649949914</v>
      </c>
      <c r="BG6">
        <v>9.5019383779273738</v>
      </c>
      <c r="BH6">
        <v>9.4629958840684107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10.017763500243289</v>
      </c>
      <c r="BP6">
        <v>10.811092971650984</v>
      </c>
      <c r="BQ6">
        <v>10.945408069904197</v>
      </c>
      <c r="BR6">
        <v>10.878211559140711</v>
      </c>
      <c r="BS6">
        <v>10.910322764033708</v>
      </c>
      <c r="BT6">
        <v>10.987381075024462</v>
      </c>
      <c r="BU6">
        <v>10.901019428686704</v>
      </c>
      <c r="BV6">
        <v>10.882336871157682</v>
      </c>
      <c r="BW6">
        <v>10.821917772258891</v>
      </c>
      <c r="BX6">
        <v>10.82304408979077</v>
      </c>
      <c r="BY6">
        <v>10.917561386491769</v>
      </c>
      <c r="BZ6">
        <v>10.803096456364827</v>
      </c>
      <c r="CA6">
        <v>10.887033679407892</v>
      </c>
      <c r="CB6">
        <v>10.815753637227587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10.968934034445169</v>
      </c>
      <c r="CJ6">
        <v>11.622416927135351</v>
      </c>
      <c r="CK6">
        <v>12.214414171667393</v>
      </c>
      <c r="CL6">
        <v>12.365866061932579</v>
      </c>
      <c r="CM6">
        <v>12.253661501500863</v>
      </c>
      <c r="CN6">
        <v>12.229113037335715</v>
      </c>
      <c r="CO6">
        <v>12.337607748413326</v>
      </c>
      <c r="CP6">
        <v>12.314388389986329</v>
      </c>
      <c r="CQ6">
        <v>12.165342334177426</v>
      </c>
      <c r="CR6">
        <v>12.177438013069045</v>
      </c>
      <c r="CS6">
        <v>12.206860487568015</v>
      </c>
      <c r="CT6">
        <v>12.117919870342963</v>
      </c>
      <c r="CU6">
        <v>12.321684832182225</v>
      </c>
      <c r="CV6">
        <v>12.110388188245551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11.577275358377577</v>
      </c>
      <c r="DE6">
        <v>13.186611489814135</v>
      </c>
      <c r="DF6">
        <v>13.579557864016069</v>
      </c>
      <c r="DG6">
        <v>13.65412382116307</v>
      </c>
      <c r="DH6">
        <v>13.560088110968382</v>
      </c>
      <c r="DI6">
        <v>13.618307144766597</v>
      </c>
      <c r="DJ6">
        <v>13.710239418219912</v>
      </c>
      <c r="DK6">
        <v>13.598673636457143</v>
      </c>
      <c r="DL6">
        <v>13.555209678684857</v>
      </c>
      <c r="DM6">
        <v>13.560183066141262</v>
      </c>
      <c r="DN6">
        <v>13.41065054197805</v>
      </c>
      <c r="DO6">
        <v>13.512050685834657</v>
      </c>
      <c r="DP6">
        <v>13.593754483187951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11.558957020420042</v>
      </c>
      <c r="DY6">
        <v>12.747500534813238</v>
      </c>
      <c r="DZ6">
        <v>14.879394948602005</v>
      </c>
      <c r="EA6">
        <v>14.962018434408421</v>
      </c>
      <c r="EB6">
        <v>15.064728855763484</v>
      </c>
      <c r="EC6">
        <v>14.970934672114854</v>
      </c>
      <c r="ED6">
        <v>14.904060927408066</v>
      </c>
      <c r="EE6">
        <v>14.91299900928531</v>
      </c>
      <c r="EF6">
        <v>14.817616130627115</v>
      </c>
      <c r="EG6">
        <v>14.923764837343871</v>
      </c>
      <c r="EH6">
        <v>14.81243516482334</v>
      </c>
      <c r="EI6">
        <v>14.877654001577179</v>
      </c>
      <c r="EJ6">
        <v>14.840199672915549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12.645968234809477</v>
      </c>
      <c r="ET6">
        <v>15.553470155595258</v>
      </c>
      <c r="EU6">
        <v>16.225832343606747</v>
      </c>
      <c r="EV6">
        <v>16.143270866393653</v>
      </c>
      <c r="EW6">
        <v>16.193694940762423</v>
      </c>
      <c r="EX6">
        <v>16.285110336924284</v>
      </c>
      <c r="EY6">
        <v>16.19710311768932</v>
      </c>
      <c r="EZ6">
        <v>16.128078569703671</v>
      </c>
      <c r="FA6">
        <v>16.135859064153451</v>
      </c>
      <c r="FB6">
        <v>16.014049114223436</v>
      </c>
      <c r="FC6">
        <v>16.094488229018943</v>
      </c>
      <c r="FD6">
        <v>16.108603972629215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12.106117169269163</v>
      </c>
      <c r="FN6">
        <v>14.360394158444979</v>
      </c>
      <c r="FO6">
        <v>17.351487835988056</v>
      </c>
      <c r="FP6">
        <v>17.662840513999743</v>
      </c>
      <c r="FQ6">
        <v>17.647338247813025</v>
      </c>
      <c r="FR6">
        <v>17.729359791393527</v>
      </c>
      <c r="FS6">
        <v>17.664230243710044</v>
      </c>
      <c r="FT6">
        <v>17.494463685859277</v>
      </c>
      <c r="FU6">
        <v>17.477479578772535</v>
      </c>
      <c r="FV6">
        <v>17.467186048571879</v>
      </c>
      <c r="FW6">
        <v>17.466604795120016</v>
      </c>
      <c r="FX6">
        <v>17.534179489397875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13.787734044682001</v>
      </c>
      <c r="GI6">
        <v>17.646320455363455</v>
      </c>
      <c r="GJ6">
        <v>18.949756059019467</v>
      </c>
      <c r="GK6">
        <v>19.107468509755286</v>
      </c>
      <c r="GL6">
        <v>18.85181556341362</v>
      </c>
      <c r="GM6">
        <v>18.779077677936865</v>
      </c>
      <c r="GN6">
        <v>18.829939436759393</v>
      </c>
      <c r="GO6">
        <v>18.853587333902681</v>
      </c>
      <c r="GP6">
        <v>18.849730302631031</v>
      </c>
      <c r="GQ6">
        <v>18.80073133306362</v>
      </c>
      <c r="GR6">
        <v>18.73488290262279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16.269572996865978</v>
      </c>
      <c r="HD6">
        <v>17.256024054573917</v>
      </c>
      <c r="HE6">
        <v>19.83536932495236</v>
      </c>
      <c r="HF6">
        <v>20.382200468291568</v>
      </c>
      <c r="HG6">
        <v>20.155946158406113</v>
      </c>
      <c r="HH6">
        <v>20.121796413809907</v>
      </c>
      <c r="HI6">
        <v>20.218646355660621</v>
      </c>
      <c r="HJ6">
        <v>20.054440778782151</v>
      </c>
      <c r="HK6">
        <v>20.171780885005582</v>
      </c>
      <c r="HL6">
        <v>20.203430631732271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12.017723770175484</v>
      </c>
      <c r="HY6">
        <v>15.714023220161259</v>
      </c>
      <c r="HZ6">
        <v>19.830835096725821</v>
      </c>
      <c r="IA6">
        <v>21.234366432809225</v>
      </c>
      <c r="IB6">
        <v>21.444686280289499</v>
      </c>
      <c r="IC6">
        <v>21.608640499610544</v>
      </c>
      <c r="ID6">
        <v>21.572166688817699</v>
      </c>
      <c r="IE6">
        <v>21.430919684128284</v>
      </c>
      <c r="IF6">
        <v>21.507876573192213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12.388076330798558</v>
      </c>
      <c r="IU6">
        <v>18.258896099923472</v>
      </c>
      <c r="IV6">
        <v>21.633471635434951</v>
      </c>
      <c r="IW6">
        <v>22.552354946273397</v>
      </c>
      <c r="IX6">
        <v>22.834955061087918</v>
      </c>
      <c r="IY6">
        <v>22.88254722465113</v>
      </c>
      <c r="IZ6">
        <v>22.633784139656509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8.9161816384328443</v>
      </c>
      <c r="JP6">
        <v>15.638065190070295</v>
      </c>
      <c r="JQ6">
        <v>21.32963354417538</v>
      </c>
      <c r="JR6">
        <v>23.37110144715113</v>
      </c>
      <c r="JS6">
        <v>24.031881766292077</v>
      </c>
      <c r="JT6">
        <v>24.231307617291076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14.188201218303153</v>
      </c>
      <c r="KL6">
        <v>18.731459033686434</v>
      </c>
      <c r="KM6">
        <v>23.64152026760642</v>
      </c>
      <c r="KN6">
        <v>24.899951494652655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8.9860038558517736</v>
      </c>
      <c r="LG6">
        <v>18.841103836883207</v>
      </c>
      <c r="LH6">
        <v>22.896599013270446</v>
      </c>
      <c r="LI6" s="102"/>
      <c r="LJ6" s="102"/>
      <c r="LL6" s="102" t="s">
        <v>7</v>
      </c>
      <c r="LR6">
        <v>5</v>
      </c>
      <c r="LS6" s="44">
        <v>0.25</v>
      </c>
      <c r="LT6">
        <f t="shared" ref="LT6:MM6" si="8">CC$2*$LO$2+ CC$79*$LO$79 + CC$82*$LO$82 + CC$78*$LO$78 + CC$70*$LO$70 -(CC$65*$LO$65*1000/27.6 + CC$66*$LO$66 + CC$67*$LO$67 + CC$71*$LO$71 + CC$74*$LO$74 + CC$76*$LO$76 + CC$80*$LO$80 + CC$83*$LO$83 +CC$86*$LO$86)</f>
        <v>0</v>
      </c>
      <c r="LU6">
        <f t="shared" si="8"/>
        <v>0</v>
      </c>
      <c r="LV6">
        <f t="shared" si="8"/>
        <v>0</v>
      </c>
      <c r="LW6">
        <f t="shared" si="8"/>
        <v>0</v>
      </c>
      <c r="LX6">
        <f t="shared" si="8"/>
        <v>0</v>
      </c>
      <c r="LY6">
        <f t="shared" si="8"/>
        <v>0</v>
      </c>
      <c r="LZ6">
        <f t="shared" si="8"/>
        <v>-338.84242591178918</v>
      </c>
      <c r="MA6">
        <f t="shared" si="8"/>
        <v>-367.25440329249977</v>
      </c>
      <c r="MB6">
        <f t="shared" si="8"/>
        <v>-375.61413773513777</v>
      </c>
      <c r="MC6">
        <f t="shared" si="8"/>
        <v>-372.5432153943475</v>
      </c>
      <c r="MD6">
        <f t="shared" si="8"/>
        <v>-377.07566369806591</v>
      </c>
      <c r="ME6">
        <f t="shared" si="8"/>
        <v>-378.94699051386851</v>
      </c>
      <c r="MF6">
        <f t="shared" si="8"/>
        <v>-378.40430213427317</v>
      </c>
      <c r="MG6">
        <f t="shared" si="8"/>
        <v>-376.86284567680559</v>
      </c>
      <c r="MH6">
        <f t="shared" si="8"/>
        <v>-365.53373560606269</v>
      </c>
      <c r="MI6">
        <f t="shared" si="8"/>
        <v>-373.6642641451981</v>
      </c>
      <c r="MJ6">
        <f t="shared" si="8"/>
        <v>-369.46400240726507</v>
      </c>
      <c r="MK6">
        <f t="shared" si="8"/>
        <v>-367.1620914042287</v>
      </c>
      <c r="ML6">
        <f t="shared" si="8"/>
        <v>-373.08385585766518</v>
      </c>
      <c r="MM6">
        <f t="shared" si="8"/>
        <v>-368.16256187279214</v>
      </c>
      <c r="MO6" s="95">
        <f t="shared" si="2"/>
        <v>2.40435E+18</v>
      </c>
      <c r="MP6" s="44">
        <f t="shared" si="3"/>
        <v>8.6069250000000004</v>
      </c>
      <c r="MQ6" s="44">
        <v>0.25</v>
      </c>
      <c r="MR6" s="35">
        <f>0.4*MA6+0.6*MB6</f>
        <v>-372.27024395808257</v>
      </c>
      <c r="MS6" s="35">
        <f t="shared" si="4"/>
        <v>-0.37227024395808256</v>
      </c>
      <c r="MT6" s="35">
        <f t="shared" si="5"/>
        <v>-0.15483196870592159</v>
      </c>
      <c r="MU6" s="35">
        <v>21.208999413282786</v>
      </c>
      <c r="MZ6" t="s">
        <v>1322</v>
      </c>
      <c r="NA6" t="s">
        <v>1323</v>
      </c>
    </row>
    <row r="7" spans="1:365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 s="102"/>
      <c r="LJ7" s="102"/>
      <c r="LL7" s="102" t="s">
        <v>9</v>
      </c>
      <c r="LR7">
        <v>6</v>
      </c>
      <c r="LS7" s="44">
        <v>0.3</v>
      </c>
      <c r="LT7">
        <f t="shared" ref="LT7:MM7" si="9">CW$2*$LO$2 + CW$79*$LO$79 + CW$82*$LO$82 + CW$78*$LO$78 + CW$70*$LO$70 -(CW$65*$LO$65*1000/27.6 + CW$66*$LO$66 + CW$67*$LO$67 + CW$71*$LO$71 + CW$74*$LO$74 + CW$76*$LO$76 + CW$80*$LO$80 + CW$83*$LO$83 +CW$86*$LO$86)</f>
        <v>0</v>
      </c>
      <c r="LU7">
        <f t="shared" si="9"/>
        <v>0</v>
      </c>
      <c r="LV7">
        <f t="shared" si="9"/>
        <v>0</v>
      </c>
      <c r="LW7">
        <f t="shared" si="9"/>
        <v>0</v>
      </c>
      <c r="LX7">
        <f t="shared" si="9"/>
        <v>0</v>
      </c>
      <c r="LY7">
        <f t="shared" si="9"/>
        <v>0</v>
      </c>
      <c r="LZ7">
        <f t="shared" si="9"/>
        <v>0</v>
      </c>
      <c r="MA7">
        <f t="shared" si="9"/>
        <v>-431.58899926426966</v>
      </c>
      <c r="MB7">
        <f t="shared" si="9"/>
        <v>-447.73496147437982</v>
      </c>
      <c r="MC7">
        <f t="shared" si="9"/>
        <v>-458.79021442801604</v>
      </c>
      <c r="MD7">
        <f t="shared" si="9"/>
        <v>-452.6552551162531</v>
      </c>
      <c r="ME7">
        <f t="shared" si="9"/>
        <v>-450.91421799544332</v>
      </c>
      <c r="MF7">
        <f t="shared" si="9"/>
        <v>-452.02113955983077</v>
      </c>
      <c r="MG7">
        <f t="shared" si="9"/>
        <v>-450.29297790078272</v>
      </c>
      <c r="MH7">
        <f t="shared" si="9"/>
        <v>-449.28866965462657</v>
      </c>
      <c r="MI7">
        <f t="shared" si="9"/>
        <v>-444.93623954818759</v>
      </c>
      <c r="MJ7">
        <f t="shared" si="9"/>
        <v>-441.66751781195489</v>
      </c>
      <c r="MK7">
        <f t="shared" si="9"/>
        <v>-444.07853962678928</v>
      </c>
      <c r="ML7">
        <f t="shared" si="9"/>
        <v>-446.05585988768144</v>
      </c>
      <c r="MM7">
        <f t="shared" si="9"/>
        <v>-444.25950236272183</v>
      </c>
      <c r="MO7" s="95">
        <f t="shared" si="2"/>
        <v>2.50126E+18</v>
      </c>
      <c r="MP7" s="44">
        <f t="shared" si="3"/>
        <v>9.2042699999999993</v>
      </c>
      <c r="MQ7" s="44">
        <v>0.3</v>
      </c>
      <c r="MR7" s="35">
        <f>0.8*MB7+0.2*MC7</f>
        <v>-449.94601206510708</v>
      </c>
      <c r="MS7" s="35">
        <f t="shared" si="4"/>
        <v>-0.44994601206510709</v>
      </c>
      <c r="MT7" s="35">
        <f t="shared" si="5"/>
        <v>-0.17988774140437502</v>
      </c>
      <c r="MU7" s="35">
        <v>21.940228243432557</v>
      </c>
    </row>
    <row r="8" spans="1:365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6.6198165190085678</v>
      </c>
      <c r="H8">
        <v>6.8596884011919048</v>
      </c>
      <c r="I8">
        <v>6.9862219831692896</v>
      </c>
      <c r="J8">
        <v>6.923432800963699</v>
      </c>
      <c r="K8">
        <v>6.9304752480838179</v>
      </c>
      <c r="L8">
        <v>6.9118852580227506</v>
      </c>
      <c r="M8">
        <v>6.9371966816981709</v>
      </c>
      <c r="N8">
        <v>6.9330718461686365</v>
      </c>
      <c r="O8">
        <v>6.8808672960427364</v>
      </c>
      <c r="P8">
        <v>6.8035738292921302</v>
      </c>
      <c r="Q8">
        <v>6.8486819909085472</v>
      </c>
      <c r="R8">
        <v>6.8612564032059487</v>
      </c>
      <c r="S8">
        <v>6.8482924245941037</v>
      </c>
      <c r="T8">
        <v>6.8820635096138671</v>
      </c>
      <c r="U8">
        <v>0</v>
      </c>
      <c r="V8">
        <v>0</v>
      </c>
      <c r="W8">
        <v>0</v>
      </c>
      <c r="X8">
        <v>0</v>
      </c>
      <c r="Y8">
        <v>0</v>
      </c>
      <c r="Z8">
        <v>7.4018598987212263</v>
      </c>
      <c r="AA8">
        <v>8.0971266688736883</v>
      </c>
      <c r="AB8">
        <v>8.1887658649780271</v>
      </c>
      <c r="AC8">
        <v>8.252879159418903</v>
      </c>
      <c r="AD8">
        <v>8.2612529089230016</v>
      </c>
      <c r="AE8">
        <v>8.2462830781146401</v>
      </c>
      <c r="AF8">
        <v>8.2449377320553001</v>
      </c>
      <c r="AG8">
        <v>8.1983376886057542</v>
      </c>
      <c r="AH8">
        <v>8.2434615621493226</v>
      </c>
      <c r="AI8">
        <v>8.1598770820216515</v>
      </c>
      <c r="AJ8">
        <v>8.2752461693812851</v>
      </c>
      <c r="AK8">
        <v>8.2112078809948041</v>
      </c>
      <c r="AL8">
        <v>8.1452798464440903</v>
      </c>
      <c r="AM8">
        <v>8.1876620768238286</v>
      </c>
      <c r="AN8">
        <v>8.1179266120421936</v>
      </c>
      <c r="AO8">
        <v>0</v>
      </c>
      <c r="AP8">
        <v>0</v>
      </c>
      <c r="AQ8">
        <v>0</v>
      </c>
      <c r="AR8">
        <v>0</v>
      </c>
      <c r="AS8">
        <v>0</v>
      </c>
      <c r="AT8">
        <v>8.4798900274370208</v>
      </c>
      <c r="AU8">
        <v>9.2089421713698716</v>
      </c>
      <c r="AV8">
        <v>9.5628311317068615</v>
      </c>
      <c r="AW8">
        <v>9.5874956091884016</v>
      </c>
      <c r="AX8">
        <v>9.5808821268075075</v>
      </c>
      <c r="AY8">
        <v>9.6009841465048549</v>
      </c>
      <c r="AZ8">
        <v>9.6415201035588396</v>
      </c>
      <c r="BA8">
        <v>9.5872829636682795</v>
      </c>
      <c r="BB8">
        <v>9.6298713463004599</v>
      </c>
      <c r="BC8">
        <v>9.5716001340620256</v>
      </c>
      <c r="BD8">
        <v>9.5080612642958133</v>
      </c>
      <c r="BE8">
        <v>9.4388994533931694</v>
      </c>
      <c r="BF8">
        <v>9.5829213649949914</v>
      </c>
      <c r="BG8">
        <v>9.5019383779273738</v>
      </c>
      <c r="BH8">
        <v>9.462995884068409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10.017763500243291</v>
      </c>
      <c r="BP8">
        <v>10.811092971650982</v>
      </c>
      <c r="BQ8">
        <v>10.945408069904197</v>
      </c>
      <c r="BR8">
        <v>10.878211559140711</v>
      </c>
      <c r="BS8">
        <v>10.910322764033708</v>
      </c>
      <c r="BT8">
        <v>10.987381075024462</v>
      </c>
      <c r="BU8">
        <v>10.901019428686707</v>
      </c>
      <c r="BV8">
        <v>10.882336871157682</v>
      </c>
      <c r="BW8">
        <v>10.821917772258889</v>
      </c>
      <c r="BX8">
        <v>10.823044089790766</v>
      </c>
      <c r="BY8">
        <v>10.917561386491771</v>
      </c>
      <c r="BZ8">
        <v>10.803096456364827</v>
      </c>
      <c r="CA8">
        <v>10.887033679407892</v>
      </c>
      <c r="CB8">
        <v>10.815753637227587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10.968934034445168</v>
      </c>
      <c r="CJ8">
        <v>11.622416927135349</v>
      </c>
      <c r="CK8">
        <v>12.214414171667391</v>
      </c>
      <c r="CL8">
        <v>12.365866061932577</v>
      </c>
      <c r="CM8">
        <v>12.253661501500863</v>
      </c>
      <c r="CN8">
        <v>12.229113037335713</v>
      </c>
      <c r="CO8">
        <v>12.337607748413326</v>
      </c>
      <c r="CP8">
        <v>12.314388389986329</v>
      </c>
      <c r="CQ8">
        <v>12.165342334177426</v>
      </c>
      <c r="CR8">
        <v>12.177438013069043</v>
      </c>
      <c r="CS8">
        <v>12.206860487568015</v>
      </c>
      <c r="CT8">
        <v>12.117919870342961</v>
      </c>
      <c r="CU8">
        <v>12.321684832182219</v>
      </c>
      <c r="CV8">
        <v>12.110388188245551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11.577275358377577</v>
      </c>
      <c r="DE8">
        <v>13.186611489814135</v>
      </c>
      <c r="DF8">
        <v>13.579557864016069</v>
      </c>
      <c r="DG8">
        <v>13.65412382116307</v>
      </c>
      <c r="DH8">
        <v>13.560088110968382</v>
      </c>
      <c r="DI8">
        <v>13.618307144766597</v>
      </c>
      <c r="DJ8">
        <v>13.710239418219912</v>
      </c>
      <c r="DK8">
        <v>13.598673636457143</v>
      </c>
      <c r="DL8">
        <v>13.555209678684857</v>
      </c>
      <c r="DM8">
        <v>13.560183066141262</v>
      </c>
      <c r="DN8">
        <v>13.41065054197805</v>
      </c>
      <c r="DO8">
        <v>13.512050685834657</v>
      </c>
      <c r="DP8">
        <v>13.593754483187951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11.558957020420042</v>
      </c>
      <c r="DY8">
        <v>12.747500534813236</v>
      </c>
      <c r="DZ8">
        <v>14.879394948602005</v>
      </c>
      <c r="EA8">
        <v>14.962018434408421</v>
      </c>
      <c r="EB8">
        <v>15.064728855763478</v>
      </c>
      <c r="EC8">
        <v>14.970934672114854</v>
      </c>
      <c r="ED8">
        <v>14.904060927408063</v>
      </c>
      <c r="EE8">
        <v>14.91299900928531</v>
      </c>
      <c r="EF8">
        <v>14.817616130627115</v>
      </c>
      <c r="EG8">
        <v>14.923764837343871</v>
      </c>
      <c r="EH8">
        <v>14.81243516482334</v>
      </c>
      <c r="EI8">
        <v>14.877654001577179</v>
      </c>
      <c r="EJ8">
        <v>14.840199672915546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12.645968234809477</v>
      </c>
      <c r="ET8">
        <v>15.553470155595258</v>
      </c>
      <c r="EU8">
        <v>16.225832343606747</v>
      </c>
      <c r="EV8">
        <v>16.143270866393653</v>
      </c>
      <c r="EW8">
        <v>16.193694940762416</v>
      </c>
      <c r="EX8">
        <v>16.285110336924284</v>
      </c>
      <c r="EY8">
        <v>16.197103117689313</v>
      </c>
      <c r="EZ8">
        <v>16.128078569703671</v>
      </c>
      <c r="FA8">
        <v>16.135859064153451</v>
      </c>
      <c r="FB8">
        <v>16.014049114223436</v>
      </c>
      <c r="FC8">
        <v>16.094488229018935</v>
      </c>
      <c r="FD8">
        <v>16.108603972629211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12.106117169269162</v>
      </c>
      <c r="FN8">
        <v>14.360394158444979</v>
      </c>
      <c r="FO8">
        <v>17.351487835988056</v>
      </c>
      <c r="FP8">
        <v>17.662840513999743</v>
      </c>
      <c r="FQ8">
        <v>17.647338247813025</v>
      </c>
      <c r="FR8">
        <v>17.729359791393527</v>
      </c>
      <c r="FS8">
        <v>17.664230243710044</v>
      </c>
      <c r="FT8">
        <v>17.494463685859277</v>
      </c>
      <c r="FU8">
        <v>17.477479578772535</v>
      </c>
      <c r="FV8">
        <v>17.467186048571875</v>
      </c>
      <c r="FW8">
        <v>17.466604795120016</v>
      </c>
      <c r="FX8">
        <v>17.534179489397875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13.787734044682001</v>
      </c>
      <c r="GI8">
        <v>17.646320455363458</v>
      </c>
      <c r="GJ8">
        <v>18.949756059019467</v>
      </c>
      <c r="GK8">
        <v>19.107468509755286</v>
      </c>
      <c r="GL8">
        <v>18.851815563413624</v>
      </c>
      <c r="GM8">
        <v>18.779077677936861</v>
      </c>
      <c r="GN8">
        <v>18.829939436759393</v>
      </c>
      <c r="GO8">
        <v>18.853587333902681</v>
      </c>
      <c r="GP8">
        <v>18.849730302631031</v>
      </c>
      <c r="GQ8">
        <v>18.80073133306362</v>
      </c>
      <c r="GR8">
        <v>18.73488290262279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16.269572996865975</v>
      </c>
      <c r="HD8">
        <v>17.256024054573917</v>
      </c>
      <c r="HE8">
        <v>19.83536932495236</v>
      </c>
      <c r="HF8">
        <v>20.382200468291565</v>
      </c>
      <c r="HG8">
        <v>20.155946158406113</v>
      </c>
      <c r="HH8">
        <v>20.121796413809907</v>
      </c>
      <c r="HI8">
        <v>20.218646355660621</v>
      </c>
      <c r="HJ8">
        <v>20.054440778782151</v>
      </c>
      <c r="HK8">
        <v>20.171780885005582</v>
      </c>
      <c r="HL8">
        <v>20.203430631732271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12.017723770175484</v>
      </c>
      <c r="HY8">
        <v>15.714023220161257</v>
      </c>
      <c r="HZ8">
        <v>19.830835096725817</v>
      </c>
      <c r="IA8">
        <v>21.234366432809225</v>
      </c>
      <c r="IB8">
        <v>21.444686280289499</v>
      </c>
      <c r="IC8">
        <v>21.608640499610537</v>
      </c>
      <c r="ID8">
        <v>21.572166688817699</v>
      </c>
      <c r="IE8">
        <v>21.430919684128284</v>
      </c>
      <c r="IF8">
        <v>21.507876573192213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12.388076330798558</v>
      </c>
      <c r="IU8">
        <v>18.258896099923472</v>
      </c>
      <c r="IV8">
        <v>21.633471635434947</v>
      </c>
      <c r="IW8">
        <v>22.552354946273393</v>
      </c>
      <c r="IX8">
        <v>22.834955061087918</v>
      </c>
      <c r="IY8">
        <v>22.88254722465113</v>
      </c>
      <c r="IZ8">
        <v>22.633784139656509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8.9161816384328425</v>
      </c>
      <c r="JP8">
        <v>15.638065190070295</v>
      </c>
      <c r="JQ8">
        <v>21.32963354417538</v>
      </c>
      <c r="JR8">
        <v>23.37110144715113</v>
      </c>
      <c r="JS8">
        <v>24.031881766292081</v>
      </c>
      <c r="JT8">
        <v>24.231307617291076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14.188201218303149</v>
      </c>
      <c r="KL8">
        <v>18.731459033686434</v>
      </c>
      <c r="KM8">
        <v>23.641520267606417</v>
      </c>
      <c r="KN8">
        <v>24.899951494652655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8.9860038558517719</v>
      </c>
      <c r="LG8">
        <v>18.841103836883207</v>
      </c>
      <c r="LH8">
        <v>22.896599013270439</v>
      </c>
      <c r="LI8" s="102"/>
      <c r="LJ8" s="102"/>
      <c r="LL8" s="102" t="s">
        <v>11</v>
      </c>
      <c r="LR8">
        <v>7</v>
      </c>
      <c r="LS8" s="44">
        <v>0.35</v>
      </c>
      <c r="LT8">
        <f t="shared" ref="LT8:MM8" si="10">DQ$2*$LO$2 + DQ$79*$LO$79 + DQ$82*$LO$82 + DQ$78*$LO$78 + DQ$70*$LO$70 -(DQ$65*$LO$65*1000/27.6 + DQ$66*$LO$66 + DQ$67*$LO$67 + DQ$71*$LO$71 + DQ$74*$LO$74 + DQ$76*$LO$76 + DQ$80*$LO$80 + DQ$83*$LO$83 +DQ$86*$LO$86)</f>
        <v>0</v>
      </c>
      <c r="LU8">
        <f t="shared" si="10"/>
        <v>0</v>
      </c>
      <c r="LV8">
        <f t="shared" si="10"/>
        <v>0</v>
      </c>
      <c r="LW8">
        <f t="shared" si="10"/>
        <v>0</v>
      </c>
      <c r="LX8">
        <f t="shared" si="10"/>
        <v>0</v>
      </c>
      <c r="LY8">
        <f t="shared" si="10"/>
        <v>0</v>
      </c>
      <c r="LZ8">
        <f t="shared" si="10"/>
        <v>0</v>
      </c>
      <c r="MA8">
        <f t="shared" si="10"/>
        <v>-500.37732642880292</v>
      </c>
      <c r="MB8">
        <f t="shared" si="10"/>
        <v>-519.03408422755456</v>
      </c>
      <c r="MC8">
        <f t="shared" si="10"/>
        <v>-524.99771964237152</v>
      </c>
      <c r="MD8">
        <f t="shared" si="10"/>
        <v>-527.51085322662402</v>
      </c>
      <c r="ME8">
        <f t="shared" si="10"/>
        <v>-525.87394051880256</v>
      </c>
      <c r="MF8">
        <f t="shared" si="10"/>
        <v>-526.68673637864413</v>
      </c>
      <c r="MG8">
        <f t="shared" si="10"/>
        <v>-528.44104931808397</v>
      </c>
      <c r="MH8">
        <f t="shared" si="10"/>
        <v>-520.42243674556084</v>
      </c>
      <c r="MI8">
        <f t="shared" si="10"/>
        <v>-519.27495955210907</v>
      </c>
      <c r="MJ8">
        <f t="shared" si="10"/>
        <v>-513.91470220595511</v>
      </c>
      <c r="MK8">
        <f t="shared" si="10"/>
        <v>-520.08357799823716</v>
      </c>
      <c r="ML8">
        <f t="shared" si="10"/>
        <v>-520.30084260453441</v>
      </c>
      <c r="MM8">
        <f t="shared" si="10"/>
        <v>-514.78683655213536</v>
      </c>
      <c r="MO8" s="95">
        <f t="shared" si="2"/>
        <v>2.59817E+18</v>
      </c>
      <c r="MP8" s="44">
        <f t="shared" si="3"/>
        <v>9.801615</v>
      </c>
      <c r="MQ8" s="44">
        <v>0.35</v>
      </c>
      <c r="MR8" s="35">
        <f>0.2*MB8+0.8*MC8</f>
        <v>-523.80499255940822</v>
      </c>
      <c r="MS8" s="35">
        <f t="shared" si="4"/>
        <v>-0.52380499255940827</v>
      </c>
      <c r="MT8" s="35">
        <f t="shared" si="5"/>
        <v>-0.20160535783240061</v>
      </c>
      <c r="MU8" s="35">
        <v>22.980126640874062</v>
      </c>
    </row>
    <row r="9" spans="1:365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-6.6198165190085678</v>
      </c>
      <c r="H9">
        <v>-6.8596884011919048</v>
      </c>
      <c r="I9">
        <v>-6.9862219831692896</v>
      </c>
      <c r="J9">
        <v>-6.923432800963699</v>
      </c>
      <c r="K9">
        <v>-6.9304752480838179</v>
      </c>
      <c r="L9">
        <v>-6.9118852580227506</v>
      </c>
      <c r="M9">
        <v>-6.9371966816981709</v>
      </c>
      <c r="N9">
        <v>-6.9330718461686365</v>
      </c>
      <c r="O9">
        <v>-6.8742084674131476</v>
      </c>
      <c r="P9">
        <v>-6.7967682739440418</v>
      </c>
      <c r="Q9">
        <v>-6.8419930016115273</v>
      </c>
      <c r="R9">
        <v>-6.8543691135412983</v>
      </c>
      <c r="S9">
        <v>-6.8418146427927988</v>
      </c>
      <c r="T9">
        <v>-6.8755132020910965</v>
      </c>
      <c r="U9">
        <v>0</v>
      </c>
      <c r="V9">
        <v>0</v>
      </c>
      <c r="W9">
        <v>0</v>
      </c>
      <c r="X9">
        <v>0</v>
      </c>
      <c r="Y9">
        <v>0</v>
      </c>
      <c r="Z9">
        <v>-7.4018598987212263</v>
      </c>
      <c r="AA9">
        <v>-8.0971266688736883</v>
      </c>
      <c r="AB9">
        <v>-8.1887658649780271</v>
      </c>
      <c r="AC9">
        <v>-8.252879159418903</v>
      </c>
      <c r="AD9">
        <v>-8.2612529089230016</v>
      </c>
      <c r="AE9">
        <v>-8.2462830781146401</v>
      </c>
      <c r="AF9">
        <v>-8.2449377320553001</v>
      </c>
      <c r="AG9">
        <v>-8.1983376886057542</v>
      </c>
      <c r="AH9">
        <v>-8.2434615621493226</v>
      </c>
      <c r="AI9">
        <v>-8.1534278959377993</v>
      </c>
      <c r="AJ9">
        <v>-8.2674103229733493</v>
      </c>
      <c r="AK9">
        <v>-8.2030003884181859</v>
      </c>
      <c r="AL9">
        <v>-8.1375938308351579</v>
      </c>
      <c r="AM9">
        <v>-8.1802091909556598</v>
      </c>
      <c r="AN9">
        <v>-8.1110090729085531</v>
      </c>
      <c r="AO9">
        <v>0</v>
      </c>
      <c r="AP9">
        <v>0</v>
      </c>
      <c r="AQ9">
        <v>0</v>
      </c>
      <c r="AR9">
        <v>0</v>
      </c>
      <c r="AS9">
        <v>0</v>
      </c>
      <c r="AT9">
        <v>-8.4798900274370226</v>
      </c>
      <c r="AU9">
        <v>-9.2089421713698716</v>
      </c>
      <c r="AV9">
        <v>-9.5628311317068633</v>
      </c>
      <c r="AW9">
        <v>-9.5874956091884016</v>
      </c>
      <c r="AX9">
        <v>-9.5808821268075075</v>
      </c>
      <c r="AY9">
        <v>-9.6009841465048549</v>
      </c>
      <c r="AZ9">
        <v>-9.6415201035588396</v>
      </c>
      <c r="BA9">
        <v>-9.5872829636682795</v>
      </c>
      <c r="BB9">
        <v>-9.6298713463004599</v>
      </c>
      <c r="BC9">
        <v>-9.5623763276582299</v>
      </c>
      <c r="BD9">
        <v>-9.4986848844953471</v>
      </c>
      <c r="BE9">
        <v>-9.4305084871254632</v>
      </c>
      <c r="BF9">
        <v>-9.5741769314709906</v>
      </c>
      <c r="BG9">
        <v>-9.4924720251919581</v>
      </c>
      <c r="BH9">
        <v>-9.4543908188870738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-10.017763500243291</v>
      </c>
      <c r="BP9">
        <v>-10.811092971650982</v>
      </c>
      <c r="BQ9">
        <v>-10.945408069904197</v>
      </c>
      <c r="BR9">
        <v>-10.878211559140711</v>
      </c>
      <c r="BS9">
        <v>-10.910322764033708</v>
      </c>
      <c r="BT9">
        <v>-10.987381075024462</v>
      </c>
      <c r="BU9">
        <v>-10.901019428686707</v>
      </c>
      <c r="BV9">
        <v>-10.882336871157682</v>
      </c>
      <c r="BW9">
        <v>-10.81072302375258</v>
      </c>
      <c r="BX9">
        <v>-10.813259057127137</v>
      </c>
      <c r="BY9">
        <v>-10.907561840679511</v>
      </c>
      <c r="BZ9">
        <v>-10.793174597078883</v>
      </c>
      <c r="CA9">
        <v>-10.877876843733452</v>
      </c>
      <c r="CB9">
        <v>-10.805018522742429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-10.968934034445168</v>
      </c>
      <c r="CJ9">
        <v>-11.622416927135349</v>
      </c>
      <c r="CK9">
        <v>-12.214414171667391</v>
      </c>
      <c r="CL9">
        <v>-12.365866061932577</v>
      </c>
      <c r="CM9">
        <v>-12.253661501500863</v>
      </c>
      <c r="CN9">
        <v>-12.229113037335713</v>
      </c>
      <c r="CO9">
        <v>-12.337607748413326</v>
      </c>
      <c r="CP9">
        <v>-12.314388389986329</v>
      </c>
      <c r="CQ9">
        <v>-12.153340239797506</v>
      </c>
      <c r="CR9">
        <v>-12.166538051654182</v>
      </c>
      <c r="CS9">
        <v>-12.197314296724111</v>
      </c>
      <c r="CT9">
        <v>-12.105164635615989</v>
      </c>
      <c r="CU9">
        <v>-12.311040283948296</v>
      </c>
      <c r="CV9">
        <v>-12.09869118816296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-11.577275358377577</v>
      </c>
      <c r="DE9">
        <v>-13.186611489814135</v>
      </c>
      <c r="DF9">
        <v>-13.579557864016069</v>
      </c>
      <c r="DG9">
        <v>-13.65412382116307</v>
      </c>
      <c r="DH9">
        <v>-13.560088110968382</v>
      </c>
      <c r="DI9">
        <v>-13.618307144766597</v>
      </c>
      <c r="DJ9">
        <v>-13.710239418219912</v>
      </c>
      <c r="DK9">
        <v>-13.587030377019829</v>
      </c>
      <c r="DL9">
        <v>-13.54187151460102</v>
      </c>
      <c r="DM9">
        <v>-13.549434476448056</v>
      </c>
      <c r="DN9">
        <v>-13.398106032198006</v>
      </c>
      <c r="DO9">
        <v>-13.499882640926909</v>
      </c>
      <c r="DP9">
        <v>-13.580534976175473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-11.558957020420042</v>
      </c>
      <c r="DY9">
        <v>-12.747500534813236</v>
      </c>
      <c r="DZ9">
        <v>-14.879394948602005</v>
      </c>
      <c r="EA9">
        <v>-14.962018434408421</v>
      </c>
      <c r="EB9">
        <v>-15.064728855763478</v>
      </c>
      <c r="EC9">
        <v>-14.970934672114854</v>
      </c>
      <c r="ED9">
        <v>-14.904060927408063</v>
      </c>
      <c r="EE9">
        <v>-14.900231950207871</v>
      </c>
      <c r="EF9">
        <v>-14.80574071242288</v>
      </c>
      <c r="EG9">
        <v>-14.909807188480949</v>
      </c>
      <c r="EH9">
        <v>-14.800252618127388</v>
      </c>
      <c r="EI9">
        <v>-14.863684348548604</v>
      </c>
      <c r="EJ9">
        <v>-14.826914091204486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-12.645968234809477</v>
      </c>
      <c r="ET9">
        <v>-15.553470155595258</v>
      </c>
      <c r="EU9">
        <v>-16.225832343606747</v>
      </c>
      <c r="EV9">
        <v>-16.143270866393653</v>
      </c>
      <c r="EW9">
        <v>-16.193694940762416</v>
      </c>
      <c r="EX9">
        <v>-16.285110336924284</v>
      </c>
      <c r="EY9">
        <v>-16.182770766301196</v>
      </c>
      <c r="EZ9">
        <v>-16.112938131122</v>
      </c>
      <c r="FA9">
        <v>-16.120430748098745</v>
      </c>
      <c r="FB9">
        <v>-15.998430682755339</v>
      </c>
      <c r="FC9">
        <v>-16.078181496168341</v>
      </c>
      <c r="FD9">
        <v>-16.093734796254235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-12.106117169269162</v>
      </c>
      <c r="FN9">
        <v>-14.360394158444979</v>
      </c>
      <c r="FO9">
        <v>-17.351487835988056</v>
      </c>
      <c r="FP9">
        <v>-17.662840513999743</v>
      </c>
      <c r="FQ9">
        <v>-17.647338247813025</v>
      </c>
      <c r="FR9">
        <v>-17.729359791393527</v>
      </c>
      <c r="FS9">
        <v>-17.64916224251802</v>
      </c>
      <c r="FT9">
        <v>-17.477083448955113</v>
      </c>
      <c r="FU9">
        <v>-17.464467468699482</v>
      </c>
      <c r="FV9">
        <v>-17.451715230862227</v>
      </c>
      <c r="FW9">
        <v>-17.449293563275056</v>
      </c>
      <c r="FX9">
        <v>-17.51660626800783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-13.787734044682001</v>
      </c>
      <c r="GI9">
        <v>-17.646320455363458</v>
      </c>
      <c r="GJ9">
        <v>-18.949756059019467</v>
      </c>
      <c r="GK9">
        <v>-19.107468509755286</v>
      </c>
      <c r="GL9">
        <v>-18.851815563413624</v>
      </c>
      <c r="GM9">
        <v>-18.760334963861251</v>
      </c>
      <c r="GN9">
        <v>-18.812686684275302</v>
      </c>
      <c r="GO9">
        <v>-18.837203614583863</v>
      </c>
      <c r="GP9">
        <v>-18.832716100803559</v>
      </c>
      <c r="GQ9">
        <v>-18.785948998602692</v>
      </c>
      <c r="GR9">
        <v>-18.71502853642226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-16.269572996865975</v>
      </c>
      <c r="HD9">
        <v>-17.256024054573917</v>
      </c>
      <c r="HE9">
        <v>-19.83536932495236</v>
      </c>
      <c r="HF9">
        <v>-20.382200468291568</v>
      </c>
      <c r="HG9">
        <v>-20.133727022730284</v>
      </c>
      <c r="HH9">
        <v>-20.100591741613229</v>
      </c>
      <c r="HI9">
        <v>-20.200853956794425</v>
      </c>
      <c r="HJ9">
        <v>-20.034961003933763</v>
      </c>
      <c r="HK9">
        <v>-20.152676962775043</v>
      </c>
      <c r="HL9">
        <v>-20.184143087035917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-12.017723770175484</v>
      </c>
      <c r="HY9">
        <v>-15.714023220161257</v>
      </c>
      <c r="HZ9">
        <v>-19.830835096725817</v>
      </c>
      <c r="IA9">
        <v>-21.217333032808806</v>
      </c>
      <c r="IB9">
        <v>-21.422601955901882</v>
      </c>
      <c r="IC9">
        <v>-21.588203228815303</v>
      </c>
      <c r="ID9">
        <v>-21.550514288374902</v>
      </c>
      <c r="IE9">
        <v>-21.410083232313191</v>
      </c>
      <c r="IF9">
        <v>-21.486332523307805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-12.388076330798558</v>
      </c>
      <c r="IU9">
        <v>-18.180617312250739</v>
      </c>
      <c r="IV9">
        <v>-21.6103568041598</v>
      </c>
      <c r="IW9">
        <v>-22.532474596340119</v>
      </c>
      <c r="IX9">
        <v>-22.812688874729176</v>
      </c>
      <c r="IY9">
        <v>-22.86157421167681</v>
      </c>
      <c r="IZ9">
        <v>-22.609813201836023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-8.9161816384328425</v>
      </c>
      <c r="JP9">
        <v>-15.028876472695872</v>
      </c>
      <c r="JQ9">
        <v>-21.28525773527528</v>
      </c>
      <c r="JR9">
        <v>-23.354112468381985</v>
      </c>
      <c r="JS9">
        <v>-24.010551110807654</v>
      </c>
      <c r="JT9">
        <v>-24.208957281477947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-13.686205007380838</v>
      </c>
      <c r="KL9">
        <v>-18.637468413255132</v>
      </c>
      <c r="KM9">
        <v>-23.610426151573247</v>
      </c>
      <c r="KN9">
        <v>-24.880073207997327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-8.9860038558517736</v>
      </c>
      <c r="LG9">
        <v>-18.581995711828966</v>
      </c>
      <c r="LH9">
        <v>-22.837561513262063</v>
      </c>
      <c r="LI9" s="102"/>
      <c r="LJ9" s="102"/>
      <c r="LL9" s="102" t="s">
        <v>13</v>
      </c>
      <c r="LR9">
        <v>8</v>
      </c>
      <c r="LS9" s="44">
        <v>0.4</v>
      </c>
      <c r="LT9">
        <f t="shared" ref="LT9:MM9" si="11">EK$2*$LO$2 + EK$79*$LO$79 + EK$82*$LO$82 + EK$78*$LO$78 + EK$70*$LO$70 -(EK$65*$LO$65*1000/27.6 + EK$66*$LO$66 + EK$67*$LO$67 + EK$71*$LO$71 + EK$74*$LO$74 + EK$76*$LO$76 + EK$80*$LO$80 + EK$83*$LO$83 +EK$86*$LO$86)</f>
        <v>0</v>
      </c>
      <c r="LU9">
        <f t="shared" si="11"/>
        <v>0</v>
      </c>
      <c r="LV9">
        <f t="shared" si="11"/>
        <v>0</v>
      </c>
      <c r="LW9">
        <f t="shared" si="11"/>
        <v>0</v>
      </c>
      <c r="LX9">
        <f t="shared" si="11"/>
        <v>0</v>
      </c>
      <c r="LY9">
        <f t="shared" si="11"/>
        <v>0</v>
      </c>
      <c r="LZ9">
        <f t="shared" si="11"/>
        <v>0</v>
      </c>
      <c r="MA9">
        <f t="shared" si="11"/>
        <v>0</v>
      </c>
      <c r="MB9">
        <f t="shared" si="11"/>
        <v>-587.71057326746813</v>
      </c>
      <c r="MC9">
        <f t="shared" si="11"/>
        <v>-600.25346685596742</v>
      </c>
      <c r="MD9">
        <f t="shared" si="11"/>
        <v>-603.95078610193013</v>
      </c>
      <c r="ME9">
        <f t="shared" si="11"/>
        <v>-604.1510104370318</v>
      </c>
      <c r="MF9">
        <f t="shared" si="11"/>
        <v>-603.20427520757221</v>
      </c>
      <c r="MG9">
        <f t="shared" si="11"/>
        <v>-607.31236806463858</v>
      </c>
      <c r="MH9">
        <f t="shared" si="11"/>
        <v>-593.37040205216908</v>
      </c>
      <c r="MI9">
        <f t="shared" si="11"/>
        <v>-590.80472623228707</v>
      </c>
      <c r="MJ9">
        <f t="shared" si="11"/>
        <v>-592.23121276144229</v>
      </c>
      <c r="MK9">
        <f t="shared" si="11"/>
        <v>-591.13601957785431</v>
      </c>
      <c r="ML9">
        <f t="shared" si="11"/>
        <v>-593.14993165282067</v>
      </c>
      <c r="MM9">
        <f t="shared" si="11"/>
        <v>-590.985696305499</v>
      </c>
      <c r="MO9" s="95">
        <f t="shared" si="2"/>
        <v>2.69508E+18</v>
      </c>
      <c r="MP9" s="44">
        <f t="shared" si="3"/>
        <v>10.398960000000001</v>
      </c>
      <c r="MQ9" s="44">
        <v>0.4</v>
      </c>
      <c r="MR9" s="35">
        <f>0.6*MC9+0.4*MD9</f>
        <v>-601.73239455435248</v>
      </c>
      <c r="MS9" s="35">
        <f t="shared" si="4"/>
        <v>-0.60173239455435246</v>
      </c>
      <c r="MT9" s="35">
        <f t="shared" si="5"/>
        <v>-0.22327069866362129</v>
      </c>
      <c r="MU9" s="35">
        <v>23.551419385935873</v>
      </c>
    </row>
    <row r="10" spans="1:365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13.229359220043694</v>
      </c>
      <c r="H10">
        <v>13.698320729787115</v>
      </c>
      <c r="I10">
        <v>13.947138154388867</v>
      </c>
      <c r="J10">
        <v>13.82215061647689</v>
      </c>
      <c r="K10">
        <v>13.835819161532402</v>
      </c>
      <c r="L10">
        <v>13.798414659333879</v>
      </c>
      <c r="M10">
        <v>13.84927242209351</v>
      </c>
      <c r="N10">
        <v>13.840862325475081</v>
      </c>
      <c r="O10">
        <v>13.737161363385752</v>
      </c>
      <c r="P10">
        <v>13.582208347717973</v>
      </c>
      <c r="Q10">
        <v>13.672511727963448</v>
      </c>
      <c r="R10">
        <v>13.697629594998251</v>
      </c>
      <c r="S10">
        <v>13.672068198210985</v>
      </c>
      <c r="T10">
        <v>13.739446143090284</v>
      </c>
      <c r="U10">
        <v>0</v>
      </c>
      <c r="V10">
        <v>0</v>
      </c>
      <c r="W10">
        <v>0</v>
      </c>
      <c r="X10">
        <v>0</v>
      </c>
      <c r="Y10">
        <v>0</v>
      </c>
      <c r="Z10">
        <v>15.018507233182882</v>
      </c>
      <c r="AA10">
        <v>16.170088905804345</v>
      </c>
      <c r="AB10">
        <v>16.327169626746688</v>
      </c>
      <c r="AC10">
        <v>16.455118017857028</v>
      </c>
      <c r="AD10">
        <v>16.472808220448083</v>
      </c>
      <c r="AE10">
        <v>16.442325536151603</v>
      </c>
      <c r="AF10">
        <v>16.439922855613403</v>
      </c>
      <c r="AG10">
        <v>16.346348946474695</v>
      </c>
      <c r="AH10">
        <v>16.437090958008557</v>
      </c>
      <c r="AI10">
        <v>16.269940844498965</v>
      </c>
      <c r="AJ10">
        <v>16.500096235223033</v>
      </c>
      <c r="AK10">
        <v>16.372378422145911</v>
      </c>
      <c r="AL10">
        <v>16.240835481228718</v>
      </c>
      <c r="AM10">
        <v>16.325535700589054</v>
      </c>
      <c r="AN10">
        <v>16.186007801903539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17.312248157803914</v>
      </c>
      <c r="AU10">
        <v>18.55802074817759</v>
      </c>
      <c r="AV10">
        <v>19.05479157053044</v>
      </c>
      <c r="AW10">
        <v>19.100622672779618</v>
      </c>
      <c r="AX10">
        <v>19.086499118528753</v>
      </c>
      <c r="AY10">
        <v>19.126864985260124</v>
      </c>
      <c r="AZ10">
        <v>19.207985375487596</v>
      </c>
      <c r="BA10">
        <v>19.098965211947551</v>
      </c>
      <c r="BB10">
        <v>19.185268461517577</v>
      </c>
      <c r="BC10">
        <v>19.06888767543326</v>
      </c>
      <c r="BD10">
        <v>18.940769220579217</v>
      </c>
      <c r="BE10">
        <v>18.802917093320335</v>
      </c>
      <c r="BF10">
        <v>19.091039919724004</v>
      </c>
      <c r="BG10">
        <v>18.928878191593292</v>
      </c>
      <c r="BH10">
        <v>18.850659652913851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20.381181391626978</v>
      </c>
      <c r="BP10">
        <v>21.599602580895304</v>
      </c>
      <c r="BQ10">
        <v>21.790201649592696</v>
      </c>
      <c r="BR10">
        <v>21.656210185955079</v>
      </c>
      <c r="BS10">
        <v>21.719890964746504</v>
      </c>
      <c r="BT10">
        <v>21.874618467030345</v>
      </c>
      <c r="BU10">
        <v>21.701701192320044</v>
      </c>
      <c r="BV10">
        <v>21.663975881744229</v>
      </c>
      <c r="BW10">
        <v>21.543605183507587</v>
      </c>
      <c r="BX10">
        <v>21.546543079972412</v>
      </c>
      <c r="BY10">
        <v>21.735475100526219</v>
      </c>
      <c r="BZ10">
        <v>21.506919330779219</v>
      </c>
      <c r="CA10">
        <v>21.673924158683807</v>
      </c>
      <c r="CB10">
        <v>21.531504703842408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22.274214995169487</v>
      </c>
      <c r="CJ10">
        <v>23.52976285531134</v>
      </c>
      <c r="CK10">
        <v>24.343533806791829</v>
      </c>
      <c r="CL10">
        <v>24.607518147702521</v>
      </c>
      <c r="CM10">
        <v>24.381597810415592</v>
      </c>
      <c r="CN10">
        <v>24.331876941197685</v>
      </c>
      <c r="CO10">
        <v>24.549047307411641</v>
      </c>
      <c r="CP10">
        <v>24.503122545523805</v>
      </c>
      <c r="CQ10">
        <v>24.207245909707598</v>
      </c>
      <c r="CR10">
        <v>24.229124662684089</v>
      </c>
      <c r="CS10">
        <v>24.28900342890898</v>
      </c>
      <c r="CT10">
        <v>24.111891853325563</v>
      </c>
      <c r="CU10">
        <v>24.517778100274143</v>
      </c>
      <c r="CV10">
        <v>24.096605855150621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24.460066125415086</v>
      </c>
      <c r="DE10">
        <v>26.463044487305876</v>
      </c>
      <c r="DF10">
        <v>27.029213834683901</v>
      </c>
      <c r="DG10">
        <v>27.157322577137656</v>
      </c>
      <c r="DH10">
        <v>26.969831656229893</v>
      </c>
      <c r="DI10">
        <v>27.085900652204245</v>
      </c>
      <c r="DJ10">
        <v>27.270341405634696</v>
      </c>
      <c r="DK10">
        <v>27.048164253845332</v>
      </c>
      <c r="DL10">
        <v>26.964706265516202</v>
      </c>
      <c r="DM10">
        <v>26.972275126357331</v>
      </c>
      <c r="DN10">
        <v>26.678034253572044</v>
      </c>
      <c r="DO10">
        <v>26.87637148579903</v>
      </c>
      <c r="DP10">
        <v>27.03803304715926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25.041101399671636</v>
      </c>
      <c r="DY10">
        <v>27.128372544616358</v>
      </c>
      <c r="DZ10">
        <v>29.70709295376566</v>
      </c>
      <c r="EA10">
        <v>29.749698441046888</v>
      </c>
      <c r="EB10">
        <v>29.960554312754361</v>
      </c>
      <c r="EC10">
        <v>29.768084317340296</v>
      </c>
      <c r="ED10">
        <v>29.635191593663258</v>
      </c>
      <c r="EE10">
        <v>29.652865482034596</v>
      </c>
      <c r="EF10">
        <v>29.460482629151471</v>
      </c>
      <c r="EG10">
        <v>29.67449160831843</v>
      </c>
      <c r="EH10">
        <v>29.450711533837286</v>
      </c>
      <c r="EI10">
        <v>29.581766834731294</v>
      </c>
      <c r="EJ10">
        <v>29.515162663626764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27.781064055731662</v>
      </c>
      <c r="ET10">
        <v>31.501609445434777</v>
      </c>
      <c r="EU10">
        <v>32.277715678967972</v>
      </c>
      <c r="EV10">
        <v>32.1016766934451</v>
      </c>
      <c r="EW10">
        <v>32.200817882918592</v>
      </c>
      <c r="EX10">
        <v>32.378791737893437</v>
      </c>
      <c r="EY10">
        <v>32.197078109125975</v>
      </c>
      <c r="EZ10">
        <v>32.058814809505485</v>
      </c>
      <c r="FA10">
        <v>32.073229537755282</v>
      </c>
      <c r="FB10">
        <v>31.837628792638615</v>
      </c>
      <c r="FC10">
        <v>32.009984955011113</v>
      </c>
      <c r="FD10">
        <v>32.023243714094427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27.944055094962575</v>
      </c>
      <c r="FN10">
        <v>31.22667123942745</v>
      </c>
      <c r="FO10">
        <v>34.767592289679854</v>
      </c>
      <c r="FP10">
        <v>35.108937143825173</v>
      </c>
      <c r="FQ10">
        <v>35.073142247451074</v>
      </c>
      <c r="FR10">
        <v>35.238657901439659</v>
      </c>
      <c r="FS10">
        <v>35.110334844114199</v>
      </c>
      <c r="FT10">
        <v>34.778517127446207</v>
      </c>
      <c r="FU10">
        <v>34.73205085309808</v>
      </c>
      <c r="FV10">
        <v>34.722688815657143</v>
      </c>
      <c r="FW10">
        <v>34.715696872381777</v>
      </c>
      <c r="FX10">
        <v>34.857007919583133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31.236600536228025</v>
      </c>
      <c r="GI10">
        <v>36.242212475810462</v>
      </c>
      <c r="GJ10">
        <v>37.786346611830091</v>
      </c>
      <c r="GK10">
        <v>37.976488877488826</v>
      </c>
      <c r="GL10">
        <v>37.489516688176828</v>
      </c>
      <c r="GM10">
        <v>37.332765267309398</v>
      </c>
      <c r="GN10">
        <v>37.428382452241912</v>
      </c>
      <c r="GO10">
        <v>37.463246682446901</v>
      </c>
      <c r="GP10">
        <v>37.464646237948138</v>
      </c>
      <c r="GQ10">
        <v>37.358463284534643</v>
      </c>
      <c r="GR10">
        <v>37.24302218275681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34.733327385081495</v>
      </c>
      <c r="HD10">
        <v>36.879071739994004</v>
      </c>
      <c r="HE10">
        <v>39.968757782913094</v>
      </c>
      <c r="HF10">
        <v>40.518701550356724</v>
      </c>
      <c r="HG10">
        <v>40.088794325898263</v>
      </c>
      <c r="HH10">
        <v>40.010861123052237</v>
      </c>
      <c r="HI10">
        <v>40.181769836611082</v>
      </c>
      <c r="HJ10">
        <v>39.8722449236746</v>
      </c>
      <c r="HK10">
        <v>40.09000555717045</v>
      </c>
      <c r="HL10">
        <v>40.150075731846293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31.436032574344075</v>
      </c>
      <c r="HY10">
        <v>35.842535251790132</v>
      </c>
      <c r="HZ10">
        <v>41.091512028066816</v>
      </c>
      <c r="IA10">
        <v>42.487243731983128</v>
      </c>
      <c r="IB10">
        <v>42.621331079727284</v>
      </c>
      <c r="IC10">
        <v>42.940571090818466</v>
      </c>
      <c r="ID10">
        <v>42.875623223474207</v>
      </c>
      <c r="IE10">
        <v>42.597698612261006</v>
      </c>
      <c r="IF10">
        <v>42.754027650416525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33.481268582874883</v>
      </c>
      <c r="IU10">
        <v>40.097205724483622</v>
      </c>
      <c r="IV10">
        <v>43.870156873833267</v>
      </c>
      <c r="IW10">
        <v>45.039287812603135</v>
      </c>
      <c r="IX10">
        <v>45.375061907605357</v>
      </c>
      <c r="IY10">
        <v>45.489032438167307</v>
      </c>
      <c r="IZ10">
        <v>45.015261521837864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23.606697385418229</v>
      </c>
      <c r="JP10">
        <v>36.45672810384999</v>
      </c>
      <c r="JQ10">
        <v>44.817494817488409</v>
      </c>
      <c r="JR10">
        <v>47.047306148504596</v>
      </c>
      <c r="JS10">
        <v>47.84509708652336</v>
      </c>
      <c r="JT10">
        <v>48.153955319633312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35.276587075381457</v>
      </c>
      <c r="KL10">
        <v>43.223566578239058</v>
      </c>
      <c r="KM10">
        <v>48.795273794793623</v>
      </c>
      <c r="KN10">
        <v>49.937608783353433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25.231455139110835</v>
      </c>
      <c r="LG10">
        <v>42.798173282058961</v>
      </c>
      <c r="LH10">
        <v>48.827287290992359</v>
      </c>
      <c r="LI10" s="102"/>
      <c r="LJ10" s="102"/>
      <c r="LL10" s="102" t="s">
        <v>15</v>
      </c>
      <c r="LR10">
        <v>9</v>
      </c>
      <c r="LS10" s="44">
        <v>0.45</v>
      </c>
      <c r="LT10">
        <f t="shared" ref="LT10:MM10" si="12">FE$2*$LO$2 + FE$79*$LO$79 + FE$82*$LO$82 + FE$78*$LO$78 + FE$70*$LO$70 -(FE$65*$LO$65*1000/27.6 + FE$66*$LO$66 + FE$67*$LO$67 + FE$71*$LO$71 + FE$74*$LO$74 + FE$76*$LO$76 + FE$80*$LO$80 + FE$83*$LO$83 +FE$86*$LO$86)</f>
        <v>0</v>
      </c>
      <c r="LU10">
        <f t="shared" si="12"/>
        <v>0</v>
      </c>
      <c r="LV10">
        <f t="shared" si="12"/>
        <v>0</v>
      </c>
      <c r="LW10">
        <f t="shared" si="12"/>
        <v>0</v>
      </c>
      <c r="LX10">
        <f t="shared" si="12"/>
        <v>0</v>
      </c>
      <c r="LY10">
        <f t="shared" si="12"/>
        <v>0</v>
      </c>
      <c r="LZ10">
        <f t="shared" si="12"/>
        <v>0</v>
      </c>
      <c r="MA10">
        <f t="shared" si="12"/>
        <v>0</v>
      </c>
      <c r="MB10">
        <f t="shared" si="12"/>
        <v>-641.79976020641334</v>
      </c>
      <c r="MC10">
        <f t="shared" si="12"/>
        <v>-674.47124538287608</v>
      </c>
      <c r="MD10">
        <f t="shared" si="12"/>
        <v>-675.74003474412893</v>
      </c>
      <c r="ME10">
        <f t="shared" si="12"/>
        <v>-675.52957801620505</v>
      </c>
      <c r="MF10">
        <f t="shared" si="12"/>
        <v>-681.00114279209083</v>
      </c>
      <c r="MG10">
        <f t="shared" si="12"/>
        <v>-677.43120945974078</v>
      </c>
      <c r="MH10">
        <f t="shared" si="12"/>
        <v>-663.29744352029229</v>
      </c>
      <c r="MI10">
        <f t="shared" si="12"/>
        <v>-664.98646388563066</v>
      </c>
      <c r="MJ10">
        <f t="shared" si="12"/>
        <v>-661.90590561040881</v>
      </c>
      <c r="MK10">
        <f t="shared" si="12"/>
        <v>-665.87127456397138</v>
      </c>
      <c r="ML10">
        <f t="shared" si="12"/>
        <v>-664.88621288999275</v>
      </c>
      <c r="MM10">
        <f t="shared" si="12"/>
        <v>-662.60364012244827</v>
      </c>
      <c r="MO10" s="95">
        <f t="shared" si="2"/>
        <v>2.79199E+18</v>
      </c>
      <c r="MP10" s="44">
        <f t="shared" si="3"/>
        <v>10.996305</v>
      </c>
      <c r="MQ10" s="44">
        <v>0.45</v>
      </c>
      <c r="MR10" s="35">
        <f>0.01*MC10+0.99*MD10</f>
        <v>-675.72734685051648</v>
      </c>
      <c r="MS10" s="35">
        <f t="shared" si="4"/>
        <v>-0.6757273468505165</v>
      </c>
      <c r="MT10" s="35">
        <f t="shared" si="5"/>
        <v>-0.24202355554658736</v>
      </c>
      <c r="MU10" s="35">
        <v>24.935830609202593</v>
      </c>
    </row>
    <row r="11" spans="1:365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-13.229359220043692</v>
      </c>
      <c r="H11">
        <v>-13.698320729787115</v>
      </c>
      <c r="I11">
        <v>-13.947138154388867</v>
      </c>
      <c r="J11">
        <v>-13.82215061647689</v>
      </c>
      <c r="K11">
        <v>-13.835819161532402</v>
      </c>
      <c r="L11">
        <v>-13.798414659333879</v>
      </c>
      <c r="M11">
        <v>-13.84927242209351</v>
      </c>
      <c r="N11">
        <v>-13.840862325475081</v>
      </c>
      <c r="O11">
        <v>-13.723843719800305</v>
      </c>
      <c r="P11">
        <v>-13.568591033383674</v>
      </c>
      <c r="Q11">
        <v>-13.659136049974789</v>
      </c>
      <c r="R11">
        <v>-13.683858624681429</v>
      </c>
      <c r="S11">
        <v>-13.659113409793113</v>
      </c>
      <c r="T11">
        <v>-13.726345769377362</v>
      </c>
      <c r="U11">
        <v>0</v>
      </c>
      <c r="V11">
        <v>0</v>
      </c>
      <c r="W11">
        <v>0</v>
      </c>
      <c r="X11">
        <v>0</v>
      </c>
      <c r="Y11">
        <v>0</v>
      </c>
      <c r="Z11">
        <v>-15.018507233182882</v>
      </c>
      <c r="AA11">
        <v>-16.170088905804342</v>
      </c>
      <c r="AB11">
        <v>-16.327169626746684</v>
      </c>
      <c r="AC11">
        <v>-16.455118017857028</v>
      </c>
      <c r="AD11">
        <v>-16.472808220448083</v>
      </c>
      <c r="AE11">
        <v>-16.442325536151603</v>
      </c>
      <c r="AF11">
        <v>-16.439922855613403</v>
      </c>
      <c r="AG11">
        <v>-16.346348946474695</v>
      </c>
      <c r="AH11">
        <v>-16.437090958008554</v>
      </c>
      <c r="AI11">
        <v>-16.257041521546103</v>
      </c>
      <c r="AJ11">
        <v>-16.484426887385716</v>
      </c>
      <c r="AK11">
        <v>-16.355967011389563</v>
      </c>
      <c r="AL11">
        <v>-16.225460977523639</v>
      </c>
      <c r="AM11">
        <v>-16.310629153913066</v>
      </c>
      <c r="AN11">
        <v>-16.172171036413573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-17.312248157803911</v>
      </c>
      <c r="AU11">
        <v>-18.55802074817759</v>
      </c>
      <c r="AV11">
        <v>-19.05479157053044</v>
      </c>
      <c r="AW11">
        <v>-19.100622672779618</v>
      </c>
      <c r="AX11">
        <v>-19.086499118528753</v>
      </c>
      <c r="AY11">
        <v>-19.12686498526012</v>
      </c>
      <c r="AZ11">
        <v>-19.207985375487596</v>
      </c>
      <c r="BA11">
        <v>-19.098965211947551</v>
      </c>
      <c r="BB11">
        <v>-19.185268461517577</v>
      </c>
      <c r="BC11">
        <v>-19.050436326732591</v>
      </c>
      <c r="BD11">
        <v>-18.922013143641799</v>
      </c>
      <c r="BE11">
        <v>-18.786128168257964</v>
      </c>
      <c r="BF11">
        <v>-19.07355712222768</v>
      </c>
      <c r="BG11">
        <v>-18.909952296570459</v>
      </c>
      <c r="BH11">
        <v>-18.833447468710812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-20.381181391626978</v>
      </c>
      <c r="BP11">
        <v>-21.599602580895297</v>
      </c>
      <c r="BQ11">
        <v>-21.790201649592696</v>
      </c>
      <c r="BR11">
        <v>-21.656210185955075</v>
      </c>
      <c r="BS11">
        <v>-21.719890964746504</v>
      </c>
      <c r="BT11">
        <v>-21.874618467030345</v>
      </c>
      <c r="BU11">
        <v>-21.701701192320037</v>
      </c>
      <c r="BV11">
        <v>-21.663975881744232</v>
      </c>
      <c r="BW11">
        <v>-21.521221494822836</v>
      </c>
      <c r="BX11">
        <v>-21.526964741416489</v>
      </c>
      <c r="BY11">
        <v>-21.715487203018803</v>
      </c>
      <c r="BZ11">
        <v>-21.487072000501168</v>
      </c>
      <c r="CA11">
        <v>-21.655602847583356</v>
      </c>
      <c r="CB11">
        <v>-21.510028236381654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-22.274214995169487</v>
      </c>
      <c r="CJ11">
        <v>-23.52976285531134</v>
      </c>
      <c r="CK11">
        <v>-24.343533806791829</v>
      </c>
      <c r="CL11">
        <v>-24.607518147702521</v>
      </c>
      <c r="CM11">
        <v>-24.381597810415595</v>
      </c>
      <c r="CN11">
        <v>-24.331876941197685</v>
      </c>
      <c r="CO11">
        <v>-24.549047307411641</v>
      </c>
      <c r="CP11">
        <v>-24.503122545523805</v>
      </c>
      <c r="CQ11">
        <v>-24.183208280211932</v>
      </c>
      <c r="CR11">
        <v>-24.207333520866722</v>
      </c>
      <c r="CS11">
        <v>-24.26989273589783</v>
      </c>
      <c r="CT11">
        <v>-24.086361821119368</v>
      </c>
      <c r="CU11">
        <v>-24.496501914659238</v>
      </c>
      <c r="CV11">
        <v>-24.073221277178583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-24.460066125415089</v>
      </c>
      <c r="DE11">
        <v>-26.463044487305876</v>
      </c>
      <c r="DF11">
        <v>-27.029213834683901</v>
      </c>
      <c r="DG11">
        <v>-27.157322577137656</v>
      </c>
      <c r="DH11">
        <v>-26.969831656229893</v>
      </c>
      <c r="DI11">
        <v>-27.085900652204245</v>
      </c>
      <c r="DJ11">
        <v>-27.270341405634696</v>
      </c>
      <c r="DK11">
        <v>-27.024966784376819</v>
      </c>
      <c r="DL11">
        <v>-26.938221459400992</v>
      </c>
      <c r="DM11">
        <v>-26.950830378425863</v>
      </c>
      <c r="DN11">
        <v>-26.65319169676707</v>
      </c>
      <c r="DO11">
        <v>-26.852161182448462</v>
      </c>
      <c r="DP11">
        <v>-27.011611426995376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-25.041101399671636</v>
      </c>
      <c r="DY11">
        <v>-27.128372544616358</v>
      </c>
      <c r="DZ11">
        <v>-29.70709295376566</v>
      </c>
      <c r="EA11">
        <v>-29.749698441046885</v>
      </c>
      <c r="EB11">
        <v>-29.960554312754361</v>
      </c>
      <c r="EC11">
        <v>-29.7680843173403</v>
      </c>
      <c r="ED11">
        <v>-29.635191593663254</v>
      </c>
      <c r="EE11">
        <v>-29.627419401416439</v>
      </c>
      <c r="EF11">
        <v>-29.436731917983234</v>
      </c>
      <c r="EG11">
        <v>-29.64656043158978</v>
      </c>
      <c r="EH11">
        <v>-29.426394370718842</v>
      </c>
      <c r="EI11">
        <v>-29.553889207905563</v>
      </c>
      <c r="EJ11">
        <v>-29.489019846491441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-27.781064055731662</v>
      </c>
      <c r="ET11">
        <v>-31.501609445434777</v>
      </c>
      <c r="EU11">
        <v>-32.277715678967972</v>
      </c>
      <c r="EV11">
        <v>-32.1016766934451</v>
      </c>
      <c r="EW11">
        <v>-32.200817882918592</v>
      </c>
      <c r="EX11">
        <v>-32.378791737893437</v>
      </c>
      <c r="EY11">
        <v>-32.168542378132948</v>
      </c>
      <c r="EZ11">
        <v>-32.028608078809789</v>
      </c>
      <c r="FA11">
        <v>-32.042394452559385</v>
      </c>
      <c r="FB11">
        <v>-31.806709627648647</v>
      </c>
      <c r="FC11">
        <v>-31.97830181276165</v>
      </c>
      <c r="FD11">
        <v>-31.993713171839286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-27.944055094962572</v>
      </c>
      <c r="FN11">
        <v>-31.22667123942745</v>
      </c>
      <c r="FO11">
        <v>-34.76759228967984</v>
      </c>
      <c r="FP11">
        <v>-35.10893714382518</v>
      </c>
      <c r="FQ11">
        <v>-35.073142247451067</v>
      </c>
      <c r="FR11">
        <v>-35.238657901439659</v>
      </c>
      <c r="FS11">
        <v>-35.080415090917626</v>
      </c>
      <c r="FT11">
        <v>-34.744187493454596</v>
      </c>
      <c r="FU11">
        <v>-34.70602290539243</v>
      </c>
      <c r="FV11">
        <v>-34.692330893642968</v>
      </c>
      <c r="FW11">
        <v>-34.681274296766418</v>
      </c>
      <c r="FX11">
        <v>-34.822267535871347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-31.236600536228032</v>
      </c>
      <c r="GI11">
        <v>-36.242212475810462</v>
      </c>
      <c r="GJ11">
        <v>-37.786346611830091</v>
      </c>
      <c r="GK11">
        <v>-37.976488877488826</v>
      </c>
      <c r="GL11">
        <v>-37.489516688176835</v>
      </c>
      <c r="GM11">
        <v>-37.296167169076853</v>
      </c>
      <c r="GN11">
        <v>-37.394602808612333</v>
      </c>
      <c r="GO11">
        <v>-37.430682066329446</v>
      </c>
      <c r="GP11">
        <v>-37.431175154557437</v>
      </c>
      <c r="GQ11">
        <v>-37.329205981483391</v>
      </c>
      <c r="GR11">
        <v>-37.204173365629153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-34.733327385081488</v>
      </c>
      <c r="HD11">
        <v>-36.879071739994004</v>
      </c>
      <c r="HE11">
        <v>-39.968757782913094</v>
      </c>
      <c r="HF11">
        <v>-40.518701550356724</v>
      </c>
      <c r="HG11">
        <v>-40.046367279688887</v>
      </c>
      <c r="HH11">
        <v>-39.969938492700457</v>
      </c>
      <c r="HI11">
        <v>-40.14697169687571</v>
      </c>
      <c r="HJ11">
        <v>-39.834589199259064</v>
      </c>
      <c r="HK11">
        <v>-40.052571591220357</v>
      </c>
      <c r="HL11">
        <v>-40.11201468678059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-31.436032574344072</v>
      </c>
      <c r="HY11">
        <v>-35.842535251790132</v>
      </c>
      <c r="HZ11">
        <v>-41.09151202806683</v>
      </c>
      <c r="IA11">
        <v>-42.451678966630055</v>
      </c>
      <c r="IB11">
        <v>-42.578151806285099</v>
      </c>
      <c r="IC11">
        <v>-42.900625791094136</v>
      </c>
      <c r="ID11">
        <v>-42.833617958124563</v>
      </c>
      <c r="IE11">
        <v>-42.557622430003725</v>
      </c>
      <c r="IF11">
        <v>-42.712435050465842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-33.481268582874876</v>
      </c>
      <c r="IU11">
        <v>-40.026555331937445</v>
      </c>
      <c r="IV11">
        <v>-43.836576899887191</v>
      </c>
      <c r="IW11">
        <v>-44.99766619470315</v>
      </c>
      <c r="IX11">
        <v>-45.331721365049077</v>
      </c>
      <c r="IY11">
        <v>-45.449285710354623</v>
      </c>
      <c r="IZ11">
        <v>-44.969804913895366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-23.606697385418226</v>
      </c>
      <c r="JP11">
        <v>-35.943704198588634</v>
      </c>
      <c r="JQ11">
        <v>-44.771494228088919</v>
      </c>
      <c r="JR11">
        <v>-47.009698175372655</v>
      </c>
      <c r="JS11">
        <v>-47.804064868858809</v>
      </c>
      <c r="JT11">
        <v>-48.11009371600607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-34.808881837078218</v>
      </c>
      <c r="KL11">
        <v>-43.142367955535825</v>
      </c>
      <c r="KM11">
        <v>-48.759612269904551</v>
      </c>
      <c r="KN11">
        <v>-49.894758944483648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-25.231455139110835</v>
      </c>
      <c r="LG11">
        <v>-42.573627192446487</v>
      </c>
      <c r="LH11">
        <v>-48.772519483939469</v>
      </c>
      <c r="LI11" s="102"/>
      <c r="LJ11" s="102"/>
      <c r="LL11" s="102" t="s">
        <v>17</v>
      </c>
      <c r="LR11">
        <v>10</v>
      </c>
      <c r="LS11" s="44">
        <v>0.5</v>
      </c>
      <c r="LT11">
        <f t="shared" ref="LT11:MM11" si="13">FY$2*$LO$2 + FY$79*$LO$79 + FY$82*$LO$82+ FY$78*$LO$78 + FY$70*$LO$70 -(FY$65*$LO$65*1000/27.6 + FY$66*$LO$66 + FY$67*$LO$67 + FY$71*$LO$71 + FY$74*$LO$74 + FY$76*$LO$76 + FY$80*$LO$80 + FY$83*$LO$83 +FY$86*$LO$86)</f>
        <v>0</v>
      </c>
      <c r="LU11">
        <f t="shared" si="13"/>
        <v>0</v>
      </c>
      <c r="LV11">
        <f t="shared" si="13"/>
        <v>0</v>
      </c>
      <c r="LW11">
        <f t="shared" si="13"/>
        <v>0</v>
      </c>
      <c r="LX11">
        <f t="shared" si="13"/>
        <v>0</v>
      </c>
      <c r="LY11">
        <f t="shared" si="13"/>
        <v>0</v>
      </c>
      <c r="LZ11">
        <f t="shared" si="13"/>
        <v>0</v>
      </c>
      <c r="MA11">
        <f t="shared" si="13"/>
        <v>0</v>
      </c>
      <c r="MB11">
        <f t="shared" si="13"/>
        <v>0</v>
      </c>
      <c r="MC11">
        <f t="shared" si="13"/>
        <v>-745.10764385298535</v>
      </c>
      <c r="MD11">
        <f t="shared" si="13"/>
        <v>-753.68007905691775</v>
      </c>
      <c r="ME11">
        <f t="shared" si="13"/>
        <v>-754.50457964227826</v>
      </c>
      <c r="MF11">
        <f t="shared" si="13"/>
        <v>-754.69520732598176</v>
      </c>
      <c r="MG11">
        <f t="shared" si="13"/>
        <v>-757.09041023978352</v>
      </c>
      <c r="MH11">
        <f t="shared" si="13"/>
        <v>-738.76802823116304</v>
      </c>
      <c r="MI11">
        <f t="shared" si="13"/>
        <v>-739.62240625593404</v>
      </c>
      <c r="MJ11">
        <f t="shared" si="13"/>
        <v>-740.8449817753135</v>
      </c>
      <c r="MK11">
        <f t="shared" si="13"/>
        <v>-737.88744796349056</v>
      </c>
      <c r="ML11">
        <f t="shared" si="13"/>
        <v>-742.02640088022599</v>
      </c>
      <c r="MM11">
        <f t="shared" si="13"/>
        <v>-736.4091353578915</v>
      </c>
      <c r="MO11" s="95">
        <f t="shared" si="2"/>
        <v>2.8889E+18</v>
      </c>
      <c r="MP11" s="44">
        <f t="shared" si="3"/>
        <v>11.59365</v>
      </c>
      <c r="MQ11" s="44">
        <v>0.5</v>
      </c>
      <c r="MR11" s="35">
        <f>0.41*MD11+0.59*ME11</f>
        <v>-754.16653440228038</v>
      </c>
      <c r="MS11" s="35">
        <f t="shared" si="4"/>
        <v>-0.75416653440228043</v>
      </c>
      <c r="MT11" s="35">
        <f t="shared" si="5"/>
        <v>-0.26105664245985682</v>
      </c>
      <c r="MU11" s="35">
        <v>25.351328015622943</v>
      </c>
    </row>
    <row r="12" spans="1:365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13.229359220043694</v>
      </c>
      <c r="H12">
        <v>13.698320729787115</v>
      </c>
      <c r="I12">
        <v>13.947138154388867</v>
      </c>
      <c r="J12">
        <v>13.822150616476888</v>
      </c>
      <c r="K12">
        <v>13.835819161532404</v>
      </c>
      <c r="L12">
        <v>13.798414659333879</v>
      </c>
      <c r="M12">
        <v>13.849272422093506</v>
      </c>
      <c r="N12">
        <v>13.840862325475079</v>
      </c>
      <c r="O12">
        <v>13.737161363385754</v>
      </c>
      <c r="P12">
        <v>13.582208347717971</v>
      </c>
      <c r="Q12">
        <v>13.672511727963448</v>
      </c>
      <c r="R12">
        <v>13.697629594998251</v>
      </c>
      <c r="S12">
        <v>13.672068198210983</v>
      </c>
      <c r="T12">
        <v>13.739446143090284</v>
      </c>
      <c r="U12">
        <v>0</v>
      </c>
      <c r="V12">
        <v>0</v>
      </c>
      <c r="W12">
        <v>0</v>
      </c>
      <c r="X12">
        <v>0</v>
      </c>
      <c r="Y12">
        <v>0</v>
      </c>
      <c r="Z12">
        <v>15.018507233182881</v>
      </c>
      <c r="AA12">
        <v>16.170088905804342</v>
      </c>
      <c r="AB12">
        <v>16.327169626746684</v>
      </c>
      <c r="AC12">
        <v>16.455118017857025</v>
      </c>
      <c r="AD12">
        <v>16.47280822044808</v>
      </c>
      <c r="AE12">
        <v>16.442325536151603</v>
      </c>
      <c r="AF12">
        <v>16.439922855613403</v>
      </c>
      <c r="AG12">
        <v>16.346348946474698</v>
      </c>
      <c r="AH12">
        <v>16.437090958008554</v>
      </c>
      <c r="AI12">
        <v>16.269940844498965</v>
      </c>
      <c r="AJ12">
        <v>16.50009623522303</v>
      </c>
      <c r="AK12">
        <v>16.372378422145907</v>
      </c>
      <c r="AL12">
        <v>16.240835481228718</v>
      </c>
      <c r="AM12">
        <v>16.325535700589054</v>
      </c>
      <c r="AN12">
        <v>16.186007801903539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17.312248157803907</v>
      </c>
      <c r="AU12">
        <v>18.55802074817759</v>
      </c>
      <c r="AV12">
        <v>19.054791570530437</v>
      </c>
      <c r="AW12">
        <v>19.100622672779608</v>
      </c>
      <c r="AX12">
        <v>19.086499118528742</v>
      </c>
      <c r="AY12">
        <v>19.126864985260106</v>
      </c>
      <c r="AZ12">
        <v>19.207985375487592</v>
      </c>
      <c r="BA12">
        <v>19.09896521194754</v>
      </c>
      <c r="BB12">
        <v>19.185268461517573</v>
      </c>
      <c r="BC12">
        <v>19.068887675433253</v>
      </c>
      <c r="BD12">
        <v>18.940769220579213</v>
      </c>
      <c r="BE12">
        <v>18.802917093320328</v>
      </c>
      <c r="BF12">
        <v>19.091039919723997</v>
      </c>
      <c r="BG12">
        <v>18.928878191593277</v>
      </c>
      <c r="BH12">
        <v>18.850659652913851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20.381181391626978</v>
      </c>
      <c r="BP12">
        <v>21.599602580895297</v>
      </c>
      <c r="BQ12">
        <v>21.790201649592696</v>
      </c>
      <c r="BR12">
        <v>21.656210185955075</v>
      </c>
      <c r="BS12">
        <v>21.719890964746504</v>
      </c>
      <c r="BT12">
        <v>21.874618467030341</v>
      </c>
      <c r="BU12">
        <v>21.701701192320044</v>
      </c>
      <c r="BV12">
        <v>21.663975881744232</v>
      </c>
      <c r="BW12">
        <v>21.543605183507587</v>
      </c>
      <c r="BX12">
        <v>21.546543079972412</v>
      </c>
      <c r="BY12">
        <v>21.735475100526219</v>
      </c>
      <c r="BZ12">
        <v>21.506919330779219</v>
      </c>
      <c r="CA12">
        <v>21.673924158683807</v>
      </c>
      <c r="CB12">
        <v>21.531504703842405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22.274214995169487</v>
      </c>
      <c r="CJ12">
        <v>23.52976285531134</v>
      </c>
      <c r="CK12">
        <v>24.343533806791829</v>
      </c>
      <c r="CL12">
        <v>24.607518147702521</v>
      </c>
      <c r="CM12">
        <v>24.381597810415592</v>
      </c>
      <c r="CN12">
        <v>24.331876941197685</v>
      </c>
      <c r="CO12">
        <v>24.549047307411641</v>
      </c>
      <c r="CP12">
        <v>24.503122545523812</v>
      </c>
      <c r="CQ12">
        <v>24.207245909707598</v>
      </c>
      <c r="CR12">
        <v>24.229124662684086</v>
      </c>
      <c r="CS12">
        <v>24.289003428908977</v>
      </c>
      <c r="CT12">
        <v>24.111891853325563</v>
      </c>
      <c r="CU12">
        <v>24.517778100274146</v>
      </c>
      <c r="CV12">
        <v>24.096605855150621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24.460066125415082</v>
      </c>
      <c r="DE12">
        <v>26.463044487305876</v>
      </c>
      <c r="DF12">
        <v>27.029213834683905</v>
      </c>
      <c r="DG12">
        <v>27.157322577137652</v>
      </c>
      <c r="DH12">
        <v>26.9698316562299</v>
      </c>
      <c r="DI12">
        <v>27.085900652204245</v>
      </c>
      <c r="DJ12">
        <v>27.270341405634689</v>
      </c>
      <c r="DK12">
        <v>27.048164253845332</v>
      </c>
      <c r="DL12">
        <v>26.964706265516202</v>
      </c>
      <c r="DM12">
        <v>26.972275126357331</v>
      </c>
      <c r="DN12">
        <v>26.67803425357204</v>
      </c>
      <c r="DO12">
        <v>26.87637148579903</v>
      </c>
      <c r="DP12">
        <v>27.038033047159253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25.041101399671632</v>
      </c>
      <c r="DY12">
        <v>27.128372544616351</v>
      </c>
      <c r="DZ12">
        <v>29.70709295376566</v>
      </c>
      <c r="EA12">
        <v>29.749698441046881</v>
      </c>
      <c r="EB12">
        <v>29.960554312754358</v>
      </c>
      <c r="EC12">
        <v>29.768084317340296</v>
      </c>
      <c r="ED12">
        <v>29.635191593663254</v>
      </c>
      <c r="EE12">
        <v>29.652865482034592</v>
      </c>
      <c r="EF12">
        <v>29.460482629151464</v>
      </c>
      <c r="EG12">
        <v>29.674491608318423</v>
      </c>
      <c r="EH12">
        <v>29.450711533837282</v>
      </c>
      <c r="EI12">
        <v>29.581766834731287</v>
      </c>
      <c r="EJ12">
        <v>29.515162663626761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27.781064055731662</v>
      </c>
      <c r="ET12">
        <v>31.501609445434777</v>
      </c>
      <c r="EU12">
        <v>32.277715678967972</v>
      </c>
      <c r="EV12">
        <v>32.1016766934451</v>
      </c>
      <c r="EW12">
        <v>32.200817882918592</v>
      </c>
      <c r="EX12">
        <v>32.378791737893437</v>
      </c>
      <c r="EY12">
        <v>32.197078109125975</v>
      </c>
      <c r="EZ12">
        <v>32.058814809505485</v>
      </c>
      <c r="FA12">
        <v>32.073229537755282</v>
      </c>
      <c r="FB12">
        <v>31.837628792638608</v>
      </c>
      <c r="FC12">
        <v>32.009984955011106</v>
      </c>
      <c r="FD12">
        <v>32.023243714094427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27.944055094962572</v>
      </c>
      <c r="FN12">
        <v>31.22667123942745</v>
      </c>
      <c r="FO12">
        <v>34.76759228967984</v>
      </c>
      <c r="FP12">
        <v>35.10893714382518</v>
      </c>
      <c r="FQ12">
        <v>35.073142247451067</v>
      </c>
      <c r="FR12">
        <v>35.238657901439652</v>
      </c>
      <c r="FS12">
        <v>35.110334844114206</v>
      </c>
      <c r="FT12">
        <v>34.778517127446214</v>
      </c>
      <c r="FU12">
        <v>34.73205085309808</v>
      </c>
      <c r="FV12">
        <v>34.722688815657143</v>
      </c>
      <c r="FW12">
        <v>34.715696872381777</v>
      </c>
      <c r="FX12">
        <v>34.857007919583133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31.236600536228032</v>
      </c>
      <c r="GI12">
        <v>36.242212475810462</v>
      </c>
      <c r="GJ12">
        <v>37.786346611830091</v>
      </c>
      <c r="GK12">
        <v>37.976488877488826</v>
      </c>
      <c r="GL12">
        <v>37.489516688176828</v>
      </c>
      <c r="GM12">
        <v>37.332765267309398</v>
      </c>
      <c r="GN12">
        <v>37.428382452241912</v>
      </c>
      <c r="GO12">
        <v>37.463246682446901</v>
      </c>
      <c r="GP12">
        <v>37.464646237948138</v>
      </c>
      <c r="GQ12">
        <v>37.358463284534643</v>
      </c>
      <c r="GR12">
        <v>37.243022182756803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34.733327385081488</v>
      </c>
      <c r="HD12">
        <v>36.879071739994011</v>
      </c>
      <c r="HE12">
        <v>39.968757782913094</v>
      </c>
      <c r="HF12">
        <v>40.518701550356724</v>
      </c>
      <c r="HG12">
        <v>40.088794325898256</v>
      </c>
      <c r="HH12">
        <v>40.010861123052223</v>
      </c>
      <c r="HI12">
        <v>40.181769836611082</v>
      </c>
      <c r="HJ12">
        <v>39.8722449236746</v>
      </c>
      <c r="HK12">
        <v>40.09000555717045</v>
      </c>
      <c r="HL12">
        <v>40.1500757318463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31.436032574344068</v>
      </c>
      <c r="HY12">
        <v>35.842535251790117</v>
      </c>
      <c r="HZ12">
        <v>41.091512028066816</v>
      </c>
      <c r="IA12">
        <v>42.487243731983128</v>
      </c>
      <c r="IB12">
        <v>42.621331079727284</v>
      </c>
      <c r="IC12">
        <v>42.940571090818466</v>
      </c>
      <c r="ID12">
        <v>42.8756232234742</v>
      </c>
      <c r="IE12">
        <v>42.597698612260992</v>
      </c>
      <c r="IF12">
        <v>42.754027650416518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33.481268582874876</v>
      </c>
      <c r="IU12">
        <v>40.097205724483622</v>
      </c>
      <c r="IV12">
        <v>43.870156873833267</v>
      </c>
      <c r="IW12">
        <v>45.039287812603135</v>
      </c>
      <c r="IX12">
        <v>45.375061907605357</v>
      </c>
      <c r="IY12">
        <v>45.489032438167307</v>
      </c>
      <c r="IZ12">
        <v>45.015261521837871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23.606697385418226</v>
      </c>
      <c r="JP12">
        <v>36.456728103850004</v>
      </c>
      <c r="JQ12">
        <v>44.817494817488402</v>
      </c>
      <c r="JR12">
        <v>47.047306148504596</v>
      </c>
      <c r="JS12">
        <v>47.84509708652336</v>
      </c>
      <c r="JT12">
        <v>48.153955319633312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35.27658707538145</v>
      </c>
      <c r="KL12">
        <v>43.223566578239058</v>
      </c>
      <c r="KM12">
        <v>48.795273794793609</v>
      </c>
      <c r="KN12">
        <v>49.937608783353433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25.231455139110832</v>
      </c>
      <c r="LG12">
        <v>42.798173282058961</v>
      </c>
      <c r="LH12">
        <v>48.827287290992359</v>
      </c>
      <c r="LI12" s="102"/>
      <c r="LJ12" s="102"/>
      <c r="LL12" s="102" t="s">
        <v>19</v>
      </c>
      <c r="LR12">
        <v>11</v>
      </c>
      <c r="LS12" s="44">
        <v>0.55000000000000004</v>
      </c>
      <c r="LT12">
        <f t="shared" ref="LT12:MM12" si="14">GS$2*$LO$2 + GS$79*$LO$79 + GS$82*$LO$82+ GS$78*$LO$78 + GS$70*$LO$70 -(GS$65*$LO$65*1000/27.6 + GS$66*$LO$66 + GS$67*$LO$67 + GS$71*$LO$71 + GS$74*$LO$74 + GS$76*$LO$76 + GS$80*$LO$80 + GS$83*$LO$83 +GS$86*$LO$86)</f>
        <v>0</v>
      </c>
      <c r="LU12">
        <f t="shared" si="14"/>
        <v>0</v>
      </c>
      <c r="LV12">
        <f t="shared" si="14"/>
        <v>0</v>
      </c>
      <c r="LW12">
        <f t="shared" si="14"/>
        <v>0</v>
      </c>
      <c r="LX12">
        <f t="shared" si="14"/>
        <v>0</v>
      </c>
      <c r="LY12">
        <f t="shared" si="14"/>
        <v>0</v>
      </c>
      <c r="LZ12">
        <f t="shared" si="14"/>
        <v>0</v>
      </c>
      <c r="MA12">
        <f t="shared" si="14"/>
        <v>0</v>
      </c>
      <c r="MB12">
        <f t="shared" si="14"/>
        <v>0</v>
      </c>
      <c r="MC12">
        <f t="shared" si="14"/>
        <v>0</v>
      </c>
      <c r="MD12">
        <f t="shared" si="14"/>
        <v>-793.89345724027226</v>
      </c>
      <c r="ME12">
        <f t="shared" si="14"/>
        <v>-822.62188593648898</v>
      </c>
      <c r="MF12">
        <f t="shared" si="14"/>
        <v>-828.66609045217774</v>
      </c>
      <c r="MG12">
        <f t="shared" si="14"/>
        <v>-826.09731463067146</v>
      </c>
      <c r="MH12">
        <f t="shared" si="14"/>
        <v>-817.2736662700845</v>
      </c>
      <c r="MI12">
        <f t="shared" si="14"/>
        <v>-815.22287601904827</v>
      </c>
      <c r="MJ12">
        <f t="shared" si="14"/>
        <v>-811.80809129802947</v>
      </c>
      <c r="MK12">
        <f t="shared" si="14"/>
        <v>-812.30367486432078</v>
      </c>
      <c r="ML12">
        <f t="shared" si="14"/>
        <v>-814.05775860684662</v>
      </c>
      <c r="MM12">
        <f t="shared" si="14"/>
        <v>-810.79245532841014</v>
      </c>
      <c r="MO12" s="95">
        <f t="shared" si="2"/>
        <v>2.98581E+18</v>
      </c>
      <c r="MP12" s="44">
        <f t="shared" si="3"/>
        <v>12.190995000000001</v>
      </c>
      <c r="MQ12" s="44">
        <v>0.55000000000000004</v>
      </c>
      <c r="MR12" s="35">
        <f>0.8*ME12+0.2*MF12</f>
        <v>-823.83072683962678</v>
      </c>
      <c r="MS12" s="35">
        <f t="shared" si="4"/>
        <v>-0.82383072683962677</v>
      </c>
      <c r="MT12" s="35">
        <f t="shared" si="5"/>
        <v>-0.27591532175176142</v>
      </c>
      <c r="MU12" s="35">
        <v>22.329330973549432</v>
      </c>
    </row>
    <row r="13" spans="1:365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13.229359220043694</v>
      </c>
      <c r="H13">
        <v>13.698320729787115</v>
      </c>
      <c r="I13">
        <v>13.947138154388867</v>
      </c>
      <c r="J13">
        <v>13.82215061647689</v>
      </c>
      <c r="K13">
        <v>13.835819161532404</v>
      </c>
      <c r="L13">
        <v>13.798414659333879</v>
      </c>
      <c r="M13">
        <v>13.849272422093506</v>
      </c>
      <c r="N13">
        <v>13.840862325475079</v>
      </c>
      <c r="O13">
        <v>13.737161363385754</v>
      </c>
      <c r="P13">
        <v>13.582208347717971</v>
      </c>
      <c r="Q13">
        <v>13.672511727963448</v>
      </c>
      <c r="R13">
        <v>13.697629594998251</v>
      </c>
      <c r="S13">
        <v>13.672068198210983</v>
      </c>
      <c r="T13">
        <v>13.739446143090284</v>
      </c>
      <c r="U13">
        <v>0</v>
      </c>
      <c r="V13">
        <v>0</v>
      </c>
      <c r="W13">
        <v>0</v>
      </c>
      <c r="X13">
        <v>0</v>
      </c>
      <c r="Y13">
        <v>0</v>
      </c>
      <c r="Z13">
        <v>15.018507233182881</v>
      </c>
      <c r="AA13">
        <v>16.170088905804342</v>
      </c>
      <c r="AB13">
        <v>16.327169626746684</v>
      </c>
      <c r="AC13">
        <v>16.455118017857025</v>
      </c>
      <c r="AD13">
        <v>16.47280822044808</v>
      </c>
      <c r="AE13">
        <v>16.442325536151603</v>
      </c>
      <c r="AF13">
        <v>16.439922855613403</v>
      </c>
      <c r="AG13">
        <v>16.346348946474698</v>
      </c>
      <c r="AH13">
        <v>16.437090958008554</v>
      </c>
      <c r="AI13">
        <v>16.269940844498965</v>
      </c>
      <c r="AJ13">
        <v>16.50009623522303</v>
      </c>
      <c r="AK13">
        <v>16.372378422145907</v>
      </c>
      <c r="AL13">
        <v>16.240835481228718</v>
      </c>
      <c r="AM13">
        <v>16.325535700589054</v>
      </c>
      <c r="AN13">
        <v>16.186007801903539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17.312248157803907</v>
      </c>
      <c r="AU13">
        <v>18.55802074817759</v>
      </c>
      <c r="AV13">
        <v>19.054791570530437</v>
      </c>
      <c r="AW13">
        <v>19.100622672779608</v>
      </c>
      <c r="AX13">
        <v>19.086499118528742</v>
      </c>
      <c r="AY13">
        <v>19.126864985260106</v>
      </c>
      <c r="AZ13">
        <v>19.207985375487592</v>
      </c>
      <c r="BA13">
        <v>19.09896521194754</v>
      </c>
      <c r="BB13">
        <v>19.185268461517573</v>
      </c>
      <c r="BC13">
        <v>19.068887675433253</v>
      </c>
      <c r="BD13">
        <v>18.940769220579213</v>
      </c>
      <c r="BE13">
        <v>18.802917093320328</v>
      </c>
      <c r="BF13">
        <v>19.091039919723997</v>
      </c>
      <c r="BG13">
        <v>18.928878191593277</v>
      </c>
      <c r="BH13">
        <v>18.850659652913851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20.381181391626978</v>
      </c>
      <c r="BP13">
        <v>21.599602580895297</v>
      </c>
      <c r="BQ13">
        <v>21.790201649592696</v>
      </c>
      <c r="BR13">
        <v>21.656210185955075</v>
      </c>
      <c r="BS13">
        <v>21.719890964746504</v>
      </c>
      <c r="BT13">
        <v>21.874618467030341</v>
      </c>
      <c r="BU13">
        <v>21.701701192320044</v>
      </c>
      <c r="BV13">
        <v>21.663975881744232</v>
      </c>
      <c r="BW13">
        <v>21.543605183507587</v>
      </c>
      <c r="BX13">
        <v>21.546543079972412</v>
      </c>
      <c r="BY13">
        <v>21.735475100526219</v>
      </c>
      <c r="BZ13">
        <v>21.506919330779219</v>
      </c>
      <c r="CA13">
        <v>21.673924158683807</v>
      </c>
      <c r="CB13">
        <v>21.531504703842405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22.274214995169487</v>
      </c>
      <c r="CJ13">
        <v>23.52976285531134</v>
      </c>
      <c r="CK13">
        <v>24.343533806791829</v>
      </c>
      <c r="CL13">
        <v>24.607518147702521</v>
      </c>
      <c r="CM13">
        <v>24.381597810415592</v>
      </c>
      <c r="CN13">
        <v>24.331876941197685</v>
      </c>
      <c r="CO13">
        <v>24.549047307411641</v>
      </c>
      <c r="CP13">
        <v>24.503122545523812</v>
      </c>
      <c r="CQ13">
        <v>24.207245909707598</v>
      </c>
      <c r="CR13">
        <v>24.229124662684086</v>
      </c>
      <c r="CS13">
        <v>24.28900342890898</v>
      </c>
      <c r="CT13">
        <v>24.111891853325563</v>
      </c>
      <c r="CU13">
        <v>24.517778100274146</v>
      </c>
      <c r="CV13">
        <v>24.096605855150621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24.460066125415082</v>
      </c>
      <c r="DE13">
        <v>26.463044487305869</v>
      </c>
      <c r="DF13">
        <v>27.029213834683905</v>
      </c>
      <c r="DG13">
        <v>27.157322577137652</v>
      </c>
      <c r="DH13">
        <v>26.9698316562299</v>
      </c>
      <c r="DI13">
        <v>27.085900652204245</v>
      </c>
      <c r="DJ13">
        <v>27.270341405634689</v>
      </c>
      <c r="DK13">
        <v>27.048164253845332</v>
      </c>
      <c r="DL13">
        <v>26.964706265516202</v>
      </c>
      <c r="DM13">
        <v>26.972275126357331</v>
      </c>
      <c r="DN13">
        <v>26.67803425357204</v>
      </c>
      <c r="DO13">
        <v>26.87637148579903</v>
      </c>
      <c r="DP13">
        <v>27.038033047159253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25.041101399671632</v>
      </c>
      <c r="DY13">
        <v>27.128372544616351</v>
      </c>
      <c r="DZ13">
        <v>29.70709295376566</v>
      </c>
      <c r="EA13">
        <v>29.749698441046881</v>
      </c>
      <c r="EB13">
        <v>29.960554312754358</v>
      </c>
      <c r="EC13">
        <v>29.768084317340296</v>
      </c>
      <c r="ED13">
        <v>29.635191593663254</v>
      </c>
      <c r="EE13">
        <v>29.652865482034588</v>
      </c>
      <c r="EF13">
        <v>29.460482629151464</v>
      </c>
      <c r="EG13">
        <v>29.674491608318423</v>
      </c>
      <c r="EH13">
        <v>29.450711533837282</v>
      </c>
      <c r="EI13">
        <v>29.581766834731287</v>
      </c>
      <c r="EJ13">
        <v>29.515162663626761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27.781064055731662</v>
      </c>
      <c r="ET13">
        <v>31.501609445434777</v>
      </c>
      <c r="EU13">
        <v>32.277715678967972</v>
      </c>
      <c r="EV13">
        <v>32.1016766934451</v>
      </c>
      <c r="EW13">
        <v>32.200817882918592</v>
      </c>
      <c r="EX13">
        <v>32.378791737893437</v>
      </c>
      <c r="EY13">
        <v>32.197078109125975</v>
      </c>
      <c r="EZ13">
        <v>32.058814809505485</v>
      </c>
      <c r="FA13">
        <v>32.073229537755282</v>
      </c>
      <c r="FB13">
        <v>31.837628792638608</v>
      </c>
      <c r="FC13">
        <v>32.009984955011106</v>
      </c>
      <c r="FD13">
        <v>32.023243714094427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27.944055094962572</v>
      </c>
      <c r="FN13">
        <v>31.226671239427446</v>
      </c>
      <c r="FO13">
        <v>34.76759228967984</v>
      </c>
      <c r="FP13">
        <v>35.108937143825173</v>
      </c>
      <c r="FQ13">
        <v>35.073142247451067</v>
      </c>
      <c r="FR13">
        <v>35.238657901439659</v>
      </c>
      <c r="FS13">
        <v>35.110334844114199</v>
      </c>
      <c r="FT13">
        <v>34.778517127446207</v>
      </c>
      <c r="FU13">
        <v>34.73205085309808</v>
      </c>
      <c r="FV13">
        <v>34.722688815657136</v>
      </c>
      <c r="FW13">
        <v>34.715696872381784</v>
      </c>
      <c r="FX13">
        <v>34.857007919583133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31.236600536228032</v>
      </c>
      <c r="GI13">
        <v>36.242212475810462</v>
      </c>
      <c r="GJ13">
        <v>37.786346611830083</v>
      </c>
      <c r="GK13">
        <v>37.976488877488826</v>
      </c>
      <c r="GL13">
        <v>37.489516688176828</v>
      </c>
      <c r="GM13">
        <v>37.332765267309398</v>
      </c>
      <c r="GN13">
        <v>37.428382452241912</v>
      </c>
      <c r="GO13">
        <v>37.463246682446901</v>
      </c>
      <c r="GP13">
        <v>37.464646237948138</v>
      </c>
      <c r="GQ13">
        <v>37.358463284534643</v>
      </c>
      <c r="GR13">
        <v>37.243022182756803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34.733327385081488</v>
      </c>
      <c r="HD13">
        <v>36.879071739994011</v>
      </c>
      <c r="HE13">
        <v>39.968757782913094</v>
      </c>
      <c r="HF13">
        <v>40.518701550356724</v>
      </c>
      <c r="HG13">
        <v>40.088794325898263</v>
      </c>
      <c r="HH13">
        <v>40.010861123052223</v>
      </c>
      <c r="HI13">
        <v>40.181769836611082</v>
      </c>
      <c r="HJ13">
        <v>39.8722449236746</v>
      </c>
      <c r="HK13">
        <v>40.09000555717045</v>
      </c>
      <c r="HL13">
        <v>40.1500757318463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31.436032574344068</v>
      </c>
      <c r="HY13">
        <v>35.842535251790132</v>
      </c>
      <c r="HZ13">
        <v>41.091512028066816</v>
      </c>
      <c r="IA13">
        <v>42.487243731983128</v>
      </c>
      <c r="IB13">
        <v>42.621331079727284</v>
      </c>
      <c r="IC13">
        <v>42.940571090818466</v>
      </c>
      <c r="ID13">
        <v>42.8756232234742</v>
      </c>
      <c r="IE13">
        <v>42.597698612260992</v>
      </c>
      <c r="IF13">
        <v>42.754027650416518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33.481268582874876</v>
      </c>
      <c r="IU13">
        <v>40.097205724483622</v>
      </c>
      <c r="IV13">
        <v>43.870156873833267</v>
      </c>
      <c r="IW13">
        <v>45.039287812603135</v>
      </c>
      <c r="IX13">
        <v>45.375061907605357</v>
      </c>
      <c r="IY13">
        <v>45.489032438167307</v>
      </c>
      <c r="IZ13">
        <v>45.015261521837871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23.606697385418226</v>
      </c>
      <c r="JP13">
        <v>36.456728103850004</v>
      </c>
      <c r="JQ13">
        <v>44.817494817488395</v>
      </c>
      <c r="JR13">
        <v>47.047306148504596</v>
      </c>
      <c r="JS13">
        <v>47.84509708652336</v>
      </c>
      <c r="JT13">
        <v>48.153955319633312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35.27658707538145</v>
      </c>
      <c r="KL13">
        <v>43.223566578239058</v>
      </c>
      <c r="KM13">
        <v>48.795273794793609</v>
      </c>
      <c r="KN13">
        <v>49.937608783353433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25.231455139110832</v>
      </c>
      <c r="LG13">
        <v>42.798173282058961</v>
      </c>
      <c r="LH13">
        <v>48.827287290992359</v>
      </c>
      <c r="LI13" s="102"/>
      <c r="LJ13" s="102"/>
      <c r="LL13" s="102" t="s">
        <v>21</v>
      </c>
      <c r="LR13">
        <v>12</v>
      </c>
      <c r="LS13" s="44">
        <v>0.6</v>
      </c>
      <c r="LT13">
        <f t="shared" ref="LT13:MM13" si="15">HM$2*$LO$2 + HM$79*$LO$79 + HM$82*$LO$82+ HM$78*$LO$78 + HM$70*$LO$70 -(HM$65*$LO$65*1000/27.6 + HM$66*$LO$66 + HM$67*$LO$67 + HM$71*$LO$71 + HM$74*$LO$74 + HM$76*$LO$76 + HM$80*$LO$80 + HM$83*$LO$83 +HM$86*$LO$86)</f>
        <v>0</v>
      </c>
      <c r="LU13">
        <f t="shared" si="15"/>
        <v>0</v>
      </c>
      <c r="LV13">
        <f t="shared" si="15"/>
        <v>0</v>
      </c>
      <c r="LW13">
        <f t="shared" si="15"/>
        <v>0</v>
      </c>
      <c r="LX13">
        <f t="shared" si="15"/>
        <v>0</v>
      </c>
      <c r="LY13">
        <f t="shared" si="15"/>
        <v>0</v>
      </c>
      <c r="LZ13">
        <f t="shared" si="15"/>
        <v>0</v>
      </c>
      <c r="MA13">
        <f t="shared" si="15"/>
        <v>0</v>
      </c>
      <c r="MB13">
        <f t="shared" si="15"/>
        <v>0</v>
      </c>
      <c r="MC13">
        <f t="shared" si="15"/>
        <v>0</v>
      </c>
      <c r="MD13">
        <f t="shared" si="15"/>
        <v>0</v>
      </c>
      <c r="ME13">
        <f t="shared" si="15"/>
        <v>-863.91681066337333</v>
      </c>
      <c r="MF13">
        <f t="shared" si="15"/>
        <v>-897.15707113352255</v>
      </c>
      <c r="MG13">
        <f t="shared" si="15"/>
        <v>-903.9311729071851</v>
      </c>
      <c r="MH13">
        <f t="shared" si="15"/>
        <v>-876.95187950373656</v>
      </c>
      <c r="MI13">
        <f t="shared" si="15"/>
        <v>-885.69706128234975</v>
      </c>
      <c r="MJ13">
        <f t="shared" si="15"/>
        <v>-890.72140922403196</v>
      </c>
      <c r="MK13">
        <f t="shared" si="15"/>
        <v>-884.64497952692909</v>
      </c>
      <c r="ML13">
        <f t="shared" si="15"/>
        <v>-888.97987945730711</v>
      </c>
      <c r="MM13">
        <f t="shared" si="15"/>
        <v>-887.59483382701728</v>
      </c>
      <c r="MO13" s="95">
        <f t="shared" si="2"/>
        <v>3.08272E+18</v>
      </c>
      <c r="MP13" s="44">
        <f t="shared" si="3"/>
        <v>12.78834</v>
      </c>
      <c r="MQ13" s="44">
        <v>0.6</v>
      </c>
      <c r="MR13" s="35">
        <f>0.21*ME13+0.79*MF13</f>
        <v>-890.17661643479119</v>
      </c>
      <c r="MS13" s="35">
        <f t="shared" si="4"/>
        <v>-0.89017661643479118</v>
      </c>
      <c r="MT13" s="35">
        <f t="shared" si="5"/>
        <v>-0.28876337015194087</v>
      </c>
      <c r="MU13" s="35">
        <v>18.075324566482269</v>
      </c>
    </row>
    <row r="14" spans="1:365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5.6271855169006741</v>
      </c>
      <c r="H14">
        <v>5.8511886963014978</v>
      </c>
      <c r="I14">
        <v>5.9661359717779394</v>
      </c>
      <c r="J14">
        <v>5.9131372585018882</v>
      </c>
      <c r="K14">
        <v>5.9132232097158184</v>
      </c>
      <c r="L14">
        <v>5.8953724724727916</v>
      </c>
      <c r="M14">
        <v>5.9220627704429116</v>
      </c>
      <c r="N14">
        <v>5.9182932972148219</v>
      </c>
      <c r="O14">
        <v>5.8779723878600274</v>
      </c>
      <c r="P14">
        <v>5.7996267953581464</v>
      </c>
      <c r="Q14">
        <v>5.8442071159894882</v>
      </c>
      <c r="R14">
        <v>5.8528323004022083</v>
      </c>
      <c r="S14">
        <v>5.8393610600575423</v>
      </c>
      <c r="T14">
        <v>5.8863418657611843</v>
      </c>
      <c r="U14">
        <v>0</v>
      </c>
      <c r="V14">
        <v>0</v>
      </c>
      <c r="W14">
        <v>0</v>
      </c>
      <c r="X14">
        <v>0</v>
      </c>
      <c r="Y14">
        <v>0</v>
      </c>
      <c r="Z14">
        <v>5.9728083787895434</v>
      </c>
      <c r="AA14">
        <v>6.6262070915603157</v>
      </c>
      <c r="AB14">
        <v>6.72087054241989</v>
      </c>
      <c r="AC14">
        <v>6.7798938418886907</v>
      </c>
      <c r="AD14">
        <v>6.8047214034710244</v>
      </c>
      <c r="AE14">
        <v>6.7826131366626372</v>
      </c>
      <c r="AF14">
        <v>6.7840657172854764</v>
      </c>
      <c r="AG14">
        <v>6.7364626706378417</v>
      </c>
      <c r="AH14">
        <v>6.787427332838015</v>
      </c>
      <c r="AI14">
        <v>6.7074058454167682</v>
      </c>
      <c r="AJ14">
        <v>6.8138740580108275</v>
      </c>
      <c r="AK14">
        <v>6.75644145887936</v>
      </c>
      <c r="AL14">
        <v>6.6928207838814728</v>
      </c>
      <c r="AM14">
        <v>6.7349898066946619</v>
      </c>
      <c r="AN14">
        <v>6.6684359875567685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6.6598266788101874</v>
      </c>
      <c r="AU14">
        <v>7.2897564845415364</v>
      </c>
      <c r="AV14">
        <v>7.5742525082531778</v>
      </c>
      <c r="AW14">
        <v>7.6848763550076535</v>
      </c>
      <c r="AX14">
        <v>7.6602470113791812</v>
      </c>
      <c r="AY14">
        <v>7.6858428340461842</v>
      </c>
      <c r="AZ14">
        <v>7.7318982642285228</v>
      </c>
      <c r="BA14">
        <v>7.6723265267268834</v>
      </c>
      <c r="BB14">
        <v>7.7316829673249856</v>
      </c>
      <c r="BC14">
        <v>7.6868895790871781</v>
      </c>
      <c r="BD14">
        <v>7.6015365511674853</v>
      </c>
      <c r="BE14">
        <v>7.5417065880496041</v>
      </c>
      <c r="BF14">
        <v>7.6890471516809029</v>
      </c>
      <c r="BG14">
        <v>7.6039409068208395</v>
      </c>
      <c r="BH14">
        <v>7.5657512597540091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7.734368091212918</v>
      </c>
      <c r="BP14">
        <v>8.3836469577284305</v>
      </c>
      <c r="BQ14">
        <v>8.5496719306027877</v>
      </c>
      <c r="BR14">
        <v>8.5213195844698344</v>
      </c>
      <c r="BS14">
        <v>8.5406823561030425</v>
      </c>
      <c r="BT14">
        <v>8.6334072744598753</v>
      </c>
      <c r="BU14">
        <v>8.5293938597744656</v>
      </c>
      <c r="BV14">
        <v>8.530793270808374</v>
      </c>
      <c r="BW14">
        <v>8.466052968777257</v>
      </c>
      <c r="BX14">
        <v>8.4817820013442589</v>
      </c>
      <c r="BY14">
        <v>8.5744794742301433</v>
      </c>
      <c r="BZ14">
        <v>8.4684715941712536</v>
      </c>
      <c r="CA14">
        <v>8.5458082964956503</v>
      </c>
      <c r="CB14">
        <v>8.4737202586771261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8.3383214188949708</v>
      </c>
      <c r="CJ14">
        <v>8.8340843514846714</v>
      </c>
      <c r="CK14">
        <v>9.3722873390489951</v>
      </c>
      <c r="CL14">
        <v>9.5791878233088177</v>
      </c>
      <c r="CM14">
        <v>9.4488045007730328</v>
      </c>
      <c r="CN14">
        <v>9.4116206334246613</v>
      </c>
      <c r="CO14">
        <v>9.5231130290072326</v>
      </c>
      <c r="CP14">
        <v>9.5122545819569577</v>
      </c>
      <c r="CQ14">
        <v>9.3976267857132907</v>
      </c>
      <c r="CR14">
        <v>9.389477218625867</v>
      </c>
      <c r="CS14">
        <v>9.4133387929992463</v>
      </c>
      <c r="CT14">
        <v>9.3489740822953156</v>
      </c>
      <c r="CU14">
        <v>9.5304518010579518</v>
      </c>
      <c r="CV14">
        <v>9.3437117749311582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8.4231596074001622</v>
      </c>
      <c r="DE14">
        <v>9.9185585045412363</v>
      </c>
      <c r="DF14">
        <v>10.281764327247128</v>
      </c>
      <c r="DG14">
        <v>10.401726365054197</v>
      </c>
      <c r="DH14">
        <v>10.306853808487187</v>
      </c>
      <c r="DI14">
        <v>10.370167659583705</v>
      </c>
      <c r="DJ14">
        <v>10.454672759034706</v>
      </c>
      <c r="DK14">
        <v>10.346264927079273</v>
      </c>
      <c r="DL14">
        <v>10.322230021376107</v>
      </c>
      <c r="DM14">
        <v>10.352639624437979</v>
      </c>
      <c r="DN14">
        <v>10.193569734940095</v>
      </c>
      <c r="DO14">
        <v>10.28418093670658</v>
      </c>
      <c r="DP14">
        <v>10.351255117097656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7.9689953991664932</v>
      </c>
      <c r="DY14">
        <v>9.0896303002947576</v>
      </c>
      <c r="DZ14">
        <v>11.181825685130583</v>
      </c>
      <c r="EA14">
        <v>11.252250105492637</v>
      </c>
      <c r="EB14">
        <v>11.376299645809777</v>
      </c>
      <c r="EC14">
        <v>11.267619811838591</v>
      </c>
      <c r="ED14">
        <v>11.204265732663602</v>
      </c>
      <c r="EE14">
        <v>11.22857473549341</v>
      </c>
      <c r="EF14">
        <v>11.139819611876474</v>
      </c>
      <c r="EG14">
        <v>11.256987401866681</v>
      </c>
      <c r="EH14">
        <v>11.132721500965808</v>
      </c>
      <c r="EI14">
        <v>11.209347525695843</v>
      </c>
      <c r="EJ14">
        <v>11.182345303463217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8.5917207071012598</v>
      </c>
      <c r="ET14">
        <v>11.41926996322821</v>
      </c>
      <c r="EU14">
        <v>12.069977027377814</v>
      </c>
      <c r="EV14">
        <v>11.986377115024423</v>
      </c>
      <c r="EW14">
        <v>12.041759459248357</v>
      </c>
      <c r="EX14">
        <v>12.124660069387559</v>
      </c>
      <c r="EY14">
        <v>12.086175746176202</v>
      </c>
      <c r="EZ14">
        <v>12.024015714082758</v>
      </c>
      <c r="FA14">
        <v>12.014995669058148</v>
      </c>
      <c r="FB14">
        <v>11.901566160728922</v>
      </c>
      <c r="FC14">
        <v>11.97679480217807</v>
      </c>
      <c r="FD14">
        <v>11.99172302021314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7.8087951773917528</v>
      </c>
      <c r="FN14">
        <v>9.769475914296935</v>
      </c>
      <c r="FO14">
        <v>12.763188824900316</v>
      </c>
      <c r="FP14">
        <v>13.073051346276079</v>
      </c>
      <c r="FQ14">
        <v>13.037718934663292</v>
      </c>
      <c r="FR14">
        <v>13.144994823698074</v>
      </c>
      <c r="FS14">
        <v>13.119120027827201</v>
      </c>
      <c r="FT14">
        <v>12.949890243878968</v>
      </c>
      <c r="FU14">
        <v>12.941124889872576</v>
      </c>
      <c r="FV14">
        <v>12.907663382109304</v>
      </c>
      <c r="FW14">
        <v>12.927268376014883</v>
      </c>
      <c r="FX14">
        <v>13.000684479171355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8.7922437793919244</v>
      </c>
      <c r="GI14">
        <v>12.59791640575307</v>
      </c>
      <c r="GJ14">
        <v>13.887879086375175</v>
      </c>
      <c r="GK14">
        <v>14.058955090056868</v>
      </c>
      <c r="GL14">
        <v>13.790387167314281</v>
      </c>
      <c r="GM14">
        <v>13.799735641306469</v>
      </c>
      <c r="GN14">
        <v>13.835317509952972</v>
      </c>
      <c r="GO14">
        <v>13.853743227222411</v>
      </c>
      <c r="GP14">
        <v>13.852261772471465</v>
      </c>
      <c r="GQ14">
        <v>13.783876809874352</v>
      </c>
      <c r="GR14">
        <v>13.757863346537205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10.973338213747422</v>
      </c>
      <c r="HD14">
        <v>11.807915770060422</v>
      </c>
      <c r="HE14">
        <v>14.342088573489665</v>
      </c>
      <c r="HF14">
        <v>14.88362098277239</v>
      </c>
      <c r="HG14">
        <v>14.694634297147203</v>
      </c>
      <c r="HH14">
        <v>14.678622211866347</v>
      </c>
      <c r="HI14">
        <v>14.769832510237904</v>
      </c>
      <c r="HJ14">
        <v>14.61009727329203</v>
      </c>
      <c r="HK14">
        <v>14.7235935427692</v>
      </c>
      <c r="HL14">
        <v>14.775343843008944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6.1316583234166417</v>
      </c>
      <c r="HY14">
        <v>9.922662266966336</v>
      </c>
      <c r="HZ14">
        <v>13.875030156565465</v>
      </c>
      <c r="IA14">
        <v>15.350095410542995</v>
      </c>
      <c r="IB14">
        <v>15.598249701644312</v>
      </c>
      <c r="IC14">
        <v>15.703926177133937</v>
      </c>
      <c r="ID14">
        <v>15.718731315112372</v>
      </c>
      <c r="IE14">
        <v>15.522710646499448</v>
      </c>
      <c r="IF14">
        <v>15.639986830590573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6.207761596934728</v>
      </c>
      <c r="IU14">
        <v>12.011502903114712</v>
      </c>
      <c r="IV14">
        <v>15.319797639267996</v>
      </c>
      <c r="IW14">
        <v>16.22772585693923</v>
      </c>
      <c r="IX14">
        <v>16.486126159928627</v>
      </c>
      <c r="IY14">
        <v>16.558738074862873</v>
      </c>
      <c r="IZ14">
        <v>16.318628707993714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4.5420014987602366</v>
      </c>
      <c r="JP14">
        <v>9.5775353190663992</v>
      </c>
      <c r="JQ14">
        <v>14.591027903860251</v>
      </c>
      <c r="JR14">
        <v>16.614541687297461</v>
      </c>
      <c r="JS14">
        <v>17.297264217212284</v>
      </c>
      <c r="JT14">
        <v>17.454889818298728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7.5624806598607623</v>
      </c>
      <c r="KL14">
        <v>11.602044427217008</v>
      </c>
      <c r="KM14">
        <v>16.471667313872512</v>
      </c>
      <c r="KN14">
        <v>17.718936603720717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3.9535015947192598</v>
      </c>
      <c r="LG14">
        <v>11.616732818522561</v>
      </c>
      <c r="LH14">
        <v>15.268575129868076</v>
      </c>
      <c r="LI14" s="102"/>
      <c r="LJ14" s="102"/>
      <c r="LL14" s="102" t="s">
        <v>23</v>
      </c>
      <c r="LR14">
        <v>13</v>
      </c>
      <c r="LS14" s="44">
        <v>0.65</v>
      </c>
      <c r="LT14">
        <f t="shared" ref="LT14:MM14" si="16">IG$2*$LO$2 + IG$79*$LO$79 + IG$82*$LO$82+ IG$78*$LO$78 + IG$70*$LO$70 -(IG$65*$LO$65*1000/27.6 + IG$66*$LO$66 + IG$67*$LO$67 + IG$71*$LO$71 + IG$74*$LO$74 + IG$76*$LO$76 + IG$80*$LO$80 + IG$83*$LO$83 +IG$86*$LO$86)</f>
        <v>0</v>
      </c>
      <c r="LU14">
        <f t="shared" si="16"/>
        <v>0</v>
      </c>
      <c r="LV14">
        <f t="shared" si="16"/>
        <v>0</v>
      </c>
      <c r="LW14">
        <f t="shared" si="16"/>
        <v>0</v>
      </c>
      <c r="LX14">
        <f t="shared" si="16"/>
        <v>0</v>
      </c>
      <c r="LY14">
        <f t="shared" si="16"/>
        <v>0</v>
      </c>
      <c r="LZ14">
        <f t="shared" si="16"/>
        <v>0</v>
      </c>
      <c r="MA14">
        <f t="shared" si="16"/>
        <v>0</v>
      </c>
      <c r="MB14">
        <f t="shared" si="16"/>
        <v>0</v>
      </c>
      <c r="MC14">
        <f t="shared" si="16"/>
        <v>0</v>
      </c>
      <c r="MD14">
        <f t="shared" si="16"/>
        <v>0</v>
      </c>
      <c r="ME14">
        <f t="shared" si="16"/>
        <v>0</v>
      </c>
      <c r="MF14">
        <f t="shared" si="16"/>
        <v>0</v>
      </c>
      <c r="MG14">
        <f t="shared" si="16"/>
        <v>-963.7218683100582</v>
      </c>
      <c r="MH14">
        <f t="shared" si="16"/>
        <v>-935.05992463599978</v>
      </c>
      <c r="MI14">
        <f t="shared" si="16"/>
        <v>-944.66052658300032</v>
      </c>
      <c r="MJ14">
        <f t="shared" si="16"/>
        <v>-953.40126470438554</v>
      </c>
      <c r="MK14">
        <f t="shared" si="16"/>
        <v>-966.67377058127022</v>
      </c>
      <c r="ML14">
        <f t="shared" si="16"/>
        <v>-961.97514031203173</v>
      </c>
      <c r="MM14">
        <f t="shared" si="16"/>
        <v>-960.82850920537749</v>
      </c>
      <c r="MO14" s="95">
        <f t="shared" si="2"/>
        <v>3.17963E+18</v>
      </c>
      <c r="MP14" s="44">
        <f t="shared" si="3"/>
        <v>13.385685</v>
      </c>
      <c r="MQ14" s="44">
        <v>0.65</v>
      </c>
      <c r="MR14" s="35">
        <f>0.61*MF14+0.39*MG14</f>
        <v>-375.85152864092271</v>
      </c>
      <c r="MS14" s="35">
        <f>MR14/1000</f>
        <v>-0.37585152864092269</v>
      </c>
      <c r="MT14" s="35">
        <f>(MS14/MO14)/10^-18</f>
        <v>-0.11820605813913022</v>
      </c>
      <c r="MU14" s="35">
        <v>6.2455510707521826</v>
      </c>
    </row>
    <row r="15" spans="1:365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3.8245319202669034E-2</v>
      </c>
      <c r="H15">
        <v>1.1130211232914767E-2</v>
      </c>
      <c r="I15">
        <v>3.1346768700783012E-32</v>
      </c>
      <c r="J15">
        <v>7.5648338580881625E-32</v>
      </c>
      <c r="K15">
        <v>2.1558275218001954E-32</v>
      </c>
      <c r="L15">
        <v>2.7697277597648399E-32</v>
      </c>
      <c r="M15">
        <v>4.4132900658683421E-32</v>
      </c>
      <c r="N15">
        <v>3.5782720253630053E-32</v>
      </c>
      <c r="O15">
        <v>6.1713518034140411E-32</v>
      </c>
      <c r="P15">
        <v>-6.2646697535798617E-33</v>
      </c>
      <c r="Q15">
        <v>2.5357812235439116E-32</v>
      </c>
      <c r="R15">
        <v>5.0179088606356779E-34</v>
      </c>
      <c r="S15">
        <v>1.1629326263087054E-32</v>
      </c>
      <c r="T15">
        <v>3.4192260959850763E-32</v>
      </c>
      <c r="U15">
        <v>0</v>
      </c>
      <c r="V15">
        <v>0</v>
      </c>
      <c r="W15">
        <v>0</v>
      </c>
      <c r="X15">
        <v>0</v>
      </c>
      <c r="Y15">
        <v>0</v>
      </c>
      <c r="Z15">
        <v>0.78644981442525097</v>
      </c>
      <c r="AA15">
        <v>7.7738568371265707E-2</v>
      </c>
      <c r="AB15">
        <v>-2.3005879035329088E-32</v>
      </c>
      <c r="AC15">
        <v>-4.0851898739311824E-32</v>
      </c>
      <c r="AD15">
        <v>-2.7908875371144748E-32</v>
      </c>
      <c r="AE15">
        <v>-5.6030714861251616E-32</v>
      </c>
      <c r="AF15">
        <v>-8.6372923934639074E-33</v>
      </c>
      <c r="AG15">
        <v>-3.350874632324443E-32</v>
      </c>
      <c r="AH15">
        <v>-2.5930972241722393E-32</v>
      </c>
      <c r="AI15">
        <v>-4.1570533994744648E-32</v>
      </c>
      <c r="AJ15">
        <v>1.9357039007466161E-33</v>
      </c>
      <c r="AK15">
        <v>7.6356137965940254E-33</v>
      </c>
      <c r="AL15">
        <v>-1.0026363979764885E-32</v>
      </c>
      <c r="AM15">
        <v>-5.5480846740722507E-32</v>
      </c>
      <c r="AN15">
        <v>-2.8775801817240969E-32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1.2593888189648046</v>
      </c>
      <c r="AU15">
        <v>0.58101085157359922</v>
      </c>
      <c r="AV15">
        <v>1.6127007646427841E-2</v>
      </c>
      <c r="AW15">
        <v>-4.1541073236656691E-32</v>
      </c>
      <c r="AX15">
        <v>-2.7826365497791709E-32</v>
      </c>
      <c r="AY15">
        <v>-3.5158791795684518E-32</v>
      </c>
      <c r="AZ15">
        <v>-1.4229501295243952E-32</v>
      </c>
      <c r="BA15">
        <v>4.144387292785832E-32</v>
      </c>
      <c r="BB15">
        <v>-8.6013334390378833E-34</v>
      </c>
      <c r="BC15">
        <v>3.9053466590263437E-32</v>
      </c>
      <c r="BD15">
        <v>-6.3149161740491192E-32</v>
      </c>
      <c r="BE15">
        <v>-8.1770722540439367E-32</v>
      </c>
      <c r="BF15">
        <v>-2.6124936278502239E-32</v>
      </c>
      <c r="BG15">
        <v>-2.5995159481587404E-32</v>
      </c>
      <c r="BH15">
        <v>1.344878367072866E-32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1.1155348457166734</v>
      </c>
      <c r="BP15">
        <v>0.19045127071102078</v>
      </c>
      <c r="BQ15">
        <v>2.2549804979466735E-31</v>
      </c>
      <c r="BR15">
        <v>9.1612639171760522E-32</v>
      </c>
      <c r="BS15">
        <v>3.0665059381380874E-32</v>
      </c>
      <c r="BT15">
        <v>2.2012447215658853E-32</v>
      </c>
      <c r="BU15">
        <v>6.8635724731563093E-32</v>
      </c>
      <c r="BV15">
        <v>-2.3316830074307001E-32</v>
      </c>
      <c r="BW15">
        <v>-1.1671651310864801E-32</v>
      </c>
      <c r="BX15">
        <v>1.2521032664653717E-31</v>
      </c>
      <c r="BY15">
        <v>7.9265179869989125E-32</v>
      </c>
      <c r="BZ15">
        <v>-2.4559061633158233E-32</v>
      </c>
      <c r="CA15">
        <v>6.3527596287039301E-32</v>
      </c>
      <c r="CB15">
        <v>5.0598924664643569E-32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1.3479729881159361</v>
      </c>
      <c r="CJ15">
        <v>0.96427477719677979</v>
      </c>
      <c r="CK15">
        <v>0.11983005490480815</v>
      </c>
      <c r="CL15">
        <v>1.4293905399941186E-31</v>
      </c>
      <c r="CM15">
        <v>9.7823811153753692E-32</v>
      </c>
      <c r="CN15">
        <v>5.2050897303796105E-32</v>
      </c>
      <c r="CO15">
        <v>8.5736364034507056E-32</v>
      </c>
      <c r="CP15">
        <v>7.7996248949594725E-32</v>
      </c>
      <c r="CQ15">
        <v>2.7334619865642839E-31</v>
      </c>
      <c r="CR15">
        <v>1.8985007562706878E-31</v>
      </c>
      <c r="CS15">
        <v>1.367527035169833E-31</v>
      </c>
      <c r="CT15">
        <v>1.7411238198190888E-31</v>
      </c>
      <c r="CU15">
        <v>6.9460070540156367E-32</v>
      </c>
      <c r="CV15">
        <v>1.9347400989760866E-31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2.5193433687516937</v>
      </c>
      <c r="DE15">
        <v>0.55077867480347453</v>
      </c>
      <c r="DF15">
        <v>6.9206100417881347E-2</v>
      </c>
      <c r="DG15">
        <v>1.6292911313513913E-31</v>
      </c>
      <c r="DH15">
        <v>2.9492796857048994E-31</v>
      </c>
      <c r="DI15">
        <v>7.8585189324275738E-32</v>
      </c>
      <c r="DJ15">
        <v>3.2666982596723948E-31</v>
      </c>
      <c r="DK15">
        <v>7.4631633342256342E-3</v>
      </c>
      <c r="DL15">
        <v>1.3692486915416219E-2</v>
      </c>
      <c r="DM15">
        <v>2.4090220610449766E-3</v>
      </c>
      <c r="DN15">
        <v>2.0937923539477762E-2</v>
      </c>
      <c r="DO15">
        <v>8.3752381815392542E-3</v>
      </c>
      <c r="DP15">
        <v>1.7815023224938776E-31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3.9262418994613819</v>
      </c>
      <c r="DY15">
        <v>2.6770372637132649</v>
      </c>
      <c r="DZ15">
        <v>0.37004599842100838</v>
      </c>
      <c r="EA15">
        <v>4.6353449175962503E-3</v>
      </c>
      <c r="EB15">
        <v>1.9303085467667579E-2</v>
      </c>
      <c r="EC15">
        <v>5.4712123442963272E-3</v>
      </c>
      <c r="ED15">
        <v>9.7902873351627083E-3</v>
      </c>
      <c r="EE15">
        <v>6.8188785082394622E-3</v>
      </c>
      <c r="EF15">
        <v>1.7863916483109608E-31</v>
      </c>
      <c r="EG15">
        <v>3.6725355391155015E-4</v>
      </c>
      <c r="EH15">
        <v>2.7389729757732804E-3</v>
      </c>
      <c r="EI15">
        <v>5.2029999486291213E-3</v>
      </c>
      <c r="EJ15">
        <v>2.718498950239753E-2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4.1481997168718792</v>
      </c>
      <c r="ET15">
        <v>1.4884041576161511</v>
      </c>
      <c r="EU15">
        <v>8.2263790720530069E-2</v>
      </c>
      <c r="EV15">
        <v>4.9715974819235689E-2</v>
      </c>
      <c r="EW15">
        <v>4.3648110940279067E-2</v>
      </c>
      <c r="EX15">
        <v>3.3186480275689462E-2</v>
      </c>
      <c r="EY15">
        <v>8.3586206173109894E-3</v>
      </c>
      <c r="EZ15">
        <v>5.3293164499648559E-3</v>
      </c>
      <c r="FA15">
        <v>3.0179045730618021E-3</v>
      </c>
      <c r="FB15">
        <v>2.830889505239224E-2</v>
      </c>
      <c r="FC15">
        <v>6.6510334129041129E-2</v>
      </c>
      <c r="FD15">
        <v>1.5938978075812404E-2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5.3037263265973493</v>
      </c>
      <c r="FN15">
        <v>4.3038666712103071</v>
      </c>
      <c r="FO15">
        <v>0.81363234756843028</v>
      </c>
      <c r="FP15">
        <v>2.5476921141869353E-2</v>
      </c>
      <c r="FQ15">
        <v>1.6578843720937972E-2</v>
      </c>
      <c r="FR15">
        <v>1.7425664943059915E-2</v>
      </c>
      <c r="FS15">
        <v>1.6888455762929844E-2</v>
      </c>
      <c r="FT15">
        <v>4.3608004469039452E-2</v>
      </c>
      <c r="FU15">
        <v>3.7779125526793427E-4</v>
      </c>
      <c r="FV15">
        <v>4.0792664732004928E-2</v>
      </c>
      <c r="FW15">
        <v>2.0571380854670245E-2</v>
      </c>
      <c r="FX15">
        <v>3.6293644655865979E-2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5.6533837783451757</v>
      </c>
      <c r="GI15">
        <v>2.8217201620748757</v>
      </c>
      <c r="GJ15">
        <v>0.41520798273795984</v>
      </c>
      <c r="GK15">
        <v>3.9550753493654396E-2</v>
      </c>
      <c r="GL15">
        <v>0.11494770118047958</v>
      </c>
      <c r="GM15">
        <v>7.484982023805381E-2</v>
      </c>
      <c r="GN15">
        <v>5.6984179101333916E-2</v>
      </c>
      <c r="GO15">
        <v>1.8784753420949287E-2</v>
      </c>
      <c r="GP15">
        <v>4.4267009972506557E-2</v>
      </c>
      <c r="GQ15">
        <v>2.2973450747485281E-2</v>
      </c>
      <c r="GR15">
        <v>6.7473676295822654E-2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5.0586783285461081</v>
      </c>
      <c r="HD15">
        <v>4.8982907464475893</v>
      </c>
      <c r="HE15">
        <v>1.7018375776608095</v>
      </c>
      <c r="HF15">
        <v>8.9218047661754271E-2</v>
      </c>
      <c r="HG15">
        <v>0.16523569531492607</v>
      </c>
      <c r="HH15">
        <v>0.13137889076609055</v>
      </c>
      <c r="HI15">
        <v>5.7413117679395727E-2</v>
      </c>
      <c r="HJ15">
        <v>0.11640396089594222</v>
      </c>
      <c r="HK15">
        <v>6.5311883561994619E-2</v>
      </c>
      <c r="HL15">
        <v>5.156171970144998E-2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9.4758476861341965</v>
      </c>
      <c r="HY15">
        <v>6.5573990922915399</v>
      </c>
      <c r="HZ15">
        <v>3.7486103960764265</v>
      </c>
      <c r="IA15">
        <v>0.95156278753727774</v>
      </c>
      <c r="IB15">
        <v>9.564699723261276E-2</v>
      </c>
      <c r="IC15">
        <v>7.4474709024183267E-2</v>
      </c>
      <c r="ID15">
        <v>9.2103964206213931E-2</v>
      </c>
      <c r="IE15">
        <v>0.11382912599505193</v>
      </c>
      <c r="IF15">
        <v>0.11740587561568981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10.146152855969675</v>
      </c>
      <c r="IU15">
        <v>6.4908385308420833</v>
      </c>
      <c r="IV15">
        <v>2.3918661494808906</v>
      </c>
      <c r="IW15">
        <v>0.78081764113208718</v>
      </c>
      <c r="IX15">
        <v>9.6704826314456122E-2</v>
      </c>
      <c r="IY15">
        <v>0.15554904248790402</v>
      </c>
      <c r="IZ15">
        <v>0.22419606720999657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7.3677791313339513</v>
      </c>
      <c r="JP15">
        <v>7.8523376933269597</v>
      </c>
      <c r="JQ15">
        <v>5.1849721270668434</v>
      </c>
      <c r="JR15">
        <v>1.9164851681161712</v>
      </c>
      <c r="JS15">
        <v>0.39547385086059844</v>
      </c>
      <c r="JT15">
        <v>0.12504249807627274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9.8316048823262037</v>
      </c>
      <c r="KL15">
        <v>8.944234453731557</v>
      </c>
      <c r="KM15">
        <v>4.3768720226396791</v>
      </c>
      <c r="KN15">
        <v>1.5387841874828265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9.0964650419768294</v>
      </c>
      <c r="LG15">
        <v>8.1730330416448407</v>
      </c>
      <c r="LH15">
        <v>6.4364640283740089</v>
      </c>
      <c r="LI15" s="102"/>
      <c r="LJ15" s="102"/>
      <c r="LL15" s="102" t="s">
        <v>25</v>
      </c>
      <c r="LR15">
        <v>14</v>
      </c>
      <c r="LS15" s="44">
        <v>0.7</v>
      </c>
      <c r="LT15">
        <f t="shared" ref="LT15:MM15" si="17">JA$2*$LO$2 + JA$79*$LO$79 + JA$82*$LO$82+ JA$78*$LO$78 + JA$70*$LO$70 -(JA$65*$LO$65*1000/27.6 + JA$66*$LO$66 + JA$67*$LO$67 + JA$71*$LO$71 + JA$74*$LO$74 + JA$76*$LO$76 + JA$80*$LO$80 + JA$83*$LO$83 +JA$86*$LO$86)</f>
        <v>0</v>
      </c>
      <c r="LU15">
        <f t="shared" si="17"/>
        <v>0</v>
      </c>
      <c r="LV15">
        <f t="shared" si="17"/>
        <v>0</v>
      </c>
      <c r="LW15">
        <f t="shared" si="17"/>
        <v>0</v>
      </c>
      <c r="LX15">
        <f t="shared" si="17"/>
        <v>0</v>
      </c>
      <c r="LY15">
        <f t="shared" si="17"/>
        <v>0</v>
      </c>
      <c r="LZ15">
        <f t="shared" si="17"/>
        <v>0</v>
      </c>
      <c r="MA15">
        <f t="shared" si="17"/>
        <v>0</v>
      </c>
      <c r="MB15">
        <f t="shared" si="17"/>
        <v>0</v>
      </c>
      <c r="MC15">
        <f t="shared" si="17"/>
        <v>0</v>
      </c>
      <c r="MD15">
        <f t="shared" si="17"/>
        <v>0</v>
      </c>
      <c r="ME15">
        <f t="shared" si="17"/>
        <v>0</v>
      </c>
      <c r="MF15">
        <f t="shared" si="17"/>
        <v>0</v>
      </c>
      <c r="MG15">
        <f t="shared" si="17"/>
        <v>0</v>
      </c>
      <c r="MH15">
        <f t="shared" si="17"/>
        <v>-680.64955277562694</v>
      </c>
      <c r="MI15">
        <f t="shared" si="17"/>
        <v>-884.50711108895484</v>
      </c>
      <c r="MJ15">
        <f t="shared" si="17"/>
        <v>-1012.6270299226599</v>
      </c>
      <c r="MK15">
        <f t="shared" si="17"/>
        <v>-1021.4582050186145</v>
      </c>
      <c r="ML15">
        <f t="shared" si="17"/>
        <v>-1028.5618235175789</v>
      </c>
      <c r="MM15">
        <f t="shared" si="17"/>
        <v>-1035.799531795099</v>
      </c>
      <c r="MO15" s="95">
        <f t="shared" si="2"/>
        <v>3.27654E+18</v>
      </c>
      <c r="MP15" s="44">
        <f t="shared" si="3"/>
        <v>13.983029999999999</v>
      </c>
      <c r="MQ15" s="44">
        <v>0.7</v>
      </c>
      <c r="MR15" s="35">
        <f>0.02*MF15+0.98*MG15</f>
        <v>0</v>
      </c>
      <c r="MS15" s="35">
        <f>MR15/1000</f>
        <v>0</v>
      </c>
      <c r="MT15" s="35">
        <f>(MS15/MO15)/10^-18</f>
        <v>0</v>
      </c>
      <c r="MU15" s="35">
        <v>0</v>
      </c>
    </row>
    <row r="16" spans="1:365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3.824531920266902E-2</v>
      </c>
      <c r="H16">
        <v>1.1130211232914767E-2</v>
      </c>
      <c r="I16">
        <v>3.0676864166623096E-32</v>
      </c>
      <c r="J16">
        <v>7.5201666570331718E-32</v>
      </c>
      <c r="K16">
        <v>1.7766161968834188E-32</v>
      </c>
      <c r="L16">
        <v>2.5488611408618392E-32</v>
      </c>
      <c r="M16">
        <v>3.441275317717054E-32</v>
      </c>
      <c r="N16">
        <v>3.3495201429991854E-32</v>
      </c>
      <c r="O16">
        <v>5.687095614656734E-32</v>
      </c>
      <c r="P16">
        <v>-1.2113766989591284E-32</v>
      </c>
      <c r="Q16">
        <v>2.402811849548361E-32</v>
      </c>
      <c r="R16">
        <v>3.564914651659853E-34</v>
      </c>
      <c r="S16">
        <v>9.5963525859735749E-33</v>
      </c>
      <c r="T16">
        <v>3.3673971295229322E-32</v>
      </c>
      <c r="U16">
        <v>0</v>
      </c>
      <c r="V16">
        <v>0</v>
      </c>
      <c r="W16">
        <v>0</v>
      </c>
      <c r="X16">
        <v>0</v>
      </c>
      <c r="Y16">
        <v>0</v>
      </c>
      <c r="Z16">
        <v>0.78644981442525086</v>
      </c>
      <c r="AA16">
        <v>7.7738568371265707E-2</v>
      </c>
      <c r="AB16">
        <v>-1.843760706171236E-32</v>
      </c>
      <c r="AC16">
        <v>-2.855076630736474E-32</v>
      </c>
      <c r="AD16">
        <v>-2.8241176444310854E-32</v>
      </c>
      <c r="AE16">
        <v>-4.828664693646079E-32</v>
      </c>
      <c r="AF16">
        <v>-7.1451546380259543E-32</v>
      </c>
      <c r="AG16">
        <v>-3.3495672787033294E-32</v>
      </c>
      <c r="AH16">
        <v>-1.4800143530060151E-32</v>
      </c>
      <c r="AI16">
        <v>3.730755769567514E-32</v>
      </c>
      <c r="AJ16">
        <v>1.131375215970171E-32</v>
      </c>
      <c r="AK16">
        <v>7.3545410881642884E-33</v>
      </c>
      <c r="AL16">
        <v>-9.0923102407032432E-33</v>
      </c>
      <c r="AM16">
        <v>-4.9845290718859674E-32</v>
      </c>
      <c r="AN16">
        <v>-2.4293176466485368E-32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1.2593888189648044</v>
      </c>
      <c r="AU16">
        <v>0.58101085157359922</v>
      </c>
      <c r="AV16">
        <v>1.6127007646427841E-2</v>
      </c>
      <c r="AW16">
        <v>-3.6671502405870997E-32</v>
      </c>
      <c r="AX16">
        <v>-2.7898365561388676E-32</v>
      </c>
      <c r="AY16">
        <v>-1.7554555869590553E-31</v>
      </c>
      <c r="AZ16">
        <v>-1.4662367615540725E-32</v>
      </c>
      <c r="BA16">
        <v>4.4231767315670927E-32</v>
      </c>
      <c r="BB16">
        <v>3.352303267567744E-34</v>
      </c>
      <c r="BC16">
        <v>3.7479383701913411E-32</v>
      </c>
      <c r="BD16">
        <v>-1.2291720021580948E-31</v>
      </c>
      <c r="BE16">
        <v>-7.9538440525772183E-32</v>
      </c>
      <c r="BF16">
        <v>-3.718230889783607E-32</v>
      </c>
      <c r="BG16">
        <v>-2.9996636321449343E-32</v>
      </c>
      <c r="BH16">
        <v>1.1577602601840301E-32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1.1155348457166734</v>
      </c>
      <c r="BP16">
        <v>0.19045127071102078</v>
      </c>
      <c r="BQ16">
        <v>2.1844981020351109E-31</v>
      </c>
      <c r="BR16">
        <v>8.283087655096541E-32</v>
      </c>
      <c r="BS16">
        <v>2.6801261494704245E-32</v>
      </c>
      <c r="BT16">
        <v>1.0444312820245427E-32</v>
      </c>
      <c r="BU16">
        <v>5.6999702470113747E-32</v>
      </c>
      <c r="BV16">
        <v>-3.5490293635178935E-32</v>
      </c>
      <c r="BW16">
        <v>-1.261865731132766E-32</v>
      </c>
      <c r="BX16">
        <v>1.2147193412070151E-31</v>
      </c>
      <c r="BY16">
        <v>7.9058595868868786E-32</v>
      </c>
      <c r="BZ16">
        <v>-3.1878705183594095E-32</v>
      </c>
      <c r="CA16">
        <v>6.3616811995952475E-32</v>
      </c>
      <c r="CB16">
        <v>1.6334649654007716E-31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1.3479729881159361</v>
      </c>
      <c r="CJ16">
        <v>0.96427477719677956</v>
      </c>
      <c r="CK16">
        <v>0.11983005490480815</v>
      </c>
      <c r="CL16">
        <v>7.4782535222656975E-32</v>
      </c>
      <c r="CM16">
        <v>-4.40301293945534E-32</v>
      </c>
      <c r="CN16">
        <v>5.4697795653557429E-32</v>
      </c>
      <c r="CO16">
        <v>4.1564250790397622E-31</v>
      </c>
      <c r="CP16">
        <v>8.7441026209674294E-32</v>
      </c>
      <c r="CQ16">
        <v>2.7695491200309711E-31</v>
      </c>
      <c r="CR16">
        <v>1.7673279741752232E-31</v>
      </c>
      <c r="CS16">
        <v>1.3811846673689856E-31</v>
      </c>
      <c r="CT16">
        <v>1.6387963596512129E-31</v>
      </c>
      <c r="CU16">
        <v>6.559242058921274E-32</v>
      </c>
      <c r="CV16">
        <v>1.0866571236893984E-31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2.5193433687516942</v>
      </c>
      <c r="DE16">
        <v>0.55077867480347453</v>
      </c>
      <c r="DF16">
        <v>6.9206100417881347E-2</v>
      </c>
      <c r="DG16">
        <v>1.4293962796809421E-31</v>
      </c>
      <c r="DH16">
        <v>2.554871160841856E-31</v>
      </c>
      <c r="DI16">
        <v>5.1730016325804566E-32</v>
      </c>
      <c r="DJ16">
        <v>2.7789788219778686E-31</v>
      </c>
      <c r="DK16">
        <v>7.4631633342256308E-3</v>
      </c>
      <c r="DL16">
        <v>1.3692486915416215E-2</v>
      </c>
      <c r="DM16">
        <v>2.4090220610449762E-3</v>
      </c>
      <c r="DN16">
        <v>2.0937923539477762E-2</v>
      </c>
      <c r="DO16">
        <v>8.3752381815392542E-3</v>
      </c>
      <c r="DP16">
        <v>1.0901741636891539E-31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3.9262418994613819</v>
      </c>
      <c r="DY16">
        <v>2.677037263713264</v>
      </c>
      <c r="DZ16">
        <v>0.37004599842100838</v>
      </c>
      <c r="EA16">
        <v>4.6353449175962503E-3</v>
      </c>
      <c r="EB16">
        <v>1.9303085467667579E-2</v>
      </c>
      <c r="EC16">
        <v>5.471212344296328E-3</v>
      </c>
      <c r="ED16">
        <v>9.7902873351627066E-3</v>
      </c>
      <c r="EE16">
        <v>6.8188785082394622E-3</v>
      </c>
      <c r="EF16">
        <v>1.6382020365753161E-31</v>
      </c>
      <c r="EG16">
        <v>3.6725355391155015E-4</v>
      </c>
      <c r="EH16">
        <v>2.7389729757732804E-3</v>
      </c>
      <c r="EI16">
        <v>5.2029999486291213E-3</v>
      </c>
      <c r="EJ16">
        <v>2.7184989502397526E-2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4.1481997168718792</v>
      </c>
      <c r="ET16">
        <v>1.4884041576161511</v>
      </c>
      <c r="EU16">
        <v>8.2263790720530069E-2</v>
      </c>
      <c r="EV16">
        <v>4.9715974819235689E-2</v>
      </c>
      <c r="EW16">
        <v>4.3648110940279074E-2</v>
      </c>
      <c r="EX16">
        <v>3.3186480275689462E-2</v>
      </c>
      <c r="EY16">
        <v>8.3586206173109894E-3</v>
      </c>
      <c r="EZ16">
        <v>5.3293164499648559E-3</v>
      </c>
      <c r="FA16">
        <v>3.0179045730618021E-3</v>
      </c>
      <c r="FB16">
        <v>2.830889505239224E-2</v>
      </c>
      <c r="FC16">
        <v>6.6510334129041129E-2</v>
      </c>
      <c r="FD16">
        <v>1.5938978075812404E-2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5.3037263265973493</v>
      </c>
      <c r="FN16">
        <v>4.3038666712103071</v>
      </c>
      <c r="FO16">
        <v>0.81363234756843039</v>
      </c>
      <c r="FP16">
        <v>2.5476921141869349E-2</v>
      </c>
      <c r="FQ16">
        <v>1.6578843720937972E-2</v>
      </c>
      <c r="FR16">
        <v>1.7425664943059908E-2</v>
      </c>
      <c r="FS16">
        <v>1.6888455762929844E-2</v>
      </c>
      <c r="FT16">
        <v>4.3608004469039452E-2</v>
      </c>
      <c r="FU16">
        <v>3.7779125526793427E-4</v>
      </c>
      <c r="FV16">
        <v>4.0792664732004928E-2</v>
      </c>
      <c r="FW16">
        <v>2.0571380854670248E-2</v>
      </c>
      <c r="FX16">
        <v>3.6293644655865979E-2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5.6533837783451757</v>
      </c>
      <c r="GI16">
        <v>2.8217201620748757</v>
      </c>
      <c r="GJ16">
        <v>0.41520798273795984</v>
      </c>
      <c r="GK16">
        <v>3.9550753493654403E-2</v>
      </c>
      <c r="GL16">
        <v>0.11494770118047958</v>
      </c>
      <c r="GM16">
        <v>7.484982023805381E-2</v>
      </c>
      <c r="GN16">
        <v>5.6984179101333923E-2</v>
      </c>
      <c r="GO16">
        <v>1.8784753420949287E-2</v>
      </c>
      <c r="GP16">
        <v>4.4267009972506557E-2</v>
      </c>
      <c r="GQ16">
        <v>2.2973450747485278E-2</v>
      </c>
      <c r="GR16">
        <v>6.7473676295822654E-2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5.0586783285461081</v>
      </c>
      <c r="HD16">
        <v>4.8982907464475884</v>
      </c>
      <c r="HE16">
        <v>1.7018375776608095</v>
      </c>
      <c r="HF16">
        <v>8.9218047661754271E-2</v>
      </c>
      <c r="HG16">
        <v>0.16523569531492607</v>
      </c>
      <c r="HH16">
        <v>0.13137889076609055</v>
      </c>
      <c r="HI16">
        <v>5.7413117679395727E-2</v>
      </c>
      <c r="HJ16">
        <v>0.11640396089594222</v>
      </c>
      <c r="HK16">
        <v>6.5311883561994619E-2</v>
      </c>
      <c r="HL16">
        <v>5.156171970144998E-2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9.4758476861341947</v>
      </c>
      <c r="HY16">
        <v>6.5573990922915399</v>
      </c>
      <c r="HZ16">
        <v>3.7486103960764265</v>
      </c>
      <c r="IA16">
        <v>0.95156278753727774</v>
      </c>
      <c r="IB16">
        <v>9.564699723261276E-2</v>
      </c>
      <c r="IC16">
        <v>7.4474709024183267E-2</v>
      </c>
      <c r="ID16">
        <v>9.2103964206213931E-2</v>
      </c>
      <c r="IE16">
        <v>0.11382912599505193</v>
      </c>
      <c r="IF16">
        <v>0.11740587561568981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10.146152855969675</v>
      </c>
      <c r="IU16">
        <v>6.4908385308420833</v>
      </c>
      <c r="IV16">
        <v>2.3918661494808897</v>
      </c>
      <c r="IW16">
        <v>0.78081764113208718</v>
      </c>
      <c r="IX16">
        <v>9.6704826314456108E-2</v>
      </c>
      <c r="IY16">
        <v>0.15554904248790402</v>
      </c>
      <c r="IZ16">
        <v>0.22419606720999657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7.3677791313339531</v>
      </c>
      <c r="JP16">
        <v>7.8523376933269597</v>
      </c>
      <c r="JQ16">
        <v>5.1849721270668434</v>
      </c>
      <c r="JR16">
        <v>1.9164851681161708</v>
      </c>
      <c r="JS16">
        <v>0.39547385086059844</v>
      </c>
      <c r="JT16">
        <v>0.12504249807627274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9.8316048823262037</v>
      </c>
      <c r="KL16">
        <v>8.944234453731557</v>
      </c>
      <c r="KM16">
        <v>4.3768720226396782</v>
      </c>
      <c r="KN16">
        <v>1.5387841874828265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9.0964650419768276</v>
      </c>
      <c r="LG16">
        <v>8.1730330416448389</v>
      </c>
      <c r="LH16">
        <v>6.4364640283740089</v>
      </c>
      <c r="LI16" s="102"/>
      <c r="LJ16" s="102"/>
      <c r="LL16" s="102" t="s">
        <v>27</v>
      </c>
      <c r="LR16">
        <v>15</v>
      </c>
      <c r="LS16" s="44">
        <v>0.75</v>
      </c>
      <c r="LT16">
        <f t="shared" ref="LT16:MM16" si="18">JU$2*$LO$2 + JU$79*$LO$79 + JU$82*$LO$82+ JU$78*$LO$78 + JU$70*$LO$70 -(JU$65*$LO$65*1000/27.6 + JU$66*$LO$66 + JU$67*$LO$67 + JU$71*$LO$71 + JU$74*$LO$74 + JU$76*$LO$76 + JU$80*$LO$80 + JU$83*$LO$83 +JU$86*$LO$86)</f>
        <v>0</v>
      </c>
      <c r="LU16">
        <f t="shared" si="18"/>
        <v>0</v>
      </c>
      <c r="LV16">
        <f t="shared" si="18"/>
        <v>0</v>
      </c>
      <c r="LW16">
        <f t="shared" si="18"/>
        <v>0</v>
      </c>
      <c r="LX16">
        <f t="shared" si="18"/>
        <v>0</v>
      </c>
      <c r="LY16">
        <f t="shared" si="18"/>
        <v>0</v>
      </c>
      <c r="LZ16">
        <f t="shared" si="18"/>
        <v>0</v>
      </c>
      <c r="MA16">
        <f t="shared" si="18"/>
        <v>0</v>
      </c>
      <c r="MB16">
        <f t="shared" si="18"/>
        <v>0</v>
      </c>
      <c r="MC16">
        <f t="shared" si="18"/>
        <v>0</v>
      </c>
      <c r="MD16">
        <f t="shared" si="18"/>
        <v>0</v>
      </c>
      <c r="ME16">
        <f t="shared" si="18"/>
        <v>0</v>
      </c>
      <c r="MF16">
        <f t="shared" si="18"/>
        <v>0</v>
      </c>
      <c r="MG16">
        <f t="shared" si="18"/>
        <v>0</v>
      </c>
      <c r="MH16">
        <f t="shared" si="18"/>
        <v>0</v>
      </c>
      <c r="MI16">
        <f t="shared" si="18"/>
        <v>0</v>
      </c>
      <c r="MJ16">
        <f t="shared" si="18"/>
        <v>-919.89041157003521</v>
      </c>
      <c r="MK16">
        <f t="shared" si="18"/>
        <v>-1082.5962159043411</v>
      </c>
      <c r="ML16">
        <f t="shared" si="18"/>
        <v>-1087.8593663515203</v>
      </c>
      <c r="MM16">
        <f t="shared" si="18"/>
        <v>-1095.4506891627534</v>
      </c>
      <c r="MO16" s="95">
        <f t="shared" si="2"/>
        <v>3.37345E+18</v>
      </c>
      <c r="MP16" s="44">
        <f t="shared" si="3"/>
        <v>14.580375</v>
      </c>
      <c r="MQ16" s="44">
        <v>0.75</v>
      </c>
      <c r="MR16" s="35">
        <f>0.42*MG16+0.58*MH16</f>
        <v>0</v>
      </c>
      <c r="MS16" s="35">
        <f>MR16/1000</f>
        <v>0</v>
      </c>
      <c r="MT16" s="35">
        <f>(MS16/MO16)/10^-18</f>
        <v>0</v>
      </c>
      <c r="MU16" s="35">
        <v>1</v>
      </c>
    </row>
    <row r="17" spans="1:37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3.824531920266902E-2</v>
      </c>
      <c r="H17">
        <v>1.1130211232914765E-2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0.78644981442525086</v>
      </c>
      <c r="AA17">
        <v>7.7738568371265707E-2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1.2593888189648044</v>
      </c>
      <c r="AU17">
        <v>0.55106222779823388</v>
      </c>
      <c r="AV17">
        <v>1.6127007646427841E-2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1.0120740468561578</v>
      </c>
      <c r="BP17">
        <v>0.17051580675842465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1.3479729881159361</v>
      </c>
      <c r="CJ17">
        <v>0.83534280673166472</v>
      </c>
      <c r="CK17">
        <v>0.11983005490480814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1.6048902612528309</v>
      </c>
      <c r="DE17">
        <v>0.46750895159422456</v>
      </c>
      <c r="DF17">
        <v>6.9206100417881347E-2</v>
      </c>
      <c r="DG17">
        <v>0</v>
      </c>
      <c r="DH17">
        <v>0</v>
      </c>
      <c r="DI17">
        <v>0</v>
      </c>
      <c r="DJ17">
        <v>0</v>
      </c>
      <c r="DK17">
        <v>7.4631633342256308E-3</v>
      </c>
      <c r="DL17">
        <v>1.3692486915416214E-2</v>
      </c>
      <c r="DM17">
        <v>2.4090220610449757E-3</v>
      </c>
      <c r="DN17">
        <v>2.0937923539477762E-2</v>
      </c>
      <c r="DO17">
        <v>8.3752381815392542E-3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2.7543268550267941</v>
      </c>
      <c r="DY17">
        <v>1.3059128765192343</v>
      </c>
      <c r="DZ17">
        <v>0.37004599842100827</v>
      </c>
      <c r="EA17">
        <v>4.6353449175962494E-3</v>
      </c>
      <c r="EB17">
        <v>1.9303085467667572E-2</v>
      </c>
      <c r="EC17">
        <v>5.471212344296328E-3</v>
      </c>
      <c r="ED17">
        <v>9.7902873351627066E-3</v>
      </c>
      <c r="EE17">
        <v>6.8188785082394614E-3</v>
      </c>
      <c r="EF17">
        <v>0</v>
      </c>
      <c r="EG17">
        <v>3.6725355391155015E-4</v>
      </c>
      <c r="EH17">
        <v>2.7389729757732804E-3</v>
      </c>
      <c r="EI17">
        <v>5.2029999486291213E-3</v>
      </c>
      <c r="EJ17">
        <v>2.7184989502397526E-2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2.1946750464190026</v>
      </c>
      <c r="ET17">
        <v>1.3403962767932192</v>
      </c>
      <c r="EU17">
        <v>8.2263790720530028E-2</v>
      </c>
      <c r="EV17">
        <v>4.9715974819235689E-2</v>
      </c>
      <c r="EW17">
        <v>4.3648110940279067E-2</v>
      </c>
      <c r="EX17">
        <v>3.3186480275689462E-2</v>
      </c>
      <c r="EY17">
        <v>8.3586206173109877E-3</v>
      </c>
      <c r="EZ17">
        <v>5.3293164499648559E-3</v>
      </c>
      <c r="FA17">
        <v>3.0179045730618016E-3</v>
      </c>
      <c r="FB17">
        <v>2.830889505239224E-2</v>
      </c>
      <c r="FC17">
        <v>6.6510334129041129E-2</v>
      </c>
      <c r="FD17">
        <v>1.5938978075812404E-2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2.0368734460414153</v>
      </c>
      <c r="FN17">
        <v>2.3596506427071118</v>
      </c>
      <c r="FO17">
        <v>0.78556405171822363</v>
      </c>
      <c r="FP17">
        <v>2.5476921141869349E-2</v>
      </c>
      <c r="FQ17">
        <v>1.6578843720937972E-2</v>
      </c>
      <c r="FR17">
        <v>1.7425664943059908E-2</v>
      </c>
      <c r="FS17">
        <v>1.6888455762929844E-2</v>
      </c>
      <c r="FT17">
        <v>4.3608004469039452E-2</v>
      </c>
      <c r="FU17">
        <v>3.7779125526793427E-4</v>
      </c>
      <c r="FV17">
        <v>4.0792664732004928E-2</v>
      </c>
      <c r="FW17">
        <v>2.0571380854670248E-2</v>
      </c>
      <c r="FX17">
        <v>3.6293644655865979E-2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2.6157244593911599</v>
      </c>
      <c r="GI17">
        <v>2.4312830043317195</v>
      </c>
      <c r="GJ17">
        <v>0.41520798273795984</v>
      </c>
      <c r="GK17">
        <v>3.9550753493654389E-2</v>
      </c>
      <c r="GL17">
        <v>0.11494770118047958</v>
      </c>
      <c r="GM17">
        <v>7.484982023805381E-2</v>
      </c>
      <c r="GN17">
        <v>5.6984179101333923E-2</v>
      </c>
      <c r="GO17">
        <v>1.8784753420949287E-2</v>
      </c>
      <c r="GP17">
        <v>4.4267009972506557E-2</v>
      </c>
      <c r="GQ17">
        <v>2.2973450747485281E-2</v>
      </c>
      <c r="GR17">
        <v>6.7473676295822654E-2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3.8996934978613695</v>
      </c>
      <c r="HD17">
        <v>3.3854807450223987</v>
      </c>
      <c r="HE17">
        <v>1.691284835572078</v>
      </c>
      <c r="HF17">
        <v>8.9218047661754271E-2</v>
      </c>
      <c r="HG17">
        <v>0.16523569531492607</v>
      </c>
      <c r="HH17">
        <v>0.13137889076609049</v>
      </c>
      <c r="HI17">
        <v>5.7413117679395706E-2</v>
      </c>
      <c r="HJ17">
        <v>0.11640396089594222</v>
      </c>
      <c r="HK17">
        <v>6.5311883561994619E-2</v>
      </c>
      <c r="HL17">
        <v>5.156171970144998E-2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2.680821116492746</v>
      </c>
      <c r="HY17">
        <v>2.7656680254318302</v>
      </c>
      <c r="HZ17">
        <v>3.0260674980312356</v>
      </c>
      <c r="IA17">
        <v>0.94667464593388451</v>
      </c>
      <c r="IB17">
        <v>9.564699723261276E-2</v>
      </c>
      <c r="IC17">
        <v>7.4474709024183253E-2</v>
      </c>
      <c r="ID17">
        <v>9.2103964206213931E-2</v>
      </c>
      <c r="IE17">
        <v>0.11382912599505191</v>
      </c>
      <c r="IF17">
        <v>0.11740587561568981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1.6795667887799788</v>
      </c>
      <c r="IU17">
        <v>3.7690211260340707</v>
      </c>
      <c r="IV17">
        <v>2.1728949027961746</v>
      </c>
      <c r="IW17">
        <v>0.78081764113208718</v>
      </c>
      <c r="IX17">
        <v>9.6704826314456108E-2</v>
      </c>
      <c r="IY17">
        <v>0.15554904248790402</v>
      </c>
      <c r="IZ17">
        <v>0.22419606720999657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2.0497525816379345</v>
      </c>
      <c r="JP17">
        <v>2.6529762320525605</v>
      </c>
      <c r="JQ17">
        <v>3.9559008677513576</v>
      </c>
      <c r="JR17">
        <v>1.8876352704031369</v>
      </c>
      <c r="JS17">
        <v>0.3954738508605985</v>
      </c>
      <c r="JT17">
        <v>0.12504249807627268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3.2037990563062912</v>
      </c>
      <c r="KL17">
        <v>4.0809465522446393</v>
      </c>
      <c r="KM17">
        <v>3.6940666100979884</v>
      </c>
      <c r="KN17">
        <v>1.5387841874828265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2.352859755187644</v>
      </c>
      <c r="LG17">
        <v>3.6062109675663794</v>
      </c>
      <c r="LH17">
        <v>4.4212970461933923</v>
      </c>
      <c r="LI17" s="102"/>
      <c r="LJ17" s="102"/>
      <c r="LL17" s="102" t="s">
        <v>29</v>
      </c>
      <c r="LR17">
        <v>16</v>
      </c>
      <c r="LS17" s="44">
        <v>0.8</v>
      </c>
      <c r="LT17">
        <f t="shared" ref="LT17:MM17" si="19">KO$2*$LO$2 + KO$79*$LO$79 + KO$82*$LO$82+ KO$78*$LO$78 + KO$70*$LO$70 -(KO$65*$LO$65*1000/27.6 + KO$66*$LO$66 + KO$67*$LO$67 + KO$71*$LO$71 + KO$74*$LO$74 + KO$76*$LO$76 + KO$80*$LO$80 + KO$83*$LO$83 +KO$86*$LO$86)</f>
        <v>0</v>
      </c>
      <c r="LU17">
        <f t="shared" si="19"/>
        <v>0</v>
      </c>
      <c r="LV17">
        <f t="shared" si="19"/>
        <v>0</v>
      </c>
      <c r="LW17">
        <f t="shared" si="19"/>
        <v>0</v>
      </c>
      <c r="LX17">
        <f t="shared" si="19"/>
        <v>0</v>
      </c>
      <c r="LY17">
        <f t="shared" si="19"/>
        <v>0</v>
      </c>
      <c r="LZ17">
        <f t="shared" si="19"/>
        <v>0</v>
      </c>
      <c r="MA17">
        <f t="shared" si="19"/>
        <v>0</v>
      </c>
      <c r="MB17">
        <f t="shared" si="19"/>
        <v>0</v>
      </c>
      <c r="MC17">
        <f t="shared" si="19"/>
        <v>0</v>
      </c>
      <c r="MD17">
        <f t="shared" si="19"/>
        <v>0</v>
      </c>
      <c r="ME17">
        <f t="shared" si="19"/>
        <v>0</v>
      </c>
      <c r="MF17">
        <f t="shared" si="19"/>
        <v>0</v>
      </c>
      <c r="MG17">
        <f t="shared" si="19"/>
        <v>0</v>
      </c>
      <c r="MH17">
        <f t="shared" si="19"/>
        <v>0</v>
      </c>
      <c r="MI17">
        <f t="shared" si="19"/>
        <v>0</v>
      </c>
      <c r="MJ17">
        <f t="shared" si="19"/>
        <v>0</v>
      </c>
      <c r="MK17">
        <f t="shared" si="19"/>
        <v>-805.11999999999534</v>
      </c>
      <c r="ML17">
        <f t="shared" si="19"/>
        <v>-1101.2140150113701</v>
      </c>
      <c r="MM17">
        <f t="shared" si="19"/>
        <v>-1166.3156506652304</v>
      </c>
      <c r="MO17" s="95">
        <f t="shared" si="2"/>
        <v>3.47036E+18</v>
      </c>
      <c r="MP17" s="44">
        <f t="shared" si="3"/>
        <v>15.177720000000001</v>
      </c>
      <c r="MQ17" s="44">
        <v>0.8</v>
      </c>
      <c r="MR17" s="35">
        <f>0.83*MH17+0.17*MI17</f>
        <v>0</v>
      </c>
      <c r="MS17" s="35">
        <f>MR17/1000</f>
        <v>0</v>
      </c>
      <c r="MT17" s="35">
        <f>(MS17/MO17)/10^-18</f>
        <v>0</v>
      </c>
      <c r="MU17" s="35">
        <v>2</v>
      </c>
    </row>
    <row r="18" spans="1:37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-1.1071718427585815E-31</v>
      </c>
      <c r="H18">
        <v>9.1980067033874458E-32</v>
      </c>
      <c r="I18">
        <v>0</v>
      </c>
      <c r="J18">
        <v>-5.4440789555553614E-34</v>
      </c>
      <c r="K18">
        <v>0</v>
      </c>
      <c r="L18">
        <v>0</v>
      </c>
      <c r="M18">
        <v>0</v>
      </c>
      <c r="N18">
        <v>0</v>
      </c>
      <c r="O18">
        <v>0</v>
      </c>
      <c r="P18">
        <v>-6.6681293570856782E-35</v>
      </c>
      <c r="Q18">
        <v>0</v>
      </c>
      <c r="R18">
        <v>8.154636021460448E-35</v>
      </c>
      <c r="S18">
        <v>-2.6698559882543733E-34</v>
      </c>
      <c r="T18">
        <v>5.7535517518557587E-34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1.7814805976674261E-32</v>
      </c>
      <c r="AB18">
        <v>0</v>
      </c>
      <c r="AC18">
        <v>-1.0309349211467136E-33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-2.7380984354629675E-34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2.9948623775365397E-2</v>
      </c>
      <c r="AV18">
        <v>0</v>
      </c>
      <c r="AW18">
        <v>2.2122701759138624E-33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0.10346079886051546</v>
      </c>
      <c r="BP18">
        <v>1.9935463952596145E-2</v>
      </c>
      <c r="BQ18">
        <v>8.0144783030669885E-32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0.12893197046511523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0.91445310749886266</v>
      </c>
      <c r="DE18">
        <v>8.3269723209249927E-2</v>
      </c>
      <c r="DF18">
        <v>-5.2333668024382282E-32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1.1719150444345878</v>
      </c>
      <c r="DY18">
        <v>1.3711243871940288</v>
      </c>
      <c r="DZ18">
        <v>5.406497100016514E-32</v>
      </c>
      <c r="EA18">
        <v>-9.7150096403735215E-32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1.9535246704528768</v>
      </c>
      <c r="ET18">
        <v>0.14800788082293223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3.2668528805559331</v>
      </c>
      <c r="FN18">
        <v>1.9442160285031951</v>
      </c>
      <c r="FO18">
        <v>2.806829585020677E-2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3.0376593189540166</v>
      </c>
      <c r="GI18">
        <v>0.39043715774315607</v>
      </c>
      <c r="GJ18">
        <v>1.5817165085050266E-31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1.1589848306847388</v>
      </c>
      <c r="HD18">
        <v>1.5128100014251897</v>
      </c>
      <c r="HE18">
        <v>1.0552742088731146E-2</v>
      </c>
      <c r="HF18">
        <v>-2.8947980886308695E-32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6.7950265696414487</v>
      </c>
      <c r="HY18">
        <v>3.7917310668597097</v>
      </c>
      <c r="HZ18">
        <v>0.72254289804518912</v>
      </c>
      <c r="IA18">
        <v>5.2099434880168933E-3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8.4665860671896951</v>
      </c>
      <c r="IU18">
        <v>2.7376452214436235</v>
      </c>
      <c r="IV18">
        <v>0.22577439669543634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5.3180265496960173</v>
      </c>
      <c r="JP18">
        <v>5.3921273833878773</v>
      </c>
      <c r="JQ18">
        <v>1.2368444836254127</v>
      </c>
      <c r="JR18">
        <v>3.022954455506131E-2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6.7537623386599481</v>
      </c>
      <c r="KL18">
        <v>4.8880891455437929</v>
      </c>
      <c r="KM18">
        <v>0.68895600071516805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6.7436052867891831</v>
      </c>
      <c r="LG18">
        <v>4.6061734712626263</v>
      </c>
      <c r="LH18">
        <v>2.0296425287225568</v>
      </c>
      <c r="LI18" s="102"/>
      <c r="LJ18" s="102"/>
      <c r="LL18" s="102" t="s">
        <v>31</v>
      </c>
      <c r="LS18" s="35"/>
      <c r="MO18" s="95"/>
      <c r="MQ18" s="35"/>
    </row>
    <row r="19" spans="1:37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-3.125370876747882E-31</v>
      </c>
      <c r="H19">
        <v>-3.8910248063391101E-32</v>
      </c>
      <c r="I19">
        <v>2.3048349958641412E-32</v>
      </c>
      <c r="J19">
        <v>6.1245770843548172E-32</v>
      </c>
      <c r="K19">
        <v>1.2902857626236078E-32</v>
      </c>
      <c r="L19">
        <v>2.9234156897122378E-32</v>
      </c>
      <c r="M19">
        <v>3.6170449628601888E-32</v>
      </c>
      <c r="N19">
        <v>4.0528616351034978E-32</v>
      </c>
      <c r="O19">
        <v>4.6539379828109277E-32</v>
      </c>
      <c r="P19">
        <v>-1.3400717521746858E-33</v>
      </c>
      <c r="Q19">
        <v>2.9797717588212995E-32</v>
      </c>
      <c r="R19">
        <v>-2.6701419436328112E-33</v>
      </c>
      <c r="S19">
        <v>7.68998910844227E-33</v>
      </c>
      <c r="T19">
        <v>3.6850732116476928E-32</v>
      </c>
      <c r="U19">
        <v>0</v>
      </c>
      <c r="V19">
        <v>0</v>
      </c>
      <c r="W19">
        <v>0</v>
      </c>
      <c r="X19">
        <v>0</v>
      </c>
      <c r="Y19">
        <v>0</v>
      </c>
      <c r="Z19">
        <v>8.9116887894599428E-30</v>
      </c>
      <c r="AA19">
        <v>1.0914539217123217E-31</v>
      </c>
      <c r="AB19">
        <v>2.3959556156445214E-32</v>
      </c>
      <c r="AC19">
        <v>1.8201704495696604E-32</v>
      </c>
      <c r="AD19">
        <v>1.75579261645466E-32</v>
      </c>
      <c r="AE19">
        <v>-3.2328824238236161E-33</v>
      </c>
      <c r="AF19">
        <v>1.3373065763806986E-32</v>
      </c>
      <c r="AG19">
        <v>1.0076630527600952E-32</v>
      </c>
      <c r="AH19">
        <v>1.9520993593755756E-32</v>
      </c>
      <c r="AI19">
        <v>9.4111984641308486E-33</v>
      </c>
      <c r="AJ19">
        <v>3.0829212491525892E-32</v>
      </c>
      <c r="AK19">
        <v>3.4145124745686151E-32</v>
      </c>
      <c r="AL19">
        <v>3.0023802145976224E-32</v>
      </c>
      <c r="AM19">
        <v>-1.8582424844937833E-32</v>
      </c>
      <c r="AN19">
        <v>4.0184708804850933E-33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1.8752487662918131E-30</v>
      </c>
      <c r="AU19">
        <v>2.9948623775365397E-2</v>
      </c>
      <c r="AV19">
        <v>2.6460132831414883E-32</v>
      </c>
      <c r="AW19">
        <v>-2.8216204834405275E-32</v>
      </c>
      <c r="AX19">
        <v>-5.1878661388623597E-32</v>
      </c>
      <c r="AY19">
        <v>-6.9820436611621009E-32</v>
      </c>
      <c r="AZ19">
        <v>-5.0567934682667807E-32</v>
      </c>
      <c r="BA19">
        <v>2.3136628060154928E-32</v>
      </c>
      <c r="BB19">
        <v>-9.4932500002018129E-32</v>
      </c>
      <c r="BC19">
        <v>4.0839844743207595E-32</v>
      </c>
      <c r="BD19">
        <v>-4.2501967678241602E-32</v>
      </c>
      <c r="BE19">
        <v>-4.4886651704497541E-32</v>
      </c>
      <c r="BF19">
        <v>-1.6384492889849395E-32</v>
      </c>
      <c r="BG19">
        <v>1.0780206515738228E-31</v>
      </c>
      <c r="BH19">
        <v>1.103833602446855E-31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0.10346079886051546</v>
      </c>
      <c r="BP19">
        <v>1.9935463952596148E-2</v>
      </c>
      <c r="BQ19">
        <v>9.7970785206197068E-32</v>
      </c>
      <c r="BR19">
        <v>7.4817878886870273E-32</v>
      </c>
      <c r="BS19">
        <v>-2.8953083966734123E-33</v>
      </c>
      <c r="BT19">
        <v>2.0477856219833367E-31</v>
      </c>
      <c r="BU19">
        <v>4.5993003176842381E-32</v>
      </c>
      <c r="BV19">
        <v>2.0265046858831497E-32</v>
      </c>
      <c r="BW19">
        <v>3.1221291688099964E-32</v>
      </c>
      <c r="BX19">
        <v>1.4747212735885033E-31</v>
      </c>
      <c r="BY19">
        <v>2.691317331765072E-32</v>
      </c>
      <c r="BZ19">
        <v>4.5257317455165928E-32</v>
      </c>
      <c r="CA19">
        <v>3.9853054942045684E-33</v>
      </c>
      <c r="CB19">
        <v>3.4631406626268496E-32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0.12893197046511523</v>
      </c>
      <c r="CK19">
        <v>2.4520526852888277E-31</v>
      </c>
      <c r="CL19">
        <v>4.6214971270136627E-31</v>
      </c>
      <c r="CM19">
        <v>3.2737579684423721E-31</v>
      </c>
      <c r="CN19">
        <v>1.1177324761979236E-31</v>
      </c>
      <c r="CO19">
        <v>1.578471134714142E-31</v>
      </c>
      <c r="CP19">
        <v>4.990631617766932E-32</v>
      </c>
      <c r="CQ19">
        <v>1.8326667569122905E-31</v>
      </c>
      <c r="CR19">
        <v>2.2998330272665438E-31</v>
      </c>
      <c r="CS19">
        <v>1.8411278708350931E-31</v>
      </c>
      <c r="CT19">
        <v>1.5129637476398857E-31</v>
      </c>
      <c r="CU19">
        <v>1.7110425361318112E-31</v>
      </c>
      <c r="CV19">
        <v>1.1962886572789548E-31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0.91445310749886266</v>
      </c>
      <c r="DE19">
        <v>8.3269723209249927E-2</v>
      </c>
      <c r="DF19">
        <v>8.1916732148780783E-31</v>
      </c>
      <c r="DG19">
        <v>-1.0384435688514622E-32</v>
      </c>
      <c r="DH19">
        <v>7.6111713661110796E-33</v>
      </c>
      <c r="DI19">
        <v>1.1651098354769663E-32</v>
      </c>
      <c r="DJ19">
        <v>-7.9906041189087644E-32</v>
      </c>
      <c r="DK19">
        <v>4.5319458875261438E-32</v>
      </c>
      <c r="DL19">
        <v>-4.5762045270780158E-32</v>
      </c>
      <c r="DM19">
        <v>3.4653762723486548E-32</v>
      </c>
      <c r="DN19">
        <v>4.1576806481324299E-32</v>
      </c>
      <c r="DO19">
        <v>-1.7052331650387412E-32</v>
      </c>
      <c r="DP19">
        <v>3.2615476630275514E-32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1.1719150444345878</v>
      </c>
      <c r="DY19">
        <v>1.3711243871940288</v>
      </c>
      <c r="DZ19">
        <v>1.1604213678213929E-30</v>
      </c>
      <c r="EA19">
        <v>-2.1706210171460492E-31</v>
      </c>
      <c r="EB19">
        <v>1.7002638177096596E-31</v>
      </c>
      <c r="EC19">
        <v>2.9004283819384472E-31</v>
      </c>
      <c r="ED19">
        <v>1.8518413234010825E-31</v>
      </c>
      <c r="EE19">
        <v>2.7499499995288471E-31</v>
      </c>
      <c r="EF19">
        <v>1.4232496014443965E-31</v>
      </c>
      <c r="EG19">
        <v>7.4021866542619469E-32</v>
      </c>
      <c r="EH19">
        <v>1.8785624429714717E-31</v>
      </c>
      <c r="EI19">
        <v>1.1252683362310375E-31</v>
      </c>
      <c r="EJ19">
        <v>2.9711480961795412E-33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1.9535246704528768</v>
      </c>
      <c r="ET19">
        <v>0.14800788082293223</v>
      </c>
      <c r="EU19">
        <v>2.8489432568708861E-31</v>
      </c>
      <c r="EV19">
        <v>1.4401171151650026E-31</v>
      </c>
      <c r="EW19">
        <v>1.0506437113359789E-31</v>
      </c>
      <c r="EX19">
        <v>1.2758552213620014E-31</v>
      </c>
      <c r="EY19">
        <v>1.5638123288492956E-31</v>
      </c>
      <c r="EZ19">
        <v>1.0508325338175376E-31</v>
      </c>
      <c r="FA19">
        <v>1.0841550245227313E-31</v>
      </c>
      <c r="FB19">
        <v>-2.258100444518594E-31</v>
      </c>
      <c r="FC19">
        <v>8.788988557635856E-32</v>
      </c>
      <c r="FD19">
        <v>-2.3751237410818716E-32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3.2668528805559331</v>
      </c>
      <c r="FN19">
        <v>1.9442160285031951</v>
      </c>
      <c r="FO19">
        <v>2.806829585020677E-2</v>
      </c>
      <c r="FP19">
        <v>-7.2504068958606031E-32</v>
      </c>
      <c r="FQ19">
        <v>-4.7700281601891798E-32</v>
      </c>
      <c r="FR19">
        <v>2.1947790017280303E-31</v>
      </c>
      <c r="FS19">
        <v>5.5073865681223883E-32</v>
      </c>
      <c r="FT19">
        <v>1.8713981250087709E-31</v>
      </c>
      <c r="FU19">
        <v>-3.3003641314851197E-31</v>
      </c>
      <c r="FV19">
        <v>6.2993015149599855E-33</v>
      </c>
      <c r="FW19">
        <v>-1.6541364900113402E-31</v>
      </c>
      <c r="FX19">
        <v>7.0243697349050501E-32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3.0376593189540166</v>
      </c>
      <c r="GI19">
        <v>0.39043715774315607</v>
      </c>
      <c r="GJ19">
        <v>-9.2566840866235076E-33</v>
      </c>
      <c r="GK19">
        <v>3.4354154337844916E-31</v>
      </c>
      <c r="GL19">
        <v>2.9869266633291526E-32</v>
      </c>
      <c r="GM19">
        <v>-5.8083146867770075E-33</v>
      </c>
      <c r="GN19">
        <v>4.9714447514350409E-33</v>
      </c>
      <c r="GO19">
        <v>9.8936104206329213E-32</v>
      </c>
      <c r="GP19">
        <v>2.2355491160410374E-31</v>
      </c>
      <c r="GQ19">
        <v>4.9739099676893253E-31</v>
      </c>
      <c r="GR19">
        <v>3.2648926319847325E-31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1.1589848306847388</v>
      </c>
      <c r="HD19">
        <v>1.5128100014251897</v>
      </c>
      <c r="HE19">
        <v>1.0552742088731146E-2</v>
      </c>
      <c r="HF19">
        <v>2.52019713458063E-31</v>
      </c>
      <c r="HG19">
        <v>3.3211159578359116E-31</v>
      </c>
      <c r="HH19">
        <v>-3.5559958747479504E-31</v>
      </c>
      <c r="HI19">
        <v>-1.5967224782898748E-31</v>
      </c>
      <c r="HJ19">
        <v>1.3390446809613908E-31</v>
      </c>
      <c r="HK19">
        <v>7.0861732510391509E-32</v>
      </c>
      <c r="HL19">
        <v>1.2226792474814708E-31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6.7950265696414487</v>
      </c>
      <c r="HY19">
        <v>3.7917310668597097</v>
      </c>
      <c r="HZ19">
        <v>0.72254289804518912</v>
      </c>
      <c r="IA19">
        <v>5.2099434880168933E-3</v>
      </c>
      <c r="IB19">
        <v>-8.833803452703002E-32</v>
      </c>
      <c r="IC19">
        <v>-2.0061638810021846E-31</v>
      </c>
      <c r="ID19">
        <v>2.6324718374826213E-32</v>
      </c>
      <c r="IE19">
        <v>-1.6596072968657241E-31</v>
      </c>
      <c r="IF19">
        <v>5.4437829498644393E-31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8.4665860671896951</v>
      </c>
      <c r="IU19">
        <v>2.7376452214436235</v>
      </c>
      <c r="IV19">
        <v>0.22577439669543634</v>
      </c>
      <c r="IW19">
        <v>4.4846366707800684E-31</v>
      </c>
      <c r="IX19">
        <v>3.9837149993646448E-31</v>
      </c>
      <c r="IY19">
        <v>1.3508789078299392E-32</v>
      </c>
      <c r="IZ19">
        <v>3.2192558948237816E-31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5.3180265496960173</v>
      </c>
      <c r="JP19">
        <v>5.3921273833878773</v>
      </c>
      <c r="JQ19">
        <v>1.2368444836254127</v>
      </c>
      <c r="JR19">
        <v>3.022954455506131E-2</v>
      </c>
      <c r="JS19">
        <v>3.4846770200801525E-31</v>
      </c>
      <c r="JT19">
        <v>-3.6877454647167632E-31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6.7537623386599481</v>
      </c>
      <c r="KL19">
        <v>4.8880891455437929</v>
      </c>
      <c r="KM19">
        <v>0.68895600071516805</v>
      </c>
      <c r="KN19">
        <v>-1.2898897337671003E-31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6.7436052867891831</v>
      </c>
      <c r="LG19">
        <v>4.6061734712626263</v>
      </c>
      <c r="LH19">
        <v>2.0296425287225568</v>
      </c>
      <c r="LI19" s="102"/>
      <c r="LJ19" s="102"/>
      <c r="LL19" s="102" t="s">
        <v>33</v>
      </c>
      <c r="LS19" s="35"/>
      <c r="MO19" s="95"/>
      <c r="MQ19" s="35"/>
    </row>
    <row r="20" spans="1:37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-1.7944061585195058E-3</v>
      </c>
      <c r="H20">
        <v>-2.1938399564630354E-2</v>
      </c>
      <c r="I20">
        <v>-2.9998280390723449E-2</v>
      </c>
      <c r="J20">
        <v>-2.9297896659894983E-2</v>
      </c>
      <c r="K20">
        <v>-2.979144966694133E-2</v>
      </c>
      <c r="L20">
        <v>-3.0057604976034945E-2</v>
      </c>
      <c r="M20">
        <v>-2.9779129094087038E-2</v>
      </c>
      <c r="N20">
        <v>-2.9969302439283991E-2</v>
      </c>
      <c r="O20">
        <v>-2.9103290644094504E-2</v>
      </c>
      <c r="P20">
        <v>-2.9540694914294705E-2</v>
      </c>
      <c r="Q20">
        <v>-2.9431417378806054E-2</v>
      </c>
      <c r="R20">
        <v>-2.9468636301281097E-2</v>
      </c>
      <c r="S20">
        <v>-2.9037098720279465E-2</v>
      </c>
      <c r="T20">
        <v>-2.9227515708885047E-2</v>
      </c>
      <c r="U20">
        <v>0</v>
      </c>
      <c r="V20">
        <v>0</v>
      </c>
      <c r="W20">
        <v>0</v>
      </c>
      <c r="X20">
        <v>0</v>
      </c>
      <c r="Y20">
        <v>0</v>
      </c>
      <c r="Z20">
        <v>0.46815492310577361</v>
      </c>
      <c r="AA20">
        <v>-7.537430560142229E-3</v>
      </c>
      <c r="AB20">
        <v>-5.9700771354149751E-2</v>
      </c>
      <c r="AC20">
        <v>-6.0030555467284946E-2</v>
      </c>
      <c r="AD20">
        <v>-5.8913045922027472E-2</v>
      </c>
      <c r="AE20">
        <v>-5.9556761549022258E-2</v>
      </c>
      <c r="AF20">
        <v>-5.9215343847666066E-2</v>
      </c>
      <c r="AG20">
        <v>-5.9658484118459441E-2</v>
      </c>
      <c r="AH20">
        <v>-5.9072567986258304E-2</v>
      </c>
      <c r="AI20">
        <v>-5.9025547913808298E-2</v>
      </c>
      <c r="AJ20">
        <v>-5.9710766299753901E-2</v>
      </c>
      <c r="AK20">
        <v>-5.9284070971834184E-2</v>
      </c>
      <c r="AL20">
        <v>-5.891727566693495E-2</v>
      </c>
      <c r="AM20">
        <v>-5.899114155392618E-2</v>
      </c>
      <c r="AN20">
        <v>-5.9062065755730073E-2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0.75977968213247182</v>
      </c>
      <c r="AU20">
        <v>0.28024612090933732</v>
      </c>
      <c r="AV20">
        <v>-7.9633421937778448E-2</v>
      </c>
      <c r="AW20">
        <v>-8.8158739482759541E-2</v>
      </c>
      <c r="AX20">
        <v>-8.9221583976420896E-2</v>
      </c>
      <c r="AY20">
        <v>-8.9029748921706148E-2</v>
      </c>
      <c r="AZ20">
        <v>-8.8972283852877337E-2</v>
      </c>
      <c r="BA20">
        <v>-8.9619391090287867E-2</v>
      </c>
      <c r="BB20">
        <v>-8.8284022277602445E-2</v>
      </c>
      <c r="BC20">
        <v>-8.8043343854567316E-2</v>
      </c>
      <c r="BD20">
        <v>-8.9276768050965044E-2</v>
      </c>
      <c r="BE20">
        <v>-8.87100774150483E-2</v>
      </c>
      <c r="BF20">
        <v>-8.8613581066213601E-2</v>
      </c>
      <c r="BG20">
        <v>-8.884971254384165E-2</v>
      </c>
      <c r="BH20">
        <v>-8.9247074718186714E-2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0.56190522476292437</v>
      </c>
      <c r="BP20">
        <v>-4.1041181537258744E-3</v>
      </c>
      <c r="BQ20">
        <v>-0.1192714817788792</v>
      </c>
      <c r="BR20">
        <v>-0.11879546282394728</v>
      </c>
      <c r="BS20">
        <v>-0.11943752870491708</v>
      </c>
      <c r="BT20">
        <v>-0.11871337258492379</v>
      </c>
      <c r="BU20">
        <v>-0.11894332479836339</v>
      </c>
      <c r="BV20">
        <v>-0.11937031153795294</v>
      </c>
      <c r="BW20">
        <v>-0.11875898378698441</v>
      </c>
      <c r="BX20">
        <v>-0.11795347814177552</v>
      </c>
      <c r="BY20">
        <v>-0.11805641185993387</v>
      </c>
      <c r="BZ20">
        <v>-0.11762810533132848</v>
      </c>
      <c r="CA20">
        <v>-0.11865574799214704</v>
      </c>
      <c r="CB20">
        <v>-0.11849538788481769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0.76472180342200069</v>
      </c>
      <c r="CJ20">
        <v>0.41173856654979041</v>
      </c>
      <c r="CK20">
        <v>-6.8574104570144623E-2</v>
      </c>
      <c r="CL20">
        <v>-0.14724703134512651</v>
      </c>
      <c r="CM20">
        <v>-0.14903847333057288</v>
      </c>
      <c r="CN20">
        <v>-0.14977811186622789</v>
      </c>
      <c r="CO20">
        <v>-0.14956361526680353</v>
      </c>
      <c r="CP20">
        <v>-0.1489543573930045</v>
      </c>
      <c r="CQ20">
        <v>-0.14625756875260804</v>
      </c>
      <c r="CR20">
        <v>-0.14898190797228975</v>
      </c>
      <c r="CS20">
        <v>-0.14776287309728448</v>
      </c>
      <c r="CT20">
        <v>-0.14686594217524965</v>
      </c>
      <c r="CU20">
        <v>-0.14878882670633695</v>
      </c>
      <c r="CV20">
        <v>-0.14711284420391504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0.89934207032581037</v>
      </c>
      <c r="DE20">
        <v>0.13470620155761881</v>
      </c>
      <c r="DF20">
        <v>-0.13519860127285413</v>
      </c>
      <c r="DG20">
        <v>-0.1789111699916259</v>
      </c>
      <c r="DH20">
        <v>-0.17822302822201716</v>
      </c>
      <c r="DI20">
        <v>-0.17866053696610509</v>
      </c>
      <c r="DJ20">
        <v>-0.17797748419943857</v>
      </c>
      <c r="DK20">
        <v>-0.17456566642871427</v>
      </c>
      <c r="DL20">
        <v>-0.16854357179889329</v>
      </c>
      <c r="DM20">
        <v>-0.17475715805470876</v>
      </c>
      <c r="DN20">
        <v>-0.16347262591581216</v>
      </c>
      <c r="DO20">
        <v>-0.17251200231939146</v>
      </c>
      <c r="DP20">
        <v>-0.17710092433416888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1.6384446710804905</v>
      </c>
      <c r="DY20">
        <v>0.66546130233606005</v>
      </c>
      <c r="DZ20">
        <v>3.9192934170839952E-2</v>
      </c>
      <c r="EA20">
        <v>-0.20540747966357886</v>
      </c>
      <c r="EB20">
        <v>-0.19498199917962403</v>
      </c>
      <c r="EC20">
        <v>-0.20452450402045208</v>
      </c>
      <c r="ED20">
        <v>-0.20233850970610467</v>
      </c>
      <c r="EE20">
        <v>-0.20309399663302585</v>
      </c>
      <c r="EF20">
        <v>-0.2070785944469003</v>
      </c>
      <c r="EG20">
        <v>-0.20495814544843025</v>
      </c>
      <c r="EH20">
        <v>-0.20556491261590343</v>
      </c>
      <c r="EI20">
        <v>-0.20412417883331635</v>
      </c>
      <c r="EJ20">
        <v>-0.18749156534770145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1.2308251576575437</v>
      </c>
      <c r="ET20">
        <v>0.65634842192675669</v>
      </c>
      <c r="EU20">
        <v>-0.1838679275258665</v>
      </c>
      <c r="EV20">
        <v>-0.20564560976599186</v>
      </c>
      <c r="EW20">
        <v>-0.20931665696668528</v>
      </c>
      <c r="EX20">
        <v>-0.21791479367324737</v>
      </c>
      <c r="EY20">
        <v>-0.23103088208756625</v>
      </c>
      <c r="EZ20">
        <v>-0.23226292181336455</v>
      </c>
      <c r="FA20">
        <v>-0.2343339494028652</v>
      </c>
      <c r="FB20">
        <v>-0.21737243127401201</v>
      </c>
      <c r="FC20">
        <v>-0.19236203243038885</v>
      </c>
      <c r="FD20">
        <v>-0.22520215544127783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1.1042454375372639</v>
      </c>
      <c r="FN20">
        <v>1.306516889954507</v>
      </c>
      <c r="FO20">
        <v>0.25662434259751921</v>
      </c>
      <c r="FP20">
        <v>-0.25001722847939661</v>
      </c>
      <c r="FQ20">
        <v>-0.25811190616403007</v>
      </c>
      <c r="FR20">
        <v>-0.25613634899683846</v>
      </c>
      <c r="FS20">
        <v>-0.25335277134508744</v>
      </c>
      <c r="FT20">
        <v>-0.23650036700659607</v>
      </c>
      <c r="FU20">
        <v>-0.26406608243652668</v>
      </c>
      <c r="FV20">
        <v>-0.23869267908906155</v>
      </c>
      <c r="FW20">
        <v>-0.25170896017700989</v>
      </c>
      <c r="FX20">
        <v>-0.23997458136790611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1.4493138591452328</v>
      </c>
      <c r="GI20">
        <v>1.3229646496127951</v>
      </c>
      <c r="GJ20">
        <v>-2.1411247146534959E-2</v>
      </c>
      <c r="GK20">
        <v>-0.27192474522290344</v>
      </c>
      <c r="GL20">
        <v>-0.22260681304654384</v>
      </c>
      <c r="GM20">
        <v>-0.24514297477952679</v>
      </c>
      <c r="GN20">
        <v>-0.25770622985812364</v>
      </c>
      <c r="GO20">
        <v>-0.28348169303427362</v>
      </c>
      <c r="GP20">
        <v>-0.26510645695975715</v>
      </c>
      <c r="GQ20">
        <v>-0.28110396206225724</v>
      </c>
      <c r="GR20">
        <v>-0.24887269006713239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2.2860107137173178</v>
      </c>
      <c r="HD20">
        <v>1.9318473523991571</v>
      </c>
      <c r="HE20">
        <v>0.79999445187461038</v>
      </c>
      <c r="HF20">
        <v>-0.26703476940659593</v>
      </c>
      <c r="HG20">
        <v>-0.21642106446563467</v>
      </c>
      <c r="HH20">
        <v>-0.2377233455234356</v>
      </c>
      <c r="HI20">
        <v>-0.28592563129837051</v>
      </c>
      <c r="HJ20">
        <v>-0.24680326572785244</v>
      </c>
      <c r="HK20">
        <v>-0.28137272004689723</v>
      </c>
      <c r="HL20">
        <v>-0.28935354524116663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1.4457525224844308</v>
      </c>
      <c r="HY20">
        <v>1.4891789756789355</v>
      </c>
      <c r="HZ20">
        <v>1.6601011726179162</v>
      </c>
      <c r="IA20">
        <v>0.27735426752753234</v>
      </c>
      <c r="IB20">
        <v>-0.28966258322178895</v>
      </c>
      <c r="IC20">
        <v>-0.30600958844845239</v>
      </c>
      <c r="ID20">
        <v>-0.291409823365328</v>
      </c>
      <c r="IE20">
        <v>-0.27943356023331845</v>
      </c>
      <c r="IF20">
        <v>-0.27603954054859081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0.73880186901817113</v>
      </c>
      <c r="IU20">
        <v>2.1337182318672703</v>
      </c>
      <c r="IV20">
        <v>1.0651439588225886</v>
      </c>
      <c r="IW20">
        <v>0.13760972315630002</v>
      </c>
      <c r="IX20">
        <v>-0.32106998513669094</v>
      </c>
      <c r="IY20">
        <v>-0.28123571414149018</v>
      </c>
      <c r="IZ20">
        <v>-0.23421565439678532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1.0974762177647255</v>
      </c>
      <c r="JP20">
        <v>1.3886303970325873</v>
      </c>
      <c r="JQ20">
        <v>2.225555613140525</v>
      </c>
      <c r="JR20">
        <v>0.84556500505711074</v>
      </c>
      <c r="JS20">
        <v>-0.14820910585018435</v>
      </c>
      <c r="JT20">
        <v>-0.3300594699148543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1.7341091919201284</v>
      </c>
      <c r="KL20">
        <v>2.2822726795359274</v>
      </c>
      <c r="KM20">
        <v>2.0219300941085372</v>
      </c>
      <c r="KN20">
        <v>0.58470655597999788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1.250350947902874</v>
      </c>
      <c r="LG20">
        <v>1.952776906940521</v>
      </c>
      <c r="LH20">
        <v>2.4768080773799674</v>
      </c>
      <c r="LI20" s="102"/>
      <c r="LJ20" s="102"/>
      <c r="LL20" s="102" t="s">
        <v>35</v>
      </c>
      <c r="LS20" s="35"/>
      <c r="MO20" s="95"/>
      <c r="MQ20" s="35"/>
    </row>
    <row r="21" spans="1:37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4.0039725361188536E-2</v>
      </c>
      <c r="H21">
        <v>3.3068610797545119E-2</v>
      </c>
      <c r="I21">
        <v>2.9998280390723449E-2</v>
      </c>
      <c r="J21">
        <v>2.9297896659894983E-2</v>
      </c>
      <c r="K21">
        <v>2.979144966694133E-2</v>
      </c>
      <c r="L21">
        <v>3.0057604976034945E-2</v>
      </c>
      <c r="M21">
        <v>2.9779129094087038E-2</v>
      </c>
      <c r="N21">
        <v>2.9969302439283991E-2</v>
      </c>
      <c r="O21">
        <v>2.9156400924783381E-2</v>
      </c>
      <c r="P21">
        <v>2.9594296750319361E-2</v>
      </c>
      <c r="Q21">
        <v>2.9487093026797685E-2</v>
      </c>
      <c r="R21">
        <v>2.9521719148075234E-2</v>
      </c>
      <c r="S21">
        <v>2.9087552218671292E-2</v>
      </c>
      <c r="T21">
        <v>2.9287123090260665E-2</v>
      </c>
      <c r="U21">
        <v>0</v>
      </c>
      <c r="V21">
        <v>0</v>
      </c>
      <c r="W21">
        <v>0</v>
      </c>
      <c r="X21">
        <v>0</v>
      </c>
      <c r="Y21">
        <v>0</v>
      </c>
      <c r="Z21">
        <v>0.31829489131947719</v>
      </c>
      <c r="AA21">
        <v>8.5275998931407984E-2</v>
      </c>
      <c r="AB21">
        <v>5.9700771354149751E-2</v>
      </c>
      <c r="AC21">
        <v>6.0030555467284953E-2</v>
      </c>
      <c r="AD21">
        <v>5.8913045922027472E-2</v>
      </c>
      <c r="AE21">
        <v>5.9556761549022251E-2</v>
      </c>
      <c r="AF21">
        <v>5.9215343847666066E-2</v>
      </c>
      <c r="AG21">
        <v>5.9658484118459441E-2</v>
      </c>
      <c r="AH21">
        <v>5.9072567986258318E-2</v>
      </c>
      <c r="AI21">
        <v>5.9076032135312463E-2</v>
      </c>
      <c r="AJ21">
        <v>5.9768606653839332E-2</v>
      </c>
      <c r="AK21">
        <v>5.9343265763281687E-2</v>
      </c>
      <c r="AL21">
        <v>5.8974845851617642E-2</v>
      </c>
      <c r="AM21">
        <v>5.9051275063142818E-2</v>
      </c>
      <c r="AN21">
        <v>5.9116498175415783E-2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0.49960913683233266</v>
      </c>
      <c r="AU21">
        <v>0.2708161068888964</v>
      </c>
      <c r="AV21">
        <v>9.5760429584206219E-2</v>
      </c>
      <c r="AW21">
        <v>8.8158739482759541E-2</v>
      </c>
      <c r="AX21">
        <v>8.9221583976420882E-2</v>
      </c>
      <c r="AY21">
        <v>8.9029748921706134E-2</v>
      </c>
      <c r="AZ21">
        <v>8.8972283852877337E-2</v>
      </c>
      <c r="BA21">
        <v>8.9619391090287867E-2</v>
      </c>
      <c r="BB21">
        <v>8.8284022277602472E-2</v>
      </c>
      <c r="BC21">
        <v>8.8145907192867259E-2</v>
      </c>
      <c r="BD21">
        <v>8.9379378119062505E-2</v>
      </c>
      <c r="BE21">
        <v>8.8832577440255134E-2</v>
      </c>
      <c r="BF21">
        <v>8.8726284003133649E-2</v>
      </c>
      <c r="BG21">
        <v>8.8953379743638331E-2</v>
      </c>
      <c r="BH21">
        <v>8.9357328508628986E-2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0.45016882209323378</v>
      </c>
      <c r="BP21">
        <v>0.17461992491215059</v>
      </c>
      <c r="BQ21">
        <v>0.1192714817788792</v>
      </c>
      <c r="BR21">
        <v>0.11879546282394729</v>
      </c>
      <c r="BS21">
        <v>0.11943752870491708</v>
      </c>
      <c r="BT21">
        <v>0.11871337258492379</v>
      </c>
      <c r="BU21">
        <v>0.11894332479836342</v>
      </c>
      <c r="BV21">
        <v>0.11937031153795295</v>
      </c>
      <c r="BW21">
        <v>0.1188663774776683</v>
      </c>
      <c r="BX21">
        <v>0.11806391634826965</v>
      </c>
      <c r="BY21">
        <v>0.11818109140335813</v>
      </c>
      <c r="BZ21">
        <v>0.11774003263990813</v>
      </c>
      <c r="CA21">
        <v>0.11877890871499659</v>
      </c>
      <c r="CB21">
        <v>0.11860419469239666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0.58325118469393522</v>
      </c>
      <c r="CJ21">
        <v>0.4236042401818742</v>
      </c>
      <c r="CK21">
        <v>0.18840415947495268</v>
      </c>
      <c r="CL21">
        <v>0.14724703134512646</v>
      </c>
      <c r="CM21">
        <v>0.14903847333057288</v>
      </c>
      <c r="CN21">
        <v>0.14977811186622789</v>
      </c>
      <c r="CO21">
        <v>0.14956361526680353</v>
      </c>
      <c r="CP21">
        <v>0.1489543573930045</v>
      </c>
      <c r="CQ21">
        <v>0.14643820268731</v>
      </c>
      <c r="CR21">
        <v>0.14914667689736938</v>
      </c>
      <c r="CS21">
        <v>0.14794679098323768</v>
      </c>
      <c r="CT21">
        <v>0.14702045125298346</v>
      </c>
      <c r="CU21">
        <v>0.14895600045689977</v>
      </c>
      <c r="CV21">
        <v>0.147267023791571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0.70554819092701992</v>
      </c>
      <c r="DE21">
        <v>0.33280275003660548</v>
      </c>
      <c r="DF21">
        <v>0.20440470169073546</v>
      </c>
      <c r="DG21">
        <v>0.1789111699916259</v>
      </c>
      <c r="DH21">
        <v>0.17822302822201716</v>
      </c>
      <c r="DI21">
        <v>0.17866053696610509</v>
      </c>
      <c r="DJ21">
        <v>0.17797748419943857</v>
      </c>
      <c r="DK21">
        <v>0.18206024394608131</v>
      </c>
      <c r="DL21">
        <v>0.18224906077054279</v>
      </c>
      <c r="DM21">
        <v>0.17723115310720891</v>
      </c>
      <c r="DN21">
        <v>0.18442054351106305</v>
      </c>
      <c r="DO21">
        <v>0.18091155506851098</v>
      </c>
      <c r="DP21">
        <v>0.17726507287393786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1.115882183946304</v>
      </c>
      <c r="DY21">
        <v>0.640451574183174</v>
      </c>
      <c r="DZ21">
        <v>0.33085306425016858</v>
      </c>
      <c r="EA21">
        <v>0.21004282458117515</v>
      </c>
      <c r="EB21">
        <v>0.21428508464729171</v>
      </c>
      <c r="EC21">
        <v>0.20999571636474845</v>
      </c>
      <c r="ED21">
        <v>0.21212879704126741</v>
      </c>
      <c r="EE21">
        <v>0.20993756471887282</v>
      </c>
      <c r="EF21">
        <v>0.20722833187624853</v>
      </c>
      <c r="EG21">
        <v>0.20546584305284882</v>
      </c>
      <c r="EH21">
        <v>0.20835217571102352</v>
      </c>
      <c r="EI21">
        <v>0.20936522213451469</v>
      </c>
      <c r="EJ21">
        <v>0.214684190451293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0.96384988876145838</v>
      </c>
      <c r="ET21">
        <v>0.68404785486646158</v>
      </c>
      <c r="EU21">
        <v>0.26613171824639653</v>
      </c>
      <c r="EV21">
        <v>0.25536158458522751</v>
      </c>
      <c r="EW21">
        <v>0.25296476790696437</v>
      </c>
      <c r="EX21">
        <v>0.25110127394893678</v>
      </c>
      <c r="EY21">
        <v>0.23941013914581555</v>
      </c>
      <c r="EZ21">
        <v>0.23761318883862587</v>
      </c>
      <c r="FA21">
        <v>0.2374092628409589</v>
      </c>
      <c r="FB21">
        <v>0.24569260941067589</v>
      </c>
      <c r="FC21">
        <v>0.25887712412325098</v>
      </c>
      <c r="FD21">
        <v>0.24116442971320246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0.93262800850415151</v>
      </c>
      <c r="FN21">
        <v>1.053133752752605</v>
      </c>
      <c r="FO21">
        <v>0.52893970912070443</v>
      </c>
      <c r="FP21">
        <v>0.275494149621266</v>
      </c>
      <c r="FQ21">
        <v>0.27469074988496806</v>
      </c>
      <c r="FR21">
        <v>0.27356201393989837</v>
      </c>
      <c r="FS21">
        <v>0.27025340826838207</v>
      </c>
      <c r="FT21">
        <v>0.28011752850528365</v>
      </c>
      <c r="FU21">
        <v>0.26457944626072588</v>
      </c>
      <c r="FV21">
        <v>0.27949234040948362</v>
      </c>
      <c r="FW21">
        <v>0.27229543289441971</v>
      </c>
      <c r="FX21">
        <v>0.27628096845201072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1.1664106002459276</v>
      </c>
      <c r="GI21">
        <v>1.1083183547189241</v>
      </c>
      <c r="GJ21">
        <v>0.43661922988449453</v>
      </c>
      <c r="GK21">
        <v>0.31147549871655772</v>
      </c>
      <c r="GL21">
        <v>0.33755451422702337</v>
      </c>
      <c r="GM21">
        <v>0.319997637024721</v>
      </c>
      <c r="GN21">
        <v>0.31470051162340473</v>
      </c>
      <c r="GO21">
        <v>0.30228321026358645</v>
      </c>
      <c r="GP21">
        <v>0.30938118944907672</v>
      </c>
      <c r="GQ21">
        <v>0.30408820020985527</v>
      </c>
      <c r="GR21">
        <v>0.31635287571833798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1.6136827841440518</v>
      </c>
      <c r="HD21">
        <v>1.4536333926232421</v>
      </c>
      <c r="HE21">
        <v>0.89129038369746849</v>
      </c>
      <c r="HF21">
        <v>0.35625281706835021</v>
      </c>
      <c r="HG21">
        <v>0.38166047899794298</v>
      </c>
      <c r="HH21">
        <v>0.3691059256571228</v>
      </c>
      <c r="HI21">
        <v>0.34334576332436123</v>
      </c>
      <c r="HJ21">
        <v>0.36321104754725003</v>
      </c>
      <c r="HK21">
        <v>0.34668994987948781</v>
      </c>
      <c r="HL21">
        <v>0.34092428718908752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1.2350685940083153</v>
      </c>
      <c r="HY21">
        <v>1.2764890497528942</v>
      </c>
      <c r="HZ21">
        <v>1.3659663254133205</v>
      </c>
      <c r="IA21">
        <v>0.66932120858074362</v>
      </c>
      <c r="IB21">
        <v>0.38531392876491333</v>
      </c>
      <c r="IC21">
        <v>0.38048968441704767</v>
      </c>
      <c r="ID21">
        <v>0.38351823075072461</v>
      </c>
      <c r="IE21">
        <v>0.39326695894375452</v>
      </c>
      <c r="IF21">
        <v>0.39344969289033066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0.94076491976180776</v>
      </c>
      <c r="IU21">
        <v>1.6353046559610107</v>
      </c>
      <c r="IV21">
        <v>1.1077518850215968</v>
      </c>
      <c r="IW21">
        <v>0.64320882154158832</v>
      </c>
      <c r="IX21">
        <v>0.41777797846390624</v>
      </c>
      <c r="IY21">
        <v>0.43678767872488089</v>
      </c>
      <c r="IZ21">
        <v>0.45841447422463422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0.95227636387320869</v>
      </c>
      <c r="JP21">
        <v>1.2643533498124528</v>
      </c>
      <c r="JQ21">
        <v>1.7303471592563289</v>
      </c>
      <c r="JR21">
        <v>1.0420711666608857</v>
      </c>
      <c r="JS21">
        <v>0.5436850900409339</v>
      </c>
      <c r="JT21">
        <v>0.4551067993784908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1.469698077832132</v>
      </c>
      <c r="KL21">
        <v>1.7986749705670135</v>
      </c>
      <c r="KM21">
        <v>1.6721374448754029</v>
      </c>
      <c r="KN21">
        <v>0.95407871868121041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1.1025088072847702</v>
      </c>
      <c r="LG21">
        <v>1.6534390702054682</v>
      </c>
      <c r="LH21">
        <v>1.9444906066149974</v>
      </c>
      <c r="LI21" s="102"/>
      <c r="LJ21" s="102"/>
      <c r="LL21" s="102" t="s">
        <v>37</v>
      </c>
      <c r="LS21" s="35"/>
      <c r="MO21" s="95"/>
      <c r="MQ21" s="35"/>
    </row>
    <row r="22" spans="1:37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8.4794118149211402E-3</v>
      </c>
      <c r="H22">
        <v>-8.8232696793376646E-4</v>
      </c>
      <c r="I22">
        <v>-4.6924684410070147E-3</v>
      </c>
      <c r="J22">
        <v>-4.5829112093690423E-3</v>
      </c>
      <c r="K22">
        <v>-4.6601150317003197E-3</v>
      </c>
      <c r="L22">
        <v>-4.7017482644076992E-3</v>
      </c>
      <c r="M22">
        <v>-4.6581877912538327E-3</v>
      </c>
      <c r="N22">
        <v>-4.6879355770946974E-3</v>
      </c>
      <c r="O22">
        <v>-4.5524700448862886E-3</v>
      </c>
      <c r="P22">
        <v>-4.6208908245824075E-3</v>
      </c>
      <c r="Q22">
        <v>-4.6037971318802686E-3</v>
      </c>
      <c r="R22">
        <v>-4.6096190862339086E-3</v>
      </c>
      <c r="S22">
        <v>-4.5421160009375631E-3</v>
      </c>
      <c r="T22">
        <v>-4.5719018985965355E-3</v>
      </c>
      <c r="U22">
        <v>0</v>
      </c>
      <c r="V22">
        <v>0</v>
      </c>
      <c r="W22">
        <v>0</v>
      </c>
      <c r="X22">
        <v>0</v>
      </c>
      <c r="Y22">
        <v>0</v>
      </c>
      <c r="Z22">
        <v>0.25336748736534603</v>
      </c>
      <c r="AA22">
        <v>1.6627001382893351E-2</v>
      </c>
      <c r="AB22">
        <v>-9.3386681447831868E-3</v>
      </c>
      <c r="AC22">
        <v>-9.3902544865026635E-3</v>
      </c>
      <c r="AD22">
        <v>-9.2154485241160156E-3</v>
      </c>
      <c r="AE22">
        <v>-9.31614147135542E-3</v>
      </c>
      <c r="AF22">
        <v>-9.2627353504728862E-3</v>
      </c>
      <c r="AG22">
        <v>-9.3320533816584408E-3</v>
      </c>
      <c r="AH22">
        <v>-9.2404016961744762E-3</v>
      </c>
      <c r="AI22">
        <v>-9.2330466010426254E-3</v>
      </c>
      <c r="AJ22">
        <v>-9.3402315999614963E-3</v>
      </c>
      <c r="AK22">
        <v>-9.2734859620746176E-3</v>
      </c>
      <c r="AL22">
        <v>-9.2161101601909313E-3</v>
      </c>
      <c r="AM22">
        <v>-9.2276646006141435E-3</v>
      </c>
      <c r="AN22">
        <v>-9.2387588891644761E-3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0.40731157920260441</v>
      </c>
      <c r="AU22">
        <v>0.17005833924686603</v>
      </c>
      <c r="AV22">
        <v>-8.7627290544930441E-3</v>
      </c>
      <c r="AW22">
        <v>-1.3790193885571324E-2</v>
      </c>
      <c r="AX22">
        <v>-1.3956448890166395E-2</v>
      </c>
      <c r="AY22">
        <v>-1.3926441172110463E-2</v>
      </c>
      <c r="AZ22">
        <v>-1.3917452222796467E-2</v>
      </c>
      <c r="BA22">
        <v>-1.4018675701274085E-2</v>
      </c>
      <c r="BB22">
        <v>-1.3809791194261831E-2</v>
      </c>
      <c r="BC22">
        <v>-1.3772143172781482E-2</v>
      </c>
      <c r="BD22">
        <v>-1.3965081035905153E-2</v>
      </c>
      <c r="BE22">
        <v>-1.3876436690622091E-2</v>
      </c>
      <c r="BF22">
        <v>-1.3861342289687044E-2</v>
      </c>
      <c r="BG22">
        <v>-1.3898279057137234E-2</v>
      </c>
      <c r="BH22">
        <v>-1.3960436268766642E-2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0.31971163248304107</v>
      </c>
      <c r="BP22">
        <v>3.8414708205536774E-2</v>
      </c>
      <c r="BQ22">
        <v>-1.8656991563176607E-2</v>
      </c>
      <c r="BR22">
        <v>-1.8582530497600665E-2</v>
      </c>
      <c r="BS22">
        <v>-1.8682965384009348E-2</v>
      </c>
      <c r="BT22">
        <v>-1.8569689566356774E-2</v>
      </c>
      <c r="BU22">
        <v>-1.8605659744995381E-2</v>
      </c>
      <c r="BV22">
        <v>-1.8672450966830598E-2</v>
      </c>
      <c r="BW22">
        <v>-1.8576824279528267E-2</v>
      </c>
      <c r="BX22">
        <v>-1.8450823396478837E-2</v>
      </c>
      <c r="BY22">
        <v>-1.8466924760213103E-2</v>
      </c>
      <c r="BZ22">
        <v>-1.8399927090934045E-2</v>
      </c>
      <c r="CA22">
        <v>-1.8560675663576064E-2</v>
      </c>
      <c r="CB22">
        <v>-1.8535591400977058E-2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0.42837487714284572</v>
      </c>
      <c r="CJ22">
        <v>0.25574153597425897</v>
      </c>
      <c r="CK22">
        <v>1.6720431972810531E-2</v>
      </c>
      <c r="CL22">
        <v>-2.3033055182477894E-2</v>
      </c>
      <c r="CM22">
        <v>-2.331328074444718E-2</v>
      </c>
      <c r="CN22">
        <v>-2.3428978392482602E-2</v>
      </c>
      <c r="CO22">
        <v>-2.3395425851790542E-2</v>
      </c>
      <c r="CP22">
        <v>-2.3300122944157155E-2</v>
      </c>
      <c r="CQ22">
        <v>-2.2878278911022534E-2</v>
      </c>
      <c r="CR22">
        <v>-2.3304432531978322E-2</v>
      </c>
      <c r="CS22">
        <v>-2.3113745512424403E-2</v>
      </c>
      <c r="CT22">
        <v>-2.2973443468754164E-2</v>
      </c>
      <c r="CU22">
        <v>-2.3274229875851603E-2</v>
      </c>
      <c r="CV22">
        <v>-2.3012065015137584E-2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0.5082797691647416</v>
      </c>
      <c r="DE22">
        <v>0.12815441708925435</v>
      </c>
      <c r="DF22">
        <v>-5.2967079246188896E-3</v>
      </c>
      <c r="DG22">
        <v>-2.7986104803159374E-2</v>
      </c>
      <c r="DH22">
        <v>-2.7878462515175874E-2</v>
      </c>
      <c r="DI22">
        <v>-2.794689963715611E-2</v>
      </c>
      <c r="DJ22">
        <v>-2.784005339432559E-2</v>
      </c>
      <c r="DK22">
        <v>-2.5598113028706623E-2</v>
      </c>
      <c r="DL22">
        <v>-2.3228557042950772E-2</v>
      </c>
      <c r="DM22">
        <v>-2.6787061089616777E-2</v>
      </c>
      <c r="DN22">
        <v>-2.0775671074132838E-2</v>
      </c>
      <c r="DO22">
        <v>-2.5067634846432707E-2</v>
      </c>
      <c r="DP22">
        <v>-2.7702937884674469E-2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0.88717235668353234</v>
      </c>
      <c r="DY22">
        <v>0.40321421454021372</v>
      </c>
      <c r="DZ22">
        <v>9.0889877609189179E-2</v>
      </c>
      <c r="EA22">
        <v>-3.1069051893624352E-2</v>
      </c>
      <c r="EB22">
        <v>-2.6078600407011737E-2</v>
      </c>
      <c r="EC22">
        <v>-3.0739477131041922E-2</v>
      </c>
      <c r="ED22">
        <v>-2.9408248553236076E-2</v>
      </c>
      <c r="EE22">
        <v>-3.0207986786821274E-2</v>
      </c>
      <c r="EF22">
        <v>-3.2392182371582146E-2</v>
      </c>
      <c r="EG22">
        <v>-3.1981341900674788E-2</v>
      </c>
      <c r="EH22">
        <v>-3.1529845078693393E-2</v>
      </c>
      <c r="EI22">
        <v>-3.0739782644810736E-2</v>
      </c>
      <c r="EJ22">
        <v>-2.3101839717455247E-2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0.69522224199771121</v>
      </c>
      <c r="ET22">
        <v>0.4096871685054253</v>
      </c>
      <c r="EU22">
        <v>-9.9189192803493028E-3</v>
      </c>
      <c r="EV22">
        <v>-2.078057042379387E-2</v>
      </c>
      <c r="EW22">
        <v>-2.274465836042313E-2</v>
      </c>
      <c r="EX22">
        <v>-2.6485857718143289E-2</v>
      </c>
      <c r="EY22">
        <v>-3.4225110714424592E-2</v>
      </c>
      <c r="EZ22">
        <v>-3.5111799315291646E-2</v>
      </c>
      <c r="FA22">
        <v>-3.5966521201462077E-2</v>
      </c>
      <c r="FB22">
        <v>-2.7518645414653705E-2</v>
      </c>
      <c r="FC22">
        <v>-1.4856113905028659E-2</v>
      </c>
      <c r="FD22">
        <v>-3.1577114508600797E-2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0.63927756166894634</v>
      </c>
      <c r="FN22">
        <v>0.74484999592021106</v>
      </c>
      <c r="FO22">
        <v>0.22007602074400945</v>
      </c>
      <c r="FP22">
        <v>-3.3273344305064033E-2</v>
      </c>
      <c r="FQ22">
        <v>-3.6577657989018894E-2</v>
      </c>
      <c r="FR22">
        <v>-3.6074667649419093E-2</v>
      </c>
      <c r="FS22">
        <v>-3.5762739255323091E-2</v>
      </c>
      <c r="FT22">
        <v>-2.7006373546972419E-2</v>
      </c>
      <c r="FU22">
        <v>-4.1224180952851928E-2</v>
      </c>
      <c r="FV22">
        <v>-2.7994078599946574E-2</v>
      </c>
      <c r="FW22">
        <v>-3.4662127848929025E-2</v>
      </c>
      <c r="FX22">
        <v>-2.9225323283227491E-2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0.82584073123521828</v>
      </c>
      <c r="GI22">
        <v>0.76383024227239493</v>
      </c>
      <c r="GJ22">
        <v>9.175425906230926E-2</v>
      </c>
      <c r="GK22">
        <v>-3.3476603201125534E-2</v>
      </c>
      <c r="GL22">
        <v>-8.4923743961093246E-3</v>
      </c>
      <c r="GM22">
        <v>-2.1202188435349337E-2</v>
      </c>
      <c r="GN22">
        <v>-2.7259710645163936E-2</v>
      </c>
      <c r="GO22">
        <v>-4.0041478210444272E-2</v>
      </c>
      <c r="GP22">
        <v>-3.1330073876101559E-2</v>
      </c>
      <c r="GQ22">
        <v>-3.8709894088479295E-2</v>
      </c>
      <c r="GR22">
        <v>-2.3475173750123628E-2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1.2508141530525196</v>
      </c>
      <c r="HD22">
        <v>1.0776337229781832</v>
      </c>
      <c r="HE22">
        <v>0.51252806095499592</v>
      </c>
      <c r="HF22">
        <v>-2.1335383180182976E-2</v>
      </c>
      <c r="HG22">
        <v>3.9935740621878796E-3</v>
      </c>
      <c r="HH22">
        <v>-7.093535904392068E-3</v>
      </c>
      <c r="HI22">
        <v>-3.1575554619130766E-2</v>
      </c>
      <c r="HJ22">
        <v>-1.1943873387053104E-2</v>
      </c>
      <c r="HK22">
        <v>-2.9054101240021255E-2</v>
      </c>
      <c r="HL22">
        <v>-3.3452110218193165E-2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0.8401940581327747</v>
      </c>
      <c r="HY22">
        <v>0.86642123107103475</v>
      </c>
      <c r="HZ22">
        <v>0.95280223604794578</v>
      </c>
      <c r="IA22">
        <v>0.26022108713419673</v>
      </c>
      <c r="IB22">
        <v>-2.3402531318858596E-2</v>
      </c>
      <c r="IC22">
        <v>-3.0809162622916039E-2</v>
      </c>
      <c r="ID22">
        <v>-2.4487381267210399E-2</v>
      </c>
      <c r="IE22">
        <v>-1.763783722281842E-2</v>
      </c>
      <c r="IF22">
        <v>-1.6287675160093096E-2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0.50027201493010021</v>
      </c>
      <c r="IU22">
        <v>1.1970612593355188</v>
      </c>
      <c r="IV22">
        <v>0.6643168479449687</v>
      </c>
      <c r="IW22">
        <v>0.20037200928267754</v>
      </c>
      <c r="IX22">
        <v>-2.8073083250205483E-2</v>
      </c>
      <c r="IY22">
        <v>-8.3637316880596207E-3</v>
      </c>
      <c r="IZ22">
        <v>1.4714987178690775E-2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0.64116865890819896</v>
      </c>
      <c r="JP22">
        <v>0.82488060137510033</v>
      </c>
      <c r="JQ22">
        <v>1.2542317342110147</v>
      </c>
      <c r="JR22">
        <v>0.56463050508779544</v>
      </c>
      <c r="JS22">
        <v>6.7399770617930788E-2</v>
      </c>
      <c r="JT22">
        <v>-2.2988569630556961E-2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1.0050880788096053</v>
      </c>
      <c r="KL22">
        <v>1.2917454560868846</v>
      </c>
      <c r="KM22">
        <v>1.1624065231702847</v>
      </c>
      <c r="KN22">
        <v>0.44392138682133031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0.73450880728477042</v>
      </c>
      <c r="LG22">
        <v>1.1314657601648777</v>
      </c>
      <c r="LH22">
        <v>1.4001329303928953</v>
      </c>
      <c r="LI22" s="102"/>
      <c r="LJ22" s="102"/>
      <c r="LL22" s="102" t="s">
        <v>39</v>
      </c>
      <c r="LS22" s="35"/>
      <c r="MO22" s="95"/>
      <c r="MQ22" s="35"/>
    </row>
    <row r="23" spans="1:37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8.4794118149211419E-3</v>
      </c>
      <c r="H23">
        <v>-8.8232696793376613E-4</v>
      </c>
      <c r="I23">
        <v>-4.6924684410070147E-3</v>
      </c>
      <c r="J23">
        <v>-4.5829112093690423E-3</v>
      </c>
      <c r="K23">
        <v>-4.6601150317003206E-3</v>
      </c>
      <c r="L23">
        <v>-4.7017482644076992E-3</v>
      </c>
      <c r="M23">
        <v>-4.6581877912538327E-3</v>
      </c>
      <c r="N23">
        <v>-4.6879355770946974E-3</v>
      </c>
      <c r="O23">
        <v>-4.5524700448862886E-3</v>
      </c>
      <c r="P23">
        <v>-4.6208908245824075E-3</v>
      </c>
      <c r="Q23">
        <v>-4.6037971318802686E-3</v>
      </c>
      <c r="R23">
        <v>-4.6096190862339077E-3</v>
      </c>
      <c r="S23">
        <v>-4.5421160009375631E-3</v>
      </c>
      <c r="T23">
        <v>-4.5719018985965355E-3</v>
      </c>
      <c r="U23">
        <v>0</v>
      </c>
      <c r="V23">
        <v>0</v>
      </c>
      <c r="W23">
        <v>0</v>
      </c>
      <c r="X23">
        <v>0</v>
      </c>
      <c r="Y23">
        <v>0</v>
      </c>
      <c r="Z23">
        <v>0.25336748736534609</v>
      </c>
      <c r="AA23">
        <v>1.6627001382893351E-2</v>
      </c>
      <c r="AB23">
        <v>-9.3386681447831868E-3</v>
      </c>
      <c r="AC23">
        <v>-9.3902544865026617E-3</v>
      </c>
      <c r="AD23">
        <v>-9.2154485241160173E-3</v>
      </c>
      <c r="AE23">
        <v>-9.3161414713554217E-3</v>
      </c>
      <c r="AF23">
        <v>-9.2627353504728879E-3</v>
      </c>
      <c r="AG23">
        <v>-9.3320533816584408E-3</v>
      </c>
      <c r="AH23">
        <v>-9.2404016961744762E-3</v>
      </c>
      <c r="AI23">
        <v>-9.2330466010426254E-3</v>
      </c>
      <c r="AJ23">
        <v>-9.3402315999614963E-3</v>
      </c>
      <c r="AK23">
        <v>-9.2734859620746176E-3</v>
      </c>
      <c r="AL23">
        <v>-9.216110160190933E-3</v>
      </c>
      <c r="AM23">
        <v>-9.2276646006141435E-3</v>
      </c>
      <c r="AN23">
        <v>-9.2387588891644761E-3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0.40731157920260441</v>
      </c>
      <c r="AU23">
        <v>0.17005833924686603</v>
      </c>
      <c r="AV23">
        <v>-8.7627290544930458E-3</v>
      </c>
      <c r="AW23">
        <v>-1.3790193885571324E-2</v>
      </c>
      <c r="AX23">
        <v>-1.3956448890166395E-2</v>
      </c>
      <c r="AY23">
        <v>-1.3926441172110463E-2</v>
      </c>
      <c r="AZ23">
        <v>-1.3917452222796467E-2</v>
      </c>
      <c r="BA23">
        <v>-1.4018675701274085E-2</v>
      </c>
      <c r="BB23">
        <v>-1.3809791194261831E-2</v>
      </c>
      <c r="BC23">
        <v>-1.3772143172781482E-2</v>
      </c>
      <c r="BD23">
        <v>-1.3965081035905155E-2</v>
      </c>
      <c r="BE23">
        <v>-1.3876436690622091E-2</v>
      </c>
      <c r="BF23">
        <v>-1.3861342289687046E-2</v>
      </c>
      <c r="BG23">
        <v>-1.3898279057137234E-2</v>
      </c>
      <c r="BH23">
        <v>-1.3960436268766642E-2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0.31971163248304107</v>
      </c>
      <c r="BP23">
        <v>3.8414708205536774E-2</v>
      </c>
      <c r="BQ23">
        <v>-1.8656991563176607E-2</v>
      </c>
      <c r="BR23">
        <v>-1.8582530497600662E-2</v>
      </c>
      <c r="BS23">
        <v>-1.8682965384009355E-2</v>
      </c>
      <c r="BT23">
        <v>-1.8569689566356781E-2</v>
      </c>
      <c r="BU23">
        <v>-1.8605659744995381E-2</v>
      </c>
      <c r="BV23">
        <v>-1.8672450966830598E-2</v>
      </c>
      <c r="BW23">
        <v>-1.8576824279528271E-2</v>
      </c>
      <c r="BX23">
        <v>-1.8450823396478841E-2</v>
      </c>
      <c r="BY23">
        <v>-1.8466924760213103E-2</v>
      </c>
      <c r="BZ23">
        <v>-1.8399927090934045E-2</v>
      </c>
      <c r="CA23">
        <v>-1.8560675663576064E-2</v>
      </c>
      <c r="CB23">
        <v>-1.8535591400977058E-2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0.42837487714284578</v>
      </c>
      <c r="CJ23">
        <v>0.25574153597425897</v>
      </c>
      <c r="CK23">
        <v>1.6720431972810531E-2</v>
      </c>
      <c r="CL23">
        <v>-2.3033055182477894E-2</v>
      </c>
      <c r="CM23">
        <v>-2.331328074444718E-2</v>
      </c>
      <c r="CN23">
        <v>-2.3428978392482602E-2</v>
      </c>
      <c r="CO23">
        <v>-2.3395425851790542E-2</v>
      </c>
      <c r="CP23">
        <v>-2.3300122944157158E-2</v>
      </c>
      <c r="CQ23">
        <v>-2.2878278911022527E-2</v>
      </c>
      <c r="CR23">
        <v>-2.3304432531978322E-2</v>
      </c>
      <c r="CS23">
        <v>-2.311374551242441E-2</v>
      </c>
      <c r="CT23">
        <v>-2.2973443468754164E-2</v>
      </c>
      <c r="CU23">
        <v>-2.3274229875851603E-2</v>
      </c>
      <c r="CV23">
        <v>-2.3012065015137584E-2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0.5082797691647416</v>
      </c>
      <c r="DE23">
        <v>0.12815441708925435</v>
      </c>
      <c r="DF23">
        <v>-5.2967079246188905E-3</v>
      </c>
      <c r="DG23">
        <v>-2.7986104803159381E-2</v>
      </c>
      <c r="DH23">
        <v>-2.7878462515175874E-2</v>
      </c>
      <c r="DI23">
        <v>-2.794689963715611E-2</v>
      </c>
      <c r="DJ23">
        <v>-2.784005339432559E-2</v>
      </c>
      <c r="DK23">
        <v>-2.5598113028706623E-2</v>
      </c>
      <c r="DL23">
        <v>-2.3228557042950772E-2</v>
      </c>
      <c r="DM23">
        <v>-2.6787061089616777E-2</v>
      </c>
      <c r="DN23">
        <v>-2.0775671074132848E-2</v>
      </c>
      <c r="DO23">
        <v>-2.5067634846432704E-2</v>
      </c>
      <c r="DP23">
        <v>-2.7702937884674469E-2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0.88717235668353245</v>
      </c>
      <c r="DY23">
        <v>0.40321421454021372</v>
      </c>
      <c r="DZ23">
        <v>9.0889877609189179E-2</v>
      </c>
      <c r="EA23">
        <v>-3.1069051893624352E-2</v>
      </c>
      <c r="EB23">
        <v>-2.6078600407011737E-2</v>
      </c>
      <c r="EC23">
        <v>-3.0739477131041922E-2</v>
      </c>
      <c r="ED23">
        <v>-2.9408248553236076E-2</v>
      </c>
      <c r="EE23">
        <v>-3.0207986786821274E-2</v>
      </c>
      <c r="EF23">
        <v>-3.2392182371582146E-2</v>
      </c>
      <c r="EG23">
        <v>-3.1981341900674788E-2</v>
      </c>
      <c r="EH23">
        <v>-3.1529845078693393E-2</v>
      </c>
      <c r="EI23">
        <v>-3.0739782644810736E-2</v>
      </c>
      <c r="EJ23">
        <v>-2.3101839717455247E-2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0.69522224199771121</v>
      </c>
      <c r="ET23">
        <v>0.40968716850542536</v>
      </c>
      <c r="EU23">
        <v>-9.9189192803492993E-3</v>
      </c>
      <c r="EV23">
        <v>-2.0780570423793866E-2</v>
      </c>
      <c r="EW23">
        <v>-2.2744658360423137E-2</v>
      </c>
      <c r="EX23">
        <v>-2.6485857718143282E-2</v>
      </c>
      <c r="EY23">
        <v>-3.4225110714424592E-2</v>
      </c>
      <c r="EZ23">
        <v>-3.5111799315291646E-2</v>
      </c>
      <c r="FA23">
        <v>-3.5966521201462077E-2</v>
      </c>
      <c r="FB23">
        <v>-2.7518645414653705E-2</v>
      </c>
      <c r="FC23">
        <v>-1.4856113905028662E-2</v>
      </c>
      <c r="FD23">
        <v>-3.1577114508600797E-2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0.63927756166894656</v>
      </c>
      <c r="FN23">
        <v>0.74484999592021106</v>
      </c>
      <c r="FO23">
        <v>0.22007602074400945</v>
      </c>
      <c r="FP23">
        <v>-3.3273344305064033E-2</v>
      </c>
      <c r="FQ23">
        <v>-3.6577657989018894E-2</v>
      </c>
      <c r="FR23">
        <v>-3.6074667649419093E-2</v>
      </c>
      <c r="FS23">
        <v>-3.5762739255323091E-2</v>
      </c>
      <c r="FT23">
        <v>-2.7006373546972419E-2</v>
      </c>
      <c r="FU23">
        <v>-4.1224180952851928E-2</v>
      </c>
      <c r="FV23">
        <v>-2.7994078599946574E-2</v>
      </c>
      <c r="FW23">
        <v>-3.4662127848929025E-2</v>
      </c>
      <c r="FX23">
        <v>-2.9225323283227491E-2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0.82584073123521828</v>
      </c>
      <c r="GI23">
        <v>0.76383024227239504</v>
      </c>
      <c r="GJ23">
        <v>9.1754259062309287E-2</v>
      </c>
      <c r="GK23">
        <v>-3.3476603201125534E-2</v>
      </c>
      <c r="GL23">
        <v>-8.4923743961093246E-3</v>
      </c>
      <c r="GM23">
        <v>-2.1202188435349333E-2</v>
      </c>
      <c r="GN23">
        <v>-2.7259710645163939E-2</v>
      </c>
      <c r="GO23">
        <v>-4.0041478210444278E-2</v>
      </c>
      <c r="GP23">
        <v>-3.1330073876101559E-2</v>
      </c>
      <c r="GQ23">
        <v>-3.8709894088479295E-2</v>
      </c>
      <c r="GR23">
        <v>-2.3475173750123628E-2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1.2508141530525196</v>
      </c>
      <c r="HD23">
        <v>1.0776337229781829</v>
      </c>
      <c r="HE23">
        <v>0.51252806095499592</v>
      </c>
      <c r="HF23">
        <v>-2.1335383180182983E-2</v>
      </c>
      <c r="HG23">
        <v>3.9935740621878831E-3</v>
      </c>
      <c r="HH23">
        <v>-7.0935359043920645E-3</v>
      </c>
      <c r="HI23">
        <v>-3.1575554619130773E-2</v>
      </c>
      <c r="HJ23">
        <v>-1.1943873387053104E-2</v>
      </c>
      <c r="HK23">
        <v>-2.9054101240021255E-2</v>
      </c>
      <c r="HL23">
        <v>-3.3452110218193172E-2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0.84019405813277459</v>
      </c>
      <c r="HY23">
        <v>0.86642123107103464</v>
      </c>
      <c r="HZ23">
        <v>0.95280223604794578</v>
      </c>
      <c r="IA23">
        <v>0.26022108713419662</v>
      </c>
      <c r="IB23">
        <v>-2.3402531318858593E-2</v>
      </c>
      <c r="IC23">
        <v>-3.0809162622916039E-2</v>
      </c>
      <c r="ID23">
        <v>-2.4487381267210399E-2</v>
      </c>
      <c r="IE23">
        <v>-1.763783722281842E-2</v>
      </c>
      <c r="IF23">
        <v>-1.6287675160093107E-2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0.50027201493010021</v>
      </c>
      <c r="IU23">
        <v>1.1970612593355185</v>
      </c>
      <c r="IV23">
        <v>0.6643168479449687</v>
      </c>
      <c r="IW23">
        <v>0.20037200928267759</v>
      </c>
      <c r="IX23">
        <v>-2.8073083250205483E-2</v>
      </c>
      <c r="IY23">
        <v>-8.3637316880596189E-3</v>
      </c>
      <c r="IZ23">
        <v>1.4714987178690778E-2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0.64116865890819896</v>
      </c>
      <c r="JP23">
        <v>0.82488060137510033</v>
      </c>
      <c r="JQ23">
        <v>1.2542317342110147</v>
      </c>
      <c r="JR23">
        <v>0.56463050508779533</v>
      </c>
      <c r="JS23">
        <v>6.7399770617930788E-2</v>
      </c>
      <c r="JT23">
        <v>-2.2988569630556958E-2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1.0050880788096053</v>
      </c>
      <c r="KL23">
        <v>1.2917454560868846</v>
      </c>
      <c r="KM23">
        <v>1.1624065231702849</v>
      </c>
      <c r="KN23">
        <v>0.44392138682133014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0.73450880728477019</v>
      </c>
      <c r="LG23">
        <v>1.1314657601648779</v>
      </c>
      <c r="LH23">
        <v>1.4001329303928955</v>
      </c>
      <c r="LI23" s="102"/>
      <c r="LJ23" s="102"/>
      <c r="LL23" s="102" t="s">
        <v>41</v>
      </c>
      <c r="LS23" s="35"/>
      <c r="MO23" s="95"/>
      <c r="MQ23" s="35"/>
    </row>
    <row r="24" spans="1:37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-1.0273817973440643E-2</v>
      </c>
      <c r="H24">
        <v>-2.1056072596696566E-2</v>
      </c>
      <c r="I24">
        <v>-2.5305811949716418E-2</v>
      </c>
      <c r="J24">
        <v>-2.4714985450525914E-2</v>
      </c>
      <c r="K24">
        <v>-2.5131334635241011E-2</v>
      </c>
      <c r="L24">
        <v>-2.5355856711627225E-2</v>
      </c>
      <c r="M24">
        <v>-2.51209413028332E-2</v>
      </c>
      <c r="N24">
        <v>-2.5281366862189281E-2</v>
      </c>
      <c r="O24">
        <v>-2.4550820599208229E-2</v>
      </c>
      <c r="P24">
        <v>-2.4919804089712269E-2</v>
      </c>
      <c r="Q24">
        <v>-2.4827620246925749E-2</v>
      </c>
      <c r="R24">
        <v>-2.4859017215047175E-2</v>
      </c>
      <c r="S24">
        <v>-2.4494982719341873E-2</v>
      </c>
      <c r="T24">
        <v>-2.4655613810288465E-2</v>
      </c>
      <c r="U24">
        <v>0</v>
      </c>
      <c r="V24">
        <v>0</v>
      </c>
      <c r="W24">
        <v>0</v>
      </c>
      <c r="X24">
        <v>0</v>
      </c>
      <c r="Y24">
        <v>0</v>
      </c>
      <c r="Z24">
        <v>0.21478743574042752</v>
      </c>
      <c r="AA24">
        <v>-2.4164431943035587E-2</v>
      </c>
      <c r="AB24">
        <v>-5.0362103209366522E-2</v>
      </c>
      <c r="AC24">
        <v>-5.0640300980782232E-2</v>
      </c>
      <c r="AD24">
        <v>-4.9697597397911401E-2</v>
      </c>
      <c r="AE24">
        <v>-5.0240620077666762E-2</v>
      </c>
      <c r="AF24">
        <v>-4.9952608497193129E-2</v>
      </c>
      <c r="AG24">
        <v>-5.0326430736800945E-2</v>
      </c>
      <c r="AH24">
        <v>-4.9832166290083794E-2</v>
      </c>
      <c r="AI24">
        <v>-4.9792501312765601E-2</v>
      </c>
      <c r="AJ24">
        <v>-5.0370534699792364E-2</v>
      </c>
      <c r="AK24">
        <v>-5.0010585009759558E-2</v>
      </c>
      <c r="AL24">
        <v>-4.9701165506743979E-2</v>
      </c>
      <c r="AM24">
        <v>-4.9763476953312E-2</v>
      </c>
      <c r="AN24">
        <v>-4.9823306866565546E-2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0.3524681029298673</v>
      </c>
      <c r="AU24">
        <v>0.11018778166247128</v>
      </c>
      <c r="AV24">
        <v>-7.0870692883285374E-2</v>
      </c>
      <c r="AW24">
        <v>-7.436854559718821E-2</v>
      </c>
      <c r="AX24">
        <v>-7.5265135086254487E-2</v>
      </c>
      <c r="AY24">
        <v>-7.5103307749595657E-2</v>
      </c>
      <c r="AZ24">
        <v>-7.5054831630080879E-2</v>
      </c>
      <c r="BA24">
        <v>-7.5600715389013778E-2</v>
      </c>
      <c r="BB24">
        <v>-7.4474231083340545E-2</v>
      </c>
      <c r="BC24">
        <v>-7.4271200681785818E-2</v>
      </c>
      <c r="BD24">
        <v>-7.53116870150599E-2</v>
      </c>
      <c r="BE24">
        <v>-7.4833640724426248E-2</v>
      </c>
      <c r="BF24">
        <v>-7.4752238776526522E-2</v>
      </c>
      <c r="BG24">
        <v>-7.4951433486704369E-2</v>
      </c>
      <c r="BH24">
        <v>-7.5286638449420074E-2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0.24219359227988313</v>
      </c>
      <c r="BP24">
        <v>-4.2518826359262664E-2</v>
      </c>
      <c r="BQ24">
        <v>-0.10061449021570246</v>
      </c>
      <c r="BR24">
        <v>-0.1002129323263465</v>
      </c>
      <c r="BS24">
        <v>-0.10075456332090761</v>
      </c>
      <c r="BT24">
        <v>-0.10014368301856695</v>
      </c>
      <c r="BU24">
        <v>-0.10033766505336789</v>
      </c>
      <c r="BV24">
        <v>-0.10069786057112225</v>
      </c>
      <c r="BW24">
        <v>-0.10018215950745603</v>
      </c>
      <c r="BX24">
        <v>-9.9502654745296626E-2</v>
      </c>
      <c r="BY24">
        <v>-9.958948709972068E-2</v>
      </c>
      <c r="BZ24">
        <v>-9.9228178240394357E-2</v>
      </c>
      <c r="CA24">
        <v>-0.10009507232857096</v>
      </c>
      <c r="CB24">
        <v>-9.9959796483840527E-2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0.33634692627915497</v>
      </c>
      <c r="CJ24">
        <v>0.15599703057553124</v>
      </c>
      <c r="CK24">
        <v>-8.5294536542955199E-2</v>
      </c>
      <c r="CL24">
        <v>-0.12421397616264855</v>
      </c>
      <c r="CM24">
        <v>-0.12572519258612569</v>
      </c>
      <c r="CN24">
        <v>-0.1263491334737453</v>
      </c>
      <c r="CO24">
        <v>-0.12616818941501309</v>
      </c>
      <c r="CP24">
        <v>-0.12565423444884741</v>
      </c>
      <c r="CQ24">
        <v>-0.12337928984158555</v>
      </c>
      <c r="CR24">
        <v>-0.12567747544031146</v>
      </c>
      <c r="CS24">
        <v>-0.12464912758486006</v>
      </c>
      <c r="CT24">
        <v>-0.12389249870649546</v>
      </c>
      <c r="CU24">
        <v>-0.1255145968304853</v>
      </c>
      <c r="CV24">
        <v>-0.12410077918877749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0.39106230116106883</v>
      </c>
      <c r="DE24">
        <v>6.5517844683644633E-3</v>
      </c>
      <c r="DF24">
        <v>-0.12990189334823518</v>
      </c>
      <c r="DG24">
        <v>-0.15092506518846657</v>
      </c>
      <c r="DH24">
        <v>-0.15034456570684124</v>
      </c>
      <c r="DI24">
        <v>-0.15071363732894891</v>
      </c>
      <c r="DJ24">
        <v>-0.15013743080511296</v>
      </c>
      <c r="DK24">
        <v>-0.14896260232759251</v>
      </c>
      <c r="DL24">
        <v>-0.14531300220514495</v>
      </c>
      <c r="DM24">
        <v>-0.14796214638871219</v>
      </c>
      <c r="DN24">
        <v>-0.14269529848219112</v>
      </c>
      <c r="DO24">
        <v>-0.1474407774798005</v>
      </c>
      <c r="DP24">
        <v>-0.14939798644949448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0.75127231439695807</v>
      </c>
      <c r="DY24">
        <v>0.2622470877958461</v>
      </c>
      <c r="DZ24">
        <v>-5.1696943438349262E-2</v>
      </c>
      <c r="EA24">
        <v>-0.17433842776995465</v>
      </c>
      <c r="EB24">
        <v>-0.16890339877261229</v>
      </c>
      <c r="EC24">
        <v>-0.17378502688941025</v>
      </c>
      <c r="ED24">
        <v>-0.17293026115286866</v>
      </c>
      <c r="EE24">
        <v>-0.17288180602156719</v>
      </c>
      <c r="EF24">
        <v>-0.17468641207531813</v>
      </c>
      <c r="EG24">
        <v>-0.17297450343950649</v>
      </c>
      <c r="EH24">
        <v>-0.17402883863444685</v>
      </c>
      <c r="EI24">
        <v>-0.17337844083248569</v>
      </c>
      <c r="EJ24">
        <v>-0.16438848520542193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0.53560291565983242</v>
      </c>
      <c r="ET24">
        <v>0.24666125342133144</v>
      </c>
      <c r="EU24">
        <v>-0.17394900824551701</v>
      </c>
      <c r="EV24">
        <v>-0.18486503934219781</v>
      </c>
      <c r="EW24">
        <v>-0.18657199860626195</v>
      </c>
      <c r="EX24">
        <v>-0.19142893595510377</v>
      </c>
      <c r="EY24">
        <v>-0.19680260705428684</v>
      </c>
      <c r="EZ24">
        <v>-0.19714728845573851</v>
      </c>
      <c r="FA24">
        <v>-0.1983599460063892</v>
      </c>
      <c r="FB24">
        <v>-0.18985195664533328</v>
      </c>
      <c r="FC24">
        <v>-0.17750514283604407</v>
      </c>
      <c r="FD24">
        <v>-0.19362187446900148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0.46496787586831723</v>
      </c>
      <c r="FN24">
        <v>0.56166689403429593</v>
      </c>
      <c r="FO24">
        <v>3.6548321853509674E-2</v>
      </c>
      <c r="FP24">
        <v>-0.21674388417433274</v>
      </c>
      <c r="FQ24">
        <v>-0.2215342481750113</v>
      </c>
      <c r="FR24">
        <v>-0.22006168134741952</v>
      </c>
      <c r="FS24">
        <v>-0.21758808854551356</v>
      </c>
      <c r="FT24">
        <v>-0.20949256009609024</v>
      </c>
      <c r="FU24">
        <v>-0.22283966857454046</v>
      </c>
      <c r="FV24">
        <v>-0.21069752859083918</v>
      </c>
      <c r="FW24">
        <v>-0.21704451469174896</v>
      </c>
      <c r="FX24">
        <v>-0.21074718810390675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0.6234731279100143</v>
      </c>
      <c r="GI24">
        <v>0.55913440734039999</v>
      </c>
      <c r="GJ24">
        <v>-0.11316550620884427</v>
      </c>
      <c r="GK24">
        <v>-0.23844814202177791</v>
      </c>
      <c r="GL24">
        <v>-0.21411443865043453</v>
      </c>
      <c r="GM24">
        <v>-0.22394002563934431</v>
      </c>
      <c r="GN24">
        <v>-0.23044492771759931</v>
      </c>
      <c r="GO24">
        <v>-0.24343744079936999</v>
      </c>
      <c r="GP24">
        <v>-0.23377516087984407</v>
      </c>
      <c r="GQ24">
        <v>-0.24239228826038633</v>
      </c>
      <c r="GR24">
        <v>-0.2253965056532638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1.0351965606647977</v>
      </c>
      <c r="HD24">
        <v>0.85421362942097445</v>
      </c>
      <c r="HE24">
        <v>0.28746639091961423</v>
      </c>
      <c r="HF24">
        <v>-0.24569938622641266</v>
      </c>
      <c r="HG24">
        <v>-0.22041404987755703</v>
      </c>
      <c r="HH24">
        <v>-0.23062922498855759</v>
      </c>
      <c r="HI24">
        <v>-0.25434900128438531</v>
      </c>
      <c r="HJ24">
        <v>-0.23485880096419692</v>
      </c>
      <c r="HK24">
        <v>-0.25231774139960672</v>
      </c>
      <c r="HL24">
        <v>-0.25589997839290585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0.60555846435165628</v>
      </c>
      <c r="HY24">
        <v>0.6227577446079009</v>
      </c>
      <c r="HZ24">
        <v>0.70729893656997</v>
      </c>
      <c r="IA24">
        <v>1.7133313297926812E-2</v>
      </c>
      <c r="IB24">
        <v>-0.26625937819383277</v>
      </c>
      <c r="IC24">
        <v>-0.27519957368067249</v>
      </c>
      <c r="ID24">
        <v>-0.2669217344366312</v>
      </c>
      <c r="IE24">
        <v>-0.26179505404198022</v>
      </c>
      <c r="IF24">
        <v>-0.25975118539116038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0.23852985408807087</v>
      </c>
      <c r="IU24">
        <v>0.93665724722509847</v>
      </c>
      <c r="IV24">
        <v>0.40082726086299203</v>
      </c>
      <c r="IW24">
        <v>-6.276214057947424E-2</v>
      </c>
      <c r="IX24">
        <v>-0.29299640890898365</v>
      </c>
      <c r="IY24">
        <v>-0.27287152382043972</v>
      </c>
      <c r="IZ24">
        <v>-0.24893020548396677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0.45630755885652646</v>
      </c>
      <c r="JP24">
        <v>0.56375101218399726</v>
      </c>
      <c r="JQ24">
        <v>0.97132418320944014</v>
      </c>
      <c r="JR24">
        <v>0.28093464339085494</v>
      </c>
      <c r="JS24">
        <v>-0.21560852799444474</v>
      </c>
      <c r="JT24">
        <v>-0.30707013120196225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0.72902240136896557</v>
      </c>
      <c r="KL24">
        <v>0.99052739574203963</v>
      </c>
      <c r="KM24">
        <v>0.85952371901267288</v>
      </c>
      <c r="KN24">
        <v>0.14078534198506273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0.51584214061810363</v>
      </c>
      <c r="LG24">
        <v>0.82131192945251197</v>
      </c>
      <c r="LH24">
        <v>1.0766754054220695</v>
      </c>
      <c r="LI24" s="102"/>
      <c r="LJ24" s="102"/>
      <c r="LL24" s="102" t="s">
        <v>43</v>
      </c>
      <c r="LS24" s="35"/>
      <c r="MO24" s="95"/>
      <c r="MQ24" s="35"/>
    </row>
    <row r="25" spans="1:37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9.2769432350552142E-2</v>
      </c>
      <c r="H25">
        <v>5.5600811123175518E-2</v>
      </c>
      <c r="I25">
        <v>5.681238576790635E-2</v>
      </c>
      <c r="J25">
        <v>5.5485960713432363E-2</v>
      </c>
      <c r="K25">
        <v>5.6420678419514564E-2</v>
      </c>
      <c r="L25">
        <v>5.6924737915507458E-2</v>
      </c>
      <c r="M25">
        <v>5.6397345044108912E-2</v>
      </c>
      <c r="N25">
        <v>5.6757505736967959E-2</v>
      </c>
      <c r="O25">
        <v>5.521798834358415E-2</v>
      </c>
      <c r="P25">
        <v>5.6047299432169011E-2</v>
      </c>
      <c r="Q25">
        <v>5.5844271151309514E-2</v>
      </c>
      <c r="R25">
        <v>5.5909847995516716E-2</v>
      </c>
      <c r="S25">
        <v>5.508759889457851E-2</v>
      </c>
      <c r="T25">
        <v>5.5465557137420941E-2</v>
      </c>
      <c r="U25">
        <v>0</v>
      </c>
      <c r="V25">
        <v>0</v>
      </c>
      <c r="W25">
        <v>0</v>
      </c>
      <c r="X25">
        <v>0</v>
      </c>
      <c r="Y25">
        <v>0</v>
      </c>
      <c r="Z25">
        <v>0.56311786355352411</v>
      </c>
      <c r="AA25">
        <v>0.12678527271262699</v>
      </c>
      <c r="AB25">
        <v>0.113290334124324</v>
      </c>
      <c r="AC25">
        <v>0.1139791525330144</v>
      </c>
      <c r="AD25">
        <v>0.11157275177411902</v>
      </c>
      <c r="AE25">
        <v>0.11279185567105325</v>
      </c>
      <c r="AF25">
        <v>0.1124352601360826</v>
      </c>
      <c r="AG25">
        <v>0.1130476923087906</v>
      </c>
      <c r="AH25">
        <v>0.11187486339296963</v>
      </c>
      <c r="AI25">
        <v>0.11188142398810576</v>
      </c>
      <c r="AJ25">
        <v>0.11319305952877953</v>
      </c>
      <c r="AK25">
        <v>0.11238752566342172</v>
      </c>
      <c r="AL25">
        <v>0.11168979186423678</v>
      </c>
      <c r="AM25">
        <v>0.11183453768941577</v>
      </c>
      <c r="AN25">
        <v>0.11225253210051747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0.15908385579863304</v>
      </c>
      <c r="AU25">
        <v>0.18002871867758879</v>
      </c>
      <c r="AV25">
        <v>0.17117560762569589</v>
      </c>
      <c r="AW25">
        <v>0.16695984740030986</v>
      </c>
      <c r="AX25">
        <v>0.16897272049165743</v>
      </c>
      <c r="AY25">
        <v>0.16860941276233729</v>
      </c>
      <c r="AZ25">
        <v>0.16850058226885714</v>
      </c>
      <c r="BA25">
        <v>0.16972610938328267</v>
      </c>
      <c r="BB25">
        <v>0.16719711481624133</v>
      </c>
      <c r="BC25">
        <v>0.16693554490716192</v>
      </c>
      <c r="BD25">
        <v>0.16927155967800098</v>
      </c>
      <c r="BE25">
        <v>0.16823599861590219</v>
      </c>
      <c r="BF25">
        <v>0.1680346942852643</v>
      </c>
      <c r="BG25">
        <v>0.16846478063180659</v>
      </c>
      <c r="BH25">
        <v>0.16922980091857664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0.27133465762975828</v>
      </c>
      <c r="BP25">
        <v>0.24066118877985054</v>
      </c>
      <c r="BQ25">
        <v>0.2258828621398884</v>
      </c>
      <c r="BR25">
        <v>0.2249813513816655</v>
      </c>
      <c r="BS25">
        <v>0.22619733089925631</v>
      </c>
      <c r="BT25">
        <v>0.22482588439267681</v>
      </c>
      <c r="BU25">
        <v>0.22526138048405123</v>
      </c>
      <c r="BV25">
        <v>0.22607003134841377</v>
      </c>
      <c r="BW25">
        <v>0.22511565343536075</v>
      </c>
      <c r="BX25">
        <v>0.22359590861487941</v>
      </c>
      <c r="BY25">
        <v>0.22381782114937657</v>
      </c>
      <c r="BZ25">
        <v>0.2229825199158037</v>
      </c>
      <c r="CA25">
        <v>0.2249500003038202</v>
      </c>
      <c r="CB25">
        <v>0.22461911732247195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0.25363801091700167</v>
      </c>
      <c r="CJ25">
        <v>0.30397133795515985</v>
      </c>
      <c r="CK25">
        <v>0.28116320590930532</v>
      </c>
      <c r="CL25">
        <v>0.27886448953071447</v>
      </c>
      <c r="CM25">
        <v>0.28225722044169943</v>
      </c>
      <c r="CN25">
        <v>0.28365798839469986</v>
      </c>
      <c r="CO25">
        <v>0.28325176299132093</v>
      </c>
      <c r="CP25">
        <v>0.28209791707390236</v>
      </c>
      <c r="CQ25">
        <v>0.27733268553630236</v>
      </c>
      <c r="CR25">
        <v>0.2824621422804931</v>
      </c>
      <c r="CS25">
        <v>0.2801897326442323</v>
      </c>
      <c r="CT25">
        <v>0.2784353797472704</v>
      </c>
      <c r="CU25">
        <v>0.28210102879826271</v>
      </c>
      <c r="CV25">
        <v>0.27890235232034982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0.51399897771800918</v>
      </c>
      <c r="DE25">
        <v>0.35403607597297515</v>
      </c>
      <c r="DF25">
        <v>0.34342404763094292</v>
      </c>
      <c r="DG25">
        <v>0.33883176886682292</v>
      </c>
      <c r="DH25">
        <v>0.33752852830873686</v>
      </c>
      <c r="DI25">
        <v>0.33835710632128324</v>
      </c>
      <c r="DJ25">
        <v>0.33706350359558518</v>
      </c>
      <c r="DK25">
        <v>0.34019809174807525</v>
      </c>
      <c r="DL25">
        <v>0.33663089362003806</v>
      </c>
      <c r="DM25">
        <v>0.33421580532485601</v>
      </c>
      <c r="DN25">
        <v>0.33616111742880733</v>
      </c>
      <c r="DO25">
        <v>0.33746769541097238</v>
      </c>
      <c r="DP25">
        <v>0.33571430002382691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0.37455377508250987</v>
      </c>
      <c r="DY25">
        <v>0.63751761834648257</v>
      </c>
      <c r="DZ25">
        <v>0.39298318971638679</v>
      </c>
      <c r="EA25">
        <v>0.3948643774152516</v>
      </c>
      <c r="EB25">
        <v>0.39363907842226509</v>
      </c>
      <c r="EC25">
        <v>0.3942474907974538</v>
      </c>
      <c r="ED25">
        <v>0.39556066887215791</v>
      </c>
      <c r="EE25">
        <v>0.39339427971056784</v>
      </c>
      <c r="EF25">
        <v>0.39246036036898496</v>
      </c>
      <c r="EG25">
        <v>0.38890680640005221</v>
      </c>
      <c r="EH25">
        <v>0.39295017515365832</v>
      </c>
      <c r="EI25">
        <v>0.39331901548921816</v>
      </c>
      <c r="EJ25">
        <v>0.38954341921372138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0.58495655804426205</v>
      </c>
      <c r="ET25">
        <v>0.46138366278695409</v>
      </c>
      <c r="EU25">
        <v>0.45208292812351081</v>
      </c>
      <c r="EV25">
        <v>0.45365864441768494</v>
      </c>
      <c r="EW25">
        <v>0.45152413287267784</v>
      </c>
      <c r="EX25">
        <v>0.45459921562869587</v>
      </c>
      <c r="EY25">
        <v>0.44826494385114601</v>
      </c>
      <c r="EZ25">
        <v>0.4467194621957547</v>
      </c>
      <c r="FA25">
        <v>0.44781335176335346</v>
      </c>
      <c r="FB25">
        <v>0.44756439762492006</v>
      </c>
      <c r="FC25">
        <v>0.44840509940412931</v>
      </c>
      <c r="FD25">
        <v>0.44682080157819881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0.48041449988953899</v>
      </c>
      <c r="FN25">
        <v>0.66090256084082377</v>
      </c>
      <c r="FO25">
        <v>0.50582024328357267</v>
      </c>
      <c r="FP25">
        <v>0.50566270744456954</v>
      </c>
      <c r="FQ25">
        <v>0.50975840709797882</v>
      </c>
      <c r="FR25">
        <v>0.50708615970424487</v>
      </c>
      <c r="FS25">
        <v>0.50129403431712127</v>
      </c>
      <c r="FT25">
        <v>0.50313741425503733</v>
      </c>
      <c r="FU25">
        <v>0.50085548315924611</v>
      </c>
      <c r="FV25">
        <v>0.50372464997962496</v>
      </c>
      <c r="FW25">
        <v>0.50284854437200188</v>
      </c>
      <c r="FX25">
        <v>0.50045127621704355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0.60846533278748294</v>
      </c>
      <c r="GI25">
        <v>0.59193169903444465</v>
      </c>
      <c r="GJ25">
        <v>0.56477886525952092</v>
      </c>
      <c r="GK25">
        <v>0.56627702865958052</v>
      </c>
      <c r="GL25">
        <v>0.56671446977411621</v>
      </c>
      <c r="GM25">
        <v>0.55961730050390179</v>
      </c>
      <c r="GN25">
        <v>0.56019013507460835</v>
      </c>
      <c r="GO25">
        <v>0.56075831535738663</v>
      </c>
      <c r="GP25">
        <v>0.55813006794531506</v>
      </c>
      <c r="GQ25">
        <v>0.56151595213443606</v>
      </c>
      <c r="GR25">
        <v>0.55670151270449264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0.59426312048323415</v>
      </c>
      <c r="HD25">
        <v>0.65719350852427438</v>
      </c>
      <c r="HE25">
        <v>0.62029191985361321</v>
      </c>
      <c r="HF25">
        <v>0.61852673761725796</v>
      </c>
      <c r="HG25">
        <v>0.619589219656838</v>
      </c>
      <c r="HH25">
        <v>0.61623657716265889</v>
      </c>
      <c r="HI25">
        <v>0.61508682468240961</v>
      </c>
      <c r="HJ25">
        <v>0.61454038489062712</v>
      </c>
      <c r="HK25">
        <v>0.615461267401478</v>
      </c>
      <c r="HL25">
        <v>0.61324875892161168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0.64667858773820452</v>
      </c>
      <c r="HY25">
        <v>0.83901720625156428</v>
      </c>
      <c r="HZ25">
        <v>0.69433598961804566</v>
      </c>
      <c r="IA25">
        <v>0.6700525752549733</v>
      </c>
      <c r="IB25">
        <v>0.67234823602230898</v>
      </c>
      <c r="IC25">
        <v>0.67372868116830387</v>
      </c>
      <c r="ID25">
        <v>0.66832108866962392</v>
      </c>
      <c r="IE25">
        <v>0.67345243104596697</v>
      </c>
      <c r="IF25">
        <v>0.67323118671599291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1.2225048970439087</v>
      </c>
      <c r="IU25">
        <v>0.76316774162104783</v>
      </c>
      <c r="IV25">
        <v>0.7446150563801619</v>
      </c>
      <c r="IW25">
        <v>0.72529347161270696</v>
      </c>
      <c r="IX25">
        <v>0.7303086815255051</v>
      </c>
      <c r="IY25">
        <v>0.73057936171717297</v>
      </c>
      <c r="IZ25">
        <v>0.73488776606449568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0.50949522697168292</v>
      </c>
      <c r="JP25">
        <v>1.1297413300949593</v>
      </c>
      <c r="JQ25">
        <v>0.78561637232728554</v>
      </c>
      <c r="JR25">
        <v>0.78200339485120929</v>
      </c>
      <c r="JS25">
        <v>0.78009359739588879</v>
      </c>
      <c r="JT25">
        <v>0.78701212297404577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0.76199829992509638</v>
      </c>
      <c r="KL25">
        <v>0.9812385156690504</v>
      </c>
      <c r="KM25">
        <v>0.86571749049153213</v>
      </c>
      <c r="KN25">
        <v>0.84829770415896222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0.60266666666666657</v>
      </c>
      <c r="LG25">
        <v>0.94573307977763243</v>
      </c>
      <c r="LH25">
        <v>0.94196649927192</v>
      </c>
      <c r="LI25" s="102"/>
      <c r="LJ25" s="102"/>
      <c r="LL25" s="102" t="s">
        <v>45</v>
      </c>
    </row>
    <row r="26" spans="1:37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9.2769432350552142E-2</v>
      </c>
      <c r="H26">
        <v>5.5600811123175518E-2</v>
      </c>
      <c r="I26">
        <v>5.6812385767906343E-2</v>
      </c>
      <c r="J26">
        <v>5.5485960713432349E-2</v>
      </c>
      <c r="K26">
        <v>5.6420678419514564E-2</v>
      </c>
      <c r="L26">
        <v>5.6924737915507444E-2</v>
      </c>
      <c r="M26">
        <v>5.6397345044108906E-2</v>
      </c>
      <c r="N26">
        <v>5.6757505736967945E-2</v>
      </c>
      <c r="O26">
        <v>5.521798834358415E-2</v>
      </c>
      <c r="P26">
        <v>5.6047299432169011E-2</v>
      </c>
      <c r="Q26">
        <v>5.5844271151309514E-2</v>
      </c>
      <c r="R26">
        <v>5.5909847995516716E-2</v>
      </c>
      <c r="S26">
        <v>5.508759889457851E-2</v>
      </c>
      <c r="T26">
        <v>5.5465557137420941E-2</v>
      </c>
      <c r="U26">
        <v>0</v>
      </c>
      <c r="V26">
        <v>0</v>
      </c>
      <c r="W26">
        <v>0</v>
      </c>
      <c r="X26">
        <v>0</v>
      </c>
      <c r="Y26">
        <v>0</v>
      </c>
      <c r="Z26">
        <v>0.563117863553524</v>
      </c>
      <c r="AA26">
        <v>0.12678527271262699</v>
      </c>
      <c r="AB26">
        <v>0.11329033412432399</v>
      </c>
      <c r="AC26">
        <v>0.1139791525330144</v>
      </c>
      <c r="AD26">
        <v>0.11157275177411902</v>
      </c>
      <c r="AE26">
        <v>0.11279185567105325</v>
      </c>
      <c r="AF26">
        <v>0.1124352601360826</v>
      </c>
      <c r="AG26">
        <v>0.11304769230879058</v>
      </c>
      <c r="AH26">
        <v>0.11187486339296963</v>
      </c>
      <c r="AI26">
        <v>0.11188142398810576</v>
      </c>
      <c r="AJ26">
        <v>0.11319305952877953</v>
      </c>
      <c r="AK26">
        <v>0.11238752566342172</v>
      </c>
      <c r="AL26">
        <v>0.11168979186423678</v>
      </c>
      <c r="AM26">
        <v>0.11183453768941576</v>
      </c>
      <c r="AN26">
        <v>0.11225253210051747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0.15908385579863304</v>
      </c>
      <c r="AU26">
        <v>0.18002871867758874</v>
      </c>
      <c r="AV26">
        <v>0.17117560762569586</v>
      </c>
      <c r="AW26">
        <v>0.16695984740030986</v>
      </c>
      <c r="AX26">
        <v>0.1689727204916574</v>
      </c>
      <c r="AY26">
        <v>0.16860941276233729</v>
      </c>
      <c r="AZ26">
        <v>0.16850058226885714</v>
      </c>
      <c r="BA26">
        <v>0.16972610938328261</v>
      </c>
      <c r="BB26">
        <v>0.16719711481624133</v>
      </c>
      <c r="BC26">
        <v>0.16693554490716192</v>
      </c>
      <c r="BD26">
        <v>0.16927155967800098</v>
      </c>
      <c r="BE26">
        <v>0.16823599861590219</v>
      </c>
      <c r="BF26">
        <v>0.1680346942852643</v>
      </c>
      <c r="BG26">
        <v>0.16846478063180656</v>
      </c>
      <c r="BH26">
        <v>0.16922980091857664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0.27133465762975828</v>
      </c>
      <c r="BP26">
        <v>0.24066118877985054</v>
      </c>
      <c r="BQ26">
        <v>0.22588286213988848</v>
      </c>
      <c r="BR26">
        <v>0.2249813513816655</v>
      </c>
      <c r="BS26">
        <v>0.22619733089925631</v>
      </c>
      <c r="BT26">
        <v>0.22482588439267681</v>
      </c>
      <c r="BU26">
        <v>0.22526138048405131</v>
      </c>
      <c r="BV26">
        <v>0.22607003134841377</v>
      </c>
      <c r="BW26">
        <v>0.22511565343536075</v>
      </c>
      <c r="BX26">
        <v>0.22359590861487941</v>
      </c>
      <c r="BY26">
        <v>0.22381782114937657</v>
      </c>
      <c r="BZ26">
        <v>0.2229825199158037</v>
      </c>
      <c r="CA26">
        <v>0.22495000030382023</v>
      </c>
      <c r="CB26">
        <v>0.22461911732247195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0.25363801091700167</v>
      </c>
      <c r="CJ26">
        <v>0.30397133795515985</v>
      </c>
      <c r="CK26">
        <v>0.28116320590930532</v>
      </c>
      <c r="CL26">
        <v>0.27886448953071447</v>
      </c>
      <c r="CM26">
        <v>0.28225722044169943</v>
      </c>
      <c r="CN26">
        <v>0.28365798839469986</v>
      </c>
      <c r="CO26">
        <v>0.28325176299132093</v>
      </c>
      <c r="CP26">
        <v>0.28209791707390236</v>
      </c>
      <c r="CQ26">
        <v>0.27733268553630236</v>
      </c>
      <c r="CR26">
        <v>0.2824621422804931</v>
      </c>
      <c r="CS26">
        <v>0.2801897326442323</v>
      </c>
      <c r="CT26">
        <v>0.2784353797472704</v>
      </c>
      <c r="CU26">
        <v>0.28210102879826271</v>
      </c>
      <c r="CV26">
        <v>0.27890235232034982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0.51399897771800918</v>
      </c>
      <c r="DE26">
        <v>0.35403607597297476</v>
      </c>
      <c r="DF26">
        <v>0.34342404763094281</v>
      </c>
      <c r="DG26">
        <v>0.33883176886682242</v>
      </c>
      <c r="DH26">
        <v>0.33752852830873631</v>
      </c>
      <c r="DI26">
        <v>0.33835710632128291</v>
      </c>
      <c r="DJ26">
        <v>0.33706350359558468</v>
      </c>
      <c r="DK26">
        <v>0.34019809174807497</v>
      </c>
      <c r="DL26">
        <v>0.33663089362003751</v>
      </c>
      <c r="DM26">
        <v>0.33421580532485556</v>
      </c>
      <c r="DN26">
        <v>0.33616111742880694</v>
      </c>
      <c r="DO26">
        <v>0.33746769541097171</v>
      </c>
      <c r="DP26">
        <v>0.33571430002382657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0.37455377508250998</v>
      </c>
      <c r="DY26">
        <v>0.63751761834648213</v>
      </c>
      <c r="DZ26">
        <v>0.39298318971638652</v>
      </c>
      <c r="EA26">
        <v>0.39486437741525132</v>
      </c>
      <c r="EB26">
        <v>0.39363907842226487</v>
      </c>
      <c r="EC26">
        <v>0.39424749079745353</v>
      </c>
      <c r="ED26">
        <v>0.39556066887215768</v>
      </c>
      <c r="EE26">
        <v>0.39339427971056762</v>
      </c>
      <c r="EF26">
        <v>0.39246036036898457</v>
      </c>
      <c r="EG26">
        <v>0.38890680640005193</v>
      </c>
      <c r="EH26">
        <v>0.39295017515365799</v>
      </c>
      <c r="EI26">
        <v>0.39331901548921788</v>
      </c>
      <c r="EJ26">
        <v>0.38954341921372099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0.58495655804426205</v>
      </c>
      <c r="ET26">
        <v>0.46138366278695414</v>
      </c>
      <c r="EU26">
        <v>0.45208292812351081</v>
      </c>
      <c r="EV26">
        <v>0.45365864441768478</v>
      </c>
      <c r="EW26">
        <v>0.45152413287267784</v>
      </c>
      <c r="EX26">
        <v>0.45459921562869587</v>
      </c>
      <c r="EY26">
        <v>0.44826494385114596</v>
      </c>
      <c r="EZ26">
        <v>0.44671946219575465</v>
      </c>
      <c r="FA26">
        <v>0.44781335176335357</v>
      </c>
      <c r="FB26">
        <v>0.44756439762492001</v>
      </c>
      <c r="FC26">
        <v>0.44840509940412931</v>
      </c>
      <c r="FD26">
        <v>0.4468208015781987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0.48041449988953899</v>
      </c>
      <c r="FN26">
        <v>0.66090256084082377</v>
      </c>
      <c r="FO26">
        <v>0.50582024328357267</v>
      </c>
      <c r="FP26">
        <v>0.50566270744456954</v>
      </c>
      <c r="FQ26">
        <v>0.50975840709797882</v>
      </c>
      <c r="FR26">
        <v>0.50708615970424487</v>
      </c>
      <c r="FS26">
        <v>0.50129403431712127</v>
      </c>
      <c r="FT26">
        <v>0.50313741425503733</v>
      </c>
      <c r="FU26">
        <v>0.500855483159246</v>
      </c>
      <c r="FV26">
        <v>0.50372464997962485</v>
      </c>
      <c r="FW26">
        <v>0.50284854437200177</v>
      </c>
      <c r="FX26">
        <v>0.50045127621704355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0.60846533278748294</v>
      </c>
      <c r="GI26">
        <v>0.59193169903444465</v>
      </c>
      <c r="GJ26">
        <v>0.56477886525952092</v>
      </c>
      <c r="GK26">
        <v>0.56627702865958052</v>
      </c>
      <c r="GL26">
        <v>0.5667144697741161</v>
      </c>
      <c r="GM26">
        <v>0.55961730050390179</v>
      </c>
      <c r="GN26">
        <v>0.56019013507460813</v>
      </c>
      <c r="GO26">
        <v>0.56075831535738652</v>
      </c>
      <c r="GP26">
        <v>0.55813006794531506</v>
      </c>
      <c r="GQ26">
        <v>0.56151595213443595</v>
      </c>
      <c r="GR26">
        <v>0.55670151270449264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0.59426312048323415</v>
      </c>
      <c r="HD26">
        <v>0.65719350852427438</v>
      </c>
      <c r="HE26">
        <v>0.62029191985361321</v>
      </c>
      <c r="HF26">
        <v>0.61852673761725796</v>
      </c>
      <c r="HG26">
        <v>0.619589219656838</v>
      </c>
      <c r="HH26">
        <v>0.61623657716265889</v>
      </c>
      <c r="HI26">
        <v>0.61508682468240961</v>
      </c>
      <c r="HJ26">
        <v>0.61454038489062712</v>
      </c>
      <c r="HK26">
        <v>0.615461267401478</v>
      </c>
      <c r="HL26">
        <v>0.61324875892161157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0.64667858773820452</v>
      </c>
      <c r="HY26">
        <v>0.83901720625156406</v>
      </c>
      <c r="HZ26">
        <v>0.69433598961804566</v>
      </c>
      <c r="IA26">
        <v>0.6700525752549733</v>
      </c>
      <c r="IB26">
        <v>0.67234823602230898</v>
      </c>
      <c r="IC26">
        <v>0.67372868116830376</v>
      </c>
      <c r="ID26">
        <v>0.66832108866962392</v>
      </c>
      <c r="IE26">
        <v>0.67345243104596686</v>
      </c>
      <c r="IF26">
        <v>0.67323118671599291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1.2225048970439087</v>
      </c>
      <c r="IU26">
        <v>0.76316774162104772</v>
      </c>
      <c r="IV26">
        <v>0.74461505638016179</v>
      </c>
      <c r="IW26">
        <v>0.72529347161270652</v>
      </c>
      <c r="IX26">
        <v>0.73030868152550477</v>
      </c>
      <c r="IY26">
        <v>0.73057936171717264</v>
      </c>
      <c r="IZ26">
        <v>0.73488776606449524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0.50949522697168292</v>
      </c>
      <c r="JP26">
        <v>1.1297413300949593</v>
      </c>
      <c r="JQ26">
        <v>0.78561637232728565</v>
      </c>
      <c r="JR26">
        <v>0.7820033948512094</v>
      </c>
      <c r="JS26">
        <v>0.78009359739588846</v>
      </c>
      <c r="JT26">
        <v>0.78701212297404577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0.76199829992509638</v>
      </c>
      <c r="KL26">
        <v>0.98123851566905052</v>
      </c>
      <c r="KM26">
        <v>0.86571749049153213</v>
      </c>
      <c r="KN26">
        <v>0.84829770415896211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0.60266666666666635</v>
      </c>
      <c r="LG26">
        <v>0.94573307977763243</v>
      </c>
      <c r="LH26">
        <v>0.94196649927191922</v>
      </c>
      <c r="LI26" s="102"/>
      <c r="LJ26" s="102"/>
      <c r="LL26" s="102" t="s">
        <v>47</v>
      </c>
      <c r="LR26" t="s">
        <v>1317</v>
      </c>
      <c r="LT26">
        <v>1</v>
      </c>
      <c r="LU26">
        <v>2</v>
      </c>
      <c r="LV26">
        <v>3</v>
      </c>
      <c r="LW26">
        <v>4</v>
      </c>
      <c r="LX26">
        <v>5</v>
      </c>
      <c r="LY26">
        <v>6</v>
      </c>
      <c r="LZ26">
        <v>7</v>
      </c>
      <c r="MA26">
        <v>8</v>
      </c>
      <c r="MB26">
        <v>9</v>
      </c>
      <c r="MC26">
        <v>10</v>
      </c>
      <c r="MD26">
        <v>11</v>
      </c>
      <c r="ME26">
        <v>12</v>
      </c>
      <c r="MF26">
        <v>13</v>
      </c>
      <c r="MG26">
        <v>14</v>
      </c>
      <c r="MH26">
        <v>15</v>
      </c>
      <c r="MI26">
        <v>16</v>
      </c>
      <c r="MJ26">
        <v>17</v>
      </c>
      <c r="MK26">
        <v>18</v>
      </c>
      <c r="ML26">
        <v>19</v>
      </c>
      <c r="MM26">
        <v>20</v>
      </c>
      <c r="MO26" s="95" t="s">
        <v>1328</v>
      </c>
      <c r="MP26" s="44" t="s">
        <v>1329</v>
      </c>
      <c r="MQ26" s="44" t="s">
        <v>1330</v>
      </c>
      <c r="MR26" s="35" t="s">
        <v>1334</v>
      </c>
      <c r="MS26" s="35" t="s">
        <v>1347</v>
      </c>
      <c r="MT26" s="113" t="s">
        <v>1346</v>
      </c>
      <c r="MU26" s="35" t="s">
        <v>1333</v>
      </c>
      <c r="MV26" s="35" t="s">
        <v>873</v>
      </c>
      <c r="MW26" s="35" t="s">
        <v>1353</v>
      </c>
      <c r="MX26" s="35" t="s">
        <v>1352</v>
      </c>
    </row>
    <row r="27" spans="1:37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9.2769432350552142E-2</v>
      </c>
      <c r="H27">
        <v>5.5600811123175532E-2</v>
      </c>
      <c r="I27">
        <v>5.681238576790635E-2</v>
      </c>
      <c r="J27">
        <v>5.5485960713432349E-2</v>
      </c>
      <c r="K27">
        <v>5.642067841951455E-2</v>
      </c>
      <c r="L27">
        <v>5.6924737915507444E-2</v>
      </c>
      <c r="M27">
        <v>5.6397345044108912E-2</v>
      </c>
      <c r="N27">
        <v>5.6757505736967945E-2</v>
      </c>
      <c r="O27">
        <v>5.5217988343584157E-2</v>
      </c>
      <c r="P27">
        <v>5.6047299432169011E-2</v>
      </c>
      <c r="Q27">
        <v>5.5844271151309514E-2</v>
      </c>
      <c r="R27">
        <v>5.5909847995516716E-2</v>
      </c>
      <c r="S27">
        <v>5.508759889457851E-2</v>
      </c>
      <c r="T27">
        <v>5.5465557137420941E-2</v>
      </c>
      <c r="U27">
        <v>0</v>
      </c>
      <c r="V27">
        <v>0</v>
      </c>
      <c r="W27">
        <v>0</v>
      </c>
      <c r="X27">
        <v>0</v>
      </c>
      <c r="Y27">
        <v>0</v>
      </c>
      <c r="Z27">
        <v>0.563117863553524</v>
      </c>
      <c r="AA27">
        <v>0.12678527271262699</v>
      </c>
      <c r="AB27">
        <v>0.11329033412432399</v>
      </c>
      <c r="AC27">
        <v>0.1139791525330144</v>
      </c>
      <c r="AD27">
        <v>0.111572751774119</v>
      </c>
      <c r="AE27">
        <v>0.11279185567105325</v>
      </c>
      <c r="AF27">
        <v>0.1124352601360826</v>
      </c>
      <c r="AG27">
        <v>0.11304769230879058</v>
      </c>
      <c r="AH27">
        <v>0.11187486339296963</v>
      </c>
      <c r="AI27">
        <v>0.11188142398810576</v>
      </c>
      <c r="AJ27">
        <v>0.11319305952877953</v>
      </c>
      <c r="AK27">
        <v>0.11238752566342172</v>
      </c>
      <c r="AL27">
        <v>0.11168979186423678</v>
      </c>
      <c r="AM27">
        <v>0.11183453768941576</v>
      </c>
      <c r="AN27">
        <v>0.11225253210051747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0.15908385579863304</v>
      </c>
      <c r="AU27">
        <v>0.18002871867758874</v>
      </c>
      <c r="AV27">
        <v>0.17117560762569586</v>
      </c>
      <c r="AW27">
        <v>0.16695984740030986</v>
      </c>
      <c r="AX27">
        <v>0.1689727204916574</v>
      </c>
      <c r="AY27">
        <v>0.16860941276233729</v>
      </c>
      <c r="AZ27">
        <v>0.16850058226885714</v>
      </c>
      <c r="BA27">
        <v>0.16972610938328261</v>
      </c>
      <c r="BB27">
        <v>0.16719711481624133</v>
      </c>
      <c r="BC27">
        <v>0.16693554490716189</v>
      </c>
      <c r="BD27">
        <v>0.16927155967800098</v>
      </c>
      <c r="BE27">
        <v>0.16823599861590219</v>
      </c>
      <c r="BF27">
        <v>0.1680346942852643</v>
      </c>
      <c r="BG27">
        <v>0.16846478063180656</v>
      </c>
      <c r="BH27">
        <v>0.16922980091857664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0.27133465762975822</v>
      </c>
      <c r="BP27">
        <v>0.24066118877985043</v>
      </c>
      <c r="BQ27">
        <v>0.22588286213988823</v>
      </c>
      <c r="BR27">
        <v>0.22498135138166525</v>
      </c>
      <c r="BS27">
        <v>0.22619733089925609</v>
      </c>
      <c r="BT27">
        <v>0.22482588439267664</v>
      </c>
      <c r="BU27">
        <v>0.22526138048405109</v>
      </c>
      <c r="BV27">
        <v>0.22607003134841352</v>
      </c>
      <c r="BW27">
        <v>0.22511565343536058</v>
      </c>
      <c r="BX27">
        <v>0.2235959086148793</v>
      </c>
      <c r="BY27">
        <v>0.22381782114937646</v>
      </c>
      <c r="BZ27">
        <v>0.22298251991580356</v>
      </c>
      <c r="CA27">
        <v>0.22495000030382017</v>
      </c>
      <c r="CB27">
        <v>0.22461911732247175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0.25363801091700167</v>
      </c>
      <c r="CJ27">
        <v>0.30397133795515985</v>
      </c>
      <c r="CK27">
        <v>0.28116320590930532</v>
      </c>
      <c r="CL27">
        <v>0.27886448953071447</v>
      </c>
      <c r="CM27">
        <v>0.28225722044169943</v>
      </c>
      <c r="CN27">
        <v>0.28365798839469986</v>
      </c>
      <c r="CO27">
        <v>0.28325176299132093</v>
      </c>
      <c r="CP27">
        <v>0.28209791707390236</v>
      </c>
      <c r="CQ27">
        <v>0.27733268553630236</v>
      </c>
      <c r="CR27">
        <v>0.2824621422804931</v>
      </c>
      <c r="CS27">
        <v>0.2801897326442323</v>
      </c>
      <c r="CT27">
        <v>0.2784353797472704</v>
      </c>
      <c r="CU27">
        <v>0.28210102879826271</v>
      </c>
      <c r="CV27">
        <v>0.27890235232034982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0.50868235755775659</v>
      </c>
      <c r="DE27">
        <v>0.35403607597297476</v>
      </c>
      <c r="DF27">
        <v>0.34342404763094281</v>
      </c>
      <c r="DG27">
        <v>0.33883176886682242</v>
      </c>
      <c r="DH27">
        <v>0.3375285283087362</v>
      </c>
      <c r="DI27">
        <v>0.33835710632128291</v>
      </c>
      <c r="DJ27">
        <v>0.33706350359558468</v>
      </c>
      <c r="DK27">
        <v>0.34019809174807497</v>
      </c>
      <c r="DL27">
        <v>0.33663089362003745</v>
      </c>
      <c r="DM27">
        <v>0.33421580532485556</v>
      </c>
      <c r="DN27">
        <v>0.33616111742880689</v>
      </c>
      <c r="DO27">
        <v>0.33746769541097171</v>
      </c>
      <c r="DP27">
        <v>0.33571430002382657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0.37455377508250992</v>
      </c>
      <c r="DY27">
        <v>0.63079150277780549</v>
      </c>
      <c r="DZ27">
        <v>0.39298318971638618</v>
      </c>
      <c r="EA27">
        <v>0.3948643774152511</v>
      </c>
      <c r="EB27">
        <v>0.39363907842226459</v>
      </c>
      <c r="EC27">
        <v>0.39424749079745341</v>
      </c>
      <c r="ED27">
        <v>0.39556066887215741</v>
      </c>
      <c r="EE27">
        <v>0.3933942797105674</v>
      </c>
      <c r="EF27">
        <v>0.39246036036898446</v>
      </c>
      <c r="EG27">
        <v>0.3889068064000516</v>
      </c>
      <c r="EH27">
        <v>0.39295017515365788</v>
      </c>
      <c r="EI27">
        <v>0.39331901548921766</v>
      </c>
      <c r="EJ27">
        <v>0.38954341921372071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0.58147791890778855</v>
      </c>
      <c r="ET27">
        <v>0.46138366278695409</v>
      </c>
      <c r="EU27">
        <v>0.45208292812351081</v>
      </c>
      <c r="EV27">
        <v>0.45223280457999093</v>
      </c>
      <c r="EW27">
        <v>0.45152413287267784</v>
      </c>
      <c r="EX27">
        <v>0.45459921562869587</v>
      </c>
      <c r="EY27">
        <v>0.44826494385114596</v>
      </c>
      <c r="EZ27">
        <v>0.4467194621957547</v>
      </c>
      <c r="FA27">
        <v>0.44781335176335346</v>
      </c>
      <c r="FB27">
        <v>0.44756439762492001</v>
      </c>
      <c r="FC27">
        <v>0.44840509940412926</v>
      </c>
      <c r="FD27">
        <v>0.4468208015781987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0.48041449988953894</v>
      </c>
      <c r="FN27">
        <v>0.66090256084082366</v>
      </c>
      <c r="FO27">
        <v>0.50582024328357256</v>
      </c>
      <c r="FP27">
        <v>0.50566270744456954</v>
      </c>
      <c r="FQ27">
        <v>0.50975840709797882</v>
      </c>
      <c r="FR27">
        <v>0.50708615970424475</v>
      </c>
      <c r="FS27">
        <v>0.50129403431712116</v>
      </c>
      <c r="FT27">
        <v>0.50313741425503733</v>
      </c>
      <c r="FU27">
        <v>0.500855483159246</v>
      </c>
      <c r="FV27">
        <v>0.50372464997962485</v>
      </c>
      <c r="FW27">
        <v>0.50284854437200177</v>
      </c>
      <c r="FX27">
        <v>0.50045127621704355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0.58939120815724055</v>
      </c>
      <c r="GI27">
        <v>0.59193169903444465</v>
      </c>
      <c r="GJ27">
        <v>0.56477886525952092</v>
      </c>
      <c r="GK27">
        <v>0.56492155821301782</v>
      </c>
      <c r="GL27">
        <v>0.5667144697741161</v>
      </c>
      <c r="GM27">
        <v>0.55892433041845691</v>
      </c>
      <c r="GN27">
        <v>0.56019013507460835</v>
      </c>
      <c r="GO27">
        <v>0.56075831535738663</v>
      </c>
      <c r="GP27">
        <v>0.55813006794531506</v>
      </c>
      <c r="GQ27">
        <v>0.56151595213443595</v>
      </c>
      <c r="GR27">
        <v>0.55670151270449264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0.59426312048323404</v>
      </c>
      <c r="HD27">
        <v>0.65100762470241935</v>
      </c>
      <c r="HE27">
        <v>0.62029191985361332</v>
      </c>
      <c r="HF27">
        <v>0.61836908156643788</v>
      </c>
      <c r="HG27">
        <v>0.61865748068733895</v>
      </c>
      <c r="HH27">
        <v>0.61623657716265878</v>
      </c>
      <c r="HI27">
        <v>0.61417267126502995</v>
      </c>
      <c r="HJ27">
        <v>0.61454038489062712</v>
      </c>
      <c r="HK27">
        <v>0.615461267401478</v>
      </c>
      <c r="HL27">
        <v>0.61324875892161157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0.64667858773820452</v>
      </c>
      <c r="HY27">
        <v>0.72724995040383511</v>
      </c>
      <c r="HZ27">
        <v>0.69433598961804566</v>
      </c>
      <c r="IA27">
        <v>0.6700525752549733</v>
      </c>
      <c r="IB27">
        <v>0.66952419279859043</v>
      </c>
      <c r="IC27">
        <v>0.67372868116830387</v>
      </c>
      <c r="ID27">
        <v>0.66832108866962381</v>
      </c>
      <c r="IE27">
        <v>0.67311061109354253</v>
      </c>
      <c r="IF27">
        <v>0.6711610342446781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1.1008899728958403</v>
      </c>
      <c r="IU27">
        <v>0.74616168648550296</v>
      </c>
      <c r="IV27">
        <v>0.74244833253045406</v>
      </c>
      <c r="IW27">
        <v>0.7252934716127063</v>
      </c>
      <c r="IX27">
        <v>0.73030868152550477</v>
      </c>
      <c r="IY27">
        <v>0.7291885172633733</v>
      </c>
      <c r="IZ27">
        <v>0.7267898635228689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0.50949522697168292</v>
      </c>
      <c r="JP27">
        <v>0.93132239784282878</v>
      </c>
      <c r="JQ27">
        <v>0.78561637232728554</v>
      </c>
      <c r="JR27">
        <v>0.7820033948512094</v>
      </c>
      <c r="JS27">
        <v>0.78009359739588846</v>
      </c>
      <c r="JT27">
        <v>0.78311432922984991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0.76199829992509638</v>
      </c>
      <c r="KL27">
        <v>0.9812385156690504</v>
      </c>
      <c r="KM27">
        <v>0.86571749049153179</v>
      </c>
      <c r="KN27">
        <v>0.83559150255941173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0.60266666666666646</v>
      </c>
      <c r="LG27">
        <v>0.88933067154369672</v>
      </c>
      <c r="LH27">
        <v>0.9332915321265034</v>
      </c>
      <c r="LI27" s="102"/>
      <c r="LJ27" s="102"/>
      <c r="LL27" s="102" t="s">
        <v>49</v>
      </c>
      <c r="LR27">
        <v>1</v>
      </c>
      <c r="LS27" s="44">
        <v>0.05</v>
      </c>
      <c r="LT27">
        <f>-(A$2*$LP$2 + A$79*$LP$79 + A$81*$LP$81 + A$82*$LP$82 + A$77*$LP$77 + A$78*$LP$78 + A$70*$LP$70) +(A$65*$LP$65*1000/27.6 + A$66*$LP$66 + A$67*$LP$67 + A$71*$LP$71 + A$74*$LP$74 + A$76*$LP$76 + A$80*$LP$80 + A$83*$LP$83 +A$86*$LP$86)</f>
        <v>0</v>
      </c>
      <c r="LU27">
        <f t="shared" ref="LU27:MM27" si="20">-(B$2*$LP$2 + B$79*$LP$79 + B$81*$LP$81 + B$82*$LP$82 + B$77*$LP$77 + B$78*$LP$78 + B$70*$LP$70) +(B$65*$LP$65*1000/27.6 + B$66*$LP$66 + B$67*$LP$67 + B$71*$LP$71 + B$74*$LP$74 + B$76*$LP$76 + B$80*$LP$80 + B$83*$LP$83 +B$86*$LP$86)</f>
        <v>0</v>
      </c>
      <c r="LV27">
        <f t="shared" si="20"/>
        <v>0</v>
      </c>
      <c r="LW27">
        <f t="shared" si="20"/>
        <v>0</v>
      </c>
      <c r="LX27">
        <f t="shared" si="20"/>
        <v>0</v>
      </c>
      <c r="LY27">
        <f t="shared" si="20"/>
        <v>0</v>
      </c>
      <c r="LZ27">
        <f t="shared" si="20"/>
        <v>-1832.7443679586572</v>
      </c>
      <c r="MA27">
        <f t="shared" si="20"/>
        <v>-1902.929132944857</v>
      </c>
      <c r="MB27">
        <f t="shared" si="20"/>
        <v>-1937.4539235999655</v>
      </c>
      <c r="MC27">
        <f t="shared" si="20"/>
        <v>-1919.1302612058153</v>
      </c>
      <c r="MD27">
        <f t="shared" si="20"/>
        <v>-1922.1284886006151</v>
      </c>
      <c r="ME27">
        <f t="shared" si="20"/>
        <v>-1917.7228619829066</v>
      </c>
      <c r="MF27">
        <f t="shared" si="20"/>
        <v>-1923.8674508498025</v>
      </c>
      <c r="MG27">
        <f t="shared" si="20"/>
        <v>-1923.1623326703439</v>
      </c>
      <c r="MH27">
        <f t="shared" si="20"/>
        <v>-1907.4095683358628</v>
      </c>
      <c r="MI27">
        <f t="shared" si="20"/>
        <v>-1887.7334217205089</v>
      </c>
      <c r="MJ27">
        <f t="shared" si="20"/>
        <v>-1899.5425437953945</v>
      </c>
      <c r="MK27">
        <f t="shared" si="20"/>
        <v>-1903.0176373861923</v>
      </c>
      <c r="ML27">
        <f t="shared" si="20"/>
        <v>-1898.6589359011969</v>
      </c>
      <c r="MM27">
        <f t="shared" si="20"/>
        <v>-1907.9042795287996</v>
      </c>
      <c r="MO27" s="95">
        <f>(1.9382*(10^18))*MQ27 + 1.9198*(10^18)</f>
        <v>2.01671E+18</v>
      </c>
      <c r="MP27" s="44">
        <f>(119469*MQ27+56202)/10^4</f>
        <v>6.2175449999999994</v>
      </c>
      <c r="MQ27" s="44">
        <v>0.05</v>
      </c>
      <c r="MR27" s="35">
        <f>0.79*LY27+0.21*LZ27</f>
        <v>-384.87631727131799</v>
      </c>
      <c r="MS27" s="35">
        <f>MR27/1000</f>
        <v>-0.38487631727131799</v>
      </c>
      <c r="MT27" s="35">
        <f>(MS27/MO27)/10^-18</f>
        <v>-0.19084365985754917</v>
      </c>
      <c r="MU27" s="35">
        <v>3.5005932200115772</v>
      </c>
      <c r="MV27" s="35">
        <v>3.9945035630971779E-2</v>
      </c>
      <c r="MW27">
        <f>-MQ27/MS27</f>
        <v>0.12991186455557507</v>
      </c>
      <c r="MX27">
        <f>-MU27/MS27</f>
        <v>9.0953718452461683</v>
      </c>
    </row>
    <row r="28" spans="1:37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4.1083701470433075E-2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0.4567874773677732</v>
      </c>
      <c r="AA28">
        <v>1.4360102814334983E-2</v>
      </c>
      <c r="AB28">
        <v>2.2574479998455589E-4</v>
      </c>
      <c r="AC28">
        <v>2.8999999999999024E-4</v>
      </c>
      <c r="AD28">
        <v>0</v>
      </c>
      <c r="AE28">
        <v>0</v>
      </c>
      <c r="AF28">
        <v>2.9000000000001128E-4</v>
      </c>
      <c r="AG28">
        <v>6.3188866568554319E-5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3.1558823529411373E-4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7.9298846079185626E-3</v>
      </c>
      <c r="AU28">
        <v>1.5019620944988396E-2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5.768737609422539E-2</v>
      </c>
      <c r="BP28">
        <v>1.7600471564671569E-2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2.9065749905007404E-2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0.18561957988909766</v>
      </c>
      <c r="DE28">
        <v>1.8887356798326902E-2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0.24227234857991439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0.14155148290339123</v>
      </c>
      <c r="ET28">
        <v>1.2068335847866049E-2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0.15603206052110608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3.1646350212166094E-2</v>
      </c>
      <c r="GI28">
        <v>2.7770007636506087E-2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3.5240049776453224E-2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5.5689609663977763E-2</v>
      </c>
      <c r="HZ28">
        <v>1.7704944715330889E-2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0.37950304179463712</v>
      </c>
      <c r="IU28">
        <v>2.838096979580218E-2</v>
      </c>
      <c r="IV28">
        <v>1.6299410904337706E-2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0.21351470646107071</v>
      </c>
      <c r="JQ28">
        <v>5.9275744132144962E-3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0.1509842350423298</v>
      </c>
      <c r="KM28">
        <v>3.1013139184945467E-2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3.4436831088514377E-2</v>
      </c>
      <c r="LH28">
        <v>4.1776518802076924E-2</v>
      </c>
      <c r="LI28" s="102"/>
      <c r="LJ28" s="102"/>
      <c r="LL28" s="102" t="s">
        <v>51</v>
      </c>
      <c r="LR28">
        <v>2</v>
      </c>
      <c r="LS28" s="44">
        <v>0.1</v>
      </c>
      <c r="LT28">
        <f>-(U$2*$LP$2 + U$81*$LP$81 + U$77*$LP$77 + U$79*$LP$79 + U$82*$LP$82 + U$78*$LP$78 + U$70*$LP$70) +(U$65*$LP$65*1000/27.6 + U$66*$LP$66 + U$67*$LP$67 + U$71*$LP$71 + U$74*$LP$74 + U$76*$LP$76 + U$80*$LP$80 + U$83*$LP$83 +U$86*$LP$86)</f>
        <v>0</v>
      </c>
      <c r="LU28">
        <f t="shared" ref="LU28:MM28" si="21">-(V$2*$LP$2 + V$81*$LP$81 + V$77*$LP$77 + V$79*$LP$79 + V$82*$LP$82 + V$78*$LP$78 + V$70*$LP$70) +(V$65*$LP$65*1000/27.6 + V$66*$LP$66 + V$67*$LP$67 + V$71*$LP$71 + V$74*$LP$74 + V$76*$LP$76 + V$80*$LP$80 + V$83*$LP$83 +V$86*$LP$86)</f>
        <v>0</v>
      </c>
      <c r="LV28">
        <f t="shared" si="21"/>
        <v>0</v>
      </c>
      <c r="LW28">
        <f t="shared" si="21"/>
        <v>0</v>
      </c>
      <c r="LX28">
        <f t="shared" si="21"/>
        <v>0</v>
      </c>
      <c r="LY28">
        <f t="shared" si="21"/>
        <v>-2118.6467356106996</v>
      </c>
      <c r="LZ28">
        <f t="shared" si="21"/>
        <v>-2304.2718939175547</v>
      </c>
      <c r="MA28">
        <f t="shared" si="21"/>
        <v>-2325.7655926680463</v>
      </c>
      <c r="MB28">
        <f t="shared" si="21"/>
        <v>-2343.6012628406306</v>
      </c>
      <c r="MC28">
        <f t="shared" si="21"/>
        <v>-2343.3089383973029</v>
      </c>
      <c r="MD28">
        <f t="shared" si="21"/>
        <v>-2340.7576253995685</v>
      </c>
      <c r="ME28">
        <f t="shared" si="21"/>
        <v>-2339.6248526050367</v>
      </c>
      <c r="MF28">
        <f t="shared" si="21"/>
        <v>-2328.1660090804844</v>
      </c>
      <c r="MG28">
        <f t="shared" si="21"/>
        <v>-2338.8956777062776</v>
      </c>
      <c r="MH28">
        <f t="shared" si="21"/>
        <v>-2316.6103122581417</v>
      </c>
      <c r="MI28">
        <f t="shared" si="21"/>
        <v>-2348.9068918056792</v>
      </c>
      <c r="MJ28">
        <f t="shared" si="21"/>
        <v>-2330.8515479812604</v>
      </c>
      <c r="MK28">
        <f t="shared" si="21"/>
        <v>-2312.4899595363368</v>
      </c>
      <c r="ML28">
        <f t="shared" si="21"/>
        <v>-2323.9447091635966</v>
      </c>
      <c r="MM28">
        <f t="shared" si="21"/>
        <v>-2305.4450065247611</v>
      </c>
      <c r="MO28" s="95">
        <f t="shared" ref="MO28:MO42" si="22">(1.9382*(10^18))*MQ28 + 1.9198*(10^18)</f>
        <v>2.11362E+18</v>
      </c>
      <c r="MP28" s="44">
        <f t="shared" ref="MP28:MP42" si="23">(119469*MQ28+56202)/10^4</f>
        <v>6.8148899999999992</v>
      </c>
      <c r="MQ28" s="44">
        <v>0.1</v>
      </c>
      <c r="MR28" s="35">
        <f>0.19*LY28+0.81*LZ28</f>
        <v>-2269.0031138392524</v>
      </c>
      <c r="MS28" s="35">
        <f t="shared" ref="MS28:MS38" si="24">MR28/1000</f>
        <v>-2.2690031138392524</v>
      </c>
      <c r="MT28" s="35">
        <f t="shared" ref="MT28:MT38" si="25">(MS28/MO28)/10^-18</f>
        <v>-1.0735151606434705</v>
      </c>
      <c r="MU28" s="35">
        <v>17.611697583923842</v>
      </c>
      <c r="MV28" s="35">
        <v>6.6709360657487463E-2</v>
      </c>
      <c r="MW28">
        <f t="shared" ref="MW28:MW39" si="26">-MQ28/MS28</f>
        <v>4.4072218054736663E-2</v>
      </c>
      <c r="MX28">
        <f t="shared" ref="MX28:MX39" si="27">-MU28/MS28</f>
        <v>7.7618657623277034</v>
      </c>
    </row>
    <row r="29" spans="1:37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4.1083701470433068E-2</v>
      </c>
      <c r="H29">
        <v>1.1994282042834411E-32</v>
      </c>
      <c r="I29">
        <v>2.6464663134562906E-32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0.45678747736777325</v>
      </c>
      <c r="AA29">
        <v>1.4360102814334986E-2</v>
      </c>
      <c r="AB29">
        <v>2.2574479998455589E-4</v>
      </c>
      <c r="AC29">
        <v>2.899999999999903E-4</v>
      </c>
      <c r="AD29">
        <v>0</v>
      </c>
      <c r="AE29">
        <v>0</v>
      </c>
      <c r="AF29">
        <v>2.9000000000001128E-4</v>
      </c>
      <c r="AG29">
        <v>6.3188866568554319E-5</v>
      </c>
      <c r="AH29">
        <v>0</v>
      </c>
      <c r="AI29">
        <v>1.6217546868472407E-33</v>
      </c>
      <c r="AJ29">
        <v>0</v>
      </c>
      <c r="AK29">
        <v>0</v>
      </c>
      <c r="AL29">
        <v>0</v>
      </c>
      <c r="AM29">
        <v>0</v>
      </c>
      <c r="AN29">
        <v>3.1558823529411373E-4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7.9298846079185626E-3</v>
      </c>
      <c r="AU29">
        <v>1.5019620944988394E-2</v>
      </c>
      <c r="AV29">
        <v>0</v>
      </c>
      <c r="AW29">
        <v>0</v>
      </c>
      <c r="AX29">
        <v>0</v>
      </c>
      <c r="AY29">
        <v>-2.4969796351490135E-34</v>
      </c>
      <c r="AZ29">
        <v>0</v>
      </c>
      <c r="BA29">
        <v>0</v>
      </c>
      <c r="BB29">
        <v>-3.9990685969367235E-33</v>
      </c>
      <c r="BC29">
        <v>0</v>
      </c>
      <c r="BD29">
        <v>-1.782761265991684E-33</v>
      </c>
      <c r="BE29">
        <v>0</v>
      </c>
      <c r="BF29">
        <v>0</v>
      </c>
      <c r="BG29">
        <v>4.3478229618031982E-33</v>
      </c>
      <c r="BH29">
        <v>-7.1278471025087156E-33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5.7687376094225397E-2</v>
      </c>
      <c r="BP29">
        <v>1.7600471564671569E-2</v>
      </c>
      <c r="BQ29">
        <v>0</v>
      </c>
      <c r="BR29">
        <v>0</v>
      </c>
      <c r="BS29">
        <v>0</v>
      </c>
      <c r="BT29">
        <v>2.0061483990099408E-33</v>
      </c>
      <c r="BU29">
        <v>0</v>
      </c>
      <c r="BV29">
        <v>0</v>
      </c>
      <c r="BW29">
        <v>0</v>
      </c>
      <c r="BX29">
        <v>4.3638222137668338E-33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2.9065749905007411E-2</v>
      </c>
      <c r="CK29">
        <v>2.3812531069753902E-33</v>
      </c>
      <c r="CL29">
        <v>-3.0247201606800689E-33</v>
      </c>
      <c r="CM29">
        <v>2.0168969207796881E-33</v>
      </c>
      <c r="CN29">
        <v>0</v>
      </c>
      <c r="CO29">
        <v>0</v>
      </c>
      <c r="CP29">
        <v>0</v>
      </c>
      <c r="CQ29">
        <v>-3.5983011062683255E-33</v>
      </c>
      <c r="CR29">
        <v>0</v>
      </c>
      <c r="CS29">
        <v>0</v>
      </c>
      <c r="CT29">
        <v>0</v>
      </c>
      <c r="CU29">
        <v>0</v>
      </c>
      <c r="CV29">
        <v>4.3991183076032613E-33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0.18561957988909766</v>
      </c>
      <c r="DE29">
        <v>1.8887356798326909E-2</v>
      </c>
      <c r="DF29">
        <v>5.5408698888409812E-32</v>
      </c>
      <c r="DG29">
        <v>0</v>
      </c>
      <c r="DH29">
        <v>0</v>
      </c>
      <c r="DI29">
        <v>0</v>
      </c>
      <c r="DJ29">
        <v>-5.0572787599400815E-34</v>
      </c>
      <c r="DK29">
        <v>-1.3554553335738095E-33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0.24227234857991434</v>
      </c>
      <c r="DZ29">
        <v>0</v>
      </c>
      <c r="EA29">
        <v>-2.366925759462285E-32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0.14155148290339123</v>
      </c>
      <c r="ET29">
        <v>1.2068335847866049E-2</v>
      </c>
      <c r="EU29">
        <v>4.1199834665230229E-32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0.15603206052110608</v>
      </c>
      <c r="FO29">
        <v>4.3531753080185426E-32</v>
      </c>
      <c r="FP29">
        <v>-1.5312707265274476E-32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-2.2194484455304004E-33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3.1646350212166094E-2</v>
      </c>
      <c r="GI29">
        <v>2.7770007636506087E-2</v>
      </c>
      <c r="GJ29">
        <v>-1.9223321542575207E-32</v>
      </c>
      <c r="GK29">
        <v>-2.5408450598247267E-33</v>
      </c>
      <c r="GL29">
        <v>1.3355599834897968E-33</v>
      </c>
      <c r="GM29">
        <v>0</v>
      </c>
      <c r="GN29">
        <v>0</v>
      </c>
      <c r="GO29">
        <v>0</v>
      </c>
      <c r="GP29">
        <v>1.3705534057619515E-33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3.5240049776453231E-2</v>
      </c>
      <c r="HE29">
        <v>6.5483678997816682E-33</v>
      </c>
      <c r="HF29">
        <v>0</v>
      </c>
      <c r="HG29">
        <v>0</v>
      </c>
      <c r="HH29">
        <v>-1.1258123962885944E-33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5.568960966397777E-2</v>
      </c>
      <c r="HZ29">
        <v>1.7704944715330889E-2</v>
      </c>
      <c r="IA29">
        <v>-5.3149622922345398E-32</v>
      </c>
      <c r="IB29">
        <v>0</v>
      </c>
      <c r="IC29">
        <v>3.4581028885861407E-32</v>
      </c>
      <c r="ID29">
        <v>-1.3020767295539399E-31</v>
      </c>
      <c r="IE29">
        <v>9.0725794388932949E-34</v>
      </c>
      <c r="IF29">
        <v>-5.7457507203174693E-34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0.37950304179463712</v>
      </c>
      <c r="IU29">
        <v>2.838096979580218E-2</v>
      </c>
      <c r="IV29">
        <v>1.6299410904337706E-2</v>
      </c>
      <c r="IW29">
        <v>-7.9482887729234299E-33</v>
      </c>
      <c r="IX29">
        <v>1.7018672923686513E-32</v>
      </c>
      <c r="IY29">
        <v>4.7590620173474204E-32</v>
      </c>
      <c r="IZ29">
        <v>-1.1754952418425775E-33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2.0702222444936991E-31</v>
      </c>
      <c r="JP29">
        <v>0.21351470646107071</v>
      </c>
      <c r="JQ29">
        <v>5.9275744132144962E-3</v>
      </c>
      <c r="JR29">
        <v>5.8514517416919654E-33</v>
      </c>
      <c r="JS29">
        <v>6.9751141601802864E-32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0.15098423504232983</v>
      </c>
      <c r="KM29">
        <v>3.1013139184945467E-2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3.4436831088514371E-2</v>
      </c>
      <c r="LH29">
        <v>4.1776518802076924E-2</v>
      </c>
      <c r="LI29" s="102"/>
      <c r="LJ29" s="102"/>
      <c r="LL29" s="102" t="s">
        <v>53</v>
      </c>
      <c r="LR29">
        <v>3</v>
      </c>
      <c r="LS29" s="44">
        <v>0.15</v>
      </c>
      <c r="LT29">
        <f>-(AO$2*$LP$2 + AO$81*$LP$81 + AO$77*$LP$77 + AO$79*$LP$79 + AO$82*$LP$82 + AO$78*$LP$78 + AO$70*$LP$70) +(AO$65*$LP$65*1000/27.6 + AO$66*$LP$66 + AO$67*$LP$67 + AO$71*$LP$71 + AO$74*$LP$74 + AO$76*$LP$76 + AO$80*$LP$80 + AO$83*$LP$83 +AO$86*$LP$86)</f>
        <v>0</v>
      </c>
      <c r="LU29">
        <f t="shared" ref="LU29:MM29" si="28">-(AP$2*$LP$2 + AP$81*$LP$81 + AP$77*$LP$77 + AP$79*$LP$79 + AP$82*$LP$82 + AP$78*$LP$78 + AP$70*$LP$70) +(AP$65*$LP$65*1000/27.6 + AP$66*$LP$66 + AP$67*$LP$67 + AP$71*$LP$71 + AP$74*$LP$74 + AP$76*$LP$76 + AP$80*$LP$80 + AP$83*$LP$83 +AP$86*$LP$86)</f>
        <v>0</v>
      </c>
      <c r="LV29">
        <f t="shared" si="28"/>
        <v>0</v>
      </c>
      <c r="LW29">
        <f t="shared" si="28"/>
        <v>0</v>
      </c>
      <c r="LX29">
        <f t="shared" si="28"/>
        <v>0</v>
      </c>
      <c r="LY29">
        <f t="shared" si="28"/>
        <v>-2526.4500377931881</v>
      </c>
      <c r="LZ29">
        <f t="shared" si="28"/>
        <v>-2701.3010025033354</v>
      </c>
      <c r="MA29">
        <f t="shared" si="28"/>
        <v>-2763.7798776060326</v>
      </c>
      <c r="MB29">
        <f t="shared" si="28"/>
        <v>-2763.6236457852929</v>
      </c>
      <c r="MC29">
        <f t="shared" si="28"/>
        <v>-2764.3150184364013</v>
      </c>
      <c r="MD29">
        <f t="shared" si="28"/>
        <v>-2769.2003190341729</v>
      </c>
      <c r="ME29">
        <f t="shared" si="28"/>
        <v>-2779.8142492109318</v>
      </c>
      <c r="MF29">
        <f t="shared" si="28"/>
        <v>-2766.7838010820033</v>
      </c>
      <c r="MG29">
        <f t="shared" si="28"/>
        <v>-2775.125774695317</v>
      </c>
      <c r="MH29">
        <f t="shared" si="28"/>
        <v>-2759.0801995497231</v>
      </c>
      <c r="MI29">
        <f t="shared" si="28"/>
        <v>-2744.9069215495883</v>
      </c>
      <c r="MJ29">
        <f t="shared" si="28"/>
        <v>-2725.1976726201619</v>
      </c>
      <c r="MK29">
        <f t="shared" si="28"/>
        <v>-2763.4404821175431</v>
      </c>
      <c r="ML29">
        <f t="shared" si="28"/>
        <v>-2742.233451501862</v>
      </c>
      <c r="MM29">
        <f t="shared" si="28"/>
        <v>-2732.8680782564725</v>
      </c>
      <c r="MO29" s="95">
        <f t="shared" si="22"/>
        <v>2.21053E+18</v>
      </c>
      <c r="MP29" s="44">
        <f t="shared" si="23"/>
        <v>7.4122350000000008</v>
      </c>
      <c r="MQ29" s="44">
        <v>0.15</v>
      </c>
      <c r="MR29" s="35">
        <f>0.59*LZ29+0.41*MA29</f>
        <v>-2726.9173412954415</v>
      </c>
      <c r="MS29" s="35">
        <f t="shared" si="24"/>
        <v>-2.7269173412954415</v>
      </c>
      <c r="MT29" s="35">
        <f t="shared" si="25"/>
        <v>-1.2336034079136864</v>
      </c>
      <c r="MU29" s="35">
        <v>19.081517890373416</v>
      </c>
      <c r="MV29" s="35">
        <v>8.5892943035800182E-2</v>
      </c>
      <c r="MW29">
        <f t="shared" si="26"/>
        <v>5.5007167884576005E-2</v>
      </c>
      <c r="MX29">
        <f t="shared" si="27"/>
        <v>6.9974683872554069</v>
      </c>
    </row>
    <row r="30" spans="1:37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 s="102"/>
      <c r="LJ30" s="102"/>
      <c r="LL30" s="102" t="s">
        <v>55</v>
      </c>
      <c r="LR30">
        <v>4</v>
      </c>
      <c r="LS30" s="44">
        <v>0.2</v>
      </c>
      <c r="LT30">
        <f>-(BI$2*$LP$2 + BI$81*$LP$81 + BI$77*$LP$77 + BI$79*$LP$79 + BI$82*$LP$82 + BI$78*$LP$78 + BI$70*$LP$70) +(BI$65*$LP$65*1000/27.6 + BI$66*$LP$66 + BI$67*$LP$67 + BI$71*$LP$71 + BI$74*$LP$74 + BI$76*$LP$76 + BI$80*$LP$80 + BI$83*$LP$83 +BI$86*$LP$86)</f>
        <v>0</v>
      </c>
      <c r="LU30">
        <f t="shared" ref="LU30:MM30" si="29">-(BJ$2*$LP$2 + BJ$81*$LP$81 + BJ$77*$LP$77 + BJ$79*$LP$79 + BJ$82*$LP$82 + BJ$78*$LP$78 + BJ$70*$LP$70) +(BJ$65*$LP$65*1000/27.6 + BJ$66*$LP$66 + BJ$67*$LP$67 + BJ$71*$LP$71 + BJ$74*$LP$74 + BJ$76*$LP$76 + BJ$80*$LP$80 + BJ$83*$LP$83 +BJ$86*$LP$86)</f>
        <v>0</v>
      </c>
      <c r="LV30">
        <f t="shared" si="29"/>
        <v>0</v>
      </c>
      <c r="LW30">
        <f t="shared" si="29"/>
        <v>0</v>
      </c>
      <c r="LX30">
        <f t="shared" si="29"/>
        <v>0</v>
      </c>
      <c r="LY30">
        <f t="shared" si="29"/>
        <v>0</v>
      </c>
      <c r="LZ30">
        <f t="shared" si="29"/>
        <v>-3019.5578167136764</v>
      </c>
      <c r="MA30">
        <f t="shared" si="29"/>
        <v>-3172.6699768747276</v>
      </c>
      <c r="MB30">
        <f t="shared" si="29"/>
        <v>-3196.8733641262443</v>
      </c>
      <c r="MC30">
        <f t="shared" si="29"/>
        <v>-3177.4896446273306</v>
      </c>
      <c r="MD30">
        <f t="shared" si="29"/>
        <v>-3187.5501364907686</v>
      </c>
      <c r="ME30">
        <f t="shared" si="29"/>
        <v>-3206.3754712862874</v>
      </c>
      <c r="MF30">
        <f t="shared" si="29"/>
        <v>-3184.0515145401687</v>
      </c>
      <c r="MG30">
        <f t="shared" si="29"/>
        <v>-3179.7277873644689</v>
      </c>
      <c r="MH30">
        <f t="shared" si="29"/>
        <v>-3162.3595536940074</v>
      </c>
      <c r="MI30">
        <f t="shared" si="29"/>
        <v>-3160.8108744777264</v>
      </c>
      <c r="MJ30">
        <f t="shared" si="29"/>
        <v>-3186.3272016352103</v>
      </c>
      <c r="MK30">
        <f t="shared" si="29"/>
        <v>-3154.8035414916476</v>
      </c>
      <c r="ML30">
        <f t="shared" si="29"/>
        <v>-3179.4916054604464</v>
      </c>
      <c r="MM30">
        <f t="shared" si="29"/>
        <v>-3160.0899987788744</v>
      </c>
      <c r="MO30" s="95">
        <f t="shared" si="22"/>
        <v>2.30744E+18</v>
      </c>
      <c r="MP30" s="44">
        <f t="shared" si="23"/>
        <v>8.0095799999999997</v>
      </c>
      <c r="MQ30" s="44">
        <v>0.2</v>
      </c>
      <c r="MR30" s="35">
        <f>1*MA30+0.001*MB30</f>
        <v>-3175.8668502388537</v>
      </c>
      <c r="MS30" s="35">
        <f t="shared" si="24"/>
        <v>-3.1758668502388536</v>
      </c>
      <c r="MT30" s="35">
        <f t="shared" si="25"/>
        <v>-1.3763594504034138</v>
      </c>
      <c r="MU30" s="35">
        <v>21.206357851957559</v>
      </c>
      <c r="MV30" s="35">
        <v>0.10031700172545242</v>
      </c>
      <c r="MW30">
        <f t="shared" si="26"/>
        <v>6.2974932335390019E-2</v>
      </c>
      <c r="MX30">
        <f t="shared" si="27"/>
        <v>6.6773447540354693</v>
      </c>
    </row>
    <row r="31" spans="1:37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0.66521749947857045</v>
      </c>
      <c r="H31">
        <v>0.70048105211953837</v>
      </c>
      <c r="I31">
        <v>0.70535544952666196</v>
      </c>
      <c r="J31">
        <v>0.70291314063341914</v>
      </c>
      <c r="K31">
        <v>0.70469146588467269</v>
      </c>
      <c r="L31">
        <v>0.70115981267289751</v>
      </c>
      <c r="M31">
        <v>0.70270260154187136</v>
      </c>
      <c r="N31">
        <v>0.70035201274724335</v>
      </c>
      <c r="O31">
        <v>0.69761939057906985</v>
      </c>
      <c r="P31">
        <v>0.69411262963324705</v>
      </c>
      <c r="Q31">
        <v>0.69575071018182477</v>
      </c>
      <c r="R31">
        <v>0.69933777991220636</v>
      </c>
      <c r="S31">
        <v>0.70432426621803279</v>
      </c>
      <c r="T31">
        <v>0.68914258519955529</v>
      </c>
      <c r="U31">
        <v>0</v>
      </c>
      <c r="V31">
        <v>0</v>
      </c>
      <c r="W31">
        <v>0</v>
      </c>
      <c r="X31">
        <v>0</v>
      </c>
      <c r="Y31">
        <v>0</v>
      </c>
      <c r="Z31">
        <v>0.38321252263222666</v>
      </c>
      <c r="AA31">
        <v>0.8337439315226598</v>
      </c>
      <c r="AB31">
        <v>0.84131176433305266</v>
      </c>
      <c r="AC31">
        <v>0.84287753447121549</v>
      </c>
      <c r="AD31">
        <v>0.83843820801304925</v>
      </c>
      <c r="AE31">
        <v>0.83882302419466181</v>
      </c>
      <c r="AF31">
        <v>0.83931712233453615</v>
      </c>
      <c r="AG31">
        <v>0.83589767728867637</v>
      </c>
      <c r="AH31">
        <v>0.83626728697503117</v>
      </c>
      <c r="AI31">
        <v>0.83346504789356091</v>
      </c>
      <c r="AJ31">
        <v>0.83503641299287978</v>
      </c>
      <c r="AK31">
        <v>0.83282245841269764</v>
      </c>
      <c r="AL31">
        <v>0.83440881909431497</v>
      </c>
      <c r="AM31">
        <v>0.83383477998359024</v>
      </c>
      <c r="AN31">
        <v>0.82970770460562659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0.97476721653761289</v>
      </c>
      <c r="AU31">
        <v>0.99004486959478466</v>
      </c>
      <c r="AV31">
        <v>1.0402960537750459</v>
      </c>
      <c r="AW31">
        <v>0.97769124999849621</v>
      </c>
      <c r="AX31">
        <v>0.98455615058073764</v>
      </c>
      <c r="AY31">
        <v>0.98107500812926163</v>
      </c>
      <c r="AZ31">
        <v>0.97615843667274971</v>
      </c>
      <c r="BA31">
        <v>0.97470383097736868</v>
      </c>
      <c r="BB31">
        <v>0.97194595530319705</v>
      </c>
      <c r="BC31">
        <v>0.96096184009677732</v>
      </c>
      <c r="BD31">
        <v>0.96983181396543083</v>
      </c>
      <c r="BE31">
        <v>0.96636459878655656</v>
      </c>
      <c r="BF31">
        <v>0.96408382443461693</v>
      </c>
      <c r="BG31">
        <v>0.96571527790154876</v>
      </c>
      <c r="BH31">
        <v>0.96099067550395589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1.042139906907444</v>
      </c>
      <c r="BP31">
        <v>1.1741286487587492</v>
      </c>
      <c r="BQ31">
        <v>1.1443850623140599</v>
      </c>
      <c r="BR31">
        <v>1.1105351077246615</v>
      </c>
      <c r="BS31">
        <v>1.1165472296746075</v>
      </c>
      <c r="BT31">
        <v>1.108478193221083</v>
      </c>
      <c r="BU31">
        <v>1.123717390301473</v>
      </c>
      <c r="BV31">
        <v>1.099155639074022</v>
      </c>
      <c r="BW31">
        <v>1.1098383169446822</v>
      </c>
      <c r="BX31">
        <v>1.1038001726609812</v>
      </c>
      <c r="BY31">
        <v>1.1044047573238718</v>
      </c>
      <c r="BZ31">
        <v>1.1006195083203481</v>
      </c>
      <c r="CA31">
        <v>1.0962587513577464</v>
      </c>
      <c r="CB31">
        <v>1.0988916556789947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1.225502926753355</v>
      </c>
      <c r="CJ31">
        <v>1.2363385238041189</v>
      </c>
      <c r="CK31">
        <v>1.2845324352801222</v>
      </c>
      <c r="CL31">
        <v>1.2418183231704267</v>
      </c>
      <c r="CM31">
        <v>1.241201956510976</v>
      </c>
      <c r="CN31">
        <v>1.2460773531581113</v>
      </c>
      <c r="CO31">
        <v>1.2453300854895748</v>
      </c>
      <c r="CP31">
        <v>1.2393612762748287</v>
      </c>
      <c r="CQ31">
        <v>1.2331297509486723</v>
      </c>
      <c r="CR31">
        <v>1.2246407994937543</v>
      </c>
      <c r="CS31">
        <v>1.2431650174642273</v>
      </c>
      <c r="CT31">
        <v>1.2281610957994948</v>
      </c>
      <c r="CU31">
        <v>1.2300150941313066</v>
      </c>
      <c r="CV31">
        <v>1.2231910049892107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1.1787855620566294</v>
      </c>
      <c r="DE31">
        <v>1.3925010426043867</v>
      </c>
      <c r="DF31">
        <v>1.3952850959107923</v>
      </c>
      <c r="DG31">
        <v>1.3753294268112446</v>
      </c>
      <c r="DH31">
        <v>1.3833859952133178</v>
      </c>
      <c r="DI31">
        <v>1.3737010023764917</v>
      </c>
      <c r="DJ31">
        <v>1.3882945065229355</v>
      </c>
      <c r="DK31">
        <v>1.3694241126164788</v>
      </c>
      <c r="DL31">
        <v>1.3695834660158792</v>
      </c>
      <c r="DM31">
        <v>1.357623739802325</v>
      </c>
      <c r="DN31">
        <v>1.3563345414119021</v>
      </c>
      <c r="DO31">
        <v>1.3598973468018176</v>
      </c>
      <c r="DP31">
        <v>1.3842090459097647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1.5149999999999999</v>
      </c>
      <c r="DY31">
        <v>1.2632705361343139</v>
      </c>
      <c r="DZ31">
        <v>1.5205119469894965</v>
      </c>
      <c r="EA31">
        <v>1.5222895655357191</v>
      </c>
      <c r="EB31">
        <v>1.5077383861277085</v>
      </c>
      <c r="EC31">
        <v>1.5192535395753257</v>
      </c>
      <c r="ED31">
        <v>1.5084590999305574</v>
      </c>
      <c r="EE31">
        <v>1.5067143097577917</v>
      </c>
      <c r="EF31">
        <v>1.5053315831672043</v>
      </c>
      <c r="EG31">
        <v>1.5141059406899233</v>
      </c>
      <c r="EH31">
        <v>1.5044375212818439</v>
      </c>
      <c r="EI31">
        <v>1.4910319671655239</v>
      </c>
      <c r="EJ31">
        <v>1.5014525932497069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1.4755814524264774</v>
      </c>
      <c r="ET31">
        <v>1.6330044701132653</v>
      </c>
      <c r="EU31">
        <v>1.6513959091022239</v>
      </c>
      <c r="EV31">
        <v>1.6516040552004325</v>
      </c>
      <c r="EW31">
        <v>1.6505717011751682</v>
      </c>
      <c r="EX31">
        <v>1.6420510729919189</v>
      </c>
      <c r="EY31">
        <v>1.6293995557497283</v>
      </c>
      <c r="EZ31">
        <v>1.6310274622748482</v>
      </c>
      <c r="FA31">
        <v>1.641722397830637</v>
      </c>
      <c r="FB31">
        <v>1.6348032818434399</v>
      </c>
      <c r="FC31">
        <v>1.6354189783174318</v>
      </c>
      <c r="FD31">
        <v>1.6431732879268905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1.6359106916043857</v>
      </c>
      <c r="FN31">
        <v>1.6379929694663744</v>
      </c>
      <c r="FO31">
        <v>1.7861443890035344</v>
      </c>
      <c r="FP31">
        <v>1.7885072663050756</v>
      </c>
      <c r="FQ31">
        <v>1.7856479605538493</v>
      </c>
      <c r="FR31">
        <v>1.7751973926967146</v>
      </c>
      <c r="FS31">
        <v>1.7698135095542005</v>
      </c>
      <c r="FT31">
        <v>1.759308407338114</v>
      </c>
      <c r="FU31">
        <v>1.7634452551329249</v>
      </c>
      <c r="FV31">
        <v>1.770641174263573</v>
      </c>
      <c r="FW31">
        <v>1.7555899801019941</v>
      </c>
      <c r="FX31">
        <v>1.7628535353953196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1.8740361179662568</v>
      </c>
      <c r="GI31">
        <v>1.8952781232560931</v>
      </c>
      <c r="GJ31">
        <v>1.9331020199676516</v>
      </c>
      <c r="GK31">
        <v>1.9189479733147996</v>
      </c>
      <c r="GL31">
        <v>1.9219305369967152</v>
      </c>
      <c r="GM31">
        <v>1.8847389575540552</v>
      </c>
      <c r="GN31">
        <v>1.8932638672866535</v>
      </c>
      <c r="GO31">
        <v>1.8952775378119588</v>
      </c>
      <c r="GP31">
        <v>1.9074310801728152</v>
      </c>
      <c r="GQ31">
        <v>1.9082390291521463</v>
      </c>
      <c r="GR31">
        <v>1.8949532773093853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2.0041222749547942</v>
      </c>
      <c r="HD31">
        <v>2.0016248550586893</v>
      </c>
      <c r="HE31">
        <v>2.056973301654188</v>
      </c>
      <c r="HF31">
        <v>2.0729242194962505</v>
      </c>
      <c r="HG31">
        <v>2.0359295354788287</v>
      </c>
      <c r="HH31">
        <v>2.0310858341294131</v>
      </c>
      <c r="HI31">
        <v>2.0484454675166988</v>
      </c>
      <c r="HJ31">
        <v>2.0420170455793003</v>
      </c>
      <c r="HK31">
        <v>2.0406930867364133</v>
      </c>
      <c r="HL31">
        <v>2.0328903292598217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2.303580527076396</v>
      </c>
      <c r="HY31">
        <v>2.0153459160694314</v>
      </c>
      <c r="HZ31">
        <v>2.1896837643910394</v>
      </c>
      <c r="IA31">
        <v>2.1746103986956715</v>
      </c>
      <c r="IB31">
        <v>2.1393552168332497</v>
      </c>
      <c r="IC31">
        <v>2.1748921299660662</v>
      </c>
      <c r="ID31">
        <v>2.1529351299116373</v>
      </c>
      <c r="IE31">
        <v>2.1815091948155256</v>
      </c>
      <c r="IF31">
        <v>2.1520761755749556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1.8044557728713788</v>
      </c>
      <c r="IU31">
        <v>2.2497705831806907</v>
      </c>
      <c r="IV31">
        <v>2.2786128602613318</v>
      </c>
      <c r="IW31">
        <v>2.3087856505794844</v>
      </c>
      <c r="IX31">
        <v>2.304717532681944</v>
      </c>
      <c r="IY31">
        <v>2.2865239527569376</v>
      </c>
      <c r="IZ31">
        <v>2.2911895885551714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1.5516667583958457</v>
      </c>
      <c r="JP31">
        <v>1.9415158823742269</v>
      </c>
      <c r="JQ31">
        <v>2.416851142186804</v>
      </c>
      <c r="JR31">
        <v>2.4268197040356401</v>
      </c>
      <c r="JS31">
        <v>2.4157217313818133</v>
      </c>
      <c r="JT31">
        <v>2.440059977721873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2.4283440355637294</v>
      </c>
      <c r="KL31">
        <v>2.395042195597699</v>
      </c>
      <c r="KM31">
        <v>2.5202146317237064</v>
      </c>
      <c r="KN31">
        <v>2.5549608938479422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1.6938355944658496</v>
      </c>
      <c r="LG31">
        <v>2.4761794258666265</v>
      </c>
      <c r="LH31">
        <v>2.6555074163402197</v>
      </c>
      <c r="LI31" s="102"/>
      <c r="LJ31" s="102"/>
      <c r="LL31" s="102" t="s">
        <v>56</v>
      </c>
      <c r="LR31">
        <v>5</v>
      </c>
      <c r="LS31" s="44">
        <v>0.25</v>
      </c>
      <c r="LT31">
        <f>-(CC$2*$LP$2 + CC$81*$LP$81 + CC$77*$LP$77 + CC$79*$LP$79 + CC$82*$LP$82 + CC$78*$LP$78 + CC$70*$LP$70) +(CC$65*$LP$65*1000/27.6 + CC$66*$LP$66 + CC$67*$LP$67 + CC$71*$LP$71 + CC$74*$LP$74 + CC$76*$LP$76 + CC$80*$LP$80 + CC$83*$LP$83 +CC$86*$LP$86)</f>
        <v>0</v>
      </c>
      <c r="LU31">
        <f t="shared" ref="LU31:MM31" si="30">-(CD$2*$LP$2 + CD$81*$LP$81 + CD$77*$LP$77 + CD$79*$LP$79 + CD$82*$LP$82 + CD$78*$LP$78 + CD$70*$LP$70) +(CD$65*$LP$65*1000/27.6 + CD$66*$LP$66 + CD$67*$LP$67 + CD$71*$LP$71 + CD$74*$LP$74 + CD$76*$LP$76 + CD$80*$LP$80 + CD$83*$LP$83 +CD$86*$LP$86)</f>
        <v>0</v>
      </c>
      <c r="LV31">
        <f t="shared" si="30"/>
        <v>0</v>
      </c>
      <c r="LW31">
        <f t="shared" si="30"/>
        <v>0</v>
      </c>
      <c r="LX31">
        <f t="shared" si="30"/>
        <v>0</v>
      </c>
      <c r="LY31">
        <f t="shared" si="30"/>
        <v>0</v>
      </c>
      <c r="LZ31">
        <f t="shared" si="30"/>
        <v>-3319.4149292628008</v>
      </c>
      <c r="MA31">
        <f t="shared" si="30"/>
        <v>-3519.608576559941</v>
      </c>
      <c r="MB31">
        <f t="shared" si="30"/>
        <v>-3609.1678447425929</v>
      </c>
      <c r="MC31">
        <f t="shared" si="30"/>
        <v>-3638.9456541704731</v>
      </c>
      <c r="MD31">
        <f t="shared" si="30"/>
        <v>-3613.0255881799922</v>
      </c>
      <c r="ME31">
        <f t="shared" si="30"/>
        <v>-3608.1889666426005</v>
      </c>
      <c r="MF31">
        <f t="shared" si="30"/>
        <v>-3636.6198137305446</v>
      </c>
      <c r="MG31">
        <f t="shared" si="30"/>
        <v>-3628.9973978178114</v>
      </c>
      <c r="MH31">
        <f t="shared" si="30"/>
        <v>-3583.2184015218882</v>
      </c>
      <c r="MI31">
        <f t="shared" si="30"/>
        <v>-3592.4247485294782</v>
      </c>
      <c r="MJ31">
        <f t="shared" si="30"/>
        <v>-3598.0204792646373</v>
      </c>
      <c r="MK31">
        <f t="shared" si="30"/>
        <v>-3572.2935428592373</v>
      </c>
      <c r="ML31">
        <f t="shared" si="30"/>
        <v>-3630.6029561257201</v>
      </c>
      <c r="MM31">
        <f t="shared" si="30"/>
        <v>-3570.7625280922712</v>
      </c>
      <c r="MO31" s="95">
        <f t="shared" si="22"/>
        <v>2.40435E+18</v>
      </c>
      <c r="MP31" s="44">
        <f t="shared" si="23"/>
        <v>8.6069250000000004</v>
      </c>
      <c r="MQ31" s="44">
        <v>0.25</v>
      </c>
      <c r="MR31" s="35">
        <f>0.4*MA31+0.6*MB31</f>
        <v>-3573.3441374695321</v>
      </c>
      <c r="MS31" s="35">
        <f t="shared" si="24"/>
        <v>-3.5733441374695323</v>
      </c>
      <c r="MT31" s="35">
        <f t="shared" si="25"/>
        <v>-1.4861996537399014</v>
      </c>
      <c r="MU31" s="35">
        <v>21.208999413282786</v>
      </c>
      <c r="MV31" s="35">
        <v>0.11155734047300314</v>
      </c>
      <c r="MW31">
        <f t="shared" si="26"/>
        <v>6.9962475032432164E-2</v>
      </c>
      <c r="MX31">
        <f t="shared" si="27"/>
        <v>5.9353363676586612</v>
      </c>
      <c r="NC31" s="107"/>
      <c r="ND31" s="107"/>
      <c r="NE31" s="107"/>
      <c r="NF31" s="107"/>
    </row>
    <row r="32" spans="1:37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-0.66521749947857045</v>
      </c>
      <c r="H32">
        <v>-0.70048105211953837</v>
      </c>
      <c r="I32">
        <v>-0.70535544952666196</v>
      </c>
      <c r="J32">
        <v>-0.70291314063341914</v>
      </c>
      <c r="K32">
        <v>-0.70469146588467269</v>
      </c>
      <c r="L32">
        <v>-0.70115981267289751</v>
      </c>
      <c r="M32">
        <v>-0.70270260154187136</v>
      </c>
      <c r="N32">
        <v>-0.70035201274724335</v>
      </c>
      <c r="O32">
        <v>-0.69696192740271912</v>
      </c>
      <c r="P32">
        <v>-0.69348927743327948</v>
      </c>
      <c r="Q32">
        <v>-0.69507303775864893</v>
      </c>
      <c r="R32">
        <v>-0.69864899071076259</v>
      </c>
      <c r="S32">
        <v>-0.70374994048927508</v>
      </c>
      <c r="T32">
        <v>-0.68845213164781871</v>
      </c>
      <c r="U32">
        <v>0</v>
      </c>
      <c r="V32">
        <v>0</v>
      </c>
      <c r="W32">
        <v>0</v>
      </c>
      <c r="X32">
        <v>0</v>
      </c>
      <c r="Y32">
        <v>0</v>
      </c>
      <c r="Z32">
        <v>-0.38321252263222666</v>
      </c>
      <c r="AA32">
        <v>-0.8337439315226598</v>
      </c>
      <c r="AB32">
        <v>-0.84131176433305266</v>
      </c>
      <c r="AC32">
        <v>-0.84287753447121527</v>
      </c>
      <c r="AD32">
        <v>-0.83843820801304947</v>
      </c>
      <c r="AE32">
        <v>-0.83882302419466181</v>
      </c>
      <c r="AF32">
        <v>-0.83931712233453637</v>
      </c>
      <c r="AG32">
        <v>-0.83589767728867659</v>
      </c>
      <c r="AH32">
        <v>-0.83626728697503094</v>
      </c>
      <c r="AI32">
        <v>-0.83269073208824818</v>
      </c>
      <c r="AJ32">
        <v>-0.83423109173785182</v>
      </c>
      <c r="AK32">
        <v>-0.83201178741000548</v>
      </c>
      <c r="AL32">
        <v>-0.83369670171968058</v>
      </c>
      <c r="AM32">
        <v>-0.833153948359874</v>
      </c>
      <c r="AN32">
        <v>-0.82901764816535606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-0.97476721653761289</v>
      </c>
      <c r="AU32">
        <v>-0.99004486959478466</v>
      </c>
      <c r="AV32">
        <v>-1.0402960537750459</v>
      </c>
      <c r="AW32">
        <v>-0.9776912499984961</v>
      </c>
      <c r="AX32">
        <v>-0.98455615058073742</v>
      </c>
      <c r="AY32">
        <v>-0.98107500812926152</v>
      </c>
      <c r="AZ32">
        <v>-0.9761584366727496</v>
      </c>
      <c r="BA32">
        <v>-0.97470383097736868</v>
      </c>
      <c r="BB32">
        <v>-0.97194595530319672</v>
      </c>
      <c r="BC32">
        <v>-0.96014702353624815</v>
      </c>
      <c r="BD32">
        <v>-0.96900864328424485</v>
      </c>
      <c r="BE32">
        <v>-0.96551559484282168</v>
      </c>
      <c r="BF32">
        <v>-0.96316056173877751</v>
      </c>
      <c r="BG32">
        <v>-0.9648363014203104</v>
      </c>
      <c r="BH32">
        <v>-0.95996916966784984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-1.0421399069074437</v>
      </c>
      <c r="BP32">
        <v>-1.1741286487587492</v>
      </c>
      <c r="BQ32">
        <v>-1.1443850623140599</v>
      </c>
      <c r="BR32">
        <v>-1.1105351077246615</v>
      </c>
      <c r="BS32">
        <v>-1.1165472296746073</v>
      </c>
      <c r="BT32">
        <v>-1.108478193221083</v>
      </c>
      <c r="BU32">
        <v>-1.123717390301473</v>
      </c>
      <c r="BV32">
        <v>-1.099155639074022</v>
      </c>
      <c r="BW32">
        <v>-1.1088078913943942</v>
      </c>
      <c r="BX32">
        <v>-1.1027513499725241</v>
      </c>
      <c r="BY32">
        <v>-1.1034162677852595</v>
      </c>
      <c r="BZ32">
        <v>-1.0994735777609683</v>
      </c>
      <c r="CA32">
        <v>-1.0953115924999688</v>
      </c>
      <c r="CB32">
        <v>-1.0979242849835997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-1.225502926753355</v>
      </c>
      <c r="CJ32">
        <v>-1.2363385238041187</v>
      </c>
      <c r="CK32">
        <v>-1.2845324352801222</v>
      </c>
      <c r="CL32">
        <v>-1.2418183231704267</v>
      </c>
      <c r="CM32">
        <v>-1.241201956510976</v>
      </c>
      <c r="CN32">
        <v>-1.2460773531581113</v>
      </c>
      <c r="CO32">
        <v>-1.2453300854895746</v>
      </c>
      <c r="CP32">
        <v>-1.2393612762748285</v>
      </c>
      <c r="CQ32">
        <v>-1.2319449978362791</v>
      </c>
      <c r="CR32">
        <v>-1.2234316183359915</v>
      </c>
      <c r="CS32">
        <v>-1.2419226640649774</v>
      </c>
      <c r="CT32">
        <v>-1.2268774107550979</v>
      </c>
      <c r="CU32">
        <v>-1.2288516406882866</v>
      </c>
      <c r="CV32">
        <v>-1.2218504954880822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-1.1787855620566294</v>
      </c>
      <c r="DE32">
        <v>-1.3925010426043867</v>
      </c>
      <c r="DF32">
        <v>-1.3952850959107923</v>
      </c>
      <c r="DG32">
        <v>-1.3753294268112446</v>
      </c>
      <c r="DH32">
        <v>-1.3833859952133178</v>
      </c>
      <c r="DI32">
        <v>-1.3737010023764917</v>
      </c>
      <c r="DJ32">
        <v>-1.3882945065229355</v>
      </c>
      <c r="DK32">
        <v>-1.368056606114199</v>
      </c>
      <c r="DL32">
        <v>-1.3682261110880556</v>
      </c>
      <c r="DM32">
        <v>-1.3562277586573179</v>
      </c>
      <c r="DN32">
        <v>-1.3550456468327179</v>
      </c>
      <c r="DO32">
        <v>-1.3585451455425093</v>
      </c>
      <c r="DP32">
        <v>-1.3829277853997535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-1.5149999999999999</v>
      </c>
      <c r="DY32">
        <v>-1.2632705361343137</v>
      </c>
      <c r="DZ32">
        <v>-1.5205119469894965</v>
      </c>
      <c r="EA32">
        <v>-1.5222895655357191</v>
      </c>
      <c r="EB32">
        <v>-1.5077383861277085</v>
      </c>
      <c r="EC32">
        <v>-1.5192535395753253</v>
      </c>
      <c r="ED32">
        <v>-1.5084590999305574</v>
      </c>
      <c r="EE32">
        <v>-1.5051218004925986</v>
      </c>
      <c r="EF32">
        <v>-1.5038983286079661</v>
      </c>
      <c r="EG32">
        <v>-1.5126045791521219</v>
      </c>
      <c r="EH32">
        <v>-1.5030327459488206</v>
      </c>
      <c r="EI32">
        <v>-1.4895402243213254</v>
      </c>
      <c r="EJ32">
        <v>-1.5001324114368266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-1.4755814524264772</v>
      </c>
      <c r="ET32">
        <v>-1.6330044701132653</v>
      </c>
      <c r="EU32">
        <v>-1.6513959091022239</v>
      </c>
      <c r="EV32">
        <v>-1.6516040552004325</v>
      </c>
      <c r="EW32">
        <v>-1.6505717011751682</v>
      </c>
      <c r="EX32">
        <v>-1.6420510729919184</v>
      </c>
      <c r="EY32">
        <v>-1.6276705710191635</v>
      </c>
      <c r="EZ32">
        <v>-1.6293121943586575</v>
      </c>
      <c r="FA32">
        <v>-1.6403911254809032</v>
      </c>
      <c r="FB32">
        <v>-1.6332223852336809</v>
      </c>
      <c r="FC32">
        <v>-1.6337432981942535</v>
      </c>
      <c r="FD32">
        <v>-1.6416249506604474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-1.6359106916043857</v>
      </c>
      <c r="FN32">
        <v>-1.6379929694663746</v>
      </c>
      <c r="FO32">
        <v>-1.7861443890035344</v>
      </c>
      <c r="FP32">
        <v>-1.7885072663050756</v>
      </c>
      <c r="FQ32">
        <v>-1.7856479605538493</v>
      </c>
      <c r="FR32">
        <v>-1.7751973926967146</v>
      </c>
      <c r="FS32">
        <v>-1.768398380034389</v>
      </c>
      <c r="FT32">
        <v>-1.7577147245371645</v>
      </c>
      <c r="FU32">
        <v>-1.7619721646197186</v>
      </c>
      <c r="FV32">
        <v>-1.7688957626602455</v>
      </c>
      <c r="FW32">
        <v>-1.7538763962769677</v>
      </c>
      <c r="FX32">
        <v>-1.7613350305826692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-1.8740361179662564</v>
      </c>
      <c r="GI32">
        <v>-1.8952781232560929</v>
      </c>
      <c r="GJ32">
        <v>-1.9331020199676516</v>
      </c>
      <c r="GK32">
        <v>-1.9189479733147994</v>
      </c>
      <c r="GL32">
        <v>-1.9219305369967152</v>
      </c>
      <c r="GM32">
        <v>-1.8828204470254006</v>
      </c>
      <c r="GN32">
        <v>-1.8913430985776971</v>
      </c>
      <c r="GO32">
        <v>-1.8934008811647016</v>
      </c>
      <c r="GP32">
        <v>-1.9053607252741547</v>
      </c>
      <c r="GQ32">
        <v>-1.906306114665322</v>
      </c>
      <c r="GR32">
        <v>-1.892935308769929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-2.0041222749547942</v>
      </c>
      <c r="HD32">
        <v>-2.0016248550586893</v>
      </c>
      <c r="HE32">
        <v>-2.056973301654188</v>
      </c>
      <c r="HF32">
        <v>-2.0729242194962505</v>
      </c>
      <c r="HG32">
        <v>-2.033924969614596</v>
      </c>
      <c r="HH32">
        <v>-2.0291461379919058</v>
      </c>
      <c r="HI32">
        <v>-2.0465036518145863</v>
      </c>
      <c r="HJ32">
        <v>-2.0399117671904969</v>
      </c>
      <c r="HK32">
        <v>-2.0389813890323518</v>
      </c>
      <c r="HL32">
        <v>-2.0310435986970279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-2.303580527076396</v>
      </c>
      <c r="HY32">
        <v>-2.0153459160694314</v>
      </c>
      <c r="HZ32">
        <v>-2.1896837643910394</v>
      </c>
      <c r="IA32">
        <v>-2.1722982491085059</v>
      </c>
      <c r="IB32">
        <v>-2.1372711816994205</v>
      </c>
      <c r="IC32">
        <v>-2.1724839383997803</v>
      </c>
      <c r="ID32">
        <v>-2.1506651756482684</v>
      </c>
      <c r="IE32">
        <v>-2.1791215742637231</v>
      </c>
      <c r="IF32">
        <v>-2.1495754230573842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-1.8044557728713788</v>
      </c>
      <c r="IU32">
        <v>-2.2404809275443505</v>
      </c>
      <c r="IV32">
        <v>-2.2743124185696479</v>
      </c>
      <c r="IW32">
        <v>-2.3064929570005779</v>
      </c>
      <c r="IX32">
        <v>-2.3024490431315896</v>
      </c>
      <c r="IY32">
        <v>-2.2842102344923925</v>
      </c>
      <c r="IZ32">
        <v>-2.288506000663876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-1.5516667583958454</v>
      </c>
      <c r="JP32">
        <v>-1.8205594883944169</v>
      </c>
      <c r="JQ32">
        <v>-2.4136133512227107</v>
      </c>
      <c r="JR32">
        <v>-2.4242608974950999</v>
      </c>
      <c r="JS32">
        <v>-2.4131416073718261</v>
      </c>
      <c r="JT32">
        <v>-2.4374429189654068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-2.4074476534686302</v>
      </c>
      <c r="KL32">
        <v>-2.3789632239382015</v>
      </c>
      <c r="KM32">
        <v>-2.514549652808133</v>
      </c>
      <c r="KN32">
        <v>-2.5515292091369433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-1.6938355944658496</v>
      </c>
      <c r="LG32">
        <v>-2.4497336308972004</v>
      </c>
      <c r="LH32">
        <v>-2.6479257859955418</v>
      </c>
      <c r="LI32" s="102"/>
      <c r="LJ32" s="102"/>
      <c r="LL32" s="102" t="s">
        <v>57</v>
      </c>
      <c r="LR32">
        <v>6</v>
      </c>
      <c r="LS32" s="44">
        <v>0.3</v>
      </c>
      <c r="LT32">
        <f>-(CW$2*$LP$2 + CW$81*$LP$81 + CW$77*$LP$77 + CW$79*$LP$79 + CW$82*$LP$82 + CW$78*$LP$78 + CW$70*$LP$70) +(CW$65*$LP$65*1000/27.6 + CW$66*$LP$66 + CW$67*$LP$67 + CW$71*$LP$71 + CW$74*$LP$74 + CW$76*$LP$76 + CW$80*$LP$80 + CW$83*$LP$83 +CW$86*$LP$86)</f>
        <v>0</v>
      </c>
      <c r="LU32">
        <f t="shared" ref="LU32:MM32" si="31">-(CX$2*$LP$2 + CX$81*$LP$81 + CX$77*$LP$77 + CX$79*$LP$79 + CX$82*$LP$82 + CX$78*$LP$78 + CX$70*$LP$70) +(CX$65*$LP$65*1000/27.6 + CX$66*$LP$66 + CX$67*$LP$67 + CX$71*$LP$71 + CX$74*$LP$74 + CX$76*$LP$76 + CX$80*$LP$80 + CX$83*$LP$83 +CX$86*$LP$86)</f>
        <v>0</v>
      </c>
      <c r="LV32">
        <f t="shared" si="31"/>
        <v>0</v>
      </c>
      <c r="LW32">
        <f t="shared" si="31"/>
        <v>0</v>
      </c>
      <c r="LX32">
        <f t="shared" si="31"/>
        <v>0</v>
      </c>
      <c r="LY32">
        <f t="shared" si="31"/>
        <v>0</v>
      </c>
      <c r="LZ32">
        <f t="shared" si="31"/>
        <v>0</v>
      </c>
      <c r="MA32">
        <f t="shared" si="31"/>
        <v>-3808.6761058599068</v>
      </c>
      <c r="MB32">
        <f t="shared" si="31"/>
        <v>-3975.2492338443144</v>
      </c>
      <c r="MC32">
        <f t="shared" si="31"/>
        <v>-4044.4560879090614</v>
      </c>
      <c r="MD32">
        <f t="shared" si="31"/>
        <v>-4054.4447039243405</v>
      </c>
      <c r="ME32">
        <f t="shared" si="31"/>
        <v>-4027.9306904426503</v>
      </c>
      <c r="MF32">
        <f t="shared" si="31"/>
        <v>-4044.311129326773</v>
      </c>
      <c r="MG32">
        <f t="shared" si="31"/>
        <v>-4067.4775780705177</v>
      </c>
      <c r="MH32">
        <f t="shared" si="31"/>
        <v>-4041.7301194828315</v>
      </c>
      <c r="MI32">
        <f t="shared" si="31"/>
        <v>-4026.5287228164452</v>
      </c>
      <c r="MJ32">
        <f t="shared" si="31"/>
        <v>-4023.8226371737846</v>
      </c>
      <c r="MK32">
        <f t="shared" si="31"/>
        <v>-3987.3486819564578</v>
      </c>
      <c r="ML32">
        <f t="shared" si="31"/>
        <v>-4015.4180559805136</v>
      </c>
      <c r="MM32">
        <f t="shared" si="31"/>
        <v>-4034.5538539840627</v>
      </c>
      <c r="MO32" s="95">
        <f t="shared" si="22"/>
        <v>2.50126E+18</v>
      </c>
      <c r="MP32" s="44">
        <f t="shared" si="23"/>
        <v>9.2042699999999993</v>
      </c>
      <c r="MQ32" s="44">
        <v>0.3</v>
      </c>
      <c r="MR32" s="35">
        <f>0.8*MB32+0.2*MC32</f>
        <v>-3989.0906046572641</v>
      </c>
      <c r="MS32" s="35">
        <f t="shared" si="24"/>
        <v>-3.9890906046572643</v>
      </c>
      <c r="MT32" s="35">
        <f t="shared" si="25"/>
        <v>-1.5948324463099655</v>
      </c>
      <c r="MU32" s="35">
        <v>21.940228243432557</v>
      </c>
      <c r="MV32" s="35">
        <v>0.12056327160493828</v>
      </c>
      <c r="MW32">
        <f t="shared" si="26"/>
        <v>7.5205110570752617E-2</v>
      </c>
      <c r="MX32">
        <f t="shared" si="27"/>
        <v>5.5000576366496503</v>
      </c>
      <c r="NC32" s="107"/>
      <c r="ND32" s="107"/>
      <c r="NE32" s="107"/>
      <c r="NF32" s="107"/>
    </row>
    <row r="33" spans="1:37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-0.66521749947857045</v>
      </c>
      <c r="H33">
        <v>-0.70048105211953815</v>
      </c>
      <c r="I33">
        <v>-0.70535544952666196</v>
      </c>
      <c r="J33">
        <v>-0.70291314063341914</v>
      </c>
      <c r="K33">
        <v>-0.7046914658846728</v>
      </c>
      <c r="L33">
        <v>-0.70115981267289751</v>
      </c>
      <c r="M33">
        <v>-0.70270260154187136</v>
      </c>
      <c r="N33">
        <v>-0.70035201274724335</v>
      </c>
      <c r="O33">
        <v>-0.69696192740271923</v>
      </c>
      <c r="P33">
        <v>-0.69348927743327959</v>
      </c>
      <c r="Q33">
        <v>-0.69507303775864926</v>
      </c>
      <c r="R33">
        <v>-0.69864899071076259</v>
      </c>
      <c r="S33">
        <v>-0.70374994048927519</v>
      </c>
      <c r="T33">
        <v>-0.68845213164781871</v>
      </c>
      <c r="U33">
        <v>0</v>
      </c>
      <c r="V33">
        <v>0</v>
      </c>
      <c r="W33">
        <v>0</v>
      </c>
      <c r="X33">
        <v>0</v>
      </c>
      <c r="Y33">
        <v>0</v>
      </c>
      <c r="Z33">
        <v>-0.38321252263222666</v>
      </c>
      <c r="AA33">
        <v>-0.8337439315226598</v>
      </c>
      <c r="AB33">
        <v>-0.84131176433305266</v>
      </c>
      <c r="AC33">
        <v>-0.84287753447121527</v>
      </c>
      <c r="AD33">
        <v>-0.83843820801304958</v>
      </c>
      <c r="AE33">
        <v>-0.83882302419466204</v>
      </c>
      <c r="AF33">
        <v>-0.83931712233453637</v>
      </c>
      <c r="AG33">
        <v>-0.83589767728867659</v>
      </c>
      <c r="AH33">
        <v>-0.83626728697503094</v>
      </c>
      <c r="AI33">
        <v>-0.83269073208824829</v>
      </c>
      <c r="AJ33">
        <v>-0.83423109173785204</v>
      </c>
      <c r="AK33">
        <v>-0.83201178741000548</v>
      </c>
      <c r="AL33">
        <v>-0.83369670171968069</v>
      </c>
      <c r="AM33">
        <v>-0.833153948359874</v>
      </c>
      <c r="AN33">
        <v>-0.82901764816535606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-0.97476721653761289</v>
      </c>
      <c r="AU33">
        <v>-0.99004486959478466</v>
      </c>
      <c r="AV33">
        <v>-1.0402960537750459</v>
      </c>
      <c r="AW33">
        <v>-0.9776912499984961</v>
      </c>
      <c r="AX33">
        <v>-0.98455615058073742</v>
      </c>
      <c r="AY33">
        <v>-0.98107500812926152</v>
      </c>
      <c r="AZ33">
        <v>-0.9761584366727496</v>
      </c>
      <c r="BA33">
        <v>-0.97470383097736868</v>
      </c>
      <c r="BB33">
        <v>-0.97194595530319672</v>
      </c>
      <c r="BC33">
        <v>-0.96014702353624815</v>
      </c>
      <c r="BD33">
        <v>-0.96900864328424496</v>
      </c>
      <c r="BE33">
        <v>-0.96551559484282168</v>
      </c>
      <c r="BF33">
        <v>-0.96316056173877762</v>
      </c>
      <c r="BG33">
        <v>-0.96483630142031052</v>
      </c>
      <c r="BH33">
        <v>-0.95996916966785006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-1.0421399069074437</v>
      </c>
      <c r="BP33">
        <v>-1.1741286487587492</v>
      </c>
      <c r="BQ33">
        <v>-1.1443850623140599</v>
      </c>
      <c r="BR33">
        <v>-1.1105351077246615</v>
      </c>
      <c r="BS33">
        <v>-1.1165472296746073</v>
      </c>
      <c r="BT33">
        <v>-1.108478193221083</v>
      </c>
      <c r="BU33">
        <v>-1.123717390301473</v>
      </c>
      <c r="BV33">
        <v>-1.0991556390740223</v>
      </c>
      <c r="BW33">
        <v>-1.1088078913943942</v>
      </c>
      <c r="BX33">
        <v>-1.1027513499725241</v>
      </c>
      <c r="BY33">
        <v>-1.1034162677852595</v>
      </c>
      <c r="BZ33">
        <v>-1.0994735777609683</v>
      </c>
      <c r="CA33">
        <v>-1.0953115924999688</v>
      </c>
      <c r="CB33">
        <v>-1.0979242849836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-1.225502926753355</v>
      </c>
      <c r="CJ33">
        <v>-1.2363385238041189</v>
      </c>
      <c r="CK33">
        <v>-1.2845324352801226</v>
      </c>
      <c r="CL33">
        <v>-1.2418183231704267</v>
      </c>
      <c r="CM33">
        <v>-1.2412019565109762</v>
      </c>
      <c r="CN33">
        <v>-1.2460773531581113</v>
      </c>
      <c r="CO33">
        <v>-1.245330085489575</v>
      </c>
      <c r="CP33">
        <v>-1.2393612762748287</v>
      </c>
      <c r="CQ33">
        <v>-1.2319449978362791</v>
      </c>
      <c r="CR33">
        <v>-1.2234316183359917</v>
      </c>
      <c r="CS33">
        <v>-1.2419226640649774</v>
      </c>
      <c r="CT33">
        <v>-1.2268774107550979</v>
      </c>
      <c r="CU33">
        <v>-1.2288516406882866</v>
      </c>
      <c r="CV33">
        <v>-1.2218504954880822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-1.1734689418963768</v>
      </c>
      <c r="DE33">
        <v>-1.3925010426043867</v>
      </c>
      <c r="DF33">
        <v>-1.3952850959107923</v>
      </c>
      <c r="DG33">
        <v>-1.3753294268112446</v>
      </c>
      <c r="DH33">
        <v>-1.3833859952133181</v>
      </c>
      <c r="DI33">
        <v>-1.3737010023764917</v>
      </c>
      <c r="DJ33">
        <v>-1.3882945065229355</v>
      </c>
      <c r="DK33">
        <v>-1.368056606114199</v>
      </c>
      <c r="DL33">
        <v>-1.3682261110880556</v>
      </c>
      <c r="DM33">
        <v>-1.3562277586573181</v>
      </c>
      <c r="DN33">
        <v>-1.3550456468327179</v>
      </c>
      <c r="DO33">
        <v>-1.3585451455425093</v>
      </c>
      <c r="DP33">
        <v>-1.3829277853997535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-1.5149999999999999</v>
      </c>
      <c r="DY33">
        <v>-1.2565444205656373</v>
      </c>
      <c r="DZ33">
        <v>-1.5205119469894965</v>
      </c>
      <c r="EA33">
        <v>-1.5222895655357191</v>
      </c>
      <c r="EB33">
        <v>-1.5077383861277085</v>
      </c>
      <c r="EC33">
        <v>-1.5192535395753257</v>
      </c>
      <c r="ED33">
        <v>-1.5084590999305576</v>
      </c>
      <c r="EE33">
        <v>-1.5051218004925986</v>
      </c>
      <c r="EF33">
        <v>-1.5038983286079661</v>
      </c>
      <c r="EG33">
        <v>-1.5126045791521219</v>
      </c>
      <c r="EH33">
        <v>-1.5030327459488211</v>
      </c>
      <c r="EI33">
        <v>-1.4895402243213254</v>
      </c>
      <c r="EJ33">
        <v>-1.5001324114368271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-1.4721028132900038</v>
      </c>
      <c r="ET33">
        <v>-1.6330044701132653</v>
      </c>
      <c r="EU33">
        <v>-1.6513959091022239</v>
      </c>
      <c r="EV33">
        <v>-1.6501782153627387</v>
      </c>
      <c r="EW33">
        <v>-1.6505717011751684</v>
      </c>
      <c r="EX33">
        <v>-1.6420510729919184</v>
      </c>
      <c r="EY33">
        <v>-1.6276705710191635</v>
      </c>
      <c r="EZ33">
        <v>-1.6293121943586575</v>
      </c>
      <c r="FA33">
        <v>-1.6403911254809025</v>
      </c>
      <c r="FB33">
        <v>-1.6332223852336814</v>
      </c>
      <c r="FC33">
        <v>-1.6337432981942535</v>
      </c>
      <c r="FD33">
        <v>-1.6416249506604474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-1.6359106916043857</v>
      </c>
      <c r="FN33">
        <v>-1.6379929694663746</v>
      </c>
      <c r="FO33">
        <v>-1.7861443890035344</v>
      </c>
      <c r="FP33">
        <v>-1.7885072663050752</v>
      </c>
      <c r="FQ33">
        <v>-1.7856479605538493</v>
      </c>
      <c r="FR33">
        <v>-1.7751973926967146</v>
      </c>
      <c r="FS33">
        <v>-1.768398380034389</v>
      </c>
      <c r="FT33">
        <v>-1.7577147245371645</v>
      </c>
      <c r="FU33">
        <v>-1.7619721646197186</v>
      </c>
      <c r="FV33">
        <v>-1.7688957626602455</v>
      </c>
      <c r="FW33">
        <v>-1.7538763962769677</v>
      </c>
      <c r="FX33">
        <v>-1.7613350305826692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-1.8549619933360142</v>
      </c>
      <c r="GI33">
        <v>-1.8952781232560929</v>
      </c>
      <c r="GJ33">
        <v>-1.9331020199676516</v>
      </c>
      <c r="GK33">
        <v>-1.917592502868237</v>
      </c>
      <c r="GL33">
        <v>-1.9219305369967152</v>
      </c>
      <c r="GM33">
        <v>-1.8821307339508251</v>
      </c>
      <c r="GN33">
        <v>-1.8913430985776976</v>
      </c>
      <c r="GO33">
        <v>-1.8934008811647018</v>
      </c>
      <c r="GP33">
        <v>-1.9053607252741549</v>
      </c>
      <c r="GQ33">
        <v>-1.9063061146653226</v>
      </c>
      <c r="GR33">
        <v>-1.8929353087699294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-2.0041222749547942</v>
      </c>
      <c r="HD33">
        <v>-1.9954389712368341</v>
      </c>
      <c r="HE33">
        <v>-2.056973301654188</v>
      </c>
      <c r="HF33">
        <v>-2.0727665634454309</v>
      </c>
      <c r="HG33">
        <v>-2.0329884903044468</v>
      </c>
      <c r="HH33">
        <v>-2.0291461379919058</v>
      </c>
      <c r="HI33">
        <v>-2.0455995802466003</v>
      </c>
      <c r="HJ33">
        <v>-2.0399117671904969</v>
      </c>
      <c r="HK33">
        <v>-2.0389813890323518</v>
      </c>
      <c r="HL33">
        <v>-2.0310435986970279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-2.303580527076396</v>
      </c>
      <c r="HY33">
        <v>-1.9035786602217017</v>
      </c>
      <c r="HZ33">
        <v>-2.1896837643910394</v>
      </c>
      <c r="IA33">
        <v>-2.1722982491085059</v>
      </c>
      <c r="IB33">
        <v>-2.1344860031229906</v>
      </c>
      <c r="IC33">
        <v>-2.1724839383997803</v>
      </c>
      <c r="ID33">
        <v>-2.1506651756482684</v>
      </c>
      <c r="IE33">
        <v>-2.1787825952206972</v>
      </c>
      <c r="IF33">
        <v>-2.1475194511501656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-1.6828408487233104</v>
      </c>
      <c r="IU33">
        <v>-2.2235501016416115</v>
      </c>
      <c r="IV33">
        <v>-2.2721051481900738</v>
      </c>
      <c r="IW33">
        <v>-2.3064929570005774</v>
      </c>
      <c r="IX33">
        <v>-2.3024490431315896</v>
      </c>
      <c r="IY33">
        <v>-2.2828272720832499</v>
      </c>
      <c r="IZ33">
        <v>-2.2804962435959837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-1.5516667583958454</v>
      </c>
      <c r="JP33">
        <v>-1.6064990738509604</v>
      </c>
      <c r="JQ33">
        <v>-2.4136133512227107</v>
      </c>
      <c r="JR33">
        <v>-2.4242608974951008</v>
      </c>
      <c r="JS33">
        <v>-2.4131416073718261</v>
      </c>
      <c r="JT33">
        <v>-2.4336535312361023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-2.4074476534686311</v>
      </c>
      <c r="KL33">
        <v>-2.3789632239382015</v>
      </c>
      <c r="KM33">
        <v>-2.514549652808133</v>
      </c>
      <c r="KN33">
        <v>-2.5389805583356169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-1.6938355944658496</v>
      </c>
      <c r="LG33">
        <v>-2.3897849059298046</v>
      </c>
      <c r="LH33">
        <v>-2.6389860377636936</v>
      </c>
      <c r="LI33" s="102"/>
      <c r="LJ33" s="102"/>
      <c r="LL33" s="102" t="s">
        <v>59</v>
      </c>
      <c r="LR33">
        <v>7</v>
      </c>
      <c r="LS33" s="44">
        <v>0.35</v>
      </c>
      <c r="LT33">
        <f>-(DQ$2*$LP$2 + DQ$81*$LP$81 + DQ$77*$LP$77 + DQ$79*$LP$79 + DQ$82*$LP$82 + DQ$78*$LP$78 + DQ$70*$LP$70) +(DQ$65*$LP$65*1000/27.6 + DQ$66*$LP$66 + DQ$67*$LP$67 + DQ$71*$LP$71 + DQ$74*$LP$74 + DQ$76*$LP$76 + DQ$80*$LP$80 + DQ$83*$LP$83 +DQ$86*$LP$86)</f>
        <v>0</v>
      </c>
      <c r="LU33">
        <f t="shared" ref="LU33:MM33" si="32">-(DR$2*$LP$2 + DR$81*$LP$81 + DR$77*$LP$77 + DR$79*$LP$79 + DR$82*$LP$82 + DR$78*$LP$78 + DR$70*$LP$70) +(DR$65*$LP$65*1000/27.6 + DR$66*$LP$66 + DR$67*$LP$67 + DR$71*$LP$71 + DR$74*$LP$74 + DR$76*$LP$76 + DR$80*$LP$80 + DR$83*$LP$83 +DR$86*$LP$86)</f>
        <v>0</v>
      </c>
      <c r="LV33">
        <f t="shared" si="32"/>
        <v>0</v>
      </c>
      <c r="LW33">
        <f t="shared" si="32"/>
        <v>0</v>
      </c>
      <c r="LX33">
        <f t="shared" si="32"/>
        <v>0</v>
      </c>
      <c r="LY33">
        <f t="shared" si="32"/>
        <v>0</v>
      </c>
      <c r="LZ33">
        <f t="shared" si="32"/>
        <v>0</v>
      </c>
      <c r="MA33">
        <f t="shared" si="32"/>
        <v>-4020.9677054138747</v>
      </c>
      <c r="MB33">
        <f t="shared" si="32"/>
        <v>-4297.8780720476734</v>
      </c>
      <c r="MC33">
        <f t="shared" si="32"/>
        <v>-4469.1281407544211</v>
      </c>
      <c r="MD33">
        <f t="shared" si="32"/>
        <v>-4470.9789780234278</v>
      </c>
      <c r="ME33">
        <f t="shared" si="32"/>
        <v>-4497.6477836802205</v>
      </c>
      <c r="MF33">
        <f t="shared" si="32"/>
        <v>-4472.6469501334341</v>
      </c>
      <c r="MG33">
        <f t="shared" si="32"/>
        <v>-4456.4892837104144</v>
      </c>
      <c r="MH33">
        <f t="shared" si="32"/>
        <v>-4456.0851073418016</v>
      </c>
      <c r="MI33">
        <f t="shared" si="32"/>
        <v>-4429.3768256894564</v>
      </c>
      <c r="MJ33">
        <f t="shared" si="32"/>
        <v>-4454.0968251306713</v>
      </c>
      <c r="MK33">
        <f t="shared" si="32"/>
        <v>-4428.9160347581255</v>
      </c>
      <c r="ML33">
        <f t="shared" si="32"/>
        <v>-4446.4184478958286</v>
      </c>
      <c r="MM33">
        <f t="shared" si="32"/>
        <v>-4433.4648940761144</v>
      </c>
      <c r="MO33" s="95">
        <f t="shared" si="22"/>
        <v>2.59817E+18</v>
      </c>
      <c r="MP33" s="44">
        <f t="shared" si="23"/>
        <v>9.801615</v>
      </c>
      <c r="MQ33" s="44">
        <v>0.35</v>
      </c>
      <c r="MR33" s="35">
        <f>0.2*MB33+0.8*MC33</f>
        <v>-4434.8781270130721</v>
      </c>
      <c r="MS33" s="35">
        <f t="shared" si="24"/>
        <v>-4.4348781270130724</v>
      </c>
      <c r="MT33" s="35">
        <f t="shared" si="25"/>
        <v>-1.7069237682726965</v>
      </c>
      <c r="MU33" s="35">
        <v>22.980126640874062</v>
      </c>
      <c r="MV33" s="35">
        <v>0.12794081092541415</v>
      </c>
      <c r="MW33">
        <f t="shared" si="26"/>
        <v>7.8919868816266184E-2</v>
      </c>
      <c r="MX33">
        <f t="shared" si="27"/>
        <v>5.1816816567970427</v>
      </c>
    </row>
    <row r="34" spans="1:37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0.84397735134648877</v>
      </c>
      <c r="H34">
        <v>0.84858586758923626</v>
      </c>
      <c r="I34">
        <v>0.85668755674913899</v>
      </c>
      <c r="J34">
        <v>0.85071202713557104</v>
      </c>
      <c r="K34">
        <v>0.85498017565700801</v>
      </c>
      <c r="L34">
        <v>0.85279119420004601</v>
      </c>
      <c r="M34">
        <v>0.85292915780980805</v>
      </c>
      <c r="N34">
        <v>0.85153793510854769</v>
      </c>
      <c r="O34">
        <v>0.84458011427163349</v>
      </c>
      <c r="P34">
        <v>0.84329378256192944</v>
      </c>
      <c r="Q34">
        <v>0.84438462489196675</v>
      </c>
      <c r="R34">
        <v>0.84816595480000501</v>
      </c>
      <c r="S34">
        <v>0.85094236378159627</v>
      </c>
      <c r="T34">
        <v>0.83676202708145053</v>
      </c>
      <c r="U34">
        <v>0</v>
      </c>
      <c r="V34">
        <v>0</v>
      </c>
      <c r="W34">
        <v>0</v>
      </c>
      <c r="X34">
        <v>0</v>
      </c>
      <c r="Y34">
        <v>0</v>
      </c>
      <c r="Z34">
        <v>1.1232340375390355</v>
      </c>
      <c r="AA34">
        <v>1.1475728497297903</v>
      </c>
      <c r="AB34">
        <v>1.1427095568022949</v>
      </c>
      <c r="AC34">
        <v>1.1460032416609267</v>
      </c>
      <c r="AD34">
        <v>1.1356364229157914</v>
      </c>
      <c r="AE34">
        <v>1.1392685866458745</v>
      </c>
      <c r="AF34">
        <v>1.1383303373872864</v>
      </c>
      <c r="AG34">
        <v>1.1369195877137295</v>
      </c>
      <c r="AH34">
        <v>1.1342702416766577</v>
      </c>
      <c r="AI34">
        <v>1.1313924185489688</v>
      </c>
      <c r="AJ34">
        <v>1.1364416998182658</v>
      </c>
      <c r="AK34">
        <v>1.1320948449246895</v>
      </c>
      <c r="AL34">
        <v>1.13179538571928</v>
      </c>
      <c r="AM34">
        <v>1.1316087000108828</v>
      </c>
      <c r="AN34">
        <v>1.1281159324320071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1.3853284757331867</v>
      </c>
      <c r="AU34">
        <v>1.4446019986593546</v>
      </c>
      <c r="AV34">
        <v>1.4962593979815466</v>
      </c>
      <c r="AW34">
        <v>1.4224250028081722</v>
      </c>
      <c r="AX34">
        <v>1.4346516272886047</v>
      </c>
      <c r="AY34">
        <v>1.4302027359298248</v>
      </c>
      <c r="AZ34">
        <v>1.4249962708579362</v>
      </c>
      <c r="BA34">
        <v>1.4268061223434578</v>
      </c>
      <c r="BB34">
        <v>1.4173117213181414</v>
      </c>
      <c r="BC34">
        <v>1.4054477319425882</v>
      </c>
      <c r="BD34">
        <v>1.4205422013613991</v>
      </c>
      <c r="BE34">
        <v>1.4143081219917095</v>
      </c>
      <c r="BF34">
        <v>1.4114785056140833</v>
      </c>
      <c r="BG34">
        <v>1.4142538044236703</v>
      </c>
      <c r="BH34">
        <v>1.4115534710173365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1.6689231391272921</v>
      </c>
      <c r="BP34">
        <v>1.7858997033479242</v>
      </c>
      <c r="BQ34">
        <v>1.7460730402265059</v>
      </c>
      <c r="BR34">
        <v>1.7098217162722837</v>
      </c>
      <c r="BS34">
        <v>1.7190728633089085</v>
      </c>
      <c r="BT34">
        <v>1.7073506817360891</v>
      </c>
      <c r="BU34">
        <v>1.723749917077573</v>
      </c>
      <c r="BV34">
        <v>1.7013421827543096</v>
      </c>
      <c r="BW34">
        <v>1.7092760706274339</v>
      </c>
      <c r="BX34">
        <v>1.6991544664367744</v>
      </c>
      <c r="BY34">
        <v>1.7003273498074429</v>
      </c>
      <c r="BZ34">
        <v>1.6944003433722734</v>
      </c>
      <c r="CA34">
        <v>1.6952399107587692</v>
      </c>
      <c r="CB34">
        <v>1.6969814569645423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1.90112276114289</v>
      </c>
      <c r="CJ34">
        <v>1.9976749109046659</v>
      </c>
      <c r="CK34">
        <v>2.0334715943836699</v>
      </c>
      <c r="CL34">
        <v>1.9846343528053387</v>
      </c>
      <c r="CM34">
        <v>1.9930552605193972</v>
      </c>
      <c r="CN34">
        <v>2.0016619063156744</v>
      </c>
      <c r="CO34">
        <v>1.9998325692098191</v>
      </c>
      <c r="CP34">
        <v>1.990790241223896</v>
      </c>
      <c r="CQ34">
        <v>1.971588779598163</v>
      </c>
      <c r="CR34">
        <v>1.976697210631595</v>
      </c>
      <c r="CS34">
        <v>1.9892141747611449</v>
      </c>
      <c r="CT34">
        <v>1.9695928044417002</v>
      </c>
      <c r="CU34">
        <v>1.9812127353575955</v>
      </c>
      <c r="CV34">
        <v>1.965849123434203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2.2249528948507393</v>
      </c>
      <c r="DE34">
        <v>2.3041296779121732</v>
      </c>
      <c r="DF34">
        <v>2.3100695059719762</v>
      </c>
      <c r="DG34">
        <v>2.2778813067131356</v>
      </c>
      <c r="DH34">
        <v>2.2824664113277393</v>
      </c>
      <c r="DI34">
        <v>2.2749885156747771</v>
      </c>
      <c r="DJ34">
        <v>2.2861362284899358</v>
      </c>
      <c r="DK34">
        <v>2.2752657853601526</v>
      </c>
      <c r="DL34">
        <v>2.2659778413217513</v>
      </c>
      <c r="DM34">
        <v>2.2476267249525725</v>
      </c>
      <c r="DN34">
        <v>2.2514159608634445</v>
      </c>
      <c r="DO34">
        <v>2.2584761768456367</v>
      </c>
      <c r="DP34">
        <v>2.2781352233841012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2.5127051884941189</v>
      </c>
      <c r="DY34">
        <v>2.5404478883740977</v>
      </c>
      <c r="DZ34">
        <v>2.5673078771189859</v>
      </c>
      <c r="EA34">
        <v>2.574096446969266</v>
      </c>
      <c r="EB34">
        <v>2.5562814180312641</v>
      </c>
      <c r="EC34">
        <v>2.5694172097526127</v>
      </c>
      <c r="ED34">
        <v>2.5621207046254209</v>
      </c>
      <c r="EE34">
        <v>2.5543287920135085</v>
      </c>
      <c r="EF34">
        <v>2.5504378359580842</v>
      </c>
      <c r="EG34">
        <v>2.5497292224188457</v>
      </c>
      <c r="EH34">
        <v>2.5508370295474512</v>
      </c>
      <c r="EI34">
        <v>2.5384208609180874</v>
      </c>
      <c r="EJ34">
        <v>2.5387785704335672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2.7889723799079542</v>
      </c>
      <c r="ET34">
        <v>2.8419215971882594</v>
      </c>
      <c r="EU34">
        <v>2.855616806139186</v>
      </c>
      <c r="EV34">
        <v>2.8562241806745665</v>
      </c>
      <c r="EW34">
        <v>2.8533041259068157</v>
      </c>
      <c r="EX34">
        <v>2.8529746473657016</v>
      </c>
      <c r="EY34">
        <v>2.8231632026440128</v>
      </c>
      <c r="EZ34">
        <v>2.8206914844291608</v>
      </c>
      <c r="FA34">
        <v>2.8342997575320528</v>
      </c>
      <c r="FB34">
        <v>2.8267037435122018</v>
      </c>
      <c r="FC34">
        <v>2.82956482559044</v>
      </c>
      <c r="FD34">
        <v>2.8330138700555154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2.9155988727260782</v>
      </c>
      <c r="FN34">
        <v>3.1388570706621262</v>
      </c>
      <c r="FO34">
        <v>3.13350627598013</v>
      </c>
      <c r="FP34">
        <v>3.1354495224184866</v>
      </c>
      <c r="FQ34">
        <v>3.1435000006997948</v>
      </c>
      <c r="FR34">
        <v>3.1259313225283769</v>
      </c>
      <c r="FS34">
        <v>3.104781833150553</v>
      </c>
      <c r="FT34">
        <v>3.0992238426629632</v>
      </c>
      <c r="FU34">
        <v>3.0972580473690829</v>
      </c>
      <c r="FV34">
        <v>3.1120212411775281</v>
      </c>
      <c r="FW34">
        <v>3.0946919664936998</v>
      </c>
      <c r="FX34">
        <v>3.0956584957223949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3.3913568242976035</v>
      </c>
      <c r="GI34">
        <v>3.4258151141738349</v>
      </c>
      <c r="GJ34">
        <v>3.4375129796412454</v>
      </c>
      <c r="GK34">
        <v>3.4237390266078842</v>
      </c>
      <c r="GL34">
        <v>3.431497398961397</v>
      </c>
      <c r="GM34">
        <v>3.3732460006237521</v>
      </c>
      <c r="GN34">
        <v>3.3851180096695423</v>
      </c>
      <c r="GO34">
        <v>3.3885992266674592</v>
      </c>
      <c r="GP34">
        <v>3.3937770804789635</v>
      </c>
      <c r="GQ34">
        <v>3.4036221742069848</v>
      </c>
      <c r="GR34">
        <v>3.3774848924447749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3.5870709410207526</v>
      </c>
      <c r="HD34">
        <v>3.6770953477795274</v>
      </c>
      <c r="HE34">
        <v>3.7092553182554049</v>
      </c>
      <c r="HF34">
        <v>3.7200843394210112</v>
      </c>
      <c r="HG34">
        <v>3.6835067603797054</v>
      </c>
      <c r="HH34">
        <v>3.67222641719711</v>
      </c>
      <c r="HI34">
        <v>3.6841443629746062</v>
      </c>
      <c r="HJ34">
        <v>3.6786555758973094</v>
      </c>
      <c r="HK34">
        <v>3.6798038992544626</v>
      </c>
      <c r="HL34">
        <v>3.6660997992928785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4.0261491545914359</v>
      </c>
      <c r="HY34">
        <v>3.859882097084709</v>
      </c>
      <c r="HZ34">
        <v>4.0097422003959036</v>
      </c>
      <c r="IA34">
        <v>3.9591592424597963</v>
      </c>
      <c r="IB34">
        <v>3.9224954045342715</v>
      </c>
      <c r="IC34">
        <v>3.9691090646773231</v>
      </c>
      <c r="ID34">
        <v>3.9328436212318643</v>
      </c>
      <c r="IE34">
        <v>3.9741157691592766</v>
      </c>
      <c r="IF34">
        <v>3.9395320463594214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4.1055293125550598</v>
      </c>
      <c r="IU34">
        <v>4.1855513895631908</v>
      </c>
      <c r="IV34">
        <v>4.2267322819530762</v>
      </c>
      <c r="IW34">
        <v>4.2404781407625745</v>
      </c>
      <c r="IX34">
        <v>4.2497703667867244</v>
      </c>
      <c r="IY34">
        <v>4.2285090028809229</v>
      </c>
      <c r="IZ34">
        <v>4.2267577004737431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2.9088177612142214</v>
      </c>
      <c r="JP34">
        <v>4.0160014388622018</v>
      </c>
      <c r="JQ34">
        <v>4.4990301479519106</v>
      </c>
      <c r="JR34">
        <v>4.5095366192054049</v>
      </c>
      <c r="JS34">
        <v>4.493385484013376</v>
      </c>
      <c r="JT34">
        <v>4.5256483566967178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4.4555777660535458</v>
      </c>
      <c r="KL34">
        <v>4.7438809993741335</v>
      </c>
      <c r="KM34">
        <v>4.7712220904608271</v>
      </c>
      <c r="KN34">
        <v>4.7803703190419347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3.2991689277991827</v>
      </c>
      <c r="LG34">
        <v>4.7816029846826948</v>
      </c>
      <c r="LH34">
        <v>5.0673918882291709</v>
      </c>
      <c r="LI34" s="102"/>
      <c r="LJ34" s="102"/>
      <c r="LL34" s="102" t="s">
        <v>61</v>
      </c>
      <c r="LR34">
        <v>8</v>
      </c>
      <c r="LS34" s="44">
        <v>0.4</v>
      </c>
      <c r="LT34">
        <f>-(EK$2*$LP$2 + EK$81*$LP$81 + EK$77*$LP$77 + EK$79*$LP$79 + EK$82*$LP$82 + EK$78*$LP$78 + EK$70*$LP$70) +(EK$65*$LP$65*1000/27.6 + EK$66*$LP$66 + EK$67*$LP$67 + EK$71*$LP$71 + EK$74*$LP$74 + EK$76*$LP$76 + EK$80*$LP$80 + EK$83*$LP$83 +EK$86*$LP$86)</f>
        <v>0</v>
      </c>
      <c r="LU34">
        <f t="shared" ref="LU34:MM34" si="33">-(EL$2*$LP$2 + EL$81*$LP$81 + EL$77*$LP$77 + EL$79*$LP$79 + EL$82*$LP$82 + EL$78*$LP$78 + EL$70*$LP$70) +(EL$65*$LP$65*1000/27.6 + EL$66*$LP$66 + EL$67*$LP$67 + EL$71*$LP$71 + EL$74*$LP$74 + EL$76*$LP$76 + EL$80*$LP$80 + EL$83*$LP$83 +EL$86*$LP$86)</f>
        <v>0</v>
      </c>
      <c r="LV34">
        <f t="shared" si="33"/>
        <v>0</v>
      </c>
      <c r="LW34">
        <f t="shared" si="33"/>
        <v>0</v>
      </c>
      <c r="LX34">
        <f t="shared" si="33"/>
        <v>0</v>
      </c>
      <c r="LY34">
        <f t="shared" si="33"/>
        <v>0</v>
      </c>
      <c r="LZ34">
        <f t="shared" si="33"/>
        <v>0</v>
      </c>
      <c r="MA34">
        <f t="shared" si="33"/>
        <v>0</v>
      </c>
      <c r="MB34">
        <f t="shared" si="33"/>
        <v>-4550.8888347261809</v>
      </c>
      <c r="MC34">
        <f t="shared" si="33"/>
        <v>-4814.5198883233097</v>
      </c>
      <c r="MD34">
        <f t="shared" si="33"/>
        <v>-4881.4264211365044</v>
      </c>
      <c r="ME34">
        <f t="shared" si="33"/>
        <v>-4857.4830666441994</v>
      </c>
      <c r="MF34">
        <f t="shared" si="33"/>
        <v>-4869.8077077863236</v>
      </c>
      <c r="MG34">
        <f t="shared" si="33"/>
        <v>-4897.0531266849703</v>
      </c>
      <c r="MH34">
        <f t="shared" si="33"/>
        <v>-4864.123530165647</v>
      </c>
      <c r="MI34">
        <f t="shared" si="33"/>
        <v>-4844.5162514774129</v>
      </c>
      <c r="MJ34">
        <f t="shared" si="33"/>
        <v>-4847.9213094527786</v>
      </c>
      <c r="MK34">
        <f t="shared" si="33"/>
        <v>-4816.6459742856932</v>
      </c>
      <c r="ML34">
        <f t="shared" si="33"/>
        <v>-4840.5143609847109</v>
      </c>
      <c r="MM34">
        <f t="shared" si="33"/>
        <v>-4839.8985787256916</v>
      </c>
      <c r="MO34" s="95">
        <f t="shared" si="22"/>
        <v>2.69508E+18</v>
      </c>
      <c r="MP34" s="44">
        <f t="shared" si="23"/>
        <v>10.398960000000001</v>
      </c>
      <c r="MQ34" s="44">
        <v>0.4</v>
      </c>
      <c r="MR34" s="35">
        <f>0.6*MC34+0.4*MD34</f>
        <v>-4841.2825014485879</v>
      </c>
      <c r="MS34" s="35">
        <f t="shared" si="24"/>
        <v>-4.8412825014485881</v>
      </c>
      <c r="MT34" s="35">
        <f t="shared" si="25"/>
        <v>-1.7963409254822076</v>
      </c>
      <c r="MU34" s="35">
        <v>23.551419385935873</v>
      </c>
      <c r="MV34" s="35">
        <v>0.13409499289296536</v>
      </c>
      <c r="MW34">
        <f t="shared" si="26"/>
        <v>8.2622734756815724E-2</v>
      </c>
      <c r="MX34">
        <f t="shared" si="27"/>
        <v>4.8647066926767684</v>
      </c>
    </row>
    <row r="35" spans="1:37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 s="102"/>
      <c r="LJ35" s="102"/>
      <c r="LL35" s="102" t="s">
        <v>63</v>
      </c>
      <c r="LR35">
        <v>9</v>
      </c>
      <c r="LS35" s="44">
        <v>0.45</v>
      </c>
      <c r="LT35">
        <f>-(FE$2*$LP$2 + FE$81*$LP$81 + FE$77*$LP$77 + FE$79*$LP$79 + FE$82*$LP$82 + FE$78*$LP$78 + FE$70*$LP$70) +(FE$65*$LP$65*1000/27.6 + FE$66*$LP$66 + FE$67*$LP$67 + FE$71*$LP$71 + FE$74*$LP$74 + FE$76*$LP$76 + FE$80*$LP$80 + FE$83*$LP$83 +FE$86*$LP$86)</f>
        <v>0</v>
      </c>
      <c r="LU35">
        <f t="shared" ref="LU35:MM35" si="34">-(FF$2*$LP$2 + FF$81*$LP$81 + FF$77*$LP$77 + FF$79*$LP$79 + FF$82*$LP$82 + FF$78*$LP$78 + FF$70*$LP$70) +(FF$65*$LP$65*1000/27.6 + FF$66*$LP$66 + FF$67*$LP$67 + FF$71*$LP$71 + FF$74*$LP$74 + FF$76*$LP$76 + FF$80*$LP$80 + FF$83*$LP$83 +FF$86*$LP$86)</f>
        <v>0</v>
      </c>
      <c r="LV35">
        <f t="shared" si="34"/>
        <v>0</v>
      </c>
      <c r="LW35">
        <f t="shared" si="34"/>
        <v>0</v>
      </c>
      <c r="LX35">
        <f t="shared" si="34"/>
        <v>0</v>
      </c>
      <c r="LY35">
        <f t="shared" si="34"/>
        <v>0</v>
      </c>
      <c r="LZ35">
        <f t="shared" si="34"/>
        <v>0</v>
      </c>
      <c r="MA35">
        <f t="shared" si="34"/>
        <v>0</v>
      </c>
      <c r="MB35">
        <f t="shared" si="34"/>
        <v>-4807.1139075779411</v>
      </c>
      <c r="MC35">
        <f t="shared" si="34"/>
        <v>-5093.0328991373808</v>
      </c>
      <c r="MD35">
        <f t="shared" si="34"/>
        <v>-5296.8892662672697</v>
      </c>
      <c r="ME35">
        <f t="shared" si="34"/>
        <v>-5325.5925150229359</v>
      </c>
      <c r="MF35">
        <f t="shared" si="34"/>
        <v>-5325.7015010252762</v>
      </c>
      <c r="MG35">
        <f t="shared" si="34"/>
        <v>-5344.3507723206767</v>
      </c>
      <c r="MH35">
        <f t="shared" si="34"/>
        <v>-5320.3088856377526</v>
      </c>
      <c r="MI35">
        <f t="shared" si="34"/>
        <v>-5278.7455043885166</v>
      </c>
      <c r="MJ35">
        <f t="shared" si="34"/>
        <v>-5268.7527451475289</v>
      </c>
      <c r="MK35">
        <f t="shared" si="34"/>
        <v>-5272.4614620098673</v>
      </c>
      <c r="ML35">
        <f t="shared" si="34"/>
        <v>-5269.5809399059108</v>
      </c>
      <c r="MM35">
        <f t="shared" si="34"/>
        <v>-5285.8990468401898</v>
      </c>
      <c r="MO35" s="95">
        <f t="shared" si="22"/>
        <v>2.79199E+18</v>
      </c>
      <c r="MP35" s="44">
        <f t="shared" si="23"/>
        <v>10.996305</v>
      </c>
      <c r="MQ35" s="44">
        <v>0.45</v>
      </c>
      <c r="MR35" s="35">
        <f>0.01*MC35+0.99*MD35</f>
        <v>-5294.8507025959707</v>
      </c>
      <c r="MS35" s="35">
        <f t="shared" si="24"/>
        <v>-5.294850702595971</v>
      </c>
      <c r="MT35" s="35">
        <f t="shared" si="25"/>
        <v>-1.8964432904831214</v>
      </c>
      <c r="MU35" s="35">
        <v>24.935830609202593</v>
      </c>
      <c r="MV35" s="35">
        <v>0.13930680931683942</v>
      </c>
      <c r="MW35">
        <f t="shared" si="26"/>
        <v>8.4988232015564297E-2</v>
      </c>
      <c r="MX35">
        <f t="shared" si="27"/>
        <v>4.7094492384793778</v>
      </c>
      <c r="NC35" s="106"/>
      <c r="ND35" s="106"/>
      <c r="NE35" s="106"/>
      <c r="NF35" s="106"/>
    </row>
    <row r="36" spans="1:37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 s="102"/>
      <c r="LJ36" s="102"/>
      <c r="LL36" s="102" t="s">
        <v>65</v>
      </c>
      <c r="LR36">
        <v>10</v>
      </c>
      <c r="LS36" s="44">
        <v>0.5</v>
      </c>
      <c r="LT36">
        <f>-(FY$2*$LP$2 + FY$81*$LP$81 + FY$77*$LP$77 + FY$79*$LP$79 + FY$82*$LP$82 + FY$78*$LP$78 + FY$70*$LP$70) +(FY$65*$LP$65*1000/27.6 + FY$66*$LP$66 + FY$67*$LP$67 + FY$71*$LP$71 + FY$74*$LP$74 + FY$76*$LP$76 + FY$80*$LP$80 + FY$83*$LP$83 +FY$86*$LP$86)</f>
        <v>0</v>
      </c>
      <c r="LU36">
        <f t="shared" ref="LU36:MM36" si="35">-(FZ$2*$LP$2 + FZ$81*$LP$81 + FZ$77*$LP$77 + FZ$79*$LP$79 + FZ$82*$LP$82 + FZ$78*$LP$78 + FZ$70*$LP$70) +(FZ$65*$LP$65*1000/27.6 + FZ$66*$LP$66 + FZ$67*$LP$67 + FZ$71*$LP$71 + FZ$74*$LP$74 + FZ$76*$LP$76 + FZ$80*$LP$80 + FZ$83*$LP$83 +FZ$86*$LP$86)</f>
        <v>0</v>
      </c>
      <c r="LV36">
        <f t="shared" si="35"/>
        <v>0</v>
      </c>
      <c r="LW36">
        <f t="shared" si="35"/>
        <v>0</v>
      </c>
      <c r="LX36">
        <f t="shared" si="35"/>
        <v>0</v>
      </c>
      <c r="LY36">
        <f t="shared" si="35"/>
        <v>0</v>
      </c>
      <c r="LZ36">
        <f t="shared" si="35"/>
        <v>0</v>
      </c>
      <c r="MA36">
        <f t="shared" si="35"/>
        <v>0</v>
      </c>
      <c r="MB36">
        <f t="shared" si="35"/>
        <v>0</v>
      </c>
      <c r="MC36">
        <f t="shared" si="35"/>
        <v>-5320.028505397333</v>
      </c>
      <c r="MD36">
        <f t="shared" si="35"/>
        <v>-5640.9584443603999</v>
      </c>
      <c r="ME36">
        <f t="shared" si="35"/>
        <v>-5763.8106518839977</v>
      </c>
      <c r="MF36">
        <f t="shared" si="35"/>
        <v>-5782.6854910827442</v>
      </c>
      <c r="MG36">
        <f t="shared" si="35"/>
        <v>-5721.354599057664</v>
      </c>
      <c r="MH36">
        <f t="shared" si="35"/>
        <v>-5689.9859692068439</v>
      </c>
      <c r="MI36">
        <f t="shared" si="35"/>
        <v>-5705.4552769771835</v>
      </c>
      <c r="MJ36">
        <f t="shared" si="35"/>
        <v>-5709.2278492119731</v>
      </c>
      <c r="MK36">
        <f t="shared" si="35"/>
        <v>-5706.5639381758247</v>
      </c>
      <c r="ML36">
        <f t="shared" si="35"/>
        <v>-5696.0488499805851</v>
      </c>
      <c r="MM36">
        <f t="shared" si="35"/>
        <v>-5676.0166096666399</v>
      </c>
      <c r="MO36" s="95">
        <f t="shared" si="22"/>
        <v>2.8889E+18</v>
      </c>
      <c r="MP36" s="44">
        <f t="shared" si="23"/>
        <v>11.59365</v>
      </c>
      <c r="MQ36" s="44">
        <v>0.5</v>
      </c>
      <c r="MR36" s="35">
        <f>0.41*MD36+0.59*ME36</f>
        <v>-5713.4412467993225</v>
      </c>
      <c r="MS36" s="35">
        <f t="shared" si="24"/>
        <v>-5.7134412467993227</v>
      </c>
      <c r="MT36" s="35">
        <f t="shared" si="25"/>
        <v>-1.9777220557303203</v>
      </c>
      <c r="MU36" s="35">
        <v>25.351328015622943</v>
      </c>
      <c r="MV36" s="35">
        <v>0.14377731769036117</v>
      </c>
      <c r="MW36">
        <f t="shared" si="26"/>
        <v>8.7512932819620859E-2</v>
      </c>
      <c r="MX36">
        <f t="shared" si="27"/>
        <v>4.4371381310387656</v>
      </c>
      <c r="NC36" s="106"/>
      <c r="ND36" s="106"/>
      <c r="NE36" s="106"/>
      <c r="NF36" s="106"/>
    </row>
    <row r="37" spans="1:37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12.146163839933466</v>
      </c>
      <c r="H37">
        <v>12.592396594787077</v>
      </c>
      <c r="I37">
        <v>12.827504776784721</v>
      </c>
      <c r="J37">
        <v>12.714631886216305</v>
      </c>
      <c r="K37">
        <v>12.719706111420459</v>
      </c>
      <c r="L37">
        <v>12.68215764274612</v>
      </c>
      <c r="M37">
        <v>12.735318384123801</v>
      </c>
      <c r="N37">
        <v>12.726632571778612</v>
      </c>
      <c r="O37">
        <v>12.637593436257276</v>
      </c>
      <c r="P37">
        <v>12.480148663220531</v>
      </c>
      <c r="Q37">
        <v>12.570265077768701</v>
      </c>
      <c r="R37">
        <v>12.591310931491934</v>
      </c>
      <c r="S37">
        <v>12.566688222094349</v>
      </c>
      <c r="T37">
        <v>12.646626341802236</v>
      </c>
      <c r="U37">
        <v>0</v>
      </c>
      <c r="V37">
        <v>0</v>
      </c>
      <c r="W37">
        <v>0</v>
      </c>
      <c r="X37">
        <v>0</v>
      </c>
      <c r="Y37">
        <v>0</v>
      </c>
      <c r="Z37">
        <v>13.403142293208907</v>
      </c>
      <c r="AA37">
        <v>14.502176552916969</v>
      </c>
      <c r="AB37">
        <v>14.661161129974227</v>
      </c>
      <c r="AC37">
        <v>14.782555638261577</v>
      </c>
      <c r="AD37">
        <v>14.82077755702022</v>
      </c>
      <c r="AE37">
        <v>14.779187716687847</v>
      </c>
      <c r="AF37">
        <v>14.782403283720996</v>
      </c>
      <c r="AG37">
        <v>14.686501081767323</v>
      </c>
      <c r="AH37">
        <v>14.785028206999838</v>
      </c>
      <c r="AI37">
        <v>14.621503872985659</v>
      </c>
      <c r="AJ37">
        <v>14.840465683541318</v>
      </c>
      <c r="AK37">
        <v>14.720764088611592</v>
      </c>
      <c r="AL37">
        <v>14.592764334531187</v>
      </c>
      <c r="AM37">
        <v>14.676998896014416</v>
      </c>
      <c r="AN37">
        <v>14.540045464178014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15.227330948152638</v>
      </c>
      <c r="AU37">
        <v>16.367500184196523</v>
      </c>
      <c r="AV37">
        <v>16.756364488993984</v>
      </c>
      <c r="AW37">
        <v>16.889588754912801</v>
      </c>
      <c r="AX37">
        <v>16.860627801914902</v>
      </c>
      <c r="AY37">
        <v>16.899525744890681</v>
      </c>
      <c r="AZ37">
        <v>16.989919986914273</v>
      </c>
      <c r="BA37">
        <v>16.878532560839488</v>
      </c>
      <c r="BB37">
        <v>16.990218312865551</v>
      </c>
      <c r="BC37">
        <v>16.883444938353726</v>
      </c>
      <c r="BD37">
        <v>16.721092090655247</v>
      </c>
      <c r="BE37">
        <v>16.602619739850677</v>
      </c>
      <c r="BF37">
        <v>16.902894534311411</v>
      </c>
      <c r="BG37">
        <v>16.711151086644303</v>
      </c>
      <c r="BH37">
        <v>16.657061224680252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17.826891367793095</v>
      </c>
      <c r="BP37">
        <v>18.782111981369486</v>
      </c>
      <c r="BQ37">
        <v>18.926457008923602</v>
      </c>
      <c r="BR37">
        <v>18.882298279452939</v>
      </c>
      <c r="BS37">
        <v>18.916211745366756</v>
      </c>
      <c r="BT37">
        <v>19.108459315608162</v>
      </c>
      <c r="BU37">
        <v>18.842514755342496</v>
      </c>
      <c r="BV37">
        <v>18.898515057773754</v>
      </c>
      <c r="BW37">
        <v>18.739561379804044</v>
      </c>
      <c r="BX37">
        <v>18.774213761112424</v>
      </c>
      <c r="BY37">
        <v>18.972843862830519</v>
      </c>
      <c r="BZ37">
        <v>18.752596005361927</v>
      </c>
      <c r="CA37">
        <v>18.925829019347493</v>
      </c>
      <c r="CB37">
        <v>18.751862373419513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19.19917471447269</v>
      </c>
      <c r="CJ37">
        <v>20.290079919699352</v>
      </c>
      <c r="CK37">
        <v>20.947988670735434</v>
      </c>
      <c r="CL37">
        <v>21.248648185002789</v>
      </c>
      <c r="CM37">
        <v>21.001632976311527</v>
      </c>
      <c r="CN37">
        <v>20.919230989418008</v>
      </c>
      <c r="CO37">
        <v>21.167112952012697</v>
      </c>
      <c r="CP37">
        <v>21.115733286363636</v>
      </c>
      <c r="CQ37">
        <v>20.835288146567212</v>
      </c>
      <c r="CR37">
        <v>20.903744607072504</v>
      </c>
      <c r="CS37">
        <v>20.936888912898493</v>
      </c>
      <c r="CT37">
        <v>20.645451986422078</v>
      </c>
      <c r="CU37">
        <v>21.185663433352527</v>
      </c>
      <c r="CV37">
        <v>20.732537945237699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21.654328880357827</v>
      </c>
      <c r="DE37">
        <v>22.499993991929294</v>
      </c>
      <c r="DF37">
        <v>22.932130139126809</v>
      </c>
      <c r="DG37">
        <v>23.165208500504431</v>
      </c>
      <c r="DH37">
        <v>22.834822458542106</v>
      </c>
      <c r="DI37">
        <v>23.032922047508848</v>
      </c>
      <c r="DJ37">
        <v>23.247521978542625</v>
      </c>
      <c r="DK37">
        <v>22.976974869343675</v>
      </c>
      <c r="DL37">
        <v>22.900782756460853</v>
      </c>
      <c r="DM37">
        <v>22.982776845964469</v>
      </c>
      <c r="DN37">
        <v>22.681713524023415</v>
      </c>
      <c r="DO37">
        <v>22.883137353036847</v>
      </c>
      <c r="DP37">
        <v>23.035221315297303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21.966757057663848</v>
      </c>
      <c r="DY37">
        <v>24.098913052386539</v>
      </c>
      <c r="DZ37">
        <v>25.018930493309007</v>
      </c>
      <c r="EA37">
        <v>24.985030312831245</v>
      </c>
      <c r="EB37">
        <v>25.355217817932527</v>
      </c>
      <c r="EC37">
        <v>25.037293146741785</v>
      </c>
      <c r="ED37">
        <v>24.840226484652291</v>
      </c>
      <c r="EE37">
        <v>25.03169345774916</v>
      </c>
      <c r="EF37">
        <v>24.807606579825062</v>
      </c>
      <c r="EG37">
        <v>25.035469855002258</v>
      </c>
      <c r="EH37">
        <v>24.785664965770351</v>
      </c>
      <c r="EI37">
        <v>24.8467743633365</v>
      </c>
      <c r="EJ37">
        <v>24.85480303123488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24.909496646893398</v>
      </c>
      <c r="ET37">
        <v>26.658524048254364</v>
      </c>
      <c r="EU37">
        <v>26.856190484604081</v>
      </c>
      <c r="EV37">
        <v>26.509936583587844</v>
      </c>
      <c r="EW37">
        <v>26.649677507745107</v>
      </c>
      <c r="EX37">
        <v>26.911665942405193</v>
      </c>
      <c r="EY37">
        <v>26.929521122794501</v>
      </c>
      <c r="EZ37">
        <v>26.658795563029848</v>
      </c>
      <c r="FA37">
        <v>26.548354586635714</v>
      </c>
      <c r="FB37">
        <v>26.33916292273711</v>
      </c>
      <c r="FC37">
        <v>26.724358773940448</v>
      </c>
      <c r="FD37">
        <v>26.580844380837473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26.046259973730105</v>
      </c>
      <c r="FN37">
        <v>27.623702385083785</v>
      </c>
      <c r="FO37">
        <v>28.966456684583449</v>
      </c>
      <c r="FP37">
        <v>28.907539269599479</v>
      </c>
      <c r="FQ37">
        <v>28.87824232234976</v>
      </c>
      <c r="FR37">
        <v>29.151756606745121</v>
      </c>
      <c r="FS37">
        <v>29.226955138385581</v>
      </c>
      <c r="FT37">
        <v>28.688744841613794</v>
      </c>
      <c r="FU37">
        <v>28.731583953858451</v>
      </c>
      <c r="FV37">
        <v>28.792914195019925</v>
      </c>
      <c r="FW37">
        <v>28.648407343488952</v>
      </c>
      <c r="FX37">
        <v>28.897906595135119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28.30148213968733</v>
      </c>
      <c r="GI37">
        <v>30.525368895815365</v>
      </c>
      <c r="GJ37">
        <v>31.31418612872374</v>
      </c>
      <c r="GK37">
        <v>31.316128225135664</v>
      </c>
      <c r="GL37">
        <v>30.411076298559724</v>
      </c>
      <c r="GM37">
        <v>30.491805458491061</v>
      </c>
      <c r="GN37">
        <v>30.651953871513104</v>
      </c>
      <c r="GO37">
        <v>30.601135505123271</v>
      </c>
      <c r="GP37">
        <v>30.708787654709965</v>
      </c>
      <c r="GQ37">
        <v>30.546273807795952</v>
      </c>
      <c r="GR37">
        <v>30.471808604600223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29.554802230385018</v>
      </c>
      <c r="HD37">
        <v>31.797314441466003</v>
      </c>
      <c r="HE37">
        <v>33.123827084635231</v>
      </c>
      <c r="HF37">
        <v>33.070529713325733</v>
      </c>
      <c r="HG37">
        <v>32.556817894095502</v>
      </c>
      <c r="HH37">
        <v>32.581432195855498</v>
      </c>
      <c r="HI37">
        <v>32.736024545969322</v>
      </c>
      <c r="HJ37">
        <v>32.398119495248913</v>
      </c>
      <c r="HK37">
        <v>32.715874899958614</v>
      </c>
      <c r="HL37">
        <v>32.636411928552519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31.211875463844695</v>
      </c>
      <c r="HY37">
        <v>32.528959622042585</v>
      </c>
      <c r="HZ37">
        <v>34.62156365099748</v>
      </c>
      <c r="IA37">
        <v>34.983620556550491</v>
      </c>
      <c r="IB37">
        <v>34.28159049760319</v>
      </c>
      <c r="IC37">
        <v>34.921270941731656</v>
      </c>
      <c r="ID37">
        <v>34.899417417871639</v>
      </c>
      <c r="IE37">
        <v>34.319848954448858</v>
      </c>
      <c r="IF37">
        <v>34.739408045251679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34.503516797988013</v>
      </c>
      <c r="IU37">
        <v>35.249196366140829</v>
      </c>
      <c r="IV37">
        <v>36.349633408702601</v>
      </c>
      <c r="IW37">
        <v>36.487321613605303</v>
      </c>
      <c r="IX37">
        <v>36.445766941934828</v>
      </c>
      <c r="IY37">
        <v>36.756188476987631</v>
      </c>
      <c r="IZ37">
        <v>36.04648561888056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23.657799946411615</v>
      </c>
      <c r="JP37">
        <v>33.924926886813289</v>
      </c>
      <c r="JQ37">
        <v>37.906885509289907</v>
      </c>
      <c r="JR37">
        <v>38.537209105128817</v>
      </c>
      <c r="JS37">
        <v>38.745440258169545</v>
      </c>
      <c r="JT37">
        <v>38.433242942816655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32.957502407200963</v>
      </c>
      <c r="KL37">
        <v>39.319147001234626</v>
      </c>
      <c r="KM37">
        <v>40.738287967432001</v>
      </c>
      <c r="KN37">
        <v>40.656472503126722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25.886558164767507</v>
      </c>
      <c r="LG37">
        <v>38.43334542339462</v>
      </c>
      <c r="LH37">
        <v>41.535377397743275</v>
      </c>
      <c r="LI37" s="102"/>
      <c r="LJ37" s="102"/>
      <c r="LL37" s="102" t="s">
        <v>67</v>
      </c>
      <c r="LR37">
        <v>11</v>
      </c>
      <c r="LS37" s="44">
        <v>0.55000000000000004</v>
      </c>
      <c r="LT37">
        <f>-(GS$2*$LP$2 + GS$81*$LP$81 + GS$77*$LP$77 + GS$79*$LP$79 + GS$82*$LP$82 + GS$78*$LP$78 + GS$70*$LP$70) +(GS$65*$LP$65*1000/27.6 + GS$66*$LP$66 + GS$67*$LP$67 + GS$71*$LP$71 + GS$74*$LP$74 + GS$76*$LP$76 + GS$80*$LP$80 + GS$83*$LP$83 +GS$86*$LP$86)</f>
        <v>0</v>
      </c>
      <c r="LU37">
        <f t="shared" ref="LU37:MM37" si="36">-(GT$2*$LP$2 + GT$81*$LP$81 + GT$77*$LP$77 + GT$79*$LP$79 + GT$82*$LP$82 + GT$78*$LP$78 + GT$70*$LP$70) +(GT$65*$LP$65*1000/27.6 + GT$66*$LP$66 + GT$67*$LP$67 + GT$71*$LP$71 + GT$74*$LP$74 + GT$76*$LP$76 + GT$80*$LP$80 + GT$83*$LP$83 +GT$86*$LP$86)</f>
        <v>0</v>
      </c>
      <c r="LV37">
        <f t="shared" si="36"/>
        <v>0</v>
      </c>
      <c r="LW37">
        <f t="shared" si="36"/>
        <v>0</v>
      </c>
      <c r="LX37">
        <f t="shared" si="36"/>
        <v>0</v>
      </c>
      <c r="LY37">
        <f t="shared" si="36"/>
        <v>0</v>
      </c>
      <c r="LZ37">
        <f t="shared" si="36"/>
        <v>0</v>
      </c>
      <c r="MA37">
        <f t="shared" si="36"/>
        <v>0</v>
      </c>
      <c r="MB37">
        <f t="shared" si="36"/>
        <v>0</v>
      </c>
      <c r="MC37">
        <f t="shared" si="36"/>
        <v>0</v>
      </c>
      <c r="MD37">
        <f t="shared" si="36"/>
        <v>-5607.575228377129</v>
      </c>
      <c r="ME37">
        <f t="shared" si="36"/>
        <v>-5955.594216580057</v>
      </c>
      <c r="MF37">
        <f t="shared" si="36"/>
        <v>-6147.6921965782203</v>
      </c>
      <c r="MG37">
        <f t="shared" si="36"/>
        <v>-6190.2689861577528</v>
      </c>
      <c r="MH37">
        <f t="shared" si="36"/>
        <v>-6135.870715016521</v>
      </c>
      <c r="MI37">
        <f t="shared" si="36"/>
        <v>-6120.8911238044984</v>
      </c>
      <c r="MJ37">
        <f t="shared" si="36"/>
        <v>-6139.7963514469229</v>
      </c>
      <c r="MK37">
        <f t="shared" si="36"/>
        <v>-6100.3024822564112</v>
      </c>
      <c r="ML37">
        <f t="shared" si="36"/>
        <v>-6129.8570943633295</v>
      </c>
      <c r="MM37">
        <f t="shared" si="36"/>
        <v>-6134.9336989773419</v>
      </c>
      <c r="MO37" s="95">
        <f t="shared" si="22"/>
        <v>2.98581E+18</v>
      </c>
      <c r="MP37" s="44">
        <f t="shared" si="23"/>
        <v>12.190995000000001</v>
      </c>
      <c r="MQ37" s="44">
        <v>0.55000000000000004</v>
      </c>
      <c r="MR37" s="35">
        <f>0.8*ME37+0.2*MF37</f>
        <v>-5994.0138125796893</v>
      </c>
      <c r="MS37" s="35">
        <f t="shared" si="24"/>
        <v>-5.9940138125796896</v>
      </c>
      <c r="MT37" s="35">
        <f t="shared" si="25"/>
        <v>-2.0075000795695939</v>
      </c>
      <c r="MU37" s="35">
        <v>22.329330973549432</v>
      </c>
      <c r="MV37" s="35">
        <v>0.14765417780784554</v>
      </c>
      <c r="MW37">
        <f t="shared" si="26"/>
        <v>9.1758213644037689E-2</v>
      </c>
      <c r="MX37">
        <f t="shared" si="27"/>
        <v>3.725271858180685</v>
      </c>
    </row>
    <row r="38" spans="1:37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3.6952045870419428E-4</v>
      </c>
      <c r="AD38">
        <v>0</v>
      </c>
      <c r="AE38">
        <v>1.832591083724089E-3</v>
      </c>
      <c r="AF38">
        <v>1.4524290184943212E-4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4.2901102333888641E-4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1.2152515520529001E-2</v>
      </c>
      <c r="AV38">
        <v>9.9124376412901994E-3</v>
      </c>
      <c r="AW38">
        <v>1.586555054216272E-2</v>
      </c>
      <c r="AX38">
        <v>9.1601068727178332E-3</v>
      </c>
      <c r="AY38">
        <v>1.6758425902408076E-2</v>
      </c>
      <c r="AZ38">
        <v>1.3194741373680641E-2</v>
      </c>
      <c r="BA38">
        <v>8.0800225039178979E-3</v>
      </c>
      <c r="BB38">
        <v>3.8969136268655956E-3</v>
      </c>
      <c r="BC38">
        <v>9.0903395258226626E-3</v>
      </c>
      <c r="BD38">
        <v>1.802484716036043E-2</v>
      </c>
      <c r="BE38">
        <v>9.4240685228235803E-3</v>
      </c>
      <c r="BF38">
        <v>0</v>
      </c>
      <c r="BG38">
        <v>2.667611701510263E-2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1.913029726730477E-2</v>
      </c>
      <c r="BQ38">
        <v>7.2213751777440716E-2</v>
      </c>
      <c r="BR38">
        <v>2.2804820560727718E-2</v>
      </c>
      <c r="BS38">
        <v>3.7693045802604193E-2</v>
      </c>
      <c r="BT38">
        <v>1.8242650771308183E-2</v>
      </c>
      <c r="BU38">
        <v>9.2855086332194345E-2</v>
      </c>
      <c r="BV38">
        <v>1.7794513824837925E-2</v>
      </c>
      <c r="BW38">
        <v>5.6901611040816674E-2</v>
      </c>
      <c r="BX38">
        <v>4.2232349787528316E-2</v>
      </c>
      <c r="BY38">
        <v>2.9729812901825494E-2</v>
      </c>
      <c r="BZ38">
        <v>3.1149780413258318E-2</v>
      </c>
      <c r="CA38">
        <v>1.3890207815041928E-2</v>
      </c>
      <c r="CB38">
        <v>4.64794482098198E-2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9.8589353135014088E-2</v>
      </c>
      <c r="CK38">
        <v>6.0760650605757437E-2</v>
      </c>
      <c r="CL38">
        <v>8.3561910561965144E-2</v>
      </c>
      <c r="CM38">
        <v>8.0533234726193045E-2</v>
      </c>
      <c r="CN38">
        <v>9.8124506256666008E-2</v>
      </c>
      <c r="CO38">
        <v>7.1122387565581702E-2</v>
      </c>
      <c r="CP38">
        <v>9.0959985815460678E-2</v>
      </c>
      <c r="CQ38">
        <v>0.12415046063795965</v>
      </c>
      <c r="CR38">
        <v>4.5062242116492131E-2</v>
      </c>
      <c r="CS38">
        <v>7.206161744996771E-2</v>
      </c>
      <c r="CT38">
        <v>0.21832420498787508</v>
      </c>
      <c r="CU38">
        <v>4.9226049535539641E-2</v>
      </c>
      <c r="CV38">
        <v>0.11563795768666729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0.19101549529011591</v>
      </c>
      <c r="DF38">
        <v>0.19753828771800774</v>
      </c>
      <c r="DG38">
        <v>0.14601139720019402</v>
      </c>
      <c r="DH38">
        <v>0.29035322613467962</v>
      </c>
      <c r="DI38">
        <v>0.21196560578139953</v>
      </c>
      <c r="DJ38">
        <v>0.17664592089868542</v>
      </c>
      <c r="DK38">
        <v>0.23220213940079495</v>
      </c>
      <c r="DL38">
        <v>0.2512767753226951</v>
      </c>
      <c r="DM38">
        <v>0.20481007009196062</v>
      </c>
      <c r="DN38">
        <v>0.19884920317186117</v>
      </c>
      <c r="DO38">
        <v>0.1827617195564504</v>
      </c>
      <c r="DP38">
        <v>0.17971156848083997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6.1945569408170788E-2</v>
      </c>
      <c r="DZ38">
        <v>0.30200318314590963</v>
      </c>
      <c r="EA38">
        <v>0.36301354506782757</v>
      </c>
      <c r="EB38">
        <v>0.22716801471230666</v>
      </c>
      <c r="EC38">
        <v>0.33667097246477534</v>
      </c>
      <c r="ED38">
        <v>0.40206360951705866</v>
      </c>
      <c r="EE38">
        <v>0.25654062007699918</v>
      </c>
      <c r="EF38">
        <v>0.29794424302531086</v>
      </c>
      <c r="EG38">
        <v>0.30301817301202105</v>
      </c>
      <c r="EH38">
        <v>0.30878239509353611</v>
      </c>
      <c r="EI38">
        <v>0.39004604058990311</v>
      </c>
      <c r="EJ38">
        <v>0.33187922611947351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6.9597203035084307E-2</v>
      </c>
      <c r="EU38">
        <v>0.47352457044952095</v>
      </c>
      <c r="EV38">
        <v>0.64243843541867351</v>
      </c>
      <c r="EW38">
        <v>0.6080387139355875</v>
      </c>
      <c r="EX38">
        <v>0.51012115012425296</v>
      </c>
      <c r="EY38">
        <v>0.38233483573643456</v>
      </c>
      <c r="EZ38">
        <v>0.5281006169426864</v>
      </c>
      <c r="FA38">
        <v>0.63575572068211672</v>
      </c>
      <c r="FB38">
        <v>0.61811173751477888</v>
      </c>
      <c r="FC38">
        <v>0.39474200648463731</v>
      </c>
      <c r="FD38">
        <v>0.55761553183155443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2.5537771166493931E-2</v>
      </c>
      <c r="FN38">
        <v>7.1626293005863179E-2</v>
      </c>
      <c r="FO38">
        <v>0.35460039277789618</v>
      </c>
      <c r="FP38">
        <v>0.72558024566993851</v>
      </c>
      <c r="FQ38">
        <v>0.69207561544358742</v>
      </c>
      <c r="FR38">
        <v>0.61401367548191566</v>
      </c>
      <c r="FS38">
        <v>0.47439248324331895</v>
      </c>
      <c r="FT38">
        <v>0.68153734372562746</v>
      </c>
      <c r="FU38">
        <v>0.60303050677634507</v>
      </c>
      <c r="FV38">
        <v>0.50336687680431413</v>
      </c>
      <c r="FW38">
        <v>0.66478730656985974</v>
      </c>
      <c r="FX38">
        <v>0.56458152981982723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7.0345582846513863E-2</v>
      </c>
      <c r="GJ38">
        <v>0.42067098549404508</v>
      </c>
      <c r="GK38">
        <v>0.62198467932570822</v>
      </c>
      <c r="GL38">
        <v>1.024007878338326</v>
      </c>
      <c r="GM38">
        <v>0.90278204713593435</v>
      </c>
      <c r="GN38">
        <v>0.8209073356978126</v>
      </c>
      <c r="GO38">
        <v>0.90094019258744817</v>
      </c>
      <c r="GP38">
        <v>0.7987405873732436</v>
      </c>
      <c r="GQ38">
        <v>0.83036206937554924</v>
      </c>
      <c r="GR38">
        <v>0.84050719382033934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6.7503441675615269E-2</v>
      </c>
      <c r="HE38">
        <v>0.2753195019037521</v>
      </c>
      <c r="HF38">
        <v>0.86607838558124606</v>
      </c>
      <c r="HG38">
        <v>1.0088757424279704</v>
      </c>
      <c r="HH38">
        <v>0.92697962652385513</v>
      </c>
      <c r="HI38">
        <v>0.94094612795515953</v>
      </c>
      <c r="HJ38">
        <v>0.97449436581175664</v>
      </c>
      <c r="HK38">
        <v>0.86919191390713135</v>
      </c>
      <c r="HL38">
        <v>1.0341920098087136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0.13722939415134452</v>
      </c>
      <c r="HZ38">
        <v>5.1085035036138107E-2</v>
      </c>
      <c r="IA38">
        <v>0.46817262647270169</v>
      </c>
      <c r="IB38">
        <v>1.3446411433088388</v>
      </c>
      <c r="IC38">
        <v>0.95593284989671801</v>
      </c>
      <c r="ID38">
        <v>0.97349004154300223</v>
      </c>
      <c r="IE38">
        <v>1.2128679575987247</v>
      </c>
      <c r="IF38">
        <v>0.99282865887672167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2.5610690921957696E-2</v>
      </c>
      <c r="IV38">
        <v>0.15827424974619814</v>
      </c>
      <c r="IW38">
        <v>0.98312236490089133</v>
      </c>
      <c r="IX38">
        <v>1.3257453121231353</v>
      </c>
      <c r="IY38">
        <v>1.1541167918683153</v>
      </c>
      <c r="IZ38">
        <v>1.403852338184584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0.25134125817897757</v>
      </c>
      <c r="JQ38">
        <v>1.3336184258073239E-2</v>
      </c>
      <c r="JR38">
        <v>0.42879952687036493</v>
      </c>
      <c r="JS38">
        <v>1.0242584727482664</v>
      </c>
      <c r="JT38">
        <v>1.6019417275170744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0.7569620924381566</v>
      </c>
      <c r="KL38">
        <v>0.14971271413999554</v>
      </c>
      <c r="KM38">
        <v>0.10635269551038473</v>
      </c>
      <c r="KN38">
        <v>0.6620378935830008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4.0853141426530612E-2</v>
      </c>
      <c r="LH38">
        <v>9.7894635983122896E-2</v>
      </c>
      <c r="LI38" s="102"/>
      <c r="LJ38" s="102"/>
      <c r="LL38" s="102" t="s">
        <v>69</v>
      </c>
      <c r="LR38">
        <v>12</v>
      </c>
      <c r="LS38" s="44">
        <v>0.6</v>
      </c>
      <c r="LT38">
        <f>-(HM$2*$LP$2 + HM$81*$LP$81 + HM$77*$LP$77 + HM$79*$LP$79 + HM$82*$LP$82 + HM$78*$LP$78 + HM$70*$LP$70) +(HM$65*$LP$65*1000/27.6 + HM$66*$LP$66 + HM$67*$LP$67 + HM$71*$LP$71 + HM$74*$LP$74 + HM$76*$LP$76 + HM$80*$LP$80 + HM$83*$LP$83 +HM$86*$LP$86)</f>
        <v>0</v>
      </c>
      <c r="LU38">
        <f t="shared" ref="LU38:MM38" si="37">-(HN$2*$LP$2 + HN$81*$LP$81 + HN$77*$LP$77 + HN$79*$LP$79 + HN$82*$LP$82 + HN$78*$LP$78 + HN$70*$LP$70) +(HN$65*$LP$65*1000/27.6 + HN$66*$LP$66 + HN$67*$LP$67 + HN$71*$LP$71 + HN$74*$LP$74 + HN$76*$LP$76 + HN$80*$LP$80 + HN$83*$LP$83 +HN$86*$LP$86)</f>
        <v>0</v>
      </c>
      <c r="LV38">
        <f t="shared" si="37"/>
        <v>0</v>
      </c>
      <c r="LW38">
        <f t="shared" si="37"/>
        <v>0</v>
      </c>
      <c r="LX38">
        <f t="shared" si="37"/>
        <v>0</v>
      </c>
      <c r="LY38">
        <f t="shared" si="37"/>
        <v>0</v>
      </c>
      <c r="LZ38">
        <f t="shared" si="37"/>
        <v>0</v>
      </c>
      <c r="MA38">
        <f t="shared" si="37"/>
        <v>0</v>
      </c>
      <c r="MB38">
        <f t="shared" si="37"/>
        <v>0</v>
      </c>
      <c r="MC38">
        <f t="shared" si="37"/>
        <v>0</v>
      </c>
      <c r="MD38">
        <f t="shared" si="37"/>
        <v>0</v>
      </c>
      <c r="ME38">
        <f t="shared" si="37"/>
        <v>-5967.1474412704574</v>
      </c>
      <c r="MF38">
        <f t="shared" si="37"/>
        <v>-6170.9637895425312</v>
      </c>
      <c r="MG38">
        <f t="shared" si="37"/>
        <v>-6484.7345905239963</v>
      </c>
      <c r="MH38">
        <f t="shared" si="37"/>
        <v>-6532.5661925132699</v>
      </c>
      <c r="MI38">
        <f t="shared" si="37"/>
        <v>-6534.7788756507216</v>
      </c>
      <c r="MJ38">
        <f t="shared" si="37"/>
        <v>-6582.8435100308143</v>
      </c>
      <c r="MK38">
        <f t="shared" si="37"/>
        <v>-6568.0219456196792</v>
      </c>
      <c r="ML38">
        <f t="shared" si="37"/>
        <v>-6537.344601861143</v>
      </c>
      <c r="MM38">
        <f t="shared" si="37"/>
        <v>-6555.1312635322829</v>
      </c>
      <c r="MO38" s="95">
        <f t="shared" si="22"/>
        <v>3.08272E+18</v>
      </c>
      <c r="MP38" s="44">
        <f t="shared" si="23"/>
        <v>12.78834</v>
      </c>
      <c r="MQ38" s="44">
        <v>0.6</v>
      </c>
      <c r="MR38" s="35">
        <f>0.21*ME38+0.79*MF38</f>
        <v>-6128.1623564053953</v>
      </c>
      <c r="MS38" s="35">
        <f t="shared" si="24"/>
        <v>-6.1281623564053955</v>
      </c>
      <c r="MT38" s="35">
        <f t="shared" si="25"/>
        <v>-1.9879075480113</v>
      </c>
      <c r="MU38" s="35">
        <v>18.075324566482269</v>
      </c>
      <c r="MV38" s="35">
        <v>0.15104827502869919</v>
      </c>
      <c r="MW38">
        <f t="shared" si="26"/>
        <v>9.7908633143972829E-2</v>
      </c>
      <c r="MX38">
        <f t="shared" si="27"/>
        <v>2.9495505365632542</v>
      </c>
    </row>
    <row r="39" spans="1:37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 s="102"/>
      <c r="LJ39" s="102"/>
      <c r="LL39" s="102" t="s">
        <v>71</v>
      </c>
      <c r="LR39">
        <v>13</v>
      </c>
      <c r="LS39" s="44">
        <v>0.65</v>
      </c>
      <c r="LT39">
        <f>-(IG$2*$LP$2 + IG$81*$LP$81 + IG$77*$LP$77 + IG$79*$LP$79 + IG$82*$LP$82 + IG$78*$LP$78 + IG$70*$LP$70) +(IG$65*$LP$65*1000/27.6 + IG$66*$LP$66 + IG$67*$LP$67 + IG$71*$LP$71 + IG$74*$LP$74 + IG$76*$LP$76 + IG$80*$LP$80 + IG$83*$LP$83 +IG$86*$LP$86)</f>
        <v>0</v>
      </c>
      <c r="LU39">
        <f t="shared" ref="LU39:MM39" si="38">-(IH$2*$LP$2 + IH$81*$LP$81 + IH$77*$LP$77 + IH$79*$LP$79 + IH$82*$LP$82 + IH$78*$LP$78 + IH$70*$LP$70) +(IH$65*$LP$65*1000/27.6 + IH$66*$LP$66 + IH$67*$LP$67 + IH$71*$LP$71 + IH$74*$LP$74 + IH$76*$LP$76 + IH$80*$LP$80 + IH$83*$LP$83 +IH$86*$LP$86)</f>
        <v>0</v>
      </c>
      <c r="LV39">
        <f t="shared" si="38"/>
        <v>0</v>
      </c>
      <c r="LW39">
        <f t="shared" si="38"/>
        <v>0</v>
      </c>
      <c r="LX39">
        <f t="shared" si="38"/>
        <v>0</v>
      </c>
      <c r="LY39">
        <f t="shared" si="38"/>
        <v>0</v>
      </c>
      <c r="LZ39">
        <f t="shared" si="38"/>
        <v>0</v>
      </c>
      <c r="MA39">
        <f t="shared" si="38"/>
        <v>0</v>
      </c>
      <c r="MB39">
        <f t="shared" si="38"/>
        <v>0</v>
      </c>
      <c r="MC39">
        <f t="shared" si="38"/>
        <v>0</v>
      </c>
      <c r="MD39">
        <f t="shared" si="38"/>
        <v>0</v>
      </c>
      <c r="ME39">
        <f t="shared" si="38"/>
        <v>0</v>
      </c>
      <c r="MF39">
        <f t="shared" si="38"/>
        <v>0</v>
      </c>
      <c r="MG39">
        <f t="shared" si="38"/>
        <v>-6496.5113940826304</v>
      </c>
      <c r="MH39">
        <f t="shared" si="38"/>
        <v>-6676.3669082377528</v>
      </c>
      <c r="MI39">
        <f t="shared" si="38"/>
        <v>-6834.8132417951292</v>
      </c>
      <c r="MJ39">
        <f t="shared" si="38"/>
        <v>-6939.9491827716447</v>
      </c>
      <c r="MK39">
        <f t="shared" si="38"/>
        <v>-6979.476212864507</v>
      </c>
      <c r="ML39">
        <f t="shared" si="38"/>
        <v>-6993.5728782733149</v>
      </c>
      <c r="MM39">
        <f t="shared" si="38"/>
        <v>-6928.2884156436303</v>
      </c>
      <c r="MO39" s="95">
        <f t="shared" si="22"/>
        <v>3.17963E+18</v>
      </c>
      <c r="MP39" s="44">
        <f t="shared" si="23"/>
        <v>13.385685</v>
      </c>
      <c r="MQ39" s="44">
        <v>0.65</v>
      </c>
      <c r="MR39" s="35">
        <f>0.61*MF39+0.39*MG39</f>
        <v>-2533.639443692226</v>
      </c>
      <c r="MS39" s="35">
        <f>MR39/1000</f>
        <v>-2.533639443692226</v>
      </c>
      <c r="MT39" s="35">
        <f>(MS39/MO39)/10^-18</f>
        <v>-0.79683467689392351</v>
      </c>
      <c r="MU39" s="35">
        <v>6.2455510707521826</v>
      </c>
      <c r="MV39" s="35">
        <v>0.15404449753054822</v>
      </c>
      <c r="MW39">
        <f t="shared" si="26"/>
        <v>0.25654794790089275</v>
      </c>
      <c r="MX39">
        <f t="shared" si="27"/>
        <v>2.4650512472487627</v>
      </c>
      <c r="NC39" s="105"/>
      <c r="ND39" s="105"/>
      <c r="NE39" s="105"/>
      <c r="NF39" s="105"/>
    </row>
    <row r="40" spans="1:37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 s="102"/>
      <c r="LJ40" s="102"/>
      <c r="LL40" s="102" t="s">
        <v>73</v>
      </c>
      <c r="LR40">
        <v>14</v>
      </c>
      <c r="LS40" s="44">
        <v>0.7</v>
      </c>
      <c r="LT40">
        <f>-(JA$2*$LP$2 + JA$81*$LP$81 + JA$77*$LP$77 + JA$79*$LP$79 + JA$82*$LP$82 + JA$78*$LP$78 + JA$70*$LP$70) +(JA$65*$LP$65*1000/27.6 + JA$66*$LP$66 + JA$67*$LP$67 + JA$71*$LP$71 + JA$74*$LP$74 + JA$76*$LP$76 + JA$80*$LP$80 + JA$83*$LP$83 +JA$86*$LP$86)</f>
        <v>0</v>
      </c>
      <c r="LU40">
        <f t="shared" ref="LU40:MM40" si="39">-(JB$2*$LP$2 + JB$81*$LP$81 + JB$77*$LP$77 + JB$79*$LP$79 + JB$82*$LP$82 + JB$78*$LP$78 + JB$70*$LP$70) +(JB$65*$LP$65*1000/27.6 + JB$66*$LP$66 + JB$67*$LP$67 + JB$71*$LP$71 + JB$74*$LP$74 + JB$76*$LP$76 + JB$80*$LP$80 + JB$83*$LP$83 +JB$86*$LP$86)</f>
        <v>0</v>
      </c>
      <c r="LV40">
        <f t="shared" si="39"/>
        <v>0</v>
      </c>
      <c r="LW40">
        <f t="shared" si="39"/>
        <v>0</v>
      </c>
      <c r="LX40">
        <f t="shared" si="39"/>
        <v>0</v>
      </c>
      <c r="LY40">
        <f t="shared" si="39"/>
        <v>0</v>
      </c>
      <c r="LZ40">
        <f t="shared" si="39"/>
        <v>0</v>
      </c>
      <c r="MA40">
        <f t="shared" si="39"/>
        <v>0</v>
      </c>
      <c r="MB40">
        <f t="shared" si="39"/>
        <v>0</v>
      </c>
      <c r="MC40">
        <f t="shared" si="39"/>
        <v>0</v>
      </c>
      <c r="MD40">
        <f t="shared" si="39"/>
        <v>0</v>
      </c>
      <c r="ME40">
        <f t="shared" si="39"/>
        <v>0</v>
      </c>
      <c r="MF40">
        <f t="shared" si="39"/>
        <v>0</v>
      </c>
      <c r="MG40">
        <f t="shared" si="39"/>
        <v>0</v>
      </c>
      <c r="MH40">
        <f t="shared" si="39"/>
        <v>-4537.5715622951275</v>
      </c>
      <c r="MI40">
        <f t="shared" si="39"/>
        <v>-6447.8587384804505</v>
      </c>
      <c r="MJ40">
        <f t="shared" si="39"/>
        <v>-7193.5496938760534</v>
      </c>
      <c r="MK40">
        <f t="shared" si="39"/>
        <v>-7300.5139608616046</v>
      </c>
      <c r="ML40">
        <f t="shared" si="39"/>
        <v>-7376.496969210737</v>
      </c>
      <c r="MM40">
        <f t="shared" si="39"/>
        <v>-7417.7329833843305</v>
      </c>
      <c r="MO40" s="95">
        <f t="shared" si="22"/>
        <v>3.27654E+18</v>
      </c>
      <c r="MP40" s="44">
        <f t="shared" si="23"/>
        <v>13.983029999999999</v>
      </c>
      <c r="MQ40" s="44">
        <v>0.7</v>
      </c>
      <c r="MR40" s="35">
        <f>0.02*MF40+0.98*MG40</f>
        <v>0</v>
      </c>
      <c r="MS40" s="35">
        <f>MR40/1000</f>
        <v>0</v>
      </c>
      <c r="MT40" s="35">
        <f>(MS40/MO40)/10^-18</f>
        <v>0</v>
      </c>
      <c r="MU40" s="35">
        <v>0</v>
      </c>
      <c r="MV40" s="35">
        <v>0.15670893330467794</v>
      </c>
      <c r="NC40" s="105"/>
      <c r="ND40" s="105"/>
      <c r="NE40" s="105"/>
      <c r="NF40" s="105"/>
    </row>
    <row r="41" spans="1:37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5.6100452319177156</v>
      </c>
      <c r="H41">
        <v>5.7093445453939475</v>
      </c>
      <c r="I41">
        <v>5.8079327500525606</v>
      </c>
      <c r="J41">
        <v>5.7586276805860201</v>
      </c>
      <c r="K41">
        <v>5.7561107600756323</v>
      </c>
      <c r="L41">
        <v>5.7368563881299064</v>
      </c>
      <c r="M41">
        <v>5.7650152963377845</v>
      </c>
      <c r="N41">
        <v>5.7602428977584887</v>
      </c>
      <c r="O41">
        <v>5.7243615614672629</v>
      </c>
      <c r="P41">
        <v>5.6437278207796187</v>
      </c>
      <c r="Q41">
        <v>5.6888543446738256</v>
      </c>
      <c r="R41">
        <v>5.6972859608289763</v>
      </c>
      <c r="S41">
        <v>5.6861028272311609</v>
      </c>
      <c r="T41">
        <v>5.7320630715214955</v>
      </c>
      <c r="U41">
        <v>0</v>
      </c>
      <c r="V41">
        <v>0</v>
      </c>
      <c r="W41">
        <v>0</v>
      </c>
      <c r="X41">
        <v>0</v>
      </c>
      <c r="Y41">
        <v>0</v>
      </c>
      <c r="Z41">
        <v>7.5078140622738756</v>
      </c>
      <c r="AA41">
        <v>6.4325563337873595</v>
      </c>
      <c r="AB41">
        <v>6.4064755059957417</v>
      </c>
      <c r="AC41">
        <v>6.4640728794302369</v>
      </c>
      <c r="AD41">
        <v>6.4940291389436853</v>
      </c>
      <c r="AE41">
        <v>6.4694423768845182</v>
      </c>
      <c r="AF41">
        <v>6.4724318326347454</v>
      </c>
      <c r="AG41">
        <v>6.4219655343607824</v>
      </c>
      <c r="AH41">
        <v>6.4758937899384215</v>
      </c>
      <c r="AI41">
        <v>6.3960046183537429</v>
      </c>
      <c r="AJ41">
        <v>6.4988307573430655</v>
      </c>
      <c r="AK41">
        <v>6.4436428718141681</v>
      </c>
      <c r="AL41">
        <v>6.3819758865788501</v>
      </c>
      <c r="AM41">
        <v>6.4237455469857547</v>
      </c>
      <c r="AN41">
        <v>6.3575892580400764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7.7240608701397289</v>
      </c>
      <c r="AU41">
        <v>7.5392321797507051</v>
      </c>
      <c r="AV41">
        <v>7.1213575705118979</v>
      </c>
      <c r="AW41">
        <v>7.2278825935651971</v>
      </c>
      <c r="AX41">
        <v>7.1942953593756416</v>
      </c>
      <c r="AY41">
        <v>7.2247020303376654</v>
      </c>
      <c r="AZ41">
        <v>7.2692786742610851</v>
      </c>
      <c r="BA41">
        <v>7.2037369000501794</v>
      </c>
      <c r="BB41">
        <v>7.2680441781604541</v>
      </c>
      <c r="BC41">
        <v>7.226565399088809</v>
      </c>
      <c r="BD41">
        <v>7.1388965645642202</v>
      </c>
      <c r="BE41">
        <v>7.0779192217043176</v>
      </c>
      <c r="BF41">
        <v>7.2214550539958049</v>
      </c>
      <c r="BG41">
        <v>7.1475475827324022</v>
      </c>
      <c r="BH41">
        <v>7.0948453146717991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8.5390214940673932</v>
      </c>
      <c r="BP41">
        <v>8.0261351934494094</v>
      </c>
      <c r="BQ41">
        <v>7.9567716623615548</v>
      </c>
      <c r="BR41">
        <v>7.9062252522596541</v>
      </c>
      <c r="BS41">
        <v>7.9296460460577443</v>
      </c>
      <c r="BT41">
        <v>8.0164647801797795</v>
      </c>
      <c r="BU41">
        <v>7.9485448743949982</v>
      </c>
      <c r="BV41">
        <v>7.910162180839075</v>
      </c>
      <c r="BW41">
        <v>7.8666015535136085</v>
      </c>
      <c r="BX41">
        <v>7.8793912527182242</v>
      </c>
      <c r="BY41">
        <v>7.965433634141343</v>
      </c>
      <c r="BZ41">
        <v>7.8625703207501019</v>
      </c>
      <c r="CA41">
        <v>7.9262837568330466</v>
      </c>
      <c r="CB41">
        <v>7.8707631775187812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9.2046607536861309</v>
      </c>
      <c r="CJ41">
        <v>9.2794903005191358</v>
      </c>
      <c r="CK41">
        <v>8.7595252464653424</v>
      </c>
      <c r="CL41">
        <v>8.8444257752948339</v>
      </c>
      <c r="CM41">
        <v>8.7030805101804862</v>
      </c>
      <c r="CN41">
        <v>8.6707916150350091</v>
      </c>
      <c r="CO41">
        <v>8.7699141512153762</v>
      </c>
      <c r="CP41">
        <v>8.7721875727473915</v>
      </c>
      <c r="CQ41">
        <v>8.6856974648974692</v>
      </c>
      <c r="CR41">
        <v>8.6248905155970856</v>
      </c>
      <c r="CS41">
        <v>8.6679929831821045</v>
      </c>
      <c r="CT41">
        <v>8.6796838804766701</v>
      </c>
      <c r="CU41">
        <v>8.7688819964206033</v>
      </c>
      <c r="CV41">
        <v>8.6225881168167398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10.684261913979414</v>
      </c>
      <c r="DE41">
        <v>9.747262309802375</v>
      </c>
      <c r="DF41">
        <v>9.5049544497246092</v>
      </c>
      <c r="DG41">
        <v>9.53120053029064</v>
      </c>
      <c r="DH41">
        <v>9.5121279710428883</v>
      </c>
      <c r="DI41">
        <v>9.5339407032788515</v>
      </c>
      <c r="DJ41">
        <v>9.6043882050467868</v>
      </c>
      <c r="DK41">
        <v>9.5197744995626525</v>
      </c>
      <c r="DL41">
        <v>9.5214629301916283</v>
      </c>
      <c r="DM41">
        <v>9.5240503394551883</v>
      </c>
      <c r="DN41">
        <v>9.3765722254279584</v>
      </c>
      <c r="DO41">
        <v>9.4417551599883041</v>
      </c>
      <c r="DP41">
        <v>9.503547641713574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11.311286571876032</v>
      </c>
      <c r="DY41">
        <v>11.421306203834828</v>
      </c>
      <c r="DZ41">
        <v>10.670222737716045</v>
      </c>
      <c r="EA41">
        <v>10.339601440371423</v>
      </c>
      <c r="EB41">
        <v>10.416252621519456</v>
      </c>
      <c r="EC41">
        <v>10.344492859042578</v>
      </c>
      <c r="ED41">
        <v>10.315217263751745</v>
      </c>
      <c r="EE41">
        <v>10.265448691655388</v>
      </c>
      <c r="EF41">
        <v>10.192107593430118</v>
      </c>
      <c r="EG41">
        <v>10.321506351597488</v>
      </c>
      <c r="EH41">
        <v>10.191216454723916</v>
      </c>
      <c r="EI41">
        <v>10.309980392426546</v>
      </c>
      <c r="EJ41">
        <v>10.288233912488565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12.165495997060619</v>
      </c>
      <c r="ET41">
        <v>11.938818010601342</v>
      </c>
      <c r="EU41">
        <v>11.143816141751179</v>
      </c>
      <c r="EV41">
        <v>11.106996274828113</v>
      </c>
      <c r="EW41">
        <v>11.139360074166216</v>
      </c>
      <c r="EX41">
        <v>11.152533604318544</v>
      </c>
      <c r="EY41">
        <v>11.033830210735806</v>
      </c>
      <c r="EZ41">
        <v>11.044314454352742</v>
      </c>
      <c r="FA41">
        <v>11.082985347762543</v>
      </c>
      <c r="FB41">
        <v>10.989528484378061</v>
      </c>
      <c r="FC41">
        <v>10.993580474880767</v>
      </c>
      <c r="FD41">
        <v>11.038499089406075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12.126977887524017</v>
      </c>
      <c r="FN41">
        <v>13.408601885533626</v>
      </c>
      <c r="FO41">
        <v>12.476510924203964</v>
      </c>
      <c r="FP41">
        <v>12.057465441040071</v>
      </c>
      <c r="FQ41">
        <v>11.983594489851578</v>
      </c>
      <c r="FR41">
        <v>12.060268669474958</v>
      </c>
      <c r="FS41">
        <v>11.973238452997682</v>
      </c>
      <c r="FT41">
        <v>11.93080696725394</v>
      </c>
      <c r="FU41">
        <v>11.842997043773337</v>
      </c>
      <c r="FV41">
        <v>11.795866668727381</v>
      </c>
      <c r="FW41">
        <v>11.875197142723932</v>
      </c>
      <c r="FX41">
        <v>11.923636829814441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13.401281173147501</v>
      </c>
      <c r="GI41">
        <v>14.344564280320935</v>
      </c>
      <c r="GJ41">
        <v>13.009906344219173</v>
      </c>
      <c r="GK41">
        <v>12.84365281111897</v>
      </c>
      <c r="GL41">
        <v>12.85838920781122</v>
      </c>
      <c r="GM41">
        <v>12.770598215604952</v>
      </c>
      <c r="GN41">
        <v>12.742088837625506</v>
      </c>
      <c r="GO41">
        <v>12.755809172734972</v>
      </c>
      <c r="GP41">
        <v>12.73941603678993</v>
      </c>
      <c r="GQ41">
        <v>12.65380590914017</v>
      </c>
      <c r="GR41">
        <v>12.693963310850103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15.027144261741901</v>
      </c>
      <c r="HD41">
        <v>15.663074262183258</v>
      </c>
      <c r="HE41">
        <v>14.736164134751359</v>
      </c>
      <c r="HF41">
        <v>13.698878604920308</v>
      </c>
      <c r="HG41">
        <v>13.65347705248405</v>
      </c>
      <c r="HH41">
        <v>13.565329800673771</v>
      </c>
      <c r="HI41">
        <v>13.586999613145416</v>
      </c>
      <c r="HJ41">
        <v>13.5085939765838</v>
      </c>
      <c r="HK41">
        <v>13.50847371132021</v>
      </c>
      <c r="HL41">
        <v>13.63360254747656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14.253529036857556</v>
      </c>
      <c r="HY41">
        <v>15.306815840985003</v>
      </c>
      <c r="HZ41">
        <v>16.304749618146971</v>
      </c>
      <c r="IA41">
        <v>14.814603914488952</v>
      </c>
      <c r="IB41">
        <v>14.504669107710654</v>
      </c>
      <c r="IC41">
        <v>14.380114651871926</v>
      </c>
      <c r="ID41">
        <v>14.438300011882072</v>
      </c>
      <c r="IE41">
        <v>14.373003110175171</v>
      </c>
      <c r="IF41">
        <v>14.391126366114081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15.444837911861319</v>
      </c>
      <c r="IU41">
        <v>17.13655555947112</v>
      </c>
      <c r="IV41">
        <v>16.143657047516442</v>
      </c>
      <c r="IW41">
        <v>15.59496926361032</v>
      </c>
      <c r="IX41">
        <v>15.213778625567807</v>
      </c>
      <c r="IY41">
        <v>15.270988839071219</v>
      </c>
      <c r="IZ41">
        <v>15.243243311293041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10.832634690864916</v>
      </c>
      <c r="JP41">
        <v>15.883302889301421</v>
      </c>
      <c r="JQ41">
        <v>18.244149950835308</v>
      </c>
      <c r="JR41">
        <v>16.869222712105291</v>
      </c>
      <c r="JS41">
        <v>16.080995452354369</v>
      </c>
      <c r="JT41">
        <v>16.207615388283088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15.672445082077399</v>
      </c>
      <c r="KL41">
        <v>19.18729290642748</v>
      </c>
      <c r="KM41">
        <v>19.223815159146188</v>
      </c>
      <c r="KN41">
        <v>17.509127969522794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11.763887707005138</v>
      </c>
      <c r="LG41">
        <v>17.863025872370137</v>
      </c>
      <c r="LH41">
        <v>20.035870904806373</v>
      </c>
      <c r="LI41" s="102"/>
      <c r="LJ41" s="102"/>
      <c r="LL41" s="102" t="s">
        <v>74</v>
      </c>
      <c r="LR41">
        <v>15</v>
      </c>
      <c r="LS41" s="44">
        <v>0.75</v>
      </c>
      <c r="LT41">
        <f>-(JU$2*$LP$2 + JU$81*$LP$81 + JU$77*$LP$77 + JU$79*$LP$79 + JU$82*$LP$82 + JU$78*$LP$78 + JU$70*$LP$70) +(JU$65*$LP$65*1000/27.6 + JU$66*$LP$66 + JU$67*$LP$67 + JU$71*$LP$71 + JU$74*$LP$74 + JU$76*$LP$76 + JU$80*$LP$80 + JU$83*$LP$83 +JU$86*$LP$86)</f>
        <v>0</v>
      </c>
      <c r="LU41">
        <f t="shared" ref="LU41:MM41" si="40">-(JV$2*$LP$2 + JV$81*$LP$81 + JV$77*$LP$77 + JV$79*$LP$79 + JV$82*$LP$82 + JV$78*$LP$78 + JV$70*$LP$70) +(JV$65*$LP$65*1000/27.6 + JV$66*$LP$66 + JV$67*$LP$67 + JV$71*$LP$71 + JV$74*$LP$74 + JV$76*$LP$76 + JV$80*$LP$80 + JV$83*$LP$83 +JV$86*$LP$86)</f>
        <v>0</v>
      </c>
      <c r="LV41">
        <f t="shared" si="40"/>
        <v>0</v>
      </c>
      <c r="LW41">
        <f t="shared" si="40"/>
        <v>0</v>
      </c>
      <c r="LX41">
        <f t="shared" si="40"/>
        <v>0</v>
      </c>
      <c r="LY41">
        <f t="shared" si="40"/>
        <v>0</v>
      </c>
      <c r="LZ41">
        <f t="shared" si="40"/>
        <v>0</v>
      </c>
      <c r="MA41">
        <f t="shared" si="40"/>
        <v>0</v>
      </c>
      <c r="MB41">
        <f t="shared" si="40"/>
        <v>0</v>
      </c>
      <c r="MC41">
        <f t="shared" si="40"/>
        <v>0</v>
      </c>
      <c r="MD41">
        <f t="shared" si="40"/>
        <v>0</v>
      </c>
      <c r="ME41">
        <f t="shared" si="40"/>
        <v>0</v>
      </c>
      <c r="MF41">
        <f t="shared" si="40"/>
        <v>0</v>
      </c>
      <c r="MG41">
        <f t="shared" si="40"/>
        <v>0</v>
      </c>
      <c r="MH41">
        <f t="shared" si="40"/>
        <v>0</v>
      </c>
      <c r="MI41">
        <f t="shared" si="40"/>
        <v>0</v>
      </c>
      <c r="MJ41">
        <f t="shared" si="40"/>
        <v>-6592.1449476337002</v>
      </c>
      <c r="MK41">
        <f t="shared" si="40"/>
        <v>-7518.6769289514468</v>
      </c>
      <c r="ML41">
        <f t="shared" si="40"/>
        <v>-7716.7197185558798</v>
      </c>
      <c r="MM41">
        <f t="shared" si="40"/>
        <v>-7743.4364627305222</v>
      </c>
      <c r="MO41" s="95">
        <f t="shared" si="22"/>
        <v>3.37345E+18</v>
      </c>
      <c r="MP41" s="44">
        <f t="shared" si="23"/>
        <v>14.580375</v>
      </c>
      <c r="MQ41" s="44">
        <v>0.75</v>
      </c>
      <c r="MR41" s="35">
        <f>0.42*MG41+0.58*MH41</f>
        <v>0</v>
      </c>
      <c r="MS41" s="35">
        <f>MR41/1000</f>
        <v>0</v>
      </c>
      <c r="MT41" s="35">
        <f>(MS41/MO41)/10^-18</f>
        <v>0</v>
      </c>
      <c r="MU41" s="35">
        <v>0</v>
      </c>
      <c r="MV41" s="35">
        <v>0.15909380170548559</v>
      </c>
    </row>
    <row r="42" spans="1:37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6.3998965700580213</v>
      </c>
      <c r="H42">
        <v>6.7807071935203798</v>
      </c>
      <c r="I42">
        <v>6.9149970157611458</v>
      </c>
      <c r="J42">
        <v>6.8538707558214931</v>
      </c>
      <c r="K42">
        <v>6.8597413592097931</v>
      </c>
      <c r="L42">
        <v>6.8405194361522783</v>
      </c>
      <c r="M42">
        <v>6.866492045580924</v>
      </c>
      <c r="N42">
        <v>6.8619156811591582</v>
      </c>
      <c r="O42">
        <v>6.8117047260406673</v>
      </c>
      <c r="P42">
        <v>6.7333808834858848</v>
      </c>
      <c r="Q42">
        <v>6.7787341305694326</v>
      </c>
      <c r="R42">
        <v>6.791221346141838</v>
      </c>
      <c r="S42">
        <v>6.779289061023646</v>
      </c>
      <c r="T42">
        <v>6.8125980961448303</v>
      </c>
      <c r="U42">
        <v>0</v>
      </c>
      <c r="V42">
        <v>0</v>
      </c>
      <c r="W42">
        <v>0</v>
      </c>
      <c r="X42">
        <v>0</v>
      </c>
      <c r="Y42">
        <v>0</v>
      </c>
      <c r="Z42">
        <v>5.2428175648359652</v>
      </c>
      <c r="AA42">
        <v>7.8483182106617884</v>
      </c>
      <c r="AB42">
        <v>8.0463409890947624</v>
      </c>
      <c r="AC42">
        <v>8.1092937507337091</v>
      </c>
      <c r="AD42">
        <v>8.1213755652533841</v>
      </c>
      <c r="AE42">
        <v>8.1039610638111341</v>
      </c>
      <c r="AF42">
        <v>8.103400020463269</v>
      </c>
      <c r="AG42">
        <v>8.0565008831773</v>
      </c>
      <c r="AH42">
        <v>8.103205464975245</v>
      </c>
      <c r="AI42">
        <v>8.0196744878849859</v>
      </c>
      <c r="AJ42">
        <v>8.1334033256651441</v>
      </c>
      <c r="AK42">
        <v>8.0703748014227248</v>
      </c>
      <c r="AL42">
        <v>8.0053280930690907</v>
      </c>
      <c r="AM42">
        <v>8.0475295755550675</v>
      </c>
      <c r="AN42">
        <v>7.9766004789190079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7.2171098747530547</v>
      </c>
      <c r="AU42">
        <v>8.5216673385932058</v>
      </c>
      <c r="AV42">
        <v>9.3298350518212168</v>
      </c>
      <c r="AW42">
        <v>9.3702473910113291</v>
      </c>
      <c r="AX42">
        <v>9.3644631170025487</v>
      </c>
      <c r="AY42">
        <v>9.3812214514769803</v>
      </c>
      <c r="AZ42">
        <v>9.4236756902045489</v>
      </c>
      <c r="BA42">
        <v>9.3704594819505527</v>
      </c>
      <c r="BB42">
        <v>9.4183099874312681</v>
      </c>
      <c r="BC42">
        <v>9.3582486308229811</v>
      </c>
      <c r="BD42">
        <v>9.2876159154552518</v>
      </c>
      <c r="BE42">
        <v>9.2238771832562172</v>
      </c>
      <c r="BF42">
        <v>9.3723853335622529</v>
      </c>
      <c r="BG42">
        <v>9.2784994733524719</v>
      </c>
      <c r="BH42">
        <v>9.2509700424446759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8.836920244893502</v>
      </c>
      <c r="BP42">
        <v>10.346916974854945</v>
      </c>
      <c r="BQ42">
        <v>10.626114714931543</v>
      </c>
      <c r="BR42">
        <v>10.584752882378911</v>
      </c>
      <c r="BS42">
        <v>10.607895516553695</v>
      </c>
      <c r="BT42">
        <v>10.696398390149456</v>
      </c>
      <c r="BU42">
        <v>10.572184550105494</v>
      </c>
      <c r="BV42">
        <v>10.590018483498728</v>
      </c>
      <c r="BW42">
        <v>10.512877048599501</v>
      </c>
      <c r="BX42">
        <v>10.523135191642051</v>
      </c>
      <c r="BY42">
        <v>10.62331421868223</v>
      </c>
      <c r="BZ42">
        <v>10.509107782211862</v>
      </c>
      <c r="CA42">
        <v>10.598717518731361</v>
      </c>
      <c r="CB42">
        <v>10.512182217084161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9.5276404539658817</v>
      </c>
      <c r="CJ42">
        <v>10.574092316972774</v>
      </c>
      <c r="CK42">
        <v>11.731684722405621</v>
      </c>
      <c r="CL42">
        <v>11.974476233346133</v>
      </c>
      <c r="CM42">
        <v>11.85953258712383</v>
      </c>
      <c r="CN42">
        <v>11.824432362178626</v>
      </c>
      <c r="CO42">
        <v>11.946937412237292</v>
      </c>
      <c r="CP42">
        <v>11.915245816676212</v>
      </c>
      <c r="CQ42">
        <v>11.758592963453893</v>
      </c>
      <c r="CR42">
        <v>11.802146826061129</v>
      </c>
      <c r="CS42">
        <v>11.82186026320843</v>
      </c>
      <c r="CT42">
        <v>11.664115195735565</v>
      </c>
      <c r="CU42">
        <v>11.944786418314536</v>
      </c>
      <c r="CV42">
        <v>11.706417516095915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10.179149918247733</v>
      </c>
      <c r="DE42">
        <v>12.307948903907842</v>
      </c>
      <c r="DF42">
        <v>12.992570597410158</v>
      </c>
      <c r="DG42">
        <v>13.156329031800727</v>
      </c>
      <c r="DH42">
        <v>12.991756263295688</v>
      </c>
      <c r="DI42">
        <v>13.0881303295262</v>
      </c>
      <c r="DJ42">
        <v>13.199344218749548</v>
      </c>
      <c r="DK42">
        <v>13.055271896427046</v>
      </c>
      <c r="DL42">
        <v>13.002327638979402</v>
      </c>
      <c r="DM42">
        <v>13.041312360365897</v>
      </c>
      <c r="DN42">
        <v>12.878263188132063</v>
      </c>
      <c r="DO42">
        <v>12.99573558900153</v>
      </c>
      <c r="DP42">
        <v>13.086891514616614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9.9660263688217778</v>
      </c>
      <c r="DY42">
        <v>11.768677536710218</v>
      </c>
      <c r="DZ42">
        <v>13.927343651473295</v>
      </c>
      <c r="EA42">
        <v>14.281612413081886</v>
      </c>
      <c r="EB42">
        <v>14.441558624295009</v>
      </c>
      <c r="EC42">
        <v>14.30377676382883</v>
      </c>
      <c r="ED42">
        <v>14.198961156741412</v>
      </c>
      <c r="EE42">
        <v>14.291150551939548</v>
      </c>
      <c r="EF42">
        <v>14.181946081363503</v>
      </c>
      <c r="EG42">
        <v>14.290592714211476</v>
      </c>
      <c r="EH42">
        <v>14.169406734847756</v>
      </c>
      <c r="EI42">
        <v>14.191896070326097</v>
      </c>
      <c r="EJ42">
        <v>14.171496579460872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11.785715794064277</v>
      </c>
      <c r="ET42">
        <v>13.950176603925796</v>
      </c>
      <c r="EU42">
        <v>15.353746266844986</v>
      </c>
      <c r="EV42">
        <v>15.210098539258434</v>
      </c>
      <c r="EW42">
        <v>15.28723207992585</v>
      </c>
      <c r="EX42">
        <v>15.432469091301451</v>
      </c>
      <c r="EY42">
        <v>15.443432200661791</v>
      </c>
      <c r="EZ42">
        <v>15.307568095452146</v>
      </c>
      <c r="FA42">
        <v>15.26258623076215</v>
      </c>
      <c r="FB42">
        <v>15.130194623069409</v>
      </c>
      <c r="FC42">
        <v>15.289585051439586</v>
      </c>
      <c r="FD42">
        <v>15.264715651491441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13.060517061115732</v>
      </c>
      <c r="FN42">
        <v>13.201375581003928</v>
      </c>
      <c r="FO42">
        <v>15.9134788026885</v>
      </c>
      <c r="FP42">
        <v>16.64487670123404</v>
      </c>
      <c r="FQ42">
        <v>16.648407087973808</v>
      </c>
      <c r="FR42">
        <v>16.77210407984515</v>
      </c>
      <c r="FS42">
        <v>16.793189778140032</v>
      </c>
      <c r="FT42">
        <v>16.497980425072146</v>
      </c>
      <c r="FU42">
        <v>16.556099568839286</v>
      </c>
      <c r="FV42">
        <v>16.560502979577116</v>
      </c>
      <c r="FW42">
        <v>16.496916832886601</v>
      </c>
      <c r="FX42">
        <v>16.603811976342087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13.803760964831994</v>
      </c>
      <c r="GI42">
        <v>15.184923272025063</v>
      </c>
      <c r="GJ42">
        <v>17.685357814476657</v>
      </c>
      <c r="GK42">
        <v>18.05189354087133</v>
      </c>
      <c r="GL42">
        <v>17.533539130918548</v>
      </c>
      <c r="GM42">
        <v>17.576794792186785</v>
      </c>
      <c r="GN42">
        <v>17.682794316838475</v>
      </c>
      <c r="GO42">
        <v>17.69633494940814</v>
      </c>
      <c r="GP42">
        <v>17.725674868317526</v>
      </c>
      <c r="GQ42">
        <v>17.673539268986655</v>
      </c>
      <c r="GR42">
        <v>17.574617308125294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13.433793109700529</v>
      </c>
      <c r="HD42">
        <v>15.020683524028449</v>
      </c>
      <c r="HE42">
        <v>17.521206174534946</v>
      </c>
      <c r="HF42">
        <v>19.099177288382204</v>
      </c>
      <c r="HG42">
        <v>18.753669411270426</v>
      </c>
      <c r="HH42">
        <v>18.791892224053825</v>
      </c>
      <c r="HI42">
        <v>18.941187862153356</v>
      </c>
      <c r="HJ42">
        <v>18.714910273395294</v>
      </c>
      <c r="HK42">
        <v>18.925330171811282</v>
      </c>
      <c r="HL42">
        <v>18.888486449836577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15.768000000000001</v>
      </c>
      <c r="HY42">
        <v>15.844002585938961</v>
      </c>
      <c r="HZ42">
        <v>17.104713969722049</v>
      </c>
      <c r="IA42">
        <v>19.398386898439817</v>
      </c>
      <c r="IB42">
        <v>19.863028757685289</v>
      </c>
      <c r="IC42">
        <v>20.23869267515693</v>
      </c>
      <c r="ID42">
        <v>20.186218979890402</v>
      </c>
      <c r="IE42">
        <v>19.901956622599013</v>
      </c>
      <c r="IF42">
        <v>20.083204056894949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17.108083326398315</v>
      </c>
      <c r="IU42">
        <v>16.771565268705924</v>
      </c>
      <c r="IV42">
        <v>19.018622657144128</v>
      </c>
      <c r="IW42">
        <v>20.523862647015132</v>
      </c>
      <c r="IX42">
        <v>21.19286269328682</v>
      </c>
      <c r="IY42">
        <v>21.27764212273182</v>
      </c>
      <c r="IZ42">
        <v>20.835191666526381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11.887333333333336</v>
      </c>
      <c r="JP42">
        <v>16.308068133011584</v>
      </c>
      <c r="JQ42">
        <v>18.25559468686836</v>
      </c>
      <c r="JR42">
        <v>20.65844033431722</v>
      </c>
      <c r="JS42">
        <v>22.233409370546539</v>
      </c>
      <c r="JT42">
        <v>22.354180153449306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16.58475578861486</v>
      </c>
      <c r="KL42">
        <v>18.609440847644986</v>
      </c>
      <c r="KM42">
        <v>20.066384152567622</v>
      </c>
      <c r="KN42">
        <v>22.236274605100565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13.013337124429034</v>
      </c>
      <c r="LG42">
        <v>18.920968509260739</v>
      </c>
      <c r="LH42">
        <v>19.906473488988418</v>
      </c>
      <c r="LI42" s="102"/>
      <c r="LJ42" s="102"/>
      <c r="LL42" s="102" t="s">
        <v>76</v>
      </c>
      <c r="LR42">
        <v>16</v>
      </c>
      <c r="LS42" s="44">
        <v>0.8</v>
      </c>
      <c r="LT42">
        <f>-(KO$2*$LP$2 + KO$81*$LP$81 + KO$77*$LP$77 + KO$79*$LP$79 + KO$82*$LP$82 + KO$78*$LP$78 + KO$70*$LP$70) +(KO$65*$LP$65*1000/27.6 + KO$66*$LP$66 + KO$67*$LP$67 + KO$71*$LP$71 + KO$74*$LP$74 + KO$76*$LP$76 + KO$80*$LP$80 + KO$83*$LP$83 +KO$86*$LP$86)</f>
        <v>0</v>
      </c>
      <c r="LU42">
        <f t="shared" ref="LU42:MM42" si="41">-(KP$2*$LP$2 + KP$81*$LP$81 + KP$77*$LP$77 + KP$79*$LP$79 + KP$82*$LP$82 + KP$78*$LP$78 + KP$70*$LP$70) +(KP$65*$LP$65*1000/27.6 + KP$66*$LP$66 + KP$67*$LP$67 + KP$71*$LP$71 + KP$74*$LP$74 + KP$76*$LP$76 + KP$80*$LP$80 + KP$83*$LP$83 +KP$86*$LP$86)</f>
        <v>0</v>
      </c>
      <c r="LV42">
        <f t="shared" si="41"/>
        <v>0</v>
      </c>
      <c r="LW42">
        <f t="shared" si="41"/>
        <v>0</v>
      </c>
      <c r="LX42">
        <f t="shared" si="41"/>
        <v>0</v>
      </c>
      <c r="LY42">
        <f t="shared" si="41"/>
        <v>0</v>
      </c>
      <c r="LZ42">
        <f t="shared" si="41"/>
        <v>0</v>
      </c>
      <c r="MA42">
        <f t="shared" si="41"/>
        <v>0</v>
      </c>
      <c r="MB42">
        <f t="shared" si="41"/>
        <v>0</v>
      </c>
      <c r="MC42">
        <f t="shared" si="41"/>
        <v>0</v>
      </c>
      <c r="MD42">
        <f t="shared" si="41"/>
        <v>0</v>
      </c>
      <c r="ME42">
        <f t="shared" si="41"/>
        <v>0</v>
      </c>
      <c r="MF42">
        <f t="shared" si="41"/>
        <v>0</v>
      </c>
      <c r="MG42">
        <f t="shared" si="41"/>
        <v>0</v>
      </c>
      <c r="MH42">
        <f t="shared" si="41"/>
        <v>0</v>
      </c>
      <c r="MI42">
        <f t="shared" si="41"/>
        <v>0</v>
      </c>
      <c r="MJ42">
        <f t="shared" si="41"/>
        <v>0</v>
      </c>
      <c r="MK42">
        <f t="shared" si="41"/>
        <v>-5066.0138865335102</v>
      </c>
      <c r="ML42">
        <f t="shared" si="41"/>
        <v>-7427.1325178273928</v>
      </c>
      <c r="MM42">
        <f t="shared" si="41"/>
        <v>-7979.4914309802407</v>
      </c>
      <c r="MO42" s="95">
        <f t="shared" si="22"/>
        <v>3.47036E+18</v>
      </c>
      <c r="MP42" s="44">
        <f t="shared" si="23"/>
        <v>15.177720000000001</v>
      </c>
      <c r="MQ42" s="44">
        <v>0.8</v>
      </c>
      <c r="MR42" s="35">
        <f>0.83*MH42+0.17*MI42</f>
        <v>0</v>
      </c>
      <c r="MS42" s="35">
        <f>MR42/1000</f>
        <v>0</v>
      </c>
      <c r="MT42" s="35">
        <f>(MS42/MO42)/10^-18</f>
        <v>0</v>
      </c>
      <c r="MU42" s="35">
        <v>0</v>
      </c>
      <c r="MV42" s="35">
        <v>0.16124091004369628</v>
      </c>
    </row>
    <row r="43" spans="1:37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 s="102"/>
      <c r="LJ43" s="102"/>
      <c r="LL43" s="102" t="s">
        <v>78</v>
      </c>
      <c r="LS43" s="35"/>
      <c r="MQ43" s="35"/>
    </row>
    <row r="44" spans="1:37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 s="102"/>
      <c r="LJ44" s="102"/>
      <c r="LL44" s="102" t="s">
        <v>79</v>
      </c>
      <c r="LS44" s="35"/>
      <c r="MQ44" s="35"/>
    </row>
    <row r="45" spans="1:37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 s="102"/>
      <c r="LJ45" s="102"/>
      <c r="LL45" s="102" t="s">
        <v>80</v>
      </c>
      <c r="LS45" s="35"/>
      <c r="MQ45" s="35"/>
    </row>
    <row r="46" spans="1:37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0.24262210314927646</v>
      </c>
      <c r="H46">
        <v>0.38037350030108269</v>
      </c>
      <c r="I46">
        <v>0.41138703234149931</v>
      </c>
      <c r="J46">
        <v>0.40178218897138096</v>
      </c>
      <c r="K46">
        <v>0.40855062050237001</v>
      </c>
      <c r="L46">
        <v>0.41220059114481444</v>
      </c>
      <c r="M46">
        <v>0.40838166002072707</v>
      </c>
      <c r="N46">
        <v>0.41098963778118613</v>
      </c>
      <c r="O46">
        <v>0.39984176072688249</v>
      </c>
      <c r="P46">
        <v>0.40584692708294084</v>
      </c>
      <c r="Q46">
        <v>0.40437676875715917</v>
      </c>
      <c r="R46">
        <v>0.40485162055160673</v>
      </c>
      <c r="S46">
        <v>0.39889759111052125</v>
      </c>
      <c r="T46">
        <v>0.40163444360791772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0.55515946747123501</v>
      </c>
      <c r="AB46">
        <v>0.80917425806052623</v>
      </c>
      <c r="AC46">
        <v>0.80916710760555999</v>
      </c>
      <c r="AD46">
        <v>0.80052510282730649</v>
      </c>
      <c r="AE46">
        <v>0.8038738537352127</v>
      </c>
      <c r="AF46">
        <v>0.80170785417855517</v>
      </c>
      <c r="AG46">
        <v>0.80545523386680073</v>
      </c>
      <c r="AH46">
        <v>0.80055982450709973</v>
      </c>
      <c r="AI46">
        <v>0.80012749455244325</v>
      </c>
      <c r="AJ46">
        <v>0.80456492842304383</v>
      </c>
      <c r="AK46">
        <v>0.8019007896335516</v>
      </c>
      <c r="AL46">
        <v>0.7971642362419874</v>
      </c>
      <c r="AM46">
        <v>0.79794355794274874</v>
      </c>
      <c r="AN46">
        <v>0.79920896373835371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0.36948346162278795</v>
      </c>
      <c r="AV46">
        <v>0.99115066637923055</v>
      </c>
      <c r="AW46">
        <v>0.97769124999849621</v>
      </c>
      <c r="AX46">
        <v>0.98455615058073764</v>
      </c>
      <c r="AY46">
        <v>0.98107500812926152</v>
      </c>
      <c r="AZ46">
        <v>0.97615843667274971</v>
      </c>
      <c r="BA46">
        <v>0.9747038309773689</v>
      </c>
      <c r="BB46">
        <v>0.97194595530319705</v>
      </c>
      <c r="BC46">
        <v>0.96096184009677721</v>
      </c>
      <c r="BD46">
        <v>0.96983181396543083</v>
      </c>
      <c r="BE46">
        <v>0.96636459878655656</v>
      </c>
      <c r="BF46">
        <v>0.96408382443461693</v>
      </c>
      <c r="BG46">
        <v>0.9657152779015491</v>
      </c>
      <c r="BH46">
        <v>0.96099067550395589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0.18034802607499101</v>
      </c>
      <c r="BP46">
        <v>0.85217502039471571</v>
      </c>
      <c r="BQ46">
        <v>1.1300407795143437</v>
      </c>
      <c r="BR46">
        <v>1.1105351077246615</v>
      </c>
      <c r="BS46">
        <v>1.1165472296746075</v>
      </c>
      <c r="BT46">
        <v>1.108478193221083</v>
      </c>
      <c r="BU46">
        <v>1.123717390301473</v>
      </c>
      <c r="BV46">
        <v>1.0991556390740223</v>
      </c>
      <c r="BW46">
        <v>1.1098383169446822</v>
      </c>
      <c r="BX46">
        <v>1.1038001726609812</v>
      </c>
      <c r="BY46">
        <v>1.1044047573238718</v>
      </c>
      <c r="BZ46">
        <v>1.1006195083203481</v>
      </c>
      <c r="CA46">
        <v>1.0962587513577464</v>
      </c>
      <c r="CB46">
        <v>1.0988916556789947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0.42747433677675672</v>
      </c>
      <c r="CK46">
        <v>1.0587061849540345</v>
      </c>
      <c r="CL46">
        <v>1.2407397783980789</v>
      </c>
      <c r="CM46">
        <v>1.241201956510976</v>
      </c>
      <c r="CN46">
        <v>1.2460773531581115</v>
      </c>
      <c r="CO46">
        <v>1.2453300854895748</v>
      </c>
      <c r="CP46">
        <v>1.2393612762748285</v>
      </c>
      <c r="CQ46">
        <v>1.2331297509486723</v>
      </c>
      <c r="CR46">
        <v>1.2246407994937543</v>
      </c>
      <c r="CS46">
        <v>1.2431650174642273</v>
      </c>
      <c r="CT46">
        <v>1.2281610957994948</v>
      </c>
      <c r="CU46">
        <v>1.2300150941313066</v>
      </c>
      <c r="CV46">
        <v>1.2231910049892107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8.2725167546558384E-2</v>
      </c>
      <c r="DE46">
        <v>0.70367747636015521</v>
      </c>
      <c r="DF46">
        <v>1.2976463985293427</v>
      </c>
      <c r="DG46">
        <v>1.3753294268112446</v>
      </c>
      <c r="DH46">
        <v>1.3833859952133178</v>
      </c>
      <c r="DI46">
        <v>1.3737010023764917</v>
      </c>
      <c r="DJ46">
        <v>1.3882945065229355</v>
      </c>
      <c r="DK46">
        <v>1.3694241126164786</v>
      </c>
      <c r="DL46">
        <v>1.3695834660158792</v>
      </c>
      <c r="DM46">
        <v>1.357623739802325</v>
      </c>
      <c r="DN46">
        <v>1.3563345414119021</v>
      </c>
      <c r="DO46">
        <v>1.3598973468018176</v>
      </c>
      <c r="DP46">
        <v>1.3842090459097647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0.26747860026416231</v>
      </c>
      <c r="DZ46">
        <v>1.024398899012424</v>
      </c>
      <c r="EA46">
        <v>1.5147333661055375</v>
      </c>
      <c r="EB46">
        <v>1.5077383861277083</v>
      </c>
      <c r="EC46">
        <v>1.5192535395753253</v>
      </c>
      <c r="ED46">
        <v>1.5084590999305574</v>
      </c>
      <c r="EE46">
        <v>1.5067143097577917</v>
      </c>
      <c r="EF46">
        <v>1.5053315831672043</v>
      </c>
      <c r="EG46">
        <v>1.5141059406899233</v>
      </c>
      <c r="EH46">
        <v>1.5044375212818437</v>
      </c>
      <c r="EI46">
        <v>1.4910319671655239</v>
      </c>
      <c r="EJ46">
        <v>1.5014525932497069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1.8687292767475036E-2</v>
      </c>
      <c r="ET46">
        <v>0.35903253693786069</v>
      </c>
      <c r="EU46">
        <v>1.4419520020647443</v>
      </c>
      <c r="EV46">
        <v>1.6516040552004325</v>
      </c>
      <c r="EW46">
        <v>1.6505717011751682</v>
      </c>
      <c r="EX46">
        <v>1.6420510729919189</v>
      </c>
      <c r="EY46">
        <v>1.6293995557497283</v>
      </c>
      <c r="EZ46">
        <v>1.6310274622748482</v>
      </c>
      <c r="FA46">
        <v>1.6417223978306372</v>
      </c>
      <c r="FB46">
        <v>1.6348032818434399</v>
      </c>
      <c r="FC46">
        <v>1.6354189783174318</v>
      </c>
      <c r="FD46">
        <v>1.6431732879268905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0.17172291760290492</v>
      </c>
      <c r="FO46">
        <v>0.81259587435014036</v>
      </c>
      <c r="FP46">
        <v>1.7011134744204106</v>
      </c>
      <c r="FQ46">
        <v>1.7856479605538493</v>
      </c>
      <c r="FR46">
        <v>1.7751973926967146</v>
      </c>
      <c r="FS46">
        <v>1.7698135095542005</v>
      </c>
      <c r="FT46">
        <v>1.759308407338114</v>
      </c>
      <c r="FU46">
        <v>1.7634452551329249</v>
      </c>
      <c r="FV46">
        <v>1.770641174263573</v>
      </c>
      <c r="FW46">
        <v>1.7555899801019941</v>
      </c>
      <c r="FX46">
        <v>1.7628535353953196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0.21311846908681409</v>
      </c>
      <c r="GJ46">
        <v>1.2492382977222203</v>
      </c>
      <c r="GK46">
        <v>1.8820700610263603</v>
      </c>
      <c r="GL46">
        <v>1.9219305369967159</v>
      </c>
      <c r="GM46">
        <v>1.8847389575540552</v>
      </c>
      <c r="GN46">
        <v>1.8932638672866533</v>
      </c>
      <c r="GO46">
        <v>1.8952775378119588</v>
      </c>
      <c r="GP46">
        <v>1.9074310801728152</v>
      </c>
      <c r="GQ46">
        <v>1.908239029152146</v>
      </c>
      <c r="GR46">
        <v>1.8949532773093853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5.2353725179823715E-2</v>
      </c>
      <c r="HE46">
        <v>0.58580765165607229</v>
      </c>
      <c r="HF46">
        <v>1.7770567312523682</v>
      </c>
      <c r="HG46">
        <v>2.0146115038569445</v>
      </c>
      <c r="HH46">
        <v>2.0310858341294131</v>
      </c>
      <c r="HI46">
        <v>2.0484454675166988</v>
      </c>
      <c r="HJ46">
        <v>2.0420170455793003</v>
      </c>
      <c r="HK46">
        <v>2.0406930867364133</v>
      </c>
      <c r="HL46">
        <v>2.0328903292598217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4.7053036220269526E-3</v>
      </c>
      <c r="HZ46">
        <v>0.12805670147334872</v>
      </c>
      <c r="IA46">
        <v>1.0552112450734377</v>
      </c>
      <c r="IB46">
        <v>1.9262090355653854</v>
      </c>
      <c r="IC46">
        <v>2.1748921299660662</v>
      </c>
      <c r="ID46">
        <v>2.1529351299116373</v>
      </c>
      <c r="IE46">
        <v>2.1815091948155256</v>
      </c>
      <c r="IF46">
        <v>2.1520761755749556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6.3770408118398403E-2</v>
      </c>
      <c r="IV46">
        <v>0.58148777608158675</v>
      </c>
      <c r="IW46">
        <v>1.5555388931919105</v>
      </c>
      <c r="IX46">
        <v>2.1010928788374557</v>
      </c>
      <c r="IY46">
        <v>2.2865239527569372</v>
      </c>
      <c r="IZ46">
        <v>2.2911895885551714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0.12712917634611703</v>
      </c>
      <c r="JR46">
        <v>0.93952969799419916</v>
      </c>
      <c r="JS46">
        <v>1.9498824080511568</v>
      </c>
      <c r="JT46">
        <v>2.3276890591658921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1.6301240662985283E-2</v>
      </c>
      <c r="KM46">
        <v>0.26756710219426588</v>
      </c>
      <c r="KN46">
        <v>1.2751539310545168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0.10933964917528122</v>
      </c>
      <c r="LI46" s="102"/>
      <c r="LJ46" s="102"/>
      <c r="LL46" s="102" t="s">
        <v>82</v>
      </c>
      <c r="LS46" s="35"/>
      <c r="MQ46" s="35"/>
    </row>
    <row r="47" spans="1:37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0.42259539632929405</v>
      </c>
      <c r="H47">
        <v>0.32010755181845607</v>
      </c>
      <c r="I47">
        <v>0.29396841718516348</v>
      </c>
      <c r="J47">
        <v>0.30113095166203907</v>
      </c>
      <c r="K47">
        <v>0.29614084538230323</v>
      </c>
      <c r="L47">
        <v>0.28895922152808379</v>
      </c>
      <c r="M47">
        <v>0.29432094152114502</v>
      </c>
      <c r="N47">
        <v>0.28936237496605749</v>
      </c>
      <c r="O47">
        <v>0.29833465700699113</v>
      </c>
      <c r="P47">
        <v>0.28881443688149661</v>
      </c>
      <c r="Q47">
        <v>0.2919405338527743</v>
      </c>
      <c r="R47">
        <v>0.29498832528666163</v>
      </c>
      <c r="S47">
        <v>0.30596936084687487</v>
      </c>
      <c r="T47">
        <v>0.2881180274752001</v>
      </c>
      <c r="U47">
        <v>0</v>
      </c>
      <c r="V47">
        <v>0</v>
      </c>
      <c r="W47">
        <v>0</v>
      </c>
      <c r="X47">
        <v>0</v>
      </c>
      <c r="Y47">
        <v>0</v>
      </c>
      <c r="Z47">
        <v>0.38321252263222666</v>
      </c>
      <c r="AA47">
        <v>0.27858446405142456</v>
      </c>
      <c r="AB47">
        <v>3.2137506272525755E-2</v>
      </c>
      <c r="AC47">
        <v>3.3710426865654758E-2</v>
      </c>
      <c r="AD47">
        <v>3.7913105185743153E-2</v>
      </c>
      <c r="AE47">
        <v>3.4949170459448647E-2</v>
      </c>
      <c r="AF47">
        <v>3.7609268155980646E-2</v>
      </c>
      <c r="AG47">
        <v>3.0442443421875329E-2</v>
      </c>
      <c r="AH47">
        <v>3.5707462467930939E-2</v>
      </c>
      <c r="AI47">
        <v>3.3611402049136936E-2</v>
      </c>
      <c r="AJ47">
        <v>3.0773842717177438E-2</v>
      </c>
      <c r="AK47">
        <v>3.1241601286047027E-2</v>
      </c>
      <c r="AL47">
        <v>3.7604338950780622E-2</v>
      </c>
      <c r="AM47">
        <v>3.6260788085656838E-2</v>
      </c>
      <c r="AN47">
        <v>3.0823281711559191E-2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0.974767216537613</v>
      </c>
      <c r="AU47">
        <v>0.62056140797199688</v>
      </c>
      <c r="AV47">
        <v>4.9145387395815705E-2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0.86179188083245295</v>
      </c>
      <c r="BP47">
        <v>0.32195362836403385</v>
      </c>
      <c r="BQ47">
        <v>1.4344282799716215E-2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1.2255029267533548</v>
      </c>
      <c r="CJ47">
        <v>0.80886418702736229</v>
      </c>
      <c r="CK47">
        <v>0.22582625032608733</v>
      </c>
      <c r="CL47">
        <v>1.0785447723477618E-3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1.0960603945100711</v>
      </c>
      <c r="DE47">
        <v>0.68882356624423169</v>
      </c>
      <c r="DF47">
        <v>9.7638697381449535E-2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1.5150000000000001</v>
      </c>
      <c r="DY47">
        <v>0.9957919358701518</v>
      </c>
      <c r="DZ47">
        <v>0.49611304797707273</v>
      </c>
      <c r="EA47">
        <v>7.5561994301818211E-3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1.4568941596590026</v>
      </c>
      <c r="ET47">
        <v>1.2739719331754042</v>
      </c>
      <c r="EU47">
        <v>0.20944390703747959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1.635910691604386</v>
      </c>
      <c r="FN47">
        <v>1.4662700518634699</v>
      </c>
      <c r="FO47">
        <v>0.97354851465339476</v>
      </c>
      <c r="FP47">
        <v>8.7393791884665076E-2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1.8740361179662564</v>
      </c>
      <c r="GI47">
        <v>1.6821596541692789</v>
      </c>
      <c r="GJ47">
        <v>0.6838637222454339</v>
      </c>
      <c r="GK47">
        <v>3.6877912288438772E-2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2.0041222749547942</v>
      </c>
      <c r="HD47">
        <v>1.9492711298788661</v>
      </c>
      <c r="HE47">
        <v>1.4711656499981147</v>
      </c>
      <c r="HF47">
        <v>0.29586748824388176</v>
      </c>
      <c r="HG47">
        <v>2.3263711920085934E-2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2.3035805270763965</v>
      </c>
      <c r="HY47">
        <v>2.0106406124474043</v>
      </c>
      <c r="HZ47">
        <v>2.0616270629176907</v>
      </c>
      <c r="IA47">
        <v>1.1356821411007627</v>
      </c>
      <c r="IB47">
        <v>0.22320659865630979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1.8044557728713788</v>
      </c>
      <c r="IU47">
        <v>2.1903333422511033</v>
      </c>
      <c r="IV47">
        <v>1.7114439926339209</v>
      </c>
      <c r="IW47">
        <v>0.77072629518935598</v>
      </c>
      <c r="IX47">
        <v>0.2122272483699483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1.5516667583958454</v>
      </c>
      <c r="JP47">
        <v>1.9415158823742269</v>
      </c>
      <c r="JQ47">
        <v>2.2994762059364016</v>
      </c>
      <c r="JR47">
        <v>1.5077966783291528</v>
      </c>
      <c r="JS47">
        <v>0.48102346820232766</v>
      </c>
      <c r="JT47">
        <v>0.1182040740280072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2.4283440355637294</v>
      </c>
      <c r="KL47">
        <v>2.3803350936494834</v>
      </c>
      <c r="KM47">
        <v>2.2653858167931191</v>
      </c>
      <c r="KN47">
        <v>1.299529369068094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1.6938355944658499</v>
      </c>
      <c r="LG47">
        <v>2.476179425866627</v>
      </c>
      <c r="LH47">
        <v>2.5532591103959374</v>
      </c>
      <c r="LI47" s="102"/>
      <c r="LJ47" s="102"/>
      <c r="LL47" s="102" t="s">
        <v>83</v>
      </c>
      <c r="LS47" s="35"/>
      <c r="MQ47" s="35"/>
      <c r="ND47" s="41"/>
      <c r="NE47" s="41"/>
      <c r="NF47" s="41"/>
    </row>
    <row r="48" spans="1:37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 s="102"/>
      <c r="LJ48" s="102"/>
      <c r="LL48" s="102" t="s">
        <v>84</v>
      </c>
      <c r="LS48" s="35"/>
      <c r="MQ48" s="35"/>
      <c r="ND48" s="41"/>
      <c r="NE48" s="41"/>
      <c r="NF48" s="41"/>
    </row>
    <row r="49" spans="1:37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 s="102"/>
      <c r="LJ49" s="102"/>
      <c r="LL49" s="102" t="s">
        <v>85</v>
      </c>
      <c r="LS49" s="35"/>
      <c r="MQ49" s="35"/>
      <c r="ND49" s="41"/>
      <c r="NE49" s="41"/>
      <c r="NF49" s="41"/>
    </row>
    <row r="50" spans="1:37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 s="102"/>
      <c r="LJ50" s="102"/>
      <c r="LL50" s="102" t="s">
        <v>87</v>
      </c>
      <c r="ND50" s="41"/>
      <c r="NE50" s="41"/>
      <c r="NF50" s="41"/>
    </row>
    <row r="51" spans="1:37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 s="102"/>
      <c r="LJ51" s="102"/>
      <c r="LL51" s="102" t="s">
        <v>814</v>
      </c>
    </row>
    <row r="52" spans="1:37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0.10224846491414699</v>
      </c>
      <c r="H52">
        <v>1.6675232149171541E-2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0.26253254642322726</v>
      </c>
      <c r="AA52">
        <v>0.21646879139421568</v>
      </c>
      <c r="AB52">
        <v>9.4870067539977315E-3</v>
      </c>
      <c r="AC52">
        <v>1.4000649563812386E-2</v>
      </c>
      <c r="AD52">
        <v>7.3899780503301456E-3</v>
      </c>
      <c r="AE52">
        <v>1.2868941865135677E-2</v>
      </c>
      <c r="AF52">
        <v>1.0280345877636446E-2</v>
      </c>
      <c r="AG52">
        <v>1.2666756010346369E-2</v>
      </c>
      <c r="AH52">
        <v>9.5428920530546881E-3</v>
      </c>
      <c r="AI52">
        <v>1.0173131693848581E-2</v>
      </c>
      <c r="AJ52">
        <v>1.5324925455519157E-2</v>
      </c>
      <c r="AK52">
        <v>1.2121580793845333E-2</v>
      </c>
      <c r="AL52">
        <v>1.1758675455970704E-2</v>
      </c>
      <c r="AM52">
        <v>1.2023554279453532E-2</v>
      </c>
      <c r="AN52">
        <v>1.1595399906510186E-2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0.46285176473554845</v>
      </c>
      <c r="AU52">
        <v>0.53859906435730098</v>
      </c>
      <c r="AV52">
        <v>0.24029415669778342</v>
      </c>
      <c r="AW52">
        <v>0.2312901228802971</v>
      </c>
      <c r="AX52">
        <v>0.23900073917411771</v>
      </c>
      <c r="AY52">
        <v>0.239851115700672</v>
      </c>
      <c r="AZ52">
        <v>0.24397962918116431</v>
      </c>
      <c r="BA52">
        <v>0.25430846108343785</v>
      </c>
      <c r="BB52">
        <v>0.23875350662945385</v>
      </c>
      <c r="BC52">
        <v>0.24835983868207553</v>
      </c>
      <c r="BD52">
        <v>0.25640709886357965</v>
      </c>
      <c r="BE52">
        <v>0.25235359654226353</v>
      </c>
      <c r="BF52">
        <v>0.25326704988307891</v>
      </c>
      <c r="BG52">
        <v>0.25475115693451883</v>
      </c>
      <c r="BH52">
        <v>0.26511220166392901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0.82038001398346394</v>
      </c>
      <c r="BP52">
        <v>0.66839930350888122</v>
      </c>
      <c r="BQ52">
        <v>0.50561100761807787</v>
      </c>
      <c r="BR52">
        <v>0.51858870438195548</v>
      </c>
      <c r="BS52">
        <v>0.52138167305385619</v>
      </c>
      <c r="BT52">
        <v>0.51951985902942832</v>
      </c>
      <c r="BU52">
        <v>0.50743415466379138</v>
      </c>
      <c r="BV52">
        <v>0.53785146845552978</v>
      </c>
      <c r="BW52">
        <v>0.52094008026889638</v>
      </c>
      <c r="BX52">
        <v>0.5160338707373946</v>
      </c>
      <c r="BY52">
        <v>0.51698356394461953</v>
      </c>
      <c r="BZ52">
        <v>0.51472595886282924</v>
      </c>
      <c r="CA52">
        <v>0.53324179462026877</v>
      </c>
      <c r="CB52">
        <v>0.52828410073264709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1.1626445009228861</v>
      </c>
      <c r="CJ52">
        <v>1.1059875503138823</v>
      </c>
      <c r="CK52">
        <v>0.91732386047222625</v>
      </c>
      <c r="CL52">
        <v>0.77855994335862111</v>
      </c>
      <c r="CM52">
        <v>0.80266504018301266</v>
      </c>
      <c r="CN52">
        <v>0.80793281501855407</v>
      </c>
      <c r="CO52">
        <v>0.80573854342766738</v>
      </c>
      <c r="CP52">
        <v>0.80335218076694859</v>
      </c>
      <c r="CQ52">
        <v>0.77576818643673295</v>
      </c>
      <c r="CR52">
        <v>0.82154779869635353</v>
      </c>
      <c r="CS52">
        <v>0.78647728997563826</v>
      </c>
      <c r="CT52">
        <v>0.78878399586759407</v>
      </c>
      <c r="CU52">
        <v>0.81336869800389655</v>
      </c>
      <c r="CV52">
        <v>0.7972033451327859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1.1791577054435778</v>
      </c>
      <c r="DE52">
        <v>1.463891073988234</v>
      </c>
      <c r="DF52">
        <v>1.15453574572206</v>
      </c>
      <c r="DG52">
        <v>1.0782023862443066</v>
      </c>
      <c r="DH52">
        <v>1.0607088568983956</v>
      </c>
      <c r="DI52">
        <v>1.0763937077773995</v>
      </c>
      <c r="DJ52">
        <v>1.0524330316813779</v>
      </c>
      <c r="DK52">
        <v>1.0914585674505219</v>
      </c>
      <c r="DL52">
        <v>1.0626420668394883</v>
      </c>
      <c r="DM52">
        <v>1.0621689927070306</v>
      </c>
      <c r="DN52">
        <v>1.0691068952717606</v>
      </c>
      <c r="DO52">
        <v>1.0808636475550204</v>
      </c>
      <c r="DP52">
        <v>1.0476047883885771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1.0420580455484301</v>
      </c>
      <c r="DY52">
        <v>1.4895414228639274</v>
      </c>
      <c r="DZ52">
        <v>1.6362284998782501</v>
      </c>
      <c r="EA52">
        <v>1.3422213226748623</v>
      </c>
      <c r="EB52">
        <v>1.3330098580324259</v>
      </c>
      <c r="EC52">
        <v>1.3328162466863012</v>
      </c>
      <c r="ED52">
        <v>1.3509600688323329</v>
      </c>
      <c r="EE52">
        <v>1.3397289404282193</v>
      </c>
      <c r="EF52">
        <v>1.3374969793697482</v>
      </c>
      <c r="EG52">
        <v>1.3028208049718475</v>
      </c>
      <c r="EH52">
        <v>1.3406665949104133</v>
      </c>
      <c r="EI52">
        <v>1.3555972492974648</v>
      </c>
      <c r="EJ52">
        <v>1.3077939259888032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1.5457796524149148</v>
      </c>
      <c r="ET52">
        <v>2.1843101489749031</v>
      </c>
      <c r="EU52">
        <v>1.7905165975932482</v>
      </c>
      <c r="EV52">
        <v>1.5982237303773663</v>
      </c>
      <c r="EW52">
        <v>1.5971584178951239</v>
      </c>
      <c r="EX52">
        <v>1.6331769982700663</v>
      </c>
      <c r="EY52">
        <v>1.6138683912953236</v>
      </c>
      <c r="EZ52">
        <v>1.6024336092547791</v>
      </c>
      <c r="FA52">
        <v>1.6003606871960412</v>
      </c>
      <c r="FB52">
        <v>1.5936717752648222</v>
      </c>
      <c r="FC52">
        <v>1.5814018340109932</v>
      </c>
      <c r="FD52">
        <v>1.5858795356024284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1.643603725288233</v>
      </c>
      <c r="FN52">
        <v>1.7792329855716127</v>
      </c>
      <c r="FO52">
        <v>2.4503255042953076</v>
      </c>
      <c r="FP52">
        <v>1.9477278027654603</v>
      </c>
      <c r="FQ52">
        <v>1.8972999327000282</v>
      </c>
      <c r="FR52">
        <v>1.8879769445485537</v>
      </c>
      <c r="FS52">
        <v>1.8533235419176459</v>
      </c>
      <c r="FT52">
        <v>1.8646066913599342</v>
      </c>
      <c r="FU52">
        <v>1.8641323833262438</v>
      </c>
      <c r="FV52">
        <v>1.8592952835568601</v>
      </c>
      <c r="FW52">
        <v>1.8771126637412316</v>
      </c>
      <c r="FX52">
        <v>1.8444180507730368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1.9635257779116106</v>
      </c>
      <c r="GI52">
        <v>2.5518679186976612</v>
      </c>
      <c r="GJ52">
        <v>2.6328064409849339</v>
      </c>
      <c r="GK52">
        <v>2.1888365534462966</v>
      </c>
      <c r="GL52">
        <v>2.1242603459765017</v>
      </c>
      <c r="GM52">
        <v>2.1285100040310128</v>
      </c>
      <c r="GN52">
        <v>2.1372755765640257</v>
      </c>
      <c r="GO52">
        <v>2.1577630298732782</v>
      </c>
      <c r="GP52">
        <v>2.1148287922594875</v>
      </c>
      <c r="GQ52">
        <v>2.1484477136246722</v>
      </c>
      <c r="GR52">
        <v>2.1057493041823228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2.063555701233585</v>
      </c>
      <c r="HD52">
        <v>2.3267590371472502</v>
      </c>
      <c r="HE52">
        <v>3.0575388549491507</v>
      </c>
      <c r="HF52">
        <v>2.6560377935162061</v>
      </c>
      <c r="HG52">
        <v>2.388805181558177</v>
      </c>
      <c r="HH52">
        <v>2.3697646250456788</v>
      </c>
      <c r="HI52">
        <v>2.3730579696678684</v>
      </c>
      <c r="HJ52">
        <v>2.3538793607517379</v>
      </c>
      <c r="HK52">
        <v>2.3861683349120453</v>
      </c>
      <c r="HL52">
        <v>2.3843522707867386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1.6435297410847325</v>
      </c>
      <c r="HY52">
        <v>2.5134749730301436</v>
      </c>
      <c r="HZ52">
        <v>3.0734347790124663</v>
      </c>
      <c r="IA52">
        <v>3.3445109932776638</v>
      </c>
      <c r="IB52">
        <v>2.8866437265485194</v>
      </c>
      <c r="IC52">
        <v>2.6705426094301274</v>
      </c>
      <c r="ID52">
        <v>2.6444031714637268</v>
      </c>
      <c r="IE52">
        <v>2.6406746204618341</v>
      </c>
      <c r="IF52">
        <v>2.6535834615563085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2.1723656237051578</v>
      </c>
      <c r="IU52">
        <v>2.5953056431239374</v>
      </c>
      <c r="IV52">
        <v>3.5591294319782762</v>
      </c>
      <c r="IW52">
        <v>3.3279039497988281</v>
      </c>
      <c r="IX52">
        <v>3.1501081993567182</v>
      </c>
      <c r="IY52">
        <v>2.9224181638611118</v>
      </c>
      <c r="IZ52">
        <v>2.8663058792642775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1.3349486599833957</v>
      </c>
      <c r="JP52">
        <v>2.7098115480558937</v>
      </c>
      <c r="JQ52">
        <v>3.2599573821872152</v>
      </c>
      <c r="JR52">
        <v>3.8012245300443022</v>
      </c>
      <c r="JS52">
        <v>3.5206297158997164</v>
      </c>
      <c r="JT52">
        <v>3.2891744499472857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2.3835443773127318</v>
      </c>
      <c r="KL52">
        <v>2.7401880317772971</v>
      </c>
      <c r="KM52">
        <v>3.7811923408354882</v>
      </c>
      <c r="KN52">
        <v>4.0336272038277841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1.5016688007088825</v>
      </c>
      <c r="LG52">
        <v>3.3288051081834893</v>
      </c>
      <c r="LH52">
        <v>3.6510158795383481</v>
      </c>
      <c r="LI52" s="102"/>
      <c r="LJ52" s="102"/>
      <c r="LL52" s="102" t="s">
        <v>368</v>
      </c>
      <c r="LR52" t="s">
        <v>1324</v>
      </c>
      <c r="LT52">
        <v>1</v>
      </c>
      <c r="LU52">
        <v>2</v>
      </c>
      <c r="LV52">
        <v>3</v>
      </c>
      <c r="LW52">
        <v>4</v>
      </c>
      <c r="LX52">
        <v>5</v>
      </c>
      <c r="LY52">
        <v>6</v>
      </c>
      <c r="LZ52">
        <v>7</v>
      </c>
      <c r="MA52">
        <v>8</v>
      </c>
      <c r="MB52">
        <v>9</v>
      </c>
      <c r="MC52">
        <v>10</v>
      </c>
      <c r="MD52">
        <v>11</v>
      </c>
      <c r="ME52">
        <v>12</v>
      </c>
      <c r="MF52">
        <v>13</v>
      </c>
      <c r="MG52">
        <v>14</v>
      </c>
      <c r="MH52">
        <v>15</v>
      </c>
      <c r="MI52">
        <v>16</v>
      </c>
      <c r="MJ52">
        <v>17</v>
      </c>
      <c r="MK52">
        <v>18</v>
      </c>
      <c r="ML52">
        <v>19</v>
      </c>
      <c r="MM52">
        <v>20</v>
      </c>
      <c r="MO52" s="95" t="s">
        <v>1328</v>
      </c>
      <c r="MP52" s="44" t="s">
        <v>1329</v>
      </c>
      <c r="MQ52" s="44" t="s">
        <v>1330</v>
      </c>
      <c r="MR52" s="156" t="s">
        <v>1349</v>
      </c>
      <c r="MS52" s="156" t="s">
        <v>1348</v>
      </c>
      <c r="MT52" s="156" t="s">
        <v>1350</v>
      </c>
      <c r="MU52" s="35" t="s">
        <v>1333</v>
      </c>
    </row>
    <row r="53" spans="1:37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 s="102"/>
      <c r="LJ53" s="102"/>
      <c r="LL53" s="102" t="s">
        <v>89</v>
      </c>
      <c r="LR53">
        <v>1</v>
      </c>
      <c r="LS53" s="44">
        <v>0.05</v>
      </c>
      <c r="LT53">
        <f t="shared" ref="LT53:LT68" si="42">LT2-LT27</f>
        <v>0</v>
      </c>
      <c r="LU53">
        <f t="shared" ref="LU53:LX68" si="43">LU2-LU27</f>
        <v>0</v>
      </c>
      <c r="LV53">
        <f t="shared" si="43"/>
        <v>0</v>
      </c>
      <c r="LW53">
        <f t="shared" si="43"/>
        <v>0</v>
      </c>
      <c r="LX53">
        <f t="shared" si="43"/>
        <v>0</v>
      </c>
      <c r="LY53">
        <f>LY27 - LY2</f>
        <v>0</v>
      </c>
      <c r="LZ53">
        <f>LZ27 - LZ2</f>
        <v>-1763.6958906696086</v>
      </c>
      <c r="MA53">
        <f t="shared" ref="LZ53:MM54" si="44">MA27 - MA2</f>
        <v>-1828.6503856249183</v>
      </c>
      <c r="MB53">
        <f t="shared" si="44"/>
        <v>-1861.5565983298511</v>
      </c>
      <c r="MC53">
        <f t="shared" si="44"/>
        <v>-1845.0049459022757</v>
      </c>
      <c r="MD53">
        <f t="shared" si="44"/>
        <v>-1846.7544566164661</v>
      </c>
      <c r="ME53">
        <f t="shared" si="44"/>
        <v>-1841.6754421977412</v>
      </c>
      <c r="MF53">
        <f t="shared" si="44"/>
        <v>-1848.5245906032778</v>
      </c>
      <c r="MG53">
        <f t="shared" si="44"/>
        <v>-1847.3383232362603</v>
      </c>
      <c r="MH53">
        <f t="shared" si="44"/>
        <v>-1835.0158236881052</v>
      </c>
      <c r="MI53">
        <f t="shared" si="44"/>
        <v>-1814.3421589567179</v>
      </c>
      <c r="MJ53">
        <f t="shared" si="44"/>
        <v>-1826.3478026681423</v>
      </c>
      <c r="MK53">
        <f t="shared" si="44"/>
        <v>-1829.7090451151689</v>
      </c>
      <c r="ML53">
        <f t="shared" si="44"/>
        <v>-1826.3276042448097</v>
      </c>
      <c r="MM53">
        <f t="shared" si="44"/>
        <v>-1835.337466188178</v>
      </c>
      <c r="MO53" s="95">
        <f>(1.9382*(10^18))*MQ53 + 1.9198*(10^18)</f>
        <v>2.01671E+18</v>
      </c>
      <c r="MP53" s="44">
        <f>(119469*MQ53+56202)/10^4</f>
        <v>6.2175449999999994</v>
      </c>
      <c r="MQ53" s="44">
        <v>0.05</v>
      </c>
      <c r="MR53" s="35">
        <f>0.79*LY53+0.21*LZ53</f>
        <v>-370.37613704061778</v>
      </c>
      <c r="MS53" s="35">
        <f>MR53/1000</f>
        <v>-0.37037613704061778</v>
      </c>
      <c r="MT53" s="35">
        <f t="shared" ref="MT53:MT68" si="45">(MS53/MO53)/10^-18</f>
        <v>-0.18365364233857012</v>
      </c>
      <c r="MU53" s="35">
        <v>3.5005932200115772</v>
      </c>
    </row>
    <row r="54" spans="1:37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0.86902850533145737</v>
      </c>
      <c r="H54">
        <v>1.0390754146376189</v>
      </c>
      <c r="I54">
        <v>1.084462974348444</v>
      </c>
      <c r="J54">
        <v>1.059143515565254</v>
      </c>
      <c r="K54">
        <v>1.0769858703618851</v>
      </c>
      <c r="L54">
        <v>1.086607607820794</v>
      </c>
      <c r="M54">
        <v>1.0765404713287001</v>
      </c>
      <c r="N54">
        <v>1.0834153971207083</v>
      </c>
      <c r="O54">
        <v>1.0540283261691257</v>
      </c>
      <c r="P54">
        <v>1.0698586272140593</v>
      </c>
      <c r="Q54">
        <v>1.0659831227732275</v>
      </c>
      <c r="R54">
        <v>1.0672348860737144</v>
      </c>
      <c r="S54">
        <v>1.0515393877487265</v>
      </c>
      <c r="T54">
        <v>1.0587540419948422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1.9761901185901758</v>
      </c>
      <c r="AB54">
        <v>2.1580071682318764</v>
      </c>
      <c r="AC54">
        <v>2.1698648850771001</v>
      </c>
      <c r="AD54">
        <v>2.1297559785555289</v>
      </c>
      <c r="AE54">
        <v>2.1530268378978938</v>
      </c>
      <c r="AF54">
        <v>2.1403943018896485</v>
      </c>
      <c r="AG54">
        <v>2.1566410051588552</v>
      </c>
      <c r="AH54">
        <v>2.1355228348551822</v>
      </c>
      <c r="AI54">
        <v>2.1356480667464073</v>
      </c>
      <c r="AJ54">
        <v>2.1606852159608629</v>
      </c>
      <c r="AK54">
        <v>2.1453087863362899</v>
      </c>
      <c r="AL54">
        <v>2.1319900977978636</v>
      </c>
      <c r="AM54">
        <v>2.1347530778413257</v>
      </c>
      <c r="AN54">
        <v>2.1368242097661856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0.35859438771354346</v>
      </c>
      <c r="AU54">
        <v>2.0026827316231701</v>
      </c>
      <c r="AV54">
        <v>3.2352308134560497</v>
      </c>
      <c r="AW54">
        <v>3.1870123083404307</v>
      </c>
      <c r="AX54">
        <v>3.225435027438099</v>
      </c>
      <c r="AY54">
        <v>3.2185000294545278</v>
      </c>
      <c r="AZ54">
        <v>3.2164226190612828</v>
      </c>
      <c r="BA54">
        <v>3.2398160879623066</v>
      </c>
      <c r="BB54">
        <v>3.191541386359583</v>
      </c>
      <c r="BC54">
        <v>3.1865484103075081</v>
      </c>
      <c r="BD54">
        <v>3.231139417924322</v>
      </c>
      <c r="BE54">
        <v>3.2113721151725771</v>
      </c>
      <c r="BF54">
        <v>3.2075295183479224</v>
      </c>
      <c r="BG54">
        <v>3.2157392196708572</v>
      </c>
      <c r="BH54">
        <v>3.2303423060298235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1.8929089195820086</v>
      </c>
      <c r="BP54">
        <v>3.8793259645335052</v>
      </c>
      <c r="BQ54">
        <v>4.3117640144755702</v>
      </c>
      <c r="BR54">
        <v>4.2945555303562175</v>
      </c>
      <c r="BS54">
        <v>4.3177667499973067</v>
      </c>
      <c r="BT54">
        <v>4.2915878994248153</v>
      </c>
      <c r="BU54">
        <v>4.2999008646380412</v>
      </c>
      <c r="BV54">
        <v>4.3153367930843221</v>
      </c>
      <c r="BW54">
        <v>4.2971191545139211</v>
      </c>
      <c r="BX54">
        <v>4.2681095122326997</v>
      </c>
      <c r="BY54">
        <v>4.2723454886655343</v>
      </c>
      <c r="BZ54">
        <v>4.2564008447645021</v>
      </c>
      <c r="CA54">
        <v>4.2939570854454878</v>
      </c>
      <c r="CB54">
        <v>4.287641027120106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2.1456220728652271</v>
      </c>
      <c r="CJ54">
        <v>3.418850767265476</v>
      </c>
      <c r="CK54">
        <v>5.1273225021051756</v>
      </c>
      <c r="CL54">
        <v>5.3231035744933717</v>
      </c>
      <c r="CM54">
        <v>5.3878657034756268</v>
      </c>
      <c r="CN54">
        <v>5.4146042563483832</v>
      </c>
      <c r="CO54">
        <v>5.4068500245334432</v>
      </c>
      <c r="CP54">
        <v>5.384824841844317</v>
      </c>
      <c r="CQ54">
        <v>5.2938637407239328</v>
      </c>
      <c r="CR54">
        <v>5.3917773530887025</v>
      </c>
      <c r="CS54">
        <v>5.3484004718018499</v>
      </c>
      <c r="CT54">
        <v>5.3149125142908167</v>
      </c>
      <c r="CU54">
        <v>5.3848842399809991</v>
      </c>
      <c r="CV54">
        <v>5.3238263181857919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1.8569291921532576</v>
      </c>
      <c r="DE54">
        <v>5.3603098598103056</v>
      </c>
      <c r="DF54">
        <v>6.4170362127920546</v>
      </c>
      <c r="DG54">
        <v>6.4677887207587244</v>
      </c>
      <c r="DH54">
        <v>6.4429118191322523</v>
      </c>
      <c r="DI54">
        <v>6.4587281268584711</v>
      </c>
      <c r="DJ54">
        <v>6.4340351969528919</v>
      </c>
      <c r="DK54">
        <v>6.4800273790536602</v>
      </c>
      <c r="DL54">
        <v>6.4007433663670241</v>
      </c>
      <c r="DM54">
        <v>6.3753184511913812</v>
      </c>
      <c r="DN54">
        <v>6.3783998785570866</v>
      </c>
      <c r="DO54">
        <v>6.4265763188748144</v>
      </c>
      <c r="DP54">
        <v>6.4082809305433104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0.46909932385672021</v>
      </c>
      <c r="DY54">
        <v>3.1910236669827348</v>
      </c>
      <c r="DZ54">
        <v>6.7613658811955526</v>
      </c>
      <c r="EA54">
        <v>7.5280962312683197</v>
      </c>
      <c r="EB54">
        <v>7.4753716357622304</v>
      </c>
      <c r="EC54">
        <v>7.5146490589406767</v>
      </c>
      <c r="ED54">
        <v>7.5310775028274124</v>
      </c>
      <c r="EE54">
        <v>7.4969570197524407</v>
      </c>
      <c r="EF54">
        <v>7.491477852353098</v>
      </c>
      <c r="EG54">
        <v>7.422967343861921</v>
      </c>
      <c r="EH54">
        <v>7.4958954565240354</v>
      </c>
      <c r="EI54">
        <v>7.4981998307389404</v>
      </c>
      <c r="EJ54">
        <v>7.3868176343885681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1.9131075808985174</v>
      </c>
      <c r="ET54">
        <v>5.7358848598986398</v>
      </c>
      <c r="EU54">
        <v>8.4650553916776463</v>
      </c>
      <c r="EV54">
        <v>8.5330119395565909</v>
      </c>
      <c r="EW54">
        <v>8.5316201905651639</v>
      </c>
      <c r="EX54">
        <v>8.6112421554760399</v>
      </c>
      <c r="EY54">
        <v>8.541850007136258</v>
      </c>
      <c r="EZ54">
        <v>8.517462876403032</v>
      </c>
      <c r="FA54">
        <v>8.5426368591189714</v>
      </c>
      <c r="FB54">
        <v>8.4903268703635142</v>
      </c>
      <c r="FC54">
        <v>8.4358020780022773</v>
      </c>
      <c r="FD54">
        <v>8.4990177688901234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1.8297902827748251</v>
      </c>
      <c r="FN54">
        <v>2.8176689369741337</v>
      </c>
      <c r="FO54">
        <v>8.0561510764891544</v>
      </c>
      <c r="FP54">
        <v>9.601386511326325</v>
      </c>
      <c r="FQ54">
        <v>9.6973634108797206</v>
      </c>
      <c r="FR54">
        <v>9.6446605858842904</v>
      </c>
      <c r="FS54">
        <v>9.538563259000151</v>
      </c>
      <c r="FT54">
        <v>9.5231353111158228</v>
      </c>
      <c r="FU54">
        <v>9.5598874309242277</v>
      </c>
      <c r="FV54">
        <v>9.5402252988522207</v>
      </c>
      <c r="FW54">
        <v>9.560360063386435</v>
      </c>
      <c r="FX54">
        <v>9.4833331942525287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2.345755665038447</v>
      </c>
      <c r="GI54">
        <v>5.4882247759157785</v>
      </c>
      <c r="GJ54">
        <v>9.9503629050089142</v>
      </c>
      <c r="GK54">
        <v>10.704401157308965</v>
      </c>
      <c r="GL54">
        <v>10.587831246336107</v>
      </c>
      <c r="GM54">
        <v>10.529133978676128</v>
      </c>
      <c r="GN54">
        <v>10.585186312875875</v>
      </c>
      <c r="GO54">
        <v>10.66926971916387</v>
      </c>
      <c r="GP54">
        <v>10.572156143524833</v>
      </c>
      <c r="GQ54">
        <v>10.676051445147111</v>
      </c>
      <c r="GR54">
        <v>10.500386008222971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2.385217119453892</v>
      </c>
      <c r="HD54">
        <v>3.4350650880925686</v>
      </c>
      <c r="HE54">
        <v>8.4473171542383021</v>
      </c>
      <c r="HF54">
        <v>11.625299382011075</v>
      </c>
      <c r="HG54">
        <v>11.495979070788742</v>
      </c>
      <c r="HH54">
        <v>11.513988866816419</v>
      </c>
      <c r="HI54">
        <v>11.616162557107018</v>
      </c>
      <c r="HJ54">
        <v>11.509331253167714</v>
      </c>
      <c r="HK54">
        <v>11.625191257182967</v>
      </c>
      <c r="HL54">
        <v>11.608163452743065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0.18745255800408872</v>
      </c>
      <c r="HY54">
        <v>3.4403198653194758</v>
      </c>
      <c r="HZ54">
        <v>6.1234858678598076</v>
      </c>
      <c r="IA54">
        <v>10.938067346047939</v>
      </c>
      <c r="IB54">
        <v>12.602041967393454</v>
      </c>
      <c r="IC54">
        <v>12.721559644436736</v>
      </c>
      <c r="ID54">
        <v>12.584130945333101</v>
      </c>
      <c r="IE54">
        <v>12.636846884178823</v>
      </c>
      <c r="IF54">
        <v>12.588732124830289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1.564968555803445</v>
      </c>
      <c r="IU54">
        <v>3.5382326801011335</v>
      </c>
      <c r="IV54">
        <v>9.354473164109983</v>
      </c>
      <c r="IW54">
        <v>12.322409748973723</v>
      </c>
      <c r="IX54">
        <v>13.760105161275547</v>
      </c>
      <c r="IY54">
        <v>13.630305432544933</v>
      </c>
      <c r="IZ54">
        <v>13.447516235857657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0.30796567267341807</v>
      </c>
      <c r="JP54">
        <v>3.7411048776844944</v>
      </c>
      <c r="JQ54">
        <v>5.8308639999223377</v>
      </c>
      <c r="JR54">
        <v>11.18945776962847</v>
      </c>
      <c r="JS54">
        <v>14.122703573994668</v>
      </c>
      <c r="JT54">
        <v>14.709747415495036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2.0242190032555305</v>
      </c>
      <c r="KL54">
        <v>2.8227192854695002</v>
      </c>
      <c r="KM54">
        <v>7.9224300738009719</v>
      </c>
      <c r="KN54">
        <v>12.924592872180893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5.4675202835527147E-2</v>
      </c>
      <c r="LG54">
        <v>4.8733221088581207</v>
      </c>
      <c r="LH54">
        <v>6.224234943035774</v>
      </c>
      <c r="LI54" s="102"/>
      <c r="LJ54" s="102"/>
      <c r="LL54" s="102" t="s">
        <v>91</v>
      </c>
      <c r="LR54">
        <v>2</v>
      </c>
      <c r="LS54" s="44">
        <v>0.1</v>
      </c>
      <c r="LT54">
        <f t="shared" si="42"/>
        <v>0</v>
      </c>
      <c r="LU54">
        <f>LU3-LU28</f>
        <v>0</v>
      </c>
      <c r="LV54">
        <f>LV3-LV28</f>
        <v>0</v>
      </c>
      <c r="LW54">
        <f>LW3-LW28</f>
        <v>0</v>
      </c>
      <c r="LX54">
        <f>LX3-LX28</f>
        <v>0</v>
      </c>
      <c r="LY54">
        <f>LY28 - LY3</f>
        <v>-1976.596867481484</v>
      </c>
      <c r="LZ54">
        <f t="shared" si="44"/>
        <v>-2154.0798262375183</v>
      </c>
      <c r="MA54">
        <f t="shared" si="44"/>
        <v>-2174.7193059034407</v>
      </c>
      <c r="MB54">
        <f t="shared" si="44"/>
        <v>-2191.7206038460927</v>
      </c>
      <c r="MC54">
        <f t="shared" si="44"/>
        <v>-2194.2556409829713</v>
      </c>
      <c r="MD54">
        <f t="shared" si="44"/>
        <v>-2190.0756914871781</v>
      </c>
      <c r="ME54">
        <f t="shared" si="44"/>
        <v>-2189.8067245506754</v>
      </c>
      <c r="MF54">
        <f t="shared" si="44"/>
        <v>-2177.2267113845928</v>
      </c>
      <c r="MG54">
        <f t="shared" si="44"/>
        <v>-2189.438780557608</v>
      </c>
      <c r="MH54">
        <f t="shared" si="44"/>
        <v>-2168.7914145922668</v>
      </c>
      <c r="MI54">
        <f t="shared" si="44"/>
        <v>-2199.2587309867295</v>
      </c>
      <c r="MJ54">
        <f t="shared" si="44"/>
        <v>-2182.1672488457016</v>
      </c>
      <c r="MK54">
        <f t="shared" si="44"/>
        <v>-2164.8162522452749</v>
      </c>
      <c r="ML54">
        <f t="shared" si="44"/>
        <v>-2176.1080296862574</v>
      </c>
      <c r="MM54">
        <f t="shared" si="44"/>
        <v>-2157.4540348841974</v>
      </c>
      <c r="MO54" s="95">
        <f t="shared" ref="MO54:MO68" si="46">(1.9382*(10^18))*MQ54 + 1.9198*(10^18)</f>
        <v>2.11362E+18</v>
      </c>
      <c r="MP54" s="44">
        <f t="shared" ref="MP54:MP68" si="47">(119469*MQ54+56202)/10^4</f>
        <v>6.8148899999999992</v>
      </c>
      <c r="MQ54" s="44">
        <v>0.1</v>
      </c>
      <c r="MR54" s="35">
        <f>0.19*LY54+0.81*LZ54</f>
        <v>-2120.3580640738719</v>
      </c>
      <c r="MS54" s="35">
        <f t="shared" ref="MS54:MS68" si="48">MR54/1000</f>
        <v>-2.120358064073872</v>
      </c>
      <c r="MT54" s="35">
        <f t="shared" si="45"/>
        <v>-1.003187925962979</v>
      </c>
      <c r="MU54" s="35">
        <v>17.611697583923842</v>
      </c>
    </row>
    <row r="55" spans="1:37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-7.3448395237572728E-31</v>
      </c>
      <c r="H55">
        <v>4.3112516787503863E-31</v>
      </c>
      <c r="I55">
        <v>-1.4096434703556844E-32</v>
      </c>
      <c r="J55">
        <v>4.6836872004107829E-33</v>
      </c>
      <c r="K55">
        <v>9.3733063256909014E-33</v>
      </c>
      <c r="L55">
        <v>-8.051222993291512E-33</v>
      </c>
      <c r="M55">
        <v>-3.7493225302763606E-32</v>
      </c>
      <c r="N55">
        <v>-7.0246576394203835E-33</v>
      </c>
      <c r="O55">
        <v>-5.4137154352884839E-33</v>
      </c>
      <c r="P55">
        <v>0</v>
      </c>
      <c r="Q55">
        <v>-6.1700348491372572E-33</v>
      </c>
      <c r="R55">
        <v>2.5504766758636927E-33</v>
      </c>
      <c r="S55">
        <v>1.9307592155326275E-32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1.9221042601590453E-30</v>
      </c>
      <c r="AB55">
        <v>-2.0710831714880118E-32</v>
      </c>
      <c r="AC55">
        <v>2.6609353094952036E-33</v>
      </c>
      <c r="AD55">
        <v>0</v>
      </c>
      <c r="AE55">
        <v>0</v>
      </c>
      <c r="AF55">
        <v>1.2988758531385176E-32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-5.1720374210708275E-34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-1.2841265481319005E-30</v>
      </c>
      <c r="AU55">
        <v>-4.0810820401068976E-31</v>
      </c>
      <c r="AV55">
        <v>4.0380130228821058E-32</v>
      </c>
      <c r="AW55">
        <v>-3.1042666658710421E-33</v>
      </c>
      <c r="AX55">
        <v>-5.2819243617543179E-36</v>
      </c>
      <c r="AY55">
        <v>6.1980925074098874E-33</v>
      </c>
      <c r="AZ55">
        <v>2.328500412763564E-33</v>
      </c>
      <c r="BA55">
        <v>4.8817355108397449E-33</v>
      </c>
      <c r="BB55">
        <v>0</v>
      </c>
      <c r="BC55">
        <v>6.7998112470088967E-34</v>
      </c>
      <c r="BD55">
        <v>6.3407847335790304E-33</v>
      </c>
      <c r="BE55">
        <v>-1.6480751911784089E-33</v>
      </c>
      <c r="BF55">
        <v>0</v>
      </c>
      <c r="BG55">
        <v>5.8343152818458575E-33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3.9676353439622298E-31</v>
      </c>
      <c r="BP55">
        <v>5.0132142756363711E-32</v>
      </c>
      <c r="BQ55">
        <v>1.1430413169259982E-31</v>
      </c>
      <c r="BR55">
        <v>6.1764080163938459E-33</v>
      </c>
      <c r="BS55">
        <v>1.0192800732268367E-32</v>
      </c>
      <c r="BT55">
        <v>1.8934910896507681E-33</v>
      </c>
      <c r="BU55">
        <v>-9.1959431728801704E-34</v>
      </c>
      <c r="BV55">
        <v>-7.2034777837701322E-33</v>
      </c>
      <c r="BW55">
        <v>9.7357633030949534E-33</v>
      </c>
      <c r="BX55">
        <v>9.1728209416904819E-33</v>
      </c>
      <c r="BY55">
        <v>1.6605582995350955E-33</v>
      </c>
      <c r="BZ55">
        <v>-3.2424713169304365E-33</v>
      </c>
      <c r="CA55">
        <v>2.4710764763645236E-33</v>
      </c>
      <c r="CB55">
        <v>3.0749819861483956E-33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-1.8086512876158042E-31</v>
      </c>
      <c r="CJ55">
        <v>2.6813417133963257E-30</v>
      </c>
      <c r="CK55">
        <v>2.1846209719363845E-31</v>
      </c>
      <c r="CL55">
        <v>-1.0958477687737376E-33</v>
      </c>
      <c r="CM55">
        <v>-1.6374334720517585E-34</v>
      </c>
      <c r="CN55">
        <v>1.3008905582572102E-33</v>
      </c>
      <c r="CO55">
        <v>-4.1687666036431938E-34</v>
      </c>
      <c r="CP55">
        <v>-2.0330115723627055E-33</v>
      </c>
      <c r="CQ55">
        <v>1.6712497085089463E-32</v>
      </c>
      <c r="CR55">
        <v>2.3675724683829963E-33</v>
      </c>
      <c r="CS55">
        <v>2.8933175248690254E-33</v>
      </c>
      <c r="CT55">
        <v>1.0011839651471737E-32</v>
      </c>
      <c r="CU55">
        <v>5.7627750124723986E-33</v>
      </c>
      <c r="CV55">
        <v>7.1009469064603301E-32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5.3166201602525632E-3</v>
      </c>
      <c r="DE55">
        <v>2.4763563984849742E-31</v>
      </c>
      <c r="DF55">
        <v>1.1903124055846216E-32</v>
      </c>
      <c r="DG55">
        <v>1.1396608096583579E-32</v>
      </c>
      <c r="DH55">
        <v>1.7438692065801022E-32</v>
      </c>
      <c r="DI55">
        <v>2.3444730293925261E-33</v>
      </c>
      <c r="DJ55">
        <v>3.1478173778983313E-32</v>
      </c>
      <c r="DK55">
        <v>1.1738384609555504E-32</v>
      </c>
      <c r="DL55">
        <v>-2.4659407223716987E-31</v>
      </c>
      <c r="DM55">
        <v>2.3951787740986641E-33</v>
      </c>
      <c r="DN55">
        <v>5.0653450573651358E-32</v>
      </c>
      <c r="DO55">
        <v>5.6503720474329119E-33</v>
      </c>
      <c r="DP55">
        <v>-2.0503983821497907E-33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-7.3585999970120068E-31</v>
      </c>
      <c r="DY55">
        <v>6.7261155686765091E-3</v>
      </c>
      <c r="DZ55">
        <v>-2.2380239593765716E-31</v>
      </c>
      <c r="EA55">
        <v>-5.8916011508343012E-32</v>
      </c>
      <c r="EB55">
        <v>-1.6622768371243324E-31</v>
      </c>
      <c r="EC55">
        <v>-1.673751961268583E-32</v>
      </c>
      <c r="ED55">
        <v>-1.1785255206149276E-31</v>
      </c>
      <c r="EE55">
        <v>8.020820411885649E-32</v>
      </c>
      <c r="EF55">
        <v>1.1817899613650795E-32</v>
      </c>
      <c r="EG55">
        <v>4.5710375883169543E-32</v>
      </c>
      <c r="EH55">
        <v>-8.349860758588909E-32</v>
      </c>
      <c r="EI55">
        <v>4.171405869180485E-33</v>
      </c>
      <c r="EJ55">
        <v>-5.3537495887138539E-32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3.4786391364733625E-3</v>
      </c>
      <c r="ET55">
        <v>1.4904102241882244E-31</v>
      </c>
      <c r="EU55">
        <v>6.3523429591704707E-31</v>
      </c>
      <c r="EV55">
        <v>1.4258398376937932E-3</v>
      </c>
      <c r="EW55">
        <v>-1.6897552072522291E-31</v>
      </c>
      <c r="EX55">
        <v>-1.8225441471359908E-31</v>
      </c>
      <c r="EY55">
        <v>-8.4265321846368274E-32</v>
      </c>
      <c r="EZ55">
        <v>-2.7366260617533371E-31</v>
      </c>
      <c r="FA55">
        <v>-1.3145049926045861E-31</v>
      </c>
      <c r="FB55">
        <v>-2.5111903841706057E-31</v>
      </c>
      <c r="FC55">
        <v>4.6015683176024028E-32</v>
      </c>
      <c r="FD55">
        <v>6.9783370073972968E-32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2.4909063566193868E-31</v>
      </c>
      <c r="FN55">
        <v>-5.8356906189908272E-30</v>
      </c>
      <c r="FO55">
        <v>-5.7958659733457848E-31</v>
      </c>
      <c r="FP55">
        <v>-2.3595014315620508E-31</v>
      </c>
      <c r="FQ55">
        <v>-1.8529989151237474E-31</v>
      </c>
      <c r="FR55">
        <v>-9.6533645380058726E-33</v>
      </c>
      <c r="FS55">
        <v>5.288466647569646E-32</v>
      </c>
      <c r="FT55">
        <v>5.4739271089599244E-31</v>
      </c>
      <c r="FU55">
        <v>1.5796618952288391E-32</v>
      </c>
      <c r="FV55">
        <v>-4.1727517307186183E-31</v>
      </c>
      <c r="FW55">
        <v>-2.9046953655817567E-31</v>
      </c>
      <c r="FX55">
        <v>6.0252641159538714E-32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1.9074124630242301E-2</v>
      </c>
      <c r="GI55">
        <v>3.785455503261201E-32</v>
      </c>
      <c r="GJ55">
        <v>9.982764735080552E-32</v>
      </c>
      <c r="GK55">
        <v>1.3554704465626715E-3</v>
      </c>
      <c r="GL55">
        <v>-1.2266016765168407E-30</v>
      </c>
      <c r="GM55">
        <v>7.5171169624821974E-4</v>
      </c>
      <c r="GN55">
        <v>2.0703777579229702E-31</v>
      </c>
      <c r="GO55">
        <v>4.1096240732728307E-31</v>
      </c>
      <c r="GP55">
        <v>3.3380078301523842E-32</v>
      </c>
      <c r="GQ55">
        <v>1.9736663766558048E-31</v>
      </c>
      <c r="GR55">
        <v>1.3771156254000175E-31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2.7839482338217715E-30</v>
      </c>
      <c r="HD55">
        <v>6.18588382185497E-3</v>
      </c>
      <c r="HE55">
        <v>-6.1464390901823484E-30</v>
      </c>
      <c r="HF55">
        <v>1.5765605082010279E-4</v>
      </c>
      <c r="HG55">
        <v>1.0166351487625126E-3</v>
      </c>
      <c r="HH55">
        <v>1.1780824228861483E-30</v>
      </c>
      <c r="HI55">
        <v>9.7938544010482882E-4</v>
      </c>
      <c r="HJ55">
        <v>9.5108679186387266E-31</v>
      </c>
      <c r="HK55">
        <v>-6.3990444816788895E-31</v>
      </c>
      <c r="HL55">
        <v>2.2655430755785538E-30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2.5497483431303348E-31</v>
      </c>
      <c r="HY55">
        <v>0.11176725584772917</v>
      </c>
      <c r="HZ55">
        <v>-2.2578029373948739E-31</v>
      </c>
      <c r="IA55">
        <v>-9.2476648645868608E-31</v>
      </c>
      <c r="IB55">
        <v>2.962657744842927E-3</v>
      </c>
      <c r="IC55">
        <v>4.7614611890141574E-31</v>
      </c>
      <c r="ID55">
        <v>7.0688809489310808E-31</v>
      </c>
      <c r="IE55">
        <v>3.7366068299650191E-4</v>
      </c>
      <c r="IF55">
        <v>2.1581808146348964E-3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0.1216149241480684</v>
      </c>
      <c r="IU55">
        <v>1.7041259439902087E-2</v>
      </c>
      <c r="IV55">
        <v>2.3751038727191278E-3</v>
      </c>
      <c r="IW55">
        <v>-1.0505564309270181E-30</v>
      </c>
      <c r="IX55">
        <v>9.1795235715190398E-32</v>
      </c>
      <c r="IY55">
        <v>1.4984065430548516E-3</v>
      </c>
      <c r="IZ55">
        <v>8.2416961868908394E-3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0.21965823025172374</v>
      </c>
      <c r="JQ55">
        <v>3.1640259057409372E-31</v>
      </c>
      <c r="JR55">
        <v>-3.5986437003094945E-31</v>
      </c>
      <c r="JS55">
        <v>7.1205186245176994E-32</v>
      </c>
      <c r="JT55">
        <v>3.9980168097254092E-3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4.4384133865596577E-30</v>
      </c>
      <c r="KL55">
        <v>7.2015772849972514E-30</v>
      </c>
      <c r="KM55">
        <v>-1.0427787545218772E-29</v>
      </c>
      <c r="KN55">
        <v>1.288786860418507E-2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-2.1146023387780578E-30</v>
      </c>
      <c r="LG55">
        <v>6.1045009097307937E-2</v>
      </c>
      <c r="LH55">
        <v>9.3736293667545673E-3</v>
      </c>
      <c r="LI55" s="102"/>
      <c r="LJ55" s="102"/>
      <c r="LL55" s="102" t="s">
        <v>92</v>
      </c>
      <c r="LR55">
        <v>3</v>
      </c>
      <c r="LS55" s="44">
        <v>0.15</v>
      </c>
      <c r="LT55">
        <f t="shared" si="42"/>
        <v>0</v>
      </c>
      <c r="LU55">
        <f t="shared" si="43"/>
        <v>0</v>
      </c>
      <c r="LV55">
        <f t="shared" si="43"/>
        <v>0</v>
      </c>
      <c r="LW55">
        <f t="shared" si="43"/>
        <v>0</v>
      </c>
      <c r="LX55">
        <f t="shared" si="43"/>
        <v>0</v>
      </c>
      <c r="LY55">
        <f t="shared" ref="LY55:MM68" si="49">LY29 - LY4</f>
        <v>-2324.5190334484914</v>
      </c>
      <c r="LZ55">
        <f t="shared" si="49"/>
        <v>-2480.8605299926048</v>
      </c>
      <c r="MA55">
        <f t="shared" si="49"/>
        <v>-2535.1013844452164</v>
      </c>
      <c r="MB55">
        <f t="shared" si="49"/>
        <v>-2540.5771098246832</v>
      </c>
      <c r="MC55">
        <f t="shared" si="49"/>
        <v>-2538.5794265300237</v>
      </c>
      <c r="MD55">
        <f t="shared" si="49"/>
        <v>-2543.9500805332809</v>
      </c>
      <c r="ME55">
        <f t="shared" si="49"/>
        <v>-2554.7094005445024</v>
      </c>
      <c r="MF55">
        <f t="shared" si="49"/>
        <v>-2540.0417349536892</v>
      </c>
      <c r="MG55">
        <f t="shared" si="49"/>
        <v>-2551.7622662647054</v>
      </c>
      <c r="MH55">
        <f t="shared" si="49"/>
        <v>-2538.5419040417137</v>
      </c>
      <c r="MI55">
        <f t="shared" si="49"/>
        <v>-2521.2761100522921</v>
      </c>
      <c r="MJ55">
        <f t="shared" si="49"/>
        <v>-2503.3195772302142</v>
      </c>
      <c r="MK55">
        <f t="shared" si="49"/>
        <v>-2541.4885404469733</v>
      </c>
      <c r="ML55">
        <f t="shared" si="49"/>
        <v>-2519.5660524621808</v>
      </c>
      <c r="MM55">
        <f t="shared" si="49"/>
        <v>-2509.6139132011003</v>
      </c>
      <c r="MO55" s="95">
        <f t="shared" si="46"/>
        <v>2.21053E+18</v>
      </c>
      <c r="MP55" s="44">
        <f t="shared" si="47"/>
        <v>7.4122350000000008</v>
      </c>
      <c r="MQ55" s="44">
        <v>0.15</v>
      </c>
      <c r="MR55" s="35">
        <f>0.59*LZ55+0.41*MA55</f>
        <v>-2503.0992803181753</v>
      </c>
      <c r="MS55" s="35">
        <f t="shared" si="48"/>
        <v>-2.5030992803181751</v>
      </c>
      <c r="MT55" s="35">
        <f t="shared" si="45"/>
        <v>-1.132352549080164</v>
      </c>
      <c r="MU55" s="35">
        <v>19.081517890373416</v>
      </c>
    </row>
    <row r="56" spans="1:37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5.316620160252564E-3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6.7261155686765099E-3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3.4786391364733625E-3</v>
      </c>
      <c r="ET56">
        <v>0</v>
      </c>
      <c r="EU56">
        <v>0</v>
      </c>
      <c r="EV56">
        <v>1.4258398376937934E-3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1.9074124630242301E-2</v>
      </c>
      <c r="GI56">
        <v>0</v>
      </c>
      <c r="GJ56">
        <v>0</v>
      </c>
      <c r="GK56">
        <v>1.3554704465626715E-3</v>
      </c>
      <c r="GL56">
        <v>0</v>
      </c>
      <c r="GM56">
        <v>7.5171169624821974E-4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6.18588382185497E-3</v>
      </c>
      <c r="HE56">
        <v>0</v>
      </c>
      <c r="HF56">
        <v>1.5765605082010279E-4</v>
      </c>
      <c r="HG56">
        <v>1.0166351487625126E-3</v>
      </c>
      <c r="HH56">
        <v>0</v>
      </c>
      <c r="HI56">
        <v>9.793854401048286E-4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0.11176725584772917</v>
      </c>
      <c r="HZ56">
        <v>0</v>
      </c>
      <c r="IA56">
        <v>0</v>
      </c>
      <c r="IB56">
        <v>2.9626577448429283E-3</v>
      </c>
      <c r="IC56">
        <v>0</v>
      </c>
      <c r="ID56">
        <v>0</v>
      </c>
      <c r="IE56">
        <v>3.7366068299650191E-4</v>
      </c>
      <c r="IF56">
        <v>2.1581808146348964E-3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0.1216149241480684</v>
      </c>
      <c r="IU56">
        <v>1.7041259439902087E-2</v>
      </c>
      <c r="IV56">
        <v>2.3751038727191278E-3</v>
      </c>
      <c r="IW56">
        <v>0</v>
      </c>
      <c r="IX56">
        <v>0</v>
      </c>
      <c r="IY56">
        <v>1.4984065430548518E-3</v>
      </c>
      <c r="IZ56">
        <v>8.2416961868908394E-3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0.21965823025172374</v>
      </c>
      <c r="JQ56">
        <v>0</v>
      </c>
      <c r="JR56">
        <v>0</v>
      </c>
      <c r="JS56">
        <v>0</v>
      </c>
      <c r="JT56">
        <v>3.9980168097254092E-3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1.288786860418507E-2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6.104500909730793E-2</v>
      </c>
      <c r="LH56">
        <v>9.3736293667545673E-3</v>
      </c>
      <c r="LI56" s="102"/>
      <c r="LJ56" s="102"/>
      <c r="LL56" s="102" t="s">
        <v>94</v>
      </c>
      <c r="LR56">
        <v>4</v>
      </c>
      <c r="LS56" s="44">
        <v>0.2</v>
      </c>
      <c r="LT56">
        <f t="shared" si="42"/>
        <v>0</v>
      </c>
      <c r="LU56">
        <f t="shared" si="43"/>
        <v>0</v>
      </c>
      <c r="LV56">
        <f t="shared" si="43"/>
        <v>0</v>
      </c>
      <c r="LW56">
        <f t="shared" si="43"/>
        <v>0</v>
      </c>
      <c r="LX56">
        <f t="shared" si="43"/>
        <v>0</v>
      </c>
      <c r="LY56">
        <f t="shared" si="49"/>
        <v>0</v>
      </c>
      <c r="LZ56">
        <f t="shared" si="49"/>
        <v>-2734.1401740534739</v>
      </c>
      <c r="MA56">
        <f t="shared" si="49"/>
        <v>-2874.6766505844025</v>
      </c>
      <c r="MB56">
        <f t="shared" si="49"/>
        <v>-2895.109852014386</v>
      </c>
      <c r="MC56">
        <f t="shared" si="49"/>
        <v>-2876.9304870646884</v>
      </c>
      <c r="MD56">
        <f t="shared" si="49"/>
        <v>-2885.3665163796722</v>
      </c>
      <c r="ME56">
        <f t="shared" si="49"/>
        <v>-2906.0240066144224</v>
      </c>
      <c r="MF56">
        <f t="shared" si="49"/>
        <v>-2883.118257921803</v>
      </c>
      <c r="MG56">
        <f t="shared" si="49"/>
        <v>-2877.7142304409517</v>
      </c>
      <c r="MH56">
        <f t="shared" si="49"/>
        <v>-2864.3199511728917</v>
      </c>
      <c r="MI56">
        <f t="shared" si="49"/>
        <v>-2865.1421686808671</v>
      </c>
      <c r="MJ56">
        <f t="shared" si="49"/>
        <v>-2890.2423995595027</v>
      </c>
      <c r="MK56">
        <f t="shared" si="49"/>
        <v>-2859.9470740634233</v>
      </c>
      <c r="ML56">
        <f t="shared" si="49"/>
        <v>-2881.9244021119548</v>
      </c>
      <c r="MM56">
        <f t="shared" si="49"/>
        <v>-2862.8985897082366</v>
      </c>
      <c r="MO56" s="95">
        <f t="shared" si="46"/>
        <v>2.30744E+18</v>
      </c>
      <c r="MP56" s="44">
        <f t="shared" si="47"/>
        <v>8.0095799999999997</v>
      </c>
      <c r="MQ56" s="44">
        <v>0.2</v>
      </c>
      <c r="MR56" s="35">
        <f>1*MA56+0.001*MB56</f>
        <v>-2877.5717604364168</v>
      </c>
      <c r="MS56" s="35">
        <f t="shared" si="48"/>
        <v>-2.8775717604364166</v>
      </c>
      <c r="MT56" s="35">
        <f t="shared" si="45"/>
        <v>-1.2470841107185524</v>
      </c>
      <c r="MU56" s="35">
        <v>21.206357851957559</v>
      </c>
    </row>
    <row r="57" spans="1:37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0.12669865003356623</v>
      </c>
      <c r="H57">
        <v>0.1362957936382268</v>
      </c>
      <c r="I57">
        <v>0.13926575980274405</v>
      </c>
      <c r="J57">
        <v>0.13601425767805991</v>
      </c>
      <c r="K57">
        <v>0.13830555683367737</v>
      </c>
      <c r="L57">
        <v>0.13954117170438571</v>
      </c>
      <c r="M57">
        <v>0.13824835909042649</v>
      </c>
      <c r="N57">
        <v>0.13913123087734644</v>
      </c>
      <c r="O57">
        <v>0.13535736965639669</v>
      </c>
      <c r="P57">
        <v>0.13739028267885686</v>
      </c>
      <c r="Q57">
        <v>0.13689259388418362</v>
      </c>
      <c r="R57">
        <v>0.13705334420139953</v>
      </c>
      <c r="S57">
        <v>0.13503774242299355</v>
      </c>
      <c r="T57">
        <v>0.13596424183243916</v>
      </c>
      <c r="U57">
        <v>0</v>
      </c>
      <c r="V57">
        <v>0</v>
      </c>
      <c r="W57">
        <v>0</v>
      </c>
      <c r="X57">
        <v>0</v>
      </c>
      <c r="Y57">
        <v>0</v>
      </c>
      <c r="Z57">
        <v>0.26065059268542518</v>
      </c>
      <c r="AA57">
        <v>0.27559090320200769</v>
      </c>
      <c r="AB57">
        <v>0.27715832958267284</v>
      </c>
      <c r="AC57">
        <v>0.27868933851013283</v>
      </c>
      <c r="AD57">
        <v>0.27350134726930053</v>
      </c>
      <c r="AE57">
        <v>0.27648977009629894</v>
      </c>
      <c r="AF57">
        <v>0.27490475272296372</v>
      </c>
      <c r="AG57">
        <v>0.2769620128627921</v>
      </c>
      <c r="AH57">
        <v>0.27424192176860707</v>
      </c>
      <c r="AI57">
        <v>0.27425800393544497</v>
      </c>
      <c r="AJ57">
        <v>0.27747325211922069</v>
      </c>
      <c r="AK57">
        <v>0.2754986248563524</v>
      </c>
      <c r="AL57">
        <v>0.27378825085304054</v>
      </c>
      <c r="AM57">
        <v>0.27414307026520501</v>
      </c>
      <c r="AN57">
        <v>0.27444586583112024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0.37052787628166284</v>
      </c>
      <c r="AU57">
        <v>0.40449132807017979</v>
      </c>
      <c r="AV57">
        <v>0.41960746294086593</v>
      </c>
      <c r="AW57">
        <v>0.40927325424677774</v>
      </c>
      <c r="AX57">
        <v>0.41420746527601005</v>
      </c>
      <c r="AY57">
        <v>0.41331687907227865</v>
      </c>
      <c r="AZ57">
        <v>0.41305009989799529</v>
      </c>
      <c r="BA57">
        <v>0.41605426813424179</v>
      </c>
      <c r="BB57">
        <v>0.40985487437255685</v>
      </c>
      <c r="BC57">
        <v>0.40921368087861859</v>
      </c>
      <c r="BD57">
        <v>0.41494001797173752</v>
      </c>
      <c r="BE57">
        <v>0.41240151873101727</v>
      </c>
      <c r="BF57">
        <v>0.41190805590281621</v>
      </c>
      <c r="BG57">
        <v>0.41296233836292429</v>
      </c>
      <c r="BH57">
        <v>0.41483765357916624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0.52371944234816459</v>
      </c>
      <c r="BP57">
        <v>0.5467948554743769</v>
      </c>
      <c r="BQ57">
        <v>0.55371285674999227</v>
      </c>
      <c r="BR57">
        <v>0.55150295869664923</v>
      </c>
      <c r="BS57">
        <v>0.55448372264684942</v>
      </c>
      <c r="BT57">
        <v>0.55112185820151771</v>
      </c>
      <c r="BU57">
        <v>0.55218940171754183</v>
      </c>
      <c r="BV57">
        <v>0.55417166976558041</v>
      </c>
      <c r="BW57">
        <v>0.55183217700526477</v>
      </c>
      <c r="BX57">
        <v>0.54810678483470443</v>
      </c>
      <c r="BY57">
        <v>0.54865076511838295</v>
      </c>
      <c r="BZ57">
        <v>0.54660316828918254</v>
      </c>
      <c r="CA57">
        <v>0.55142610693945338</v>
      </c>
      <c r="CB57">
        <v>0.55061500440995303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0.62174981437176469</v>
      </c>
      <c r="CJ57">
        <v>0.67388360964506366</v>
      </c>
      <c r="CK57">
        <v>0.6892230799723682</v>
      </c>
      <c r="CL57">
        <v>0.68358817345139755</v>
      </c>
      <c r="CM57">
        <v>0.69190486780841409</v>
      </c>
      <c r="CN57">
        <v>0.69533860871975151</v>
      </c>
      <c r="CO57">
        <v>0.69434281724421165</v>
      </c>
      <c r="CP57">
        <v>0.69151436309266401</v>
      </c>
      <c r="CQ57">
        <v>0.67983322029695403</v>
      </c>
      <c r="CR57">
        <v>0.69240719833359843</v>
      </c>
      <c r="CS57">
        <v>0.68683677825179112</v>
      </c>
      <c r="CT57">
        <v>0.68253628486720341</v>
      </c>
      <c r="CU57">
        <v>0.69152199094795364</v>
      </c>
      <c r="CV57">
        <v>0.68368098754634476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0.79193264968334987</v>
      </c>
      <c r="DE57">
        <v>0.82155924965820804</v>
      </c>
      <c r="DF57">
        <v>0.84184478932540885</v>
      </c>
      <c r="DG57">
        <v>0.83058761040805218</v>
      </c>
      <c r="DH57">
        <v>0.82739294107539829</v>
      </c>
      <c r="DI57">
        <v>0.82942405708845501</v>
      </c>
      <c r="DJ57">
        <v>0.8262530132387349</v>
      </c>
      <c r="DK57">
        <v>0.83393691517006063</v>
      </c>
      <c r="DL57">
        <v>0.82519254453761492</v>
      </c>
      <c r="DM57">
        <v>0.81927237234500117</v>
      </c>
      <c r="DN57">
        <v>0.8240409692723859</v>
      </c>
      <c r="DO57">
        <v>0.82724381972424121</v>
      </c>
      <c r="DP57">
        <v>0.8229456735097348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0.91815394422880681</v>
      </c>
      <c r="DY57">
        <v>0.95238766117536111</v>
      </c>
      <c r="DZ57">
        <v>0.96333047390653948</v>
      </c>
      <c r="EA57">
        <v>0.9679418809205711</v>
      </c>
      <c r="EB57">
        <v>0.96493827188466641</v>
      </c>
      <c r="EC57">
        <v>0.96642968983092548</v>
      </c>
      <c r="ED57">
        <v>0.96964871927068741</v>
      </c>
      <c r="EE57">
        <v>0.96433819008696642</v>
      </c>
      <c r="EF57">
        <v>0.96204884798414758</v>
      </c>
      <c r="EG57">
        <v>0.95333792365322412</v>
      </c>
      <c r="EH57">
        <v>0.96324954440321375</v>
      </c>
      <c r="EI57">
        <v>0.9641536928364014</v>
      </c>
      <c r="EJ57">
        <v>0.95489847010797058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1.0784037413559124</v>
      </c>
      <c r="ET57">
        <v>1.1014189872754649</v>
      </c>
      <c r="EU57">
        <v>1.1082032839841822</v>
      </c>
      <c r="EV57">
        <v>1.1085706802536077</v>
      </c>
      <c r="EW57">
        <v>1.1068334938560345</v>
      </c>
      <c r="EX57">
        <v>1.1143715285765392</v>
      </c>
      <c r="EY57">
        <v>1.0988441543961724</v>
      </c>
      <c r="EZ57">
        <v>1.0950556728161438</v>
      </c>
      <c r="FA57">
        <v>1.0977371543225574</v>
      </c>
      <c r="FB57">
        <v>1.0971268862133006</v>
      </c>
      <c r="FC57">
        <v>1.0991877215481771</v>
      </c>
      <c r="FD57">
        <v>1.0953040888244339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1.1776532430920557</v>
      </c>
      <c r="FN57">
        <v>1.2376029078633781</v>
      </c>
      <c r="FO57">
        <v>1.2399310388455711</v>
      </c>
      <c r="FP57">
        <v>1.2395448669216438</v>
      </c>
      <c r="FQ57">
        <v>1.2495847678419474</v>
      </c>
      <c r="FR57">
        <v>1.2430342144962454</v>
      </c>
      <c r="FS57">
        <v>1.2288358186357748</v>
      </c>
      <c r="FT57">
        <v>1.2333545464481879</v>
      </c>
      <c r="FU57">
        <v>1.2277607861514253</v>
      </c>
      <c r="FV57">
        <v>1.2347940534898767</v>
      </c>
      <c r="FW57">
        <v>1.2326464317791541</v>
      </c>
      <c r="FX57">
        <v>1.2267699425851417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1.36721527124589</v>
      </c>
      <c r="GI57">
        <v>1.3829450311259202</v>
      </c>
      <c r="GJ57">
        <v>1.3844579263441359</v>
      </c>
      <c r="GK57">
        <v>1.3848077134956278</v>
      </c>
      <c r="GL57">
        <v>1.3892027267914182</v>
      </c>
      <c r="GM57">
        <v>1.3701065444771032</v>
      </c>
      <c r="GN57">
        <v>1.3732094461563404</v>
      </c>
      <c r="GO57">
        <v>1.3746022420707629</v>
      </c>
      <c r="GP57">
        <v>1.3681595470871879</v>
      </c>
      <c r="GQ57">
        <v>1.3764594578870697</v>
      </c>
      <c r="GR57">
        <v>1.3646576904349064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1.4567334900341213</v>
      </c>
      <c r="HD57">
        <v>1.5094479491548003</v>
      </c>
      <c r="HE57">
        <v>1.5205385999951415</v>
      </c>
      <c r="HF57">
        <v>1.5158250937513571</v>
      </c>
      <c r="HG57">
        <v>1.5165320544282566</v>
      </c>
      <c r="HH57">
        <v>1.51059762720404</v>
      </c>
      <c r="HI57">
        <v>1.5055383180567556</v>
      </c>
      <c r="HJ57">
        <v>1.5064397045549009</v>
      </c>
      <c r="HK57">
        <v>1.5086970891168978</v>
      </c>
      <c r="HL57">
        <v>1.5032735063830662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1.5852209628626774</v>
      </c>
      <c r="HY57">
        <v>1.6462142865923923</v>
      </c>
      <c r="HZ57">
        <v>1.6586442428146213</v>
      </c>
      <c r="IA57">
        <v>1.6425182596958212</v>
      </c>
      <c r="IB57">
        <v>1.6412230212850412</v>
      </c>
      <c r="IC57">
        <v>1.6515295989700904</v>
      </c>
      <c r="ID57">
        <v>1.6382738191281947</v>
      </c>
      <c r="IE57">
        <v>1.6500145068399246</v>
      </c>
      <c r="IF57">
        <v>1.6452354556263367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1.7683555744693193</v>
      </c>
      <c r="IU57">
        <v>1.7600190196231287</v>
      </c>
      <c r="IV57">
        <v>1.7804213571891985</v>
      </c>
      <c r="IW57">
        <v>1.7779317843957492</v>
      </c>
      <c r="IX57">
        <v>1.7902257060403968</v>
      </c>
      <c r="IY57">
        <v>1.7874798166544645</v>
      </c>
      <c r="IZ57">
        <v>1.7815999309365906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1.2489396271783726</v>
      </c>
      <c r="JP57">
        <v>1.765559506393642</v>
      </c>
      <c r="JQ57">
        <v>1.9117559910296098</v>
      </c>
      <c r="JR57">
        <v>1.9169463749892459</v>
      </c>
      <c r="JS57">
        <v>1.9122648360943439</v>
      </c>
      <c r="JT57">
        <v>1.9196696389085697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1.867907336984528</v>
      </c>
      <c r="KL57">
        <v>2.0356154079267936</v>
      </c>
      <c r="KM57">
        <v>2.0465660487506261</v>
      </c>
      <c r="KN57">
        <v>2.0483083735305914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1.4773333333333334</v>
      </c>
      <c r="LG57">
        <v>2.0971245567945891</v>
      </c>
      <c r="LH57">
        <v>2.1858114129427015</v>
      </c>
      <c r="LI57" s="102"/>
      <c r="LJ57" s="102"/>
      <c r="LL57" s="102" t="s">
        <v>96</v>
      </c>
      <c r="LR57">
        <v>5</v>
      </c>
      <c r="LS57" s="44">
        <v>0.25</v>
      </c>
      <c r="LT57">
        <f t="shared" si="42"/>
        <v>0</v>
      </c>
      <c r="LU57">
        <f t="shared" si="43"/>
        <v>0</v>
      </c>
      <c r="LV57">
        <f t="shared" si="43"/>
        <v>0</v>
      </c>
      <c r="LW57">
        <f t="shared" si="43"/>
        <v>0</v>
      </c>
      <c r="LX57">
        <f t="shared" si="43"/>
        <v>0</v>
      </c>
      <c r="LY57">
        <f t="shared" si="49"/>
        <v>0</v>
      </c>
      <c r="LZ57">
        <f t="shared" si="49"/>
        <v>-2980.5725033510116</v>
      </c>
      <c r="MA57">
        <f t="shared" si="49"/>
        <v>-3152.3541732674412</v>
      </c>
      <c r="MB57">
        <f t="shared" si="49"/>
        <v>-3233.5537070074552</v>
      </c>
      <c r="MC57">
        <f t="shared" si="49"/>
        <v>-3266.4024387761256</v>
      </c>
      <c r="MD57">
        <f t="shared" si="49"/>
        <v>-3235.9499244819262</v>
      </c>
      <c r="ME57">
        <f t="shared" si="49"/>
        <v>-3229.2419761287319</v>
      </c>
      <c r="MF57">
        <f t="shared" si="49"/>
        <v>-3258.2155115962714</v>
      </c>
      <c r="MG57">
        <f t="shared" si="49"/>
        <v>-3252.1345521410058</v>
      </c>
      <c r="MH57">
        <f t="shared" si="49"/>
        <v>-3217.6846659158255</v>
      </c>
      <c r="MI57">
        <f t="shared" si="49"/>
        <v>-3218.7604843842801</v>
      </c>
      <c r="MJ57">
        <f t="shared" si="49"/>
        <v>-3228.5564768573722</v>
      </c>
      <c r="MK57">
        <f t="shared" si="49"/>
        <v>-3205.1314514550086</v>
      </c>
      <c r="ML57">
        <f t="shared" si="49"/>
        <v>-3257.5191002680549</v>
      </c>
      <c r="MM57">
        <f t="shared" si="49"/>
        <v>-3202.599966219479</v>
      </c>
      <c r="MO57" s="95">
        <f t="shared" si="46"/>
        <v>2.40435E+18</v>
      </c>
      <c r="MP57" s="44">
        <f t="shared" si="47"/>
        <v>8.6069250000000004</v>
      </c>
      <c r="MQ57" s="44">
        <v>0.25</v>
      </c>
      <c r="MR57" s="35">
        <f>0.4*MA57+0.6*MB57</f>
        <v>-3201.0738935114496</v>
      </c>
      <c r="MS57" s="35">
        <f t="shared" si="48"/>
        <v>-3.2010738935114498</v>
      </c>
      <c r="MT57" s="35">
        <f t="shared" si="45"/>
        <v>-1.33136768503398</v>
      </c>
      <c r="MU57" s="35">
        <v>21.208999413282786</v>
      </c>
    </row>
    <row r="58" spans="1:37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 s="102"/>
      <c r="LJ58" s="102"/>
      <c r="LL58" s="102" t="s">
        <v>98</v>
      </c>
      <c r="LR58">
        <v>6</v>
      </c>
      <c r="LS58" s="44">
        <v>0.3</v>
      </c>
      <c r="LT58">
        <f t="shared" si="42"/>
        <v>0</v>
      </c>
      <c r="LU58">
        <f t="shared" si="43"/>
        <v>0</v>
      </c>
      <c r="LV58">
        <f t="shared" si="43"/>
        <v>0</v>
      </c>
      <c r="LW58">
        <f t="shared" si="43"/>
        <v>0</v>
      </c>
      <c r="LX58">
        <f t="shared" si="43"/>
        <v>0</v>
      </c>
      <c r="LY58">
        <f t="shared" si="49"/>
        <v>0</v>
      </c>
      <c r="LZ58">
        <f t="shared" si="49"/>
        <v>0</v>
      </c>
      <c r="MA58">
        <f t="shared" si="49"/>
        <v>-3377.0871065956371</v>
      </c>
      <c r="MB58">
        <f t="shared" si="49"/>
        <v>-3527.5142723699346</v>
      </c>
      <c r="MC58">
        <f t="shared" si="49"/>
        <v>-3585.6658734810453</v>
      </c>
      <c r="MD58">
        <f t="shared" si="49"/>
        <v>-3601.7894488080874</v>
      </c>
      <c r="ME58">
        <f t="shared" si="49"/>
        <v>-3577.016472447207</v>
      </c>
      <c r="MF58">
        <f t="shared" si="49"/>
        <v>-3592.2899897669422</v>
      </c>
      <c r="MG58">
        <f t="shared" si="49"/>
        <v>-3617.1846001697349</v>
      </c>
      <c r="MH58">
        <f t="shared" si="49"/>
        <v>-3592.4414498282049</v>
      </c>
      <c r="MI58">
        <f t="shared" si="49"/>
        <v>-3581.5924832682576</v>
      </c>
      <c r="MJ58">
        <f t="shared" si="49"/>
        <v>-3582.1551193618297</v>
      </c>
      <c r="MK58">
        <f t="shared" si="49"/>
        <v>-3543.2701423296685</v>
      </c>
      <c r="ML58">
        <f t="shared" si="49"/>
        <v>-3569.3621960928322</v>
      </c>
      <c r="MM58">
        <f t="shared" si="49"/>
        <v>-3590.2943516213409</v>
      </c>
      <c r="MO58" s="95">
        <f t="shared" si="46"/>
        <v>2.50126E+18</v>
      </c>
      <c r="MP58" s="44">
        <f t="shared" si="47"/>
        <v>9.2042699999999993</v>
      </c>
      <c r="MQ58" s="44">
        <v>0.3</v>
      </c>
      <c r="MR58" s="35">
        <f>0.8*MB58+0.2*MC58</f>
        <v>-3539.1445925921571</v>
      </c>
      <c r="MS58" s="35">
        <f t="shared" si="48"/>
        <v>-3.539144592592157</v>
      </c>
      <c r="MT58" s="35">
        <f t="shared" si="45"/>
        <v>-1.4149447049055903</v>
      </c>
      <c r="MU58" s="35">
        <v>21.940228243432557</v>
      </c>
    </row>
    <row r="59" spans="1:37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0.32795282337208304</v>
      </c>
      <c r="H59">
        <v>0.35279452721519328</v>
      </c>
      <c r="I59">
        <v>0.36048212916450334</v>
      </c>
      <c r="J59">
        <v>0.35206578611974348</v>
      </c>
      <c r="K59">
        <v>0.35799669404240675</v>
      </c>
      <c r="L59">
        <v>0.36119501845503421</v>
      </c>
      <c r="M59">
        <v>0.35784864067810745</v>
      </c>
      <c r="N59">
        <v>0.36013390808323931</v>
      </c>
      <c r="O59">
        <v>0.35036546586150319</v>
      </c>
      <c r="P59">
        <v>0.35562755480411679</v>
      </c>
      <c r="Q59">
        <v>0.35433931341140645</v>
      </c>
      <c r="R59">
        <v>0.35475540719279214</v>
      </c>
      <c r="S59">
        <v>0.34953812749922841</v>
      </c>
      <c r="T59">
        <v>0.35193632272151187</v>
      </c>
      <c r="U59">
        <v>0</v>
      </c>
      <c r="V59">
        <v>0</v>
      </c>
      <c r="W59">
        <v>0</v>
      </c>
      <c r="X59">
        <v>0</v>
      </c>
      <c r="Y59">
        <v>0</v>
      </c>
      <c r="Z59">
        <v>0.67468041500162401</v>
      </c>
      <c r="AA59">
        <v>0.71335262669978161</v>
      </c>
      <c r="AB59">
        <v>0.71740982783673712</v>
      </c>
      <c r="AC59">
        <v>0.72137276430240094</v>
      </c>
      <c r="AD59">
        <v>0.70794392054905575</v>
      </c>
      <c r="AE59">
        <v>0.7156792966030544</v>
      </c>
      <c r="AF59">
        <v>0.71157656210240006</v>
      </c>
      <c r="AG59">
        <v>0.71690167228383317</v>
      </c>
      <c r="AH59">
        <v>0.70986085887397521</v>
      </c>
      <c r="AI59">
        <v>0.70990248672098866</v>
      </c>
      <c r="AJ59">
        <v>0.71822498833747717</v>
      </c>
      <c r="AK59">
        <v>0.71311376903250756</v>
      </c>
      <c r="AL59">
        <v>0.70868655545714776</v>
      </c>
      <c r="AM59">
        <v>0.70960498693195606</v>
      </c>
      <c r="AN59">
        <v>0.71038875740401874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0.95909201189152438</v>
      </c>
      <c r="AU59">
        <v>1.0470046289758799</v>
      </c>
      <c r="AV59">
        <v>1.0861319528108326</v>
      </c>
      <c r="AW59">
        <v>1.0593823945665697</v>
      </c>
      <c r="AX59">
        <v>1.0721543415267121</v>
      </c>
      <c r="AY59">
        <v>1.0698491057574864</v>
      </c>
      <c r="AZ59">
        <v>1.0691585618298285</v>
      </c>
      <c r="BA59">
        <v>1.076934694051449</v>
      </c>
      <c r="BB59">
        <v>1.0608878878163286</v>
      </c>
      <c r="BC59">
        <v>1.0592281920215507</v>
      </c>
      <c r="BD59">
        <v>1.0740505158329807</v>
      </c>
      <c r="BE59">
        <v>1.0674797434301062</v>
      </c>
      <c r="BF59">
        <v>1.0662024407303945</v>
      </c>
      <c r="BG59">
        <v>1.0689313956903135</v>
      </c>
      <c r="BH59">
        <v>1.0737855509612351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1.3556203616015667</v>
      </c>
      <c r="BP59">
        <v>1.4153498605600292</v>
      </c>
      <c r="BQ59">
        <v>1.4332567447283182</v>
      </c>
      <c r="BR59">
        <v>1.4275365392978232</v>
      </c>
      <c r="BS59">
        <v>1.435252090750148</v>
      </c>
      <c r="BT59">
        <v>1.4265500806154789</v>
      </c>
      <c r="BU59">
        <v>1.4293133611244671</v>
      </c>
      <c r="BV59">
        <v>1.4344443582018804</v>
      </c>
      <c r="BW59">
        <v>1.4283887036562255</v>
      </c>
      <c r="BX59">
        <v>1.4187457210342342</v>
      </c>
      <c r="BY59">
        <v>1.4201537855230355</v>
      </c>
      <c r="BZ59">
        <v>1.4148536883153202</v>
      </c>
      <c r="CA59">
        <v>1.4273376125472479</v>
      </c>
      <c r="CB59">
        <v>1.4252381161080727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1.6093668480308856</v>
      </c>
      <c r="CJ59">
        <v>1.7443124480704366</v>
      </c>
      <c r="CK59">
        <v>1.7840178640439996</v>
      </c>
      <c r="CL59">
        <v>1.7694322034824981</v>
      </c>
      <c r="CM59">
        <v>1.7909595314752076</v>
      </c>
      <c r="CN59">
        <v>1.7998475900796436</v>
      </c>
      <c r="CO59">
        <v>1.7972700359714782</v>
      </c>
      <c r="CP59">
        <v>1.7899487304600716</v>
      </c>
      <c r="CQ59">
        <v>1.7597127038011398</v>
      </c>
      <c r="CR59">
        <v>1.7922597877443667</v>
      </c>
      <c r="CS59">
        <v>1.7778410469549963</v>
      </c>
      <c r="CT59">
        <v>1.7667094449450702</v>
      </c>
      <c r="CU59">
        <v>1.7899684747641986</v>
      </c>
      <c r="CV59">
        <v>1.7696724479087682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2.0498762087471545</v>
      </c>
      <c r="DE59">
        <v>2.1265631119311736</v>
      </c>
      <c r="DF59">
        <v>2.1790711694812916</v>
      </c>
      <c r="DG59">
        <v>2.1499325511284222</v>
      </c>
      <c r="DH59">
        <v>2.1416633167908334</v>
      </c>
      <c r="DI59">
        <v>2.1469207542686726</v>
      </c>
      <c r="DJ59">
        <v>2.1387126732569426</v>
      </c>
      <c r="DK59">
        <v>2.1586020511802637</v>
      </c>
      <c r="DL59">
        <v>2.1359677055359931</v>
      </c>
      <c r="DM59">
        <v>2.1206436497161216</v>
      </c>
      <c r="DN59">
        <v>2.1329869132429624</v>
      </c>
      <c r="DO59">
        <v>2.1412773239793537</v>
      </c>
      <c r="DP59">
        <v>2.1301517974963167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2.3765934224261893</v>
      </c>
      <c r="DY59">
        <v>2.4652056067246746</v>
      </c>
      <c r="DZ59">
        <v>2.4935305046606113</v>
      </c>
      <c r="EA59">
        <v>2.5054668903250912</v>
      </c>
      <c r="EB59">
        <v>2.4976922055642836</v>
      </c>
      <c r="EC59">
        <v>2.5015526628475606</v>
      </c>
      <c r="ED59">
        <v>2.5098849520472326</v>
      </c>
      <c r="EE59">
        <v>2.4961389252431614</v>
      </c>
      <c r="EF59">
        <v>2.4902130830492224</v>
      </c>
      <c r="EG59">
        <v>2.4676653114056406</v>
      </c>
      <c r="EH59">
        <v>2.4933210228776352</v>
      </c>
      <c r="EI59">
        <v>2.4956613637678702</v>
      </c>
      <c r="EJ59">
        <v>2.4717047042144964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2.7913916337624163</v>
      </c>
      <c r="ET59">
        <v>2.8509653930559851</v>
      </c>
      <c r="EU59">
        <v>2.8685261899518339</v>
      </c>
      <c r="EV59">
        <v>2.8694771759633073</v>
      </c>
      <c r="EW59">
        <v>2.8649805599089393</v>
      </c>
      <c r="EX59">
        <v>2.8844923681927002</v>
      </c>
      <c r="EY59">
        <v>2.8443005729316067</v>
      </c>
      <c r="EZ59">
        <v>2.8344942866757195</v>
      </c>
      <c r="FA59">
        <v>2.8414351611887123</v>
      </c>
      <c r="FB59">
        <v>2.8398555141333435</v>
      </c>
      <c r="FC59">
        <v>2.8451898785200092</v>
      </c>
      <c r="FD59">
        <v>2.8351372985094563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3.0482937736353932</v>
      </c>
      <c r="FN59">
        <v>3.2034703427366149</v>
      </c>
      <c r="FO59">
        <v>3.2094965879143484</v>
      </c>
      <c r="FP59">
        <v>3.2084970021040378</v>
      </c>
      <c r="FQ59">
        <v>3.2344847600818643</v>
      </c>
      <c r="FR59">
        <v>3.2175289956455155</v>
      </c>
      <c r="FS59">
        <v>3.1807771911980152</v>
      </c>
      <c r="FT59">
        <v>3.1924736816005428</v>
      </c>
      <c r="FU59">
        <v>3.1779945258865414</v>
      </c>
      <c r="FV59">
        <v>3.1961997702246969</v>
      </c>
      <c r="FW59">
        <v>3.1906407638471244</v>
      </c>
      <c r="FX59">
        <v>3.1754297791824779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3.5389651605895431</v>
      </c>
      <c r="GI59">
        <v>3.5796808206400175</v>
      </c>
      <c r="GJ59">
        <v>3.5835968707174897</v>
      </c>
      <c r="GK59">
        <v>3.5845022764489691</v>
      </c>
      <c r="GL59">
        <v>3.5958785383012493</v>
      </c>
      <c r="GM59">
        <v>3.546449070000298</v>
      </c>
      <c r="GN59">
        <v>3.5544807685707434</v>
      </c>
      <c r="GO59">
        <v>3.5580859478871352</v>
      </c>
      <c r="GP59">
        <v>3.5414093691751392</v>
      </c>
      <c r="GQ59">
        <v>3.5628932538087654</v>
      </c>
      <c r="GR59">
        <v>3.5323449965408944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3.7706783839511373</v>
      </c>
      <c r="HD59">
        <v>3.9071270019638713</v>
      </c>
      <c r="HE59">
        <v>3.9358345711065561</v>
      </c>
      <c r="HF59">
        <v>3.9236339069304043</v>
      </c>
      <c r="HG59">
        <v>3.9254638376355917</v>
      </c>
      <c r="HH59">
        <v>3.9101028834126224</v>
      </c>
      <c r="HI59">
        <v>3.8970071265223578</v>
      </c>
      <c r="HJ59">
        <v>3.8993403182883153</v>
      </c>
      <c r="HK59">
        <v>3.9051834400607075</v>
      </c>
      <c r="HL59">
        <v>3.891144780060138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4.103261481489314</v>
      </c>
      <c r="HY59">
        <v>4.2611395071723654</v>
      </c>
      <c r="HZ59">
        <v>4.2933137981880245</v>
      </c>
      <c r="IA59">
        <v>4.2515725350249234</v>
      </c>
      <c r="IB59">
        <v>4.2482198781999072</v>
      </c>
      <c r="IC59">
        <v>4.274897915023665</v>
      </c>
      <c r="ID59">
        <v>4.2405860227975278</v>
      </c>
      <c r="IE59">
        <v>4.2709761783546059</v>
      </c>
      <c r="IF59">
        <v>4.2586058544551735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4.5772958371642689</v>
      </c>
      <c r="IU59">
        <v>4.5557171013349604</v>
      </c>
      <c r="IV59">
        <v>4.6085274841323312</v>
      </c>
      <c r="IW59">
        <v>4.6020833552770855</v>
      </c>
      <c r="IX59">
        <v>4.633905527909624</v>
      </c>
      <c r="IY59">
        <v>4.6267979369720296</v>
      </c>
      <c r="IZ59">
        <v>4.6115781605831643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3.2328148472451019</v>
      </c>
      <c r="JP59">
        <v>4.5700583613149508</v>
      </c>
      <c r="JQ59">
        <v>4.9484803089105824</v>
      </c>
      <c r="JR59">
        <v>4.9619153460913035</v>
      </c>
      <c r="JS59">
        <v>4.949797427724353</v>
      </c>
      <c r="JT59">
        <v>4.9689643721929464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4.8349803632415407</v>
      </c>
      <c r="KL59">
        <v>5.269083925933252</v>
      </c>
      <c r="KM59">
        <v>5.2974290864772566</v>
      </c>
      <c r="KN59">
        <v>5.3019390029654661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3.8240000000000003</v>
      </c>
      <c r="LG59">
        <v>5.4282971379845506</v>
      </c>
      <c r="LH59">
        <v>5.657858422671179</v>
      </c>
      <c r="LI59" s="102"/>
      <c r="LJ59" s="102"/>
      <c r="LL59" s="102" t="s">
        <v>100</v>
      </c>
      <c r="LR59">
        <v>7</v>
      </c>
      <c r="LS59" s="44">
        <v>0.35</v>
      </c>
      <c r="LT59">
        <f t="shared" si="42"/>
        <v>0</v>
      </c>
      <c r="LU59">
        <f t="shared" si="43"/>
        <v>0</v>
      </c>
      <c r="LV59">
        <f t="shared" si="43"/>
        <v>0</v>
      </c>
      <c r="LW59">
        <f t="shared" si="43"/>
        <v>0</v>
      </c>
      <c r="LX59">
        <f t="shared" si="43"/>
        <v>0</v>
      </c>
      <c r="LY59">
        <f t="shared" si="49"/>
        <v>0</v>
      </c>
      <c r="LZ59">
        <f t="shared" si="49"/>
        <v>0</v>
      </c>
      <c r="MA59">
        <f t="shared" si="49"/>
        <v>-3520.5903789850718</v>
      </c>
      <c r="MB59">
        <f t="shared" si="49"/>
        <v>-3778.8439878201189</v>
      </c>
      <c r="MC59">
        <f t="shared" si="49"/>
        <v>-3944.1304211120496</v>
      </c>
      <c r="MD59">
        <f t="shared" si="49"/>
        <v>-3943.4681247968037</v>
      </c>
      <c r="ME59">
        <f t="shared" si="49"/>
        <v>-3971.773843161418</v>
      </c>
      <c r="MF59">
        <f t="shared" si="49"/>
        <v>-3945.9602137547899</v>
      </c>
      <c r="MG59">
        <f t="shared" si="49"/>
        <v>-3928.0482343923304</v>
      </c>
      <c r="MH59">
        <f t="shared" si="49"/>
        <v>-3935.6626705962408</v>
      </c>
      <c r="MI59">
        <f t="shared" si="49"/>
        <v>-3910.1018661373473</v>
      </c>
      <c r="MJ59">
        <f t="shared" si="49"/>
        <v>-3940.1821229247162</v>
      </c>
      <c r="MK59">
        <f t="shared" si="49"/>
        <v>-3908.8324567598884</v>
      </c>
      <c r="ML59">
        <f t="shared" si="49"/>
        <v>-3926.1176052912942</v>
      </c>
      <c r="MM59">
        <f t="shared" si="49"/>
        <v>-3918.6780575239791</v>
      </c>
      <c r="MO59" s="95">
        <f t="shared" si="46"/>
        <v>2.59817E+18</v>
      </c>
      <c r="MP59" s="44">
        <f t="shared" si="47"/>
        <v>9.801615</v>
      </c>
      <c r="MQ59" s="44">
        <v>0.35</v>
      </c>
      <c r="MR59" s="35">
        <f>0.2*MB59+0.8*MC59</f>
        <v>-3911.0731344536634</v>
      </c>
      <c r="MS59" s="35">
        <f t="shared" si="48"/>
        <v>-3.9110731344536633</v>
      </c>
      <c r="MT59" s="35">
        <f t="shared" si="45"/>
        <v>-1.5053184104402957</v>
      </c>
      <c r="MU59" s="35">
        <v>22.980126640874062</v>
      </c>
    </row>
    <row r="60" spans="1:37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16.669491523864654</v>
      </c>
      <c r="H60">
        <v>17.403511570778772</v>
      </c>
      <c r="I60">
        <v>17.747029588007635</v>
      </c>
      <c r="J60">
        <v>17.619619650253618</v>
      </c>
      <c r="K60">
        <v>17.597733553399699</v>
      </c>
      <c r="L60">
        <v>17.523258629459033</v>
      </c>
      <c r="M60">
        <v>17.620916071474028</v>
      </c>
      <c r="N60">
        <v>17.595003648778253</v>
      </c>
      <c r="O60">
        <v>17.511812443205233</v>
      </c>
      <c r="P60">
        <v>17.24716971021688</v>
      </c>
      <c r="Q60">
        <v>17.3895381848005</v>
      </c>
      <c r="R60">
        <v>17.420608294590362</v>
      </c>
      <c r="S60">
        <v>17.412937339545785</v>
      </c>
      <c r="T60">
        <v>17.513317132208932</v>
      </c>
      <c r="U60">
        <v>0</v>
      </c>
      <c r="V60">
        <v>0</v>
      </c>
      <c r="W60">
        <v>0</v>
      </c>
      <c r="X60">
        <v>0</v>
      </c>
      <c r="Y60">
        <v>0</v>
      </c>
      <c r="Z60">
        <v>15.105477596323528</v>
      </c>
      <c r="AA60">
        <v>18.199576346447369</v>
      </c>
      <c r="AB60">
        <v>18.726972228545918</v>
      </c>
      <c r="AC60">
        <v>18.885302539504927</v>
      </c>
      <c r="AD60">
        <v>19.015893659342932</v>
      </c>
      <c r="AE60">
        <v>18.910423269023667</v>
      </c>
      <c r="AF60">
        <v>18.936979993419882</v>
      </c>
      <c r="AG60">
        <v>18.761942697250596</v>
      </c>
      <c r="AH60">
        <v>18.949209958623822</v>
      </c>
      <c r="AI60">
        <v>18.703410958116613</v>
      </c>
      <c r="AJ60">
        <v>18.98513519093682</v>
      </c>
      <c r="AK60">
        <v>18.833889323687448</v>
      </c>
      <c r="AL60">
        <v>18.665875238514584</v>
      </c>
      <c r="AM60">
        <v>18.786966133919645</v>
      </c>
      <c r="AN60">
        <v>18.575622419652014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16.680402910424561</v>
      </c>
      <c r="AU60">
        <v>18.552029945452748</v>
      </c>
      <c r="AV60">
        <v>19.843463957454375</v>
      </c>
      <c r="AW60">
        <v>20.180131623746785</v>
      </c>
      <c r="AX60">
        <v>20.060270396072784</v>
      </c>
      <c r="AY60">
        <v>20.135435398129424</v>
      </c>
      <c r="AZ60">
        <v>20.264414231567144</v>
      </c>
      <c r="BA60">
        <v>20.041321762243705</v>
      </c>
      <c r="BB60">
        <v>20.301058001934383</v>
      </c>
      <c r="BC60">
        <v>20.143455358432892</v>
      </c>
      <c r="BD60">
        <v>19.828682320327339</v>
      </c>
      <c r="BE60">
        <v>19.680112216528858</v>
      </c>
      <c r="BF60">
        <v>20.12538085066149</v>
      </c>
      <c r="BG60">
        <v>19.847248098332482</v>
      </c>
      <c r="BH60">
        <v>19.704515707930188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18.293533747489668</v>
      </c>
      <c r="BP60">
        <v>20.642664013992761</v>
      </c>
      <c r="BQ60">
        <v>21.185288805773652</v>
      </c>
      <c r="BR60">
        <v>21.06904618390594</v>
      </c>
      <c r="BS60">
        <v>21.095487605119214</v>
      </c>
      <c r="BT60">
        <v>21.406820009406289</v>
      </c>
      <c r="BU60">
        <v>21.088063430557096</v>
      </c>
      <c r="BV60">
        <v>21.028016812997066</v>
      </c>
      <c r="BW60">
        <v>20.883290432236002</v>
      </c>
      <c r="BX60">
        <v>20.973037995089292</v>
      </c>
      <c r="BY60">
        <v>21.251064565659068</v>
      </c>
      <c r="BZ60">
        <v>20.949707073042354</v>
      </c>
      <c r="CA60">
        <v>21.109682309484754</v>
      </c>
      <c r="CB60">
        <v>20.896021674931479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18.655416107076931</v>
      </c>
      <c r="CJ60">
        <v>20.101153137773377</v>
      </c>
      <c r="CK60">
        <v>21.947563596955725</v>
      </c>
      <c r="CL60">
        <v>22.733319669203542</v>
      </c>
      <c r="CM60">
        <v>22.225061121402383</v>
      </c>
      <c r="CN60">
        <v>22.07068198143152</v>
      </c>
      <c r="CO60">
        <v>22.430529364913987</v>
      </c>
      <c r="CP60">
        <v>22.410209626085535</v>
      </c>
      <c r="CQ60">
        <v>22.206323930287912</v>
      </c>
      <c r="CR60">
        <v>22.014087352760956</v>
      </c>
      <c r="CS60">
        <v>22.20933667410003</v>
      </c>
      <c r="CT60">
        <v>21.959227967447202</v>
      </c>
      <c r="CU60">
        <v>22.463388615674535</v>
      </c>
      <c r="CV60">
        <v>21.961679805739131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18.578264870269845</v>
      </c>
      <c r="DE60">
        <v>21.69895692945218</v>
      </c>
      <c r="DF60">
        <v>22.905313499354055</v>
      </c>
      <c r="DG60">
        <v>23.48825547571753</v>
      </c>
      <c r="DH60">
        <v>23.200906906495526</v>
      </c>
      <c r="DI60">
        <v>23.372205204338425</v>
      </c>
      <c r="DJ60">
        <v>23.732096380572525</v>
      </c>
      <c r="DK60">
        <v>23.223556374689508</v>
      </c>
      <c r="DL60">
        <v>23.265128561714175</v>
      </c>
      <c r="DM60">
        <v>23.427633783349833</v>
      </c>
      <c r="DN60">
        <v>22.881616959573908</v>
      </c>
      <c r="DO60">
        <v>23.126409883077361</v>
      </c>
      <c r="DP60">
        <v>23.462462857034762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16.563023316126674</v>
      </c>
      <c r="DY60">
        <v>19.66483718365139</v>
      </c>
      <c r="DZ60">
        <v>23.808949005179727</v>
      </c>
      <c r="EA60">
        <v>24.418260488473056</v>
      </c>
      <c r="EB60">
        <v>24.864797410783776</v>
      </c>
      <c r="EC60">
        <v>24.497417636569498</v>
      </c>
      <c r="ED60">
        <v>24.196660255055477</v>
      </c>
      <c r="EE60">
        <v>24.421757376393462</v>
      </c>
      <c r="EF60">
        <v>24.162130441191035</v>
      </c>
      <c r="EG60">
        <v>24.663761221466743</v>
      </c>
      <c r="EH60">
        <v>24.116457748602706</v>
      </c>
      <c r="EI60">
        <v>24.253802283853901</v>
      </c>
      <c r="EJ60">
        <v>24.36442647365077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17.885530180626429</v>
      </c>
      <c r="ET60">
        <v>22.576344332758691</v>
      </c>
      <c r="EU60">
        <v>25.014031965701651</v>
      </c>
      <c r="EV60">
        <v>24.880072824542562</v>
      </c>
      <c r="EW60">
        <v>25.088504190156939</v>
      </c>
      <c r="EX60">
        <v>25.253784611841414</v>
      </c>
      <c r="EY60">
        <v>25.393066198323087</v>
      </c>
      <c r="EZ60">
        <v>25.192941944455178</v>
      </c>
      <c r="FA60">
        <v>25.109654641684742</v>
      </c>
      <c r="FB60">
        <v>24.76594526393183</v>
      </c>
      <c r="FC60">
        <v>25.073168396405212</v>
      </c>
      <c r="FD60">
        <v>25.115357410125867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17.347830323517009</v>
      </c>
      <c r="FN60">
        <v>19.596269466876514</v>
      </c>
      <c r="FO60">
        <v>24.989765570236191</v>
      </c>
      <c r="FP60">
        <v>26.56942517614954</v>
      </c>
      <c r="FQ60">
        <v>26.416724935793869</v>
      </c>
      <c r="FR60">
        <v>26.839056993929393</v>
      </c>
      <c r="FS60">
        <v>27.027738574701775</v>
      </c>
      <c r="FT60">
        <v>26.323302918088096</v>
      </c>
      <c r="FU60">
        <v>26.426617512336158</v>
      </c>
      <c r="FV60">
        <v>26.296231696984222</v>
      </c>
      <c r="FW60">
        <v>26.262488555803021</v>
      </c>
      <c r="FX60">
        <v>26.636516820525749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17.545533196945506</v>
      </c>
      <c r="GI60">
        <v>23.050547344197525</v>
      </c>
      <c r="GJ60">
        <v>26.950175600850777</v>
      </c>
      <c r="GK60">
        <v>27.95892507288227</v>
      </c>
      <c r="GL60">
        <v>26.939144107561628</v>
      </c>
      <c r="GM60">
        <v>27.198523212153333</v>
      </c>
      <c r="GN60">
        <v>27.329306723989269</v>
      </c>
      <c r="GO60">
        <v>27.332164279664255</v>
      </c>
      <c r="GP60">
        <v>27.504215273609965</v>
      </c>
      <c r="GQ60">
        <v>27.168511957122583</v>
      </c>
      <c r="GR60">
        <v>27.213658485947299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18.893220071902135</v>
      </c>
      <c r="HD60">
        <v>21.453017507921341</v>
      </c>
      <c r="HE60">
        <v>26.06519364280603</v>
      </c>
      <c r="HF60">
        <v>28.660217640346481</v>
      </c>
      <c r="HG60">
        <v>28.186825117872047</v>
      </c>
      <c r="HH60">
        <v>28.272899123657698</v>
      </c>
      <c r="HI60">
        <v>28.660884434595879</v>
      </c>
      <c r="HJ60">
        <v>28.13449851801461</v>
      </c>
      <c r="HK60">
        <v>28.493985757828295</v>
      </c>
      <c r="HL60">
        <v>28.620418260891388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15.827449111234152</v>
      </c>
      <c r="HY60">
        <v>18.672861079902656</v>
      </c>
      <c r="HZ60">
        <v>24.233172956874604</v>
      </c>
      <c r="IA60">
        <v>27.955164442898244</v>
      </c>
      <c r="IB60">
        <v>29.070245817119261</v>
      </c>
      <c r="IC60">
        <v>29.767855955905464</v>
      </c>
      <c r="ID60">
        <v>29.926285639955641</v>
      </c>
      <c r="IE60">
        <v>29.138155546915225</v>
      </c>
      <c r="IF60">
        <v>29.574632318140111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16.014233514749186</v>
      </c>
      <c r="IU60">
        <v>21.585728648719648</v>
      </c>
      <c r="IV60">
        <v>26.255024017394454</v>
      </c>
      <c r="IW60">
        <v>29.170551617387808</v>
      </c>
      <c r="IX60">
        <v>30.144647286729754</v>
      </c>
      <c r="IY60">
        <v>30.639040542704105</v>
      </c>
      <c r="IZ60">
        <v>29.875681439077052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10.996701823599972</v>
      </c>
      <c r="JP60">
        <v>17.670548618896301</v>
      </c>
      <c r="JQ60">
        <v>24.333824365848098</v>
      </c>
      <c r="JR60">
        <v>28.317657198553498</v>
      </c>
      <c r="JS60">
        <v>31.067585498402266</v>
      </c>
      <c r="JT60">
        <v>31.571408006268715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14.718255714289096</v>
      </c>
      <c r="KL60">
        <v>21.485726544406635</v>
      </c>
      <c r="KM60">
        <v>27.160334882851743</v>
      </c>
      <c r="KN60">
        <v>30.152302573258407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9.4866212016984708</v>
      </c>
      <c r="LG60">
        <v>19.669144829880874</v>
      </c>
      <c r="LH60">
        <v>24.618233940670645</v>
      </c>
      <c r="LI60" s="102"/>
      <c r="LJ60" s="102"/>
      <c r="LL60" s="102" t="s">
        <v>102</v>
      </c>
      <c r="LR60">
        <v>8</v>
      </c>
      <c r="LS60" s="44">
        <v>0.4</v>
      </c>
      <c r="LT60">
        <f t="shared" si="42"/>
        <v>0</v>
      </c>
      <c r="LU60">
        <f t="shared" si="43"/>
        <v>0</v>
      </c>
      <c r="LV60">
        <f t="shared" si="43"/>
        <v>0</v>
      </c>
      <c r="LW60">
        <f t="shared" si="43"/>
        <v>0</v>
      </c>
      <c r="LX60">
        <f t="shared" si="43"/>
        <v>0</v>
      </c>
      <c r="LY60">
        <f t="shared" si="49"/>
        <v>0</v>
      </c>
      <c r="LZ60">
        <f t="shared" si="49"/>
        <v>0</v>
      </c>
      <c r="MA60">
        <f t="shared" si="49"/>
        <v>0</v>
      </c>
      <c r="MB60">
        <f t="shared" si="49"/>
        <v>-3963.1782614587128</v>
      </c>
      <c r="MC60">
        <f t="shared" si="49"/>
        <v>-4214.2664214673423</v>
      </c>
      <c r="MD60">
        <f t="shared" si="49"/>
        <v>-4277.4756350345742</v>
      </c>
      <c r="ME60">
        <f t="shared" si="49"/>
        <v>-4253.3320562071676</v>
      </c>
      <c r="MF60">
        <f t="shared" si="49"/>
        <v>-4266.6034325787514</v>
      </c>
      <c r="MG60">
        <f t="shared" si="49"/>
        <v>-4289.7407586203317</v>
      </c>
      <c r="MH60">
        <f t="shared" si="49"/>
        <v>-4270.7531281134779</v>
      </c>
      <c r="MI60">
        <f t="shared" si="49"/>
        <v>-4253.7115252451258</v>
      </c>
      <c r="MJ60">
        <f t="shared" si="49"/>
        <v>-4255.6900966913363</v>
      </c>
      <c r="MK60">
        <f t="shared" si="49"/>
        <v>-4225.5099547078389</v>
      </c>
      <c r="ML60">
        <f t="shared" si="49"/>
        <v>-4247.3644293318903</v>
      </c>
      <c r="MM60">
        <f t="shared" si="49"/>
        <v>-4248.9128824201925</v>
      </c>
      <c r="MO60" s="95">
        <f t="shared" si="46"/>
        <v>2.69508E+18</v>
      </c>
      <c r="MP60" s="44">
        <f t="shared" si="47"/>
        <v>10.398960000000001</v>
      </c>
      <c r="MQ60" s="44">
        <v>0.4</v>
      </c>
      <c r="MR60" s="35">
        <f>0.6*MC60+0.4*MD60</f>
        <v>-4239.5501068942349</v>
      </c>
      <c r="MS60" s="35">
        <f t="shared" si="48"/>
        <v>-4.2395501068942352</v>
      </c>
      <c r="MT60" s="35">
        <f t="shared" si="45"/>
        <v>-1.5730702268185861</v>
      </c>
      <c r="MU60" s="35">
        <v>23.551419385935873</v>
      </c>
    </row>
    <row r="61" spans="1:37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2.2869792424831448E-2</v>
      </c>
      <c r="H61">
        <v>2.4602128815564395E-2</v>
      </c>
      <c r="I61">
        <v>2.5138223791109016E-2</v>
      </c>
      <c r="J61">
        <v>2.4551310050191316E-2</v>
      </c>
      <c r="K61">
        <v>2.4964901955537407E-2</v>
      </c>
      <c r="L61">
        <v>2.5187937130755525E-2</v>
      </c>
      <c r="M61">
        <v>2.4954577453145541E-2</v>
      </c>
      <c r="N61">
        <v>2.5113940591578746E-2</v>
      </c>
      <c r="O61">
        <v>2.4432738205125749E-2</v>
      </c>
      <c r="P61">
        <v>2.4799690014234078E-2</v>
      </c>
      <c r="Q61">
        <v>2.4709854491729862E-2</v>
      </c>
      <c r="R61">
        <v>2.4738870794476425E-2</v>
      </c>
      <c r="S61">
        <v>2.4375043758663065E-2</v>
      </c>
      <c r="T61">
        <v>2.4542281919212813E-2</v>
      </c>
      <c r="U61">
        <v>0</v>
      </c>
      <c r="V61">
        <v>0</v>
      </c>
      <c r="W61">
        <v>0</v>
      </c>
      <c r="X61">
        <v>0</v>
      </c>
      <c r="Y61">
        <v>0</v>
      </c>
      <c r="Z61">
        <v>4.7048843445022588E-2</v>
      </c>
      <c r="AA61">
        <v>4.9745650397474299E-2</v>
      </c>
      <c r="AB61">
        <v>5.0028579347052828E-2</v>
      </c>
      <c r="AC61">
        <v>5.0304934749121386E-2</v>
      </c>
      <c r="AD61">
        <v>4.9368474236335828E-2</v>
      </c>
      <c r="AE61">
        <v>4.9907900739404043E-2</v>
      </c>
      <c r="AF61">
        <v>4.9621796520390504E-2</v>
      </c>
      <c r="AG61">
        <v>4.9993143116027393E-2</v>
      </c>
      <c r="AH61">
        <v>4.9502151943791838E-2</v>
      </c>
      <c r="AI61">
        <v>4.9505054861993636E-2</v>
      </c>
      <c r="AJ61">
        <v>5.0085424570256401E-2</v>
      </c>
      <c r="AK61">
        <v>4.972899365638124E-2</v>
      </c>
      <c r="AL61">
        <v>4.9420261886830387E-2</v>
      </c>
      <c r="AM61">
        <v>4.9484308712130838E-2</v>
      </c>
      <c r="AN61">
        <v>4.9538964951465717E-2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6.6882288137484258E-2</v>
      </c>
      <c r="AU61">
        <v>7.3012875102920594E-2</v>
      </c>
      <c r="AV61">
        <v>7.5741419303405375E-2</v>
      </c>
      <c r="AW61">
        <v>7.3876038672703551E-2</v>
      </c>
      <c r="AX61">
        <v>7.4766690483034276E-2</v>
      </c>
      <c r="AY61">
        <v>7.4605934850591818E-2</v>
      </c>
      <c r="AZ61">
        <v>7.4557779764981069E-2</v>
      </c>
      <c r="BA61">
        <v>7.5100048399682665E-2</v>
      </c>
      <c r="BB61">
        <v>7.3981024254974118E-2</v>
      </c>
      <c r="BC61">
        <v>7.3865285357151381E-2</v>
      </c>
      <c r="BD61">
        <v>7.4898920211504919E-2</v>
      </c>
      <c r="BE61">
        <v>7.4440707352169164E-2</v>
      </c>
      <c r="BF61">
        <v>7.4351634639497538E-2</v>
      </c>
      <c r="BG61">
        <v>7.4541938332657848E-2</v>
      </c>
      <c r="BH61">
        <v>7.4880442884326021E-2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9.4534195369704796E-2</v>
      </c>
      <c r="BP61">
        <v>9.8699432396096839E-2</v>
      </c>
      <c r="BQ61">
        <v>9.9948169088446101E-2</v>
      </c>
      <c r="BR61">
        <v>9.9549270522860736E-2</v>
      </c>
      <c r="BS61">
        <v>0.10008731455719298</v>
      </c>
      <c r="BT61">
        <v>9.9480479819768458E-2</v>
      </c>
      <c r="BU61">
        <v>9.9673177205332322E-2</v>
      </c>
      <c r="BV61">
        <v>0.10003098732230682</v>
      </c>
      <c r="BW61">
        <v>9.9608696210336467E-2</v>
      </c>
      <c r="BX61">
        <v>9.8936242749946612E-2</v>
      </c>
      <c r="BY61">
        <v>9.9034434136892197E-2</v>
      </c>
      <c r="BZ61">
        <v>9.866483182115203E-2</v>
      </c>
      <c r="CA61">
        <v>9.9535398364522243E-2</v>
      </c>
      <c r="CB61">
        <v>9.9388989965695382E-2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0.11222920837035463</v>
      </c>
      <c r="CJ61">
        <v>0.12163964073015597</v>
      </c>
      <c r="CK61">
        <v>0.1244084981899581</v>
      </c>
      <c r="CL61">
        <v>0.12339136704898862</v>
      </c>
      <c r="CM61">
        <v>0.12489257541668121</v>
      </c>
      <c r="CN61">
        <v>0.12551238424544245</v>
      </c>
      <c r="CO61">
        <v>0.12533263849173501</v>
      </c>
      <c r="CP61">
        <v>0.12482208720084179</v>
      </c>
      <c r="CQ61">
        <v>0.12271357767093026</v>
      </c>
      <c r="CR61">
        <v>0.12498324879667837</v>
      </c>
      <c r="CS61">
        <v>0.12397775780718248</v>
      </c>
      <c r="CT61">
        <v>0.1232014954633941</v>
      </c>
      <c r="CU61">
        <v>0.12482346407002778</v>
      </c>
      <c r="CV61">
        <v>0.12340812049573002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0.14294813171179599</v>
      </c>
      <c r="DE61">
        <v>0.14829589344010977</v>
      </c>
      <c r="DF61">
        <v>0.15195754319953217</v>
      </c>
      <c r="DG61">
        <v>0.14992556144549676</v>
      </c>
      <c r="DH61">
        <v>0.14934890633129938</v>
      </c>
      <c r="DI61">
        <v>0.14971553377047922</v>
      </c>
      <c r="DJ61">
        <v>0.14914314318388722</v>
      </c>
      <c r="DK61">
        <v>0.15053012909206853</v>
      </c>
      <c r="DL61">
        <v>0.14895172284072469</v>
      </c>
      <c r="DM61">
        <v>0.14788309970126365</v>
      </c>
      <c r="DN61">
        <v>0.14874385726938374</v>
      </c>
      <c r="DO61">
        <v>0.14932198911989911</v>
      </c>
      <c r="DP61">
        <v>0.14854615045302064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0.1657317588860662</v>
      </c>
      <c r="DY61">
        <v>0.17191113017605811</v>
      </c>
      <c r="DZ61">
        <v>0.17388636713114447</v>
      </c>
      <c r="EA61">
        <v>0.17471875106869536</v>
      </c>
      <c r="EB61">
        <v>0.17417658337268377</v>
      </c>
      <c r="EC61">
        <v>0.17444579238825395</v>
      </c>
      <c r="ED61">
        <v>0.17502684463369836</v>
      </c>
      <c r="EE61">
        <v>0.17406826535865846</v>
      </c>
      <c r="EF61">
        <v>0.17365502671194027</v>
      </c>
      <c r="EG61">
        <v>0.17208265769913814</v>
      </c>
      <c r="EH61">
        <v>0.1738717589175478</v>
      </c>
      <c r="EI61">
        <v>0.17403496260584869</v>
      </c>
      <c r="EJ61">
        <v>0.17236434478483245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0.19465771504619359</v>
      </c>
      <c r="ET61">
        <v>0.19881209156596821</v>
      </c>
      <c r="EU61">
        <v>0.20003669385996059</v>
      </c>
      <c r="EV61">
        <v>0.20010301087610224</v>
      </c>
      <c r="EW61">
        <v>0.19978943932419371</v>
      </c>
      <c r="EX61">
        <v>0.20115009541092743</v>
      </c>
      <c r="EY61">
        <v>0.19834732028811763</v>
      </c>
      <c r="EZ61">
        <v>0.19766347884767918</v>
      </c>
      <c r="FA61">
        <v>0.19814750078024498</v>
      </c>
      <c r="FB61">
        <v>0.19803734408182302</v>
      </c>
      <c r="FC61">
        <v>0.1984093360195264</v>
      </c>
      <c r="FD61">
        <v>0.19770831928238877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0.21257278756174292</v>
      </c>
      <c r="FN61">
        <v>0.22339402669014038</v>
      </c>
      <c r="FO61">
        <v>0.22381426693963408</v>
      </c>
      <c r="FP61">
        <v>0.22374456081618127</v>
      </c>
      <c r="FQ61">
        <v>0.22555681729999078</v>
      </c>
      <c r="FR61">
        <v>0.22437440694878102</v>
      </c>
      <c r="FS61">
        <v>0.22181151960934567</v>
      </c>
      <c r="FT61">
        <v>0.2226271744491316</v>
      </c>
      <c r="FU61">
        <v>0.22161747042444543</v>
      </c>
      <c r="FV61">
        <v>0.22288701326532082</v>
      </c>
      <c r="FW61">
        <v>0.22249935591681516</v>
      </c>
      <c r="FX61">
        <v>0.22143861779515214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0.24678976015268778</v>
      </c>
      <c r="GI61">
        <v>0.24962906699023829</v>
      </c>
      <c r="GJ61">
        <v>0.24990215276969951</v>
      </c>
      <c r="GK61">
        <v>0.24996529124469807</v>
      </c>
      <c r="GL61">
        <v>0.25075861494429924</v>
      </c>
      <c r="GM61">
        <v>0.24731165062763585</v>
      </c>
      <c r="GN61">
        <v>0.24787174118345501</v>
      </c>
      <c r="GO61">
        <v>0.24812314838822419</v>
      </c>
      <c r="GP61">
        <v>0.24696020705544913</v>
      </c>
      <c r="GQ61">
        <v>0.2484583859001929</v>
      </c>
      <c r="GR61">
        <v>0.24632810296658958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0.26294828339966086</v>
      </c>
      <c r="HD61">
        <v>0.27246352872830348</v>
      </c>
      <c r="HE61">
        <v>0.2744654512626607</v>
      </c>
      <c r="HF61">
        <v>0.27361463786125562</v>
      </c>
      <c r="HG61">
        <v>0.27374224809174263</v>
      </c>
      <c r="HH61">
        <v>0.27267105184188434</v>
      </c>
      <c r="HI61">
        <v>0.27175781914381858</v>
      </c>
      <c r="HJ61">
        <v>0.27192052428788815</v>
      </c>
      <c r="HK61">
        <v>0.27232799442543271</v>
      </c>
      <c r="HL61">
        <v>0.2713490083723944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0.28614096802575401</v>
      </c>
      <c r="HY61">
        <v>0.29715059324772419</v>
      </c>
      <c r="HZ61">
        <v>0.29939426765606891</v>
      </c>
      <c r="IA61">
        <v>0.29648344037830704</v>
      </c>
      <c r="IB61">
        <v>0.29624964283123478</v>
      </c>
      <c r="IC61">
        <v>0.29811003591517871</v>
      </c>
      <c r="ID61">
        <v>0.29571729587151535</v>
      </c>
      <c r="IE61">
        <v>0.29783655358121358</v>
      </c>
      <c r="IF61">
        <v>0.29697390895782244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0.31919775712442594</v>
      </c>
      <c r="IU61">
        <v>0.31769296383088941</v>
      </c>
      <c r="IV61">
        <v>0.3213756962435374</v>
      </c>
      <c r="IW61">
        <v>0.3209263148728787</v>
      </c>
      <c r="IX61">
        <v>0.32314543430332049</v>
      </c>
      <c r="IY61">
        <v>0.32264978639972269</v>
      </c>
      <c r="IZ61">
        <v>0.32158843518711006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0.22544036591667374</v>
      </c>
      <c r="JP61">
        <v>0.31869305169560319</v>
      </c>
      <c r="JQ61">
        <v>0.34508230885011049</v>
      </c>
      <c r="JR61">
        <v>0.34601920126159719</v>
      </c>
      <c r="JS61">
        <v>0.34517415813977381</v>
      </c>
      <c r="JT61">
        <v>0.3465107651459518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0.33716738934738771</v>
      </c>
      <c r="KL61">
        <v>0.36743960431891576</v>
      </c>
      <c r="KM61">
        <v>0.36941625428711683</v>
      </c>
      <c r="KN61">
        <v>0.36973075334487232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0.26666666666666672</v>
      </c>
      <c r="LG61">
        <v>0.37854233877158655</v>
      </c>
      <c r="LH61">
        <v>0.3945507965600541</v>
      </c>
      <c r="LI61" s="102"/>
      <c r="LJ61" s="102"/>
      <c r="LL61" s="102" t="s">
        <v>104</v>
      </c>
      <c r="LR61">
        <v>9</v>
      </c>
      <c r="LS61" s="44">
        <v>0.45</v>
      </c>
      <c r="LT61">
        <f t="shared" si="42"/>
        <v>0</v>
      </c>
      <c r="LU61">
        <f t="shared" si="43"/>
        <v>0</v>
      </c>
      <c r="LV61">
        <f t="shared" si="43"/>
        <v>0</v>
      </c>
      <c r="LW61">
        <f t="shared" si="43"/>
        <v>0</v>
      </c>
      <c r="LX61">
        <f t="shared" si="43"/>
        <v>0</v>
      </c>
      <c r="LY61">
        <f t="shared" si="49"/>
        <v>0</v>
      </c>
      <c r="LZ61">
        <f t="shared" si="49"/>
        <v>0</v>
      </c>
      <c r="MA61">
        <f t="shared" si="49"/>
        <v>0</v>
      </c>
      <c r="MB61">
        <f t="shared" si="49"/>
        <v>-4165.3141473715277</v>
      </c>
      <c r="MC61">
        <f t="shared" si="49"/>
        <v>-4418.5616537545047</v>
      </c>
      <c r="MD61">
        <f t="shared" si="49"/>
        <v>-4621.1492315231408</v>
      </c>
      <c r="ME61">
        <f t="shared" si="49"/>
        <v>-4650.0629370067309</v>
      </c>
      <c r="MF61">
        <f t="shared" si="49"/>
        <v>-4644.7003582331854</v>
      </c>
      <c r="MG61">
        <f t="shared" si="49"/>
        <v>-4666.9195628609359</v>
      </c>
      <c r="MH61">
        <f t="shared" si="49"/>
        <v>-4657.0114421174603</v>
      </c>
      <c r="MI61">
        <f t="shared" si="49"/>
        <v>-4613.7590405028859</v>
      </c>
      <c r="MJ61">
        <f t="shared" si="49"/>
        <v>-4606.8468395371201</v>
      </c>
      <c r="MK61">
        <f t="shared" si="49"/>
        <v>-4606.5901874458959</v>
      </c>
      <c r="ML61">
        <f t="shared" si="49"/>
        <v>-4604.694727015918</v>
      </c>
      <c r="MM61">
        <f t="shared" si="49"/>
        <v>-4623.2954067177416</v>
      </c>
      <c r="MO61" s="95">
        <f t="shared" si="46"/>
        <v>2.79199E+18</v>
      </c>
      <c r="MP61" s="44">
        <f t="shared" si="47"/>
        <v>10.996305</v>
      </c>
      <c r="MQ61" s="44">
        <v>0.45</v>
      </c>
      <c r="MR61" s="35">
        <f>0.01*MC61+0.99*MD61</f>
        <v>-4619.1233557454543</v>
      </c>
      <c r="MS61" s="35">
        <f t="shared" si="48"/>
        <v>-4.6191233557454545</v>
      </c>
      <c r="MT61" s="35">
        <f t="shared" si="45"/>
        <v>-1.6544197349365342</v>
      </c>
      <c r="MU61" s="35">
        <v>24.935830609202593</v>
      </c>
    </row>
    <row r="62" spans="1:37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2.2869792424831448E-2</v>
      </c>
      <c r="H62">
        <v>2.4602128815564395E-2</v>
      </c>
      <c r="I62">
        <v>2.5138223791109016E-2</v>
      </c>
      <c r="J62">
        <v>2.4551310050191316E-2</v>
      </c>
      <c r="K62">
        <v>2.4964901955537414E-2</v>
      </c>
      <c r="L62">
        <v>2.5187937130755525E-2</v>
      </c>
      <c r="M62">
        <v>2.4954577453145541E-2</v>
      </c>
      <c r="N62">
        <v>2.5113940591578746E-2</v>
      </c>
      <c r="O62">
        <v>2.4432738205125749E-2</v>
      </c>
      <c r="P62">
        <v>2.4799690014234078E-2</v>
      </c>
      <c r="Q62">
        <v>2.4709854491729865E-2</v>
      </c>
      <c r="R62">
        <v>2.4738870794476425E-2</v>
      </c>
      <c r="S62">
        <v>2.4375043758663065E-2</v>
      </c>
      <c r="T62">
        <v>2.4542281919212813E-2</v>
      </c>
      <c r="U62">
        <v>0</v>
      </c>
      <c r="V62">
        <v>0</v>
      </c>
      <c r="W62">
        <v>0</v>
      </c>
      <c r="X62">
        <v>0</v>
      </c>
      <c r="Y62">
        <v>0</v>
      </c>
      <c r="Z62">
        <v>4.7048843445022588E-2</v>
      </c>
      <c r="AA62">
        <v>4.9745650397474299E-2</v>
      </c>
      <c r="AB62">
        <v>5.0028579347052828E-2</v>
      </c>
      <c r="AC62">
        <v>5.0304934749121386E-2</v>
      </c>
      <c r="AD62">
        <v>4.9368474236335828E-2</v>
      </c>
      <c r="AE62">
        <v>4.9907900739404043E-2</v>
      </c>
      <c r="AF62">
        <v>4.9621796520390511E-2</v>
      </c>
      <c r="AG62">
        <v>4.9993143116027393E-2</v>
      </c>
      <c r="AH62">
        <v>4.9502151943791838E-2</v>
      </c>
      <c r="AI62">
        <v>4.9505054861993636E-2</v>
      </c>
      <c r="AJ62">
        <v>5.0085424570256401E-2</v>
      </c>
      <c r="AK62">
        <v>4.972899365638124E-2</v>
      </c>
      <c r="AL62">
        <v>4.9420261886830387E-2</v>
      </c>
      <c r="AM62">
        <v>4.9484308712130838E-2</v>
      </c>
      <c r="AN62">
        <v>4.9538964951465717E-2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6.6882288137484258E-2</v>
      </c>
      <c r="AU62">
        <v>7.3012875102920594E-2</v>
      </c>
      <c r="AV62">
        <v>7.5741419303405375E-2</v>
      </c>
      <c r="AW62">
        <v>7.3876038672703551E-2</v>
      </c>
      <c r="AX62">
        <v>7.4766690483034276E-2</v>
      </c>
      <c r="AY62">
        <v>7.4605934850591818E-2</v>
      </c>
      <c r="AZ62">
        <v>7.4557779764981069E-2</v>
      </c>
      <c r="BA62">
        <v>7.5100048399682665E-2</v>
      </c>
      <c r="BB62">
        <v>7.3981024254974118E-2</v>
      </c>
      <c r="BC62">
        <v>7.3865285357151395E-2</v>
      </c>
      <c r="BD62">
        <v>7.4898920211504932E-2</v>
      </c>
      <c r="BE62">
        <v>7.4440707352169164E-2</v>
      </c>
      <c r="BF62">
        <v>7.4351634639497538E-2</v>
      </c>
      <c r="BG62">
        <v>7.4541938332657848E-2</v>
      </c>
      <c r="BH62">
        <v>7.4880442884326021E-2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9.453419536970481E-2</v>
      </c>
      <c r="BP62">
        <v>9.8699432396096839E-2</v>
      </c>
      <c r="BQ62">
        <v>9.9948169088446115E-2</v>
      </c>
      <c r="BR62">
        <v>9.9549270522860736E-2</v>
      </c>
      <c r="BS62">
        <v>0.10008731455719298</v>
      </c>
      <c r="BT62">
        <v>9.9480479819768458E-2</v>
      </c>
      <c r="BU62">
        <v>9.9673177205332322E-2</v>
      </c>
      <c r="BV62">
        <v>0.10003098732230681</v>
      </c>
      <c r="BW62">
        <v>9.9608696210336467E-2</v>
      </c>
      <c r="BX62">
        <v>9.8936242749946612E-2</v>
      </c>
      <c r="BY62">
        <v>9.903443413689221E-2</v>
      </c>
      <c r="BZ62">
        <v>9.8664831821152044E-2</v>
      </c>
      <c r="CA62">
        <v>9.9535398364522243E-2</v>
      </c>
      <c r="CB62">
        <v>9.9388989965695396E-2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0.11222920837035463</v>
      </c>
      <c r="CJ62">
        <v>0.12163964073015597</v>
      </c>
      <c r="CK62">
        <v>0.12440849818995808</v>
      </c>
      <c r="CL62">
        <v>0.12339136704898862</v>
      </c>
      <c r="CM62">
        <v>0.12489257541668121</v>
      </c>
      <c r="CN62">
        <v>0.12551238424544245</v>
      </c>
      <c r="CO62">
        <v>0.12533263849173501</v>
      </c>
      <c r="CP62">
        <v>0.12482208720084179</v>
      </c>
      <c r="CQ62">
        <v>0.12271357767093026</v>
      </c>
      <c r="CR62">
        <v>0.12498324879667837</v>
      </c>
      <c r="CS62">
        <v>0.12397775780718248</v>
      </c>
      <c r="CT62">
        <v>0.12320149546339408</v>
      </c>
      <c r="CU62">
        <v>0.12482346407002776</v>
      </c>
      <c r="CV62">
        <v>0.12340812049573002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0.14294813171179599</v>
      </c>
      <c r="DE62">
        <v>0.14829589344010977</v>
      </c>
      <c r="DF62">
        <v>0.15195754319953217</v>
      </c>
      <c r="DG62">
        <v>0.14992556144549676</v>
      </c>
      <c r="DH62">
        <v>0.14934890633129938</v>
      </c>
      <c r="DI62">
        <v>0.14971553377047919</v>
      </c>
      <c r="DJ62">
        <v>0.14914314318388722</v>
      </c>
      <c r="DK62">
        <v>0.15053012909206853</v>
      </c>
      <c r="DL62">
        <v>0.14895172284072469</v>
      </c>
      <c r="DM62">
        <v>0.14788309970126365</v>
      </c>
      <c r="DN62">
        <v>0.14874385726938374</v>
      </c>
      <c r="DO62">
        <v>0.14932198911989911</v>
      </c>
      <c r="DP62">
        <v>0.14854615045302064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0.16573175888606623</v>
      </c>
      <c r="DY62">
        <v>0.17191113017605811</v>
      </c>
      <c r="DZ62">
        <v>0.17388636713114447</v>
      </c>
      <c r="EA62">
        <v>0.17471875106869536</v>
      </c>
      <c r="EB62">
        <v>0.17417658337268377</v>
      </c>
      <c r="EC62">
        <v>0.17444579238825395</v>
      </c>
      <c r="ED62">
        <v>0.17502684463369839</v>
      </c>
      <c r="EE62">
        <v>0.17406826535865849</v>
      </c>
      <c r="EF62">
        <v>0.17365502671194027</v>
      </c>
      <c r="EG62">
        <v>0.17208265769913814</v>
      </c>
      <c r="EH62">
        <v>0.17387175891754775</v>
      </c>
      <c r="EI62">
        <v>0.17403496260584872</v>
      </c>
      <c r="EJ62">
        <v>0.17236434478483245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0.19465771504619359</v>
      </c>
      <c r="ET62">
        <v>0.19881209156596821</v>
      </c>
      <c r="EU62">
        <v>0.20003669385996062</v>
      </c>
      <c r="EV62">
        <v>0.20010301087610224</v>
      </c>
      <c r="EW62">
        <v>0.19978943932419371</v>
      </c>
      <c r="EX62">
        <v>0.2011500954109274</v>
      </c>
      <c r="EY62">
        <v>0.19834732028811763</v>
      </c>
      <c r="EZ62">
        <v>0.19766347884767918</v>
      </c>
      <c r="FA62">
        <v>0.19814750078024498</v>
      </c>
      <c r="FB62">
        <v>0.19803734408182302</v>
      </c>
      <c r="FC62">
        <v>0.1984093360195264</v>
      </c>
      <c r="FD62">
        <v>0.19770831928238872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0.21257278756174292</v>
      </c>
      <c r="FN62">
        <v>0.22339402669014038</v>
      </c>
      <c r="FO62">
        <v>0.22381426693963408</v>
      </c>
      <c r="FP62">
        <v>0.22374456081618124</v>
      </c>
      <c r="FQ62">
        <v>0.22555681729999072</v>
      </c>
      <c r="FR62">
        <v>0.224374406948781</v>
      </c>
      <c r="FS62">
        <v>0.22181151960934567</v>
      </c>
      <c r="FT62">
        <v>0.2226271744491316</v>
      </c>
      <c r="FU62">
        <v>0.22161747042444543</v>
      </c>
      <c r="FV62">
        <v>0.22288701326532082</v>
      </c>
      <c r="FW62">
        <v>0.22249935591681516</v>
      </c>
      <c r="FX62">
        <v>0.22143861779515217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0.24678976015268778</v>
      </c>
      <c r="GI62">
        <v>0.24962906699023829</v>
      </c>
      <c r="GJ62">
        <v>0.24990215276969949</v>
      </c>
      <c r="GK62">
        <v>0.24996529124469807</v>
      </c>
      <c r="GL62">
        <v>0.25075861494429924</v>
      </c>
      <c r="GM62">
        <v>0.24731165062763585</v>
      </c>
      <c r="GN62">
        <v>0.24787174118345498</v>
      </c>
      <c r="GO62">
        <v>0.24812314838822416</v>
      </c>
      <c r="GP62">
        <v>0.24696020705544913</v>
      </c>
      <c r="GQ62">
        <v>0.2484583859001929</v>
      </c>
      <c r="GR62">
        <v>0.24632810296658958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0.26294828339966086</v>
      </c>
      <c r="HD62">
        <v>0.27246352872830354</v>
      </c>
      <c r="HE62">
        <v>0.2744654512626607</v>
      </c>
      <c r="HF62">
        <v>0.27361463786125562</v>
      </c>
      <c r="HG62">
        <v>0.27374224809174263</v>
      </c>
      <c r="HH62">
        <v>0.27267105184188434</v>
      </c>
      <c r="HI62">
        <v>0.27175781914381852</v>
      </c>
      <c r="HJ62">
        <v>0.27192052428788815</v>
      </c>
      <c r="HK62">
        <v>0.27232799442543271</v>
      </c>
      <c r="HL62">
        <v>0.2713490083723944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0.28614096802575406</v>
      </c>
      <c r="HY62">
        <v>0.29715059324772419</v>
      </c>
      <c r="HZ62">
        <v>0.29939426765606891</v>
      </c>
      <c r="IA62">
        <v>0.29648344037830704</v>
      </c>
      <c r="IB62">
        <v>0.29624964283123484</v>
      </c>
      <c r="IC62">
        <v>0.29811003591517871</v>
      </c>
      <c r="ID62">
        <v>0.29571729587151535</v>
      </c>
      <c r="IE62">
        <v>0.29783655358121358</v>
      </c>
      <c r="IF62">
        <v>0.29697390895782239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0.31919775712442594</v>
      </c>
      <c r="IU62">
        <v>0.31769296383088946</v>
      </c>
      <c r="IV62">
        <v>0.3213756962435374</v>
      </c>
      <c r="IW62">
        <v>0.3209263148728787</v>
      </c>
      <c r="IX62">
        <v>0.32314543430332054</v>
      </c>
      <c r="IY62">
        <v>0.32264978639972269</v>
      </c>
      <c r="IZ62">
        <v>0.32158843518711006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0.22544036591667374</v>
      </c>
      <c r="JP62">
        <v>0.31869305169560319</v>
      </c>
      <c r="JQ62">
        <v>0.34508230885011049</v>
      </c>
      <c r="JR62">
        <v>0.34601920126159719</v>
      </c>
      <c r="JS62">
        <v>0.34517415813977381</v>
      </c>
      <c r="JT62">
        <v>0.34651076514595169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0.33716738934738771</v>
      </c>
      <c r="KL62">
        <v>0.36743960431891576</v>
      </c>
      <c r="KM62">
        <v>0.36941625428711683</v>
      </c>
      <c r="KN62">
        <v>0.36973075334487232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0.26666666666666666</v>
      </c>
      <c r="LG62">
        <v>0.3785423387715865</v>
      </c>
      <c r="LH62">
        <v>0.39455079656005415</v>
      </c>
      <c r="LI62" s="102"/>
      <c r="LJ62" s="102"/>
      <c r="LL62" s="102" t="s">
        <v>106</v>
      </c>
      <c r="LR62">
        <v>10</v>
      </c>
      <c r="LS62" s="44">
        <v>0.5</v>
      </c>
      <c r="LT62">
        <f t="shared" si="42"/>
        <v>0</v>
      </c>
      <c r="LU62">
        <f t="shared" si="43"/>
        <v>0</v>
      </c>
      <c r="LV62">
        <f t="shared" si="43"/>
        <v>0</v>
      </c>
      <c r="LW62">
        <f t="shared" si="43"/>
        <v>0</v>
      </c>
      <c r="LX62">
        <f t="shared" si="43"/>
        <v>0</v>
      </c>
      <c r="LY62">
        <f t="shared" si="49"/>
        <v>0</v>
      </c>
      <c r="LZ62">
        <f t="shared" si="49"/>
        <v>0</v>
      </c>
      <c r="MA62">
        <f t="shared" si="49"/>
        <v>0</v>
      </c>
      <c r="MB62">
        <f t="shared" si="49"/>
        <v>0</v>
      </c>
      <c r="MC62">
        <f t="shared" si="49"/>
        <v>-4574.9208615443476</v>
      </c>
      <c r="MD62">
        <f t="shared" si="49"/>
        <v>-4887.2783653034821</v>
      </c>
      <c r="ME62">
        <f t="shared" si="49"/>
        <v>-5009.3060722417194</v>
      </c>
      <c r="MF62">
        <f t="shared" si="49"/>
        <v>-5027.9902837567624</v>
      </c>
      <c r="MG62">
        <f t="shared" si="49"/>
        <v>-4964.2641888178805</v>
      </c>
      <c r="MH62">
        <f t="shared" si="49"/>
        <v>-4951.2179409756809</v>
      </c>
      <c r="MI62">
        <f t="shared" si="49"/>
        <v>-4965.8328707212495</v>
      </c>
      <c r="MJ62">
        <f t="shared" si="49"/>
        <v>-4968.3828674366596</v>
      </c>
      <c r="MK62">
        <f t="shared" si="49"/>
        <v>-4968.6764902123341</v>
      </c>
      <c r="ML62">
        <f t="shared" si="49"/>
        <v>-4954.0224491003592</v>
      </c>
      <c r="MM62">
        <f t="shared" si="49"/>
        <v>-4939.6074743087484</v>
      </c>
      <c r="MO62" s="95">
        <f t="shared" si="46"/>
        <v>2.8889E+18</v>
      </c>
      <c r="MP62" s="44">
        <f t="shared" si="47"/>
        <v>11.59365</v>
      </c>
      <c r="MQ62" s="44">
        <v>0.5</v>
      </c>
      <c r="MR62" s="35">
        <f>0.41*MD62+0.59*ME62</f>
        <v>-4959.2747123970421</v>
      </c>
      <c r="MS62" s="35">
        <f t="shared" si="48"/>
        <v>-4.9592747123970424</v>
      </c>
      <c r="MT62" s="35">
        <f t="shared" si="45"/>
        <v>-1.7166654132704635</v>
      </c>
      <c r="MU62" s="35">
        <v>25.351328015622943</v>
      </c>
    </row>
    <row r="63" spans="1:37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 s="102"/>
      <c r="LJ63" s="102"/>
      <c r="LL63" s="102" t="s">
        <v>108</v>
      </c>
      <c r="LN63" s="147" t="s">
        <v>1325</v>
      </c>
      <c r="LO63" s="148">
        <v>0</v>
      </c>
      <c r="LP63" s="148">
        <v>0</v>
      </c>
      <c r="LR63">
        <v>11</v>
      </c>
      <c r="LS63" s="44">
        <v>0.55000000000000004</v>
      </c>
      <c r="LT63">
        <f t="shared" si="42"/>
        <v>0</v>
      </c>
      <c r="LU63">
        <f t="shared" si="43"/>
        <v>0</v>
      </c>
      <c r="LV63">
        <f t="shared" si="43"/>
        <v>0</v>
      </c>
      <c r="LW63">
        <f t="shared" si="43"/>
        <v>0</v>
      </c>
      <c r="LX63">
        <f t="shared" si="43"/>
        <v>0</v>
      </c>
      <c r="LY63">
        <f t="shared" si="49"/>
        <v>0</v>
      </c>
      <c r="LZ63">
        <f t="shared" si="49"/>
        <v>0</v>
      </c>
      <c r="MA63">
        <f t="shared" si="49"/>
        <v>0</v>
      </c>
      <c r="MB63">
        <f t="shared" si="49"/>
        <v>0</v>
      </c>
      <c r="MC63">
        <f t="shared" si="49"/>
        <v>0</v>
      </c>
      <c r="MD63">
        <f t="shared" si="49"/>
        <v>-4813.6817711368567</v>
      </c>
      <c r="ME63">
        <f t="shared" si="49"/>
        <v>-5132.9723306435681</v>
      </c>
      <c r="MF63">
        <f t="shared" si="49"/>
        <v>-5319.0261061260426</v>
      </c>
      <c r="MG63">
        <f t="shared" si="49"/>
        <v>-5364.1716715270813</v>
      </c>
      <c r="MH63">
        <f t="shared" si="49"/>
        <v>-5318.5970487464365</v>
      </c>
      <c r="MI63">
        <f t="shared" si="49"/>
        <v>-5305.6682477854501</v>
      </c>
      <c r="MJ63">
        <f t="shared" si="49"/>
        <v>-5327.9882601488935</v>
      </c>
      <c r="MK63">
        <f t="shared" si="49"/>
        <v>-5287.9988073920904</v>
      </c>
      <c r="ML63">
        <f t="shared" si="49"/>
        <v>-5315.7993357564828</v>
      </c>
      <c r="MM63">
        <f t="shared" si="49"/>
        <v>-5324.1412436489318</v>
      </c>
      <c r="MO63" s="95">
        <f t="shared" si="46"/>
        <v>2.98581E+18</v>
      </c>
      <c r="MP63" s="44">
        <f t="shared" si="47"/>
        <v>12.190995000000001</v>
      </c>
      <c r="MQ63" s="44">
        <v>0.55000000000000004</v>
      </c>
      <c r="MR63" s="35">
        <f>0.8*ME63+0.2*MF63</f>
        <v>-5170.1830857400637</v>
      </c>
      <c r="MS63" s="35">
        <f t="shared" si="48"/>
        <v>-5.1701830857400637</v>
      </c>
      <c r="MT63" s="35">
        <f t="shared" si="45"/>
        <v>-1.7315847578178327</v>
      </c>
      <c r="MU63" s="35">
        <v>22.329330973549432</v>
      </c>
    </row>
    <row r="64" spans="1:37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0.15734417188283895</v>
      </c>
      <c r="H64">
        <v>0.16926264625108214</v>
      </c>
      <c r="I64">
        <v>0.1729509796828291</v>
      </c>
      <c r="J64">
        <v>0.16891301314531609</v>
      </c>
      <c r="K64">
        <v>0.17175852545409653</v>
      </c>
      <c r="L64">
        <v>0.17329300745959753</v>
      </c>
      <c r="M64">
        <v>0.17168749287764029</v>
      </c>
      <c r="N64">
        <v>0.17278391127006124</v>
      </c>
      <c r="O64">
        <v>0.16809723885126454</v>
      </c>
      <c r="P64">
        <v>0.17062186729792939</v>
      </c>
      <c r="Q64">
        <v>0.17000379890309994</v>
      </c>
      <c r="R64">
        <v>0.17020343106599689</v>
      </c>
      <c r="S64">
        <v>0.1677003010596001</v>
      </c>
      <c r="T64">
        <v>0.16885089960418304</v>
      </c>
      <c r="U64">
        <v>0</v>
      </c>
      <c r="V64">
        <v>0</v>
      </c>
      <c r="W64">
        <v>0</v>
      </c>
      <c r="X64">
        <v>0</v>
      </c>
      <c r="Y64">
        <v>0</v>
      </c>
      <c r="Z64">
        <v>0.32369604290175352</v>
      </c>
      <c r="AA64">
        <v>0.34225007473462227</v>
      </c>
      <c r="AB64">
        <v>0.34419662590772171</v>
      </c>
      <c r="AC64">
        <v>0.34609795107395291</v>
      </c>
      <c r="AD64">
        <v>0.3396551027459892</v>
      </c>
      <c r="AE64">
        <v>0.34336635708709912</v>
      </c>
      <c r="AF64">
        <v>0.34139796006028478</v>
      </c>
      <c r="AG64">
        <v>0.34395282463826676</v>
      </c>
      <c r="AH64">
        <v>0.34057480537328544</v>
      </c>
      <c r="AI64">
        <v>0.34059477745051381</v>
      </c>
      <c r="AJ64">
        <v>0.34458772104336244</v>
      </c>
      <c r="AK64">
        <v>0.34213547635590175</v>
      </c>
      <c r="AL64">
        <v>0.34001140178139122</v>
      </c>
      <c r="AM64">
        <v>0.34045204393945883</v>
      </c>
      <c r="AN64">
        <v>0.34082807886608391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0.46015014238589208</v>
      </c>
      <c r="AU64">
        <v>0.50232858070809538</v>
      </c>
      <c r="AV64">
        <v>0.52110096480742851</v>
      </c>
      <c r="AW64">
        <v>0.50826714606819923</v>
      </c>
      <c r="AX64">
        <v>0.5143948305232745</v>
      </c>
      <c r="AY64">
        <v>0.5132888317720703</v>
      </c>
      <c r="AZ64">
        <v>0.512957524783069</v>
      </c>
      <c r="BA64">
        <v>0.5166883329898152</v>
      </c>
      <c r="BB64">
        <v>0.50898944687422232</v>
      </c>
      <c r="BC64">
        <v>0.50819316325720043</v>
      </c>
      <c r="BD64">
        <v>0.51530457105515315</v>
      </c>
      <c r="BE64">
        <v>0.51215206658292256</v>
      </c>
      <c r="BF64">
        <v>0.51153924631974268</v>
      </c>
      <c r="BG64">
        <v>0.51284853572868505</v>
      </c>
      <c r="BH64">
        <v>0.51517744704416146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0.65039526414356974</v>
      </c>
      <c r="BP64">
        <v>0.67905209488514795</v>
      </c>
      <c r="BQ64">
        <v>0.68764340332850893</v>
      </c>
      <c r="BR64">
        <v>0.68489898119728099</v>
      </c>
      <c r="BS64">
        <v>0.6886007241534855</v>
      </c>
      <c r="BT64">
        <v>0.68442570116000612</v>
      </c>
      <c r="BU64">
        <v>0.68575145917268632</v>
      </c>
      <c r="BV64">
        <v>0.68821319277746995</v>
      </c>
      <c r="BW64">
        <v>0.68530782992711381</v>
      </c>
      <c r="BX64">
        <v>0.68068135011963116</v>
      </c>
      <c r="BY64">
        <v>0.68135690686181649</v>
      </c>
      <c r="BZ64">
        <v>0.67881404292952574</v>
      </c>
      <c r="CA64">
        <v>0.68480354074791117</v>
      </c>
      <c r="CB64">
        <v>0.68379625096398278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0.7721369535880378</v>
      </c>
      <c r="CJ64">
        <v>0.83688072822347204</v>
      </c>
      <c r="CK64">
        <v>0.85593046754690982</v>
      </c>
      <c r="CL64">
        <v>0.8489326052970414</v>
      </c>
      <c r="CM64">
        <v>0.85926091886676548</v>
      </c>
      <c r="CN64">
        <v>0.86352520360864193</v>
      </c>
      <c r="CO64">
        <v>0.86228855282313521</v>
      </c>
      <c r="CP64">
        <v>0.85877595994179179</v>
      </c>
      <c r="CQ64">
        <v>0.84426941437599823</v>
      </c>
      <c r="CR64">
        <v>0.85988475172114476</v>
      </c>
      <c r="CS64">
        <v>0.85296697371341412</v>
      </c>
      <c r="CT64">
        <v>0.84762628878815116</v>
      </c>
      <c r="CU64">
        <v>0.85878543280178943</v>
      </c>
      <c r="CV64">
        <v>0.84904786901062135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0.98348314617715527</v>
      </c>
      <c r="DE64">
        <v>1.0202757468679531</v>
      </c>
      <c r="DF64">
        <v>1.0454678972127807</v>
      </c>
      <c r="DG64">
        <v>1.0314878627450157</v>
      </c>
      <c r="DH64">
        <v>1.0275204755593383</v>
      </c>
      <c r="DI64">
        <v>1.030042872340895</v>
      </c>
      <c r="DJ64">
        <v>1.026104825105141</v>
      </c>
      <c r="DK64">
        <v>1.0356472881534309</v>
      </c>
      <c r="DL64">
        <v>1.0247878531441821</v>
      </c>
      <c r="DM64">
        <v>1.017435725944692</v>
      </c>
      <c r="DN64">
        <v>1.0233577380133589</v>
      </c>
      <c r="DO64">
        <v>1.0273352851449014</v>
      </c>
      <c r="DP64">
        <v>1.0219975151167788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1.1402345011361481</v>
      </c>
      <c r="DY64">
        <v>1.1827485756112812</v>
      </c>
      <c r="DZ64">
        <v>1.1963382058622745</v>
      </c>
      <c r="EA64">
        <v>1.202065007352626</v>
      </c>
      <c r="EB64">
        <v>1.1983348936040652</v>
      </c>
      <c r="EC64">
        <v>1.2001870516311852</v>
      </c>
      <c r="ED64">
        <v>1.2041846910798437</v>
      </c>
      <c r="EE64">
        <v>1.1975896656675704</v>
      </c>
      <c r="EF64">
        <v>1.1947465837781499</v>
      </c>
      <c r="EG64">
        <v>1.1839286849700703</v>
      </c>
      <c r="EH64">
        <v>1.1962377013527297</v>
      </c>
      <c r="EI64">
        <v>1.1973605427282399</v>
      </c>
      <c r="EJ64">
        <v>1.1858666921196477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1.339245079517813</v>
      </c>
      <c r="ET64">
        <v>1.3678271899738657</v>
      </c>
      <c r="EU64">
        <v>1.3762524537565317</v>
      </c>
      <c r="EV64">
        <v>1.3767087148275883</v>
      </c>
      <c r="EW64">
        <v>1.3745513425504543</v>
      </c>
      <c r="EX64">
        <v>1.3839126564271844</v>
      </c>
      <c r="EY64">
        <v>1.364629563582253</v>
      </c>
      <c r="EZ64">
        <v>1.3599247344720373</v>
      </c>
      <c r="FA64">
        <v>1.3632548053680889</v>
      </c>
      <c r="FB64">
        <v>1.3624969272829446</v>
      </c>
      <c r="FC64">
        <v>1.3650562318143464</v>
      </c>
      <c r="FD64">
        <v>1.3602332366628382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1.4625007784247854</v>
      </c>
      <c r="FN64">
        <v>1.5369509036281706</v>
      </c>
      <c r="FO64">
        <v>1.5398421565446854</v>
      </c>
      <c r="FP64">
        <v>1.5393625784153273</v>
      </c>
      <c r="FQ64">
        <v>1.551830903023937</v>
      </c>
      <c r="FR64">
        <v>1.5436959198076139</v>
      </c>
      <c r="FS64">
        <v>1.5260632549122992</v>
      </c>
      <c r="FT64">
        <v>1.5316749602100266</v>
      </c>
      <c r="FU64">
        <v>1.5247281965201851</v>
      </c>
      <c r="FV64">
        <v>1.5334626512654086</v>
      </c>
      <c r="FW64">
        <v>1.5307955687076897</v>
      </c>
      <c r="FX64">
        <v>1.5234976904306481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1.6979135498504951</v>
      </c>
      <c r="GI64">
        <v>1.717447980892842</v>
      </c>
      <c r="GJ64">
        <v>1.7193268110555349</v>
      </c>
      <c r="GK64">
        <v>1.7197612037635215</v>
      </c>
      <c r="GL64">
        <v>1.7252192708167813</v>
      </c>
      <c r="GM64">
        <v>1.7015041563181337</v>
      </c>
      <c r="GN64">
        <v>1.7053575793421705</v>
      </c>
      <c r="GO64">
        <v>1.7070872609109804</v>
      </c>
      <c r="GP64">
        <v>1.6990862245414882</v>
      </c>
      <c r="GQ64">
        <v>1.7093936949933257</v>
      </c>
      <c r="GR64">
        <v>1.6947373484101351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1.8090841897896823</v>
      </c>
      <c r="HD64">
        <v>1.8745490776507285</v>
      </c>
      <c r="HE64">
        <v>1.8883223046871049</v>
      </c>
      <c r="HF64">
        <v>1.8824687084854377</v>
      </c>
      <c r="HG64">
        <v>1.8833466668711889</v>
      </c>
      <c r="HH64">
        <v>1.8759768366721619</v>
      </c>
      <c r="HI64">
        <v>1.8696937957094695</v>
      </c>
      <c r="HJ64">
        <v>1.8708132071006729</v>
      </c>
      <c r="HK64">
        <v>1.8736166016469766</v>
      </c>
      <c r="HL64">
        <v>1.8668811776020704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1.9686498600171893</v>
      </c>
      <c r="HY64">
        <v>2.0443960815443352</v>
      </c>
      <c r="HZ64">
        <v>2.0598325614737476</v>
      </c>
      <c r="IA64">
        <v>2.0398060698027449</v>
      </c>
      <c r="IB64">
        <v>2.0381975426788892</v>
      </c>
      <c r="IC64">
        <v>2.0509970470964265</v>
      </c>
      <c r="ID64">
        <v>2.0345349955960184</v>
      </c>
      <c r="IE64">
        <v>2.0491154886387468</v>
      </c>
      <c r="IF64">
        <v>2.0431804936298166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2.1960805690160532</v>
      </c>
      <c r="IU64">
        <v>2.1857275911565246</v>
      </c>
      <c r="IV64">
        <v>2.2110647901555365</v>
      </c>
      <c r="IW64">
        <v>2.2079730463254053</v>
      </c>
      <c r="IX64">
        <v>2.2232405880068478</v>
      </c>
      <c r="IY64">
        <v>2.2198305304300918</v>
      </c>
      <c r="IZ64">
        <v>2.2125284340873184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1.5510297175067098</v>
      </c>
      <c r="JP64">
        <v>2.1926081956657555</v>
      </c>
      <c r="JQ64">
        <v>2.3741662848887537</v>
      </c>
      <c r="JR64">
        <v>2.3806121046797868</v>
      </c>
      <c r="JS64">
        <v>2.3747982080016428</v>
      </c>
      <c r="JT64">
        <v>2.3839940642041464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2.3197116387100327</v>
      </c>
      <c r="KL64">
        <v>2.5279844777141425</v>
      </c>
      <c r="KM64">
        <v>2.5415838294953668</v>
      </c>
      <c r="KN64">
        <v>2.5437475830127227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1.8346666666666629</v>
      </c>
      <c r="LG64">
        <v>2.6043712907485124</v>
      </c>
      <c r="LH64">
        <v>2.7145094803331742</v>
      </c>
      <c r="LI64" s="102"/>
      <c r="LJ64" s="102"/>
      <c r="LL64" s="102" t="s">
        <v>110</v>
      </c>
      <c r="LN64" s="147" t="s">
        <v>1325</v>
      </c>
      <c r="LO64" s="148">
        <v>0</v>
      </c>
      <c r="LP64" s="148">
        <v>0</v>
      </c>
      <c r="LR64">
        <v>12</v>
      </c>
      <c r="LS64" s="44">
        <v>0.6</v>
      </c>
      <c r="LT64">
        <f t="shared" si="42"/>
        <v>0</v>
      </c>
      <c r="LU64">
        <f t="shared" si="43"/>
        <v>0</v>
      </c>
      <c r="LV64">
        <f t="shared" si="43"/>
        <v>0</v>
      </c>
      <c r="LW64">
        <f t="shared" si="43"/>
        <v>0</v>
      </c>
      <c r="LX64">
        <f t="shared" si="43"/>
        <v>0</v>
      </c>
      <c r="LY64">
        <f t="shared" si="49"/>
        <v>0</v>
      </c>
      <c r="LZ64">
        <f t="shared" si="49"/>
        <v>0</v>
      </c>
      <c r="MA64">
        <f t="shared" si="49"/>
        <v>0</v>
      </c>
      <c r="MB64">
        <f t="shared" si="49"/>
        <v>0</v>
      </c>
      <c r="MC64">
        <f t="shared" si="49"/>
        <v>0</v>
      </c>
      <c r="MD64">
        <f t="shared" si="49"/>
        <v>0</v>
      </c>
      <c r="ME64">
        <f t="shared" si="49"/>
        <v>-5103.2306306070841</v>
      </c>
      <c r="MF64">
        <f t="shared" si="49"/>
        <v>-5273.8067184090087</v>
      </c>
      <c r="MG64">
        <f t="shared" si="49"/>
        <v>-5580.8034176168112</v>
      </c>
      <c r="MH64">
        <f t="shared" si="49"/>
        <v>-5655.6143130095334</v>
      </c>
      <c r="MI64">
        <f t="shared" si="49"/>
        <v>-5649.0818143683719</v>
      </c>
      <c r="MJ64">
        <f t="shared" si="49"/>
        <v>-5692.1221008067823</v>
      </c>
      <c r="MK64">
        <f t="shared" si="49"/>
        <v>-5683.3769660927501</v>
      </c>
      <c r="ML64">
        <f t="shared" si="49"/>
        <v>-5648.3647224038359</v>
      </c>
      <c r="MM64">
        <f t="shared" si="49"/>
        <v>-5667.5364297052656</v>
      </c>
      <c r="MO64" s="95">
        <f t="shared" si="46"/>
        <v>3.08272E+18</v>
      </c>
      <c r="MP64" s="44">
        <f t="shared" si="47"/>
        <v>12.78834</v>
      </c>
      <c r="MQ64" s="44">
        <v>0.6</v>
      </c>
      <c r="MR64" s="35">
        <f>0.21*ME64+0.79*MF64</f>
        <v>-5237.9857399706043</v>
      </c>
      <c r="MS64" s="35">
        <f t="shared" si="48"/>
        <v>-5.237985739970604</v>
      </c>
      <c r="MT64" s="35">
        <f t="shared" si="45"/>
        <v>-1.6991441778593592</v>
      </c>
      <c r="MU64" s="35">
        <v>18.075324566482269</v>
      </c>
    </row>
    <row r="65" spans="1:359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4.5739584849662895E-2</v>
      </c>
      <c r="H65">
        <v>4.9204257631128775E-2</v>
      </c>
      <c r="I65">
        <v>5.0276447582218033E-2</v>
      </c>
      <c r="J65">
        <v>4.9102620100382632E-2</v>
      </c>
      <c r="K65">
        <v>4.9929803911074828E-2</v>
      </c>
      <c r="L65">
        <v>5.037587426151105E-2</v>
      </c>
      <c r="M65">
        <v>4.9909154906291081E-2</v>
      </c>
      <c r="N65">
        <v>5.0227881183157491E-2</v>
      </c>
      <c r="O65">
        <v>4.8865476410251497E-2</v>
      </c>
      <c r="P65">
        <v>4.9599380028468157E-2</v>
      </c>
      <c r="Q65">
        <v>4.941970898345973E-2</v>
      </c>
      <c r="R65">
        <v>4.947774158895285E-2</v>
      </c>
      <c r="S65">
        <v>4.8750087517326131E-2</v>
      </c>
      <c r="T65">
        <v>4.9084563838425625E-2</v>
      </c>
      <c r="U65">
        <v>0</v>
      </c>
      <c r="V65">
        <v>0</v>
      </c>
      <c r="W65">
        <v>0</v>
      </c>
      <c r="X65">
        <v>0</v>
      </c>
      <c r="Y65">
        <v>0</v>
      </c>
      <c r="Z65">
        <v>9.409768689004519E-2</v>
      </c>
      <c r="AA65">
        <v>9.9491300794948598E-2</v>
      </c>
      <c r="AB65">
        <v>0.10005715869410566</v>
      </c>
      <c r="AC65">
        <v>0.10060986949824277</v>
      </c>
      <c r="AD65">
        <v>9.8736948472671657E-2</v>
      </c>
      <c r="AE65">
        <v>9.9815801478808086E-2</v>
      </c>
      <c r="AF65">
        <v>9.9243593040781022E-2</v>
      </c>
      <c r="AG65">
        <v>9.9986286232054786E-2</v>
      </c>
      <c r="AH65">
        <v>9.9004303887583675E-2</v>
      </c>
      <c r="AI65">
        <v>9.9010109723987272E-2</v>
      </c>
      <c r="AJ65">
        <v>0.1001708491405128</v>
      </c>
      <c r="AK65">
        <v>9.945798731276248E-2</v>
      </c>
      <c r="AL65">
        <v>9.8840523773660774E-2</v>
      </c>
      <c r="AM65">
        <v>9.8968617424261676E-2</v>
      </c>
      <c r="AN65">
        <v>9.9077929902931433E-2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0.13376457627496854</v>
      </c>
      <c r="AU65">
        <v>0.14602575020584119</v>
      </c>
      <c r="AV65">
        <v>0.15148283860681075</v>
      </c>
      <c r="AW65">
        <v>0.1477520773454071</v>
      </c>
      <c r="AX65">
        <v>0.14953338096606855</v>
      </c>
      <c r="AY65">
        <v>0.14921186970118364</v>
      </c>
      <c r="AZ65">
        <v>0.14911555952996214</v>
      </c>
      <c r="BA65">
        <v>0.15020009679936533</v>
      </c>
      <c r="BB65">
        <v>0.14796204850994824</v>
      </c>
      <c r="BC65">
        <v>0.14773057071430276</v>
      </c>
      <c r="BD65">
        <v>0.14979784042300984</v>
      </c>
      <c r="BE65">
        <v>0.14888141470433833</v>
      </c>
      <c r="BF65">
        <v>0.14870326927899508</v>
      </c>
      <c r="BG65">
        <v>0.1490838766653157</v>
      </c>
      <c r="BH65">
        <v>0.14976088576865204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0.18906839073940962</v>
      </c>
      <c r="BP65">
        <v>0.19739886479219368</v>
      </c>
      <c r="BQ65">
        <v>0.19989633817689223</v>
      </c>
      <c r="BR65">
        <v>0.19909854104572147</v>
      </c>
      <c r="BS65">
        <v>0.20017462911438597</v>
      </c>
      <c r="BT65">
        <v>0.19896095963953692</v>
      </c>
      <c r="BU65">
        <v>0.19934635441066464</v>
      </c>
      <c r="BV65">
        <v>0.20006197464461362</v>
      </c>
      <c r="BW65">
        <v>0.19921739242067293</v>
      </c>
      <c r="BX65">
        <v>0.19787248549989322</v>
      </c>
      <c r="BY65">
        <v>0.19806886827378442</v>
      </c>
      <c r="BZ65">
        <v>0.19732966364230406</v>
      </c>
      <c r="CA65">
        <v>0.19907079672904449</v>
      </c>
      <c r="CB65">
        <v>0.19877797993139076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0.22445841674070927</v>
      </c>
      <c r="CJ65">
        <v>0.24327928146031194</v>
      </c>
      <c r="CK65">
        <v>0.24881699637991619</v>
      </c>
      <c r="CL65">
        <v>0.24678273409797724</v>
      </c>
      <c r="CM65">
        <v>0.24978515083336242</v>
      </c>
      <c r="CN65">
        <v>0.2510247684908849</v>
      </c>
      <c r="CO65">
        <v>0.25066527698346996</v>
      </c>
      <c r="CP65">
        <v>0.24964417440168357</v>
      </c>
      <c r="CQ65">
        <v>0.24542715534186052</v>
      </c>
      <c r="CR65">
        <v>0.24996649759335673</v>
      </c>
      <c r="CS65">
        <v>0.24795551561436496</v>
      </c>
      <c r="CT65">
        <v>0.24640299092678819</v>
      </c>
      <c r="CU65">
        <v>0.24964692814005551</v>
      </c>
      <c r="CV65">
        <v>0.24681624099146005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0.28589626342359198</v>
      </c>
      <c r="DE65">
        <v>0.29659178688021953</v>
      </c>
      <c r="DF65">
        <v>0.30391508639906434</v>
      </c>
      <c r="DG65">
        <v>0.29985112289099353</v>
      </c>
      <c r="DH65">
        <v>0.29869781266259876</v>
      </c>
      <c r="DI65">
        <v>0.29943106754095838</v>
      </c>
      <c r="DJ65">
        <v>0.29828628636777443</v>
      </c>
      <c r="DK65">
        <v>0.30106025818413706</v>
      </c>
      <c r="DL65">
        <v>0.29790344568144939</v>
      </c>
      <c r="DM65">
        <v>0.2957661994025273</v>
      </c>
      <c r="DN65">
        <v>0.29748771453876749</v>
      </c>
      <c r="DO65">
        <v>0.29864397823979821</v>
      </c>
      <c r="DP65">
        <v>0.29709230090604127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0.33146351777213245</v>
      </c>
      <c r="DY65">
        <v>0.34382226035211622</v>
      </c>
      <c r="DZ65">
        <v>0.34777273426228894</v>
      </c>
      <c r="EA65">
        <v>0.34943750213739072</v>
      </c>
      <c r="EB65">
        <v>0.34835316674536754</v>
      </c>
      <c r="EC65">
        <v>0.34889158477650789</v>
      </c>
      <c r="ED65">
        <v>0.35005368926739672</v>
      </c>
      <c r="EE65">
        <v>0.34813653071731693</v>
      </c>
      <c r="EF65">
        <v>0.34731005342388055</v>
      </c>
      <c r="EG65">
        <v>0.34416531539827627</v>
      </c>
      <c r="EH65">
        <v>0.34774351783509561</v>
      </c>
      <c r="EI65">
        <v>0.34806992521169738</v>
      </c>
      <c r="EJ65">
        <v>0.3447286895696649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0.38931543009238717</v>
      </c>
      <c r="ET65">
        <v>0.39762418313193643</v>
      </c>
      <c r="EU65">
        <v>0.40007338771992118</v>
      </c>
      <c r="EV65">
        <v>0.40020602175220449</v>
      </c>
      <c r="EW65">
        <v>0.39957887864838743</v>
      </c>
      <c r="EX65">
        <v>0.40230019082185481</v>
      </c>
      <c r="EY65">
        <v>0.39669464057623527</v>
      </c>
      <c r="EZ65">
        <v>0.39532695769535836</v>
      </c>
      <c r="FA65">
        <v>0.39629500156048997</v>
      </c>
      <c r="FB65">
        <v>0.39607468816364605</v>
      </c>
      <c r="FC65">
        <v>0.3968186720390528</v>
      </c>
      <c r="FD65">
        <v>0.39541663856477743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0.42514557512348583</v>
      </c>
      <c r="FN65">
        <v>0.44678805338028077</v>
      </c>
      <c r="FO65">
        <v>0.44762853387926815</v>
      </c>
      <c r="FP65">
        <v>0.44748912163236243</v>
      </c>
      <c r="FQ65">
        <v>0.45111363459998144</v>
      </c>
      <c r="FR65">
        <v>0.44874881389756205</v>
      </c>
      <c r="FS65">
        <v>0.44362303921869134</v>
      </c>
      <c r="FT65">
        <v>0.44525434889826321</v>
      </c>
      <c r="FU65">
        <v>0.44323494084889087</v>
      </c>
      <c r="FV65">
        <v>0.44577402653064163</v>
      </c>
      <c r="FW65">
        <v>0.44499871183363032</v>
      </c>
      <c r="FX65">
        <v>0.44287723559030434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0.49357952030537555</v>
      </c>
      <c r="GI65">
        <v>0.49925813398047658</v>
      </c>
      <c r="GJ65">
        <v>0.49980430553939897</v>
      </c>
      <c r="GK65">
        <v>0.49993058248939609</v>
      </c>
      <c r="GL65">
        <v>0.50151722988859848</v>
      </c>
      <c r="GM65">
        <v>0.49462330125527171</v>
      </c>
      <c r="GN65">
        <v>0.49574348236690996</v>
      </c>
      <c r="GO65">
        <v>0.49624629677644838</v>
      </c>
      <c r="GP65">
        <v>0.49392041411089826</v>
      </c>
      <c r="GQ65">
        <v>0.49691677180038579</v>
      </c>
      <c r="GR65">
        <v>0.49265620593317916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0.52589656679932173</v>
      </c>
      <c r="HD65">
        <v>0.54492705745660708</v>
      </c>
      <c r="HE65">
        <v>0.5489309025253214</v>
      </c>
      <c r="HF65">
        <v>0.54722927572251123</v>
      </c>
      <c r="HG65">
        <v>0.54748449618348527</v>
      </c>
      <c r="HH65">
        <v>0.54534210368376856</v>
      </c>
      <c r="HI65">
        <v>0.54351563828763705</v>
      </c>
      <c r="HJ65">
        <v>0.54384104857577631</v>
      </c>
      <c r="HK65">
        <v>0.54465598885086541</v>
      </c>
      <c r="HL65">
        <v>0.54269801674478879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0.57228193605150812</v>
      </c>
      <c r="HY65">
        <v>0.59430118649544839</v>
      </c>
      <c r="HZ65">
        <v>0.59878853531213783</v>
      </c>
      <c r="IA65">
        <v>0.59296688075661408</v>
      </c>
      <c r="IB65">
        <v>0.59249928566246957</v>
      </c>
      <c r="IC65">
        <v>0.59622007183035741</v>
      </c>
      <c r="ID65">
        <v>0.5914345917430307</v>
      </c>
      <c r="IE65">
        <v>0.59567310716242716</v>
      </c>
      <c r="IF65">
        <v>0.59394781791564477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0.63839551424885188</v>
      </c>
      <c r="IU65">
        <v>0.63538592766177882</v>
      </c>
      <c r="IV65">
        <v>0.64275139248707469</v>
      </c>
      <c r="IW65">
        <v>0.64185262974575741</v>
      </c>
      <c r="IX65">
        <v>0.64629086860664098</v>
      </c>
      <c r="IY65">
        <v>0.64529957279944539</v>
      </c>
      <c r="IZ65">
        <v>0.64317687037422011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0.45088073183334748</v>
      </c>
      <c r="JP65">
        <v>0.63738610339120638</v>
      </c>
      <c r="JQ65">
        <v>0.69016461770022097</v>
      </c>
      <c r="JR65">
        <v>0.69203840252319437</v>
      </c>
      <c r="JS65">
        <v>0.69034831627954762</v>
      </c>
      <c r="JT65">
        <v>0.69302153029190361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0.67433477869477543</v>
      </c>
      <c r="KL65">
        <v>0.73487920863783152</v>
      </c>
      <c r="KM65">
        <v>0.73883250857423366</v>
      </c>
      <c r="KN65">
        <v>0.73946150668974464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0.53333333333333333</v>
      </c>
      <c r="LG65">
        <v>0.75708467754317299</v>
      </c>
      <c r="LH65">
        <v>0.78910159312010819</v>
      </c>
      <c r="LI65" s="102"/>
      <c r="LJ65" s="102"/>
      <c r="LL65" s="102" t="s">
        <v>112</v>
      </c>
      <c r="LN65" s="147" t="s">
        <v>876</v>
      </c>
      <c r="LO65" s="64">
        <f>-4.8*115</f>
        <v>-552</v>
      </c>
      <c r="LP65" s="64">
        <v>-60.9</v>
      </c>
      <c r="LR65">
        <v>13</v>
      </c>
      <c r="LS65" s="44">
        <v>0.65</v>
      </c>
      <c r="LT65">
        <f t="shared" si="42"/>
        <v>0</v>
      </c>
      <c r="LU65">
        <f t="shared" si="43"/>
        <v>0</v>
      </c>
      <c r="LV65">
        <f t="shared" si="43"/>
        <v>0</v>
      </c>
      <c r="LW65">
        <f t="shared" si="43"/>
        <v>0</v>
      </c>
      <c r="LX65">
        <f t="shared" si="43"/>
        <v>0</v>
      </c>
      <c r="LY65">
        <f t="shared" si="49"/>
        <v>0</v>
      </c>
      <c r="LZ65">
        <f t="shared" si="49"/>
        <v>0</v>
      </c>
      <c r="MA65">
        <f t="shared" si="49"/>
        <v>0</v>
      </c>
      <c r="MB65">
        <f t="shared" si="49"/>
        <v>0</v>
      </c>
      <c r="MC65">
        <f t="shared" si="49"/>
        <v>0</v>
      </c>
      <c r="MD65">
        <f t="shared" si="49"/>
        <v>0</v>
      </c>
      <c r="ME65">
        <f t="shared" si="49"/>
        <v>0</v>
      </c>
      <c r="MF65">
        <f t="shared" si="49"/>
        <v>0</v>
      </c>
      <c r="MG65">
        <f t="shared" si="49"/>
        <v>-5532.7895257725722</v>
      </c>
      <c r="MH65">
        <f t="shared" si="49"/>
        <v>-5741.306983601753</v>
      </c>
      <c r="MI65">
        <f t="shared" si="49"/>
        <v>-5890.1527152121289</v>
      </c>
      <c r="MJ65">
        <f t="shared" si="49"/>
        <v>-5986.5479180672592</v>
      </c>
      <c r="MK65">
        <f t="shared" si="49"/>
        <v>-6012.8024422832368</v>
      </c>
      <c r="ML65">
        <f t="shared" si="49"/>
        <v>-6031.5977379612832</v>
      </c>
      <c r="MM65">
        <f t="shared" si="49"/>
        <v>-5967.4599064382528</v>
      </c>
      <c r="MO65" s="95">
        <f t="shared" si="46"/>
        <v>3.17963E+18</v>
      </c>
      <c r="MP65" s="44">
        <f t="shared" si="47"/>
        <v>13.385685</v>
      </c>
      <c r="MQ65" s="44">
        <v>0.65</v>
      </c>
      <c r="MR65" s="35">
        <f>0.61*MF65+0.39*MG65</f>
        <v>-2157.7879150513031</v>
      </c>
      <c r="MS65" s="35">
        <f t="shared" si="48"/>
        <v>-2.1577879150513031</v>
      </c>
      <c r="MT65" s="35">
        <f t="shared" si="45"/>
        <v>-0.67862861875479319</v>
      </c>
      <c r="MU65" s="35">
        <v>6.2455510707521826</v>
      </c>
    </row>
    <row r="66" spans="1:359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5.6100452319177156</v>
      </c>
      <c r="H66">
        <v>5.7093445453939475</v>
      </c>
      <c r="I66">
        <v>5.8079327500525606</v>
      </c>
      <c r="J66">
        <v>5.7586276805860201</v>
      </c>
      <c r="K66">
        <v>5.7561107600756323</v>
      </c>
      <c r="L66">
        <v>5.7368563881299064</v>
      </c>
      <c r="M66">
        <v>5.7650152963377845</v>
      </c>
      <c r="N66">
        <v>5.7602428977584887</v>
      </c>
      <c r="O66">
        <v>5.7243615614672629</v>
      </c>
      <c r="P66">
        <v>5.6437278207796187</v>
      </c>
      <c r="Q66">
        <v>5.6888543446738256</v>
      </c>
      <c r="R66">
        <v>5.6972859608289763</v>
      </c>
      <c r="S66">
        <v>5.6861028272311609</v>
      </c>
      <c r="T66">
        <v>5.7320630715214955</v>
      </c>
      <c r="U66">
        <v>0</v>
      </c>
      <c r="V66">
        <v>0</v>
      </c>
      <c r="W66">
        <v>0</v>
      </c>
      <c r="X66">
        <v>0</v>
      </c>
      <c r="Y66">
        <v>0</v>
      </c>
      <c r="Z66">
        <v>7.5078140622738756</v>
      </c>
      <c r="AA66">
        <v>6.4325563337873595</v>
      </c>
      <c r="AB66">
        <v>6.4064755059957417</v>
      </c>
      <c r="AC66">
        <v>6.4640728794302369</v>
      </c>
      <c r="AD66">
        <v>6.4940291389436853</v>
      </c>
      <c r="AE66">
        <v>6.4694423768845182</v>
      </c>
      <c r="AF66">
        <v>6.4724318326347454</v>
      </c>
      <c r="AG66">
        <v>6.4219655343607824</v>
      </c>
      <c r="AH66">
        <v>6.4758937899384215</v>
      </c>
      <c r="AI66">
        <v>6.3960046183537429</v>
      </c>
      <c r="AJ66">
        <v>6.4988307573430655</v>
      </c>
      <c r="AK66">
        <v>6.4436428718141681</v>
      </c>
      <c r="AL66">
        <v>6.3819758865788501</v>
      </c>
      <c r="AM66">
        <v>6.4237455469857547</v>
      </c>
      <c r="AN66">
        <v>6.3575892580400764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7.7240608701397289</v>
      </c>
      <c r="AU66">
        <v>7.5392321797507051</v>
      </c>
      <c r="AV66">
        <v>7.1213575705118979</v>
      </c>
      <c r="AW66">
        <v>7.2278825935651971</v>
      </c>
      <c r="AX66">
        <v>7.1942953593756416</v>
      </c>
      <c r="AY66">
        <v>7.2247020303376654</v>
      </c>
      <c r="AZ66">
        <v>7.2692786742610851</v>
      </c>
      <c r="BA66">
        <v>7.2037369000501794</v>
      </c>
      <c r="BB66">
        <v>7.2680441781604541</v>
      </c>
      <c r="BC66">
        <v>7.226565399088809</v>
      </c>
      <c r="BD66">
        <v>7.1388965645642202</v>
      </c>
      <c r="BE66">
        <v>7.0779192217043176</v>
      </c>
      <c r="BF66">
        <v>7.2214550539958049</v>
      </c>
      <c r="BG66">
        <v>7.1475475827324022</v>
      </c>
      <c r="BH66">
        <v>7.0948453146717991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8.5390214940673932</v>
      </c>
      <c r="BP66">
        <v>8.0261351934494094</v>
      </c>
      <c r="BQ66">
        <v>7.9567716623615548</v>
      </c>
      <c r="BR66">
        <v>7.9062252522596541</v>
      </c>
      <c r="BS66">
        <v>7.9296460460577443</v>
      </c>
      <c r="BT66">
        <v>8.0164647801797795</v>
      </c>
      <c r="BU66">
        <v>7.9485448743949982</v>
      </c>
      <c r="BV66">
        <v>7.910162180839075</v>
      </c>
      <c r="BW66">
        <v>7.8666015535136085</v>
      </c>
      <c r="BX66">
        <v>7.8793912527182242</v>
      </c>
      <c r="BY66">
        <v>7.965433634141343</v>
      </c>
      <c r="BZ66">
        <v>7.8625703207501019</v>
      </c>
      <c r="CA66">
        <v>7.9262837568330466</v>
      </c>
      <c r="CB66">
        <v>7.8707631775187812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9.2046607536861309</v>
      </c>
      <c r="CJ66">
        <v>9.2794903005191358</v>
      </c>
      <c r="CK66">
        <v>8.7595252464653424</v>
      </c>
      <c r="CL66">
        <v>8.8444257752948339</v>
      </c>
      <c r="CM66">
        <v>8.7030805101804862</v>
      </c>
      <c r="CN66">
        <v>8.6707916150350091</v>
      </c>
      <c r="CO66">
        <v>8.7699141512153762</v>
      </c>
      <c r="CP66">
        <v>8.7721875727473915</v>
      </c>
      <c r="CQ66">
        <v>8.6856974648974692</v>
      </c>
      <c r="CR66">
        <v>8.6248905155970856</v>
      </c>
      <c r="CS66">
        <v>8.6679929831821045</v>
      </c>
      <c r="CT66">
        <v>8.6796838804766701</v>
      </c>
      <c r="CU66">
        <v>8.7688819964206033</v>
      </c>
      <c r="CV66">
        <v>8.6225881168167398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10.684261913979414</v>
      </c>
      <c r="DE66">
        <v>9.747262309802375</v>
      </c>
      <c r="DF66">
        <v>9.5049544497246092</v>
      </c>
      <c r="DG66">
        <v>9.53120053029064</v>
      </c>
      <c r="DH66">
        <v>9.5121279710428883</v>
      </c>
      <c r="DI66">
        <v>9.5339407032788515</v>
      </c>
      <c r="DJ66">
        <v>9.6043882050467868</v>
      </c>
      <c r="DK66">
        <v>9.5197744995626525</v>
      </c>
      <c r="DL66">
        <v>9.5214629301916283</v>
      </c>
      <c r="DM66">
        <v>9.5240503394551883</v>
      </c>
      <c r="DN66">
        <v>9.3765722254279584</v>
      </c>
      <c r="DO66">
        <v>9.4417551599883041</v>
      </c>
      <c r="DP66">
        <v>9.503547641713574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11.311286571876032</v>
      </c>
      <c r="DY66">
        <v>11.421306203834828</v>
      </c>
      <c r="DZ66">
        <v>10.670222737716045</v>
      </c>
      <c r="EA66">
        <v>10.339601440371423</v>
      </c>
      <c r="EB66">
        <v>10.416252621519456</v>
      </c>
      <c r="EC66">
        <v>10.344492859042578</v>
      </c>
      <c r="ED66">
        <v>10.315217263751745</v>
      </c>
      <c r="EE66">
        <v>10.265448691655388</v>
      </c>
      <c r="EF66">
        <v>10.192107593430118</v>
      </c>
      <c r="EG66">
        <v>10.321506351597488</v>
      </c>
      <c r="EH66">
        <v>10.191216454723916</v>
      </c>
      <c r="EI66">
        <v>10.309980392426546</v>
      </c>
      <c r="EJ66">
        <v>10.288233912488565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12.165495997060619</v>
      </c>
      <c r="ET66">
        <v>11.938818010601342</v>
      </c>
      <c r="EU66">
        <v>11.143816141751179</v>
      </c>
      <c r="EV66">
        <v>11.106996274828113</v>
      </c>
      <c r="EW66">
        <v>11.139360074166216</v>
      </c>
      <c r="EX66">
        <v>11.152533604318544</v>
      </c>
      <c r="EY66">
        <v>11.033830210735806</v>
      </c>
      <c r="EZ66">
        <v>11.044314454352742</v>
      </c>
      <c r="FA66">
        <v>11.082985347762543</v>
      </c>
      <c r="FB66">
        <v>10.989528484378061</v>
      </c>
      <c r="FC66">
        <v>10.993580474880767</v>
      </c>
      <c r="FD66">
        <v>11.038499089406075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12.126977887524017</v>
      </c>
      <c r="FN66">
        <v>13.408601885533626</v>
      </c>
      <c r="FO66">
        <v>12.476510924203964</v>
      </c>
      <c r="FP66">
        <v>12.057465441040071</v>
      </c>
      <c r="FQ66">
        <v>11.983594489851578</v>
      </c>
      <c r="FR66">
        <v>12.060268669474958</v>
      </c>
      <c r="FS66">
        <v>11.973238452997682</v>
      </c>
      <c r="FT66">
        <v>11.93080696725394</v>
      </c>
      <c r="FU66">
        <v>11.842997043773337</v>
      </c>
      <c r="FV66">
        <v>11.795866668727381</v>
      </c>
      <c r="FW66">
        <v>11.875197142723932</v>
      </c>
      <c r="FX66">
        <v>11.923636829814441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13.401281173147501</v>
      </c>
      <c r="GI66">
        <v>14.344564280320935</v>
      </c>
      <c r="GJ66">
        <v>13.009906344219173</v>
      </c>
      <c r="GK66">
        <v>12.84365281111897</v>
      </c>
      <c r="GL66">
        <v>12.85838920781122</v>
      </c>
      <c r="GM66">
        <v>12.770598215604952</v>
      </c>
      <c r="GN66">
        <v>12.742088837625506</v>
      </c>
      <c r="GO66">
        <v>12.755809172734972</v>
      </c>
      <c r="GP66">
        <v>12.73941603678993</v>
      </c>
      <c r="GQ66">
        <v>12.65380590914017</v>
      </c>
      <c r="GR66">
        <v>12.693963310850103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15.027144261741901</v>
      </c>
      <c r="HD66">
        <v>15.663074262183258</v>
      </c>
      <c r="HE66">
        <v>14.736164134751359</v>
      </c>
      <c r="HF66">
        <v>13.698878604920308</v>
      </c>
      <c r="HG66">
        <v>13.65347705248405</v>
      </c>
      <c r="HH66">
        <v>13.565329800673771</v>
      </c>
      <c r="HI66">
        <v>13.586999613145416</v>
      </c>
      <c r="HJ66">
        <v>13.5085939765838</v>
      </c>
      <c r="HK66">
        <v>13.50847371132021</v>
      </c>
      <c r="HL66">
        <v>13.63360254747656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14.253529036857556</v>
      </c>
      <c r="HY66">
        <v>15.306815840985003</v>
      </c>
      <c r="HZ66">
        <v>16.304749618146971</v>
      </c>
      <c r="IA66">
        <v>14.814603914488952</v>
      </c>
      <c r="IB66">
        <v>14.504669107710654</v>
      </c>
      <c r="IC66">
        <v>14.380114651871926</v>
      </c>
      <c r="ID66">
        <v>14.438300011882072</v>
      </c>
      <c r="IE66">
        <v>14.373003110175171</v>
      </c>
      <c r="IF66">
        <v>14.391126366114081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15.444837911861319</v>
      </c>
      <c r="IU66">
        <v>17.13655555947112</v>
      </c>
      <c r="IV66">
        <v>16.143657047516442</v>
      </c>
      <c r="IW66">
        <v>15.59496926361032</v>
      </c>
      <c r="IX66">
        <v>15.213778625567807</v>
      </c>
      <c r="IY66">
        <v>15.270988839071219</v>
      </c>
      <c r="IZ66">
        <v>15.243243311293041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10.832634690864916</v>
      </c>
      <c r="JP66">
        <v>15.883302889301421</v>
      </c>
      <c r="JQ66">
        <v>18.244149950835308</v>
      </c>
      <c r="JR66">
        <v>16.869222712105291</v>
      </c>
      <c r="JS66">
        <v>16.080995452354369</v>
      </c>
      <c r="JT66">
        <v>16.207615388283088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15.672445082077399</v>
      </c>
      <c r="KL66">
        <v>19.18729290642748</v>
      </c>
      <c r="KM66">
        <v>19.223815159146188</v>
      </c>
      <c r="KN66">
        <v>17.509127969522794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11.763887707005138</v>
      </c>
      <c r="LG66">
        <v>17.863025872370137</v>
      </c>
      <c r="LH66">
        <v>20.035870904806373</v>
      </c>
      <c r="LI66" s="102"/>
      <c r="LJ66" s="102"/>
      <c r="LL66" s="102" t="s">
        <v>114</v>
      </c>
      <c r="LN66" s="147" t="s">
        <v>187</v>
      </c>
      <c r="LO66" s="64">
        <f>-6*2*115</f>
        <v>-1380</v>
      </c>
      <c r="LP66" s="64">
        <v>48.2</v>
      </c>
      <c r="LR66">
        <v>14</v>
      </c>
      <c r="LS66" s="44">
        <v>0.7</v>
      </c>
      <c r="LT66">
        <f t="shared" si="42"/>
        <v>0</v>
      </c>
      <c r="LU66">
        <f t="shared" si="43"/>
        <v>0</v>
      </c>
      <c r="LV66">
        <f t="shared" si="43"/>
        <v>0</v>
      </c>
      <c r="LW66">
        <f t="shared" si="43"/>
        <v>0</v>
      </c>
      <c r="LX66">
        <f t="shared" si="43"/>
        <v>0</v>
      </c>
      <c r="LY66">
        <f t="shared" si="49"/>
        <v>0</v>
      </c>
      <c r="LZ66">
        <f t="shared" si="49"/>
        <v>0</v>
      </c>
      <c r="MA66">
        <f t="shared" si="49"/>
        <v>0</v>
      </c>
      <c r="MB66">
        <f t="shared" si="49"/>
        <v>0</v>
      </c>
      <c r="MC66">
        <f t="shared" si="49"/>
        <v>0</v>
      </c>
      <c r="MD66">
        <f t="shared" si="49"/>
        <v>0</v>
      </c>
      <c r="ME66">
        <f t="shared" si="49"/>
        <v>0</v>
      </c>
      <c r="MF66">
        <f t="shared" si="49"/>
        <v>0</v>
      </c>
      <c r="MG66">
        <f t="shared" si="49"/>
        <v>0</v>
      </c>
      <c r="MH66">
        <f t="shared" si="49"/>
        <v>-3856.9220095195005</v>
      </c>
      <c r="MI66">
        <f t="shared" si="49"/>
        <v>-5563.3516273914956</v>
      </c>
      <c r="MJ66">
        <f t="shared" si="49"/>
        <v>-6180.9226639533936</v>
      </c>
      <c r="MK66">
        <f t="shared" si="49"/>
        <v>-6279.05575584299</v>
      </c>
      <c r="ML66">
        <f t="shared" si="49"/>
        <v>-6347.9351456931581</v>
      </c>
      <c r="MM66">
        <f t="shared" si="49"/>
        <v>-6381.9334515892315</v>
      </c>
      <c r="MO66" s="95">
        <f t="shared" si="46"/>
        <v>3.27654E+18</v>
      </c>
      <c r="MP66" s="44">
        <f t="shared" si="47"/>
        <v>13.983029999999999</v>
      </c>
      <c r="MQ66" s="44">
        <v>0.7</v>
      </c>
      <c r="MR66" s="35">
        <f>0.02*MF66+0.98*MG66</f>
        <v>0</v>
      </c>
      <c r="MS66" s="35">
        <f t="shared" si="48"/>
        <v>0</v>
      </c>
      <c r="MT66" s="35">
        <f t="shared" si="45"/>
        <v>0</v>
      </c>
      <c r="MU66" s="35">
        <v>0</v>
      </c>
    </row>
    <row r="67" spans="1:359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6.3998965700580221</v>
      </c>
      <c r="H67">
        <v>6.7807071935203798</v>
      </c>
      <c r="I67">
        <v>6.9149970157611458</v>
      </c>
      <c r="J67">
        <v>6.8538707558214931</v>
      </c>
      <c r="K67">
        <v>6.8597413592097931</v>
      </c>
      <c r="L67">
        <v>6.8405194361522774</v>
      </c>
      <c r="M67">
        <v>6.8664920455809249</v>
      </c>
      <c r="N67">
        <v>6.8619156811591582</v>
      </c>
      <c r="O67">
        <v>6.8117047260406673</v>
      </c>
      <c r="P67">
        <v>6.7333808834858848</v>
      </c>
      <c r="Q67">
        <v>6.7787341305694335</v>
      </c>
      <c r="R67">
        <v>6.791221346141838</v>
      </c>
      <c r="S67">
        <v>6.779289061023646</v>
      </c>
      <c r="T67">
        <v>6.812598096144832</v>
      </c>
      <c r="U67">
        <v>0</v>
      </c>
      <c r="V67">
        <v>0</v>
      </c>
      <c r="W67">
        <v>0</v>
      </c>
      <c r="X67">
        <v>0</v>
      </c>
      <c r="Y67">
        <v>0</v>
      </c>
      <c r="Z67">
        <v>5.2428175648359652</v>
      </c>
      <c r="AA67">
        <v>7.8483182106617884</v>
      </c>
      <c r="AB67">
        <v>8.0463409890947624</v>
      </c>
      <c r="AC67">
        <v>8.1092937507337073</v>
      </c>
      <c r="AD67">
        <v>8.1213755652533841</v>
      </c>
      <c r="AE67">
        <v>8.1039610638111341</v>
      </c>
      <c r="AF67">
        <v>8.103400020463269</v>
      </c>
      <c r="AG67">
        <v>8.0565008831773</v>
      </c>
      <c r="AH67">
        <v>8.103205464975245</v>
      </c>
      <c r="AI67">
        <v>8.0196744878849859</v>
      </c>
      <c r="AJ67">
        <v>8.1334033256651441</v>
      </c>
      <c r="AK67">
        <v>8.0703748014227248</v>
      </c>
      <c r="AL67">
        <v>8.0053280930690924</v>
      </c>
      <c r="AM67">
        <v>8.0475295755550675</v>
      </c>
      <c r="AN67">
        <v>7.9766004789190097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7.2171098747530547</v>
      </c>
      <c r="AU67">
        <v>8.5216673385932058</v>
      </c>
      <c r="AV67">
        <v>9.3298350518212168</v>
      </c>
      <c r="AW67">
        <v>9.3702473910113291</v>
      </c>
      <c r="AX67">
        <v>9.3644631170025487</v>
      </c>
      <c r="AY67">
        <v>9.3812214514769821</v>
      </c>
      <c r="AZ67">
        <v>9.4236756902045489</v>
      </c>
      <c r="BA67">
        <v>9.3704594819505527</v>
      </c>
      <c r="BB67">
        <v>9.4183099874312699</v>
      </c>
      <c r="BC67">
        <v>9.3582486308229846</v>
      </c>
      <c r="BD67">
        <v>9.2876159154552518</v>
      </c>
      <c r="BE67">
        <v>9.223877183256219</v>
      </c>
      <c r="BF67">
        <v>9.3723853335622547</v>
      </c>
      <c r="BG67">
        <v>9.2784994733524719</v>
      </c>
      <c r="BH67">
        <v>9.2509700424446777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8.8369202448935038</v>
      </c>
      <c r="BP67">
        <v>10.346916974854949</v>
      </c>
      <c r="BQ67">
        <v>10.626114714931543</v>
      </c>
      <c r="BR67">
        <v>10.584752882378911</v>
      </c>
      <c r="BS67">
        <v>10.607895516553691</v>
      </c>
      <c r="BT67">
        <v>10.696398390149456</v>
      </c>
      <c r="BU67">
        <v>10.572184550105494</v>
      </c>
      <c r="BV67">
        <v>10.590018483498724</v>
      </c>
      <c r="BW67">
        <v>10.512877048599501</v>
      </c>
      <c r="BX67">
        <v>10.523135191642055</v>
      </c>
      <c r="BY67">
        <v>10.623314218682234</v>
      </c>
      <c r="BZ67">
        <v>10.509107782211862</v>
      </c>
      <c r="CA67">
        <v>10.598717518731361</v>
      </c>
      <c r="CB67">
        <v>10.512182217084161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9.5276404539658799</v>
      </c>
      <c r="CJ67">
        <v>10.574092316972774</v>
      </c>
      <c r="CK67">
        <v>11.731684722405621</v>
      </c>
      <c r="CL67">
        <v>11.974476233346136</v>
      </c>
      <c r="CM67">
        <v>11.85953258712383</v>
      </c>
      <c r="CN67">
        <v>11.824432362178626</v>
      </c>
      <c r="CO67">
        <v>11.946937412237292</v>
      </c>
      <c r="CP67">
        <v>11.915245816676212</v>
      </c>
      <c r="CQ67">
        <v>11.758592963453893</v>
      </c>
      <c r="CR67">
        <v>11.802146826061126</v>
      </c>
      <c r="CS67">
        <v>11.82186026320843</v>
      </c>
      <c r="CT67">
        <v>11.664115195735565</v>
      </c>
      <c r="CU67">
        <v>11.944786418314536</v>
      </c>
      <c r="CV67">
        <v>11.706417516095915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10.179149918247733</v>
      </c>
      <c r="DE67">
        <v>12.307948903907842</v>
      </c>
      <c r="DF67">
        <v>12.992570597410158</v>
      </c>
      <c r="DG67">
        <v>13.156329031800727</v>
      </c>
      <c r="DH67">
        <v>12.991756263295688</v>
      </c>
      <c r="DI67">
        <v>13.088130329526198</v>
      </c>
      <c r="DJ67">
        <v>13.19934421874955</v>
      </c>
      <c r="DK67">
        <v>13.055271896427044</v>
      </c>
      <c r="DL67">
        <v>13.0023276389794</v>
      </c>
      <c r="DM67">
        <v>13.041312360365897</v>
      </c>
      <c r="DN67">
        <v>12.878263188132063</v>
      </c>
      <c r="DO67">
        <v>12.99573558900153</v>
      </c>
      <c r="DP67">
        <v>13.086891514616614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9.9660263688217796</v>
      </c>
      <c r="DY67">
        <v>11.76867753671022</v>
      </c>
      <c r="DZ67">
        <v>13.927343651473301</v>
      </c>
      <c r="EA67">
        <v>14.281612413081886</v>
      </c>
      <c r="EB67">
        <v>14.441558624295009</v>
      </c>
      <c r="EC67">
        <v>14.303776763828829</v>
      </c>
      <c r="ED67">
        <v>14.198961156741413</v>
      </c>
      <c r="EE67">
        <v>14.29115055193955</v>
      </c>
      <c r="EF67">
        <v>14.181946081363508</v>
      </c>
      <c r="EG67">
        <v>14.290592714211476</v>
      </c>
      <c r="EH67">
        <v>14.169406734847765</v>
      </c>
      <c r="EI67">
        <v>14.191896070326097</v>
      </c>
      <c r="EJ67">
        <v>14.171496579460872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11.785715794064277</v>
      </c>
      <c r="ET67">
        <v>13.950176603925796</v>
      </c>
      <c r="EU67">
        <v>15.353746266844986</v>
      </c>
      <c r="EV67">
        <v>15.210098539258434</v>
      </c>
      <c r="EW67">
        <v>15.287232079925849</v>
      </c>
      <c r="EX67">
        <v>15.432469091301451</v>
      </c>
      <c r="EY67">
        <v>15.443432200661791</v>
      </c>
      <c r="EZ67">
        <v>15.307568095452146</v>
      </c>
      <c r="FA67">
        <v>15.262586230762151</v>
      </c>
      <c r="FB67">
        <v>15.130194623069409</v>
      </c>
      <c r="FC67">
        <v>15.289585051439586</v>
      </c>
      <c r="FD67">
        <v>15.264715651491441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13.060517061115732</v>
      </c>
      <c r="FN67">
        <v>13.20137558100393</v>
      </c>
      <c r="FO67">
        <v>15.9134788026885</v>
      </c>
      <c r="FP67">
        <v>16.64487670123404</v>
      </c>
      <c r="FQ67">
        <v>16.648407087973812</v>
      </c>
      <c r="FR67">
        <v>16.77210407984515</v>
      </c>
      <c r="FS67">
        <v>16.793189778140032</v>
      </c>
      <c r="FT67">
        <v>16.497980425072146</v>
      </c>
      <c r="FU67">
        <v>16.556099568839283</v>
      </c>
      <c r="FV67">
        <v>16.560502979577116</v>
      </c>
      <c r="FW67">
        <v>16.496916832886598</v>
      </c>
      <c r="FX67">
        <v>16.603811976342087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13.803760964831994</v>
      </c>
      <c r="GI67">
        <v>15.184923272025067</v>
      </c>
      <c r="GJ67">
        <v>17.685357814476657</v>
      </c>
      <c r="GK67">
        <v>18.05189354087133</v>
      </c>
      <c r="GL67">
        <v>17.533539130918548</v>
      </c>
      <c r="GM67">
        <v>17.576794792186785</v>
      </c>
      <c r="GN67">
        <v>17.682794316838475</v>
      </c>
      <c r="GO67">
        <v>17.69633494940814</v>
      </c>
      <c r="GP67">
        <v>17.725674868317526</v>
      </c>
      <c r="GQ67">
        <v>17.673539268986655</v>
      </c>
      <c r="GR67">
        <v>17.574617308125294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13.433793109700529</v>
      </c>
      <c r="HD67">
        <v>15.020683524028449</v>
      </c>
      <c r="HE67">
        <v>17.521206174534946</v>
      </c>
      <c r="HF67">
        <v>19.099177288382212</v>
      </c>
      <c r="HG67">
        <v>18.753669411270426</v>
      </c>
      <c r="HH67">
        <v>18.791892224053832</v>
      </c>
      <c r="HI67">
        <v>18.94118786215336</v>
      </c>
      <c r="HJ67">
        <v>18.714910273395294</v>
      </c>
      <c r="HK67">
        <v>18.925330171811282</v>
      </c>
      <c r="HL67">
        <v>18.888486449836581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15.768000000000001</v>
      </c>
      <c r="HY67">
        <v>15.844002585938961</v>
      </c>
      <c r="HZ67">
        <v>17.104713969722052</v>
      </c>
      <c r="IA67">
        <v>19.398386898439817</v>
      </c>
      <c r="IB67">
        <v>19.863028757685289</v>
      </c>
      <c r="IC67">
        <v>20.23869267515693</v>
      </c>
      <c r="ID67">
        <v>20.186218979890398</v>
      </c>
      <c r="IE67">
        <v>19.901956622599013</v>
      </c>
      <c r="IF67">
        <v>20.083204056894949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17.108083326398312</v>
      </c>
      <c r="IU67">
        <v>16.771565268705924</v>
      </c>
      <c r="IV67">
        <v>19.018622657144128</v>
      </c>
      <c r="IW67">
        <v>20.523862647015129</v>
      </c>
      <c r="IX67">
        <v>21.19286269328682</v>
      </c>
      <c r="IY67">
        <v>21.27764212273182</v>
      </c>
      <c r="IZ67">
        <v>20.835191666526381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11.887333333333332</v>
      </c>
      <c r="JP67">
        <v>16.308068133011584</v>
      </c>
      <c r="JQ67">
        <v>18.25559468686836</v>
      </c>
      <c r="JR67">
        <v>20.658440334317223</v>
      </c>
      <c r="JS67">
        <v>22.233409370546539</v>
      </c>
      <c r="JT67">
        <v>22.354180153449306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16.584755788614864</v>
      </c>
      <c r="KL67">
        <v>18.609440847644986</v>
      </c>
      <c r="KM67">
        <v>20.066384152567622</v>
      </c>
      <c r="KN67">
        <v>22.236274605100565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13.013337124429034</v>
      </c>
      <c r="LG67">
        <v>18.920968509260739</v>
      </c>
      <c r="LH67">
        <v>19.906473488988418</v>
      </c>
      <c r="LI67" s="102"/>
      <c r="LJ67" s="102"/>
      <c r="LL67" s="102" t="s">
        <v>116</v>
      </c>
      <c r="LN67" s="147" t="s">
        <v>173</v>
      </c>
      <c r="LO67" s="64">
        <f>-2*4*115</f>
        <v>-920</v>
      </c>
      <c r="LP67" s="64">
        <v>-264.10000000000002</v>
      </c>
      <c r="LR67">
        <v>15</v>
      </c>
      <c r="LS67" s="44">
        <v>0.75</v>
      </c>
      <c r="LT67">
        <f t="shared" si="42"/>
        <v>0</v>
      </c>
      <c r="LU67">
        <f t="shared" si="43"/>
        <v>0</v>
      </c>
      <c r="LV67">
        <f t="shared" si="43"/>
        <v>0</v>
      </c>
      <c r="LW67">
        <f t="shared" si="43"/>
        <v>0</v>
      </c>
      <c r="LX67">
        <f t="shared" si="43"/>
        <v>0</v>
      </c>
      <c r="LY67">
        <f t="shared" si="49"/>
        <v>0</v>
      </c>
      <c r="LZ67">
        <f t="shared" si="49"/>
        <v>0</v>
      </c>
      <c r="MA67">
        <f t="shared" si="49"/>
        <v>0</v>
      </c>
      <c r="MB67">
        <f t="shared" si="49"/>
        <v>0</v>
      </c>
      <c r="MC67">
        <f t="shared" si="49"/>
        <v>0</v>
      </c>
      <c r="MD67">
        <f t="shared" si="49"/>
        <v>0</v>
      </c>
      <c r="ME67">
        <f t="shared" si="49"/>
        <v>0</v>
      </c>
      <c r="MF67">
        <f t="shared" si="49"/>
        <v>0</v>
      </c>
      <c r="MG67">
        <f t="shared" si="49"/>
        <v>0</v>
      </c>
      <c r="MH67">
        <f t="shared" si="49"/>
        <v>0</v>
      </c>
      <c r="MI67">
        <f t="shared" si="49"/>
        <v>0</v>
      </c>
      <c r="MJ67">
        <f t="shared" si="49"/>
        <v>-5672.254536063665</v>
      </c>
      <c r="MK67">
        <f t="shared" si="49"/>
        <v>-6436.0807130471057</v>
      </c>
      <c r="ML67">
        <f t="shared" si="49"/>
        <v>-6628.8603522043595</v>
      </c>
      <c r="MM67">
        <f t="shared" si="49"/>
        <v>-6647.9857735677688</v>
      </c>
      <c r="MO67" s="95">
        <f t="shared" si="46"/>
        <v>3.37345E+18</v>
      </c>
      <c r="MP67" s="44">
        <f t="shared" si="47"/>
        <v>14.580375</v>
      </c>
      <c r="MQ67" s="44">
        <v>0.75</v>
      </c>
      <c r="MR67" s="35">
        <f>0.42*MG67+0.58*MH67</f>
        <v>0</v>
      </c>
      <c r="MS67" s="35">
        <f t="shared" si="48"/>
        <v>0</v>
      </c>
      <c r="MT67" s="35">
        <f t="shared" si="45"/>
        <v>0</v>
      </c>
      <c r="MU67" s="35">
        <v>0</v>
      </c>
    </row>
    <row r="68" spans="1:359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 s="102"/>
      <c r="LJ68" s="102"/>
      <c r="LL68" s="102" t="s">
        <v>661</v>
      </c>
      <c r="LN68" s="147" t="s">
        <v>173</v>
      </c>
      <c r="LO68" s="64">
        <f>-2*4*115</f>
        <v>-920</v>
      </c>
      <c r="LP68" s="64">
        <v>-264.10000000000002</v>
      </c>
      <c r="LR68">
        <v>16</v>
      </c>
      <c r="LS68" s="44">
        <v>0.8</v>
      </c>
      <c r="LT68">
        <f t="shared" si="42"/>
        <v>0</v>
      </c>
      <c r="LU68">
        <f t="shared" si="43"/>
        <v>0</v>
      </c>
      <c r="LV68">
        <f t="shared" si="43"/>
        <v>0</v>
      </c>
      <c r="LW68">
        <f t="shared" si="43"/>
        <v>0</v>
      </c>
      <c r="LX68">
        <f t="shared" si="43"/>
        <v>0</v>
      </c>
      <c r="LY68">
        <f t="shared" si="49"/>
        <v>0</v>
      </c>
      <c r="LZ68">
        <f t="shared" si="49"/>
        <v>0</v>
      </c>
      <c r="MA68">
        <f t="shared" si="49"/>
        <v>0</v>
      </c>
      <c r="MB68">
        <f t="shared" si="49"/>
        <v>0</v>
      </c>
      <c r="MC68">
        <f t="shared" si="49"/>
        <v>0</v>
      </c>
      <c r="MD68">
        <f t="shared" si="49"/>
        <v>0</v>
      </c>
      <c r="ME68">
        <f t="shared" si="49"/>
        <v>0</v>
      </c>
      <c r="MF68">
        <f t="shared" si="49"/>
        <v>0</v>
      </c>
      <c r="MG68">
        <f t="shared" si="49"/>
        <v>0</v>
      </c>
      <c r="MH68">
        <f t="shared" si="49"/>
        <v>0</v>
      </c>
      <c r="MI68">
        <f t="shared" si="49"/>
        <v>0</v>
      </c>
      <c r="MJ68">
        <f t="shared" si="49"/>
        <v>0</v>
      </c>
      <c r="MK68">
        <f t="shared" si="49"/>
        <v>-4260.8938865335149</v>
      </c>
      <c r="ML68">
        <f t="shared" si="49"/>
        <v>-6325.9185028160227</v>
      </c>
      <c r="MM68">
        <f t="shared" si="49"/>
        <v>-6813.1757803150103</v>
      </c>
      <c r="MO68" s="95">
        <f t="shared" si="46"/>
        <v>3.47036E+18</v>
      </c>
      <c r="MP68" s="44">
        <f t="shared" si="47"/>
        <v>15.177720000000001</v>
      </c>
      <c r="MQ68" s="44">
        <v>0.8</v>
      </c>
      <c r="MR68" s="35">
        <f>0.83*MH68+0.17*MI68</f>
        <v>0</v>
      </c>
      <c r="MS68" s="35">
        <f t="shared" si="48"/>
        <v>0</v>
      </c>
      <c r="MT68" s="35">
        <f t="shared" si="45"/>
        <v>0</v>
      </c>
      <c r="MU68" s="35">
        <v>0</v>
      </c>
    </row>
    <row r="69" spans="1:359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 s="102"/>
      <c r="LJ69" s="102"/>
      <c r="LL69" s="102" t="s">
        <v>662</v>
      </c>
      <c r="LN69" s="147" t="s">
        <v>173</v>
      </c>
      <c r="LO69" s="64">
        <f>-2*4*115</f>
        <v>-920</v>
      </c>
      <c r="LP69" s="64">
        <v>-264.10000000000002</v>
      </c>
      <c r="LS69" s="35"/>
      <c r="MQ69" s="35"/>
    </row>
    <row r="70" spans="1:359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0.45465147340564904</v>
      </c>
      <c r="H70">
        <v>0.48909032085342036</v>
      </c>
      <c r="I70">
        <v>0.49974788896724776</v>
      </c>
      <c r="J70">
        <v>0.48808004379780345</v>
      </c>
      <c r="K70">
        <v>0.49630225087608409</v>
      </c>
      <c r="L70">
        <v>0.50073619015942006</v>
      </c>
      <c r="M70">
        <v>0.49609699976853361</v>
      </c>
      <c r="N70">
        <v>0.49926513896058572</v>
      </c>
      <c r="O70">
        <v>0.48572283551789969</v>
      </c>
      <c r="P70">
        <v>0.49301783748297351</v>
      </c>
      <c r="Q70">
        <v>0.49123190729559002</v>
      </c>
      <c r="R70">
        <v>0.49180875139419156</v>
      </c>
      <c r="S70">
        <v>0.48457586992222218</v>
      </c>
      <c r="T70">
        <v>0.48790056455395109</v>
      </c>
      <c r="U70">
        <v>0</v>
      </c>
      <c r="V70">
        <v>0</v>
      </c>
      <c r="W70">
        <v>0</v>
      </c>
      <c r="X70">
        <v>0</v>
      </c>
      <c r="Y70">
        <v>0</v>
      </c>
      <c r="Z70">
        <v>0.93533100768704924</v>
      </c>
      <c r="AA70">
        <v>0.9889435299017898</v>
      </c>
      <c r="AB70">
        <v>0.99456815741941051</v>
      </c>
      <c r="AC70">
        <v>1.0000621028125338</v>
      </c>
      <c r="AD70">
        <v>0.9814452678183565</v>
      </c>
      <c r="AE70">
        <v>0.99216906669935323</v>
      </c>
      <c r="AF70">
        <v>0.98648131482536361</v>
      </c>
      <c r="AG70">
        <v>0.99386368514662526</v>
      </c>
      <c r="AH70">
        <v>0.98410278064258216</v>
      </c>
      <c r="AI70">
        <v>0.98416049065643385</v>
      </c>
      <c r="AJ70">
        <v>0.99569824045669753</v>
      </c>
      <c r="AK70">
        <v>0.98861239388885946</v>
      </c>
      <c r="AL70">
        <v>0.98247480631018824</v>
      </c>
      <c r="AM70">
        <v>0.98374805719716163</v>
      </c>
      <c r="AN70">
        <v>0.98483462323513871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1.3296198881731873</v>
      </c>
      <c r="AU70">
        <v>1.4514959570460602</v>
      </c>
      <c r="AV70">
        <v>1.5057394157516981</v>
      </c>
      <c r="AW70">
        <v>1.4686556488133471</v>
      </c>
      <c r="AX70">
        <v>1.4863618068027211</v>
      </c>
      <c r="AY70">
        <v>1.4831659848297647</v>
      </c>
      <c r="AZ70">
        <v>1.4822086617278238</v>
      </c>
      <c r="BA70">
        <v>1.4929889621856898</v>
      </c>
      <c r="BB70">
        <v>1.4707427621888853</v>
      </c>
      <c r="BC70">
        <v>1.4684418729001689</v>
      </c>
      <c r="BD70">
        <v>1.4889905338047185</v>
      </c>
      <c r="BE70">
        <v>1.4798812621611226</v>
      </c>
      <c r="BF70">
        <v>1.4781104966332101</v>
      </c>
      <c r="BG70">
        <v>1.4818937340532377</v>
      </c>
      <c r="BH70">
        <v>1.4886232045404018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1.8793398039497318</v>
      </c>
      <c r="BP70">
        <v>1.9621447160344068</v>
      </c>
      <c r="BQ70">
        <v>1.98696960147831</v>
      </c>
      <c r="BR70">
        <v>1.9790394979944734</v>
      </c>
      <c r="BS70">
        <v>1.9897358133969976</v>
      </c>
      <c r="BT70">
        <v>1.9776719388169974</v>
      </c>
      <c r="BU70">
        <v>1.9815027628420083</v>
      </c>
      <c r="BV70">
        <v>1.9886160279674612</v>
      </c>
      <c r="BW70">
        <v>1.9802208806614903</v>
      </c>
      <c r="BX70">
        <v>1.966852505868939</v>
      </c>
      <c r="BY70">
        <v>1.9688045506414182</v>
      </c>
      <c r="BZ70">
        <v>1.961456856604503</v>
      </c>
      <c r="CA70">
        <v>1.9787637194867018</v>
      </c>
      <c r="CB70">
        <v>1.9758531205180261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2.2311166624026502</v>
      </c>
      <c r="CJ70">
        <v>2.4181960577155004</v>
      </c>
      <c r="CK70">
        <v>2.4732409440163692</v>
      </c>
      <c r="CL70">
        <v>2.4530203769338965</v>
      </c>
      <c r="CM70">
        <v>2.482864399283625</v>
      </c>
      <c r="CN70">
        <v>2.4951861987993986</v>
      </c>
      <c r="CO70">
        <v>2.491612853215694</v>
      </c>
      <c r="CP70">
        <v>2.4814630935527386</v>
      </c>
      <c r="CQ70">
        <v>2.4395459240980979</v>
      </c>
      <c r="CR70">
        <v>2.4846669860779684</v>
      </c>
      <c r="CS70">
        <v>2.4646778252067891</v>
      </c>
      <c r="CT70">
        <v>2.4492457298122763</v>
      </c>
      <c r="CU70">
        <v>2.4814904657121519</v>
      </c>
      <c r="CV70">
        <v>2.4533534354551159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2.8418088584305043</v>
      </c>
      <c r="DE70">
        <v>2.9481223615893808</v>
      </c>
      <c r="DF70">
        <v>3.0209159588066994</v>
      </c>
      <c r="DG70">
        <v>2.9805201615364751</v>
      </c>
      <c r="DH70">
        <v>2.9690562578662303</v>
      </c>
      <c r="DI70">
        <v>2.9763448113571256</v>
      </c>
      <c r="DJ70">
        <v>2.9649656864956757</v>
      </c>
      <c r="DK70">
        <v>2.9925389663503248</v>
      </c>
      <c r="DL70">
        <v>2.9611602500736067</v>
      </c>
      <c r="DM70">
        <v>2.9399160220611207</v>
      </c>
      <c r="DN70">
        <v>2.957027882515348</v>
      </c>
      <c r="DO70">
        <v>2.9685211437035957</v>
      </c>
      <c r="DP70">
        <v>2.9530974710060516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3.2947473666549962</v>
      </c>
      <c r="DY70">
        <v>3.4175932679000378</v>
      </c>
      <c r="DZ70">
        <v>3.456860978567152</v>
      </c>
      <c r="EA70">
        <v>3.4734087712456629</v>
      </c>
      <c r="EB70">
        <v>3.4626304774489483</v>
      </c>
      <c r="EC70">
        <v>3.4679823526784843</v>
      </c>
      <c r="ED70">
        <v>3.4795336713179212</v>
      </c>
      <c r="EE70">
        <v>3.4604771153301273</v>
      </c>
      <c r="EF70">
        <v>3.4522619310333704</v>
      </c>
      <c r="EG70">
        <v>3.4210032350588646</v>
      </c>
      <c r="EH70">
        <v>3.4565705672808487</v>
      </c>
      <c r="EI70">
        <v>3.4598150566042709</v>
      </c>
      <c r="EJ70">
        <v>3.4266031743224659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3.8697953751183283</v>
      </c>
      <c r="ET70">
        <v>3.9523843803314507</v>
      </c>
      <c r="EU70">
        <v>3.9767294739360195</v>
      </c>
      <c r="EV70">
        <v>3.9780478562169121</v>
      </c>
      <c r="EW70">
        <v>3.9718140537649718</v>
      </c>
      <c r="EX70">
        <v>3.9988638967692394</v>
      </c>
      <c r="EY70">
        <v>3.9431447273277804</v>
      </c>
      <c r="EZ70">
        <v>3.9295499594918657</v>
      </c>
      <c r="FA70">
        <v>3.9391723155112706</v>
      </c>
      <c r="FB70">
        <v>3.9369824003466447</v>
      </c>
      <c r="FC70">
        <v>3.9443776000681869</v>
      </c>
      <c r="FD70">
        <v>3.9304413873338913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4.2259470167274493</v>
      </c>
      <c r="FN70">
        <v>4.4410732505999944</v>
      </c>
      <c r="FO70">
        <v>4.4494276267599266</v>
      </c>
      <c r="FP70">
        <v>4.448041869025686</v>
      </c>
      <c r="FQ70">
        <v>4.4840695279238183</v>
      </c>
      <c r="FR70">
        <v>4.4605632101417685</v>
      </c>
      <c r="FS70">
        <v>4.4096130098337945</v>
      </c>
      <c r="FT70">
        <v>4.4258282280487409</v>
      </c>
      <c r="FU70">
        <v>4.4057553120379751</v>
      </c>
      <c r="FV70">
        <v>4.4309938237145809</v>
      </c>
      <c r="FW70">
        <v>4.4232871956262869</v>
      </c>
      <c r="FX70">
        <v>4.4021997217676248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4.9061804318354323</v>
      </c>
      <c r="GI70">
        <v>4.9626258517659396</v>
      </c>
      <c r="GJ70">
        <v>4.9680547970616304</v>
      </c>
      <c r="GK70">
        <v>4.9693099899446054</v>
      </c>
      <c r="GL70">
        <v>4.9850812650926715</v>
      </c>
      <c r="GM70">
        <v>4.9165556144774074</v>
      </c>
      <c r="GN70">
        <v>4.9276902147270869</v>
      </c>
      <c r="GO70">
        <v>4.9326881899578972</v>
      </c>
      <c r="GP70">
        <v>4.9095689162623275</v>
      </c>
      <c r="GQ70">
        <v>4.9393527116958378</v>
      </c>
      <c r="GR70">
        <v>4.8970026869758057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5.2274118739852584</v>
      </c>
      <c r="HD70">
        <v>5.416574951118676</v>
      </c>
      <c r="HE70">
        <v>5.4563731711016974</v>
      </c>
      <c r="HF70">
        <v>5.439459000681766</v>
      </c>
      <c r="HG70">
        <v>5.4419958920638489</v>
      </c>
      <c r="HH70">
        <v>5.4207005106166619</v>
      </c>
      <c r="HI70">
        <v>5.4025454445791112</v>
      </c>
      <c r="HJ70">
        <v>5.405780022843218</v>
      </c>
      <c r="HK70">
        <v>5.413880529177602</v>
      </c>
      <c r="HL70">
        <v>5.3944182864432006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5.6884824443519912</v>
      </c>
      <c r="HY70">
        <v>5.9073537937647584</v>
      </c>
      <c r="HZ70">
        <v>5.9519580410026443</v>
      </c>
      <c r="IA70">
        <v>5.8940907947207419</v>
      </c>
      <c r="IB70">
        <v>5.889442899484945</v>
      </c>
      <c r="IC70">
        <v>5.926427513993751</v>
      </c>
      <c r="ID70">
        <v>5.8788598419257232</v>
      </c>
      <c r="IE70">
        <v>5.9209906851945275</v>
      </c>
      <c r="IF70">
        <v>5.9038413100815097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6.3456514116335878</v>
      </c>
      <c r="IU70">
        <v>6.3157361209580891</v>
      </c>
      <c r="IV70">
        <v>6.3889488413215307</v>
      </c>
      <c r="IW70">
        <v>6.3800151396728353</v>
      </c>
      <c r="IX70">
        <v>6.4241312339500194</v>
      </c>
      <c r="IY70">
        <v>6.4142777536264939</v>
      </c>
      <c r="IZ70">
        <v>6.3931780915197569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4.4817544744234752</v>
      </c>
      <c r="JP70">
        <v>6.3356178677085921</v>
      </c>
      <c r="JQ70">
        <v>6.8602362999401993</v>
      </c>
      <c r="JR70">
        <v>6.8788617210805523</v>
      </c>
      <c r="JS70">
        <v>6.8620622638187001</v>
      </c>
      <c r="JT70">
        <v>6.8886340111015176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6.7028877002260687</v>
      </c>
      <c r="KL70">
        <v>7.304699333860043</v>
      </c>
      <c r="KM70">
        <v>7.3439951352278872</v>
      </c>
      <c r="KN70">
        <v>7.3502473764960587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5.3013333333333339</v>
      </c>
      <c r="LG70">
        <v>7.5254216947791388</v>
      </c>
      <c r="LH70">
        <v>7.8436698356138841</v>
      </c>
      <c r="LI70" s="102"/>
      <c r="LJ70" s="102"/>
      <c r="LL70" s="102" t="s">
        <v>663</v>
      </c>
      <c r="LN70" s="147" t="s">
        <v>213</v>
      </c>
      <c r="LO70" s="64">
        <f>-3*115</f>
        <v>-345</v>
      </c>
      <c r="LP70" s="64">
        <v>63.1</v>
      </c>
      <c r="LS70" s="35"/>
      <c r="MQ70" s="35"/>
    </row>
    <row r="71" spans="1:359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 s="102"/>
      <c r="LJ71" s="102"/>
      <c r="LL71" s="102" t="s">
        <v>664</v>
      </c>
      <c r="LN71" s="147" t="s">
        <v>206</v>
      </c>
      <c r="LO71" s="64">
        <f>-3*4*115</f>
        <v>-1380</v>
      </c>
      <c r="LP71" s="64">
        <v>-327</v>
      </c>
      <c r="LS71" s="35"/>
      <c r="MQ71" s="35"/>
    </row>
    <row r="72" spans="1:359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 s="102"/>
      <c r="LJ72" s="102"/>
      <c r="LL72" s="102" t="s">
        <v>665</v>
      </c>
      <c r="LN72" s="147" t="s">
        <v>206</v>
      </c>
      <c r="LO72" s="64">
        <f>-3*4*115</f>
        <v>-1380</v>
      </c>
      <c r="LP72" s="64">
        <v>-327</v>
      </c>
      <c r="LS72" s="35"/>
      <c r="MQ72" s="35"/>
    </row>
    <row r="73" spans="1:359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 s="102"/>
      <c r="LJ73" s="102"/>
      <c r="LL73" s="102" t="s">
        <v>666</v>
      </c>
      <c r="LN73" s="147" t="s">
        <v>206</v>
      </c>
      <c r="LO73" s="64">
        <f>-3*4*115</f>
        <v>-1380</v>
      </c>
      <c r="LP73" s="64">
        <v>-327</v>
      </c>
      <c r="LS73" s="35"/>
      <c r="MQ73" s="35"/>
    </row>
    <row r="74" spans="1:359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12.146163839933466</v>
      </c>
      <c r="H74">
        <v>12.592396594787077</v>
      </c>
      <c r="I74">
        <v>12.827504776784721</v>
      </c>
      <c r="J74">
        <v>12.714631886216303</v>
      </c>
      <c r="K74">
        <v>12.719706111420463</v>
      </c>
      <c r="L74">
        <v>12.68215764274612</v>
      </c>
      <c r="M74">
        <v>12.735318384123797</v>
      </c>
      <c r="N74">
        <v>12.726632571778614</v>
      </c>
      <c r="O74">
        <v>12.637593436257276</v>
      </c>
      <c r="P74">
        <v>12.480148663220531</v>
      </c>
      <c r="Q74">
        <v>12.570265077768701</v>
      </c>
      <c r="R74">
        <v>12.591310931491934</v>
      </c>
      <c r="S74">
        <v>12.566688222094353</v>
      </c>
      <c r="T74">
        <v>12.646626341802238</v>
      </c>
      <c r="U74">
        <v>0</v>
      </c>
      <c r="V74">
        <v>0</v>
      </c>
      <c r="W74">
        <v>0</v>
      </c>
      <c r="X74">
        <v>0</v>
      </c>
      <c r="Y74">
        <v>0</v>
      </c>
      <c r="Z74">
        <v>13.403142293208909</v>
      </c>
      <c r="AA74">
        <v>14.502176552916969</v>
      </c>
      <c r="AB74">
        <v>14.661161129974227</v>
      </c>
      <c r="AC74">
        <v>14.782555638261577</v>
      </c>
      <c r="AD74">
        <v>14.82077755702022</v>
      </c>
      <c r="AE74">
        <v>14.779187716687847</v>
      </c>
      <c r="AF74">
        <v>14.782403283720996</v>
      </c>
      <c r="AG74">
        <v>14.686501081767323</v>
      </c>
      <c r="AH74">
        <v>14.785028206999838</v>
      </c>
      <c r="AI74">
        <v>14.621503872985665</v>
      </c>
      <c r="AJ74">
        <v>14.84046568354132</v>
      </c>
      <c r="AK74">
        <v>14.720764088611592</v>
      </c>
      <c r="AL74">
        <v>14.592764334531187</v>
      </c>
      <c r="AM74">
        <v>14.676998896014418</v>
      </c>
      <c r="AN74">
        <v>14.540045464178014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15.227330948152638</v>
      </c>
      <c r="AU74">
        <v>16.367500184196523</v>
      </c>
      <c r="AV74">
        <v>16.756364488993984</v>
      </c>
      <c r="AW74">
        <v>16.889588754912801</v>
      </c>
      <c r="AX74">
        <v>16.860627801914898</v>
      </c>
      <c r="AY74">
        <v>16.899525744890685</v>
      </c>
      <c r="AZ74">
        <v>16.989919986914273</v>
      </c>
      <c r="BA74">
        <v>16.878532560839488</v>
      </c>
      <c r="BB74">
        <v>16.990218312865551</v>
      </c>
      <c r="BC74">
        <v>16.88344493835373</v>
      </c>
      <c r="BD74">
        <v>16.721092090655244</v>
      </c>
      <c r="BE74">
        <v>16.602619739850677</v>
      </c>
      <c r="BF74">
        <v>16.902894534311411</v>
      </c>
      <c r="BG74">
        <v>16.711151086644303</v>
      </c>
      <c r="BH74">
        <v>16.657061224680252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17.826891367793092</v>
      </c>
      <c r="BP74">
        <v>18.782111981369486</v>
      </c>
      <c r="BQ74">
        <v>18.926457008923602</v>
      </c>
      <c r="BR74">
        <v>18.882298279452939</v>
      </c>
      <c r="BS74">
        <v>18.916211745366756</v>
      </c>
      <c r="BT74">
        <v>19.108459315608162</v>
      </c>
      <c r="BU74">
        <v>18.842514755342496</v>
      </c>
      <c r="BV74">
        <v>18.898515057773754</v>
      </c>
      <c r="BW74">
        <v>18.739561379804044</v>
      </c>
      <c r="BX74">
        <v>18.774213761112424</v>
      </c>
      <c r="BY74">
        <v>18.972843862830523</v>
      </c>
      <c r="BZ74">
        <v>18.752596005361927</v>
      </c>
      <c r="CA74">
        <v>18.925829019347493</v>
      </c>
      <c r="CB74">
        <v>18.751862373419513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19.19917471447269</v>
      </c>
      <c r="CJ74">
        <v>20.290079919699352</v>
      </c>
      <c r="CK74">
        <v>20.947988670735437</v>
      </c>
      <c r="CL74">
        <v>21.248648185002786</v>
      </c>
      <c r="CM74">
        <v>21.001632976311527</v>
      </c>
      <c r="CN74">
        <v>20.919230989418011</v>
      </c>
      <c r="CO74">
        <v>21.167112952012697</v>
      </c>
      <c r="CP74">
        <v>21.115733286363639</v>
      </c>
      <c r="CQ74">
        <v>20.835288146567201</v>
      </c>
      <c r="CR74">
        <v>20.903744607072504</v>
      </c>
      <c r="CS74">
        <v>20.936888912898493</v>
      </c>
      <c r="CT74">
        <v>20.645451986422078</v>
      </c>
      <c r="CU74">
        <v>21.185663433352527</v>
      </c>
      <c r="CV74">
        <v>20.732537945237699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21.654328880357827</v>
      </c>
      <c r="DE74">
        <v>22.499993991929294</v>
      </c>
      <c r="DF74">
        <v>22.932130139126809</v>
      </c>
      <c r="DG74">
        <v>23.165208500504431</v>
      </c>
      <c r="DH74">
        <v>22.834822458542103</v>
      </c>
      <c r="DI74">
        <v>23.032922047508848</v>
      </c>
      <c r="DJ74">
        <v>23.247521978542625</v>
      </c>
      <c r="DK74">
        <v>22.976974869343675</v>
      </c>
      <c r="DL74">
        <v>22.900782756460853</v>
      </c>
      <c r="DM74">
        <v>22.982776845964469</v>
      </c>
      <c r="DN74">
        <v>22.681713524023415</v>
      </c>
      <c r="DO74">
        <v>22.883137353036844</v>
      </c>
      <c r="DP74">
        <v>23.035221315297303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21.966757057663848</v>
      </c>
      <c r="DY74">
        <v>24.098913052386539</v>
      </c>
      <c r="DZ74">
        <v>25.018930493309004</v>
      </c>
      <c r="EA74">
        <v>24.985030312831245</v>
      </c>
      <c r="EB74">
        <v>25.355217817932527</v>
      </c>
      <c r="EC74">
        <v>25.037293146741785</v>
      </c>
      <c r="ED74">
        <v>24.840226484652291</v>
      </c>
      <c r="EE74">
        <v>25.03169345774916</v>
      </c>
      <c r="EF74">
        <v>24.807606579825062</v>
      </c>
      <c r="EG74">
        <v>25.035469855002258</v>
      </c>
      <c r="EH74">
        <v>24.785664965770355</v>
      </c>
      <c r="EI74">
        <v>24.8467743633365</v>
      </c>
      <c r="EJ74">
        <v>24.85480303123488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24.909496646893402</v>
      </c>
      <c r="ET74">
        <v>26.658524048254357</v>
      </c>
      <c r="EU74">
        <v>26.856190484604081</v>
      </c>
      <c r="EV74">
        <v>26.509936583587852</v>
      </c>
      <c r="EW74">
        <v>26.64967750774511</v>
      </c>
      <c r="EX74">
        <v>26.9116659424052</v>
      </c>
      <c r="EY74">
        <v>26.929521122794501</v>
      </c>
      <c r="EZ74">
        <v>26.658795563029852</v>
      </c>
      <c r="FA74">
        <v>26.548354586635718</v>
      </c>
      <c r="FB74">
        <v>26.33916292273711</v>
      </c>
      <c r="FC74">
        <v>26.724358773940448</v>
      </c>
      <c r="FD74">
        <v>26.58084438083748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26.046259973730109</v>
      </c>
      <c r="FN74">
        <v>27.623702385083785</v>
      </c>
      <c r="FO74">
        <v>28.966456684583449</v>
      </c>
      <c r="FP74">
        <v>28.907539269599479</v>
      </c>
      <c r="FQ74">
        <v>28.87824232234976</v>
      </c>
      <c r="FR74">
        <v>29.151756606745121</v>
      </c>
      <c r="FS74">
        <v>29.226955138385581</v>
      </c>
      <c r="FT74">
        <v>28.688744841613794</v>
      </c>
      <c r="FU74">
        <v>28.731583953858451</v>
      </c>
      <c r="FV74">
        <v>28.792914195019925</v>
      </c>
      <c r="FW74">
        <v>28.648407343488959</v>
      </c>
      <c r="FX74">
        <v>28.897906595135122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28.30148213968733</v>
      </c>
      <c r="GI74">
        <v>30.525368895815365</v>
      </c>
      <c r="GJ74">
        <v>31.31418612872374</v>
      </c>
      <c r="GK74">
        <v>31.316128225135675</v>
      </c>
      <c r="GL74">
        <v>30.411076298559724</v>
      </c>
      <c r="GM74">
        <v>30.491805458491061</v>
      </c>
      <c r="GN74">
        <v>30.651953871513104</v>
      </c>
      <c r="GO74">
        <v>30.601135505123271</v>
      </c>
      <c r="GP74">
        <v>30.708787654709965</v>
      </c>
      <c r="GQ74">
        <v>30.546273807795945</v>
      </c>
      <c r="GR74">
        <v>30.471808604600223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29.554802230385022</v>
      </c>
      <c r="HD74">
        <v>31.797314441466</v>
      </c>
      <c r="HE74">
        <v>33.123827084635238</v>
      </c>
      <c r="HF74">
        <v>33.070529713325733</v>
      </c>
      <c r="HG74">
        <v>32.556817894095495</v>
      </c>
      <c r="HH74">
        <v>32.581432195855498</v>
      </c>
      <c r="HI74">
        <v>32.736024545969322</v>
      </c>
      <c r="HJ74">
        <v>32.398119495248913</v>
      </c>
      <c r="HK74">
        <v>32.715874899958607</v>
      </c>
      <c r="HL74">
        <v>32.636411928552512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31.211875463844699</v>
      </c>
      <c r="HY74">
        <v>32.528959622042585</v>
      </c>
      <c r="HZ74">
        <v>34.62156365099748</v>
      </c>
      <c r="IA74">
        <v>34.983620556550491</v>
      </c>
      <c r="IB74">
        <v>34.281590497603197</v>
      </c>
      <c r="IC74">
        <v>34.921270941731656</v>
      </c>
      <c r="ID74">
        <v>34.899417417871632</v>
      </c>
      <c r="IE74">
        <v>34.319848954448858</v>
      </c>
      <c r="IF74">
        <v>34.739408045251679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34.50351679798802</v>
      </c>
      <c r="IU74">
        <v>35.249196366140836</v>
      </c>
      <c r="IV74">
        <v>36.349633408702601</v>
      </c>
      <c r="IW74">
        <v>36.487321613605303</v>
      </c>
      <c r="IX74">
        <v>36.445766941934828</v>
      </c>
      <c r="IY74">
        <v>36.756188476987631</v>
      </c>
      <c r="IZ74">
        <v>36.046485618880567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23.657799946411615</v>
      </c>
      <c r="JP74">
        <v>33.924926886813289</v>
      </c>
      <c r="JQ74">
        <v>37.906885509289907</v>
      </c>
      <c r="JR74">
        <v>38.537209105128824</v>
      </c>
      <c r="JS74">
        <v>38.745440258169545</v>
      </c>
      <c r="JT74">
        <v>38.433242942816648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32.957502407200963</v>
      </c>
      <c r="KL74">
        <v>39.319147001234633</v>
      </c>
      <c r="KM74">
        <v>40.738287967431994</v>
      </c>
      <c r="KN74">
        <v>40.656472503126729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25.886558164767507</v>
      </c>
      <c r="LG74">
        <v>38.433345423394627</v>
      </c>
      <c r="LH74">
        <v>41.535377397743275</v>
      </c>
      <c r="LI74" s="102"/>
      <c r="LJ74" s="102"/>
      <c r="LL74" s="102" t="s">
        <v>667</v>
      </c>
      <c r="LN74" s="147" t="s">
        <v>189</v>
      </c>
      <c r="LO74" s="64">
        <f>-2*115</f>
        <v>-230</v>
      </c>
      <c r="LP74" s="64">
        <v>-325.39999999999998</v>
      </c>
      <c r="LS74" s="35"/>
      <c r="MQ74" s="35"/>
    </row>
    <row r="75" spans="1:359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 s="102"/>
      <c r="LJ75" s="102"/>
      <c r="LL75" s="102" t="s">
        <v>668</v>
      </c>
      <c r="LN75" s="147" t="s">
        <v>189</v>
      </c>
      <c r="LO75" s="64">
        <f>-2*115</f>
        <v>-230</v>
      </c>
      <c r="LP75" s="64">
        <v>-325.39999999999998</v>
      </c>
      <c r="LS75" s="35"/>
      <c r="MQ75" s="35"/>
    </row>
    <row r="76" spans="1:359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3.7183060783503731E-2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0.68312111780751261</v>
      </c>
      <c r="AA76">
        <v>2.3490326051711686E-2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7.5481254259365721E-2</v>
      </c>
      <c r="AU76">
        <v>6.5253471516417236E-2</v>
      </c>
      <c r="AV76">
        <v>2.8624749109330952E-4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0.12081437317403194</v>
      </c>
      <c r="BP76">
        <v>4.1221698677291807E-2</v>
      </c>
      <c r="BQ76">
        <v>1.4732885098603277E-3</v>
      </c>
      <c r="BR76">
        <v>0</v>
      </c>
      <c r="BS76">
        <v>0</v>
      </c>
      <c r="BT76">
        <v>0</v>
      </c>
      <c r="BU76">
        <v>4.838317094118286E-3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0.20587695712238799</v>
      </c>
      <c r="CJ76">
        <v>0.16862770891316986</v>
      </c>
      <c r="CK76">
        <v>1.580962497511109E-2</v>
      </c>
      <c r="CL76">
        <v>3.945114405960579E-3</v>
      </c>
      <c r="CM76">
        <v>0</v>
      </c>
      <c r="CN76">
        <v>2.5653235904370291E-3</v>
      </c>
      <c r="CO76">
        <v>0</v>
      </c>
      <c r="CP76">
        <v>0</v>
      </c>
      <c r="CQ76">
        <v>3.4708633164913139E-3</v>
      </c>
      <c r="CR76">
        <v>0</v>
      </c>
      <c r="CS76">
        <v>3.1928956773515337E-3</v>
      </c>
      <c r="CT76">
        <v>1.3683237737008474E-2</v>
      </c>
      <c r="CU76">
        <v>0</v>
      </c>
      <c r="CV76">
        <v>1.4995370506381289E-2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0.31992740914054069</v>
      </c>
      <c r="DE76">
        <v>0.10587358429308133</v>
      </c>
      <c r="DF76">
        <v>2.3776737876635046E-3</v>
      </c>
      <c r="DG76">
        <v>1.6253919552252625E-3</v>
      </c>
      <c r="DH76">
        <v>7.1235558398722067E-3</v>
      </c>
      <c r="DI76">
        <v>0</v>
      </c>
      <c r="DJ76">
        <v>7.1915960060108097E-3</v>
      </c>
      <c r="DK76">
        <v>1.4227523840577369E-2</v>
      </c>
      <c r="DL76">
        <v>2.5682155129936372E-2</v>
      </c>
      <c r="DM76">
        <v>8.8971336634423772E-3</v>
      </c>
      <c r="DN76">
        <v>1.4899497509605883E-2</v>
      </c>
      <c r="DO76">
        <v>1.6688757786252933E-2</v>
      </c>
      <c r="DP76">
        <v>4.1154047081098412E-3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0.61617544161518556</v>
      </c>
      <c r="DY76">
        <v>0.2935647022619467</v>
      </c>
      <c r="DZ76">
        <v>4.1934456335671784E-2</v>
      </c>
      <c r="EA76">
        <v>4.0398158021922571E-2</v>
      </c>
      <c r="EB76">
        <v>4.9452006455218724E-3</v>
      </c>
      <c r="EC76">
        <v>1.1545877254086487E-2</v>
      </c>
      <c r="ED76">
        <v>3.1412058826233637E-2</v>
      </c>
      <c r="EE76">
        <v>1.0774204940792903E-2</v>
      </c>
      <c r="EF76">
        <v>9.9365616061326181E-3</v>
      </c>
      <c r="EG76">
        <v>2.651764754942151E-2</v>
      </c>
      <c r="EH76">
        <v>2.0102731416856187E-2</v>
      </c>
      <c r="EI76">
        <v>1.5470644010110179E-2</v>
      </c>
      <c r="EJ76">
        <v>2.1128901849709225E-2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0.3170061863665668</v>
      </c>
      <c r="ET76">
        <v>0.15222379637104988</v>
      </c>
      <c r="EU76">
        <v>2.4304292705467422E-2</v>
      </c>
      <c r="EV76">
        <v>3.1868577346118816E-2</v>
      </c>
      <c r="EW76">
        <v>4.8809115060351453E-2</v>
      </c>
      <c r="EX76">
        <v>5.148437413512303E-2</v>
      </c>
      <c r="EY76">
        <v>5.430156792215454E-3</v>
      </c>
      <c r="EZ76">
        <v>3.5293745792029659E-2</v>
      </c>
      <c r="FA76">
        <v>3.8036828245994608E-2</v>
      </c>
      <c r="FB76">
        <v>4.9951923529907093E-2</v>
      </c>
      <c r="FC76">
        <v>3.8277202763998121E-3</v>
      </c>
      <c r="FD76">
        <v>2.2485701491899719E-2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1.3119268069223056E-2</v>
      </c>
      <c r="FN76">
        <v>0.3866695722925419</v>
      </c>
      <c r="FO76">
        <v>0.12888195448411893</v>
      </c>
      <c r="FP76">
        <v>5.2292805772578117E-2</v>
      </c>
      <c r="FQ76">
        <v>1.8559719860737178E-2</v>
      </c>
      <c r="FR76">
        <v>2.8737130588287019E-2</v>
      </c>
      <c r="FS76">
        <v>2.2148820289138102E-2</v>
      </c>
      <c r="FT76">
        <v>2.9512810004396362E-2</v>
      </c>
      <c r="FU76">
        <v>2.8739536112308145E-2</v>
      </c>
      <c r="FV76">
        <v>4.7637564535211258E-2</v>
      </c>
      <c r="FW76">
        <v>3.1206368952086082E-2</v>
      </c>
      <c r="FX76">
        <v>3.1312244198112203E-2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0.19953035737784436</v>
      </c>
      <c r="GI76">
        <v>0.38786184934458823</v>
      </c>
      <c r="GJ76">
        <v>2.1525322864348797E-2</v>
      </c>
      <c r="GK76">
        <v>1.4030327252377984E-2</v>
      </c>
      <c r="GL76">
        <v>0.106341762249293</v>
      </c>
      <c r="GM76">
        <v>5.0481795772190391E-2</v>
      </c>
      <c r="GN76">
        <v>9.2694257221057258E-2</v>
      </c>
      <c r="GO76">
        <v>5.7798002522414876E-2</v>
      </c>
      <c r="GP76">
        <v>4.302013603016526E-2</v>
      </c>
      <c r="GQ76">
        <v>3.0979131861126025E-2</v>
      </c>
      <c r="GR76">
        <v>5.4809864200175674E-2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0.90688567732385095</v>
      </c>
      <c r="HD76">
        <v>0.67076387552135985</v>
      </c>
      <c r="HE76">
        <v>0.17922991889914017</v>
      </c>
      <c r="HF76">
        <v>5.7114895111218665E-2</v>
      </c>
      <c r="HG76">
        <v>0.11135138544179123</v>
      </c>
      <c r="HH76">
        <v>6.4995679728828679E-2</v>
      </c>
      <c r="HI76">
        <v>4.77443262019112E-2</v>
      </c>
      <c r="HJ76">
        <v>6.2709698797276586E-2</v>
      </c>
      <c r="HK76">
        <v>7.0422844522026837E-2</v>
      </c>
      <c r="HL76">
        <v>7.7137598127185583E-2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0.32532644400816441</v>
      </c>
      <c r="HZ76">
        <v>0.44952688167344557</v>
      </c>
      <c r="IA76">
        <v>9.9816777889462652E-2</v>
      </c>
      <c r="IB76">
        <v>5.5997882110657073E-2</v>
      </c>
      <c r="IC76">
        <v>4.5202004715679776E-2</v>
      </c>
      <c r="ID76">
        <v>5.4808832845737766E-2</v>
      </c>
      <c r="IE76">
        <v>5.4679558843707961E-2</v>
      </c>
      <c r="IF76">
        <v>5.2521096050172918E-2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2.5060538173992175E-2</v>
      </c>
      <c r="IU76">
        <v>0.59055796440709496</v>
      </c>
      <c r="IV76">
        <v>0.27790195662210687</v>
      </c>
      <c r="IW76">
        <v>0.13385843890721164</v>
      </c>
      <c r="IX76">
        <v>6.6940893067187701E-2</v>
      </c>
      <c r="IY76">
        <v>6.2787101539076184E-2</v>
      </c>
      <c r="IZ76">
        <v>6.1347875672755549E-2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0.14593425702931928</v>
      </c>
      <c r="JQ76">
        <v>0.67948598920087533</v>
      </c>
      <c r="JR76">
        <v>0.20561102107655799</v>
      </c>
      <c r="JS76">
        <v>7.4876810528982887E-2</v>
      </c>
      <c r="JT76">
        <v>0.12896394152509055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0.23412153153457541</v>
      </c>
      <c r="KL76">
        <v>0.76191339253461832</v>
      </c>
      <c r="KM76">
        <v>0.56913683427264794</v>
      </c>
      <c r="KN76">
        <v>0.14349117558062968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0.14333174539496032</v>
      </c>
      <c r="LH76">
        <v>0.6994130558798598</v>
      </c>
      <c r="LI76" s="102"/>
      <c r="LJ76" s="102"/>
      <c r="LL76" s="102" t="s">
        <v>669</v>
      </c>
      <c r="LN76" s="147" t="s">
        <v>287</v>
      </c>
      <c r="LO76" s="148">
        <v>0</v>
      </c>
      <c r="LP76" s="64">
        <v>-403.1</v>
      </c>
    </row>
    <row r="77" spans="1:359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0.70906195910633829</v>
      </c>
      <c r="H77">
        <v>0.78185484523314597</v>
      </c>
      <c r="I77">
        <v>0.7998751709812324</v>
      </c>
      <c r="J77">
        <v>0.79522606642213889</v>
      </c>
      <c r="K77">
        <v>0.79855949723749409</v>
      </c>
      <c r="L77">
        <v>0.79586645628453889</v>
      </c>
      <c r="M77">
        <v>0.79653181276569895</v>
      </c>
      <c r="N77">
        <v>0.79478042937157989</v>
      </c>
      <c r="O77">
        <v>0.78940249985335331</v>
      </c>
      <c r="P77">
        <v>0.78728242855252695</v>
      </c>
      <c r="Q77">
        <v>0.78857870020318188</v>
      </c>
      <c r="R77">
        <v>0.79228816768589294</v>
      </c>
      <c r="S77">
        <v>0.79589313424323793</v>
      </c>
      <c r="T77">
        <v>0.78133622651050216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0.95217923188327447</v>
      </c>
      <c r="AB77">
        <v>1.0291934778779859</v>
      </c>
      <c r="AC77">
        <v>1.0313645686692074</v>
      </c>
      <c r="AD77">
        <v>1.0240636711416722</v>
      </c>
      <c r="AE77">
        <v>1.0246441398910973</v>
      </c>
      <c r="AF77">
        <v>1.0254598343493546</v>
      </c>
      <c r="AG77">
        <v>1.0238087065383703</v>
      </c>
      <c r="AH77">
        <v>1.0223953782836879</v>
      </c>
      <c r="AI77">
        <v>1.0195415917446367</v>
      </c>
      <c r="AJ77">
        <v>1.0232840269863797</v>
      </c>
      <c r="AK77">
        <v>1.0197381815340534</v>
      </c>
      <c r="AL77">
        <v>1.0201453283467858</v>
      </c>
      <c r="AM77">
        <v>1.0198125315534785</v>
      </c>
      <c r="AN77">
        <v>1.0152378940189963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3.4407170621196283E-2</v>
      </c>
      <c r="AU77">
        <v>0.75159238723443167</v>
      </c>
      <c r="AV77">
        <v>1.2993305925592258</v>
      </c>
      <c r="AW77">
        <v>1.2395996048656992</v>
      </c>
      <c r="AX77">
        <v>1.2565187999242293</v>
      </c>
      <c r="AY77">
        <v>1.2448348972650787</v>
      </c>
      <c r="AZ77">
        <v>1.243300947215398</v>
      </c>
      <c r="BA77">
        <v>1.2489999904562574</v>
      </c>
      <c r="BB77">
        <v>1.2462176928750346</v>
      </c>
      <c r="BC77">
        <v>1.2302339366036779</v>
      </c>
      <c r="BD77">
        <v>1.2348952457330822</v>
      </c>
      <c r="BE77">
        <v>1.2377962416422721</v>
      </c>
      <c r="BF77">
        <v>1.2435024857343646</v>
      </c>
      <c r="BG77">
        <v>1.2215675630273228</v>
      </c>
      <c r="BH77">
        <v>1.2423893376776503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0.44864143172118254</v>
      </c>
      <c r="BP77">
        <v>1.3792136376549649</v>
      </c>
      <c r="BQ77">
        <v>1.4494497148190379</v>
      </c>
      <c r="BR77">
        <v>1.4620355443298905</v>
      </c>
      <c r="BS77">
        <v>1.4551824866070486</v>
      </c>
      <c r="BT77">
        <v>1.464282146572105</v>
      </c>
      <c r="BU77">
        <v>1.4104717673554463</v>
      </c>
      <c r="BV77">
        <v>1.4574776375810585</v>
      </c>
      <c r="BW77">
        <v>1.4309620580663616</v>
      </c>
      <c r="BX77">
        <v>1.4367258792491517</v>
      </c>
      <c r="BY77">
        <v>1.4494345334274419</v>
      </c>
      <c r="BZ77">
        <v>1.4426719040747178</v>
      </c>
      <c r="CA77">
        <v>1.4575673525420343</v>
      </c>
      <c r="CB77">
        <v>1.4285938991385358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0.50538871923234019</v>
      </c>
      <c r="CJ77">
        <v>0.89933337209098918</v>
      </c>
      <c r="CK77">
        <v>1.5875273079389098</v>
      </c>
      <c r="CL77">
        <v>1.6261530671186193</v>
      </c>
      <c r="CM77">
        <v>1.6302648053515043</v>
      </c>
      <c r="CN77">
        <v>1.6224447352547458</v>
      </c>
      <c r="CO77">
        <v>1.6454584186529169</v>
      </c>
      <c r="CP77">
        <v>1.6177323383345328</v>
      </c>
      <c r="CQ77">
        <v>1.5796257887724898</v>
      </c>
      <c r="CR77">
        <v>1.65217363433556</v>
      </c>
      <c r="CS77">
        <v>1.6442175969303738</v>
      </c>
      <c r="CT77">
        <v>1.4944336621526497</v>
      </c>
      <c r="CU77">
        <v>1.6525805927236865</v>
      </c>
      <c r="CV77">
        <v>1.5925761554283675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0.24568810529159468</v>
      </c>
      <c r="DE77">
        <v>1.3785553825496131</v>
      </c>
      <c r="DF77">
        <v>1.7022787439928078</v>
      </c>
      <c r="DG77">
        <v>1.7946635326013451</v>
      </c>
      <c r="DH77">
        <v>1.6617082127241958</v>
      </c>
      <c r="DI77">
        <v>1.724665803572095</v>
      </c>
      <c r="DJ77">
        <v>1.7796184000016766</v>
      </c>
      <c r="DK77">
        <v>1.7190488845848486</v>
      </c>
      <c r="DL77">
        <v>1.7001758041040467</v>
      </c>
      <c r="DM77">
        <v>1.7233995729099616</v>
      </c>
      <c r="DN77">
        <v>1.7204007756068904</v>
      </c>
      <c r="DO77">
        <v>1.7553057899283937</v>
      </c>
      <c r="DP77">
        <v>1.7747346134858679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0.59309029335091967</v>
      </c>
      <c r="DZ77">
        <v>1.5442099621713545</v>
      </c>
      <c r="EA77">
        <v>1.8519813375905128</v>
      </c>
      <c r="EB77">
        <v>1.9211164400745462</v>
      </c>
      <c r="EC77">
        <v>1.8445734114001746</v>
      </c>
      <c r="ED77">
        <v>1.7861181977272753</v>
      </c>
      <c r="EE77">
        <v>1.9176886276523717</v>
      </c>
      <c r="EF77">
        <v>1.87972002336394</v>
      </c>
      <c r="EG77">
        <v>1.8939672314666445</v>
      </c>
      <c r="EH77">
        <v>1.8773903114701858</v>
      </c>
      <c r="EI77">
        <v>1.7775298525515428</v>
      </c>
      <c r="EJ77">
        <v>1.8247428020702205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0.1882741180443385</v>
      </c>
      <c r="ET77">
        <v>1.1106999150961856</v>
      </c>
      <c r="EU77">
        <v>1.8720498095510905</v>
      </c>
      <c r="EV77">
        <v>1.7437055432027853</v>
      </c>
      <c r="EW77">
        <v>1.7989022832186201</v>
      </c>
      <c r="EX77">
        <v>1.9065521754721844</v>
      </c>
      <c r="EY77">
        <v>2.002124140019693</v>
      </c>
      <c r="EZ77">
        <v>1.889930044657457</v>
      </c>
      <c r="FA77">
        <v>1.8005889644328499</v>
      </c>
      <c r="FB77">
        <v>1.7988279815515289</v>
      </c>
      <c r="FC77">
        <v>1.9406188080508033</v>
      </c>
      <c r="FD77">
        <v>1.8504111508011811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0.38589242369785332</v>
      </c>
      <c r="FN77">
        <v>0.27731508587976328</v>
      </c>
      <c r="FO77">
        <v>1.616403542684558</v>
      </c>
      <c r="FP77">
        <v>1.9310224539346879</v>
      </c>
      <c r="FQ77">
        <v>1.9436468542980267</v>
      </c>
      <c r="FR77">
        <v>2.0161429529874435</v>
      </c>
      <c r="FS77">
        <v>2.149284835487713</v>
      </c>
      <c r="FT77">
        <v>1.9195154540768813</v>
      </c>
      <c r="FU77">
        <v>2.0375937812373732</v>
      </c>
      <c r="FV77">
        <v>2.1283986792338316</v>
      </c>
      <c r="FW77">
        <v>1.955582339819848</v>
      </c>
      <c r="FX77">
        <v>2.0416821690953055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0.35412516391488041</v>
      </c>
      <c r="GI77">
        <v>0.69234666966923752</v>
      </c>
      <c r="GJ77">
        <v>2.0583804690140677</v>
      </c>
      <c r="GK77">
        <v>2.2113123628278815</v>
      </c>
      <c r="GL77">
        <v>1.8321691119177677</v>
      </c>
      <c r="GM77">
        <v>1.9104241172890406</v>
      </c>
      <c r="GN77">
        <v>2.0589691171348061</v>
      </c>
      <c r="GO77">
        <v>1.9862185925636167</v>
      </c>
      <c r="GP77">
        <v>2.0553596771147378</v>
      </c>
      <c r="GQ77">
        <v>2.0393020004947098</v>
      </c>
      <c r="GR77">
        <v>1.9902594801176527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0.20862736212400151</v>
      </c>
      <c r="HE77">
        <v>1.3015889798251008</v>
      </c>
      <c r="HF77">
        <v>2.2035337197227904</v>
      </c>
      <c r="HG77">
        <v>2.0268353364251048</v>
      </c>
      <c r="HH77">
        <v>2.0868171481495899</v>
      </c>
      <c r="HI77">
        <v>2.1409342477993847</v>
      </c>
      <c r="HJ77">
        <v>2.0599017445156549</v>
      </c>
      <c r="HK77">
        <v>2.2222885168836943</v>
      </c>
      <c r="HL77">
        <v>2.0662936866709591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0.69864945036048554</v>
      </c>
      <c r="HY77">
        <v>0.49937156144188627</v>
      </c>
      <c r="HZ77">
        <v>0.67007561466859766</v>
      </c>
      <c r="IA77">
        <v>2.0043075050789572</v>
      </c>
      <c r="IB77">
        <v>1.896414780536646</v>
      </c>
      <c r="IC77">
        <v>2.3347822803601863</v>
      </c>
      <c r="ID77">
        <v>2.2777449600440143</v>
      </c>
      <c r="IE77">
        <v>2.0557111943818622</v>
      </c>
      <c r="IF77">
        <v>2.2366367069146826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0.97063004725859625</v>
      </c>
      <c r="IU77">
        <v>0.22787167432856192</v>
      </c>
      <c r="IV77">
        <v>1.4447098443159618</v>
      </c>
      <c r="IW77">
        <v>1.9191388303548298</v>
      </c>
      <c r="IX77">
        <v>2.1916967859386416</v>
      </c>
      <c r="IY77">
        <v>2.2823259750399258</v>
      </c>
      <c r="IZ77">
        <v>1.9645832692894496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0.34956995260460388</v>
      </c>
      <c r="JP77">
        <v>0.33295052670730491</v>
      </c>
      <c r="JQ77">
        <v>0.4362051166240648</v>
      </c>
      <c r="JR77">
        <v>1.6497661121689129</v>
      </c>
      <c r="JS77">
        <v>2.400802193923564</v>
      </c>
      <c r="JT77">
        <v>2.1740592137425856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0.10572025372157054</v>
      </c>
      <c r="KL77">
        <v>0.18779230823196916</v>
      </c>
      <c r="KM77">
        <v>0.66806135259316013</v>
      </c>
      <c r="KN77">
        <v>1.9249556646248718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0.34364250594487183</v>
      </c>
      <c r="LG77">
        <v>0.41207598965593251</v>
      </c>
      <c r="LH77">
        <v>0.29961633956269201</v>
      </c>
      <c r="LI77" s="102"/>
      <c r="LJ77" s="102"/>
      <c r="LL77" s="102" t="s">
        <v>670</v>
      </c>
      <c r="LN77" s="147" t="s">
        <v>287</v>
      </c>
      <c r="LO77" s="148">
        <v>0</v>
      </c>
      <c r="LP77" s="64">
        <v>-403.1</v>
      </c>
      <c r="LR77" t="s">
        <v>1326</v>
      </c>
      <c r="LT77">
        <v>1</v>
      </c>
      <c r="LU77">
        <v>2</v>
      </c>
      <c r="LV77">
        <v>3</v>
      </c>
      <c r="LW77">
        <v>4</v>
      </c>
      <c r="LX77">
        <v>5</v>
      </c>
      <c r="LY77">
        <v>6</v>
      </c>
      <c r="LZ77">
        <v>7</v>
      </c>
      <c r="MA77">
        <v>8</v>
      </c>
      <c r="MB77">
        <v>9</v>
      </c>
      <c r="MC77">
        <v>10</v>
      </c>
      <c r="MD77">
        <v>11</v>
      </c>
      <c r="ME77">
        <v>12</v>
      </c>
      <c r="MF77">
        <v>13</v>
      </c>
      <c r="MG77">
        <v>14</v>
      </c>
      <c r="MH77">
        <v>15</v>
      </c>
      <c r="MI77">
        <v>16</v>
      </c>
      <c r="MJ77">
        <v>17</v>
      </c>
      <c r="MK77">
        <v>18</v>
      </c>
      <c r="ML77">
        <v>19</v>
      </c>
      <c r="MM77">
        <v>20</v>
      </c>
      <c r="MP77" s="44" t="s">
        <v>886</v>
      </c>
      <c r="MQ77" s="17" t="s">
        <v>627</v>
      </c>
      <c r="MR77" s="35" t="s">
        <v>1327</v>
      </c>
    </row>
    <row r="78" spans="1:359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 s="102"/>
      <c r="LJ78" s="102"/>
      <c r="LL78" s="102" t="s">
        <v>671</v>
      </c>
      <c r="LN78" s="147" t="s">
        <v>351</v>
      </c>
      <c r="LO78" s="148">
        <v>0</v>
      </c>
      <c r="LP78" s="64">
        <v>-0.7</v>
      </c>
      <c r="LR78">
        <v>1</v>
      </c>
      <c r="LS78" s="44">
        <v>0.05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f t="shared" ref="LY78:MM93" si="50">-LZ2/LZ53</f>
        <v>-3.9149877058926245E-2</v>
      </c>
      <c r="MA78">
        <f t="shared" si="50"/>
        <v>-4.061943600802341E-2</v>
      </c>
      <c r="MB78">
        <f t="shared" si="50"/>
        <v>-4.0770893207441469E-2</v>
      </c>
      <c r="MC78">
        <f t="shared" si="50"/>
        <v>-4.0176214957130925E-2</v>
      </c>
      <c r="MD78">
        <f t="shared" si="50"/>
        <v>-4.0814322507305975E-2</v>
      </c>
      <c r="ME78">
        <f t="shared" si="50"/>
        <v>-4.1292519866809499E-2</v>
      </c>
      <c r="MF78">
        <f t="shared" si="50"/>
        <v>-4.075837596617312E-2</v>
      </c>
      <c r="MG78">
        <f t="shared" si="50"/>
        <v>-4.1045004307197638E-2</v>
      </c>
      <c r="MH78">
        <f t="shared" si="50"/>
        <v>-3.9451291761755512E-2</v>
      </c>
      <c r="MI78">
        <f t="shared" si="50"/>
        <v>-4.0450618645158101E-2</v>
      </c>
      <c r="MJ78">
        <f t="shared" si="50"/>
        <v>-4.0077109639423972E-2</v>
      </c>
      <c r="MK78">
        <f t="shared" si="50"/>
        <v>-4.0065710155796408E-2</v>
      </c>
      <c r="ML78">
        <f t="shared" si="50"/>
        <v>-3.9604795704928496E-2</v>
      </c>
      <c r="MM78">
        <f t="shared" si="50"/>
        <v>-3.9538675953330799E-2</v>
      </c>
      <c r="MP78" s="44">
        <f>0.01+ (80188*LS78+78567)/10^6</f>
        <v>9.2576399999999989E-2</v>
      </c>
      <c r="MQ78" s="44">
        <v>0.05</v>
      </c>
      <c r="MR78" s="35">
        <f t="shared" ref="MR78:MR89" si="51">MS2/MS53</f>
        <v>3.9149877058926245E-2</v>
      </c>
    </row>
    <row r="79" spans="1:359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2.2869792424831448E-2</v>
      </c>
      <c r="H79">
        <v>2.4602128815564388E-2</v>
      </c>
      <c r="I79">
        <v>2.5138223791109016E-2</v>
      </c>
      <c r="J79">
        <v>2.4551310050191316E-2</v>
      </c>
      <c r="K79">
        <v>2.4964901955537414E-2</v>
      </c>
      <c r="L79">
        <v>2.5187937130755525E-2</v>
      </c>
      <c r="M79">
        <v>2.4954577453145541E-2</v>
      </c>
      <c r="N79">
        <v>2.5113940591578746E-2</v>
      </c>
      <c r="O79">
        <v>2.4432738205125749E-2</v>
      </c>
      <c r="P79">
        <v>2.4799690014234078E-2</v>
      </c>
      <c r="Q79">
        <v>2.4709854491729865E-2</v>
      </c>
      <c r="R79">
        <v>2.4738870794476425E-2</v>
      </c>
      <c r="S79">
        <v>2.4375043758663065E-2</v>
      </c>
      <c r="T79">
        <v>2.4542281919212813E-2</v>
      </c>
      <c r="U79">
        <v>0</v>
      </c>
      <c r="V79">
        <v>0</v>
      </c>
      <c r="W79">
        <v>0</v>
      </c>
      <c r="X79">
        <v>0</v>
      </c>
      <c r="Y79">
        <v>0</v>
      </c>
      <c r="Z79">
        <v>4.7048843445022595E-2</v>
      </c>
      <c r="AA79">
        <v>4.9745650397474299E-2</v>
      </c>
      <c r="AB79">
        <v>5.0028579347052828E-2</v>
      </c>
      <c r="AC79">
        <v>5.0304934749121386E-2</v>
      </c>
      <c r="AD79">
        <v>4.9368474236335828E-2</v>
      </c>
      <c r="AE79">
        <v>4.9907900739404043E-2</v>
      </c>
      <c r="AF79">
        <v>4.9621796520390511E-2</v>
      </c>
      <c r="AG79">
        <v>4.9993143116027393E-2</v>
      </c>
      <c r="AH79">
        <v>4.9502151943791838E-2</v>
      </c>
      <c r="AI79">
        <v>4.9505054861993636E-2</v>
      </c>
      <c r="AJ79">
        <v>5.0085424570256401E-2</v>
      </c>
      <c r="AK79">
        <v>4.972899365638124E-2</v>
      </c>
      <c r="AL79">
        <v>4.9420261886830387E-2</v>
      </c>
      <c r="AM79">
        <v>4.9484308712130838E-2</v>
      </c>
      <c r="AN79">
        <v>4.9538964951465717E-2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6.6882288137484272E-2</v>
      </c>
      <c r="AU79">
        <v>7.3012875102920594E-2</v>
      </c>
      <c r="AV79">
        <v>7.5741419303405375E-2</v>
      </c>
      <c r="AW79">
        <v>7.3876038672703551E-2</v>
      </c>
      <c r="AX79">
        <v>7.4766690483034276E-2</v>
      </c>
      <c r="AY79">
        <v>7.4605934850591818E-2</v>
      </c>
      <c r="AZ79">
        <v>7.4557779764981069E-2</v>
      </c>
      <c r="BA79">
        <v>7.5100048399682665E-2</v>
      </c>
      <c r="BB79">
        <v>7.3981024254974118E-2</v>
      </c>
      <c r="BC79">
        <v>7.3865285357151381E-2</v>
      </c>
      <c r="BD79">
        <v>7.4898920211504919E-2</v>
      </c>
      <c r="BE79">
        <v>7.4440707352169164E-2</v>
      </c>
      <c r="BF79">
        <v>7.4351634639497538E-2</v>
      </c>
      <c r="BG79">
        <v>7.4541938332657848E-2</v>
      </c>
      <c r="BH79">
        <v>7.4880442884326021E-2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9.453419536970481E-2</v>
      </c>
      <c r="BP79">
        <v>9.8699432396096839E-2</v>
      </c>
      <c r="BQ79">
        <v>9.9948169088446115E-2</v>
      </c>
      <c r="BR79">
        <v>9.9549270522860736E-2</v>
      </c>
      <c r="BS79">
        <v>0.10008731455719298</v>
      </c>
      <c r="BT79">
        <v>9.9480479819768458E-2</v>
      </c>
      <c r="BU79">
        <v>9.9673177205332322E-2</v>
      </c>
      <c r="BV79">
        <v>0.10003098732230681</v>
      </c>
      <c r="BW79">
        <v>9.9608696210336467E-2</v>
      </c>
      <c r="BX79">
        <v>9.8936242749946612E-2</v>
      </c>
      <c r="BY79">
        <v>9.903443413689221E-2</v>
      </c>
      <c r="BZ79">
        <v>9.866483182115203E-2</v>
      </c>
      <c r="CA79">
        <v>9.9535398364522243E-2</v>
      </c>
      <c r="CB79">
        <v>9.9388989965695382E-2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0.11222920837035463</v>
      </c>
      <c r="CJ79">
        <v>0.12163964073015597</v>
      </c>
      <c r="CK79">
        <v>0.1244084981899581</v>
      </c>
      <c r="CL79">
        <v>0.12339136704898862</v>
      </c>
      <c r="CM79">
        <v>0.12489257541668121</v>
      </c>
      <c r="CN79">
        <v>0.12551238424544245</v>
      </c>
      <c r="CO79">
        <v>0.12533263849173498</v>
      </c>
      <c r="CP79">
        <v>0.12482208720084179</v>
      </c>
      <c r="CQ79">
        <v>0.12271357767093026</v>
      </c>
      <c r="CR79">
        <v>0.12498324879667837</v>
      </c>
      <c r="CS79">
        <v>0.12397775780718248</v>
      </c>
      <c r="CT79">
        <v>0.1232014954633941</v>
      </c>
      <c r="CU79">
        <v>0.12482346407002776</v>
      </c>
      <c r="CV79">
        <v>0.12340812049573002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0.14294813171179599</v>
      </c>
      <c r="DE79">
        <v>0.14829589344010977</v>
      </c>
      <c r="DF79">
        <v>0.15195754319953217</v>
      </c>
      <c r="DG79">
        <v>0.14992556144549676</v>
      </c>
      <c r="DH79">
        <v>0.14934890633129938</v>
      </c>
      <c r="DI79">
        <v>0.14971553377047919</v>
      </c>
      <c r="DJ79">
        <v>0.14914314318388722</v>
      </c>
      <c r="DK79">
        <v>0.15053012909206853</v>
      </c>
      <c r="DL79">
        <v>0.14895172284072469</v>
      </c>
      <c r="DM79">
        <v>0.14788309970126365</v>
      </c>
      <c r="DN79">
        <v>0.14874385726938374</v>
      </c>
      <c r="DO79">
        <v>0.14932198911989911</v>
      </c>
      <c r="DP79">
        <v>0.14854615045302064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0.16573175888606623</v>
      </c>
      <c r="DY79">
        <v>0.17191113017605811</v>
      </c>
      <c r="DZ79">
        <v>0.17388636713114447</v>
      </c>
      <c r="EA79">
        <v>0.17471875106869536</v>
      </c>
      <c r="EB79">
        <v>0.17417658337268377</v>
      </c>
      <c r="EC79">
        <v>0.17444579238825395</v>
      </c>
      <c r="ED79">
        <v>0.17502684463369836</v>
      </c>
      <c r="EE79">
        <v>0.17406826535865846</v>
      </c>
      <c r="EF79">
        <v>0.17365502671194027</v>
      </c>
      <c r="EG79">
        <v>0.17208265769913814</v>
      </c>
      <c r="EH79">
        <v>0.1738717589175478</v>
      </c>
      <c r="EI79">
        <v>0.17403496260584869</v>
      </c>
      <c r="EJ79">
        <v>0.17236434478483245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0.19465771504619359</v>
      </c>
      <c r="ET79">
        <v>0.19881209156596821</v>
      </c>
      <c r="EU79">
        <v>0.20003669385996059</v>
      </c>
      <c r="EV79">
        <v>0.20010301087610224</v>
      </c>
      <c r="EW79">
        <v>0.19978943932419371</v>
      </c>
      <c r="EX79">
        <v>0.2011500954109274</v>
      </c>
      <c r="EY79">
        <v>0.19834732028811763</v>
      </c>
      <c r="EZ79">
        <v>0.19766347884767918</v>
      </c>
      <c r="FA79">
        <v>0.19814750078024498</v>
      </c>
      <c r="FB79">
        <v>0.19803734408182302</v>
      </c>
      <c r="FC79">
        <v>0.1984093360195264</v>
      </c>
      <c r="FD79">
        <v>0.19770831928238872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0.21257278756174292</v>
      </c>
      <c r="FN79">
        <v>0.22339402669014038</v>
      </c>
      <c r="FO79">
        <v>0.22381426693963408</v>
      </c>
      <c r="FP79">
        <v>0.22374456081618121</v>
      </c>
      <c r="FQ79">
        <v>0.22555681729999072</v>
      </c>
      <c r="FR79">
        <v>0.22437440694878102</v>
      </c>
      <c r="FS79">
        <v>0.22181151960934567</v>
      </c>
      <c r="FT79">
        <v>0.2226271744491316</v>
      </c>
      <c r="FU79">
        <v>0.22161747042444543</v>
      </c>
      <c r="FV79">
        <v>0.22288701326532082</v>
      </c>
      <c r="FW79">
        <v>0.22249935591681516</v>
      </c>
      <c r="FX79">
        <v>0.22143861779515217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0.24678976015268778</v>
      </c>
      <c r="GI79">
        <v>0.24962906699023829</v>
      </c>
      <c r="GJ79">
        <v>0.24990215276969949</v>
      </c>
      <c r="GK79">
        <v>0.24996529124469805</v>
      </c>
      <c r="GL79">
        <v>0.25075861494429924</v>
      </c>
      <c r="GM79">
        <v>0.24731165062763585</v>
      </c>
      <c r="GN79">
        <v>0.24787174118345498</v>
      </c>
      <c r="GO79">
        <v>0.24812314838822419</v>
      </c>
      <c r="GP79">
        <v>0.24696020705544913</v>
      </c>
      <c r="GQ79">
        <v>0.2484583859001929</v>
      </c>
      <c r="GR79">
        <v>0.24632810296658958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0.26294828339966086</v>
      </c>
      <c r="HD79">
        <v>0.27246352872830354</v>
      </c>
      <c r="HE79">
        <v>0.2744654512626607</v>
      </c>
      <c r="HF79">
        <v>0.27361463786125562</v>
      </c>
      <c r="HG79">
        <v>0.27374224809174263</v>
      </c>
      <c r="HH79">
        <v>0.27267105184188428</v>
      </c>
      <c r="HI79">
        <v>0.27175781914381852</v>
      </c>
      <c r="HJ79">
        <v>0.27192052428788815</v>
      </c>
      <c r="HK79">
        <v>0.27232799442543271</v>
      </c>
      <c r="HL79">
        <v>0.2713490083723944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0.28614096802575406</v>
      </c>
      <c r="HY79">
        <v>0.29715059324772419</v>
      </c>
      <c r="HZ79">
        <v>0.29939426765606891</v>
      </c>
      <c r="IA79">
        <v>0.29648344037830704</v>
      </c>
      <c r="IB79">
        <v>0.29624964283123478</v>
      </c>
      <c r="IC79">
        <v>0.29811003591517871</v>
      </c>
      <c r="ID79">
        <v>0.29571729587151535</v>
      </c>
      <c r="IE79">
        <v>0.29783655358121358</v>
      </c>
      <c r="IF79">
        <v>0.29697390895782239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0.31919775712442594</v>
      </c>
      <c r="IU79">
        <v>0.31769296383088941</v>
      </c>
      <c r="IV79">
        <v>0.32137569624353735</v>
      </c>
      <c r="IW79">
        <v>0.3209263148728787</v>
      </c>
      <c r="IX79">
        <v>0.32314543430332049</v>
      </c>
      <c r="IY79">
        <v>0.32264978639972269</v>
      </c>
      <c r="IZ79">
        <v>0.32158843518711006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0.22544036591667374</v>
      </c>
      <c r="JP79">
        <v>0.31869305169560319</v>
      </c>
      <c r="JQ79">
        <v>0.34508230885011049</v>
      </c>
      <c r="JR79">
        <v>0.34601920126159719</v>
      </c>
      <c r="JS79">
        <v>0.34517415813977381</v>
      </c>
      <c r="JT79">
        <v>0.3465107651459518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0.33716738934738771</v>
      </c>
      <c r="KL79">
        <v>0.36743960431891576</v>
      </c>
      <c r="KM79">
        <v>0.36941625428711683</v>
      </c>
      <c r="KN79">
        <v>0.36973075334487232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0.26666666666666666</v>
      </c>
      <c r="LG79">
        <v>0.3785423387715865</v>
      </c>
      <c r="LH79">
        <v>0.3945507965600541</v>
      </c>
      <c r="LI79" s="102"/>
      <c r="LJ79" s="102"/>
      <c r="LL79" s="102" t="s">
        <v>672</v>
      </c>
      <c r="LN79" s="147" t="s">
        <v>1299</v>
      </c>
      <c r="LO79" s="148">
        <v>0</v>
      </c>
      <c r="LP79" s="64">
        <v>-765.3</v>
      </c>
      <c r="LR79">
        <v>2</v>
      </c>
      <c r="LS79" s="44">
        <v>0.1</v>
      </c>
      <c r="LT79">
        <v>0</v>
      </c>
      <c r="LU79">
        <v>0</v>
      </c>
      <c r="LV79">
        <v>0</v>
      </c>
      <c r="LW79">
        <v>0</v>
      </c>
      <c r="LX79">
        <v>0</v>
      </c>
      <c r="LY79">
        <f t="shared" si="50"/>
        <v>-7.1865877390674501E-2</v>
      </c>
      <c r="LZ79">
        <f t="shared" si="50"/>
        <v>-6.9724466962941406E-2</v>
      </c>
      <c r="MA79">
        <f t="shared" si="50"/>
        <v>-6.9455532194237196E-2</v>
      </c>
      <c r="MB79">
        <f t="shared" si="50"/>
        <v>-6.9297454578842538E-2</v>
      </c>
      <c r="MC79">
        <f t="shared" si="50"/>
        <v>-6.7928866003762203E-2</v>
      </c>
      <c r="MD79">
        <f t="shared" si="50"/>
        <v>-6.8802158070650654E-2</v>
      </c>
      <c r="ME79">
        <f t="shared" si="50"/>
        <v>-6.8416142107291383E-2</v>
      </c>
      <c r="MF79">
        <f t="shared" si="50"/>
        <v>-6.9326403587939969E-2</v>
      </c>
      <c r="MG79">
        <f t="shared" si="50"/>
        <v>-6.8262651815551509E-2</v>
      </c>
      <c r="MH79">
        <f t="shared" si="50"/>
        <v>-6.8157267993273027E-2</v>
      </c>
      <c r="MI79">
        <f t="shared" si="50"/>
        <v>-6.804481833377006E-2</v>
      </c>
      <c r="MJ79">
        <f t="shared" si="50"/>
        <v>-6.8136069411823583E-2</v>
      </c>
      <c r="MK79">
        <f t="shared" si="50"/>
        <v>-6.8215354138209033E-2</v>
      </c>
      <c r="ML79">
        <f t="shared" si="50"/>
        <v>-6.793627773096067E-2</v>
      </c>
      <c r="MM79">
        <f t="shared" si="50"/>
        <v>-6.8595191020376547E-2</v>
      </c>
      <c r="MP79" s="44">
        <f>0.01+ (80188*LS79+78567)/10^6</f>
        <v>9.6585799999999999E-2</v>
      </c>
      <c r="MQ79" s="44">
        <v>0.1</v>
      </c>
      <c r="MR79" s="35">
        <f t="shared" si="51"/>
        <v>7.0103749118574227E-2</v>
      </c>
    </row>
    <row r="80" spans="1:359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2.4059886833129322E-3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2.6926819776904877E-5</v>
      </c>
      <c r="IB80">
        <v>0</v>
      </c>
      <c r="IC80">
        <v>0</v>
      </c>
      <c r="ID80">
        <v>0</v>
      </c>
      <c r="IE80">
        <v>8.0949791835058997E-4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5.4689510830996961E-3</v>
      </c>
      <c r="IX80">
        <v>8.1235421728879289E-3</v>
      </c>
      <c r="IY80">
        <v>0</v>
      </c>
      <c r="IZ80">
        <v>4.4820881538677167E-3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5.7255450981447858E-4</v>
      </c>
      <c r="JT80">
        <v>3.878843220843895E-4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1.1247414548424168E-2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1.6916484756312758E-2</v>
      </c>
      <c r="LI80" s="102"/>
      <c r="LJ80" s="102"/>
      <c r="LL80" s="102" t="s">
        <v>673</v>
      </c>
      <c r="LN80" s="147" t="s">
        <v>202</v>
      </c>
      <c r="LO80" s="148">
        <v>0</v>
      </c>
      <c r="LP80" s="64">
        <v>-156.6</v>
      </c>
      <c r="LR80">
        <v>3</v>
      </c>
      <c r="LS80" s="44">
        <v>0.15</v>
      </c>
      <c r="LT80">
        <v>0</v>
      </c>
      <c r="LU80">
        <v>0</v>
      </c>
      <c r="LV80">
        <v>0</v>
      </c>
      <c r="LW80">
        <v>0</v>
      </c>
      <c r="LX80">
        <v>0</v>
      </c>
      <c r="LY80">
        <f t="shared" si="50"/>
        <v>-8.6870015447938154E-2</v>
      </c>
      <c r="LZ80">
        <f t="shared" si="50"/>
        <v>-8.8856455187905192E-2</v>
      </c>
      <c r="MA80">
        <f t="shared" si="50"/>
        <v>-9.0204870923085573E-2</v>
      </c>
      <c r="MB80">
        <f t="shared" si="50"/>
        <v>-8.7793649363392595E-2</v>
      </c>
      <c r="MC80">
        <f t="shared" si="50"/>
        <v>-8.8922012660811164E-2</v>
      </c>
      <c r="MD80">
        <f t="shared" si="50"/>
        <v>-8.8543497855772965E-2</v>
      </c>
      <c r="ME80">
        <f t="shared" si="50"/>
        <v>-8.8113680803950281E-2</v>
      </c>
      <c r="MF80">
        <f t="shared" si="50"/>
        <v>-8.9267063217151457E-2</v>
      </c>
      <c r="MG80">
        <f t="shared" si="50"/>
        <v>-8.7533039963622175E-2</v>
      </c>
      <c r="MH80">
        <f t="shared" si="50"/>
        <v>-8.6875972051862399E-2</v>
      </c>
      <c r="MI80">
        <f t="shared" si="50"/>
        <v>-8.8697469747832602E-2</v>
      </c>
      <c r="MJ80">
        <f t="shared" si="50"/>
        <v>-8.8633547793144196E-2</v>
      </c>
      <c r="MK80">
        <f t="shared" si="50"/>
        <v>-8.7331474503337697E-2</v>
      </c>
      <c r="ML80">
        <f t="shared" si="50"/>
        <v>-8.8375297334271199E-2</v>
      </c>
      <c r="MM80">
        <f t="shared" si="50"/>
        <v>-8.8959566202995596E-2</v>
      </c>
      <c r="MP80" s="44">
        <f t="shared" ref="MP80:MP93" si="52">0.01+ (80188*LS80+78567)/10^6</f>
        <v>0.1005952</v>
      </c>
      <c r="MQ80" s="44">
        <v>0.15</v>
      </c>
      <c r="MR80" s="35">
        <f t="shared" si="51"/>
        <v>8.9416373827895343E-2</v>
      </c>
    </row>
    <row r="81" spans="1:35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4.7513956103006203</v>
      </c>
      <c r="H81">
        <v>4.9040576159946143</v>
      </c>
      <c r="I81">
        <v>4.9964708860755627</v>
      </c>
      <c r="J81">
        <v>4.9661113921658435</v>
      </c>
      <c r="K81">
        <v>4.9502437249508873</v>
      </c>
      <c r="L81">
        <v>4.9237897775491168</v>
      </c>
      <c r="M81">
        <v>4.9594815361502489</v>
      </c>
      <c r="N81">
        <v>4.9495648954623279</v>
      </c>
      <c r="O81">
        <v>4.9365434443693168</v>
      </c>
      <c r="P81">
        <v>4.8441652615057009</v>
      </c>
      <c r="Q81">
        <v>4.8921109488042243</v>
      </c>
      <c r="R81">
        <v>4.8995390353360389</v>
      </c>
      <c r="S81">
        <v>4.9000876060147158</v>
      </c>
      <c r="T81">
        <v>4.9408412954262735</v>
      </c>
      <c r="U81">
        <v>0</v>
      </c>
      <c r="V81">
        <v>0</v>
      </c>
      <c r="W81">
        <v>0</v>
      </c>
      <c r="X81">
        <v>0</v>
      </c>
      <c r="Y81">
        <v>0</v>
      </c>
      <c r="Z81">
        <v>4.2890526267077451</v>
      </c>
      <c r="AA81">
        <v>4.720307964956949</v>
      </c>
      <c r="AB81">
        <v>4.7911014750729057</v>
      </c>
      <c r="AC81">
        <v>4.8392800652698948</v>
      </c>
      <c r="AD81">
        <v>4.9004147905947626</v>
      </c>
      <c r="AE81">
        <v>4.8565827499328291</v>
      </c>
      <c r="AF81">
        <v>4.8699149980546883</v>
      </c>
      <c r="AG81">
        <v>4.8080604968422804</v>
      </c>
      <c r="AH81">
        <v>4.877964325192818</v>
      </c>
      <c r="AI81">
        <v>4.7988317027209693</v>
      </c>
      <c r="AJ81">
        <v>4.8829890850931479</v>
      </c>
      <c r="AK81">
        <v>4.8393171172755594</v>
      </c>
      <c r="AL81">
        <v>4.7876662613343575</v>
      </c>
      <c r="AM81">
        <v>4.8273988635547154</v>
      </c>
      <c r="AN81">
        <v>4.7584500984125873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4.2898520208810931</v>
      </c>
      <c r="AU81">
        <v>4.589122586219692</v>
      </c>
      <c r="AV81">
        <v>4.6503851101102534</v>
      </c>
      <c r="AW81">
        <v>4.8272985146681551</v>
      </c>
      <c r="AX81">
        <v>4.771666483710578</v>
      </c>
      <c r="AY81">
        <v>4.799664027458153</v>
      </c>
      <c r="AZ81">
        <v>4.8493588020738176</v>
      </c>
      <c r="BA81">
        <v>4.7714273152045017</v>
      </c>
      <c r="BB81">
        <v>4.8760398015830182</v>
      </c>
      <c r="BC81">
        <v>4.8356144857714689</v>
      </c>
      <c r="BD81">
        <v>4.7062344660316286</v>
      </c>
      <c r="BE81">
        <v>4.6688191081643611</v>
      </c>
      <c r="BF81">
        <v>4.8233539270819836</v>
      </c>
      <c r="BG81">
        <v>4.718267754969478</v>
      </c>
      <c r="BH81">
        <v>4.6797194896018386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4.3600088684887099</v>
      </c>
      <c r="BP81">
        <v>4.6152704685483315</v>
      </c>
      <c r="BQ81">
        <v>4.6582310124090709</v>
      </c>
      <c r="BR81">
        <v>4.6699699792209843</v>
      </c>
      <c r="BS81">
        <v>4.6611344863489492</v>
      </c>
      <c r="BT81">
        <v>4.786992240826347</v>
      </c>
      <c r="BU81">
        <v>4.6382396278746807</v>
      </c>
      <c r="BV81">
        <v>4.6633673962501723</v>
      </c>
      <c r="BW81">
        <v>4.5988346446525128</v>
      </c>
      <c r="BX81">
        <v>4.6481041983808007</v>
      </c>
      <c r="BY81">
        <v>4.7430372005020676</v>
      </c>
      <c r="BZ81">
        <v>4.6504165368817052</v>
      </c>
      <c r="CA81">
        <v>4.7026946660601503</v>
      </c>
      <c r="CB81">
        <v>4.6201440647164418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4.2339289193751508</v>
      </c>
      <c r="CJ81">
        <v>4.3608990380730068</v>
      </c>
      <c r="CK81">
        <v>4.5630282193829306</v>
      </c>
      <c r="CL81">
        <v>4.7777905363915112</v>
      </c>
      <c r="CM81">
        <v>4.5910149410038219</v>
      </c>
      <c r="CN81">
        <v>4.5211273453354659</v>
      </c>
      <c r="CO81">
        <v>4.6530541931365894</v>
      </c>
      <c r="CP81">
        <v>4.6519706120887534</v>
      </c>
      <c r="CQ81">
        <v>4.6092785414360762</v>
      </c>
      <c r="CR81">
        <v>4.5504880071686795</v>
      </c>
      <c r="CS81">
        <v>4.601524144917235</v>
      </c>
      <c r="CT81">
        <v>4.4952402515713983</v>
      </c>
      <c r="CU81">
        <v>4.6957358734973953</v>
      </c>
      <c r="CV81">
        <v>4.5321513659797672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4.0884501811313587</v>
      </c>
      <c r="DE81">
        <v>4.2639717090746379</v>
      </c>
      <c r="DF81">
        <v>4.3330205671078161</v>
      </c>
      <c r="DG81">
        <v>4.5455920096298099</v>
      </c>
      <c r="DH81">
        <v>4.4007920485338596</v>
      </c>
      <c r="DI81">
        <v>4.4891576673863867</v>
      </c>
      <c r="DJ81">
        <v>4.6134016221722201</v>
      </c>
      <c r="DK81">
        <v>4.4330764565330769</v>
      </c>
      <c r="DL81">
        <v>4.4611542317366046</v>
      </c>
      <c r="DM81">
        <v>4.5539182925035009</v>
      </c>
      <c r="DN81">
        <v>4.3672209057103917</v>
      </c>
      <c r="DO81">
        <v>4.4415608766212893</v>
      </c>
      <c r="DP81">
        <v>4.5382458006170028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3.2071385400070156</v>
      </c>
      <c r="DY81">
        <v>4.0128856630957559</v>
      </c>
      <c r="DZ81">
        <v>4.3851216251557856</v>
      </c>
      <c r="EA81">
        <v>4.3320312658885181</v>
      </c>
      <c r="EB81">
        <v>4.5473614100692519</v>
      </c>
      <c r="EC81">
        <v>4.3712404959406745</v>
      </c>
      <c r="ED81">
        <v>4.253496822123747</v>
      </c>
      <c r="EE81">
        <v>4.3949723789576876</v>
      </c>
      <c r="EF81">
        <v>4.3005368395748329</v>
      </c>
      <c r="EG81">
        <v>4.4775809065217702</v>
      </c>
      <c r="EH81">
        <v>4.2808270263650003</v>
      </c>
      <c r="EI81">
        <v>4.3115177913146532</v>
      </c>
      <c r="EJ81">
        <v>4.3810600344695567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3.4006883040072284</v>
      </c>
      <c r="ET81">
        <v>4.0870335433278457</v>
      </c>
      <c r="EU81">
        <v>4.1308433027815941</v>
      </c>
      <c r="EV81">
        <v>3.9540908336719252</v>
      </c>
      <c r="EW81">
        <v>4.0384701479053717</v>
      </c>
      <c r="EX81">
        <v>4.1161008940538633</v>
      </c>
      <c r="EY81">
        <v>4.2539765413274173</v>
      </c>
      <c r="EZ81">
        <v>4.1461280598821917</v>
      </c>
      <c r="FA81">
        <v>4.0659982244127821</v>
      </c>
      <c r="FB81">
        <v>3.9694954586262758</v>
      </c>
      <c r="FC81">
        <v>4.1459430451438699</v>
      </c>
      <c r="FD81">
        <v>4.099475487672672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3.2027170878230464</v>
      </c>
      <c r="FN81">
        <v>3.4541016472206967</v>
      </c>
      <c r="FO81">
        <v>4.1116219428964547</v>
      </c>
      <c r="FP81">
        <v>4.0839338510819276</v>
      </c>
      <c r="FQ81">
        <v>3.9939659682433448</v>
      </c>
      <c r="FR81">
        <v>4.1860234727433223</v>
      </c>
      <c r="FS81">
        <v>4.3389487534535727</v>
      </c>
      <c r="FT81">
        <v>4.0412755691242683</v>
      </c>
      <c r="FU81">
        <v>4.1027414333838745</v>
      </c>
      <c r="FV81">
        <v>4.0754127617345475</v>
      </c>
      <c r="FW81">
        <v>4.0281163323037541</v>
      </c>
      <c r="FX81">
        <v>4.193787402744376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2.7368164309730045</v>
      </c>
      <c r="GI81">
        <v>3.7293693954247935</v>
      </c>
      <c r="GJ81">
        <v>4.1071858845812672</v>
      </c>
      <c r="GK81">
        <v>4.1118823064741861</v>
      </c>
      <c r="GL81">
        <v>3.6249455378904281</v>
      </c>
      <c r="GM81">
        <v>3.8334359355161194</v>
      </c>
      <c r="GN81">
        <v>3.8882622217720724</v>
      </c>
      <c r="GO81">
        <v>3.8494177402043817</v>
      </c>
      <c r="GP81">
        <v>3.9459454071929554</v>
      </c>
      <c r="GQ81">
        <v>3.8010242545871016</v>
      </c>
      <c r="GR81">
        <v>3.860418917413531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2.639480175739461</v>
      </c>
      <c r="HD81">
        <v>3.338301384760852</v>
      </c>
      <c r="HE81">
        <v>3.90981503051683</v>
      </c>
      <c r="HF81">
        <v>3.9111440054651498</v>
      </c>
      <c r="HG81">
        <v>3.6709912791270143</v>
      </c>
      <c r="HH81">
        <v>3.7313629550244576</v>
      </c>
      <c r="HI81">
        <v>3.8387272644428299</v>
      </c>
      <c r="HJ81">
        <v>3.6662571628050276</v>
      </c>
      <c r="HK81">
        <v>3.8089538065285566</v>
      </c>
      <c r="HL81">
        <v>3.8145079253029532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2.3360774724934563</v>
      </c>
      <c r="HY81">
        <v>2.5887507961895966</v>
      </c>
      <c r="HZ81">
        <v>3.5277402357110366</v>
      </c>
      <c r="IA81">
        <v>3.8525392975481441</v>
      </c>
      <c r="IB81">
        <v>3.5275173291968502</v>
      </c>
      <c r="IC81">
        <v>3.7528846789653127</v>
      </c>
      <c r="ID81">
        <v>3.8534862755999826</v>
      </c>
      <c r="IE81">
        <v>3.4610169923101841</v>
      </c>
      <c r="IF81">
        <v>3.7203816314325233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2.5809465153675264</v>
      </c>
      <c r="IU81">
        <v>3.0343178326721096</v>
      </c>
      <c r="IV81">
        <v>3.4223290165944205</v>
      </c>
      <c r="IW81">
        <v>3.5062196266493384</v>
      </c>
      <c r="IX81">
        <v>3.3958338887981752</v>
      </c>
      <c r="IY81">
        <v>3.5743915748140505</v>
      </c>
      <c r="IZ81">
        <v>3.2629166906406577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1.5056670974367492</v>
      </c>
      <c r="JP81">
        <v>2.4010566405460811</v>
      </c>
      <c r="JQ81">
        <v>3.1362604718253095</v>
      </c>
      <c r="JR81">
        <v>3.4055285865777303</v>
      </c>
      <c r="JS81">
        <v>3.5521896767462442</v>
      </c>
      <c r="JT81">
        <v>3.3238460239079326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1.0189589181294674</v>
      </c>
      <c r="KL81">
        <v>2.8378047366744092</v>
      </c>
      <c r="KM81">
        <v>3.4559594223441623</v>
      </c>
      <c r="KN81">
        <v>3.4009662797082703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0.80302795181749342</v>
      </c>
      <c r="LG81">
        <v>1.9286532471805893</v>
      </c>
      <c r="LH81">
        <v>2.7291108607562986</v>
      </c>
      <c r="LI81" s="102"/>
      <c r="LJ81" s="102"/>
      <c r="LL81" s="102" t="s">
        <v>674</v>
      </c>
      <c r="LN81" s="147" t="s">
        <v>202</v>
      </c>
      <c r="LO81" s="148">
        <v>0</v>
      </c>
      <c r="LP81" s="64">
        <v>-156.6</v>
      </c>
      <c r="LR81">
        <v>4</v>
      </c>
      <c r="LS81" s="44">
        <v>0.2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f t="shared" si="50"/>
        <v>-0.10439027426931784</v>
      </c>
      <c r="MA81">
        <f t="shared" si="50"/>
        <v>-0.10366151136676363</v>
      </c>
      <c r="MB81">
        <f t="shared" si="50"/>
        <v>-0.10423214576880201</v>
      </c>
      <c r="MC81">
        <f t="shared" si="50"/>
        <v>-0.10447216535610514</v>
      </c>
      <c r="MD81">
        <f t="shared" si="50"/>
        <v>-0.104729717488457</v>
      </c>
      <c r="ME81">
        <f t="shared" si="50"/>
        <v>-0.10335477752015565</v>
      </c>
      <c r="MF81">
        <f t="shared" si="50"/>
        <v>-0.10437770139726531</v>
      </c>
      <c r="MG81">
        <f t="shared" si="50"/>
        <v>-0.10494911333751152</v>
      </c>
      <c r="MH81">
        <f t="shared" si="50"/>
        <v>-0.10405248282374092</v>
      </c>
      <c r="MI81">
        <f t="shared" si="50"/>
        <v>-0.1031951255434516</v>
      </c>
      <c r="MJ81">
        <f t="shared" si="50"/>
        <v>-0.10244289618089936</v>
      </c>
      <c r="MK81">
        <f t="shared" si="50"/>
        <v>-0.10309857483106885</v>
      </c>
      <c r="ML81">
        <f t="shared" si="50"/>
        <v>-0.10325295248217685</v>
      </c>
      <c r="MM81">
        <f t="shared" si="50"/>
        <v>-0.10380787155332843</v>
      </c>
      <c r="MP81" s="44">
        <f t="shared" si="52"/>
        <v>0.10460460000000001</v>
      </c>
      <c r="MQ81" s="44">
        <v>0.2</v>
      </c>
      <c r="MR81" s="35">
        <f t="shared" si="51"/>
        <v>0.1036620854790419</v>
      </c>
    </row>
    <row r="82" spans="1:35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5.5802293516587304E-2</v>
      </c>
      <c r="H82">
        <v>6.0029194309977503E-2</v>
      </c>
      <c r="I82">
        <v>6.1337266050305421E-2</v>
      </c>
      <c r="J82">
        <v>5.9905196522466078E-2</v>
      </c>
      <c r="K82">
        <v>6.0914360771510488E-2</v>
      </c>
      <c r="L82">
        <v>6.1458566599043467E-2</v>
      </c>
      <c r="M82">
        <v>6.088916898567396E-2</v>
      </c>
      <c r="N82">
        <v>6.1278015043451275E-2</v>
      </c>
      <c r="O82">
        <v>5.9615881220506629E-2</v>
      </c>
      <c r="P82">
        <v>6.0511243634731093E-2</v>
      </c>
      <c r="Q82">
        <v>6.0292044959819956E-2</v>
      </c>
      <c r="R82">
        <v>6.0362844738521687E-2</v>
      </c>
      <c r="S82">
        <v>5.9475106771136807E-2</v>
      </c>
      <c r="T82">
        <v>5.9883167882878521E-2</v>
      </c>
      <c r="U82">
        <v>0</v>
      </c>
      <c r="V82">
        <v>0</v>
      </c>
      <c r="W82">
        <v>0</v>
      </c>
      <c r="X82">
        <v>0</v>
      </c>
      <c r="Y82">
        <v>0</v>
      </c>
      <c r="Z82">
        <v>0.11479917800585983</v>
      </c>
      <c r="AA82">
        <v>0.12137938696983734</v>
      </c>
      <c r="AB82">
        <v>0.12206973360680991</v>
      </c>
      <c r="AC82">
        <v>0.12274404078785699</v>
      </c>
      <c r="AD82">
        <v>0.12045907713666042</v>
      </c>
      <c r="AE82">
        <v>0.12177527780414779</v>
      </c>
      <c r="AF82">
        <v>0.12107718350975359</v>
      </c>
      <c r="AG82">
        <v>0.12198326920310736</v>
      </c>
      <c r="AH82">
        <v>0.12078525074285283</v>
      </c>
      <c r="AI82">
        <v>0.12079233386326597</v>
      </c>
      <c r="AJ82">
        <v>0.12220843595142686</v>
      </c>
      <c r="AK82">
        <v>0.12133874452157145</v>
      </c>
      <c r="AL82">
        <v>0.12058543900386673</v>
      </c>
      <c r="AM82">
        <v>0.12074171325760041</v>
      </c>
      <c r="AN82">
        <v>0.1208750744815766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0.16319278305546298</v>
      </c>
      <c r="AU82">
        <v>0.17815141525112563</v>
      </c>
      <c r="AV82">
        <v>0.18480906310031056</v>
      </c>
      <c r="AW82">
        <v>0.18025753436139844</v>
      </c>
      <c r="AX82">
        <v>0.18243072477860367</v>
      </c>
      <c r="AY82">
        <v>0.18203848103544423</v>
      </c>
      <c r="AZ82">
        <v>0.18192098262655418</v>
      </c>
      <c r="BA82">
        <v>0.18324411809522784</v>
      </c>
      <c r="BB82">
        <v>0.18051369918213769</v>
      </c>
      <c r="BC82">
        <v>0.18023129627144921</v>
      </c>
      <c r="BD82">
        <v>0.18275336531607253</v>
      </c>
      <c r="BE82">
        <v>0.18163532593929388</v>
      </c>
      <c r="BF82">
        <v>0.18141798852037477</v>
      </c>
      <c r="BG82">
        <v>0.18188232953168615</v>
      </c>
      <c r="BH82">
        <v>0.18270828063775607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0.23066343670207981</v>
      </c>
      <c r="BP82">
        <v>0.24082661504647521</v>
      </c>
      <c r="BQ82">
        <v>0.24387353257580749</v>
      </c>
      <c r="BR82">
        <v>0.24290022007577883</v>
      </c>
      <c r="BS82">
        <v>0.24421304751954892</v>
      </c>
      <c r="BT82">
        <v>0.24273237076023485</v>
      </c>
      <c r="BU82">
        <v>0.24320255238100863</v>
      </c>
      <c r="BV82">
        <v>0.244075609066427</v>
      </c>
      <c r="BW82">
        <v>0.24304521875321997</v>
      </c>
      <c r="BX82">
        <v>0.24140443230986908</v>
      </c>
      <c r="BY82">
        <v>0.24164401929401602</v>
      </c>
      <c r="BZ82">
        <v>0.24074218964360938</v>
      </c>
      <c r="CA82">
        <v>0.2428663720094332</v>
      </c>
      <c r="CB82">
        <v>0.24250913551629574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0.2738392684236674</v>
      </c>
      <c r="CJ82">
        <v>0.29680072338158148</v>
      </c>
      <c r="CK82">
        <v>0.30355673558349611</v>
      </c>
      <c r="CL82">
        <v>0.30107493559953197</v>
      </c>
      <c r="CM82">
        <v>0.30473788401670177</v>
      </c>
      <c r="CN82">
        <v>0.30625021755887755</v>
      </c>
      <c r="CO82">
        <v>0.30581163791983107</v>
      </c>
      <c r="CP82">
        <v>0.30456589277005452</v>
      </c>
      <c r="CQ82">
        <v>0.29942112951706934</v>
      </c>
      <c r="CR82">
        <v>0.30495912706389539</v>
      </c>
      <c r="CS82">
        <v>0.30250572904952361</v>
      </c>
      <c r="CT82">
        <v>0.30061164893068082</v>
      </c>
      <c r="CU82">
        <v>0.30456925233086762</v>
      </c>
      <c r="CV82">
        <v>0.30111581400958104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0.3487934413767832</v>
      </c>
      <c r="DE82">
        <v>0.36184197999387185</v>
      </c>
      <c r="DF82">
        <v>0.37077640540686152</v>
      </c>
      <c r="DG82">
        <v>0.36581836992701527</v>
      </c>
      <c r="DH82">
        <v>0.36441133144837445</v>
      </c>
      <c r="DI82">
        <v>0.36530590239997202</v>
      </c>
      <c r="DJ82">
        <v>0.36390926936868995</v>
      </c>
      <c r="DK82">
        <v>0.36729351498464979</v>
      </c>
      <c r="DL82">
        <v>0.36344220373137398</v>
      </c>
      <c r="DM82">
        <v>0.3608347632710876</v>
      </c>
      <c r="DN82">
        <v>0.3629350117372997</v>
      </c>
      <c r="DO82">
        <v>0.36434565345255843</v>
      </c>
      <c r="DP82">
        <v>0.36245260710537347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0.40438549168200372</v>
      </c>
      <c r="DY82">
        <v>0.41946315762958469</v>
      </c>
      <c r="DZ82">
        <v>0.42428273579999293</v>
      </c>
      <c r="EA82">
        <v>0.4263137526076175</v>
      </c>
      <c r="EB82">
        <v>0.42499086342935066</v>
      </c>
      <c r="EC82">
        <v>0.42564773342734208</v>
      </c>
      <c r="ED82">
        <v>0.42706550090622608</v>
      </c>
      <c r="EE82">
        <v>0.42472656747512993</v>
      </c>
      <c r="EF82">
        <v>0.42371826517713634</v>
      </c>
      <c r="EG82">
        <v>0.41988168478589871</v>
      </c>
      <c r="EH82">
        <v>0.42424709175881831</v>
      </c>
      <c r="EI82">
        <v>0.42464530875827139</v>
      </c>
      <c r="EJ82">
        <v>0.42056900127499286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0.47496482471271373</v>
      </c>
      <c r="ET82">
        <v>0.48510150342096253</v>
      </c>
      <c r="EU82">
        <v>0.48808953301830277</v>
      </c>
      <c r="EV82">
        <v>0.4882513465376882</v>
      </c>
      <c r="EW82">
        <v>0.4874862319510318</v>
      </c>
      <c r="EX82">
        <v>0.49080623280266145</v>
      </c>
      <c r="EY82">
        <v>0.48396746150300568</v>
      </c>
      <c r="EZ82">
        <v>0.48229888838833457</v>
      </c>
      <c r="FA82">
        <v>0.48347990190379703</v>
      </c>
      <c r="FB82">
        <v>0.48321111955964735</v>
      </c>
      <c r="FC82">
        <v>0.4841187798876444</v>
      </c>
      <c r="FD82">
        <v>0.48240829904902627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0.51867760165065779</v>
      </c>
      <c r="FN82">
        <v>0.54508142512394653</v>
      </c>
      <c r="FO82">
        <v>0.54610681133271077</v>
      </c>
      <c r="FP82">
        <v>0.54593672839148377</v>
      </c>
      <c r="FQ82">
        <v>0.55035863421197961</v>
      </c>
      <c r="FR82">
        <v>0.54747355295502775</v>
      </c>
      <c r="FS82">
        <v>0.54122010784680652</v>
      </c>
      <c r="FT82">
        <v>0.54321030565588491</v>
      </c>
      <c r="FU82">
        <v>0.54074662783564931</v>
      </c>
      <c r="FV82">
        <v>0.54384431236738451</v>
      </c>
      <c r="FW82">
        <v>0.5428984284370324</v>
      </c>
      <c r="FX82">
        <v>0.54031022742017465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0.60216701477256263</v>
      </c>
      <c r="GI82">
        <v>0.60909492345618543</v>
      </c>
      <c r="GJ82">
        <v>0.60976125275806958</v>
      </c>
      <c r="GK82">
        <v>0.60991531063706861</v>
      </c>
      <c r="GL82">
        <v>0.61185102046409223</v>
      </c>
      <c r="GM82">
        <v>0.6034404275314339</v>
      </c>
      <c r="GN82">
        <v>0.60480704848763278</v>
      </c>
      <c r="GO82">
        <v>0.60542048206726728</v>
      </c>
      <c r="GP82">
        <v>0.602582905215297</v>
      </c>
      <c r="GQ82">
        <v>0.60623846159647432</v>
      </c>
      <c r="GR82">
        <v>0.60104057123848031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0.64159381149518868</v>
      </c>
      <c r="HD82">
        <v>0.66481101009705779</v>
      </c>
      <c r="HE82">
        <v>0.66969570108089205</v>
      </c>
      <c r="HF82">
        <v>0.66761971638146167</v>
      </c>
      <c r="HG82">
        <v>0.66793108534384993</v>
      </c>
      <c r="HH82">
        <v>0.66531736649419881</v>
      </c>
      <c r="HI82">
        <v>0.6630890787109166</v>
      </c>
      <c r="HJ82">
        <v>0.66348607926244663</v>
      </c>
      <c r="HK82">
        <v>0.66448030639805489</v>
      </c>
      <c r="HL82">
        <v>0.66209158042863969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0.69818396198284882</v>
      </c>
      <c r="HY82">
        <v>0.72504744752444761</v>
      </c>
      <c r="HZ82">
        <v>0.73052201308080777</v>
      </c>
      <c r="IA82">
        <v>0.72341959452306981</v>
      </c>
      <c r="IB82">
        <v>0.72284912850821204</v>
      </c>
      <c r="IC82">
        <v>0.72738848763303654</v>
      </c>
      <c r="ID82">
        <v>0.7215502019264991</v>
      </c>
      <c r="IE82">
        <v>0.72672119073816199</v>
      </c>
      <c r="IF82">
        <v>0.72461633785708834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0.77884252738359727</v>
      </c>
      <c r="IU82">
        <v>0.77517083174736878</v>
      </c>
      <c r="IV82">
        <v>0.78415669883422867</v>
      </c>
      <c r="IW82">
        <v>0.78306020828982492</v>
      </c>
      <c r="IX82">
        <v>0.78847485970010023</v>
      </c>
      <c r="IY82">
        <v>0.78726547881532183</v>
      </c>
      <c r="IZ82">
        <v>0.78467578185654752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0.55007449283669019</v>
      </c>
      <c r="JP82">
        <v>0.77761104613727483</v>
      </c>
      <c r="JQ82">
        <v>0.84200083359427491</v>
      </c>
      <c r="JR82">
        <v>0.84428685107829982</v>
      </c>
      <c r="JS82">
        <v>0.84222494586105301</v>
      </c>
      <c r="JT82">
        <v>0.84548626695612472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0.8226884300076277</v>
      </c>
      <c r="KL82">
        <v>0.89655263453816159</v>
      </c>
      <c r="KM82">
        <v>0.90137566046056883</v>
      </c>
      <c r="KN82">
        <v>0.90214303816149433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0.65066666666666795</v>
      </c>
      <c r="LG82">
        <v>0.92364330660266869</v>
      </c>
      <c r="LH82">
        <v>0.96270394360653511</v>
      </c>
      <c r="LI82" s="102"/>
      <c r="LJ82" s="102"/>
      <c r="LL82" s="102" t="s">
        <v>675</v>
      </c>
      <c r="LN82" s="147" t="s">
        <v>220</v>
      </c>
      <c r="LO82" s="148">
        <v>0</v>
      </c>
      <c r="LP82" s="64">
        <v>-1075.7</v>
      </c>
      <c r="LR82">
        <v>5</v>
      </c>
      <c r="LS82" s="44">
        <v>0.25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f t="shared" si="50"/>
        <v>-0.11368367168751435</v>
      </c>
      <c r="MA82">
        <f t="shared" si="50"/>
        <v>-0.11650163119578583</v>
      </c>
      <c r="MB82">
        <f t="shared" si="50"/>
        <v>-0.11616140375870113</v>
      </c>
      <c r="MC82">
        <f t="shared" si="50"/>
        <v>-0.1140530667537507</v>
      </c>
      <c r="MD82">
        <f t="shared" si="50"/>
        <v>-0.11652703919960551</v>
      </c>
      <c r="ME82">
        <f t="shared" si="50"/>
        <v>-0.11734858933307821</v>
      </c>
      <c r="MF82">
        <f t="shared" si="50"/>
        <v>-0.11613851225847384</v>
      </c>
      <c r="MG82">
        <f t="shared" si="50"/>
        <v>-0.11588168928272116</v>
      </c>
      <c r="MH82">
        <f t="shared" si="50"/>
        <v>-0.11360147856565167</v>
      </c>
      <c r="MI82">
        <f t="shared" si="50"/>
        <v>-0.11608949033580444</v>
      </c>
      <c r="MJ82">
        <f t="shared" si="50"/>
        <v>-0.1144362829195095</v>
      </c>
      <c r="MK82">
        <f t="shared" si="50"/>
        <v>-0.11455445649118416</v>
      </c>
      <c r="ML82">
        <f t="shared" si="50"/>
        <v>-0.11453005934085385</v>
      </c>
      <c r="MM82">
        <f t="shared" si="50"/>
        <v>-0.11495739891216916</v>
      </c>
      <c r="MP82" s="44">
        <f t="shared" si="52"/>
        <v>0.10861399999999999</v>
      </c>
      <c r="MQ82" s="44">
        <v>0.25</v>
      </c>
      <c r="MR82" s="35">
        <f t="shared" si="51"/>
        <v>0.11629542345544451</v>
      </c>
    </row>
    <row r="83" spans="1:35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 s="102"/>
      <c r="LJ83" s="102"/>
      <c r="LL83" s="102" t="s">
        <v>676</v>
      </c>
      <c r="LN83" s="147" t="s">
        <v>224</v>
      </c>
      <c r="LO83" s="64">
        <f>-10*115</f>
        <v>-1150</v>
      </c>
      <c r="LP83" s="64">
        <v>-363.8</v>
      </c>
      <c r="LR83">
        <v>6</v>
      </c>
      <c r="LS83" s="44">
        <v>0.3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f t="shared" si="50"/>
        <v>-0.12779919073492435</v>
      </c>
      <c r="MB83">
        <f t="shared" si="50"/>
        <v>-0.1269264776563391</v>
      </c>
      <c r="MC83">
        <f t="shared" si="50"/>
        <v>-0.1279511897137845</v>
      </c>
      <c r="MD83">
        <f t="shared" si="50"/>
        <v>-0.12567510165427545</v>
      </c>
      <c r="ME83">
        <f t="shared" si="50"/>
        <v>-0.12605874797298641</v>
      </c>
      <c r="MF83">
        <f t="shared" si="50"/>
        <v>-0.12583091589138568</v>
      </c>
      <c r="MG83">
        <f t="shared" si="50"/>
        <v>-0.12448714336549285</v>
      </c>
      <c r="MH83">
        <f t="shared" si="50"/>
        <v>-0.12506499435811602</v>
      </c>
      <c r="MI83">
        <f t="shared" si="50"/>
        <v>-0.12422860546719053</v>
      </c>
      <c r="MJ83">
        <f t="shared" si="50"/>
        <v>-0.1232965918825534</v>
      </c>
      <c r="MK83">
        <f t="shared" si="50"/>
        <v>-0.12533013904912471</v>
      </c>
      <c r="ML83">
        <f t="shared" si="50"/>
        <v>-0.12496794535896417</v>
      </c>
      <c r="MM83">
        <f t="shared" si="50"/>
        <v>-0.12373901938210127</v>
      </c>
      <c r="MP83" s="44">
        <f t="shared" si="52"/>
        <v>0.11262339999999998</v>
      </c>
      <c r="MQ83" s="44">
        <v>0.3</v>
      </c>
      <c r="MR83" s="35">
        <f t="shared" si="51"/>
        <v>0.12713411399096172</v>
      </c>
    </row>
    <row r="84" spans="1:35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 s="102"/>
      <c r="LJ84" s="102"/>
      <c r="LL84" s="102" t="s">
        <v>677</v>
      </c>
      <c r="LN84" s="147" t="s">
        <v>224</v>
      </c>
      <c r="LO84" s="64">
        <f>-10*115</f>
        <v>-1150</v>
      </c>
      <c r="LP84" s="64">
        <v>-363.8</v>
      </c>
      <c r="LR84">
        <v>7</v>
      </c>
      <c r="LS84" s="44">
        <v>0.35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f t="shared" si="50"/>
        <v>-0.14212881152423459</v>
      </c>
      <c r="MB84">
        <f t="shared" si="50"/>
        <v>-0.13735260992528217</v>
      </c>
      <c r="MC84">
        <f t="shared" si="50"/>
        <v>-0.13310861041312833</v>
      </c>
      <c r="MD84">
        <f t="shared" si="50"/>
        <v>-0.13376825589373953</v>
      </c>
      <c r="ME84">
        <f t="shared" si="50"/>
        <v>-0.13240279061312868</v>
      </c>
      <c r="MF84">
        <f t="shared" si="50"/>
        <v>-0.13347492317401594</v>
      </c>
      <c r="MG84">
        <f t="shared" si="50"/>
        <v>-0.1345301833850403</v>
      </c>
      <c r="MH84">
        <f t="shared" si="50"/>
        <v>-0.13223248034789487</v>
      </c>
      <c r="MI84">
        <f t="shared" si="50"/>
        <v>-0.1328034351353313</v>
      </c>
      <c r="MJ84">
        <f t="shared" si="50"/>
        <v>-0.13042917463533052</v>
      </c>
      <c r="MK84">
        <f t="shared" si="50"/>
        <v>-0.13305343315465232</v>
      </c>
      <c r="ML84">
        <f t="shared" si="50"/>
        <v>-0.13252298960767661</v>
      </c>
      <c r="MM84">
        <f t="shared" si="50"/>
        <v>-0.13136747367233428</v>
      </c>
      <c r="MP84" s="44">
        <f t="shared" si="52"/>
        <v>0.11663279999999999</v>
      </c>
      <c r="MQ84" s="44">
        <v>0.35</v>
      </c>
      <c r="MR84" s="35">
        <f t="shared" si="51"/>
        <v>0.13392871331018422</v>
      </c>
    </row>
    <row r="85" spans="1:35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 s="102"/>
      <c r="LJ85" s="102"/>
      <c r="LL85" s="102" t="s">
        <v>678</v>
      </c>
      <c r="LN85" s="147" t="s">
        <v>224</v>
      </c>
      <c r="LO85" s="64">
        <f>-10*115</f>
        <v>-1150</v>
      </c>
      <c r="LP85" s="64">
        <v>-363.8</v>
      </c>
      <c r="LR85">
        <v>8</v>
      </c>
      <c r="LS85" s="44">
        <v>0.4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f t="shared" si="50"/>
        <v>-0.14829274246451676</v>
      </c>
      <c r="MC85">
        <f t="shared" si="50"/>
        <v>-0.14243367808885904</v>
      </c>
      <c r="MD85">
        <f t="shared" si="50"/>
        <v>-0.14119327323697276</v>
      </c>
      <c r="ME85">
        <f t="shared" si="50"/>
        <v>-0.14204181626387585</v>
      </c>
      <c r="MF85">
        <f t="shared" si="50"/>
        <v>-0.14137809729436074</v>
      </c>
      <c r="MG85">
        <f t="shared" si="50"/>
        <v>-0.14157320972001175</v>
      </c>
      <c r="MH85">
        <f t="shared" si="50"/>
        <v>-0.13893811799753431</v>
      </c>
      <c r="MI85">
        <f t="shared" si="50"/>
        <v>-0.13889158273332633</v>
      </c>
      <c r="MJ85">
        <f t="shared" si="50"/>
        <v>-0.13916220385076516</v>
      </c>
      <c r="MK85">
        <f t="shared" si="50"/>
        <v>-0.13989696531639736</v>
      </c>
      <c r="ML85">
        <f t="shared" si="50"/>
        <v>-0.13965129235357915</v>
      </c>
      <c r="MM85">
        <f t="shared" si="50"/>
        <v>-0.1390910363803157</v>
      </c>
      <c r="MP85" s="44">
        <f t="shared" si="52"/>
        <v>0.12064219999999999</v>
      </c>
      <c r="MQ85" s="44">
        <v>0.4</v>
      </c>
      <c r="MR85" s="35">
        <f t="shared" si="51"/>
        <v>0.1419330776574223</v>
      </c>
    </row>
    <row r="86" spans="1:356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0.70630120094900373</v>
      </c>
      <c r="H86">
        <v>0.70048105211953837</v>
      </c>
      <c r="I86">
        <v>0.70535544952666196</v>
      </c>
      <c r="J86">
        <v>0.70291314063341914</v>
      </c>
      <c r="K86">
        <v>0.70469146588467269</v>
      </c>
      <c r="L86">
        <v>0.70115981267289751</v>
      </c>
      <c r="M86">
        <v>0.70270260154187159</v>
      </c>
      <c r="N86">
        <v>0.70035201274724335</v>
      </c>
      <c r="O86">
        <v>0.69761939057906985</v>
      </c>
      <c r="P86">
        <v>0.69411262963324705</v>
      </c>
      <c r="Q86">
        <v>0.69575071018182455</v>
      </c>
      <c r="R86">
        <v>0.69933777991220625</v>
      </c>
      <c r="S86">
        <v>0.70432426621803279</v>
      </c>
      <c r="T86">
        <v>0.68914258519955529</v>
      </c>
      <c r="U86">
        <v>0</v>
      </c>
      <c r="V86">
        <v>0</v>
      </c>
      <c r="W86">
        <v>0</v>
      </c>
      <c r="X86">
        <v>0</v>
      </c>
      <c r="Y86">
        <v>0</v>
      </c>
      <c r="Z86">
        <v>0.84</v>
      </c>
      <c r="AA86">
        <v>0.84810403433699477</v>
      </c>
      <c r="AB86">
        <v>0.84153750913303738</v>
      </c>
      <c r="AC86">
        <v>0.84316753447121551</v>
      </c>
      <c r="AD86">
        <v>0.83843820801304958</v>
      </c>
      <c r="AE86">
        <v>0.83882302419466181</v>
      </c>
      <c r="AF86">
        <v>0.83960712233453616</v>
      </c>
      <c r="AG86">
        <v>0.83596086615524523</v>
      </c>
      <c r="AH86">
        <v>0.83626728697503117</v>
      </c>
      <c r="AI86">
        <v>0.83346504789356091</v>
      </c>
      <c r="AJ86">
        <v>0.8350364129928799</v>
      </c>
      <c r="AK86">
        <v>0.83282245841269786</v>
      </c>
      <c r="AL86">
        <v>0.83440881909431519</v>
      </c>
      <c r="AM86">
        <v>0.83383477998359068</v>
      </c>
      <c r="AN86">
        <v>0.82999386289700972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0.98269710114553155</v>
      </c>
      <c r="AU86">
        <v>1.005064490539773</v>
      </c>
      <c r="AV86">
        <v>1.0402960537750459</v>
      </c>
      <c r="AW86">
        <v>0.97769124999849621</v>
      </c>
      <c r="AX86">
        <v>0.98455615058073764</v>
      </c>
      <c r="AY86">
        <v>0.98107500812926163</v>
      </c>
      <c r="AZ86">
        <v>0.97615843667274971</v>
      </c>
      <c r="BA86">
        <v>0.97470383097736868</v>
      </c>
      <c r="BB86">
        <v>0.97194595530319672</v>
      </c>
      <c r="BC86">
        <v>0.96096184009677732</v>
      </c>
      <c r="BD86">
        <v>0.96983181396543083</v>
      </c>
      <c r="BE86">
        <v>0.96636459878655656</v>
      </c>
      <c r="BF86">
        <v>0.96408382443461693</v>
      </c>
      <c r="BG86">
        <v>0.96571527790154876</v>
      </c>
      <c r="BH86">
        <v>0.96099067550395567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1.0998272830016691</v>
      </c>
      <c r="BP86">
        <v>1.191729120323421</v>
      </c>
      <c r="BQ86">
        <v>1.1443850623140599</v>
      </c>
      <c r="BR86">
        <v>1.1105351077246615</v>
      </c>
      <c r="BS86">
        <v>1.1165472296746073</v>
      </c>
      <c r="BT86">
        <v>1.108478193221083</v>
      </c>
      <c r="BU86">
        <v>1.123717390301473</v>
      </c>
      <c r="BV86">
        <v>1.099155639074022</v>
      </c>
      <c r="BW86">
        <v>1.1098383169446822</v>
      </c>
      <c r="BX86">
        <v>1.1038001726609812</v>
      </c>
      <c r="BY86">
        <v>1.1044047573238718</v>
      </c>
      <c r="BZ86">
        <v>1.1006195083203481</v>
      </c>
      <c r="CA86">
        <v>1.0962587513577464</v>
      </c>
      <c r="CB86">
        <v>1.0988916556789949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1.2255029267533548</v>
      </c>
      <c r="CJ86">
        <v>1.265404273709126</v>
      </c>
      <c r="CK86">
        <v>1.2845324352801222</v>
      </c>
      <c r="CL86">
        <v>1.2418183231704267</v>
      </c>
      <c r="CM86">
        <v>1.241201956510976</v>
      </c>
      <c r="CN86">
        <v>1.2460773531581113</v>
      </c>
      <c r="CO86">
        <v>1.2453300854895748</v>
      </c>
      <c r="CP86">
        <v>1.2393612762748287</v>
      </c>
      <c r="CQ86">
        <v>1.2331297509486723</v>
      </c>
      <c r="CR86">
        <v>1.2246407994937543</v>
      </c>
      <c r="CS86">
        <v>1.2431650174642273</v>
      </c>
      <c r="CT86">
        <v>1.2281610957994948</v>
      </c>
      <c r="CU86">
        <v>1.2300150941313066</v>
      </c>
      <c r="CV86">
        <v>1.2231910049892105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1.3697217621059796</v>
      </c>
      <c r="DE86">
        <v>1.4113883994027134</v>
      </c>
      <c r="DF86">
        <v>1.3952850959107921</v>
      </c>
      <c r="DG86">
        <v>1.3753294268112446</v>
      </c>
      <c r="DH86">
        <v>1.3833859952133178</v>
      </c>
      <c r="DI86">
        <v>1.3737010023764917</v>
      </c>
      <c r="DJ86">
        <v>1.3882945065229355</v>
      </c>
      <c r="DK86">
        <v>1.3694241126164788</v>
      </c>
      <c r="DL86">
        <v>1.3695834660158792</v>
      </c>
      <c r="DM86">
        <v>1.357623739802325</v>
      </c>
      <c r="DN86">
        <v>1.3563345414119021</v>
      </c>
      <c r="DO86">
        <v>1.3598973468018176</v>
      </c>
      <c r="DP86">
        <v>1.3842090459097647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1.5149999999999999</v>
      </c>
      <c r="DY86">
        <v>1.5122690002829047</v>
      </c>
      <c r="DZ86">
        <v>1.5205119469894963</v>
      </c>
      <c r="EA86">
        <v>1.5222895655357194</v>
      </c>
      <c r="EB86">
        <v>1.5077383861277085</v>
      </c>
      <c r="EC86">
        <v>1.5192535395753253</v>
      </c>
      <c r="ED86">
        <v>1.5084590999305576</v>
      </c>
      <c r="EE86">
        <v>1.5067143097577917</v>
      </c>
      <c r="EF86">
        <v>1.5053315831672043</v>
      </c>
      <c r="EG86">
        <v>1.5141059406899233</v>
      </c>
      <c r="EH86">
        <v>1.5044375212818439</v>
      </c>
      <c r="EI86">
        <v>1.4910319671655239</v>
      </c>
      <c r="EJ86">
        <v>1.5014525932497071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1.6206115744663421</v>
      </c>
      <c r="ET86">
        <v>1.645072805961131</v>
      </c>
      <c r="EU86">
        <v>1.6513959091022239</v>
      </c>
      <c r="EV86">
        <v>1.6530298950381264</v>
      </c>
      <c r="EW86">
        <v>1.6505717011751682</v>
      </c>
      <c r="EX86">
        <v>1.6420510729919189</v>
      </c>
      <c r="EY86">
        <v>1.6293995557497281</v>
      </c>
      <c r="EZ86">
        <v>1.6310274622748477</v>
      </c>
      <c r="FA86">
        <v>1.641722397830637</v>
      </c>
      <c r="FB86">
        <v>1.6348032818434399</v>
      </c>
      <c r="FC86">
        <v>1.6354189783174318</v>
      </c>
      <c r="FD86">
        <v>1.6431732879268905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1.6359106916043857</v>
      </c>
      <c r="FN86">
        <v>1.7940250299874805</v>
      </c>
      <c r="FO86">
        <v>1.7861443890035344</v>
      </c>
      <c r="FP86">
        <v>1.7885072663050752</v>
      </c>
      <c r="FQ86">
        <v>1.7856479605538493</v>
      </c>
      <c r="FR86">
        <v>1.7751973926967146</v>
      </c>
      <c r="FS86">
        <v>1.7698135095542005</v>
      </c>
      <c r="FT86">
        <v>1.7593084073381142</v>
      </c>
      <c r="FU86">
        <v>1.7634452551329247</v>
      </c>
      <c r="FV86">
        <v>1.770641174263573</v>
      </c>
      <c r="FW86">
        <v>1.7555899801019941</v>
      </c>
      <c r="FX86">
        <v>1.7628535353953194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1.9247565928086652</v>
      </c>
      <c r="GI86">
        <v>1.9230481308925991</v>
      </c>
      <c r="GJ86">
        <v>1.9331020199676521</v>
      </c>
      <c r="GK86">
        <v>1.9203034437613622</v>
      </c>
      <c r="GL86">
        <v>1.9219305369967159</v>
      </c>
      <c r="GM86">
        <v>1.8854214204734128</v>
      </c>
      <c r="GN86">
        <v>1.8932638672866535</v>
      </c>
      <c r="GO86">
        <v>1.8952775378119595</v>
      </c>
      <c r="GP86">
        <v>1.9074310801728152</v>
      </c>
      <c r="GQ86">
        <v>1.9082390291521463</v>
      </c>
      <c r="GR86">
        <v>1.8949532773093853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2.0041222749547942</v>
      </c>
      <c r="HD86">
        <v>2.0430507886569975</v>
      </c>
      <c r="HE86">
        <v>2.056973301654188</v>
      </c>
      <c r="HF86">
        <v>2.073081875547071</v>
      </c>
      <c r="HG86">
        <v>2.0368483715576873</v>
      </c>
      <c r="HH86">
        <v>2.0310858341294131</v>
      </c>
      <c r="HI86">
        <v>2.0493308931168452</v>
      </c>
      <c r="HJ86">
        <v>2.0420170455793003</v>
      </c>
      <c r="HK86">
        <v>2.0406930867364133</v>
      </c>
      <c r="HL86">
        <v>2.0328903292598217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2.303580527076396</v>
      </c>
      <c r="HY86">
        <v>2.1828027815811377</v>
      </c>
      <c r="HZ86">
        <v>2.2073887091063704</v>
      </c>
      <c r="IA86">
        <v>2.1746103986956715</v>
      </c>
      <c r="IB86">
        <v>2.1421073671744444</v>
      </c>
      <c r="IC86">
        <v>2.1748921299660662</v>
      </c>
      <c r="ID86">
        <v>2.1529351299116373</v>
      </c>
      <c r="IE86">
        <v>2.1818490138932529</v>
      </c>
      <c r="IF86">
        <v>2.1540570192570621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2.305573738814084</v>
      </c>
      <c r="IU86">
        <v>2.2879119340697271</v>
      </c>
      <c r="IV86">
        <v>2.2945875835811709</v>
      </c>
      <c r="IW86">
        <v>2.3087856505794844</v>
      </c>
      <c r="IX86">
        <v>2.304717532681944</v>
      </c>
      <c r="IY86">
        <v>2.2878778321550453</v>
      </c>
      <c r="IZ86">
        <v>2.2985195386926565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1.5516667583958457</v>
      </c>
      <c r="JP86">
        <v>2.2385005931238044</v>
      </c>
      <c r="JQ86">
        <v>2.4221851540925265</v>
      </c>
      <c r="JR86">
        <v>2.4268197040356401</v>
      </c>
      <c r="JS86">
        <v>2.4157217313818133</v>
      </c>
      <c r="JT86">
        <v>2.4436218831971241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2.4283440355637294</v>
      </c>
      <c r="KL86">
        <v>2.5325578635072246</v>
      </c>
      <c r="KM86">
        <v>2.547738589887651</v>
      </c>
      <c r="KN86">
        <v>2.5663865882227954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1.6938355944658492</v>
      </c>
      <c r="LG86">
        <v>2.5484921938018679</v>
      </c>
      <c r="LH86">
        <v>2.7007408159895245</v>
      </c>
      <c r="LI86" s="102"/>
      <c r="LJ86" s="102"/>
      <c r="LL86" s="102" t="s">
        <v>679</v>
      </c>
      <c r="LN86" s="147" t="s">
        <v>232</v>
      </c>
      <c r="LO86" s="64">
        <f>-3.5*4*115</f>
        <v>-1610</v>
      </c>
      <c r="LP86" s="64">
        <v>-536.20000000000005</v>
      </c>
      <c r="LR86">
        <v>9</v>
      </c>
      <c r="LS86" s="44">
        <v>0.45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f t="shared" si="50"/>
        <v>-0.15408195816668799</v>
      </c>
      <c r="MC86">
        <f t="shared" si="50"/>
        <v>-0.15264497776324334</v>
      </c>
      <c r="MD86">
        <f t="shared" si="50"/>
        <v>-0.14622770243699823</v>
      </c>
      <c r="ME86">
        <f t="shared" si="50"/>
        <v>-0.1452732118183</v>
      </c>
      <c r="MF86">
        <f t="shared" si="50"/>
        <v>-0.14661896145462855</v>
      </c>
      <c r="MG86">
        <f t="shared" si="50"/>
        <v>-0.1451559643004558</v>
      </c>
      <c r="MH86">
        <f t="shared" si="50"/>
        <v>-0.14242985050917176</v>
      </c>
      <c r="MI86">
        <f t="shared" si="50"/>
        <v>-0.14413116464208522</v>
      </c>
      <c r="MJ86">
        <f t="shared" si="50"/>
        <v>-0.14367873052122454</v>
      </c>
      <c r="MK86">
        <f t="shared" si="50"/>
        <v>-0.14454753895378761</v>
      </c>
      <c r="ML86">
        <f t="shared" si="50"/>
        <v>-0.14439311448576173</v>
      </c>
      <c r="MM86">
        <f t="shared" si="50"/>
        <v>-0.14331847347666166</v>
      </c>
      <c r="MP86" s="44">
        <f t="shared" si="52"/>
        <v>0.1246516</v>
      </c>
      <c r="MQ86" s="44">
        <v>0.45</v>
      </c>
      <c r="MR86" s="35">
        <f t="shared" si="51"/>
        <v>0.14628908881812372</v>
      </c>
    </row>
    <row r="87" spans="1:35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 s="102"/>
      <c r="LJ87" s="102"/>
      <c r="LL87" s="102" t="s">
        <v>680</v>
      </c>
      <c r="LN87" s="147" t="s">
        <v>232</v>
      </c>
      <c r="LO87" s="64">
        <f>-3.5*4*115</f>
        <v>-1610</v>
      </c>
      <c r="LP87" s="64">
        <v>-536.20000000000005</v>
      </c>
      <c r="LR87">
        <v>10</v>
      </c>
      <c r="LS87" s="44">
        <v>0.5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f t="shared" si="50"/>
        <v>-0.16286787605796108</v>
      </c>
      <c r="MD87">
        <f t="shared" si="50"/>
        <v>-0.15421263589313006</v>
      </c>
      <c r="ME87">
        <f t="shared" si="50"/>
        <v>-0.15062057873110341</v>
      </c>
      <c r="MF87">
        <f t="shared" si="50"/>
        <v>-0.15009877997657869</v>
      </c>
      <c r="MG87">
        <f t="shared" si="50"/>
        <v>-0.1525080820527536</v>
      </c>
      <c r="MH87">
        <f t="shared" si="50"/>
        <v>-0.14920935354455075</v>
      </c>
      <c r="MI87">
        <f t="shared" si="50"/>
        <v>-0.14894226719082262</v>
      </c>
      <c r="MJ87">
        <f t="shared" si="50"/>
        <v>-0.14911189446185696</v>
      </c>
      <c r="MK87">
        <f t="shared" si="50"/>
        <v>-0.14850784699246081</v>
      </c>
      <c r="ML87">
        <f t="shared" si="50"/>
        <v>-0.14978260766964763</v>
      </c>
      <c r="MM87">
        <f t="shared" si="50"/>
        <v>-0.14908252106832537</v>
      </c>
      <c r="MP87" s="44">
        <f t="shared" si="52"/>
        <v>0.128661</v>
      </c>
      <c r="MQ87" s="44">
        <v>0.5</v>
      </c>
      <c r="MR87" s="35">
        <f t="shared" si="51"/>
        <v>0.15207194159199089</v>
      </c>
    </row>
    <row r="88" spans="1:356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 s="102"/>
      <c r="LJ88" s="102"/>
      <c r="LL88" s="102" t="s">
        <v>681</v>
      </c>
      <c r="LN88" s="147" t="s">
        <v>232</v>
      </c>
      <c r="LO88" s="64">
        <f>-3.5*4*115</f>
        <v>-1610</v>
      </c>
      <c r="LP88" s="64">
        <v>-536.20000000000005</v>
      </c>
      <c r="LR88">
        <v>11</v>
      </c>
      <c r="LS88" s="44">
        <v>0.55000000000000004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f t="shared" si="50"/>
        <v>-0.16492437493490078</v>
      </c>
      <c r="ME88">
        <f t="shared" si="50"/>
        <v>-0.16026228721816416</v>
      </c>
      <c r="MF88">
        <f t="shared" si="50"/>
        <v>-0.15579282258039387</v>
      </c>
      <c r="MG88">
        <f t="shared" si="50"/>
        <v>-0.15400277344134602</v>
      </c>
      <c r="MH88">
        <f t="shared" si="50"/>
        <v>-0.15366339257882139</v>
      </c>
      <c r="MI88">
        <f t="shared" si="50"/>
        <v>-0.15365130987210079</v>
      </c>
      <c r="MJ88">
        <f t="shared" si="50"/>
        <v>-0.15236671923059814</v>
      </c>
      <c r="MK88">
        <f t="shared" si="50"/>
        <v>-0.15361268117700821</v>
      </c>
      <c r="ML88">
        <f t="shared" si="50"/>
        <v>-0.15313929424143685</v>
      </c>
      <c r="MM88">
        <f t="shared" si="50"/>
        <v>-0.15228605294714698</v>
      </c>
      <c r="MP88" s="44">
        <f t="shared" si="52"/>
        <v>0.13267039999999999</v>
      </c>
      <c r="MQ88" s="44">
        <v>0.55000000000000004</v>
      </c>
      <c r="MR88" s="35">
        <f t="shared" si="51"/>
        <v>0.15934266024579341</v>
      </c>
    </row>
    <row r="89" spans="1:35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9.6993999766598744</v>
      </c>
      <c r="H89">
        <v>10.461309178758924</v>
      </c>
      <c r="I89">
        <v>10.786861685572756</v>
      </c>
      <c r="J89">
        <v>10.581045313940075</v>
      </c>
      <c r="K89">
        <v>10.696475622910798</v>
      </c>
      <c r="L89">
        <v>10.731201617679567</v>
      </c>
      <c r="M89">
        <v>10.734614846567183</v>
      </c>
      <c r="N89">
        <v>10.778389347676391</v>
      </c>
      <c r="O89">
        <v>10.607046089727495</v>
      </c>
      <c r="P89">
        <v>10.587093379785946</v>
      </c>
      <c r="Q89">
        <v>10.652053048807726</v>
      </c>
      <c r="R89">
        <v>10.692310652052836</v>
      </c>
      <c r="S89">
        <v>10.603816457790186</v>
      </c>
      <c r="T89">
        <v>10.703717245104398</v>
      </c>
      <c r="U89">
        <v>0</v>
      </c>
      <c r="V89">
        <v>0</v>
      </c>
      <c r="W89">
        <v>0</v>
      </c>
      <c r="X89">
        <v>0</v>
      </c>
      <c r="Y89">
        <v>0</v>
      </c>
      <c r="Z89">
        <v>8.4536999999999995</v>
      </c>
      <c r="AA89">
        <v>9.6425114039699267</v>
      </c>
      <c r="AB89">
        <v>9.8680842091446586</v>
      </c>
      <c r="AC89">
        <v>10.001825988840469</v>
      </c>
      <c r="AD89">
        <v>9.9159783374713424</v>
      </c>
      <c r="AE89">
        <v>9.99823193450651</v>
      </c>
      <c r="AF89">
        <v>9.9867074382053751</v>
      </c>
      <c r="AG89">
        <v>10.016629162649627</v>
      </c>
      <c r="AH89">
        <v>10.028405040104762</v>
      </c>
      <c r="AI89">
        <v>10.019024406960622</v>
      </c>
      <c r="AJ89">
        <v>10.252480651479548</v>
      </c>
      <c r="AK89">
        <v>10.163133048759567</v>
      </c>
      <c r="AL89">
        <v>10.075781050568839</v>
      </c>
      <c r="AM89">
        <v>10.159392547144748</v>
      </c>
      <c r="AN89">
        <v>10.120054884321059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8.4536999999999995</v>
      </c>
      <c r="AU89">
        <v>9.7757032574750617</v>
      </c>
      <c r="AV89">
        <v>10.515204678809736</v>
      </c>
      <c r="AW89">
        <v>10.390333606621818</v>
      </c>
      <c r="AX89">
        <v>10.5152594643037</v>
      </c>
      <c r="AY89">
        <v>10.560166008308887</v>
      </c>
      <c r="AZ89">
        <v>10.633318209238107</v>
      </c>
      <c r="BA89">
        <v>10.682383815209361</v>
      </c>
      <c r="BB89">
        <v>10.649164445389465</v>
      </c>
      <c r="BC89">
        <v>10.681233225306325</v>
      </c>
      <c r="BD89">
        <v>10.77347842642177</v>
      </c>
      <c r="BE89">
        <v>10.701496241139973</v>
      </c>
      <c r="BF89">
        <v>10.873339965982497</v>
      </c>
      <c r="BG89">
        <v>10.860921994412049</v>
      </c>
      <c r="BH89">
        <v>10.898776434682604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9.8582603010582961</v>
      </c>
      <c r="BP89">
        <v>11.005090680022159</v>
      </c>
      <c r="BQ89">
        <v>11.337723124267988</v>
      </c>
      <c r="BR89">
        <v>11.297219379319293</v>
      </c>
      <c r="BS89">
        <v>11.430436767217095</v>
      </c>
      <c r="BT89">
        <v>11.502391869785949</v>
      </c>
      <c r="BU89">
        <v>11.503713114575135</v>
      </c>
      <c r="BV89">
        <v>11.569651497925122</v>
      </c>
      <c r="BW89">
        <v>11.605671613049726</v>
      </c>
      <c r="BX89">
        <v>11.601265627440412</v>
      </c>
      <c r="BY89">
        <v>11.751193787819513</v>
      </c>
      <c r="BZ89">
        <v>11.674202007237316</v>
      </c>
      <c r="CA89">
        <v>11.877540961499822</v>
      </c>
      <c r="CB89">
        <v>11.861757753952446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9.8627000000000002</v>
      </c>
      <c r="CJ89">
        <v>11.258031182353916</v>
      </c>
      <c r="CK89">
        <v>12.086850445929354</v>
      </c>
      <c r="CL89">
        <v>12.255895925909506</v>
      </c>
      <c r="CM89">
        <v>12.34497877391348</v>
      </c>
      <c r="CN89">
        <v>12.444310715497878</v>
      </c>
      <c r="CO89">
        <v>12.588717425669278</v>
      </c>
      <c r="CP89">
        <v>12.605309756427689</v>
      </c>
      <c r="CQ89">
        <v>12.455730651198671</v>
      </c>
      <c r="CR89">
        <v>12.712370313429121</v>
      </c>
      <c r="CS89">
        <v>12.734078057552159</v>
      </c>
      <c r="CT89">
        <v>12.669009426758725</v>
      </c>
      <c r="CU89">
        <v>13.035426308792083</v>
      </c>
      <c r="CV89">
        <v>12.824202837108949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11.271600000000003</v>
      </c>
      <c r="DE89">
        <v>12.547625081094964</v>
      </c>
      <c r="DF89">
        <v>13.309117158070087</v>
      </c>
      <c r="DG89">
        <v>13.346974097096441</v>
      </c>
      <c r="DH89">
        <v>13.326198358990668</v>
      </c>
      <c r="DI89">
        <v>13.477242612492571</v>
      </c>
      <c r="DJ89">
        <v>13.599348022690021</v>
      </c>
      <c r="DK89">
        <v>13.755937772947965</v>
      </c>
      <c r="DL89">
        <v>13.704356983735529</v>
      </c>
      <c r="DM89">
        <v>13.716518352177289</v>
      </c>
      <c r="DN89">
        <v>13.747324015379542</v>
      </c>
      <c r="DO89">
        <v>13.95286666718809</v>
      </c>
      <c r="DP89">
        <v>14.055552185087699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11.271599999999999</v>
      </c>
      <c r="DY89">
        <v>12.677231801475086</v>
      </c>
      <c r="DZ89">
        <v>13.869567138188108</v>
      </c>
      <c r="EA89">
        <v>14.252906541056751</v>
      </c>
      <c r="EB89">
        <v>14.391207426741822</v>
      </c>
      <c r="EC89">
        <v>14.446342033359405</v>
      </c>
      <c r="ED89">
        <v>14.529199165917559</v>
      </c>
      <c r="EE89">
        <v>14.647939514451668</v>
      </c>
      <c r="EF89">
        <v>14.654016773481848</v>
      </c>
      <c r="EG89">
        <v>14.73223803893198</v>
      </c>
      <c r="EH89">
        <v>14.865163544448409</v>
      </c>
      <c r="EI89">
        <v>15.015488999892561</v>
      </c>
      <c r="EJ89">
        <v>14.98696166324275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12.6806</v>
      </c>
      <c r="ET89">
        <v>14.082155726884766</v>
      </c>
      <c r="EU89">
        <v>15.057037479773458</v>
      </c>
      <c r="EV89">
        <v>15.200759977845312</v>
      </c>
      <c r="EW89">
        <v>15.334479007625211</v>
      </c>
      <c r="EX89">
        <v>15.584003463471753</v>
      </c>
      <c r="EY89">
        <v>15.549678277998886</v>
      </c>
      <c r="EZ89">
        <v>15.579418440250695</v>
      </c>
      <c r="FA89">
        <v>15.728361197750935</v>
      </c>
      <c r="FB89">
        <v>15.74862453325189</v>
      </c>
      <c r="FC89">
        <v>15.943025127619496</v>
      </c>
      <c r="FD89">
        <v>16.030571365781544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12.6806</v>
      </c>
      <c r="FN89">
        <v>14.089530000000003</v>
      </c>
      <c r="FO89">
        <v>15.434535773898951</v>
      </c>
      <c r="FP89">
        <v>16.126834918894524</v>
      </c>
      <c r="FQ89">
        <v>16.37397891455112</v>
      </c>
      <c r="FR89">
        <v>16.493338622942304</v>
      </c>
      <c r="FS89">
        <v>16.513808661751366</v>
      </c>
      <c r="FT89">
        <v>16.567211742766222</v>
      </c>
      <c r="FU89">
        <v>16.633697209210222</v>
      </c>
      <c r="FV89">
        <v>16.828146218587236</v>
      </c>
      <c r="FW89">
        <v>16.92494829367531</v>
      </c>
      <c r="FX89">
        <v>17.04341670247927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14.08953</v>
      </c>
      <c r="GI89">
        <v>15.49681087383664</v>
      </c>
      <c r="GJ89">
        <v>16.757930555057825</v>
      </c>
      <c r="GK89">
        <v>17.291871980737465</v>
      </c>
      <c r="GL89">
        <v>17.330628086455327</v>
      </c>
      <c r="GM89">
        <v>17.317049291094232</v>
      </c>
      <c r="GN89">
        <v>17.524161313666344</v>
      </c>
      <c r="GO89">
        <v>17.696299548581727</v>
      </c>
      <c r="GP89">
        <v>17.783629570871831</v>
      </c>
      <c r="GQ89">
        <v>17.971125753600106</v>
      </c>
      <c r="GR89">
        <v>17.95984887547117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15.4985</v>
      </c>
      <c r="HD89">
        <v>16.907500000000017</v>
      </c>
      <c r="HE89">
        <v>18.290810227837181</v>
      </c>
      <c r="HF89">
        <v>19.334534563041295</v>
      </c>
      <c r="HG89">
        <v>19.536957425219896</v>
      </c>
      <c r="HH89">
        <v>19.627078633803166</v>
      </c>
      <c r="HI89">
        <v>19.812410118584207</v>
      </c>
      <c r="HJ89">
        <v>19.865596544737457</v>
      </c>
      <c r="HK89">
        <v>20.119148829303274</v>
      </c>
      <c r="HL89">
        <v>20.242921762548807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16.907499999999999</v>
      </c>
      <c r="HY89">
        <v>18.316399999999991</v>
      </c>
      <c r="HZ89">
        <v>19.725400000000022</v>
      </c>
      <c r="IA89">
        <v>20.851761615575946</v>
      </c>
      <c r="IB89">
        <v>21.589056911663704</v>
      </c>
      <c r="IC89">
        <v>22.087445207063986</v>
      </c>
      <c r="ID89">
        <v>22.109810474608434</v>
      </c>
      <c r="IE89">
        <v>22.300231384554632</v>
      </c>
      <c r="IF89">
        <v>22.462919894340871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19.7254</v>
      </c>
      <c r="IU89">
        <v>20.776091525423737</v>
      </c>
      <c r="IV89">
        <v>22.289430701147136</v>
      </c>
      <c r="IW89">
        <v>23.486538846042784</v>
      </c>
      <c r="IX89">
        <v>24.261722725691087</v>
      </c>
      <c r="IY89">
        <v>24.555710898734191</v>
      </c>
      <c r="IZ89">
        <v>24.516893835462046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14.089533333333334</v>
      </c>
      <c r="JP89">
        <v>20.664691666666659</v>
      </c>
      <c r="JQ89">
        <v>23.624087671232839</v>
      </c>
      <c r="JR89">
        <v>25.062698818943179</v>
      </c>
      <c r="JS89">
        <v>26.236873221575991</v>
      </c>
      <c r="JT89">
        <v>26.850175888658921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21.556980000000003</v>
      </c>
      <c r="KL89">
        <v>24.923937931034516</v>
      </c>
      <c r="KM89">
        <v>26.452908115852647</v>
      </c>
      <c r="KN89">
        <v>27.774760915706295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16.907466666666668</v>
      </c>
      <c r="LG89">
        <v>25.495428571428565</v>
      </c>
      <c r="LH89">
        <v>27.787723611111129</v>
      </c>
      <c r="LI89" s="102"/>
      <c r="LJ89" s="102"/>
      <c r="LL89" s="102" t="s">
        <v>682</v>
      </c>
      <c r="LR89">
        <v>12</v>
      </c>
      <c r="LS89" s="44">
        <v>0.6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f t="shared" si="50"/>
        <v>-0.16928821626872095</v>
      </c>
      <c r="MF89">
        <f t="shared" si="50"/>
        <v>-0.17011565251374533</v>
      </c>
      <c r="MG89">
        <f t="shared" si="50"/>
        <v>-0.16197151292836504</v>
      </c>
      <c r="MH89">
        <f t="shared" si="50"/>
        <v>-0.15505864278730888</v>
      </c>
      <c r="MI89">
        <f t="shared" si="50"/>
        <v>-0.15678602123084673</v>
      </c>
      <c r="MJ89">
        <f t="shared" si="50"/>
        <v>-0.15648318736834266</v>
      </c>
      <c r="MK89">
        <f t="shared" si="50"/>
        <v>-0.15565481311634891</v>
      </c>
      <c r="ML89">
        <f t="shared" si="50"/>
        <v>-0.15738712408765529</v>
      </c>
      <c r="MM89">
        <f t="shared" si="50"/>
        <v>-0.15661034469489518</v>
      </c>
      <c r="MP89" s="44">
        <f t="shared" si="52"/>
        <v>0.13667979999999999</v>
      </c>
      <c r="MQ89" s="44">
        <v>0.6</v>
      </c>
      <c r="MR89" s="35">
        <f t="shared" si="51"/>
        <v>0.16994636118268372</v>
      </c>
    </row>
    <row r="90" spans="1:35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159.89143736669374</v>
      </c>
      <c r="H90">
        <v>165.48521339690424</v>
      </c>
      <c r="I90">
        <v>168.44961806253909</v>
      </c>
      <c r="J90">
        <v>166.92445988708693</v>
      </c>
      <c r="K90">
        <v>167.10631651071162</v>
      </c>
      <c r="L90">
        <v>166.66707976108484</v>
      </c>
      <c r="M90">
        <v>167.26731044490182</v>
      </c>
      <c r="N90">
        <v>167.17326102400995</v>
      </c>
      <c r="O90">
        <v>165.89852092654652</v>
      </c>
      <c r="P90">
        <v>164.05476557508416</v>
      </c>
      <c r="Q90">
        <v>165.13467756376335</v>
      </c>
      <c r="R90">
        <v>165.43741747056842</v>
      </c>
      <c r="S90">
        <v>165.11497916776742</v>
      </c>
      <c r="T90">
        <v>165.93055046327609</v>
      </c>
      <c r="U90">
        <v>0</v>
      </c>
      <c r="V90">
        <v>0</v>
      </c>
      <c r="W90">
        <v>0</v>
      </c>
      <c r="X90">
        <v>0</v>
      </c>
      <c r="Y90">
        <v>0</v>
      </c>
      <c r="Z90">
        <v>185.39663218524498</v>
      </c>
      <c r="AA90">
        <v>196.4970535882762</v>
      </c>
      <c r="AB90">
        <v>198.08326786240511</v>
      </c>
      <c r="AC90">
        <v>199.63056500066642</v>
      </c>
      <c r="AD90">
        <v>199.80246725444778</v>
      </c>
      <c r="AE90">
        <v>199.45993511370239</v>
      </c>
      <c r="AF90">
        <v>199.4187661333201</v>
      </c>
      <c r="AG90">
        <v>198.31189168885936</v>
      </c>
      <c r="AH90">
        <v>199.37962428791889</v>
      </c>
      <c r="AI90">
        <v>197.37301950388573</v>
      </c>
      <c r="AJ90">
        <v>200.15984771782635</v>
      </c>
      <c r="AK90">
        <v>198.61186650727598</v>
      </c>
      <c r="AL90">
        <v>197.01993860324933</v>
      </c>
      <c r="AM90">
        <v>198.03909351684746</v>
      </c>
      <c r="AN90">
        <v>196.36719841225212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215.66849743399445</v>
      </c>
      <c r="AU90">
        <v>228.40819654906639</v>
      </c>
      <c r="AV90">
        <v>231.98797687731391</v>
      </c>
      <c r="AW90">
        <v>232.39300686092244</v>
      </c>
      <c r="AX90">
        <v>232.26192911597371</v>
      </c>
      <c r="AY90">
        <v>232.73938773387906</v>
      </c>
      <c r="AZ90">
        <v>233.71075596931726</v>
      </c>
      <c r="BA90">
        <v>232.42589663036509</v>
      </c>
      <c r="BB90">
        <v>233.41328330408575</v>
      </c>
      <c r="BC90">
        <v>232.00980133148161</v>
      </c>
      <c r="BD90">
        <v>230.51695816041195</v>
      </c>
      <c r="BE90">
        <v>228.84254289383338</v>
      </c>
      <c r="BF90">
        <v>232.2966294568248</v>
      </c>
      <c r="BG90">
        <v>230.35907061828107</v>
      </c>
      <c r="BH90">
        <v>229.43473841213924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253.94031697761628</v>
      </c>
      <c r="BP90">
        <v>264.37243929012823</v>
      </c>
      <c r="BQ90">
        <v>265.79218484620628</v>
      </c>
      <c r="BR90">
        <v>264.16708677640673</v>
      </c>
      <c r="BS90">
        <v>264.95445658066427</v>
      </c>
      <c r="BT90">
        <v>266.78501989419283</v>
      </c>
      <c r="BU90">
        <v>264.71832170893435</v>
      </c>
      <c r="BV90">
        <v>264.28104675426874</v>
      </c>
      <c r="BW90">
        <v>262.81658333306552</v>
      </c>
      <c r="BX90">
        <v>262.82248738584184</v>
      </c>
      <c r="BY90">
        <v>265.09406818804575</v>
      </c>
      <c r="BZ90">
        <v>262.33537231865063</v>
      </c>
      <c r="CA90">
        <v>264.37668365656367</v>
      </c>
      <c r="CB90">
        <v>262.6616210203718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277.5217953594273</v>
      </c>
      <c r="CJ90">
        <v>292.49081044452828</v>
      </c>
      <c r="CK90">
        <v>297.966220343072</v>
      </c>
      <c r="CL90">
        <v>300.61085351958241</v>
      </c>
      <c r="CM90">
        <v>297.96454157695422</v>
      </c>
      <c r="CN90">
        <v>297.39461730303537</v>
      </c>
      <c r="CO90">
        <v>299.99291106070319</v>
      </c>
      <c r="CP90">
        <v>299.41979894638575</v>
      </c>
      <c r="CQ90">
        <v>295.77440608089842</v>
      </c>
      <c r="CR90">
        <v>296.13600907936689</v>
      </c>
      <c r="CS90">
        <v>296.810281321959</v>
      </c>
      <c r="CT90">
        <v>294.65195816872614</v>
      </c>
      <c r="CU90">
        <v>299.59300660104634</v>
      </c>
      <c r="CV90">
        <v>294.47806441671815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317.07771527939138</v>
      </c>
      <c r="DE90">
        <v>326.8203252576962</v>
      </c>
      <c r="DF90">
        <v>331.17979968064247</v>
      </c>
      <c r="DG90">
        <v>332.35266113518213</v>
      </c>
      <c r="DH90">
        <v>330.07790471576476</v>
      </c>
      <c r="DI90">
        <v>331.48654164263434</v>
      </c>
      <c r="DJ90">
        <v>333.67514920170584</v>
      </c>
      <c r="DK90">
        <v>331.09290335058654</v>
      </c>
      <c r="DL90">
        <v>330.04673524085939</v>
      </c>
      <c r="DM90">
        <v>330.04982794686788</v>
      </c>
      <c r="DN90">
        <v>326.62454554178248</v>
      </c>
      <c r="DO90">
        <v>328.98305054191843</v>
      </c>
      <c r="DP90">
        <v>330.85913302984011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332.71985819254894</v>
      </c>
      <c r="DY90">
        <v>354.63042262099322</v>
      </c>
      <c r="DZ90">
        <v>365.46327958956704</v>
      </c>
      <c r="EA90">
        <v>364.54879521831526</v>
      </c>
      <c r="EB90">
        <v>367.11435836995298</v>
      </c>
      <c r="EC90">
        <v>364.76099922524236</v>
      </c>
      <c r="ED90">
        <v>363.20861781390488</v>
      </c>
      <c r="EE90">
        <v>363.36144071794934</v>
      </c>
      <c r="EF90">
        <v>361.01111215539277</v>
      </c>
      <c r="EG90">
        <v>363.51189206536156</v>
      </c>
      <c r="EH90">
        <v>360.91319429528818</v>
      </c>
      <c r="EI90">
        <v>362.50173955880467</v>
      </c>
      <c r="EJ90">
        <v>361.71013528224762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373.98740557268235</v>
      </c>
      <c r="ET90">
        <v>393.72977041058977</v>
      </c>
      <c r="EU90">
        <v>396.28722554973922</v>
      </c>
      <c r="EV90">
        <v>394.04742604959574</v>
      </c>
      <c r="EW90">
        <v>395.19932766244318</v>
      </c>
      <c r="EX90">
        <v>397.35183888994322</v>
      </c>
      <c r="EY90">
        <v>394.9447368788945</v>
      </c>
      <c r="EZ90">
        <v>393.24559071910386</v>
      </c>
      <c r="FA90">
        <v>393.4305262849295</v>
      </c>
      <c r="FB90">
        <v>390.693391064298</v>
      </c>
      <c r="FC90">
        <v>392.92086501015331</v>
      </c>
      <c r="FD90">
        <v>392.86162202502896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391.84452809005018</v>
      </c>
      <c r="FN90">
        <v>417.12200021687499</v>
      </c>
      <c r="FO90">
        <v>430.3410544236707</v>
      </c>
      <c r="FP90">
        <v>431.05701887286341</v>
      </c>
      <c r="FQ90">
        <v>430.67003230627165</v>
      </c>
      <c r="FR90">
        <v>432.60862190467964</v>
      </c>
      <c r="FS90">
        <v>430.94647680641833</v>
      </c>
      <c r="FT90">
        <v>427.10187963857794</v>
      </c>
      <c r="FU90">
        <v>426.33893768544294</v>
      </c>
      <c r="FV90">
        <v>426.43234987364298</v>
      </c>
      <c r="FW90">
        <v>426.25561275872099</v>
      </c>
      <c r="FX90">
        <v>427.96720000143409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432.39559055753307</v>
      </c>
      <c r="GI90">
        <v>460.0809329885895</v>
      </c>
      <c r="GJ90">
        <v>465.87277210034239</v>
      </c>
      <c r="GK90">
        <v>466.65457290231177</v>
      </c>
      <c r="GL90">
        <v>461.14670253924191</v>
      </c>
      <c r="GM90">
        <v>458.93689439220634</v>
      </c>
      <c r="GN90">
        <v>460.04170881484731</v>
      </c>
      <c r="GO90">
        <v>460.32431570134071</v>
      </c>
      <c r="GP90">
        <v>460.38691011612832</v>
      </c>
      <c r="GQ90">
        <v>459.09653257532295</v>
      </c>
      <c r="GR90">
        <v>457.78935108686443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457.64485056083367</v>
      </c>
      <c r="HD90">
        <v>485.99313123588411</v>
      </c>
      <c r="HE90">
        <v>498.35181590075598</v>
      </c>
      <c r="HF90">
        <v>498.37955397950498</v>
      </c>
      <c r="HG90">
        <v>493.49602775499494</v>
      </c>
      <c r="HH90">
        <v>492.38605950074918</v>
      </c>
      <c r="HI90">
        <v>494.11220314333781</v>
      </c>
      <c r="HJ90">
        <v>490.63410960868021</v>
      </c>
      <c r="HK90">
        <v>493.06568112506369</v>
      </c>
      <c r="HL90">
        <v>493.69378873429565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481.83439273506781</v>
      </c>
      <c r="HY90">
        <v>499.48700150636728</v>
      </c>
      <c r="HZ90">
        <v>526.78280992679868</v>
      </c>
      <c r="IA90">
        <v>526.44219990368174</v>
      </c>
      <c r="IB90">
        <v>524.58968239582737</v>
      </c>
      <c r="IC90">
        <v>528.41851721803994</v>
      </c>
      <c r="ID90">
        <v>527.60345401815459</v>
      </c>
      <c r="IE90">
        <v>524.43988515685169</v>
      </c>
      <c r="IF90">
        <v>526.29672790568975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523.85633024310005</v>
      </c>
      <c r="IU90">
        <v>542.02599663900241</v>
      </c>
      <c r="IV90">
        <v>551.52680251983588</v>
      </c>
      <c r="IW90">
        <v>557.40511933939797</v>
      </c>
      <c r="IX90">
        <v>558.79770149888441</v>
      </c>
      <c r="IY90">
        <v>560.36385027485358</v>
      </c>
      <c r="IZ90">
        <v>554.90504110905965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365.01668612624968</v>
      </c>
      <c r="JP90">
        <v>519.7873115048402</v>
      </c>
      <c r="JQ90">
        <v>582.95229278039096</v>
      </c>
      <c r="JR90">
        <v>587.34825417099034</v>
      </c>
      <c r="JS90">
        <v>590.56861095779732</v>
      </c>
      <c r="JT90">
        <v>593.26855208349946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525.82520624864219</v>
      </c>
      <c r="KL90">
        <v>608.52200764967961</v>
      </c>
      <c r="KM90">
        <v>624.28204276865165</v>
      </c>
      <c r="KN90">
        <v>621.31900691702822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404.61083079821748</v>
      </c>
      <c r="LG90">
        <v>596.93604950407371</v>
      </c>
      <c r="LH90">
        <v>644.40929037831984</v>
      </c>
      <c r="LI90" s="102"/>
      <c r="LJ90" s="102"/>
      <c r="LL90" s="102" t="s">
        <v>683</v>
      </c>
      <c r="LR90">
        <v>13</v>
      </c>
      <c r="LS90" s="44">
        <v>0.65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f t="shared" si="50"/>
        <v>-0.17418372121709955</v>
      </c>
      <c r="MH90">
        <f t="shared" si="50"/>
        <v>-0.16286534186496313</v>
      </c>
      <c r="MI90">
        <f t="shared" si="50"/>
        <v>-0.16037963228751009</v>
      </c>
      <c r="MJ90">
        <f t="shared" si="50"/>
        <v>-0.15925726775309745</v>
      </c>
      <c r="MK90">
        <f t="shared" si="50"/>
        <v>-0.16076925524501282</v>
      </c>
      <c r="ML90">
        <f t="shared" si="50"/>
        <v>-0.1594892733408951</v>
      </c>
      <c r="MM90">
        <f t="shared" si="50"/>
        <v>-0.16101130535770269</v>
      </c>
      <c r="MP90" s="44">
        <f t="shared" si="52"/>
        <v>0.14068920000000001</v>
      </c>
      <c r="MQ90" s="44">
        <v>0.65</v>
      </c>
      <c r="MR90" s="35">
        <f>0.62*ME90+0.38*MF90</f>
        <v>0</v>
      </c>
    </row>
    <row r="91" spans="1:35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39.972859341673434</v>
      </c>
      <c r="H91">
        <v>41.371303349226061</v>
      </c>
      <c r="I91">
        <v>42.112404515634772</v>
      </c>
      <c r="J91">
        <v>41.731114971771731</v>
      </c>
      <c r="K91">
        <v>41.776579127677905</v>
      </c>
      <c r="L91">
        <v>41.666769940271209</v>
      </c>
      <c r="M91">
        <v>41.816827611225456</v>
      </c>
      <c r="N91">
        <v>41.793315256002487</v>
      </c>
      <c r="O91">
        <v>41.474630231636631</v>
      </c>
      <c r="P91">
        <v>41.01369139377104</v>
      </c>
      <c r="Q91">
        <v>41.283669390940837</v>
      </c>
      <c r="R91">
        <v>41.359354367642105</v>
      </c>
      <c r="S91">
        <v>41.278744791941854</v>
      </c>
      <c r="T91">
        <v>41.482637615819023</v>
      </c>
      <c r="U91">
        <v>0</v>
      </c>
      <c r="V91">
        <v>0</v>
      </c>
      <c r="W91">
        <v>0</v>
      </c>
      <c r="X91">
        <v>0</v>
      </c>
      <c r="Y91">
        <v>0</v>
      </c>
      <c r="Z91">
        <v>46.349158046311246</v>
      </c>
      <c r="AA91">
        <v>49.124263397069051</v>
      </c>
      <c r="AB91">
        <v>49.520816965601277</v>
      </c>
      <c r="AC91">
        <v>49.907641250166606</v>
      </c>
      <c r="AD91">
        <v>49.950616813611944</v>
      </c>
      <c r="AE91">
        <v>49.864983778425596</v>
      </c>
      <c r="AF91">
        <v>49.854691533330026</v>
      </c>
      <c r="AG91">
        <v>49.57797292221484</v>
      </c>
      <c r="AH91">
        <v>49.844906071979722</v>
      </c>
      <c r="AI91">
        <v>49.343254875971432</v>
      </c>
      <c r="AJ91">
        <v>50.039961929456588</v>
      </c>
      <c r="AK91">
        <v>49.652966626818994</v>
      </c>
      <c r="AL91">
        <v>49.254984650812332</v>
      </c>
      <c r="AM91">
        <v>49.509773379211865</v>
      </c>
      <c r="AN91">
        <v>49.091799603063031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53.917124358498612</v>
      </c>
      <c r="AU91">
        <v>57.102049137266597</v>
      </c>
      <c r="AV91">
        <v>57.996994219328478</v>
      </c>
      <c r="AW91">
        <v>58.09825171523061</v>
      </c>
      <c r="AX91">
        <v>58.065482278993429</v>
      </c>
      <c r="AY91">
        <v>58.184846933469764</v>
      </c>
      <c r="AZ91">
        <v>58.427688992329315</v>
      </c>
      <c r="BA91">
        <v>58.106474157591272</v>
      </c>
      <c r="BB91">
        <v>58.353320826021438</v>
      </c>
      <c r="BC91">
        <v>58.002450332870403</v>
      </c>
      <c r="BD91">
        <v>57.629239540102986</v>
      </c>
      <c r="BE91">
        <v>57.210635723458346</v>
      </c>
      <c r="BF91">
        <v>58.074157364206201</v>
      </c>
      <c r="BG91">
        <v>57.589767654570267</v>
      </c>
      <c r="BH91">
        <v>57.35868460303481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63.485079244404069</v>
      </c>
      <c r="BP91">
        <v>66.093109822532057</v>
      </c>
      <c r="BQ91">
        <v>66.448046211551571</v>
      </c>
      <c r="BR91">
        <v>66.041771694101683</v>
      </c>
      <c r="BS91">
        <v>66.238614145166068</v>
      </c>
      <c r="BT91">
        <v>66.696254973548207</v>
      </c>
      <c r="BU91">
        <v>66.179580427233589</v>
      </c>
      <c r="BV91">
        <v>66.070261688567186</v>
      </c>
      <c r="BW91">
        <v>65.704145833266381</v>
      </c>
      <c r="BX91">
        <v>65.70562184646046</v>
      </c>
      <c r="BY91">
        <v>66.273517047011438</v>
      </c>
      <c r="BZ91">
        <v>65.583843079662657</v>
      </c>
      <c r="CA91">
        <v>66.094170914140918</v>
      </c>
      <c r="CB91">
        <v>65.665405255092949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69.380448839856825</v>
      </c>
      <c r="CJ91">
        <v>73.12270261113207</v>
      </c>
      <c r="CK91">
        <v>74.491555085767999</v>
      </c>
      <c r="CL91">
        <v>75.152713379895602</v>
      </c>
      <c r="CM91">
        <v>74.491135394238555</v>
      </c>
      <c r="CN91">
        <v>74.348654325758844</v>
      </c>
      <c r="CO91">
        <v>74.998227765175798</v>
      </c>
      <c r="CP91">
        <v>74.854949736596438</v>
      </c>
      <c r="CQ91">
        <v>73.943601520224604</v>
      </c>
      <c r="CR91">
        <v>74.034002269841721</v>
      </c>
      <c r="CS91">
        <v>74.202570330489749</v>
      </c>
      <c r="CT91">
        <v>73.662989542181535</v>
      </c>
      <c r="CU91">
        <v>74.898251650261585</v>
      </c>
      <c r="CV91">
        <v>73.619516104179539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79.269428819847846</v>
      </c>
      <c r="DE91">
        <v>81.705081314424049</v>
      </c>
      <c r="DF91">
        <v>82.794949920160619</v>
      </c>
      <c r="DG91">
        <v>83.088165283795533</v>
      </c>
      <c r="DH91">
        <v>82.51947617894119</v>
      </c>
      <c r="DI91">
        <v>82.871635410658584</v>
      </c>
      <c r="DJ91">
        <v>83.418787300426459</v>
      </c>
      <c r="DK91">
        <v>82.773225837646635</v>
      </c>
      <c r="DL91">
        <v>82.511683810214848</v>
      </c>
      <c r="DM91">
        <v>82.51245698671697</v>
      </c>
      <c r="DN91">
        <v>81.65613638544562</v>
      </c>
      <c r="DO91">
        <v>82.245762635479608</v>
      </c>
      <c r="DP91">
        <v>82.714783257460027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83.179964548137235</v>
      </c>
      <c r="DY91">
        <v>88.657605655248304</v>
      </c>
      <c r="DZ91">
        <v>91.365819897391759</v>
      </c>
      <c r="EA91">
        <v>91.137198804578816</v>
      </c>
      <c r="EB91">
        <v>91.778589592488245</v>
      </c>
      <c r="EC91">
        <v>91.19024980631059</v>
      </c>
      <c r="ED91">
        <v>90.80215445347622</v>
      </c>
      <c r="EE91">
        <v>90.840360179487334</v>
      </c>
      <c r="EF91">
        <v>90.252778038848191</v>
      </c>
      <c r="EG91">
        <v>90.877973016340391</v>
      </c>
      <c r="EH91">
        <v>90.228298573822045</v>
      </c>
      <c r="EI91">
        <v>90.625434889701168</v>
      </c>
      <c r="EJ91">
        <v>90.427533820561905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93.496851393170587</v>
      </c>
      <c r="ET91">
        <v>98.432442602647441</v>
      </c>
      <c r="EU91">
        <v>99.071806387434805</v>
      </c>
      <c r="EV91">
        <v>98.511856512398936</v>
      </c>
      <c r="EW91">
        <v>98.799831915610795</v>
      </c>
      <c r="EX91">
        <v>99.337959722485806</v>
      </c>
      <c r="EY91">
        <v>98.736184219723626</v>
      </c>
      <c r="EZ91">
        <v>98.311397679775965</v>
      </c>
      <c r="FA91">
        <v>98.357631571232375</v>
      </c>
      <c r="FB91">
        <v>97.6733477660745</v>
      </c>
      <c r="FC91">
        <v>98.230216252538327</v>
      </c>
      <c r="FD91">
        <v>98.215405506257241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97.961132022512544</v>
      </c>
      <c r="FN91">
        <v>104.28050005421875</v>
      </c>
      <c r="FO91">
        <v>107.58526360591767</v>
      </c>
      <c r="FP91">
        <v>107.76425471821585</v>
      </c>
      <c r="FQ91">
        <v>107.66750807656791</v>
      </c>
      <c r="FR91">
        <v>108.15215547616991</v>
      </c>
      <c r="FS91">
        <v>107.73661920160458</v>
      </c>
      <c r="FT91">
        <v>106.77546990964449</v>
      </c>
      <c r="FU91">
        <v>106.58473442136074</v>
      </c>
      <c r="FV91">
        <v>106.60808746841074</v>
      </c>
      <c r="FW91">
        <v>106.56390318968025</v>
      </c>
      <c r="FX91">
        <v>106.99180000035852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108.09889763938327</v>
      </c>
      <c r="GI91">
        <v>115.02023324714737</v>
      </c>
      <c r="GJ91">
        <v>116.4681930250856</v>
      </c>
      <c r="GK91">
        <v>116.66364322557794</v>
      </c>
      <c r="GL91">
        <v>115.28667563481048</v>
      </c>
      <c r="GM91">
        <v>114.73422359805159</v>
      </c>
      <c r="GN91">
        <v>115.01042720371183</v>
      </c>
      <c r="GO91">
        <v>115.08107892533518</v>
      </c>
      <c r="GP91">
        <v>115.09672752903208</v>
      </c>
      <c r="GQ91">
        <v>114.77413314383074</v>
      </c>
      <c r="GR91">
        <v>114.44733777171611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114.41121264020842</v>
      </c>
      <c r="HD91">
        <v>121.49828280897103</v>
      </c>
      <c r="HE91">
        <v>124.587953975189</v>
      </c>
      <c r="HF91">
        <v>124.59488849487624</v>
      </c>
      <c r="HG91">
        <v>123.37400693874874</v>
      </c>
      <c r="HH91">
        <v>123.0965148751873</v>
      </c>
      <c r="HI91">
        <v>123.52805078583445</v>
      </c>
      <c r="HJ91">
        <v>122.65852740217005</v>
      </c>
      <c r="HK91">
        <v>123.26642028126592</v>
      </c>
      <c r="HL91">
        <v>123.42344718357391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120.45859818376695</v>
      </c>
      <c r="HY91">
        <v>124.87175037659182</v>
      </c>
      <c r="HZ91">
        <v>131.69570248169967</v>
      </c>
      <c r="IA91">
        <v>131.61054997592043</v>
      </c>
      <c r="IB91">
        <v>131.14742059895684</v>
      </c>
      <c r="IC91">
        <v>132.10462930450998</v>
      </c>
      <c r="ID91">
        <v>131.90086350453865</v>
      </c>
      <c r="IE91">
        <v>131.10997128921292</v>
      </c>
      <c r="IF91">
        <v>131.57418197642244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130.96408256077501</v>
      </c>
      <c r="IU91">
        <v>135.5064991597506</v>
      </c>
      <c r="IV91">
        <v>137.88170062995897</v>
      </c>
      <c r="IW91">
        <v>139.35127983484949</v>
      </c>
      <c r="IX91">
        <v>139.6994253747211</v>
      </c>
      <c r="IY91">
        <v>140.09096256871339</v>
      </c>
      <c r="IZ91">
        <v>138.72626027726491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91.25417153156242</v>
      </c>
      <c r="JP91">
        <v>129.94682787621005</v>
      </c>
      <c r="JQ91">
        <v>145.73807319509774</v>
      </c>
      <c r="JR91">
        <v>146.83706354274759</v>
      </c>
      <c r="JS91">
        <v>147.64215273944933</v>
      </c>
      <c r="JT91">
        <v>148.31713802087486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131.45630156216055</v>
      </c>
      <c r="KL91">
        <v>152.1305019124199</v>
      </c>
      <c r="KM91">
        <v>156.07051069216291</v>
      </c>
      <c r="KN91">
        <v>155.32975172925705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101.15270769955437</v>
      </c>
      <c r="LG91">
        <v>149.23401237601843</v>
      </c>
      <c r="LH91">
        <v>161.10232259457996</v>
      </c>
      <c r="LI91" s="102"/>
      <c r="LJ91" s="102"/>
      <c r="LL91" s="102" t="s">
        <v>684</v>
      </c>
      <c r="LR91">
        <v>14</v>
      </c>
      <c r="LS91" s="44">
        <v>0.7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f t="shared" si="50"/>
        <v>-0.17647480324872397</v>
      </c>
      <c r="MI91">
        <f t="shared" si="50"/>
        <v>-0.15898817301678919</v>
      </c>
      <c r="MJ91">
        <f t="shared" si="50"/>
        <v>-0.16383104675103172</v>
      </c>
      <c r="MK91">
        <f t="shared" si="50"/>
        <v>-0.16267704010560732</v>
      </c>
      <c r="ML91">
        <f t="shared" si="50"/>
        <v>-0.16203092815392428</v>
      </c>
      <c r="MM91">
        <f t="shared" si="50"/>
        <v>-0.16230183840872922</v>
      </c>
      <c r="MP91" s="44">
        <f t="shared" si="52"/>
        <v>0.14469860000000001</v>
      </c>
      <c r="MQ91" s="44">
        <v>0.7</v>
      </c>
      <c r="MR91" s="35">
        <f>0.21*ME91+0.79*MF91</f>
        <v>0</v>
      </c>
    </row>
    <row r="92" spans="1:35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6.6621432236122384</v>
      </c>
      <c r="H92">
        <v>6.8952172248710033</v>
      </c>
      <c r="I92">
        <v>7.0187340859391201</v>
      </c>
      <c r="J92">
        <v>6.9551858286286175</v>
      </c>
      <c r="K92">
        <v>6.9627631879463081</v>
      </c>
      <c r="L92">
        <v>6.9444616567118578</v>
      </c>
      <c r="M92">
        <v>6.9694712685375659</v>
      </c>
      <c r="N92">
        <v>6.9655525426670719</v>
      </c>
      <c r="O92">
        <v>6.9124383719394311</v>
      </c>
      <c r="P92">
        <v>6.8356152322951678</v>
      </c>
      <c r="Q92">
        <v>6.8806115651567987</v>
      </c>
      <c r="R92">
        <v>6.8932257279403482</v>
      </c>
      <c r="S92">
        <v>6.879790798656968</v>
      </c>
      <c r="T92">
        <v>6.9137729359698294</v>
      </c>
      <c r="U92">
        <v>0</v>
      </c>
      <c r="V92">
        <v>0</v>
      </c>
      <c r="W92">
        <v>0</v>
      </c>
      <c r="X92">
        <v>0</v>
      </c>
      <c r="Y92">
        <v>0</v>
      </c>
      <c r="Z92">
        <v>7.7248596743852076</v>
      </c>
      <c r="AA92">
        <v>8.18737723284484</v>
      </c>
      <c r="AB92">
        <v>8.2534694942668789</v>
      </c>
      <c r="AC92">
        <v>8.3179402083610974</v>
      </c>
      <c r="AD92">
        <v>8.3251028022686544</v>
      </c>
      <c r="AE92">
        <v>8.3108306297375947</v>
      </c>
      <c r="AF92">
        <v>8.3091152555550067</v>
      </c>
      <c r="AG92">
        <v>8.2629954870358056</v>
      </c>
      <c r="AH92">
        <v>8.3074843453299518</v>
      </c>
      <c r="AI92">
        <v>8.2238758126618983</v>
      </c>
      <c r="AJ92">
        <v>8.3399936549094367</v>
      </c>
      <c r="AK92">
        <v>8.275494437803161</v>
      </c>
      <c r="AL92">
        <v>8.2091641084687179</v>
      </c>
      <c r="AM92">
        <v>8.2516288965353084</v>
      </c>
      <c r="AN92">
        <v>8.1819666005105045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8.9861873930831031</v>
      </c>
      <c r="AU92">
        <v>9.5170081895444287</v>
      </c>
      <c r="AV92">
        <v>9.6661657032214041</v>
      </c>
      <c r="AW92">
        <v>9.6830419525384279</v>
      </c>
      <c r="AX92">
        <v>9.6775803798322304</v>
      </c>
      <c r="AY92">
        <v>9.6974744889116185</v>
      </c>
      <c r="AZ92">
        <v>9.7379481653882127</v>
      </c>
      <c r="BA92">
        <v>9.6844123595985359</v>
      </c>
      <c r="BB92">
        <v>9.7255534710035594</v>
      </c>
      <c r="BC92">
        <v>9.6670750554783975</v>
      </c>
      <c r="BD92">
        <v>9.6048732566838311</v>
      </c>
      <c r="BE92">
        <v>9.5351059539097154</v>
      </c>
      <c r="BF92">
        <v>9.6790262273677019</v>
      </c>
      <c r="BG92">
        <v>9.5982946090950367</v>
      </c>
      <c r="BH92">
        <v>9.5597807671724588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10.580846540734008</v>
      </c>
      <c r="BP92">
        <v>11.015518303755346</v>
      </c>
      <c r="BQ92">
        <v>11.074674368591925</v>
      </c>
      <c r="BR92">
        <v>11.006961949016949</v>
      </c>
      <c r="BS92">
        <v>11.039769024194349</v>
      </c>
      <c r="BT92">
        <v>11.11604249559136</v>
      </c>
      <c r="BU92">
        <v>11.029930071205603</v>
      </c>
      <c r="BV92">
        <v>11.011710281427865</v>
      </c>
      <c r="BW92">
        <v>10.950690972211069</v>
      </c>
      <c r="BX92">
        <v>10.95093697441008</v>
      </c>
      <c r="BY92">
        <v>11.045586174501908</v>
      </c>
      <c r="BZ92">
        <v>10.930640513277107</v>
      </c>
      <c r="CA92">
        <v>11.015695152356818</v>
      </c>
      <c r="CB92">
        <v>10.944234209182156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11.56340813997614</v>
      </c>
      <c r="CJ92">
        <v>12.18711710185536</v>
      </c>
      <c r="CK92">
        <v>12.415259180961344</v>
      </c>
      <c r="CL92">
        <v>12.525452229982621</v>
      </c>
      <c r="CM92">
        <v>12.415189232373111</v>
      </c>
      <c r="CN92">
        <v>12.391442387626494</v>
      </c>
      <c r="CO92">
        <v>12.499704627529319</v>
      </c>
      <c r="CP92">
        <v>12.475824956099423</v>
      </c>
      <c r="CQ92">
        <v>12.323933586704106</v>
      </c>
      <c r="CR92">
        <v>12.339000378306977</v>
      </c>
      <c r="CS92">
        <v>12.367095055081645</v>
      </c>
      <c r="CT92">
        <v>12.277164923696937</v>
      </c>
      <c r="CU92">
        <v>12.483041941710281</v>
      </c>
      <c r="CV92">
        <v>12.2699193506966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13.211571469974643</v>
      </c>
      <c r="DE92">
        <v>13.617513552403997</v>
      </c>
      <c r="DF92">
        <v>13.799158320026756</v>
      </c>
      <c r="DG92">
        <v>13.848027547299246</v>
      </c>
      <c r="DH92">
        <v>13.75324602982352</v>
      </c>
      <c r="DI92">
        <v>13.811939235109746</v>
      </c>
      <c r="DJ92">
        <v>13.903131216737734</v>
      </c>
      <c r="DK92">
        <v>13.795537639607764</v>
      </c>
      <c r="DL92">
        <v>13.751947301702476</v>
      </c>
      <c r="DM92">
        <v>13.752076164452816</v>
      </c>
      <c r="DN92">
        <v>13.609356064240933</v>
      </c>
      <c r="DO92">
        <v>13.70762710591325</v>
      </c>
      <c r="DP92">
        <v>13.785797209576659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13.86332742468954</v>
      </c>
      <c r="DY92">
        <v>14.776267609208045</v>
      </c>
      <c r="DZ92">
        <v>15.227636649565298</v>
      </c>
      <c r="EA92">
        <v>15.189533134096477</v>
      </c>
      <c r="EB92">
        <v>15.29643159874805</v>
      </c>
      <c r="EC92">
        <v>15.198374967718436</v>
      </c>
      <c r="ED92">
        <v>15.133692408912706</v>
      </c>
      <c r="EE92">
        <v>15.140060029914558</v>
      </c>
      <c r="EF92">
        <v>15.042129673141362</v>
      </c>
      <c r="EG92">
        <v>15.146328836056725</v>
      </c>
      <c r="EH92">
        <v>15.038049762303677</v>
      </c>
      <c r="EI92">
        <v>15.104239148283527</v>
      </c>
      <c r="EJ92">
        <v>15.071255636760311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15.582808565528429</v>
      </c>
      <c r="ET92">
        <v>16.405407100441249</v>
      </c>
      <c r="EU92">
        <v>16.511967731239118</v>
      </c>
      <c r="EV92">
        <v>16.418642752066461</v>
      </c>
      <c r="EW92">
        <v>16.466638652601798</v>
      </c>
      <c r="EX92">
        <v>16.556326620414293</v>
      </c>
      <c r="EY92">
        <v>16.456030703287265</v>
      </c>
      <c r="EZ92">
        <v>16.385232946629309</v>
      </c>
      <c r="FA92">
        <v>16.39293859520539</v>
      </c>
      <c r="FB92">
        <v>16.278891294345737</v>
      </c>
      <c r="FC92">
        <v>16.371702708756374</v>
      </c>
      <c r="FD92">
        <v>16.369234251042855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16.326855337085423</v>
      </c>
      <c r="FN92">
        <v>17.380083342369794</v>
      </c>
      <c r="FO92">
        <v>17.930877267652932</v>
      </c>
      <c r="FP92">
        <v>17.960709119702628</v>
      </c>
      <c r="FQ92">
        <v>17.944584679427983</v>
      </c>
      <c r="FR92">
        <v>18.025359246028312</v>
      </c>
      <c r="FS92">
        <v>17.956103200267407</v>
      </c>
      <c r="FT92">
        <v>17.795911651607401</v>
      </c>
      <c r="FU92">
        <v>17.764122403560116</v>
      </c>
      <c r="FV92">
        <v>17.768014578068456</v>
      </c>
      <c r="FW92">
        <v>17.760650531613368</v>
      </c>
      <c r="FX92">
        <v>17.831966666726409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18.016482939897209</v>
      </c>
      <c r="GI92">
        <v>19.170038874524554</v>
      </c>
      <c r="GJ92">
        <v>19.411365504180928</v>
      </c>
      <c r="GK92">
        <v>19.443940537596308</v>
      </c>
      <c r="GL92">
        <v>19.214445939135061</v>
      </c>
      <c r="GM92">
        <v>19.122370599675257</v>
      </c>
      <c r="GN92">
        <v>19.168404533951961</v>
      </c>
      <c r="GO92">
        <v>19.18017982088919</v>
      </c>
      <c r="GP92">
        <v>19.182787921505327</v>
      </c>
      <c r="GQ92">
        <v>19.129022190638423</v>
      </c>
      <c r="GR92">
        <v>19.074556295286012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19.068535440034736</v>
      </c>
      <c r="HD92">
        <v>20.249713801495183</v>
      </c>
      <c r="HE92">
        <v>20.764658995864817</v>
      </c>
      <c r="HF92">
        <v>20.765814749146031</v>
      </c>
      <c r="HG92">
        <v>20.562334489791443</v>
      </c>
      <c r="HH92">
        <v>20.516085812531202</v>
      </c>
      <c r="HI92">
        <v>20.588008464305723</v>
      </c>
      <c r="HJ92">
        <v>20.443087900361657</v>
      </c>
      <c r="HK92">
        <v>20.544403380210962</v>
      </c>
      <c r="HL92">
        <v>20.570574530595646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20.076433030627825</v>
      </c>
      <c r="HY92">
        <v>20.811958396098628</v>
      </c>
      <c r="HZ92">
        <v>21.949283746949934</v>
      </c>
      <c r="IA92">
        <v>21.935091662653402</v>
      </c>
      <c r="IB92">
        <v>21.857903433159489</v>
      </c>
      <c r="IC92">
        <v>22.017438217418338</v>
      </c>
      <c r="ID92">
        <v>21.983477250756451</v>
      </c>
      <c r="IE92">
        <v>21.851661881535485</v>
      </c>
      <c r="IF92">
        <v>21.929030329403744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21.8273470934625</v>
      </c>
      <c r="IU92">
        <v>22.584416526625102</v>
      </c>
      <c r="IV92">
        <v>22.980283438326499</v>
      </c>
      <c r="IW92">
        <v>23.225213305808243</v>
      </c>
      <c r="IX92">
        <v>23.283237562453525</v>
      </c>
      <c r="IY92">
        <v>23.348493761452222</v>
      </c>
      <c r="IZ92">
        <v>23.121043379544147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15.209028588593737</v>
      </c>
      <c r="JP92">
        <v>21.657804646035007</v>
      </c>
      <c r="JQ92">
        <v>24.289678865849631</v>
      </c>
      <c r="JR92">
        <v>24.472843923791256</v>
      </c>
      <c r="JS92">
        <v>24.607025456574871</v>
      </c>
      <c r="JT92">
        <v>24.719523003479118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21.909383593693427</v>
      </c>
      <c r="KL92">
        <v>25.355083652069982</v>
      </c>
      <c r="KM92">
        <v>26.011751782027172</v>
      </c>
      <c r="KN92">
        <v>25.888291954876209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16.858784616592395</v>
      </c>
      <c r="LG92">
        <v>24.87233539600307</v>
      </c>
      <c r="LH92">
        <v>26.850387099096675</v>
      </c>
      <c r="LI92" s="102"/>
      <c r="LJ92" s="102"/>
      <c r="LL92" s="102" t="s">
        <v>685</v>
      </c>
      <c r="LR92">
        <v>15</v>
      </c>
      <c r="LS92" s="44">
        <v>0.75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f t="shared" si="50"/>
        <v>-0.16217368344834629</v>
      </c>
      <c r="MK92">
        <f t="shared" si="50"/>
        <v>-0.16820737094078414</v>
      </c>
      <c r="ML92">
        <f t="shared" si="50"/>
        <v>-0.16410956160658352</v>
      </c>
      <c r="MM92">
        <f t="shared" si="50"/>
        <v>-0.16477933715174886</v>
      </c>
      <c r="MP92" s="44">
        <f t="shared" si="52"/>
        <v>0.14870800000000001</v>
      </c>
      <c r="MQ92" s="44">
        <v>0.75</v>
      </c>
      <c r="MR92" s="35">
        <f>0.82*MF92+0.18*MG92</f>
        <v>0</v>
      </c>
    </row>
    <row r="93" spans="1:356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U93">
        <v>0</v>
      </c>
      <c r="V93">
        <v>0</v>
      </c>
      <c r="W93">
        <v>0</v>
      </c>
      <c r="X93">
        <v>0</v>
      </c>
      <c r="Y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I93" s="102"/>
      <c r="LJ93" s="102"/>
      <c r="LL93" s="102" t="s">
        <v>1005</v>
      </c>
      <c r="LR93">
        <v>16</v>
      </c>
      <c r="LS93" s="44">
        <v>0.8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f t="shared" si="50"/>
        <v>-0.18895565612290038</v>
      </c>
      <c r="ML93">
        <f t="shared" si="50"/>
        <v>-0.17407970313262139</v>
      </c>
      <c r="MM93">
        <f t="shared" si="50"/>
        <v>-0.17118531625662903</v>
      </c>
      <c r="MP93" s="44">
        <f t="shared" si="52"/>
        <v>0.1527174</v>
      </c>
      <c r="MQ93" s="44">
        <v>0.8</v>
      </c>
      <c r="MR93" s="35">
        <f>0.42*MF93+0.58*MG93</f>
        <v>0</v>
      </c>
    </row>
    <row r="94" spans="1:35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3.0799666759479845</v>
      </c>
      <c r="H94">
        <v>0.49975045810713487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7.6282100317471979</v>
      </c>
      <c r="AA94">
        <v>6.2534714887494527</v>
      </c>
      <c r="AB94">
        <v>0.27343844971941778</v>
      </c>
      <c r="AC94">
        <v>0.40315287518387982</v>
      </c>
      <c r="AD94">
        <v>0.21292161747581315</v>
      </c>
      <c r="AE94">
        <v>0.37115182985076062</v>
      </c>
      <c r="AF94">
        <v>0.2966092511648728</v>
      </c>
      <c r="AG94">
        <v>0.36498941734829016</v>
      </c>
      <c r="AH94">
        <v>0.27510221975780103</v>
      </c>
      <c r="AI94">
        <v>0.29316789410638855</v>
      </c>
      <c r="AJ94">
        <v>0.44118533525355874</v>
      </c>
      <c r="AK94">
        <v>0.34907303999746875</v>
      </c>
      <c r="AL94">
        <v>0.33854121988805863</v>
      </c>
      <c r="AM94">
        <v>0.34595329306078065</v>
      </c>
      <c r="AN94">
        <v>0.33406838473324868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13.027748868288761</v>
      </c>
      <c r="AU94">
        <v>14.981681074539217</v>
      </c>
      <c r="AV94">
        <v>6.657575749851862</v>
      </c>
      <c r="AW94">
        <v>6.4302736549252382</v>
      </c>
      <c r="AX94">
        <v>6.6284179633136446</v>
      </c>
      <c r="AY94">
        <v>6.6545050589349293</v>
      </c>
      <c r="AZ94">
        <v>6.7682430024798137</v>
      </c>
      <c r="BA94">
        <v>7.052892621780912</v>
      </c>
      <c r="BB94">
        <v>6.6294717036169901</v>
      </c>
      <c r="BC94">
        <v>6.8939309813984639</v>
      </c>
      <c r="BD94">
        <v>7.1060340603398453</v>
      </c>
      <c r="BE94">
        <v>6.9935028946401125</v>
      </c>
      <c r="BF94">
        <v>7.0221940816283572</v>
      </c>
      <c r="BG94">
        <v>7.0631573545664379</v>
      </c>
      <c r="BH94">
        <v>7.3453443237650449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22.075336287845484</v>
      </c>
      <c r="BP94">
        <v>17.835617089056367</v>
      </c>
      <c r="BQ94">
        <v>13.492850195790304</v>
      </c>
      <c r="BR94">
        <v>13.850163643125283</v>
      </c>
      <c r="BS94">
        <v>13.91077122559043</v>
      </c>
      <c r="BT94">
        <v>13.87375189026843</v>
      </c>
      <c r="BU94">
        <v>13.544423067996295</v>
      </c>
      <c r="BV94">
        <v>14.351558237872233</v>
      </c>
      <c r="BW94">
        <v>13.887884124793066</v>
      </c>
      <c r="BX94">
        <v>13.76974391797784</v>
      </c>
      <c r="BY94">
        <v>13.788537838970782</v>
      </c>
      <c r="BZ94">
        <v>13.743497562298634</v>
      </c>
      <c r="CA94">
        <v>14.213408063083371</v>
      </c>
      <c r="CB94">
        <v>14.087387078459884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30.456642135572821</v>
      </c>
      <c r="CJ94">
        <v>28.527186570998804</v>
      </c>
      <c r="CK94">
        <v>23.512357928463203</v>
      </c>
      <c r="CL94">
        <v>20.009764807645649</v>
      </c>
      <c r="CM94">
        <v>20.579137959756157</v>
      </c>
      <c r="CN94">
        <v>20.688122204158915</v>
      </c>
      <c r="CO94">
        <v>20.635225805909485</v>
      </c>
      <c r="CP94">
        <v>20.591209069376593</v>
      </c>
      <c r="CQ94">
        <v>19.912447982534371</v>
      </c>
      <c r="CR94">
        <v>21.015367850485905</v>
      </c>
      <c r="CS94">
        <v>20.145034347898285</v>
      </c>
      <c r="CT94">
        <v>20.24230297057181</v>
      </c>
      <c r="CU94">
        <v>20.815270414964353</v>
      </c>
      <c r="CV94">
        <v>20.451282887514623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29.40461211412968</v>
      </c>
      <c r="DE94">
        <v>36.161439641804847</v>
      </c>
      <c r="DF94">
        <v>28.336681108277894</v>
      </c>
      <c r="DG94">
        <v>26.57625428079691</v>
      </c>
      <c r="DH94">
        <v>26.173688881051433</v>
      </c>
      <c r="DI94">
        <v>26.530625779793159</v>
      </c>
      <c r="DJ94">
        <v>25.964710388456155</v>
      </c>
      <c r="DK94">
        <v>26.807714705868165</v>
      </c>
      <c r="DL94">
        <v>26.175232571735858</v>
      </c>
      <c r="DM94">
        <v>26.20267997777438</v>
      </c>
      <c r="DN94">
        <v>26.339453491812243</v>
      </c>
      <c r="DO94">
        <v>26.599601947395222</v>
      </c>
      <c r="DP94">
        <v>25.814141780472923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25.073717811334149</v>
      </c>
      <c r="DY94">
        <v>35.516840665936954</v>
      </c>
      <c r="DZ94">
        <v>38.817332473151893</v>
      </c>
      <c r="EA94">
        <v>31.81025637048106</v>
      </c>
      <c r="EB94">
        <v>31.624431894464031</v>
      </c>
      <c r="EC94">
        <v>31.595386833857283</v>
      </c>
      <c r="ED94">
        <v>31.999389391729615</v>
      </c>
      <c r="EE94">
        <v>31.699597359545795</v>
      </c>
      <c r="EF94">
        <v>31.669875048207466</v>
      </c>
      <c r="EG94">
        <v>30.919678528428367</v>
      </c>
      <c r="EH94">
        <v>31.731958497636256</v>
      </c>
      <c r="EI94">
        <v>32.076397927898725</v>
      </c>
      <c r="EJ94">
        <v>31.029310956404554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35.536018058138353</v>
      </c>
      <c r="ET94">
        <v>49.866999158399757</v>
      </c>
      <c r="EU94">
        <v>40.737256226976527</v>
      </c>
      <c r="EV94">
        <v>36.390304743149969</v>
      </c>
      <c r="EW94">
        <v>36.380397972555244</v>
      </c>
      <c r="EX94">
        <v>37.129513875390181</v>
      </c>
      <c r="EY94">
        <v>36.731962189035073</v>
      </c>
      <c r="EZ94">
        <v>36.518354624294084</v>
      </c>
      <c r="FA94">
        <v>36.43179015872046</v>
      </c>
      <c r="FB94">
        <v>36.291337213172007</v>
      </c>
      <c r="FC94">
        <v>35.998889105293891</v>
      </c>
      <c r="FD94">
        <v>36.124941694125233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36.717712921247724</v>
      </c>
      <c r="FN94">
        <v>39.059614193139801</v>
      </c>
      <c r="FO94">
        <v>53.723534270722141</v>
      </c>
      <c r="FP94">
        <v>42.701080040098482</v>
      </c>
      <c r="FQ94">
        <v>41.483244882384007</v>
      </c>
      <c r="FR94">
        <v>41.37025222642891</v>
      </c>
      <c r="FS94">
        <v>40.622999569785556</v>
      </c>
      <c r="FT94">
        <v>40.815145888191616</v>
      </c>
      <c r="FU94">
        <v>40.873901839550392</v>
      </c>
      <c r="FV94">
        <v>40.680935041046716</v>
      </c>
      <c r="FW94">
        <v>41.098054924640223</v>
      </c>
      <c r="FX94">
        <v>40.458574644823081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41.589519920291508</v>
      </c>
      <c r="GI94">
        <v>53.797287307221268</v>
      </c>
      <c r="GJ94">
        <v>55.363564519678846</v>
      </c>
      <c r="GK94">
        <v>46.032096174730519</v>
      </c>
      <c r="GL94">
        <v>44.62771443321261</v>
      </c>
      <c r="GM94">
        <v>44.792557393816082</v>
      </c>
      <c r="GN94">
        <v>44.928971472220994</v>
      </c>
      <c r="GO94">
        <v>45.337407524400518</v>
      </c>
      <c r="GP94">
        <v>44.524942167950478</v>
      </c>
      <c r="GQ94">
        <v>45.127304867105615</v>
      </c>
      <c r="GR94">
        <v>44.371185219214013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42.544756391205965</v>
      </c>
      <c r="HD94">
        <v>47.275927852656451</v>
      </c>
      <c r="HE94">
        <v>61.874790686239557</v>
      </c>
      <c r="HF94">
        <v>53.806950675775482</v>
      </c>
      <c r="HG94">
        <v>48.170050344413411</v>
      </c>
      <c r="HH94">
        <v>47.884258851801633</v>
      </c>
      <c r="HI94">
        <v>48.0169927656585</v>
      </c>
      <c r="HJ94">
        <v>47.616517630926531</v>
      </c>
      <c r="HK94">
        <v>48.244002963689603</v>
      </c>
      <c r="HL94">
        <v>48.279414325547101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32.658803299276293</v>
      </c>
      <c r="HY94">
        <v>49.14889800230273</v>
      </c>
      <c r="HZ94">
        <v>59.887424664785925</v>
      </c>
      <c r="IA94">
        <v>65.086833961184396</v>
      </c>
      <c r="IB94">
        <v>56.119310930320275</v>
      </c>
      <c r="IC94">
        <v>51.791086155074531</v>
      </c>
      <c r="ID94">
        <v>51.487822249491991</v>
      </c>
      <c r="IE94">
        <v>51.227043623286811</v>
      </c>
      <c r="IF94">
        <v>51.568515086245746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40.937644335167519</v>
      </c>
      <c r="IU94">
        <v>48.623414127926338</v>
      </c>
      <c r="IV94">
        <v>66.550512290501572</v>
      </c>
      <c r="IW94">
        <v>62.23148965758508</v>
      </c>
      <c r="IX94">
        <v>58.684746793119736</v>
      </c>
      <c r="IY94">
        <v>54.487358499884571</v>
      </c>
      <c r="IZ94">
        <v>53.538589830919683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24.422175507534408</v>
      </c>
      <c r="JP94">
        <v>48.888526539751496</v>
      </c>
      <c r="JQ94">
        <v>58.620506053577031</v>
      </c>
      <c r="JR94">
        <v>68.263604246003197</v>
      </c>
      <c r="JS94">
        <v>63.311754573381307</v>
      </c>
      <c r="JT94">
        <v>59.002913997956888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41.234510670435753</v>
      </c>
      <c r="KL94">
        <v>47.381800749073939</v>
      </c>
      <c r="KM94">
        <v>65.429081562170538</v>
      </c>
      <c r="KN94">
        <v>69.713495912967531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24.900813794455427</v>
      </c>
      <c r="LG94">
        <v>55.479088966339305</v>
      </c>
      <c r="LH94">
        <v>60.573751322244156</v>
      </c>
      <c r="LI94" s="102"/>
      <c r="LJ94" s="102"/>
      <c r="LL94" s="102" t="s">
        <v>1004</v>
      </c>
      <c r="LS94" s="35"/>
      <c r="MQ94" s="35"/>
    </row>
    <row r="95" spans="1:356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0.99424897527811951</v>
      </c>
      <c r="H95">
        <v>0.99842241902515061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0.99019607843137258</v>
      </c>
      <c r="P95">
        <v>0.99019607843137258</v>
      </c>
      <c r="Q95">
        <v>0.99019607843137258</v>
      </c>
      <c r="R95">
        <v>0.99019607843137258</v>
      </c>
      <c r="S95">
        <v>0.99019607843137258</v>
      </c>
      <c r="T95">
        <v>0.99019607843137258</v>
      </c>
      <c r="U95">
        <v>0</v>
      </c>
      <c r="V95">
        <v>0</v>
      </c>
      <c r="W95">
        <v>0</v>
      </c>
      <c r="X95">
        <v>0</v>
      </c>
      <c r="Y95">
        <v>0</v>
      </c>
      <c r="Z95">
        <v>0.89813030492085455</v>
      </c>
      <c r="AA95">
        <v>0.99085675205127977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0.99019607843137258</v>
      </c>
      <c r="AJ95">
        <v>0.99019607843137258</v>
      </c>
      <c r="AK95">
        <v>0.99019607843137258</v>
      </c>
      <c r="AL95">
        <v>0.99019607843137258</v>
      </c>
      <c r="AM95">
        <v>0.99019607843137258</v>
      </c>
      <c r="AN95">
        <v>0.99019607843137258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0.85992624748880775</v>
      </c>
      <c r="AU95">
        <v>0.93981878394399876</v>
      </c>
      <c r="AV95">
        <v>0.99846157160565918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0.99019607843137258</v>
      </c>
      <c r="BD95">
        <v>0.99019607843137258</v>
      </c>
      <c r="BE95">
        <v>0.99019607843137258</v>
      </c>
      <c r="BF95">
        <v>0.99019607843137258</v>
      </c>
      <c r="BG95">
        <v>0.99019607843137258</v>
      </c>
      <c r="BH95">
        <v>0.99019607843137258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0.89614409746907597</v>
      </c>
      <c r="BP95">
        <v>0.98360919337432728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0.99019607843137258</v>
      </c>
      <c r="BX95">
        <v>0.99019607843137258</v>
      </c>
      <c r="BY95">
        <v>0.99019607843137258</v>
      </c>
      <c r="BZ95">
        <v>0.99019607843137258</v>
      </c>
      <c r="CA95">
        <v>0.99019607843137258</v>
      </c>
      <c r="CB95">
        <v>0.99019607843137258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0.88459395841042054</v>
      </c>
      <c r="CJ95">
        <v>0.92172991036333052</v>
      </c>
      <c r="CK95">
        <v>0.99091962195991889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0.99019607843137258</v>
      </c>
      <c r="CR95">
        <v>0.99019607843137258</v>
      </c>
      <c r="CS95">
        <v>0.99019607843137258</v>
      </c>
      <c r="CT95">
        <v>0.99019607843137258</v>
      </c>
      <c r="CU95">
        <v>0.99019607843137258</v>
      </c>
      <c r="CV95">
        <v>0.99019607843137258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0.81045668813877536</v>
      </c>
      <c r="DE95">
        <v>0.96093813842984788</v>
      </c>
      <c r="DF95">
        <v>0.99532992143486421</v>
      </c>
      <c r="DG95">
        <v>1</v>
      </c>
      <c r="DH95">
        <v>1</v>
      </c>
      <c r="DI95">
        <v>1</v>
      </c>
      <c r="DJ95">
        <v>1</v>
      </c>
      <c r="DK95">
        <v>0.98968903636183736</v>
      </c>
      <c r="DL95">
        <v>0.98924238131104403</v>
      </c>
      <c r="DM95">
        <v>0.99003934905425928</v>
      </c>
      <c r="DN95">
        <v>0.98877317870332837</v>
      </c>
      <c r="DO95">
        <v>0.9896367427451892</v>
      </c>
      <c r="DP95">
        <v>0.99019607843137258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0.71645038043472353</v>
      </c>
      <c r="DY95">
        <v>0.82139477143238271</v>
      </c>
      <c r="DZ95">
        <v>0.97692534788226293</v>
      </c>
      <c r="EA95">
        <v>0.99966338346034334</v>
      </c>
      <c r="EB95">
        <v>0.99860972097870704</v>
      </c>
      <c r="EC95">
        <v>0.9996032079190218</v>
      </c>
      <c r="ED95">
        <v>0.99929545764617433</v>
      </c>
      <c r="EE95">
        <v>0.98979757055158313</v>
      </c>
      <c r="EF95">
        <v>0.99019607843137258</v>
      </c>
      <c r="EG95">
        <v>0.99017433809999211</v>
      </c>
      <c r="EH95">
        <v>0.99003539765863802</v>
      </c>
      <c r="EI95">
        <v>0.98987446438888693</v>
      </c>
      <c r="EJ95">
        <v>0.98841790575189603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0.73472826463062657</v>
      </c>
      <c r="ET95">
        <v>0.91047336514269017</v>
      </c>
      <c r="EU95">
        <v>0.99517369344296125</v>
      </c>
      <c r="EV95">
        <v>0.99670440088113244</v>
      </c>
      <c r="EW95">
        <v>0.99711954737938968</v>
      </c>
      <c r="EX95">
        <v>0.99780137414289827</v>
      </c>
      <c r="EY95">
        <v>0.98974298674659622</v>
      </c>
      <c r="EZ95">
        <v>0.98980927395490836</v>
      </c>
      <c r="FA95">
        <v>0.99003814153458602</v>
      </c>
      <c r="FB95">
        <v>0.98850681744842916</v>
      </c>
      <c r="FC95">
        <v>0.98611148949662908</v>
      </c>
      <c r="FD95">
        <v>0.98913640353258925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0.6748726415495756</v>
      </c>
      <c r="FN95">
        <v>0.75443833355620038</v>
      </c>
      <c r="FO95">
        <v>0.95615441321997929</v>
      </c>
      <c r="FP95">
        <v>0.99848615944380859</v>
      </c>
      <c r="FQ95">
        <v>0.99898605010905273</v>
      </c>
      <c r="FR95">
        <v>0.99894008476830243</v>
      </c>
      <c r="FS95">
        <v>0.98924298208271377</v>
      </c>
      <c r="FT95">
        <v>0.98775258538661226</v>
      </c>
      <c r="FU95">
        <v>0.99017738374277797</v>
      </c>
      <c r="FV95">
        <v>0.98796621431307619</v>
      </c>
      <c r="FW95">
        <v>0.98898674986271951</v>
      </c>
      <c r="FX95">
        <v>0.98814173451883736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0.68642897475976794</v>
      </c>
      <c r="GI95">
        <v>0.85441363376921986</v>
      </c>
      <c r="GJ95">
        <v>0.97909291552465505</v>
      </c>
      <c r="GK95">
        <v>0.99776885374137747</v>
      </c>
      <c r="GL95">
        <v>0.99356647480832816</v>
      </c>
      <c r="GM95">
        <v>0.9862478570557367</v>
      </c>
      <c r="GN95">
        <v>0.98714301532331095</v>
      </c>
      <c r="GO95">
        <v>0.98899960064520775</v>
      </c>
      <c r="GP95">
        <v>0.98789493058070088</v>
      </c>
      <c r="GQ95">
        <v>0.98887126816339166</v>
      </c>
      <c r="GR95">
        <v>0.98629095949759993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0.73434437513412543</v>
      </c>
      <c r="HD95">
        <v>0.7597042351382608</v>
      </c>
      <c r="HE95">
        <v>0.91955924774229825</v>
      </c>
      <c r="HF95">
        <v>0.99547604124449685</v>
      </c>
      <c r="HG95">
        <v>0.98171293213226574</v>
      </c>
      <c r="HH95">
        <v>0.98367664708156888</v>
      </c>
      <c r="HI95">
        <v>0.98733382457376861</v>
      </c>
      <c r="HJ95">
        <v>0.9843816304859081</v>
      </c>
      <c r="HK95">
        <v>0.98677289564811299</v>
      </c>
      <c r="HL95">
        <v>0.98763542069474763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0.52733772599341089</v>
      </c>
      <c r="HY95">
        <v>0.686545248662079</v>
      </c>
      <c r="HZ95">
        <v>0.83052557021675522</v>
      </c>
      <c r="IA95">
        <v>0.94902505766999279</v>
      </c>
      <c r="IB95">
        <v>0.98545315941520395</v>
      </c>
      <c r="IC95">
        <v>0.98639607722159472</v>
      </c>
      <c r="ID95">
        <v>0.98539886737087923</v>
      </c>
      <c r="IE95">
        <v>0.98436992340797269</v>
      </c>
      <c r="IF95">
        <v>0.98449776569239744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0.5355873252407557</v>
      </c>
      <c r="IU95">
        <v>0.70674759367784523</v>
      </c>
      <c r="IV95">
        <v>0.88992057192619756</v>
      </c>
      <c r="IW95">
        <v>0.95835605876629337</v>
      </c>
      <c r="IX95">
        <v>0.98571243338643777</v>
      </c>
      <c r="IY95">
        <v>0.98321089162818276</v>
      </c>
      <c r="IZ95">
        <v>0.98004692092931023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0.34323086838146749</v>
      </c>
      <c r="JP95">
        <v>0.61127789599229609</v>
      </c>
      <c r="JQ95">
        <v>0.7794963984286476</v>
      </c>
      <c r="JR95">
        <v>0.91503158009932151</v>
      </c>
      <c r="JS95">
        <v>0.97375862634842048</v>
      </c>
      <c r="JT95">
        <v>0.98479126663028327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0.51533607907639911</v>
      </c>
      <c r="KL95">
        <v>0.64229854634433781</v>
      </c>
      <c r="KM95">
        <v>0.82584059811942301</v>
      </c>
      <c r="KN95">
        <v>0.93256202089241536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0.3063846126776551</v>
      </c>
      <c r="LG95">
        <v>0.65213265300407686</v>
      </c>
      <c r="LH95">
        <v>0.75398671122676031</v>
      </c>
      <c r="LI95" s="102"/>
      <c r="LJ95" s="102"/>
      <c r="LL95" s="102" t="s">
        <v>1003</v>
      </c>
      <c r="LS95" s="35"/>
      <c r="MQ95" s="35"/>
    </row>
    <row r="96" spans="1:356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4.220740174569329E-2</v>
      </c>
      <c r="H96">
        <v>1.1910944002374021E-2</v>
      </c>
      <c r="I96">
        <v>2.5893786300403416E-32</v>
      </c>
      <c r="J96">
        <v>7.0947797285264347E-32</v>
      </c>
      <c r="K96">
        <v>1.8765502986285569E-32</v>
      </c>
      <c r="L96">
        <v>2.3051512477712455E-32</v>
      </c>
      <c r="M96">
        <v>3.7698241344182113E-32</v>
      </c>
      <c r="N96">
        <v>3.1565908818679913E-32</v>
      </c>
      <c r="O96">
        <v>5.4318638044232669E-32</v>
      </c>
      <c r="P96">
        <v>-3.9128119465379313E-33</v>
      </c>
      <c r="Q96">
        <v>2.4741482339668246E-32</v>
      </c>
      <c r="R96">
        <v>1.5749928695509078E-33</v>
      </c>
      <c r="S96">
        <v>9.6855595687662429E-33</v>
      </c>
      <c r="T96">
        <v>3.2514690917087219E-32</v>
      </c>
      <c r="U96">
        <v>0</v>
      </c>
      <c r="V96">
        <v>0</v>
      </c>
      <c r="W96">
        <v>0</v>
      </c>
      <c r="X96">
        <v>0</v>
      </c>
      <c r="Y96">
        <v>0</v>
      </c>
      <c r="Z96">
        <v>0.58274203454776263</v>
      </c>
      <c r="AA96">
        <v>5.0173857911694715E-2</v>
      </c>
      <c r="AB96">
        <v>-8.8628172829851397E-33</v>
      </c>
      <c r="AC96">
        <v>-1.8806504949193592E-32</v>
      </c>
      <c r="AD96">
        <v>-1.0939184017622393E-32</v>
      </c>
      <c r="AE96">
        <v>-2.5391883579481527E-32</v>
      </c>
      <c r="AF96">
        <v>-5.5873839190877193E-33</v>
      </c>
      <c r="AG96">
        <v>-1.5400901803784963E-32</v>
      </c>
      <c r="AH96">
        <v>-1.0826316000525486E-32</v>
      </c>
      <c r="AI96">
        <v>-1.8716179603786454E-32</v>
      </c>
      <c r="AJ96">
        <v>-4.6262206583097247E-35</v>
      </c>
      <c r="AK96">
        <v>5.40570831796177E-33</v>
      </c>
      <c r="AL96">
        <v>-4.2072342868124915E-33</v>
      </c>
      <c r="AM96">
        <v>-2.3883469846327811E-32</v>
      </c>
      <c r="AN96">
        <v>-1.3261539300475557E-32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0.72233996182189064</v>
      </c>
      <c r="AU96">
        <v>0.27268565743947948</v>
      </c>
      <c r="AV96">
        <v>6.730246183471642E-3</v>
      </c>
      <c r="AW96">
        <v>-1.3319386365596075E-32</v>
      </c>
      <c r="AX96">
        <v>-9.4106213095784414E-33</v>
      </c>
      <c r="AY96">
        <v>-9.6210040968489505E-33</v>
      </c>
      <c r="AZ96">
        <v>-2.7891276298435238E-33</v>
      </c>
      <c r="BA96">
        <v>1.2547633154822838E-32</v>
      </c>
      <c r="BB96">
        <v>1.4947791200437949E-33</v>
      </c>
      <c r="BC96">
        <v>1.1381840084358783E-32</v>
      </c>
      <c r="BD96">
        <v>-1.820563472089126E-32</v>
      </c>
      <c r="BE96">
        <v>-2.3807081814926114E-32</v>
      </c>
      <c r="BF96">
        <v>-7.5661720135149199E-33</v>
      </c>
      <c r="BG96">
        <v>-7.0201902364450151E-33</v>
      </c>
      <c r="BH96">
        <v>4.3975807695918186E-33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0.38094175352498905</v>
      </c>
      <c r="BP96">
        <v>5.7529191861562579E-2</v>
      </c>
      <c r="BQ96">
        <v>4.8105695237698209E-32</v>
      </c>
      <c r="BR96">
        <v>1.9676752381992955E-32</v>
      </c>
      <c r="BS96">
        <v>6.3831743454114236E-33</v>
      </c>
      <c r="BT96">
        <v>5.1007049483647796E-33</v>
      </c>
      <c r="BU96">
        <v>1.3711261778774385E-32</v>
      </c>
      <c r="BV96">
        <v>-5.243289481044149E-33</v>
      </c>
      <c r="BW96">
        <v>-2.8729561063905537E-33</v>
      </c>
      <c r="BX96">
        <v>2.8241727299211986E-32</v>
      </c>
      <c r="BY96">
        <v>1.7242138439197644E-32</v>
      </c>
      <c r="BZ96">
        <v>-5.2380635186602774E-33</v>
      </c>
      <c r="CA96">
        <v>1.2375516324127301E-32</v>
      </c>
      <c r="CB96">
        <v>1.1092035919624118E-32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0.42629281090023829</v>
      </c>
      <c r="CJ96">
        <v>0.25583068890406518</v>
      </c>
      <c r="CK96">
        <v>2.8536347017400664E-2</v>
      </c>
      <c r="CL96">
        <v>2.6902992489998724E-32</v>
      </c>
      <c r="CM96">
        <v>1.7119722642623318E-32</v>
      </c>
      <c r="CN96">
        <v>8.6124047482046085E-33</v>
      </c>
      <c r="CO96">
        <v>1.6112876213060147E-32</v>
      </c>
      <c r="CP96">
        <v>1.3214794539433577E-32</v>
      </c>
      <c r="CQ96">
        <v>4.7755380797781807E-32</v>
      </c>
      <c r="CR96">
        <v>3.3497895436032687E-32</v>
      </c>
      <c r="CS96">
        <v>2.4621237607053442E-32</v>
      </c>
      <c r="CT96">
        <v>2.962974944711353E-32</v>
      </c>
      <c r="CU96">
        <v>1.2753399931676343E-32</v>
      </c>
      <c r="CV96">
        <v>3.463516175446028E-32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0.53234497089280852</v>
      </c>
      <c r="DE96">
        <v>0.11364463079262027</v>
      </c>
      <c r="DF96">
        <v>1.1835609418088523E-2</v>
      </c>
      <c r="DG96">
        <v>2.4200609306018486E-32</v>
      </c>
      <c r="DH96">
        <v>4.2813357767305528E-32</v>
      </c>
      <c r="DI96">
        <v>1.0791372337716938E-32</v>
      </c>
      <c r="DJ96">
        <v>4.6296108216106891E-32</v>
      </c>
      <c r="DK96">
        <v>1.1209707726836206E-3</v>
      </c>
      <c r="DL96">
        <v>2.2223228507139482E-3</v>
      </c>
      <c r="DM96">
        <v>3.6563320643137278E-4</v>
      </c>
      <c r="DN96">
        <v>3.3893063750680195E-3</v>
      </c>
      <c r="DO96">
        <v>1.352872090227588E-3</v>
      </c>
      <c r="DP96">
        <v>2.566111555869969E-32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0.82312962880270646</v>
      </c>
      <c r="DY96">
        <v>0.42349324811223049</v>
      </c>
      <c r="DZ96">
        <v>6.3610893841600138E-2</v>
      </c>
      <c r="EA96">
        <v>6.0877475679562429E-4</v>
      </c>
      <c r="EB96">
        <v>2.8090584062193656E-3</v>
      </c>
      <c r="EC96">
        <v>7.7150207187159068E-4</v>
      </c>
      <c r="ED96">
        <v>1.2886460289280571E-3</v>
      </c>
      <c r="EE96">
        <v>8.6987032306049591E-4</v>
      </c>
      <c r="EF96">
        <v>2.224701164441735E-32</v>
      </c>
      <c r="EG96">
        <v>4.374829544402893E-5</v>
      </c>
      <c r="EH96">
        <v>3.5748620799565901E-4</v>
      </c>
      <c r="EI96">
        <v>6.5919369327403527E-4</v>
      </c>
      <c r="EJ96">
        <v>4.0338665153229567E-3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0.62958229013627032</v>
      </c>
      <c r="ET96">
        <v>0.21915419235510311</v>
      </c>
      <c r="EU96">
        <v>1.018711362786048E-2</v>
      </c>
      <c r="EV96">
        <v>6.1945305559784006E-3</v>
      </c>
      <c r="EW96">
        <v>5.4477038373343823E-3</v>
      </c>
      <c r="EX96">
        <v>3.9376616582458748E-3</v>
      </c>
      <c r="EY96">
        <v>1.0056196561824698E-3</v>
      </c>
      <c r="EZ96">
        <v>5.7878982807605425E-4</v>
      </c>
      <c r="FA96">
        <v>3.4283932875565199E-4</v>
      </c>
      <c r="FB96">
        <v>3.3468776633361042E-3</v>
      </c>
      <c r="FC96">
        <v>8.5008785597309004E-3</v>
      </c>
      <c r="FD96">
        <v>1.8642820831709299E-3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0.70128202341942369</v>
      </c>
      <c r="FN96">
        <v>0.56266922063935043</v>
      </c>
      <c r="FO96">
        <v>0.10569103805827069</v>
      </c>
      <c r="FP96">
        <v>2.5841169053944435E-3</v>
      </c>
      <c r="FQ96">
        <v>1.9374336449155317E-3</v>
      </c>
      <c r="FR96">
        <v>1.8093069007434346E-3</v>
      </c>
      <c r="FS96">
        <v>1.8300649790926511E-3</v>
      </c>
      <c r="FT96">
        <v>4.809738958339021E-3</v>
      </c>
      <c r="FU96">
        <v>3.6723465491299417E-5</v>
      </c>
      <c r="FV96">
        <v>4.5944283473520805E-3</v>
      </c>
      <c r="FW96">
        <v>2.1653329242552759E-3</v>
      </c>
      <c r="FX96">
        <v>3.708983708230871E-3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0.65727045895566261</v>
      </c>
      <c r="GI96">
        <v>0.34419369475551814</v>
      </c>
      <c r="GJ96">
        <v>4.1956009075432545E-2</v>
      </c>
      <c r="GK96">
        <v>3.9862312454403441E-3</v>
      </c>
      <c r="GL96">
        <v>1.1576554625012614E-2</v>
      </c>
      <c r="GM96">
        <v>7.5204136115516948E-3</v>
      </c>
      <c r="GN96">
        <v>5.4025211642830997E-3</v>
      </c>
      <c r="GO96">
        <v>1.7216952540653073E-3</v>
      </c>
      <c r="GP96">
        <v>4.4063189532236218E-3</v>
      </c>
      <c r="GQ96">
        <v>2.1287507577000858E-3</v>
      </c>
      <c r="GR96">
        <v>6.7111054745467857E-3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0.62933298534077808</v>
      </c>
      <c r="HD96">
        <v>0.56549882342764302</v>
      </c>
      <c r="HE96">
        <v>0.17829259928403873</v>
      </c>
      <c r="HF96">
        <v>7.6966111083173689E-3</v>
      </c>
      <c r="HG96">
        <v>1.5180100943426568E-2</v>
      </c>
      <c r="HH96">
        <v>1.1866784343246051E-2</v>
      </c>
      <c r="HI96">
        <v>5.0919432418231264E-3</v>
      </c>
      <c r="HJ96">
        <v>1.0383098686235138E-2</v>
      </c>
      <c r="HK96">
        <v>5.6071984736820414E-3</v>
      </c>
      <c r="HL96">
        <v>4.3769517034811184E-3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0.91909477610532819</v>
      </c>
      <c r="HY96">
        <v>0.60882000285812643</v>
      </c>
      <c r="HZ96">
        <v>0.37660405084531934</v>
      </c>
      <c r="IA96">
        <v>8.66751252335108E-2</v>
      </c>
      <c r="IB96">
        <v>8.1305490532128915E-3</v>
      </c>
      <c r="IC96">
        <v>6.0403808079587864E-3</v>
      </c>
      <c r="ID96">
        <v>7.4556214286752012E-3</v>
      </c>
      <c r="IE96">
        <v>9.7527562337409064E-3</v>
      </c>
      <c r="IF96">
        <v>9.4602018956879714E-3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0.79218385755088894</v>
      </c>
      <c r="IU96">
        <v>0.61132881614971635</v>
      </c>
      <c r="IV96">
        <v>0.21092951505090332</v>
      </c>
      <c r="IW96">
        <v>6.2291357525146189E-2</v>
      </c>
      <c r="IX96">
        <v>7.3357075964208601E-3</v>
      </c>
      <c r="IY96">
        <v>1.2849432394543885E-2</v>
      </c>
      <c r="IZ96">
        <v>1.749417977588277E-2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0.60008658703135398</v>
      </c>
      <c r="JP96">
        <v>0.59435819733769912</v>
      </c>
      <c r="JQ96">
        <v>0.45263922721654598</v>
      </c>
      <c r="JR96">
        <v>0.15517566970429414</v>
      </c>
      <c r="JS96">
        <v>2.7161016753985991E-2</v>
      </c>
      <c r="JT96">
        <v>8.423973022751002E-3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0.72344793444222932</v>
      </c>
      <c r="KL96">
        <v>0.70794216528058351</v>
      </c>
      <c r="KM96">
        <v>0.35056019259857363</v>
      </c>
      <c r="KN96">
        <v>0.10812509194499734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0.62173775665454389</v>
      </c>
      <c r="LG96">
        <v>0.57584653362855243</v>
      </c>
      <c r="LH96">
        <v>0.4798526380620996</v>
      </c>
      <c r="LI96" s="102"/>
      <c r="LJ96" s="102"/>
      <c r="LL96" s="102" t="s">
        <v>990</v>
      </c>
      <c r="LS96" s="35"/>
      <c r="MQ96" s="35"/>
    </row>
    <row r="97" spans="1:355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0.85639552933682139</v>
      </c>
      <c r="H97">
        <v>0.93771639667063611</v>
      </c>
      <c r="I97">
        <v>0.95022026431718121</v>
      </c>
      <c r="J97">
        <v>0.95022026431718121</v>
      </c>
      <c r="K97">
        <v>0.95022026431718121</v>
      </c>
      <c r="L97">
        <v>0.95022026431718121</v>
      </c>
      <c r="M97">
        <v>0.95022026431718121</v>
      </c>
      <c r="N97">
        <v>0.95022026431718121</v>
      </c>
      <c r="O97">
        <v>0.94090437937289506</v>
      </c>
      <c r="P97">
        <v>0.94090437937289506</v>
      </c>
      <c r="Q97">
        <v>0.94090437937289506</v>
      </c>
      <c r="R97">
        <v>0.94090437937289506</v>
      </c>
      <c r="S97">
        <v>0.94090437937289506</v>
      </c>
      <c r="T97">
        <v>0.94090437937289506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0.88744787520250645</v>
      </c>
      <c r="AB97">
        <v>0.95011966162402117</v>
      </c>
      <c r="AC97">
        <v>0.95009251101321635</v>
      </c>
      <c r="AD97">
        <v>0.95022026431718121</v>
      </c>
      <c r="AE97">
        <v>0.95022026431718121</v>
      </c>
      <c r="AF97">
        <v>0.95009251101321635</v>
      </c>
      <c r="AG97">
        <v>0.95019356842370872</v>
      </c>
      <c r="AH97">
        <v>0.95022026431718121</v>
      </c>
      <c r="AI97">
        <v>0.94090437937289506</v>
      </c>
      <c r="AJ97">
        <v>0.94090437937289506</v>
      </c>
      <c r="AK97">
        <v>0.94090437937289506</v>
      </c>
      <c r="AL97">
        <v>0.94090437937289506</v>
      </c>
      <c r="AM97">
        <v>0.94090437937289506</v>
      </c>
      <c r="AN97">
        <v>0.94079040338602438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0.18690412279590024</v>
      </c>
      <c r="AU97">
        <v>0.65958402130921612</v>
      </c>
      <c r="AV97">
        <v>0.94315498825761612</v>
      </c>
      <c r="AW97">
        <v>0.95022026431718121</v>
      </c>
      <c r="AX97">
        <v>0.95022026431718121</v>
      </c>
      <c r="AY97">
        <v>0.95022026431718121</v>
      </c>
      <c r="AZ97">
        <v>0.95022026431718121</v>
      </c>
      <c r="BA97">
        <v>0.95022026431718121</v>
      </c>
      <c r="BB97">
        <v>0.95022026431718121</v>
      </c>
      <c r="BC97">
        <v>0.94090437937289506</v>
      </c>
      <c r="BD97">
        <v>0.94090437937289506</v>
      </c>
      <c r="BE97">
        <v>0.94090437937289506</v>
      </c>
      <c r="BF97">
        <v>0.94090437937289506</v>
      </c>
      <c r="BG97">
        <v>0.94090437937289506</v>
      </c>
      <c r="BH97">
        <v>0.94090437937289506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0.53351418985177257</v>
      </c>
      <c r="BP97">
        <v>0.88482517495414126</v>
      </c>
      <c r="BQ97">
        <v>0.95022026431718121</v>
      </c>
      <c r="BR97">
        <v>0.95022026431718121</v>
      </c>
      <c r="BS97">
        <v>0.95022026431718121</v>
      </c>
      <c r="BT97">
        <v>0.95022026431718121</v>
      </c>
      <c r="BU97">
        <v>0.95022026431718121</v>
      </c>
      <c r="BV97">
        <v>0.95022026431718121</v>
      </c>
      <c r="BW97">
        <v>0.94090437937289506</v>
      </c>
      <c r="BX97">
        <v>0.94090437937289506</v>
      </c>
      <c r="BY97">
        <v>0.94090437937289506</v>
      </c>
      <c r="BZ97">
        <v>0.94090437937289506</v>
      </c>
      <c r="CA97">
        <v>0.94090437937289506</v>
      </c>
      <c r="CB97">
        <v>0.94090437937289506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0.50270670996684241</v>
      </c>
      <c r="CJ97">
        <v>0.67621023354352805</v>
      </c>
      <c r="CK97">
        <v>0.9202633854879011</v>
      </c>
      <c r="CL97">
        <v>0.95022026431718121</v>
      </c>
      <c r="CM97">
        <v>0.95022026431718121</v>
      </c>
      <c r="CN97">
        <v>0.95022026431718121</v>
      </c>
      <c r="CO97">
        <v>0.95022026431718121</v>
      </c>
      <c r="CP97">
        <v>0.95022026431718121</v>
      </c>
      <c r="CQ97">
        <v>0.94090437937289506</v>
      </c>
      <c r="CR97">
        <v>0.94090437937289506</v>
      </c>
      <c r="CS97">
        <v>0.94090437937289506</v>
      </c>
      <c r="CT97">
        <v>0.94090437937289506</v>
      </c>
      <c r="CU97">
        <v>0.94090437937289506</v>
      </c>
      <c r="CV97">
        <v>0.94090437937289506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0.36779865989819238</v>
      </c>
      <c r="DE97">
        <v>0.82790854321085106</v>
      </c>
      <c r="DF97">
        <v>0.93779548139061508</v>
      </c>
      <c r="DG97">
        <v>0.95022026431718121</v>
      </c>
      <c r="DH97">
        <v>0.95022026431718121</v>
      </c>
      <c r="DI97">
        <v>0.95022026431718121</v>
      </c>
      <c r="DJ97">
        <v>0.95022026431718121</v>
      </c>
      <c r="DK97">
        <v>0.93988523060576001</v>
      </c>
      <c r="DL97">
        <v>0.93887581999813174</v>
      </c>
      <c r="DM97">
        <v>0.94058970438097422</v>
      </c>
      <c r="DN97">
        <v>0.93781094031852896</v>
      </c>
      <c r="DO97">
        <v>0.93970017275105322</v>
      </c>
      <c r="DP97">
        <v>0.94090437937289506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9.8345838642991804E-2</v>
      </c>
      <c r="DY97">
        <v>0.48106835871637477</v>
      </c>
      <c r="DZ97">
        <v>0.88344283699359816</v>
      </c>
      <c r="EA97">
        <v>0.94958118491390198</v>
      </c>
      <c r="EB97">
        <v>0.94727137172598264</v>
      </c>
      <c r="EC97">
        <v>0.94941035707609311</v>
      </c>
      <c r="ED97">
        <v>0.9488674698295444</v>
      </c>
      <c r="EE97">
        <v>0.94015574267342039</v>
      </c>
      <c r="EF97">
        <v>0.94090437937289506</v>
      </c>
      <c r="EG97">
        <v>0.94086672826716056</v>
      </c>
      <c r="EH97">
        <v>0.94059671593414262</v>
      </c>
      <c r="EI97">
        <v>0.94030632729416264</v>
      </c>
      <c r="EJ97">
        <v>0.9371788909815213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0.28401117803709053</v>
      </c>
      <c r="ET97">
        <v>0.71963615114384238</v>
      </c>
      <c r="EU97">
        <v>0.93952603886555475</v>
      </c>
      <c r="EV97">
        <v>0.94371737166744696</v>
      </c>
      <c r="EW97">
        <v>0.94450137522274602</v>
      </c>
      <c r="EX97">
        <v>0.94608658690237946</v>
      </c>
      <c r="EY97">
        <v>0.94003891269312323</v>
      </c>
      <c r="EZ97">
        <v>0.94031451047459147</v>
      </c>
      <c r="FA97">
        <v>0.94060932148124676</v>
      </c>
      <c r="FB97">
        <v>0.93773985322849629</v>
      </c>
      <c r="FC97">
        <v>0.93274055604779049</v>
      </c>
      <c r="FD97">
        <v>0.93901509769002067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0.23545827063983182</v>
      </c>
      <c r="FN97">
        <v>0.35441209178685529</v>
      </c>
      <c r="FO97">
        <v>0.83946292076555917</v>
      </c>
      <c r="FP97">
        <v>0.94750751075526263</v>
      </c>
      <c r="FQ97">
        <v>0.94818638573751879</v>
      </c>
      <c r="FR97">
        <v>0.94832089059714963</v>
      </c>
      <c r="FS97">
        <v>0.93918606391264192</v>
      </c>
      <c r="FT97">
        <v>0.93625764281621515</v>
      </c>
      <c r="FU97">
        <v>0.94087277404820491</v>
      </c>
      <c r="FV97">
        <v>0.93657259235826584</v>
      </c>
      <c r="FW97">
        <v>0.93878150853407671</v>
      </c>
      <c r="FX97">
        <v>0.93727151605872794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0.27390683353102024</v>
      </c>
      <c r="GI97">
        <v>0.58840668659726891</v>
      </c>
      <c r="GJ97">
        <v>0.9061756961996672</v>
      </c>
      <c r="GK97">
        <v>0.9460355995339722</v>
      </c>
      <c r="GL97">
        <v>0.93806743186281771</v>
      </c>
      <c r="GM97">
        <v>0.93356718184591625</v>
      </c>
      <c r="GN97">
        <v>0.93555454261355542</v>
      </c>
      <c r="GO97">
        <v>0.93904146362018726</v>
      </c>
      <c r="GP97">
        <v>0.93667792592185084</v>
      </c>
      <c r="GQ97">
        <v>0.93875376072153105</v>
      </c>
      <c r="GR97">
        <v>0.93405282774164378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0.29673675869073735</v>
      </c>
      <c r="HD97">
        <v>0.36213519271920003</v>
      </c>
      <c r="HE97">
        <v>0.76312329303966975</v>
      </c>
      <c r="HF97">
        <v>0.94214051794223808</v>
      </c>
      <c r="HG97">
        <v>0.9255993447250862</v>
      </c>
      <c r="HH97">
        <v>0.92915204084486269</v>
      </c>
      <c r="HI97">
        <v>0.93590050574771744</v>
      </c>
      <c r="HJ97">
        <v>0.9305535172470073</v>
      </c>
      <c r="HK97">
        <v>0.93521446032651723</v>
      </c>
      <c r="HL97">
        <v>0.93656007328236179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1.8181662742557832E-2</v>
      </c>
      <c r="HY97">
        <v>0.32354890030314692</v>
      </c>
      <c r="HZ97">
        <v>0.5568821015722657</v>
      </c>
      <c r="IA97">
        <v>0.85244996397502071</v>
      </c>
      <c r="IB97">
        <v>0.93260431137099764</v>
      </c>
      <c r="IC97">
        <v>0.93463090296742612</v>
      </c>
      <c r="ID97">
        <v>0.93308428139052346</v>
      </c>
      <c r="IE97">
        <v>0.93083805265138353</v>
      </c>
      <c r="IF97">
        <v>0.93132299345049663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0.12354250408987208</v>
      </c>
      <c r="IU97">
        <v>0.31215480709728416</v>
      </c>
      <c r="IV97">
        <v>0.72298655685327839</v>
      </c>
      <c r="IW97">
        <v>0.8772379587069481</v>
      </c>
      <c r="IX97">
        <v>0.9334278115439395</v>
      </c>
      <c r="IY97">
        <v>0.92804387402446531</v>
      </c>
      <c r="IZ97">
        <v>0.9231344868271677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2.5083008888181352E-2</v>
      </c>
      <c r="JP97">
        <v>0.29780909147689111</v>
      </c>
      <c r="JQ97">
        <v>0.47317992476398107</v>
      </c>
      <c r="JR97">
        <v>0.781124752971178</v>
      </c>
      <c r="JS97">
        <v>0.91266214429527404</v>
      </c>
      <c r="JT97">
        <v>0.93209517607237102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0.15288131102516983</v>
      </c>
      <c r="KL97">
        <v>0.20898633932547866</v>
      </c>
      <c r="KM97">
        <v>0.57704062866644701</v>
      </c>
      <c r="KN97">
        <v>0.82893746831614257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3.7370162803599762E-3</v>
      </c>
      <c r="LG97">
        <v>0.33681775186323037</v>
      </c>
      <c r="LH97">
        <v>0.44399594738930787</v>
      </c>
      <c r="LI97" s="102"/>
      <c r="LJ97" s="102"/>
      <c r="LL97" s="102" t="s">
        <v>1002</v>
      </c>
      <c r="LS97" s="35"/>
      <c r="MQ97" s="35"/>
    </row>
    <row r="98" spans="1:355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0.10139706891748548</v>
      </c>
      <c r="H98">
        <v>5.037265932699049E-2</v>
      </c>
      <c r="I98">
        <v>4.9779735682819473E-2</v>
      </c>
      <c r="J98">
        <v>4.977973568281948E-2</v>
      </c>
      <c r="K98">
        <v>4.9779735682819473E-2</v>
      </c>
      <c r="L98">
        <v>4.9779735682819473E-2</v>
      </c>
      <c r="M98">
        <v>4.9779735682819466E-2</v>
      </c>
      <c r="N98">
        <v>4.977973568281948E-2</v>
      </c>
      <c r="O98">
        <v>4.9291699058478113E-2</v>
      </c>
      <c r="P98">
        <v>4.9291699058478113E-2</v>
      </c>
      <c r="Q98">
        <v>4.9291699058478113E-2</v>
      </c>
      <c r="R98">
        <v>4.9291699058478099E-2</v>
      </c>
      <c r="S98">
        <v>4.9291699058478099E-2</v>
      </c>
      <c r="T98">
        <v>4.9291699058478106E-2</v>
      </c>
      <c r="U98">
        <v>0</v>
      </c>
      <c r="V98">
        <v>0</v>
      </c>
      <c r="W98">
        <v>0</v>
      </c>
      <c r="X98">
        <v>0</v>
      </c>
      <c r="Y98">
        <v>0</v>
      </c>
      <c r="Z98">
        <v>0.41725796545223748</v>
      </c>
      <c r="AA98">
        <v>6.2378266885799435E-2</v>
      </c>
      <c r="AB98">
        <v>4.9880338375979535E-2</v>
      </c>
      <c r="AC98">
        <v>4.9907488986784238E-2</v>
      </c>
      <c r="AD98">
        <v>4.977973568281948E-2</v>
      </c>
      <c r="AE98">
        <v>4.9779735682819452E-2</v>
      </c>
      <c r="AF98">
        <v>4.9907488986784238E-2</v>
      </c>
      <c r="AG98">
        <v>4.9806431576292019E-2</v>
      </c>
      <c r="AH98">
        <v>4.9779735682819473E-2</v>
      </c>
      <c r="AI98">
        <v>4.9291699058478106E-2</v>
      </c>
      <c r="AJ98">
        <v>4.9291699058478113E-2</v>
      </c>
      <c r="AK98">
        <v>4.9291699058478113E-2</v>
      </c>
      <c r="AL98">
        <v>4.9291699058478113E-2</v>
      </c>
      <c r="AM98">
        <v>4.9291699058478099E-2</v>
      </c>
      <c r="AN98">
        <v>4.9430724712792695E-2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9.0755915382209174E-2</v>
      </c>
      <c r="AU98">
        <v>6.7730321251304557E-2</v>
      </c>
      <c r="AV98">
        <v>5.0114765558913005E-2</v>
      </c>
      <c r="AW98">
        <v>4.977973568281948E-2</v>
      </c>
      <c r="AX98">
        <v>4.9779735682819473E-2</v>
      </c>
      <c r="AY98">
        <v>4.9779735682819487E-2</v>
      </c>
      <c r="AZ98">
        <v>4.9779735682819473E-2</v>
      </c>
      <c r="BA98">
        <v>4.9779735682819473E-2</v>
      </c>
      <c r="BB98">
        <v>4.977973568281948E-2</v>
      </c>
      <c r="BC98">
        <v>4.9291699058478099E-2</v>
      </c>
      <c r="BD98">
        <v>4.9291699058478106E-2</v>
      </c>
      <c r="BE98">
        <v>4.9291699058478106E-2</v>
      </c>
      <c r="BF98">
        <v>4.9291699058478106E-2</v>
      </c>
      <c r="BG98">
        <v>4.9291699058478106E-2</v>
      </c>
      <c r="BH98">
        <v>4.9291699058478126E-2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8.5544056623238371E-2</v>
      </c>
      <c r="BP98">
        <v>5.7645633184296649E-2</v>
      </c>
      <c r="BQ98">
        <v>4.9779735682819466E-2</v>
      </c>
      <c r="BR98">
        <v>4.977973568281948E-2</v>
      </c>
      <c r="BS98">
        <v>4.9779735682819466E-2</v>
      </c>
      <c r="BT98">
        <v>4.9779735682819452E-2</v>
      </c>
      <c r="BU98">
        <v>4.9779735682819473E-2</v>
      </c>
      <c r="BV98">
        <v>4.977973568281948E-2</v>
      </c>
      <c r="BW98">
        <v>4.9291699058478113E-2</v>
      </c>
      <c r="BX98">
        <v>4.9291699058478106E-2</v>
      </c>
      <c r="BY98">
        <v>4.9291699058478099E-2</v>
      </c>
      <c r="BZ98">
        <v>4.9291699058478099E-2</v>
      </c>
      <c r="CA98">
        <v>4.9291699058478106E-2</v>
      </c>
      <c r="CB98">
        <v>4.9291699058478099E-2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7.1000479132919403E-2</v>
      </c>
      <c r="CJ98">
        <v>6.7959077552407113E-2</v>
      </c>
      <c r="CK98">
        <v>5.1200267494698887E-2</v>
      </c>
      <c r="CL98">
        <v>4.9779735682819473E-2</v>
      </c>
      <c r="CM98">
        <v>4.977973568281948E-2</v>
      </c>
      <c r="CN98">
        <v>4.9779735682819473E-2</v>
      </c>
      <c r="CO98">
        <v>4.9779735682819473E-2</v>
      </c>
      <c r="CP98">
        <v>4.977973568281948E-2</v>
      </c>
      <c r="CQ98">
        <v>4.9291699058478113E-2</v>
      </c>
      <c r="CR98">
        <v>4.9291699058478106E-2</v>
      </c>
      <c r="CS98">
        <v>4.9291699058478113E-2</v>
      </c>
      <c r="CT98">
        <v>4.9291699058478106E-2</v>
      </c>
      <c r="CU98">
        <v>4.9291699058478106E-2</v>
      </c>
      <c r="CV98">
        <v>4.9291699058478099E-2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9.9856369208999193E-2</v>
      </c>
      <c r="DE98">
        <v>5.8446825996529145E-2</v>
      </c>
      <c r="DF98">
        <v>5.0368909191297016E-2</v>
      </c>
      <c r="DG98">
        <v>4.977973568281948E-2</v>
      </c>
      <c r="DH98">
        <v>4.977973568281948E-2</v>
      </c>
      <c r="DI98">
        <v>4.977973568281948E-2</v>
      </c>
      <c r="DJ98">
        <v>4.977973568281948E-2</v>
      </c>
      <c r="DK98">
        <v>4.9347500687250467E-2</v>
      </c>
      <c r="DL98">
        <v>4.9402325702588547E-2</v>
      </c>
      <c r="DM98">
        <v>4.9309900182851134E-2</v>
      </c>
      <c r="DN98">
        <v>4.9460417833977088E-2</v>
      </c>
      <c r="DO98">
        <v>4.935904467354231E-2</v>
      </c>
      <c r="DP98">
        <v>4.9291699058478113E-2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7.8524532554301751E-2</v>
      </c>
      <c r="DY98">
        <v>9.5438393171394964E-2</v>
      </c>
      <c r="DZ98">
        <v>5.2946269164802211E-2</v>
      </c>
      <c r="EA98">
        <v>4.9810040329303105E-2</v>
      </c>
      <c r="EB98">
        <v>4.9919569867798677E-2</v>
      </c>
      <c r="EC98">
        <v>4.9818140852035973E-2</v>
      </c>
      <c r="ED98">
        <v>4.9843884141528225E-2</v>
      </c>
      <c r="EE98">
        <v>4.9335000973238376E-2</v>
      </c>
      <c r="EF98">
        <v>4.9291699058478106E-2</v>
      </c>
      <c r="EG98">
        <v>4.9293876837061892E-2</v>
      </c>
      <c r="EH98">
        <v>4.9309494627422394E-2</v>
      </c>
      <c r="EI98">
        <v>4.9324513546293067E-2</v>
      </c>
      <c r="EJ98">
        <v>4.94876718216051E-2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8.6406531826639141E-2</v>
      </c>
      <c r="ET98">
        <v>6.1209656501054532E-2</v>
      </c>
      <c r="EU98">
        <v>5.0286847506585158E-2</v>
      </c>
      <c r="EV98">
        <v>5.0088097776575163E-2</v>
      </c>
      <c r="EW98">
        <v>5.0050920939920217E-2</v>
      </c>
      <c r="EX98">
        <v>4.9975751439375257E-2</v>
      </c>
      <c r="EY98">
        <v>4.9341758539160271E-2</v>
      </c>
      <c r="EZ98">
        <v>4.9315679017349998E-2</v>
      </c>
      <c r="FA98">
        <v>4.9308765509645192E-2</v>
      </c>
      <c r="FB98">
        <v>4.9458305743921641E-2</v>
      </c>
      <c r="FC98">
        <v>4.9710038500467624E-2</v>
      </c>
      <c r="FD98">
        <v>4.9379670482030923E-2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6.3259705940744454E-2</v>
      </c>
      <c r="FN98">
        <v>8.2918687573794156E-2</v>
      </c>
      <c r="FO98">
        <v>5.4846041176170625E-2</v>
      </c>
      <c r="FP98">
        <v>4.9908372339343504E-2</v>
      </c>
      <c r="FQ98">
        <v>4.9876180617566372E-2</v>
      </c>
      <c r="FR98">
        <v>4.9869802502107576E-2</v>
      </c>
      <c r="FS98">
        <v>4.9377967163634157E-2</v>
      </c>
      <c r="FT98">
        <v>4.9526294546742018E-2</v>
      </c>
      <c r="FU98">
        <v>4.9293527142883604E-2</v>
      </c>
      <c r="FV98">
        <v>4.9520408487222944E-2</v>
      </c>
      <c r="FW98">
        <v>4.9394656713327281E-2</v>
      </c>
      <c r="FX98">
        <v>4.9476331287125717E-2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6.8822707513317136E-2</v>
      </c>
      <c r="GI98">
        <v>6.7399618647213E-2</v>
      </c>
      <c r="GJ98">
        <v>5.1868294724900454E-2</v>
      </c>
      <c r="GK98">
        <v>4.9978169220588099E-2</v>
      </c>
      <c r="GL98">
        <v>5.0356013512170318E-2</v>
      </c>
      <c r="GM98">
        <v>4.966123121450107E-2</v>
      </c>
      <c r="GN98">
        <v>4.9555803088271407E-2</v>
      </c>
      <c r="GO98">
        <v>4.9362615604535441E-2</v>
      </c>
      <c r="GP98">
        <v>4.9506212405518217E-2</v>
      </c>
      <c r="GQ98">
        <v>4.9387906976044206E-2</v>
      </c>
      <c r="GR98">
        <v>4.9605856252922555E-2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7.3930255968484709E-2</v>
      </c>
      <c r="HD98">
        <v>7.2365983853157123E-2</v>
      </c>
      <c r="HE98">
        <v>5.8584107676291658E-2</v>
      </c>
      <c r="HF98">
        <v>5.0162870949444945E-2</v>
      </c>
      <c r="HG98">
        <v>5.0027440608862377E-2</v>
      </c>
      <c r="HH98">
        <v>4.987759240070435E-2</v>
      </c>
      <c r="HI98">
        <v>4.9540342601382424E-2</v>
      </c>
      <c r="HJ98">
        <v>4.9803734920861965E-2</v>
      </c>
      <c r="HK98">
        <v>4.9556034927802688E-2</v>
      </c>
      <c r="HL98">
        <v>4.9504750511588286E-2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6.272356115211386E-2</v>
      </c>
      <c r="HY98">
        <v>6.7631096838726659E-2</v>
      </c>
      <c r="HZ98">
        <v>6.6513847582415048E-2</v>
      </c>
      <c r="IA98">
        <v>5.3565762901551808E-2</v>
      </c>
      <c r="IB98">
        <v>4.9671279114275331E-2</v>
      </c>
      <c r="IC98">
        <v>4.9567231091493955E-2</v>
      </c>
      <c r="ID98">
        <v>4.9632335633527376E-2</v>
      </c>
      <c r="IE98">
        <v>4.9741228092600176E-2</v>
      </c>
      <c r="IF98">
        <v>4.9747836419735153E-2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8.4273638359238914E-2</v>
      </c>
      <c r="IU98">
        <v>6.8929009592775689E-2</v>
      </c>
      <c r="IV98">
        <v>5.9969996501127866E-2</v>
      </c>
      <c r="IW98">
        <v>5.2377757382787458E-2</v>
      </c>
      <c r="IX98">
        <v>4.9636948781456372E-2</v>
      </c>
      <c r="IY98">
        <v>4.9906183879724862E-2</v>
      </c>
      <c r="IZ98">
        <v>5.0137398176681364E-2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4.1497070747131257E-2</v>
      </c>
      <c r="JP98">
        <v>7.0149102945640668E-2</v>
      </c>
      <c r="JQ98">
        <v>6.6786835761298458E-2</v>
      </c>
      <c r="JR98">
        <v>5.6843528305778358E-2</v>
      </c>
      <c r="JS98">
        <v>5.0602232261509277E-2</v>
      </c>
      <c r="JT98">
        <v>4.9685885681921949E-2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5.6846118858346929E-2</v>
      </c>
      <c r="KL98">
        <v>7.5211242060681097E-2</v>
      </c>
      <c r="KM98">
        <v>6.6255845189248541E-2</v>
      </c>
      <c r="KN98">
        <v>5.4632602524321713E-2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4.1191893731762824E-2</v>
      </c>
      <c r="LG98">
        <v>6.2310924866226837E-2</v>
      </c>
      <c r="LH98">
        <v>6.8251145132606508E-2</v>
      </c>
      <c r="LI98" s="102"/>
      <c r="LJ98" s="102"/>
      <c r="LL98" s="102" t="s">
        <v>1001</v>
      </c>
      <c r="LS98" s="35"/>
      <c r="MQ98" s="35"/>
    </row>
    <row r="99" spans="1:355" x14ac:dyDescent="0.3">
      <c r="LI99" s="102"/>
      <c r="LJ99" s="102"/>
      <c r="LS99" s="35"/>
      <c r="MQ99" s="35"/>
    </row>
    <row r="100" spans="1:355" x14ac:dyDescent="0.3">
      <c r="LI100" s="102"/>
      <c r="LJ100" s="102"/>
      <c r="LS100" s="35"/>
      <c r="MQ100" s="35"/>
    </row>
    <row r="101" spans="1:355" x14ac:dyDescent="0.3">
      <c r="LI101" s="102"/>
      <c r="LJ101" s="102"/>
    </row>
    <row r="102" spans="1:355" x14ac:dyDescent="0.3">
      <c r="LI102" s="102"/>
      <c r="LJ102" s="102"/>
    </row>
    <row r="103" spans="1:355" x14ac:dyDescent="0.3">
      <c r="LI103" s="102"/>
      <c r="LJ103" s="102"/>
      <c r="LL103" s="104"/>
      <c r="LS103" s="35"/>
      <c r="MQ103" s="35"/>
    </row>
    <row r="104" spans="1:355" x14ac:dyDescent="0.3">
      <c r="LI104" s="102"/>
      <c r="LJ104" s="102"/>
      <c r="LL104" s="104"/>
      <c r="LS104" s="35"/>
      <c r="MQ104" s="35"/>
    </row>
    <row r="105" spans="1:355" x14ac:dyDescent="0.3">
      <c r="LI105" s="102"/>
      <c r="LJ105" s="102"/>
      <c r="LL105" s="104"/>
      <c r="LS105" s="35"/>
      <c r="MQ105" s="35"/>
    </row>
    <row r="106" spans="1:355" x14ac:dyDescent="0.3">
      <c r="LI106" s="102"/>
      <c r="LJ106" s="102"/>
      <c r="LL106" s="104"/>
      <c r="LS106" s="35"/>
      <c r="MQ106" s="35"/>
    </row>
    <row r="107" spans="1:355" x14ac:dyDescent="0.3">
      <c r="LI107" s="102"/>
      <c r="LJ107" s="102"/>
      <c r="LL107" s="104"/>
      <c r="LS107" s="35"/>
      <c r="MQ107" s="35"/>
    </row>
    <row r="108" spans="1:355" x14ac:dyDescent="0.3">
      <c r="LI108" s="102"/>
      <c r="LJ108" s="102"/>
      <c r="LL108" s="104"/>
      <c r="LS108" s="35"/>
      <c r="MQ108" s="35"/>
    </row>
    <row r="109" spans="1:355" x14ac:dyDescent="0.3">
      <c r="LI109" s="102"/>
      <c r="LJ109" s="102"/>
      <c r="LL109" s="104"/>
      <c r="LS109" s="35"/>
      <c r="MQ109" s="35"/>
    </row>
    <row r="110" spans="1:355" x14ac:dyDescent="0.3">
      <c r="LI110" s="102"/>
      <c r="LJ110" s="102"/>
      <c r="LL110" s="104"/>
      <c r="LS110" s="35"/>
      <c r="MQ110" s="35"/>
    </row>
    <row r="111" spans="1:355" x14ac:dyDescent="0.3">
      <c r="LI111" s="102"/>
      <c r="LJ111" s="102"/>
      <c r="LL111" s="104"/>
      <c r="LS111" s="35"/>
      <c r="MQ111" s="35"/>
    </row>
    <row r="112" spans="1:355" x14ac:dyDescent="0.3">
      <c r="LI112" s="102"/>
      <c r="LJ112" s="102"/>
      <c r="LL112" s="104"/>
      <c r="LS112" s="35"/>
      <c r="MQ112" s="35"/>
    </row>
    <row r="113" spans="321:355" x14ac:dyDescent="0.3">
      <c r="LI113" s="102"/>
      <c r="LJ113" s="102"/>
      <c r="LL113" s="104"/>
      <c r="LS113" s="35"/>
      <c r="MQ113" s="35"/>
    </row>
    <row r="114" spans="321:355" x14ac:dyDescent="0.3">
      <c r="LI114" s="102"/>
      <c r="LJ114" s="102"/>
      <c r="LL114" s="104"/>
      <c r="LS114" s="35"/>
      <c r="MQ114" s="35"/>
    </row>
    <row r="115" spans="321:355" x14ac:dyDescent="0.3">
      <c r="LI115" s="102"/>
      <c r="LJ115" s="102"/>
      <c r="LL115" s="104"/>
      <c r="LS115" s="35"/>
      <c r="MQ115" s="35"/>
    </row>
    <row r="116" spans="321:355" x14ac:dyDescent="0.3">
      <c r="LI116" s="102"/>
      <c r="LJ116" s="102"/>
      <c r="LL116" s="104"/>
      <c r="LS116" s="35"/>
      <c r="MQ116" s="35"/>
    </row>
    <row r="117" spans="321:355" x14ac:dyDescent="0.3">
      <c r="LI117" s="102"/>
      <c r="LJ117" s="102"/>
      <c r="LL117" s="104"/>
      <c r="LS117" s="35"/>
      <c r="MQ117" s="35"/>
    </row>
    <row r="118" spans="321:355" x14ac:dyDescent="0.3">
      <c r="LI118" s="102"/>
      <c r="LJ118" s="102"/>
      <c r="LL118" s="104"/>
      <c r="LS118" s="35"/>
      <c r="MQ118" s="35"/>
    </row>
    <row r="119" spans="321:355" x14ac:dyDescent="0.3">
      <c r="LI119" s="102"/>
      <c r="LJ119" s="102"/>
      <c r="LL119" s="104"/>
      <c r="LS119" s="35"/>
      <c r="MQ119" s="35"/>
    </row>
    <row r="120" spans="321:355" x14ac:dyDescent="0.3">
      <c r="LI120" s="102"/>
      <c r="LJ120" s="102"/>
      <c r="LL120" s="104"/>
      <c r="LS120" s="35"/>
      <c r="MQ120" s="35"/>
    </row>
    <row r="121" spans="321:355" x14ac:dyDescent="0.3">
      <c r="LI121" s="102"/>
      <c r="LJ121" s="102"/>
      <c r="LL121" s="104"/>
      <c r="LS121" s="35"/>
      <c r="MQ121" s="35"/>
    </row>
    <row r="122" spans="321:355" x14ac:dyDescent="0.3">
      <c r="LI122" s="102"/>
      <c r="LJ122" s="102"/>
      <c r="LL122" s="104"/>
      <c r="LS122" s="35"/>
      <c r="MQ122" s="35"/>
    </row>
    <row r="123" spans="321:355" x14ac:dyDescent="0.3">
      <c r="LI123" s="102"/>
      <c r="LJ123" s="102"/>
      <c r="LL123" s="104"/>
      <c r="LS123" s="35"/>
      <c r="MQ123" s="35"/>
    </row>
    <row r="124" spans="321:355" x14ac:dyDescent="0.3">
      <c r="LI124" s="102"/>
      <c r="LJ124" s="102"/>
      <c r="LL124" s="104"/>
      <c r="LS124" s="35"/>
      <c r="MQ124" s="35"/>
    </row>
    <row r="125" spans="321:355" x14ac:dyDescent="0.3">
      <c r="LI125" s="102"/>
      <c r="LJ125" s="102"/>
      <c r="LL125" s="104"/>
      <c r="LS125" s="35"/>
      <c r="MQ125" s="35"/>
    </row>
    <row r="126" spans="321:355" x14ac:dyDescent="0.3">
      <c r="LI126" s="102"/>
      <c r="LJ126" s="102"/>
      <c r="LR126" s="35"/>
    </row>
    <row r="127" spans="321:355" x14ac:dyDescent="0.3">
      <c r="LI127" s="102"/>
      <c r="LJ127" s="102"/>
      <c r="LR127" s="35"/>
    </row>
    <row r="128" spans="321:355" x14ac:dyDescent="0.3">
      <c r="LI128" s="102"/>
      <c r="LJ128" s="102"/>
      <c r="LR128" s="35"/>
    </row>
    <row r="129" spans="321:355" x14ac:dyDescent="0.3">
      <c r="LI129" s="102"/>
      <c r="LJ129" s="102"/>
      <c r="LR129" s="35"/>
    </row>
    <row r="130" spans="321:355" x14ac:dyDescent="0.3">
      <c r="LI130" s="102"/>
      <c r="LJ130" s="102"/>
    </row>
    <row r="131" spans="321:355" x14ac:dyDescent="0.3">
      <c r="LI131" s="102"/>
      <c r="LJ131" s="102"/>
      <c r="LS131" s="35"/>
      <c r="MQ131" s="35"/>
    </row>
    <row r="132" spans="321:355" x14ac:dyDescent="0.3">
      <c r="LI132" s="102"/>
      <c r="LJ132" s="102"/>
      <c r="LS132" s="35"/>
      <c r="MQ132" s="35"/>
    </row>
    <row r="133" spans="321:355" x14ac:dyDescent="0.3">
      <c r="LI133" s="102"/>
      <c r="LJ133" s="102"/>
      <c r="LS133" s="35"/>
      <c r="MQ133" s="35"/>
    </row>
    <row r="134" spans="321:355" x14ac:dyDescent="0.3">
      <c r="LI134" s="102"/>
      <c r="LJ134" s="102"/>
      <c r="LS134" s="35"/>
      <c r="MQ134" s="35"/>
    </row>
    <row r="135" spans="321:355" x14ac:dyDescent="0.3">
      <c r="LI135" s="102"/>
      <c r="LJ135" s="102"/>
      <c r="LS135" s="35"/>
      <c r="MQ135" s="35"/>
    </row>
    <row r="136" spans="321:355" x14ac:dyDescent="0.3">
      <c r="LI136" s="102"/>
      <c r="LJ136" s="102"/>
      <c r="LS136" s="35"/>
      <c r="MQ136" s="35"/>
    </row>
    <row r="137" spans="321:355" x14ac:dyDescent="0.3">
      <c r="LI137" s="102"/>
      <c r="LJ137" s="102"/>
      <c r="LS137" s="35"/>
      <c r="MQ137" s="35"/>
    </row>
    <row r="138" spans="321:355" x14ac:dyDescent="0.3">
      <c r="LI138" s="102"/>
      <c r="LJ138" s="102"/>
      <c r="LS138" s="35"/>
      <c r="MQ138" s="35"/>
    </row>
    <row r="139" spans="321:355" x14ac:dyDescent="0.3">
      <c r="LI139" s="102"/>
      <c r="LJ139" s="102"/>
      <c r="LS139" s="35"/>
      <c r="MQ139" s="35"/>
    </row>
    <row r="140" spans="321:355" x14ac:dyDescent="0.3">
      <c r="LI140" s="102"/>
      <c r="LJ140" s="102"/>
      <c r="LS140" s="35"/>
      <c r="MQ140" s="35"/>
    </row>
    <row r="141" spans="321:355" x14ac:dyDescent="0.3">
      <c r="LI141" s="102"/>
      <c r="LJ141" s="102"/>
      <c r="LS141" s="35"/>
      <c r="MQ141" s="35"/>
    </row>
    <row r="142" spans="321:355" x14ac:dyDescent="0.3">
      <c r="LI142" s="102"/>
      <c r="LJ142" s="102"/>
      <c r="LS142" s="35"/>
      <c r="MQ142" s="35"/>
    </row>
    <row r="143" spans="321:355" x14ac:dyDescent="0.3">
      <c r="LI143" s="102"/>
      <c r="LJ143" s="102"/>
      <c r="LS143" s="35"/>
      <c r="MQ143" s="35"/>
    </row>
    <row r="144" spans="321:355" x14ac:dyDescent="0.3">
      <c r="LI144" s="102"/>
      <c r="LJ144" s="102"/>
      <c r="LS144" s="35"/>
      <c r="MQ144" s="35"/>
    </row>
    <row r="145" spans="321:355" x14ac:dyDescent="0.3">
      <c r="LI145" s="102"/>
      <c r="LJ145" s="102"/>
      <c r="LS145" s="35"/>
      <c r="MQ145" s="35"/>
    </row>
    <row r="146" spans="321:355" x14ac:dyDescent="0.3">
      <c r="LI146" s="102"/>
      <c r="LJ146" s="102"/>
      <c r="LS146" s="35"/>
      <c r="MQ146" s="35"/>
    </row>
    <row r="147" spans="321:355" x14ac:dyDescent="0.3">
      <c r="LI147" s="102"/>
      <c r="LJ147" s="102"/>
      <c r="LS147" s="35"/>
      <c r="MQ147" s="35"/>
    </row>
    <row r="148" spans="321:355" x14ac:dyDescent="0.3">
      <c r="LI148" s="102"/>
      <c r="LJ148" s="102"/>
      <c r="LS148" s="35"/>
      <c r="MQ148" s="35"/>
    </row>
    <row r="149" spans="321:355" x14ac:dyDescent="0.3">
      <c r="LI149" s="102"/>
      <c r="LJ149" s="102"/>
      <c r="LS149" s="35"/>
      <c r="MQ149" s="35"/>
    </row>
    <row r="150" spans="321:355" x14ac:dyDescent="0.3">
      <c r="LI150" s="102"/>
      <c r="LJ150" s="102"/>
      <c r="LS150" s="35"/>
      <c r="MQ150" s="35"/>
    </row>
    <row r="151" spans="321:355" x14ac:dyDescent="0.3">
      <c r="LI151" s="102"/>
      <c r="LJ151" s="102"/>
      <c r="LS151" s="35"/>
      <c r="MQ151" s="35"/>
    </row>
    <row r="152" spans="321:355" x14ac:dyDescent="0.3">
      <c r="LI152" s="102"/>
      <c r="LJ152" s="102"/>
      <c r="LS152" s="35"/>
      <c r="MQ152" s="35"/>
    </row>
    <row r="153" spans="321:355" x14ac:dyDescent="0.3">
      <c r="LI153" s="102"/>
      <c r="LJ153" s="102"/>
      <c r="LS153" s="35"/>
      <c r="MQ153" s="35"/>
    </row>
    <row r="154" spans="321:355" x14ac:dyDescent="0.3">
      <c r="LI154" s="102"/>
      <c r="LJ154" s="102"/>
      <c r="LR154" s="35"/>
    </row>
    <row r="155" spans="321:355" x14ac:dyDescent="0.3">
      <c r="LI155" s="102"/>
      <c r="LJ155" s="102"/>
      <c r="LR155" s="35"/>
    </row>
    <row r="156" spans="321:355" x14ac:dyDescent="0.3">
      <c r="LI156" s="102"/>
      <c r="LJ156" s="102"/>
      <c r="LR156" s="35"/>
    </row>
    <row r="157" spans="321:355" x14ac:dyDescent="0.3">
      <c r="LI157" s="102"/>
      <c r="LJ157" s="102"/>
    </row>
    <row r="158" spans="321:355" x14ac:dyDescent="0.3">
      <c r="LI158" s="102"/>
      <c r="LJ158" s="102"/>
    </row>
    <row r="159" spans="321:355" x14ac:dyDescent="0.3">
      <c r="LI159" s="102"/>
      <c r="LJ159" s="102"/>
      <c r="LS159" s="35"/>
      <c r="MQ159" s="35"/>
    </row>
    <row r="160" spans="321:355" x14ac:dyDescent="0.3">
      <c r="LI160" s="102"/>
      <c r="LJ160" s="102"/>
      <c r="LS160" s="35"/>
      <c r="MQ160" s="35"/>
    </row>
    <row r="161" spans="321:355" x14ac:dyDescent="0.3">
      <c r="LI161" s="102"/>
      <c r="LJ161" s="102"/>
      <c r="LS161" s="35"/>
      <c r="MQ161" s="35"/>
    </row>
    <row r="162" spans="321:355" x14ac:dyDescent="0.3">
      <c r="LI162" s="102"/>
      <c r="LJ162" s="102"/>
      <c r="LS162" s="35"/>
      <c r="MQ162" s="35"/>
    </row>
    <row r="163" spans="321:355" x14ac:dyDescent="0.3">
      <c r="LI163" s="102"/>
      <c r="LJ163" s="102"/>
      <c r="LS163" s="35"/>
      <c r="MQ163" s="35"/>
    </row>
    <row r="164" spans="321:355" x14ac:dyDescent="0.3">
      <c r="LI164" s="102"/>
      <c r="LJ164" s="102"/>
      <c r="LS164" s="35"/>
      <c r="MQ164" s="35"/>
    </row>
    <row r="165" spans="321:355" x14ac:dyDescent="0.3">
      <c r="LI165" s="102"/>
      <c r="LJ165" s="102"/>
      <c r="LS165" s="35"/>
      <c r="MQ165" s="35"/>
    </row>
    <row r="166" spans="321:355" x14ac:dyDescent="0.3">
      <c r="LI166" s="102"/>
      <c r="LJ166" s="102"/>
      <c r="LS166" s="35"/>
      <c r="MQ166" s="35"/>
    </row>
    <row r="167" spans="321:355" x14ac:dyDescent="0.3">
      <c r="LI167" s="102"/>
      <c r="LJ167" s="102"/>
      <c r="LS167" s="35"/>
      <c r="MQ167" s="35"/>
    </row>
    <row r="168" spans="321:355" x14ac:dyDescent="0.3">
      <c r="LI168" s="102"/>
      <c r="LJ168" s="102"/>
      <c r="LS168" s="35"/>
      <c r="MQ168" s="35"/>
    </row>
    <row r="169" spans="321:355" x14ac:dyDescent="0.3">
      <c r="LI169" s="102"/>
      <c r="LJ169" s="102"/>
      <c r="LS169" s="35"/>
      <c r="MQ169" s="35"/>
    </row>
    <row r="170" spans="321:355" x14ac:dyDescent="0.3">
      <c r="LS170" s="35"/>
      <c r="MQ170" s="35"/>
    </row>
    <row r="171" spans="321:355" x14ac:dyDescent="0.3">
      <c r="LS171" s="35"/>
      <c r="MQ171" s="35"/>
    </row>
    <row r="172" spans="321:355" x14ac:dyDescent="0.3">
      <c r="LS172" s="35"/>
      <c r="MQ172" s="35"/>
    </row>
    <row r="173" spans="321:355" x14ac:dyDescent="0.3">
      <c r="LS173" s="35"/>
      <c r="MQ173" s="35"/>
    </row>
    <row r="174" spans="321:355" x14ac:dyDescent="0.3">
      <c r="LS174" s="35"/>
      <c r="MQ174" s="35"/>
    </row>
    <row r="175" spans="321:355" x14ac:dyDescent="0.3">
      <c r="LS175" s="35"/>
      <c r="MQ175" s="35"/>
    </row>
    <row r="176" spans="321:355" x14ac:dyDescent="0.3">
      <c r="LS176" s="35"/>
      <c r="MQ176" s="35"/>
    </row>
    <row r="177" spans="331:355" x14ac:dyDescent="0.3">
      <c r="LS177" s="35"/>
      <c r="MQ177" s="35"/>
    </row>
    <row r="178" spans="331:355" x14ac:dyDescent="0.3">
      <c r="LS178" s="35"/>
      <c r="MQ178" s="35"/>
    </row>
    <row r="179" spans="331:355" x14ac:dyDescent="0.3">
      <c r="LS179" s="35"/>
      <c r="MQ179" s="35"/>
    </row>
    <row r="180" spans="331:355" x14ac:dyDescent="0.3">
      <c r="LS180" s="35"/>
      <c r="MQ180" s="35"/>
    </row>
    <row r="181" spans="331:355" x14ac:dyDescent="0.3">
      <c r="LS181" s="35"/>
      <c r="MQ181" s="35"/>
    </row>
    <row r="187" spans="331:355" x14ac:dyDescent="0.3">
      <c r="LS187" s="35"/>
      <c r="MQ187" s="35"/>
    </row>
    <row r="188" spans="331:355" x14ac:dyDescent="0.3">
      <c r="LS188" s="35"/>
      <c r="MQ188" s="35"/>
    </row>
    <row r="189" spans="331:355" x14ac:dyDescent="0.3">
      <c r="LS189" s="35"/>
      <c r="MQ189" s="35"/>
    </row>
    <row r="190" spans="331:355" x14ac:dyDescent="0.3">
      <c r="LS190" s="35"/>
      <c r="MQ190" s="35"/>
    </row>
    <row r="191" spans="331:355" x14ac:dyDescent="0.3">
      <c r="LS191" s="35"/>
      <c r="MQ191" s="35"/>
    </row>
    <row r="192" spans="331:355" x14ac:dyDescent="0.3">
      <c r="LS192" s="35"/>
      <c r="MQ192" s="35"/>
    </row>
    <row r="193" spans="331:355" x14ac:dyDescent="0.3">
      <c r="LS193" s="35"/>
      <c r="MQ193" s="35"/>
    </row>
    <row r="194" spans="331:355" x14ac:dyDescent="0.3">
      <c r="LS194" s="35"/>
      <c r="MQ194" s="35"/>
    </row>
    <row r="195" spans="331:355" x14ac:dyDescent="0.3">
      <c r="LS195" s="35"/>
      <c r="MQ195" s="35"/>
    </row>
    <row r="196" spans="331:355" x14ac:dyDescent="0.3">
      <c r="LS196" s="35"/>
      <c r="MQ196" s="35"/>
    </row>
    <row r="197" spans="331:355" x14ac:dyDescent="0.3">
      <c r="LS197" s="35"/>
      <c r="MQ197" s="35"/>
    </row>
    <row r="198" spans="331:355" x14ac:dyDescent="0.3">
      <c r="LS198" s="35"/>
      <c r="MQ198" s="35"/>
    </row>
    <row r="199" spans="331:355" x14ac:dyDescent="0.3">
      <c r="LS199" s="35"/>
      <c r="MQ199" s="35"/>
    </row>
    <row r="200" spans="331:355" x14ac:dyDescent="0.3">
      <c r="LS200" s="35"/>
      <c r="MQ200" s="35"/>
    </row>
    <row r="201" spans="331:355" x14ac:dyDescent="0.3">
      <c r="LS201" s="35"/>
      <c r="MQ201" s="35"/>
    </row>
    <row r="202" spans="331:355" x14ac:dyDescent="0.3">
      <c r="LS202" s="35"/>
      <c r="MQ202" s="35"/>
    </row>
    <row r="203" spans="331:355" x14ac:dyDescent="0.3">
      <c r="LS203" s="35"/>
      <c r="MQ203" s="35"/>
    </row>
    <row r="204" spans="331:355" x14ac:dyDescent="0.3">
      <c r="LS204" s="35"/>
      <c r="MQ204" s="35"/>
    </row>
    <row r="205" spans="331:355" x14ac:dyDescent="0.3">
      <c r="LS205" s="35"/>
      <c r="MQ205" s="35"/>
    </row>
    <row r="206" spans="331:355" x14ac:dyDescent="0.3">
      <c r="LS206" s="35"/>
      <c r="MQ206" s="35"/>
    </row>
    <row r="207" spans="331:355" x14ac:dyDescent="0.3">
      <c r="LS207" s="35"/>
      <c r="MQ207" s="35"/>
    </row>
    <row r="208" spans="331:355" x14ac:dyDescent="0.3">
      <c r="LS208" s="35"/>
      <c r="MQ208" s="35"/>
    </row>
    <row r="209" spans="331:355" x14ac:dyDescent="0.3">
      <c r="LS209" s="35"/>
      <c r="MQ209" s="35"/>
    </row>
    <row r="215" spans="331:355" x14ac:dyDescent="0.3">
      <c r="MQ215" s="35"/>
    </row>
    <row r="216" spans="331:355" x14ac:dyDescent="0.3">
      <c r="MQ216" s="35"/>
    </row>
    <row r="217" spans="331:355" x14ac:dyDescent="0.3">
      <c r="MQ217" s="35"/>
    </row>
    <row r="218" spans="331:355" x14ac:dyDescent="0.3">
      <c r="MQ218" s="35"/>
    </row>
    <row r="219" spans="331:355" x14ac:dyDescent="0.3">
      <c r="MQ219" s="35"/>
    </row>
    <row r="220" spans="331:355" x14ac:dyDescent="0.3">
      <c r="MQ220" s="35"/>
    </row>
    <row r="221" spans="331:355" x14ac:dyDescent="0.3">
      <c r="MQ221" s="35"/>
    </row>
    <row r="222" spans="331:355" x14ac:dyDescent="0.3">
      <c r="MQ222" s="35"/>
    </row>
    <row r="223" spans="331:355" x14ac:dyDescent="0.3">
      <c r="MQ223" s="35"/>
    </row>
    <row r="224" spans="331:355" x14ac:dyDescent="0.3">
      <c r="MQ224" s="35"/>
    </row>
    <row r="225" spans="355:355" x14ac:dyDescent="0.3">
      <c r="MQ225" s="35"/>
    </row>
    <row r="226" spans="355:355" x14ac:dyDescent="0.3">
      <c r="MQ226" s="35"/>
    </row>
    <row r="227" spans="355:355" x14ac:dyDescent="0.3">
      <c r="MQ227" s="35"/>
    </row>
    <row r="228" spans="355:355" x14ac:dyDescent="0.3">
      <c r="MQ228" s="35"/>
    </row>
    <row r="229" spans="355:355" x14ac:dyDescent="0.3">
      <c r="MQ229" s="35"/>
    </row>
    <row r="230" spans="355:355" x14ac:dyDescent="0.3">
      <c r="MQ230" s="35"/>
    </row>
    <row r="231" spans="355:355" x14ac:dyDescent="0.3">
      <c r="MQ231" s="35"/>
    </row>
    <row r="232" spans="355:355" x14ac:dyDescent="0.3">
      <c r="MQ232" s="35"/>
    </row>
    <row r="233" spans="355:355" x14ac:dyDescent="0.3">
      <c r="MQ233" s="35"/>
    </row>
    <row r="234" spans="355:355" x14ac:dyDescent="0.3">
      <c r="MQ234" s="35"/>
    </row>
    <row r="235" spans="355:355" x14ac:dyDescent="0.3">
      <c r="MQ235" s="35"/>
    </row>
    <row r="236" spans="355:355" x14ac:dyDescent="0.3">
      <c r="MQ236" s="35"/>
    </row>
    <row r="237" spans="355:355" x14ac:dyDescent="0.3">
      <c r="MQ237" s="3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AA51-2245-4344-A19B-B7DED0FC5D84}">
  <dimension ref="A1:EUI11"/>
  <sheetViews>
    <sheetView workbookViewId="0"/>
  </sheetViews>
  <sheetFormatPr defaultRowHeight="14.4" x14ac:dyDescent="0.3"/>
  <sheetData>
    <row r="1" spans="1:3935" x14ac:dyDescent="0.3">
      <c r="A1" t="s">
        <v>1391</v>
      </c>
    </row>
    <row r="2" spans="1:3935" x14ac:dyDescent="0.3">
      <c r="A2" t="s">
        <v>1383</v>
      </c>
    </row>
    <row r="3" spans="1:3935" x14ac:dyDescent="0.3">
      <c r="A3" t="s">
        <v>1388</v>
      </c>
      <c r="B3" t="s">
        <v>1389</v>
      </c>
      <c r="C3">
        <v>1.1352599999999999</v>
      </c>
      <c r="D3">
        <v>1.7952600000000001</v>
      </c>
      <c r="E3">
        <v>2.4526333330000001</v>
      </c>
      <c r="F3">
        <v>3.102633333</v>
      </c>
      <c r="G3">
        <v>3.7526333329999999</v>
      </c>
      <c r="H3">
        <v>4.4026333329999998</v>
      </c>
      <c r="I3">
        <v>5.0526333330000002</v>
      </c>
      <c r="J3">
        <v>5.7026333329999996</v>
      </c>
      <c r="K3">
        <v>6.352633333</v>
      </c>
      <c r="L3">
        <v>7.0026333330000003</v>
      </c>
      <c r="M3">
        <v>7.6526333329999998</v>
      </c>
      <c r="N3">
        <v>8.3026333329999993</v>
      </c>
      <c r="O3">
        <v>8.9526333329999996</v>
      </c>
      <c r="P3">
        <v>9.602633333</v>
      </c>
      <c r="Q3">
        <v>10.25263333</v>
      </c>
      <c r="R3">
        <v>10.90263333</v>
      </c>
      <c r="S3">
        <v>11.552633330000001</v>
      </c>
      <c r="T3">
        <v>12.202633329999999</v>
      </c>
      <c r="U3">
        <v>12.85263333</v>
      </c>
      <c r="V3">
        <v>13.50263333</v>
      </c>
      <c r="W3">
        <v>14.802633330000001</v>
      </c>
      <c r="X3">
        <v>16.10263333</v>
      </c>
      <c r="Y3">
        <v>17.40263333</v>
      </c>
      <c r="Z3">
        <v>18.702633330000001</v>
      </c>
      <c r="AA3">
        <v>20.002633329999998</v>
      </c>
      <c r="AB3">
        <v>21.302633329999999</v>
      </c>
      <c r="AC3">
        <v>22.60263333</v>
      </c>
      <c r="AD3">
        <v>23.90263333</v>
      </c>
      <c r="AE3">
        <v>26.502633329999998</v>
      </c>
      <c r="AF3">
        <v>29.10263333</v>
      </c>
      <c r="AG3">
        <v>31.702633330000001</v>
      </c>
      <c r="AH3">
        <v>34.302633329999999</v>
      </c>
      <c r="AI3">
        <v>35.716566030000003</v>
      </c>
      <c r="AJ3">
        <v>35.806450890000001</v>
      </c>
      <c r="AK3">
        <v>35.896335749999999</v>
      </c>
      <c r="AL3">
        <v>35.986220609999997</v>
      </c>
      <c r="AM3">
        <v>36.076105480000003</v>
      </c>
      <c r="AN3">
        <v>36.16599034</v>
      </c>
      <c r="AO3">
        <v>36.345760060000003</v>
      </c>
      <c r="AP3">
        <v>35.808766599999998</v>
      </c>
      <c r="AQ3">
        <v>31.091230289999999</v>
      </c>
      <c r="AR3">
        <v>26.37369399</v>
      </c>
      <c r="AS3">
        <v>21.60492271</v>
      </c>
      <c r="AT3">
        <v>15.95354816</v>
      </c>
      <c r="AU3">
        <v>0.29052</v>
      </c>
      <c r="AV3">
        <v>0.95052000000000003</v>
      </c>
      <c r="AW3">
        <v>1.61052</v>
      </c>
      <c r="AX3">
        <v>2.2705199999999999</v>
      </c>
      <c r="AY3">
        <v>2.93052</v>
      </c>
      <c r="AZ3">
        <v>3.5905200000000002</v>
      </c>
      <c r="BA3">
        <v>4.2505199999999999</v>
      </c>
      <c r="BB3">
        <v>4.9052666670000002</v>
      </c>
      <c r="BC3">
        <v>5.5552666669999997</v>
      </c>
      <c r="BD3">
        <v>6.2052666670000001</v>
      </c>
      <c r="BE3">
        <v>6.8552666670000004</v>
      </c>
      <c r="BF3">
        <v>7.5052666669999999</v>
      </c>
      <c r="BG3">
        <v>8.1552666669999994</v>
      </c>
      <c r="BH3">
        <v>8.8052666669999997</v>
      </c>
      <c r="BI3">
        <v>9.4552666670000001</v>
      </c>
      <c r="BJ3">
        <v>10.105266670000001</v>
      </c>
      <c r="BK3">
        <v>10.755266669999999</v>
      </c>
      <c r="BL3">
        <v>11.40526667</v>
      </c>
      <c r="BM3">
        <v>12.70526667</v>
      </c>
      <c r="BN3">
        <v>14.005266669999999</v>
      </c>
      <c r="BO3">
        <v>15.30526667</v>
      </c>
      <c r="BP3">
        <v>16.605266669999999</v>
      </c>
      <c r="BQ3">
        <v>17.90526667</v>
      </c>
      <c r="BR3">
        <v>19.20526667</v>
      </c>
      <c r="BS3">
        <v>20.505266670000001</v>
      </c>
      <c r="BT3">
        <v>21.805266670000002</v>
      </c>
      <c r="BU3">
        <v>24.40526667</v>
      </c>
      <c r="BV3">
        <v>27.005266670000001</v>
      </c>
      <c r="BW3">
        <v>29.605266669999999</v>
      </c>
      <c r="BX3">
        <v>32.20526667</v>
      </c>
      <c r="BY3">
        <v>34.805266670000002</v>
      </c>
      <c r="BZ3">
        <v>37.405266670000003</v>
      </c>
      <c r="CA3">
        <v>40.005266669999997</v>
      </c>
      <c r="CB3">
        <v>42.605266669999999</v>
      </c>
      <c r="CC3">
        <v>43.2385217</v>
      </c>
      <c r="CD3">
        <v>43.770665370000003</v>
      </c>
      <c r="CE3">
        <v>44.834952729999998</v>
      </c>
      <c r="CF3">
        <v>45.899240079999998</v>
      </c>
      <c r="CG3">
        <v>46.96352744</v>
      </c>
      <c r="CH3">
        <v>48.027814800000002</v>
      </c>
      <c r="CI3">
        <v>49.092102150000002</v>
      </c>
      <c r="CJ3">
        <v>50.156389509999997</v>
      </c>
      <c r="CK3">
        <v>50.70125943</v>
      </c>
      <c r="CL3">
        <v>48.237788610000003</v>
      </c>
      <c r="CM3">
        <v>45.774317799999999</v>
      </c>
      <c r="CN3">
        <v>43.310846980000001</v>
      </c>
      <c r="CO3">
        <v>40.847376169999997</v>
      </c>
      <c r="CP3">
        <v>38.383905349999999</v>
      </c>
      <c r="CQ3">
        <v>35.904031269999997</v>
      </c>
      <c r="CR3">
        <v>33.346632630000002</v>
      </c>
      <c r="CS3">
        <v>30.789233979999999</v>
      </c>
      <c r="CT3">
        <v>27.525283850000001</v>
      </c>
      <c r="CU3">
        <v>21.995193929999999</v>
      </c>
      <c r="CV3">
        <v>14.770773009999999</v>
      </c>
      <c r="CW3">
        <v>0.10578</v>
      </c>
      <c r="CX3">
        <v>0.76578000000000002</v>
      </c>
      <c r="CY3">
        <v>1.42578</v>
      </c>
      <c r="CZ3">
        <v>2.0857800000000002</v>
      </c>
      <c r="DA3">
        <v>2.7457799999999999</v>
      </c>
      <c r="DB3">
        <v>3.40578</v>
      </c>
      <c r="DC3">
        <v>4.0657800000000002</v>
      </c>
      <c r="DD3">
        <v>4.7257800000000003</v>
      </c>
      <c r="DE3">
        <v>5.3857799999999996</v>
      </c>
      <c r="DF3">
        <v>6.0457799999999997</v>
      </c>
      <c r="DG3">
        <v>6.7057799999999999</v>
      </c>
      <c r="DH3">
        <v>7.3578999999999999</v>
      </c>
      <c r="DI3">
        <v>8.0078999999999994</v>
      </c>
      <c r="DJ3">
        <v>8.6578999999999997</v>
      </c>
      <c r="DK3">
        <v>9.3079000000000001</v>
      </c>
      <c r="DL3">
        <v>10.607900000000001</v>
      </c>
      <c r="DM3">
        <v>11.9079</v>
      </c>
      <c r="DN3">
        <v>13.2079</v>
      </c>
      <c r="DO3">
        <v>14.507899999999999</v>
      </c>
      <c r="DP3">
        <v>15.8079</v>
      </c>
      <c r="DQ3">
        <v>17.107900000000001</v>
      </c>
      <c r="DR3">
        <v>18.407900000000001</v>
      </c>
      <c r="DS3">
        <v>19.707899999999999</v>
      </c>
      <c r="DT3">
        <v>22.3079</v>
      </c>
      <c r="DU3">
        <v>24.907900000000001</v>
      </c>
      <c r="DV3">
        <v>27.507899999999999</v>
      </c>
      <c r="DW3">
        <v>30.107900000000001</v>
      </c>
      <c r="DX3">
        <v>32.707900000000002</v>
      </c>
      <c r="DY3">
        <v>35.307899999999997</v>
      </c>
      <c r="DZ3">
        <v>37.907899999999998</v>
      </c>
      <c r="EA3">
        <v>40.507899999999999</v>
      </c>
      <c r="EB3">
        <v>43.107900000000001</v>
      </c>
      <c r="EC3">
        <v>45.55014765</v>
      </c>
      <c r="ED3">
        <v>46.917637630000002</v>
      </c>
      <c r="EE3">
        <v>48.285127610000004</v>
      </c>
      <c r="EF3">
        <v>49.652617589999998</v>
      </c>
      <c r="EG3">
        <v>51.020107580000001</v>
      </c>
      <c r="EH3">
        <v>52.387597560000003</v>
      </c>
      <c r="EI3">
        <v>53.755087539999998</v>
      </c>
      <c r="EJ3">
        <v>55.12257752</v>
      </c>
      <c r="EK3">
        <v>56.490067500000002</v>
      </c>
      <c r="EL3">
        <v>57.857557479999997</v>
      </c>
      <c r="EM3">
        <v>58.421405640000003</v>
      </c>
      <c r="EN3">
        <v>56.705730369999998</v>
      </c>
      <c r="EO3">
        <v>54.990055089999998</v>
      </c>
      <c r="EP3">
        <v>53.274379809999999</v>
      </c>
      <c r="EQ3">
        <v>51.558704540000001</v>
      </c>
      <c r="ER3">
        <v>49.843029260000002</v>
      </c>
      <c r="ES3">
        <v>48.127353990000003</v>
      </c>
      <c r="ET3">
        <v>46.411678709999997</v>
      </c>
      <c r="EU3">
        <v>44.696003429999998</v>
      </c>
      <c r="EV3">
        <v>42.905782809999998</v>
      </c>
      <c r="EW3">
        <v>41.112007699999999</v>
      </c>
      <c r="EX3">
        <v>39.318232590000001</v>
      </c>
      <c r="EY3">
        <v>37.467022970000002</v>
      </c>
      <c r="EZ3">
        <v>34.924330419999997</v>
      </c>
      <c r="FA3">
        <v>31.674942309999999</v>
      </c>
      <c r="FB3">
        <v>26.252033440000002</v>
      </c>
      <c r="FC3">
        <v>19.42304742</v>
      </c>
      <c r="FD3">
        <v>0.58104</v>
      </c>
      <c r="FE3">
        <v>1.2410399999999999</v>
      </c>
      <c r="FF3">
        <v>1.9010400000000001</v>
      </c>
      <c r="FG3">
        <v>2.5610400000000002</v>
      </c>
      <c r="FH3">
        <v>3.2210399999999999</v>
      </c>
      <c r="FI3">
        <v>3.88104</v>
      </c>
      <c r="FJ3">
        <v>4.5410399999999997</v>
      </c>
      <c r="FK3">
        <v>5.2010399999999999</v>
      </c>
      <c r="FL3">
        <v>5.86104</v>
      </c>
      <c r="FM3">
        <v>6.5210400000000002</v>
      </c>
      <c r="FN3">
        <v>7.1810400000000003</v>
      </c>
      <c r="FO3">
        <v>8.5010399999999997</v>
      </c>
      <c r="FP3">
        <v>9.8105333330000004</v>
      </c>
      <c r="FQ3">
        <v>11.110533330000001</v>
      </c>
      <c r="FR3">
        <v>12.41053333</v>
      </c>
      <c r="FS3">
        <v>13.710533330000001</v>
      </c>
      <c r="FT3">
        <v>15.010533329999999</v>
      </c>
      <c r="FU3">
        <v>16.310533329999998</v>
      </c>
      <c r="FV3">
        <v>17.610533329999999</v>
      </c>
      <c r="FW3">
        <v>20.210533330000001</v>
      </c>
      <c r="FX3">
        <v>22.810533329999998</v>
      </c>
      <c r="FY3">
        <v>25.41053333</v>
      </c>
      <c r="FZ3">
        <v>28.010533330000001</v>
      </c>
      <c r="GA3">
        <v>30.610533329999999</v>
      </c>
      <c r="GB3">
        <v>33.210533329999997</v>
      </c>
      <c r="GC3">
        <v>35.810533329999998</v>
      </c>
      <c r="GD3">
        <v>38.41053333</v>
      </c>
      <c r="GE3">
        <v>41.010533330000001</v>
      </c>
      <c r="GF3">
        <v>43.610533330000003</v>
      </c>
      <c r="GG3">
        <v>47.389324180000003</v>
      </c>
      <c r="GH3">
        <v>48.91464242</v>
      </c>
      <c r="GI3">
        <v>50.439960669999998</v>
      </c>
      <c r="GJ3">
        <v>51.965278920000003</v>
      </c>
      <c r="GK3">
        <v>53.49059716</v>
      </c>
      <c r="GL3">
        <v>55.015915409999998</v>
      </c>
      <c r="GM3">
        <v>56.541233650000002</v>
      </c>
      <c r="GN3">
        <v>58.0665519</v>
      </c>
      <c r="GO3">
        <v>59.591870149999998</v>
      </c>
      <c r="GP3">
        <v>61.117188390000003</v>
      </c>
      <c r="GQ3">
        <v>62.642506640000001</v>
      </c>
      <c r="GR3">
        <v>63.306864009999998</v>
      </c>
      <c r="GS3">
        <v>61.962525479999996</v>
      </c>
      <c r="GT3">
        <v>60.618186950000002</v>
      </c>
      <c r="GU3">
        <v>59.273848430000001</v>
      </c>
      <c r="GV3">
        <v>57.929509899999999</v>
      </c>
      <c r="GW3">
        <v>56.585171369999998</v>
      </c>
      <c r="GX3">
        <v>55.240832849999997</v>
      </c>
      <c r="GY3">
        <v>53.896494320000002</v>
      </c>
      <c r="GZ3">
        <v>52.55215579</v>
      </c>
      <c r="HA3">
        <v>51.20781727</v>
      </c>
      <c r="HB3">
        <v>49.839558859999997</v>
      </c>
      <c r="HC3">
        <v>48.42455571</v>
      </c>
      <c r="HD3">
        <v>47.009552560000003</v>
      </c>
      <c r="HE3">
        <v>45.594549409999999</v>
      </c>
      <c r="HF3">
        <v>43.825795470000003</v>
      </c>
      <c r="HG3">
        <v>41.866059649999997</v>
      </c>
      <c r="HH3">
        <v>38.656337280000002</v>
      </c>
      <c r="HI3">
        <v>34.481379179999998</v>
      </c>
      <c r="HJ3">
        <v>28.75169382</v>
      </c>
      <c r="HK3">
        <v>23.022008469999999</v>
      </c>
      <c r="HL3">
        <v>17.292323119999999</v>
      </c>
      <c r="HM3">
        <v>0.39629999999999999</v>
      </c>
      <c r="HN3">
        <v>1.0563</v>
      </c>
      <c r="HO3">
        <v>1.7162999999999999</v>
      </c>
      <c r="HP3">
        <v>2.3763000000000001</v>
      </c>
      <c r="HQ3">
        <v>3.0363000000000002</v>
      </c>
      <c r="HR3">
        <v>3.6962999999999999</v>
      </c>
      <c r="HS3">
        <v>4.3563000000000001</v>
      </c>
      <c r="HT3">
        <v>5.0163000000000002</v>
      </c>
      <c r="HU3">
        <v>6.3362999999999996</v>
      </c>
      <c r="HV3">
        <v>7.6562999999999999</v>
      </c>
      <c r="HW3">
        <v>8.9763000000000002</v>
      </c>
      <c r="HX3">
        <v>10.2963</v>
      </c>
      <c r="HY3">
        <v>11.61316667</v>
      </c>
      <c r="HZ3">
        <v>12.913166670000001</v>
      </c>
      <c r="IA3">
        <v>14.21316667</v>
      </c>
      <c r="IB3">
        <v>15.51316667</v>
      </c>
      <c r="IC3">
        <v>18.113166669999998</v>
      </c>
      <c r="ID3">
        <v>20.71316667</v>
      </c>
      <c r="IE3">
        <v>23.313166670000001</v>
      </c>
      <c r="IF3">
        <v>25.913166669999999</v>
      </c>
      <c r="IG3">
        <v>28.51316667</v>
      </c>
      <c r="IH3">
        <v>31.113166669999998</v>
      </c>
      <c r="II3">
        <v>33.71316667</v>
      </c>
      <c r="IJ3">
        <v>36.313166670000001</v>
      </c>
      <c r="IK3">
        <v>38.913166670000003</v>
      </c>
      <c r="IL3">
        <v>41.513166669999997</v>
      </c>
      <c r="IM3">
        <v>46.71316667</v>
      </c>
      <c r="IN3">
        <v>48.834164029999997</v>
      </c>
      <c r="IO3">
        <v>50.459120110000001</v>
      </c>
      <c r="IP3">
        <v>52.084076199999998</v>
      </c>
      <c r="IQ3">
        <v>53.709032280000002</v>
      </c>
      <c r="IR3">
        <v>55.333988359999999</v>
      </c>
      <c r="IS3">
        <v>56.958944440000003</v>
      </c>
      <c r="IT3">
        <v>58.583900530000001</v>
      </c>
      <c r="IU3">
        <v>60.208856609999998</v>
      </c>
      <c r="IV3">
        <v>61.833812690000002</v>
      </c>
      <c r="IW3">
        <v>63.45876878</v>
      </c>
      <c r="IX3">
        <v>65.083724860000004</v>
      </c>
      <c r="IY3">
        <v>66.708680939999994</v>
      </c>
      <c r="IZ3">
        <v>66.0578182</v>
      </c>
      <c r="JA3">
        <v>64.934327159999995</v>
      </c>
      <c r="JB3">
        <v>63.810836119999998</v>
      </c>
      <c r="JC3">
        <v>62.68734508</v>
      </c>
      <c r="JD3">
        <v>61.563854040000002</v>
      </c>
      <c r="JE3">
        <v>60.440362999999998</v>
      </c>
      <c r="JF3">
        <v>59.31687196</v>
      </c>
      <c r="JG3">
        <v>58.193380920000003</v>
      </c>
      <c r="JH3">
        <v>57.069889879999998</v>
      </c>
      <c r="JI3">
        <v>55.94639883</v>
      </c>
      <c r="JJ3">
        <v>54.822907790000002</v>
      </c>
      <c r="JK3">
        <v>53.653552150000003</v>
      </c>
      <c r="JL3">
        <v>52.165947090000003</v>
      </c>
      <c r="JM3">
        <v>50.678342039999997</v>
      </c>
      <c r="JN3">
        <v>49.190736979999997</v>
      </c>
      <c r="JO3">
        <v>47.678891649999997</v>
      </c>
      <c r="JP3">
        <v>45.997580929999998</v>
      </c>
      <c r="JQ3">
        <v>43.39744847</v>
      </c>
      <c r="JR3">
        <v>40.373502569999999</v>
      </c>
      <c r="JS3">
        <v>35.60310029</v>
      </c>
      <c r="JT3">
        <v>25.461260459999998</v>
      </c>
      <c r="JU3">
        <v>0.21156</v>
      </c>
      <c r="JV3">
        <v>0.87156</v>
      </c>
      <c r="JW3">
        <v>1.53156</v>
      </c>
      <c r="JX3">
        <v>2.19156</v>
      </c>
      <c r="JY3">
        <v>2.8515600000000001</v>
      </c>
      <c r="JZ3">
        <v>4.1715600000000004</v>
      </c>
      <c r="KA3">
        <v>5.4915599999999998</v>
      </c>
      <c r="KB3">
        <v>6.8115600000000001</v>
      </c>
      <c r="KC3">
        <v>8.1315600000000003</v>
      </c>
      <c r="KD3">
        <v>9.4515600000000006</v>
      </c>
      <c r="KE3">
        <v>10.771559999999999</v>
      </c>
      <c r="KF3">
        <v>12.091559999999999</v>
      </c>
      <c r="KG3">
        <v>13.41156</v>
      </c>
      <c r="KH3">
        <v>16.015799999999999</v>
      </c>
      <c r="KI3">
        <v>18.6158</v>
      </c>
      <c r="KJ3">
        <v>21.215800000000002</v>
      </c>
      <c r="KK3">
        <v>23.815799999999999</v>
      </c>
      <c r="KL3">
        <v>26.415800000000001</v>
      </c>
      <c r="KM3">
        <v>29.015799999999999</v>
      </c>
      <c r="KN3">
        <v>31.6158</v>
      </c>
      <c r="KO3">
        <v>34.215800000000002</v>
      </c>
      <c r="KP3">
        <v>36.815800000000003</v>
      </c>
      <c r="KQ3">
        <v>39.415799999999997</v>
      </c>
      <c r="KR3">
        <v>44.6158</v>
      </c>
      <c r="KS3">
        <v>48.392568840000003</v>
      </c>
      <c r="KT3">
        <v>50.088030199999999</v>
      </c>
      <c r="KU3">
        <v>51.783491560000002</v>
      </c>
      <c r="KV3">
        <v>53.478952929999998</v>
      </c>
      <c r="KW3">
        <v>55.174414290000001</v>
      </c>
      <c r="KX3">
        <v>56.869875649999997</v>
      </c>
      <c r="KY3">
        <v>58.56533701</v>
      </c>
      <c r="KZ3">
        <v>60.260798379999997</v>
      </c>
      <c r="LA3">
        <v>61.95625974</v>
      </c>
      <c r="LB3">
        <v>63.651721100000003</v>
      </c>
      <c r="LC3">
        <v>65.347182459999999</v>
      </c>
      <c r="LD3">
        <v>67.042643830000003</v>
      </c>
      <c r="LE3">
        <v>68.738105189999999</v>
      </c>
      <c r="LF3">
        <v>68.706812540000001</v>
      </c>
      <c r="LG3">
        <v>67.729009120000001</v>
      </c>
      <c r="LH3">
        <v>66.7512057</v>
      </c>
      <c r="LI3">
        <v>65.773402279999999</v>
      </c>
      <c r="LJ3">
        <v>64.795598850000005</v>
      </c>
      <c r="LK3">
        <v>63.817795429999997</v>
      </c>
      <c r="LL3">
        <v>62.839992010000003</v>
      </c>
      <c r="LM3">
        <v>61.862188590000002</v>
      </c>
      <c r="LN3">
        <v>60.884385170000002</v>
      </c>
      <c r="LO3">
        <v>59.906581750000001</v>
      </c>
      <c r="LP3">
        <v>58.92877833</v>
      </c>
      <c r="LQ3">
        <v>57.70652406</v>
      </c>
      <c r="LR3">
        <v>56.409397849999998</v>
      </c>
      <c r="LS3">
        <v>55.106883420000003</v>
      </c>
      <c r="LT3">
        <v>53.80436899</v>
      </c>
      <c r="LU3">
        <v>52.501854569999999</v>
      </c>
      <c r="LV3">
        <v>51.199340139999997</v>
      </c>
      <c r="LW3">
        <v>49.718573800000001</v>
      </c>
      <c r="LX3">
        <v>48.073892319999999</v>
      </c>
      <c r="LY3">
        <v>42.416769160000001</v>
      </c>
      <c r="LZ3">
        <v>33.152544710000001</v>
      </c>
      <c r="MA3">
        <v>23.88832025</v>
      </c>
      <c r="MB3">
        <v>2.682E-2</v>
      </c>
      <c r="MC3">
        <v>0.68681999999999999</v>
      </c>
      <c r="MD3">
        <v>2.0068199999999998</v>
      </c>
      <c r="ME3">
        <v>3.3268200000000001</v>
      </c>
      <c r="MF3">
        <v>4.64682</v>
      </c>
      <c r="MG3">
        <v>5.9668200000000002</v>
      </c>
      <c r="MH3">
        <v>7.2868199999999996</v>
      </c>
      <c r="MI3">
        <v>8.6068200000000008</v>
      </c>
      <c r="MJ3">
        <v>9.9268199999999993</v>
      </c>
      <c r="MK3">
        <v>11.24682</v>
      </c>
      <c r="ML3">
        <v>13.88682</v>
      </c>
      <c r="MM3">
        <v>16.518433330000001</v>
      </c>
      <c r="MN3">
        <v>19.118433329999998</v>
      </c>
      <c r="MO3">
        <v>21.71843333</v>
      </c>
      <c r="MP3">
        <v>24.318433330000001</v>
      </c>
      <c r="MQ3">
        <v>26.918433329999999</v>
      </c>
      <c r="MR3">
        <v>29.518433330000001</v>
      </c>
      <c r="MS3">
        <v>32.118433330000002</v>
      </c>
      <c r="MT3">
        <v>34.718433330000003</v>
      </c>
      <c r="MU3">
        <v>37.318433329999998</v>
      </c>
      <c r="MV3">
        <v>42.518433330000001</v>
      </c>
      <c r="MW3">
        <v>47.718433330000003</v>
      </c>
      <c r="MX3">
        <v>49.488738480000002</v>
      </c>
      <c r="MY3">
        <v>51.238023030000001</v>
      </c>
      <c r="MZ3">
        <v>52.98730759</v>
      </c>
      <c r="NA3">
        <v>54.73659215</v>
      </c>
      <c r="NB3">
        <v>56.485876709999999</v>
      </c>
      <c r="NC3">
        <v>58.235161259999998</v>
      </c>
      <c r="ND3">
        <v>59.984445819999998</v>
      </c>
      <c r="NE3">
        <v>61.733730379999997</v>
      </c>
      <c r="NF3">
        <v>63.483014939999997</v>
      </c>
      <c r="NG3">
        <v>65.232299490000003</v>
      </c>
      <c r="NH3">
        <v>66.981584049999995</v>
      </c>
      <c r="NI3">
        <v>68.730868610000002</v>
      </c>
      <c r="NJ3">
        <v>70.480153169999994</v>
      </c>
      <c r="NK3">
        <v>70.522641649999997</v>
      </c>
      <c r="NL3">
        <v>69.647655459999996</v>
      </c>
      <c r="NM3">
        <v>68.772669260000001</v>
      </c>
      <c r="NN3">
        <v>67.897683060000006</v>
      </c>
      <c r="NO3">
        <v>67.022696870000004</v>
      </c>
      <c r="NP3">
        <v>66.147710669999995</v>
      </c>
      <c r="NQ3">
        <v>65.27272447</v>
      </c>
      <c r="NR3">
        <v>64.397738270000005</v>
      </c>
      <c r="NS3">
        <v>63.522752079999997</v>
      </c>
      <c r="NT3">
        <v>62.647765880000001</v>
      </c>
      <c r="NU3">
        <v>61.554033130000001</v>
      </c>
      <c r="NV3">
        <v>60.46030039</v>
      </c>
      <c r="NW3">
        <v>59.31484631</v>
      </c>
      <c r="NX3">
        <v>58.14262497</v>
      </c>
      <c r="NY3">
        <v>56.970403640000001</v>
      </c>
      <c r="NZ3">
        <v>55.798182310000001</v>
      </c>
      <c r="OA3">
        <v>54.625960980000002</v>
      </c>
      <c r="OB3">
        <v>53.409631640000001</v>
      </c>
      <c r="OC3">
        <v>50.70477468</v>
      </c>
      <c r="OD3">
        <v>45.458819310000003</v>
      </c>
      <c r="OE3">
        <v>37.286157750000001</v>
      </c>
      <c r="OF3">
        <v>28.648715110000001</v>
      </c>
      <c r="OG3">
        <v>19.486116760000002</v>
      </c>
      <c r="OH3">
        <v>1.16208</v>
      </c>
      <c r="OI3">
        <v>2.4820799999999998</v>
      </c>
      <c r="OJ3">
        <v>3.8020800000000001</v>
      </c>
      <c r="OK3">
        <v>5.1220800000000004</v>
      </c>
      <c r="OL3">
        <v>6.4420799999999998</v>
      </c>
      <c r="OM3">
        <v>7.7620800000000001</v>
      </c>
      <c r="ON3">
        <v>9.0820799999999995</v>
      </c>
      <c r="OO3">
        <v>11.72208</v>
      </c>
      <c r="OP3">
        <v>14.362080000000001</v>
      </c>
      <c r="OQ3">
        <v>17.002079999999999</v>
      </c>
      <c r="OR3">
        <v>19.621066670000001</v>
      </c>
      <c r="OS3">
        <v>22.221066669999999</v>
      </c>
      <c r="OT3">
        <v>24.82106667</v>
      </c>
      <c r="OU3">
        <v>27.421066669999998</v>
      </c>
      <c r="OV3">
        <v>30.02106667</v>
      </c>
      <c r="OW3">
        <v>32.621066669999998</v>
      </c>
      <c r="OX3">
        <v>35.221066669999999</v>
      </c>
      <c r="OY3">
        <v>40.421066670000002</v>
      </c>
      <c r="OZ3">
        <v>45.621066669999998</v>
      </c>
      <c r="PA3">
        <v>48.742341199999998</v>
      </c>
      <c r="PB3">
        <v>50.534989609999997</v>
      </c>
      <c r="PC3">
        <v>52.327638030000003</v>
      </c>
      <c r="PD3">
        <v>54.120286440000001</v>
      </c>
      <c r="PE3">
        <v>55.91293486</v>
      </c>
      <c r="PF3">
        <v>57.705583269999998</v>
      </c>
      <c r="PG3">
        <v>59.498231689999997</v>
      </c>
      <c r="PH3">
        <v>61.290880110000003</v>
      </c>
      <c r="PI3">
        <v>63.083528520000002</v>
      </c>
      <c r="PJ3">
        <v>64.876176939999993</v>
      </c>
      <c r="PK3">
        <v>66.668825350000006</v>
      </c>
      <c r="PL3">
        <v>68.461473769999998</v>
      </c>
      <c r="PM3">
        <v>70.254122179999996</v>
      </c>
      <c r="PN3">
        <v>72.046770600000002</v>
      </c>
      <c r="PO3">
        <v>71.811795029999999</v>
      </c>
      <c r="PP3">
        <v>71.012905239999995</v>
      </c>
      <c r="PQ3">
        <v>70.214015439999997</v>
      </c>
      <c r="PR3">
        <v>69.415125649999993</v>
      </c>
      <c r="PS3">
        <v>68.616235860000003</v>
      </c>
      <c r="PT3">
        <v>67.817346060000006</v>
      </c>
      <c r="PU3">
        <v>67.018456270000001</v>
      </c>
      <c r="PV3">
        <v>66.219566479999997</v>
      </c>
      <c r="PW3">
        <v>65.420676689999993</v>
      </c>
      <c r="PX3">
        <v>64.42206444</v>
      </c>
      <c r="PY3">
        <v>63.4234522</v>
      </c>
      <c r="PZ3">
        <v>62.42483996</v>
      </c>
      <c r="QA3">
        <v>61.377290520000003</v>
      </c>
      <c r="QB3">
        <v>60.301201689999999</v>
      </c>
      <c r="QC3">
        <v>59.225112860000003</v>
      </c>
      <c r="QD3">
        <v>58.14902403</v>
      </c>
      <c r="QE3">
        <v>57.072935200000003</v>
      </c>
      <c r="QF3">
        <v>54.769307130000001</v>
      </c>
      <c r="QG3">
        <v>52.020963999999999</v>
      </c>
      <c r="QH3">
        <v>46.985076679999999</v>
      </c>
      <c r="QI3">
        <v>39.188504289999997</v>
      </c>
      <c r="QJ3">
        <v>31.02156381</v>
      </c>
      <c r="QK3">
        <v>22.854623329999999</v>
      </c>
      <c r="QL3">
        <v>0.31734000000000001</v>
      </c>
      <c r="QM3">
        <v>1.63734</v>
      </c>
      <c r="QN3">
        <v>2.9573399999999999</v>
      </c>
      <c r="QO3">
        <v>4.2773399999999997</v>
      </c>
      <c r="QP3">
        <v>5.59734</v>
      </c>
      <c r="QQ3">
        <v>6.9173400000000003</v>
      </c>
      <c r="QR3">
        <v>9.5573399999999999</v>
      </c>
      <c r="QS3">
        <v>12.197340000000001</v>
      </c>
      <c r="QT3">
        <v>14.837339999999999</v>
      </c>
      <c r="QU3">
        <v>17.477340000000002</v>
      </c>
      <c r="QV3">
        <v>20.117339999999999</v>
      </c>
      <c r="QW3">
        <v>22.723700000000001</v>
      </c>
      <c r="QX3">
        <v>25.323699999999999</v>
      </c>
      <c r="QY3">
        <v>27.9237</v>
      </c>
      <c r="QZ3">
        <v>30.523700000000002</v>
      </c>
      <c r="RA3">
        <v>33.123699999999999</v>
      </c>
      <c r="RB3">
        <v>38.323700000000002</v>
      </c>
      <c r="RC3">
        <v>43.523699999999998</v>
      </c>
      <c r="RD3">
        <v>47.893961650000001</v>
      </c>
      <c r="RE3">
        <v>49.722969509999999</v>
      </c>
      <c r="RF3">
        <v>51.551977370000003</v>
      </c>
      <c r="RG3">
        <v>53.380985219999999</v>
      </c>
      <c r="RH3">
        <v>55.209993079999997</v>
      </c>
      <c r="RI3">
        <v>57.039000940000001</v>
      </c>
      <c r="RJ3">
        <v>58.868008799999998</v>
      </c>
      <c r="RK3">
        <v>60.697016650000002</v>
      </c>
      <c r="RL3">
        <v>62.526024509999999</v>
      </c>
      <c r="RM3">
        <v>64.355032370000004</v>
      </c>
      <c r="RN3">
        <v>66.18404022</v>
      </c>
      <c r="RO3">
        <v>68.013048080000004</v>
      </c>
      <c r="RP3">
        <v>69.842055939999995</v>
      </c>
      <c r="RQ3">
        <v>71.671063790000005</v>
      </c>
      <c r="RR3">
        <v>73.485024730000006</v>
      </c>
      <c r="RS3">
        <v>72.744486879999997</v>
      </c>
      <c r="RT3">
        <v>72.003949019999993</v>
      </c>
      <c r="RU3">
        <v>71.263411160000004</v>
      </c>
      <c r="RV3">
        <v>70.522873309999994</v>
      </c>
      <c r="RW3">
        <v>69.782335450000005</v>
      </c>
      <c r="RX3">
        <v>69.041797590000002</v>
      </c>
      <c r="RY3">
        <v>68.301259740000006</v>
      </c>
      <c r="RZ3">
        <v>67.560721880000003</v>
      </c>
      <c r="SA3">
        <v>66.635049559999999</v>
      </c>
      <c r="SB3">
        <v>65.709377239999995</v>
      </c>
      <c r="SC3">
        <v>64.783704920000005</v>
      </c>
      <c r="SD3">
        <v>63.858032600000001</v>
      </c>
      <c r="SE3">
        <v>62.871770550000001</v>
      </c>
      <c r="SF3">
        <v>61.869124569999997</v>
      </c>
      <c r="SG3">
        <v>60.86647859</v>
      </c>
      <c r="SH3">
        <v>59.863832610000003</v>
      </c>
      <c r="SI3">
        <v>57.858540650000002</v>
      </c>
      <c r="SJ3">
        <v>55.554503939999996</v>
      </c>
      <c r="SK3">
        <v>52.397222169999999</v>
      </c>
      <c r="SL3">
        <v>47.398111309999997</v>
      </c>
      <c r="SM3">
        <v>39.597934219999999</v>
      </c>
      <c r="SN3">
        <v>31.79775712</v>
      </c>
      <c r="SO3">
        <v>23.997580030000002</v>
      </c>
      <c r="SP3">
        <v>0.79259999999999997</v>
      </c>
      <c r="SQ3">
        <v>2.1126</v>
      </c>
      <c r="SR3">
        <v>3.4325999999999999</v>
      </c>
      <c r="SS3">
        <v>4.7526000000000002</v>
      </c>
      <c r="ST3">
        <v>7.3925999999999998</v>
      </c>
      <c r="SU3">
        <v>10.0326</v>
      </c>
      <c r="SV3">
        <v>12.672599999999999</v>
      </c>
      <c r="SW3">
        <v>15.3126</v>
      </c>
      <c r="SX3">
        <v>17.9526</v>
      </c>
      <c r="SY3">
        <v>20.592600000000001</v>
      </c>
      <c r="SZ3">
        <v>23.226333329999999</v>
      </c>
      <c r="TA3">
        <v>25.826333330000001</v>
      </c>
      <c r="TB3">
        <v>28.426333329999999</v>
      </c>
      <c r="TC3">
        <v>31.02633333</v>
      </c>
      <c r="TD3">
        <v>36.226333330000003</v>
      </c>
      <c r="TE3">
        <v>41.426333329999999</v>
      </c>
      <c r="TF3">
        <v>46.626333330000001</v>
      </c>
      <c r="TG3">
        <v>48.831175289999997</v>
      </c>
      <c r="TH3">
        <v>50.691609229999997</v>
      </c>
      <c r="TI3">
        <v>52.552043159999997</v>
      </c>
      <c r="TJ3">
        <v>54.412477099999997</v>
      </c>
      <c r="TK3">
        <v>56.272911030000003</v>
      </c>
      <c r="TL3">
        <v>58.133344970000003</v>
      </c>
      <c r="TM3">
        <v>59.993778900000002</v>
      </c>
      <c r="TN3">
        <v>61.854212830000002</v>
      </c>
      <c r="TO3">
        <v>63.714646770000002</v>
      </c>
      <c r="TP3">
        <v>65.575080700000001</v>
      </c>
      <c r="TQ3">
        <v>67.435514639999994</v>
      </c>
      <c r="TR3">
        <v>69.295948569999993</v>
      </c>
      <c r="TS3">
        <v>71.15638251</v>
      </c>
      <c r="TT3">
        <v>73.016816439999999</v>
      </c>
      <c r="TU3">
        <v>74.117344979999999</v>
      </c>
      <c r="TV3">
        <v>73.422804369999994</v>
      </c>
      <c r="TW3">
        <v>72.728263760000004</v>
      </c>
      <c r="TX3">
        <v>72.033723159999994</v>
      </c>
      <c r="TY3">
        <v>71.339182550000004</v>
      </c>
      <c r="TZ3">
        <v>70.64464194</v>
      </c>
      <c r="UA3">
        <v>69.950101340000003</v>
      </c>
      <c r="UB3">
        <v>69.255560729999999</v>
      </c>
      <c r="UC3">
        <v>68.387384969999999</v>
      </c>
      <c r="UD3">
        <v>67.51920921</v>
      </c>
      <c r="UE3">
        <v>66.65103345</v>
      </c>
      <c r="UF3">
        <v>65.78285769</v>
      </c>
      <c r="UG3">
        <v>64.908369609999994</v>
      </c>
      <c r="UH3">
        <v>63.963364869999999</v>
      </c>
      <c r="UI3">
        <v>63.018360139999999</v>
      </c>
      <c r="UJ3">
        <v>62.073355399999997</v>
      </c>
      <c r="UK3">
        <v>60.183345930000002</v>
      </c>
      <c r="UL3">
        <v>58.164783929999999</v>
      </c>
      <c r="UM3">
        <v>55.93692558</v>
      </c>
      <c r="UN3">
        <v>52.074153449999997</v>
      </c>
      <c r="UO3">
        <v>46.464442159999997</v>
      </c>
      <c r="UP3">
        <v>38.958823440000003</v>
      </c>
      <c r="UQ3">
        <v>31.453204719999999</v>
      </c>
      <c r="UR3">
        <v>23.94758599</v>
      </c>
      <c r="US3">
        <v>1.26786</v>
      </c>
      <c r="UT3">
        <v>2.58786</v>
      </c>
      <c r="UU3">
        <v>5.2278599999999997</v>
      </c>
      <c r="UV3">
        <v>7.8678600000000003</v>
      </c>
      <c r="UW3">
        <v>10.507860000000001</v>
      </c>
      <c r="UX3">
        <v>13.14786</v>
      </c>
      <c r="UY3">
        <v>15.78786</v>
      </c>
      <c r="UZ3">
        <v>18.427859999999999</v>
      </c>
      <c r="VA3">
        <v>21.06786</v>
      </c>
      <c r="VB3">
        <v>23.70786</v>
      </c>
      <c r="VC3">
        <v>26.32896667</v>
      </c>
      <c r="VD3">
        <v>28.928966670000001</v>
      </c>
      <c r="VE3">
        <v>34.128966669999997</v>
      </c>
      <c r="VF3">
        <v>39.32896667</v>
      </c>
      <c r="VG3">
        <v>44.528966670000003</v>
      </c>
      <c r="VH3">
        <v>47.878260609999998</v>
      </c>
      <c r="VI3">
        <v>49.766503520000001</v>
      </c>
      <c r="VJ3">
        <v>51.654746430000003</v>
      </c>
      <c r="VK3">
        <v>53.542989339999998</v>
      </c>
      <c r="VL3">
        <v>55.431232250000001</v>
      </c>
      <c r="VM3">
        <v>57.319475160000003</v>
      </c>
      <c r="VN3">
        <v>59.207718079999999</v>
      </c>
      <c r="VO3">
        <v>61.095960990000002</v>
      </c>
      <c r="VP3">
        <v>62.984203899999997</v>
      </c>
      <c r="VQ3">
        <v>64.87244681</v>
      </c>
      <c r="VR3">
        <v>66.760689720000002</v>
      </c>
      <c r="VS3">
        <v>68.648932630000004</v>
      </c>
      <c r="VT3">
        <v>70.537175540000007</v>
      </c>
      <c r="VU3">
        <v>72.425418449999995</v>
      </c>
      <c r="VV3">
        <v>74.313661359999998</v>
      </c>
      <c r="VW3">
        <v>74.569149479999993</v>
      </c>
      <c r="VX3">
        <v>73.911684930000007</v>
      </c>
      <c r="VY3">
        <v>73.254220380000007</v>
      </c>
      <c r="VZ3">
        <v>72.596755830000006</v>
      </c>
      <c r="WA3">
        <v>71.939291280000006</v>
      </c>
      <c r="WB3">
        <v>71.281826719999998</v>
      </c>
      <c r="WC3">
        <v>70.624362169999998</v>
      </c>
      <c r="WD3">
        <v>69.802531479999999</v>
      </c>
      <c r="WE3">
        <v>68.98070079</v>
      </c>
      <c r="WF3">
        <v>68.158870100000001</v>
      </c>
      <c r="WG3">
        <v>67.337039410000003</v>
      </c>
      <c r="WH3">
        <v>66.515208720000004</v>
      </c>
      <c r="WI3">
        <v>65.655966460000002</v>
      </c>
      <c r="WJ3">
        <v>64.757189690000004</v>
      </c>
      <c r="WK3">
        <v>63.85841293</v>
      </c>
      <c r="WL3">
        <v>62.060859399999998</v>
      </c>
      <c r="WM3">
        <v>60.263305879999997</v>
      </c>
      <c r="WN3">
        <v>58.143735370000002</v>
      </c>
      <c r="WO3">
        <v>55.921313560000002</v>
      </c>
      <c r="WP3">
        <v>51.199214550000001</v>
      </c>
      <c r="WQ3">
        <v>44.818435229999999</v>
      </c>
      <c r="WR3">
        <v>37.555244600000002</v>
      </c>
      <c r="WS3">
        <v>30.292053979999999</v>
      </c>
      <c r="WT3">
        <v>22.675541160000002</v>
      </c>
      <c r="WU3">
        <v>0.42312</v>
      </c>
      <c r="WV3">
        <v>3.0631200000000001</v>
      </c>
      <c r="WW3">
        <v>5.7031200000000002</v>
      </c>
      <c r="WX3">
        <v>8.3431200000000008</v>
      </c>
      <c r="WY3">
        <v>10.98312</v>
      </c>
      <c r="WZ3">
        <v>13.62312</v>
      </c>
      <c r="XA3">
        <v>16.263120000000001</v>
      </c>
      <c r="XB3">
        <v>18.903120000000001</v>
      </c>
      <c r="XC3">
        <v>21.543119999999998</v>
      </c>
      <c r="XD3">
        <v>24.183119999999999</v>
      </c>
      <c r="XE3">
        <v>26.823119999999999</v>
      </c>
      <c r="XF3">
        <v>32.031599999999997</v>
      </c>
      <c r="XG3">
        <v>37.2316</v>
      </c>
      <c r="XH3">
        <v>42.431600000000003</v>
      </c>
      <c r="XI3">
        <v>46.876723409999997</v>
      </c>
      <c r="XJ3">
        <v>48.790034220000003</v>
      </c>
      <c r="XK3">
        <v>50.70334502</v>
      </c>
      <c r="XL3">
        <v>52.616655819999998</v>
      </c>
      <c r="XM3">
        <v>54.529966620000003</v>
      </c>
      <c r="XN3">
        <v>56.443277420000001</v>
      </c>
      <c r="XO3">
        <v>58.356588219999999</v>
      </c>
      <c r="XP3">
        <v>60.269899019999997</v>
      </c>
      <c r="XQ3">
        <v>62.183209820000002</v>
      </c>
      <c r="XR3">
        <v>64.096520620000007</v>
      </c>
      <c r="XS3">
        <v>66.009831430000006</v>
      </c>
      <c r="XT3">
        <v>67.923142229999996</v>
      </c>
      <c r="XU3">
        <v>69.836453030000001</v>
      </c>
      <c r="XV3">
        <v>71.749763830000006</v>
      </c>
      <c r="XW3">
        <v>73.663074629999997</v>
      </c>
      <c r="XX3">
        <v>75.508440280000002</v>
      </c>
      <c r="XY3">
        <v>74.881422920000006</v>
      </c>
      <c r="XZ3">
        <v>74.254405559999995</v>
      </c>
      <c r="YA3">
        <v>73.627388210000007</v>
      </c>
      <c r="YB3">
        <v>73.000370849999996</v>
      </c>
      <c r="YC3">
        <v>72.373353499999993</v>
      </c>
      <c r="YD3">
        <v>71.746336139999997</v>
      </c>
      <c r="YE3">
        <v>70.962564450000002</v>
      </c>
      <c r="YF3">
        <v>70.17879275</v>
      </c>
      <c r="YG3">
        <v>69.395021060000005</v>
      </c>
      <c r="YH3">
        <v>68.611249360000002</v>
      </c>
      <c r="YI3">
        <v>67.827477669999993</v>
      </c>
      <c r="YJ3">
        <v>67.043705970000005</v>
      </c>
      <c r="YK3">
        <v>66.184431119999999</v>
      </c>
      <c r="YL3">
        <v>65.323399289999998</v>
      </c>
      <c r="YM3">
        <v>63.60133562</v>
      </c>
      <c r="YN3">
        <v>61.879271959999997</v>
      </c>
      <c r="YO3">
        <v>59.95185309</v>
      </c>
      <c r="YP3">
        <v>57.909501740000003</v>
      </c>
      <c r="YQ3">
        <v>54.553196919999998</v>
      </c>
      <c r="YR3">
        <v>49.696806160000001</v>
      </c>
      <c r="YS3">
        <v>42.637303080000002</v>
      </c>
      <c r="YT3">
        <v>35.577800000000003</v>
      </c>
      <c r="YU3">
        <v>28.51829691</v>
      </c>
      <c r="YV3">
        <v>0.89837999999999996</v>
      </c>
      <c r="YW3">
        <v>3.5383800000000001</v>
      </c>
      <c r="YX3">
        <v>6.1783799999999998</v>
      </c>
      <c r="YY3">
        <v>8.8183799999999994</v>
      </c>
      <c r="YZ3">
        <v>11.45838</v>
      </c>
      <c r="ZA3">
        <v>14.098380000000001</v>
      </c>
      <c r="ZB3">
        <v>16.738379999999999</v>
      </c>
      <c r="ZC3">
        <v>19.37838</v>
      </c>
      <c r="ZD3">
        <v>22.018380000000001</v>
      </c>
      <c r="ZE3">
        <v>24.658380000000001</v>
      </c>
      <c r="ZF3">
        <v>29.934233330000001</v>
      </c>
      <c r="ZG3">
        <v>35.134233330000001</v>
      </c>
      <c r="ZH3">
        <v>40.334233330000004</v>
      </c>
      <c r="ZI3">
        <v>45.534233329999999</v>
      </c>
      <c r="ZJ3">
        <v>47.771519529999999</v>
      </c>
      <c r="ZK3">
        <v>49.707762270000003</v>
      </c>
      <c r="ZL3">
        <v>51.644005010000001</v>
      </c>
      <c r="ZM3">
        <v>53.580247759999999</v>
      </c>
      <c r="ZN3">
        <v>55.516490500000003</v>
      </c>
      <c r="ZO3">
        <v>57.452733240000001</v>
      </c>
      <c r="ZP3">
        <v>59.388975989999999</v>
      </c>
      <c r="ZQ3">
        <v>61.325218730000003</v>
      </c>
      <c r="ZR3">
        <v>63.26146147</v>
      </c>
      <c r="ZS3">
        <v>65.197704220000006</v>
      </c>
      <c r="ZT3">
        <v>67.133946960000003</v>
      </c>
      <c r="ZU3">
        <v>69.0701897</v>
      </c>
      <c r="ZV3">
        <v>71.006432450000005</v>
      </c>
      <c r="ZW3">
        <v>72.942675190000003</v>
      </c>
      <c r="ZX3">
        <v>74.878917939999994</v>
      </c>
      <c r="ZY3">
        <v>75.684141839999995</v>
      </c>
      <c r="ZZ3">
        <v>75.082532900000004</v>
      </c>
      <c r="AAA3">
        <v>74.480923959999998</v>
      </c>
      <c r="AAB3">
        <v>73.879315020000007</v>
      </c>
      <c r="AAC3">
        <v>73.277706080000002</v>
      </c>
      <c r="AAD3">
        <v>72.676097139999996</v>
      </c>
      <c r="AAE3">
        <v>71.924085959999999</v>
      </c>
      <c r="AAF3">
        <v>71.172074789999996</v>
      </c>
      <c r="AAG3">
        <v>70.42006361</v>
      </c>
      <c r="AAH3">
        <v>69.668052430000003</v>
      </c>
      <c r="AAI3">
        <v>68.91604126</v>
      </c>
      <c r="AAJ3">
        <v>68.164030080000003</v>
      </c>
      <c r="AAK3">
        <v>67.370122420000001</v>
      </c>
      <c r="AAL3">
        <v>66.540385439999994</v>
      </c>
      <c r="AAM3">
        <v>64.880911459999993</v>
      </c>
      <c r="AAN3">
        <v>63.22143749</v>
      </c>
      <c r="AAO3">
        <v>61.451889790000003</v>
      </c>
      <c r="AAP3">
        <v>59.479344009999998</v>
      </c>
      <c r="AAQ3">
        <v>57.419127930000002</v>
      </c>
      <c r="AAR3">
        <v>52.816656279999997</v>
      </c>
      <c r="AAS3">
        <v>46.93016746</v>
      </c>
      <c r="AAT3">
        <v>40.044886669999997</v>
      </c>
      <c r="AAU3">
        <v>33.159605880000001</v>
      </c>
      <c r="AAV3">
        <v>26.274325080000001</v>
      </c>
      <c r="AAW3">
        <v>1.37364</v>
      </c>
      <c r="AAX3">
        <v>4.0136399999999997</v>
      </c>
      <c r="AAY3">
        <v>6.6536400000000002</v>
      </c>
      <c r="AAZ3">
        <v>9.2936399999999999</v>
      </c>
      <c r="ABA3">
        <v>11.93364</v>
      </c>
      <c r="ABB3">
        <v>14.573639999999999</v>
      </c>
      <c r="ABC3">
        <v>17.213640000000002</v>
      </c>
      <c r="ABD3">
        <v>19.853639999999999</v>
      </c>
      <c r="ABE3">
        <v>22.493639999999999</v>
      </c>
      <c r="ABF3">
        <v>27.77364</v>
      </c>
      <c r="ABG3">
        <v>33.036866670000002</v>
      </c>
      <c r="ABH3">
        <v>38.236866669999998</v>
      </c>
      <c r="ABI3">
        <v>43.436866670000001</v>
      </c>
      <c r="ABJ3">
        <v>46.717673320000003</v>
      </c>
      <c r="ABK3">
        <v>48.6751431</v>
      </c>
      <c r="ABL3">
        <v>50.632612889999997</v>
      </c>
      <c r="ABM3">
        <v>52.590082670000001</v>
      </c>
      <c r="ABN3">
        <v>54.547552459999999</v>
      </c>
      <c r="ABO3">
        <v>56.505022240000002</v>
      </c>
      <c r="ABP3">
        <v>58.46249203</v>
      </c>
      <c r="ABQ3">
        <v>60.419961809999997</v>
      </c>
      <c r="ABR3">
        <v>62.37743159</v>
      </c>
      <c r="ABS3">
        <v>64.334901380000005</v>
      </c>
      <c r="ABT3">
        <v>66.292371160000002</v>
      </c>
      <c r="ABU3">
        <v>68.249840950000007</v>
      </c>
      <c r="ABV3">
        <v>70.207310730000003</v>
      </c>
      <c r="ABW3">
        <v>72.164780519999994</v>
      </c>
      <c r="ABX3">
        <v>74.122250300000005</v>
      </c>
      <c r="ABY3">
        <v>76.079720089999995</v>
      </c>
      <c r="ABZ3">
        <v>75.772846799999996</v>
      </c>
      <c r="ACA3">
        <v>75.192746110000002</v>
      </c>
      <c r="ACB3">
        <v>74.612645420000007</v>
      </c>
      <c r="ACC3">
        <v>74.032544720000004</v>
      </c>
      <c r="ACD3">
        <v>73.452444029999995</v>
      </c>
      <c r="ACE3">
        <v>72.727318159999996</v>
      </c>
      <c r="ACF3">
        <v>72.002192300000004</v>
      </c>
      <c r="ACG3">
        <v>71.277066430000005</v>
      </c>
      <c r="ACH3">
        <v>70.551940569999999</v>
      </c>
      <c r="ACI3">
        <v>69.8268147</v>
      </c>
      <c r="ACJ3">
        <v>69.101688830000001</v>
      </c>
      <c r="ACK3">
        <v>68.36409415</v>
      </c>
      <c r="ACL3">
        <v>67.560658070000002</v>
      </c>
      <c r="ACM3">
        <v>65.9537859</v>
      </c>
      <c r="ACN3">
        <v>64.346913740000005</v>
      </c>
      <c r="ACO3">
        <v>62.708393649999998</v>
      </c>
      <c r="ACP3">
        <v>60.794938950000002</v>
      </c>
      <c r="ACQ3">
        <v>58.881484239999999</v>
      </c>
      <c r="ACR3">
        <v>55.419908139999997</v>
      </c>
      <c r="ACS3">
        <v>50.598534450000002</v>
      </c>
      <c r="ACT3">
        <v>43.864640420000001</v>
      </c>
      <c r="ACU3">
        <v>37.130746389999999</v>
      </c>
      <c r="ACV3">
        <v>30.39685236</v>
      </c>
      <c r="ACW3">
        <v>23.183067130000001</v>
      </c>
      <c r="ACX3">
        <v>1.8489</v>
      </c>
      <c r="ACY3">
        <v>4.4889000000000001</v>
      </c>
      <c r="ACZ3">
        <v>7.1288999999999998</v>
      </c>
      <c r="ADA3">
        <v>9.7689000000000004</v>
      </c>
      <c r="ADB3">
        <v>12.408899999999999</v>
      </c>
      <c r="ADC3">
        <v>15.0489</v>
      </c>
      <c r="ADD3">
        <v>17.6889</v>
      </c>
      <c r="ADE3">
        <v>20.328900000000001</v>
      </c>
      <c r="ADF3">
        <v>25.608899999999998</v>
      </c>
      <c r="ADG3">
        <v>30.8889</v>
      </c>
      <c r="ADH3">
        <v>36.139499999999998</v>
      </c>
      <c r="ADI3">
        <v>41.339500000000001</v>
      </c>
      <c r="ADJ3">
        <v>45.63347581</v>
      </c>
      <c r="ADK3">
        <v>47.610782759999999</v>
      </c>
      <c r="ADL3">
        <v>49.588089709999998</v>
      </c>
      <c r="ADM3">
        <v>51.565396659999998</v>
      </c>
      <c r="ADN3">
        <v>53.542703619999997</v>
      </c>
      <c r="ADO3">
        <v>55.520010569999997</v>
      </c>
      <c r="ADP3">
        <v>57.497317520000003</v>
      </c>
      <c r="ADQ3">
        <v>59.474624480000003</v>
      </c>
      <c r="ADR3">
        <v>61.451931430000002</v>
      </c>
      <c r="ADS3">
        <v>63.429238380000001</v>
      </c>
      <c r="ADT3">
        <v>65.40654533</v>
      </c>
      <c r="ADU3">
        <v>67.383852289999993</v>
      </c>
      <c r="ADV3">
        <v>69.361159240000006</v>
      </c>
      <c r="ADW3">
        <v>71.338466190000005</v>
      </c>
      <c r="ADX3">
        <v>73.315773149999998</v>
      </c>
      <c r="ADY3">
        <v>75.293080099999997</v>
      </c>
      <c r="ADZ3">
        <v>76.350248570000005</v>
      </c>
      <c r="AEA3">
        <v>75.788593570000003</v>
      </c>
      <c r="AEB3">
        <v>75.226938559999994</v>
      </c>
      <c r="AEC3">
        <v>74.665283560000006</v>
      </c>
      <c r="AED3">
        <v>74.103628549999996</v>
      </c>
      <c r="AEE3">
        <v>73.401559800000001</v>
      </c>
      <c r="AEF3">
        <v>72.699491039999998</v>
      </c>
      <c r="AEG3">
        <v>71.997422290000003</v>
      </c>
      <c r="AEH3">
        <v>71.29535353</v>
      </c>
      <c r="AEI3">
        <v>70.593284780000005</v>
      </c>
      <c r="AEJ3">
        <v>69.891216020000002</v>
      </c>
      <c r="AEK3">
        <v>69.189147259999999</v>
      </c>
      <c r="AEL3">
        <v>68.421643399999994</v>
      </c>
      <c r="AEM3">
        <v>66.859528350000005</v>
      </c>
      <c r="AEN3">
        <v>65.297413309999996</v>
      </c>
      <c r="AEO3">
        <v>63.73529826</v>
      </c>
      <c r="AEP3">
        <v>61.905756459999999</v>
      </c>
      <c r="AEQ3">
        <v>60.042979330000001</v>
      </c>
      <c r="AER3">
        <v>57.752555860000001</v>
      </c>
      <c r="AES3">
        <v>53.072101619999998</v>
      </c>
      <c r="AET3">
        <v>47.162568700000001</v>
      </c>
      <c r="AEU3">
        <v>40.562091350000003</v>
      </c>
      <c r="AEV3">
        <v>33.961613999999997</v>
      </c>
      <c r="AEW3">
        <v>27.361136649999999</v>
      </c>
      <c r="AEX3">
        <v>2.32416</v>
      </c>
      <c r="AEY3">
        <v>4.9641599999999997</v>
      </c>
      <c r="AEZ3">
        <v>7.6041600000000003</v>
      </c>
      <c r="AFA3">
        <v>10.244160000000001</v>
      </c>
      <c r="AFB3">
        <v>12.88416</v>
      </c>
      <c r="AFC3">
        <v>15.52416</v>
      </c>
      <c r="AFD3">
        <v>18.164159999999999</v>
      </c>
      <c r="AFE3">
        <v>23.44416</v>
      </c>
      <c r="AFF3">
        <v>28.724160000000001</v>
      </c>
      <c r="AFG3">
        <v>34.004159999999999</v>
      </c>
      <c r="AFH3">
        <v>39.242133330000001</v>
      </c>
      <c r="AFI3">
        <v>44.442133329999997</v>
      </c>
      <c r="AFJ3">
        <v>46.518707169999999</v>
      </c>
      <c r="AFK3">
        <v>48.514696729999997</v>
      </c>
      <c r="AFL3">
        <v>50.510686280000002</v>
      </c>
      <c r="AFM3">
        <v>52.50667584</v>
      </c>
      <c r="AFN3">
        <v>54.502665399999998</v>
      </c>
      <c r="AFO3">
        <v>56.498654960000003</v>
      </c>
      <c r="AFP3">
        <v>58.494644510000001</v>
      </c>
      <c r="AFQ3">
        <v>60.490634069999999</v>
      </c>
      <c r="AFR3">
        <v>62.486623629999997</v>
      </c>
      <c r="AFS3">
        <v>64.482613180000001</v>
      </c>
      <c r="AFT3">
        <v>66.478602739999999</v>
      </c>
      <c r="AFU3">
        <v>68.474592299999998</v>
      </c>
      <c r="AFV3">
        <v>70.470581859999996</v>
      </c>
      <c r="AFW3">
        <v>72.46657141</v>
      </c>
      <c r="AFX3">
        <v>74.462560969999998</v>
      </c>
      <c r="AFY3">
        <v>76.458550529999997</v>
      </c>
      <c r="AFZ3">
        <v>76.287572510000004</v>
      </c>
      <c r="AGA3">
        <v>75.741931260000001</v>
      </c>
      <c r="AGB3">
        <v>75.196290020000006</v>
      </c>
      <c r="AGC3">
        <v>74.650648770000004</v>
      </c>
      <c r="AGD3">
        <v>73.968597200000005</v>
      </c>
      <c r="AGE3">
        <v>73.28654564</v>
      </c>
      <c r="AGF3">
        <v>72.604494079999995</v>
      </c>
      <c r="AGG3">
        <v>71.922442520000004</v>
      </c>
      <c r="AGH3">
        <v>71.240390959999999</v>
      </c>
      <c r="AGI3">
        <v>70.558339399999994</v>
      </c>
      <c r="AGJ3">
        <v>69.876287840000003</v>
      </c>
      <c r="AGK3">
        <v>69.151235080000006</v>
      </c>
      <c r="AGL3">
        <v>67.627646859999999</v>
      </c>
      <c r="AGM3">
        <v>66.104058629999997</v>
      </c>
      <c r="AGN3">
        <v>64.580470410000004</v>
      </c>
      <c r="AGO3">
        <v>62.848746140000003</v>
      </c>
      <c r="AGP3">
        <v>61.029965410000003</v>
      </c>
      <c r="AGQ3">
        <v>59.131269660000001</v>
      </c>
      <c r="AGR3">
        <v>55.164250809999999</v>
      </c>
      <c r="AGS3">
        <v>50.032683830000003</v>
      </c>
      <c r="AGT3">
        <v>43.55130501</v>
      </c>
      <c r="AGU3">
        <v>37.069926189999997</v>
      </c>
      <c r="AGV3">
        <v>30.588547370000001</v>
      </c>
      <c r="AGW3">
        <v>23.700574060000001</v>
      </c>
      <c r="AGX3">
        <v>0.15942000000000001</v>
      </c>
      <c r="AGY3">
        <v>2.79942</v>
      </c>
      <c r="AGZ3">
        <v>5.4394200000000001</v>
      </c>
      <c r="AHA3">
        <v>8.0794200000000007</v>
      </c>
      <c r="AHB3">
        <v>10.71942</v>
      </c>
      <c r="AHC3">
        <v>13.35942</v>
      </c>
      <c r="AHD3">
        <v>15.999420000000001</v>
      </c>
      <c r="AHE3">
        <v>21.279419999999998</v>
      </c>
      <c r="AHF3">
        <v>26.559419999999999</v>
      </c>
      <c r="AHG3">
        <v>31.83942</v>
      </c>
      <c r="AHH3">
        <v>37.119419999999998</v>
      </c>
      <c r="AHI3">
        <v>42.344766669999998</v>
      </c>
      <c r="AHJ3">
        <v>45.402048350000001</v>
      </c>
      <c r="AHK3">
        <v>47.415745020000003</v>
      </c>
      <c r="AHL3">
        <v>49.429441689999997</v>
      </c>
      <c r="AHM3">
        <v>51.44313837</v>
      </c>
      <c r="AHN3">
        <v>53.456835040000001</v>
      </c>
      <c r="AHO3">
        <v>55.470531719999997</v>
      </c>
      <c r="AHP3">
        <v>57.484228389999998</v>
      </c>
      <c r="AHQ3">
        <v>59.49792506</v>
      </c>
      <c r="AHR3">
        <v>61.511621740000002</v>
      </c>
      <c r="AHS3">
        <v>63.525318409999997</v>
      </c>
      <c r="AHT3">
        <v>65.539015090000007</v>
      </c>
      <c r="AHU3">
        <v>67.552711759999994</v>
      </c>
      <c r="AHV3">
        <v>69.566408429999996</v>
      </c>
      <c r="AHW3">
        <v>71.580105110000005</v>
      </c>
      <c r="AHX3">
        <v>73.593801780000007</v>
      </c>
      <c r="AHY3">
        <v>75.607498460000002</v>
      </c>
      <c r="AHZ3">
        <v>76.704105630000001</v>
      </c>
      <c r="AIA3">
        <v>76.172530679999994</v>
      </c>
      <c r="AIB3">
        <v>75.640955719999994</v>
      </c>
      <c r="AIC3">
        <v>75.109380770000001</v>
      </c>
      <c r="AID3">
        <v>74.444912090000003</v>
      </c>
      <c r="AIE3">
        <v>73.780443399999996</v>
      </c>
      <c r="AIF3">
        <v>73.115974710000003</v>
      </c>
      <c r="AIG3">
        <v>72.451506019999997</v>
      </c>
      <c r="AIH3">
        <v>71.787037330000004</v>
      </c>
      <c r="AII3">
        <v>71.122568639999997</v>
      </c>
      <c r="AIJ3">
        <v>70.458099959999998</v>
      </c>
      <c r="AIK3">
        <v>69.770595170000007</v>
      </c>
      <c r="AIL3">
        <v>68.280544509999999</v>
      </c>
      <c r="AIM3">
        <v>66.790493839999996</v>
      </c>
      <c r="AIN3">
        <v>65.300443180000002</v>
      </c>
      <c r="AIO3">
        <v>63.652016949999997</v>
      </c>
      <c r="AIP3">
        <v>61.87188218</v>
      </c>
      <c r="AIQ3">
        <v>60.091747419999997</v>
      </c>
      <c r="AIR3">
        <v>57.073485550000001</v>
      </c>
      <c r="AIS3">
        <v>52.333193829999999</v>
      </c>
      <c r="AIT3">
        <v>46.172968259999998</v>
      </c>
      <c r="AIU3">
        <v>39.799164599999997</v>
      </c>
      <c r="AIV3">
        <v>33.425360949999998</v>
      </c>
      <c r="AIW3">
        <v>27.051557290000002</v>
      </c>
      <c r="AIX3">
        <v>0.63468000000000002</v>
      </c>
      <c r="AIY3">
        <v>3.27468</v>
      </c>
      <c r="AIZ3">
        <v>5.9146799999999997</v>
      </c>
      <c r="AJA3">
        <v>8.5546799999999994</v>
      </c>
      <c r="AJB3">
        <v>11.19468</v>
      </c>
      <c r="AJC3">
        <v>13.834680000000001</v>
      </c>
      <c r="AJD3">
        <v>19.11468</v>
      </c>
      <c r="AJE3">
        <v>24.394680000000001</v>
      </c>
      <c r="AJF3">
        <v>29.674679999999999</v>
      </c>
      <c r="AJG3">
        <v>34.954680000000003</v>
      </c>
      <c r="AJH3">
        <v>40.234679999999997</v>
      </c>
      <c r="AJI3">
        <v>44.263294520000002</v>
      </c>
      <c r="AJJ3">
        <v>46.293861319999998</v>
      </c>
      <c r="AJK3">
        <v>48.324428130000001</v>
      </c>
      <c r="AJL3">
        <v>50.354994939999997</v>
      </c>
      <c r="AJM3">
        <v>52.385561750000001</v>
      </c>
      <c r="AJN3">
        <v>54.416128559999997</v>
      </c>
      <c r="AJO3">
        <v>56.44669536</v>
      </c>
      <c r="AJP3">
        <v>58.477262170000003</v>
      </c>
      <c r="AJQ3">
        <v>60.507828979999999</v>
      </c>
      <c r="AJR3">
        <v>62.538395790000003</v>
      </c>
      <c r="AJS3">
        <v>64.568962600000006</v>
      </c>
      <c r="AJT3">
        <v>66.599529399999994</v>
      </c>
      <c r="AJU3">
        <v>68.630096210000005</v>
      </c>
      <c r="AJV3">
        <v>70.660663020000001</v>
      </c>
      <c r="AJW3">
        <v>72.691229829999997</v>
      </c>
      <c r="AJX3">
        <v>74.721796639999994</v>
      </c>
      <c r="AJY3">
        <v>76.752363439999996</v>
      </c>
      <c r="AJZ3">
        <v>76.530155070000006</v>
      </c>
      <c r="AKA3">
        <v>76.011077819999997</v>
      </c>
      <c r="AKB3">
        <v>75.492000570000002</v>
      </c>
      <c r="AKC3">
        <v>74.843154010000006</v>
      </c>
      <c r="AKD3">
        <v>74.194307460000005</v>
      </c>
      <c r="AKE3">
        <v>73.545460899999995</v>
      </c>
      <c r="AKF3">
        <v>72.896614339999999</v>
      </c>
      <c r="AKG3">
        <v>72.247767780000004</v>
      </c>
      <c r="AKH3">
        <v>71.598921219999994</v>
      </c>
      <c r="AKI3">
        <v>70.950074659999999</v>
      </c>
      <c r="AKJ3">
        <v>70.296022030000003</v>
      </c>
      <c r="AKK3">
        <v>68.835490949999993</v>
      </c>
      <c r="AKL3">
        <v>67.374959880000006</v>
      </c>
      <c r="AKM3">
        <v>65.914428810000004</v>
      </c>
      <c r="AKN3">
        <v>64.337290760000002</v>
      </c>
      <c r="AKO3">
        <v>62.591492109999997</v>
      </c>
      <c r="AKP3">
        <v>60.845693449999999</v>
      </c>
      <c r="AKQ3">
        <v>58.81526762</v>
      </c>
      <c r="AKR3">
        <v>54.050648690000003</v>
      </c>
      <c r="AKS3">
        <v>48.484995959999999</v>
      </c>
      <c r="AKT3">
        <v>42.20941929</v>
      </c>
      <c r="AKU3">
        <v>35.93384262</v>
      </c>
      <c r="AKV3">
        <v>29.658265950000001</v>
      </c>
      <c r="AKW3">
        <v>22.66771606</v>
      </c>
      <c r="AKX3">
        <v>1.1099399999999999</v>
      </c>
      <c r="AKY3">
        <v>3.7499400000000001</v>
      </c>
      <c r="AKZ3">
        <v>6.3899400000000002</v>
      </c>
      <c r="ALA3">
        <v>9.0299399999999999</v>
      </c>
      <c r="ALB3">
        <v>11.66994</v>
      </c>
      <c r="ALC3">
        <v>16.949940000000002</v>
      </c>
      <c r="ALD3">
        <v>22.229939999999999</v>
      </c>
      <c r="ALE3">
        <v>27.50994</v>
      </c>
      <c r="ALF3">
        <v>32.789940000000001</v>
      </c>
      <c r="ALG3">
        <v>38.069940000000003</v>
      </c>
      <c r="ALH3">
        <v>43.104315540000002</v>
      </c>
      <c r="ALI3">
        <v>45.151169760000002</v>
      </c>
      <c r="ALJ3">
        <v>47.197878359999997</v>
      </c>
      <c r="ALK3">
        <v>49.24458697</v>
      </c>
      <c r="ALL3">
        <v>51.291295580000003</v>
      </c>
      <c r="ALM3">
        <v>53.338004179999999</v>
      </c>
      <c r="ALN3">
        <v>55.384712790000002</v>
      </c>
      <c r="ALO3">
        <v>57.431421399999998</v>
      </c>
      <c r="ALP3">
        <v>59.478130010000001</v>
      </c>
      <c r="ALQ3">
        <v>61.524838610000003</v>
      </c>
      <c r="ALR3">
        <v>63.571547219999999</v>
      </c>
      <c r="ALS3">
        <v>65.618255829999995</v>
      </c>
      <c r="ALT3">
        <v>67.664964440000006</v>
      </c>
      <c r="ALU3">
        <v>69.711673039999994</v>
      </c>
      <c r="ALV3">
        <v>71.758381650000004</v>
      </c>
      <c r="ALW3">
        <v>73.80509026</v>
      </c>
      <c r="ALX3">
        <v>75.851798869999996</v>
      </c>
      <c r="ALY3">
        <v>76.823651909999995</v>
      </c>
      <c r="ALZ3">
        <v>76.315804740000004</v>
      </c>
      <c r="AMA3">
        <v>75.807957579999993</v>
      </c>
      <c r="AMB3">
        <v>75.173148620000006</v>
      </c>
      <c r="AMC3">
        <v>74.538339669999999</v>
      </c>
      <c r="AMD3">
        <v>73.903530709999998</v>
      </c>
      <c r="AME3">
        <v>73.268721760000005</v>
      </c>
      <c r="AMF3">
        <v>72.633912800000004</v>
      </c>
      <c r="AMG3">
        <v>71.999103840000004</v>
      </c>
      <c r="AMH3">
        <v>71.364294889999996</v>
      </c>
      <c r="AMI3">
        <v>70.729485929999996</v>
      </c>
      <c r="AMJ3">
        <v>69.305971880000001</v>
      </c>
      <c r="AMK3">
        <v>67.871714819999994</v>
      </c>
      <c r="AML3">
        <v>66.437457749999993</v>
      </c>
      <c r="AMM3">
        <v>64.921581619999998</v>
      </c>
      <c r="AMN3">
        <v>63.20663579</v>
      </c>
      <c r="AMO3">
        <v>61.491689960000002</v>
      </c>
      <c r="AMP3">
        <v>59.631793209999998</v>
      </c>
      <c r="AMQ3">
        <v>55.639094620000002</v>
      </c>
      <c r="AMR3">
        <v>50.533028229999999</v>
      </c>
      <c r="AMS3">
        <v>44.348048460000001</v>
      </c>
      <c r="AMT3">
        <v>38.163068690000003</v>
      </c>
      <c r="AMU3">
        <v>31.978088920000001</v>
      </c>
      <c r="AMV3">
        <v>25.753901110000001</v>
      </c>
      <c r="AMW3">
        <v>1.5851999999999999</v>
      </c>
      <c r="AMX3">
        <v>4.2252000000000001</v>
      </c>
      <c r="AMY3">
        <v>6.8651999999999997</v>
      </c>
      <c r="AMZ3">
        <v>9.5052000000000003</v>
      </c>
      <c r="ANA3">
        <v>14.7852</v>
      </c>
      <c r="ANB3">
        <v>20.065200000000001</v>
      </c>
      <c r="ANC3">
        <v>25.345199999999998</v>
      </c>
      <c r="AND3">
        <v>30.6252</v>
      </c>
      <c r="ANE3">
        <v>35.905200000000001</v>
      </c>
      <c r="ANF3">
        <v>41.185200000000002</v>
      </c>
      <c r="ANG3">
        <v>43.989418909999998</v>
      </c>
      <c r="ANH3">
        <v>46.051627279999998</v>
      </c>
      <c r="ANI3">
        <v>48.113835639999998</v>
      </c>
      <c r="ANJ3">
        <v>50.176044009999998</v>
      </c>
      <c r="ANK3">
        <v>52.238252379999999</v>
      </c>
      <c r="ANL3">
        <v>54.300460739999998</v>
      </c>
      <c r="ANM3">
        <v>56.362669109999999</v>
      </c>
      <c r="ANN3">
        <v>58.424877479999999</v>
      </c>
      <c r="ANO3">
        <v>60.487085839999999</v>
      </c>
      <c r="ANP3">
        <v>62.549294209999999</v>
      </c>
      <c r="ANQ3">
        <v>64.611502580000007</v>
      </c>
      <c r="ANR3">
        <v>66.673710940000007</v>
      </c>
      <c r="ANS3">
        <v>68.73591931</v>
      </c>
      <c r="ANT3">
        <v>70.798127679999993</v>
      </c>
      <c r="ANU3">
        <v>72.860336040000007</v>
      </c>
      <c r="ANV3">
        <v>74.92254441</v>
      </c>
      <c r="ANW3">
        <v>76.984752779999994</v>
      </c>
      <c r="ANX3">
        <v>76.562299010000004</v>
      </c>
      <c r="ANY3">
        <v>76.064656790000001</v>
      </c>
      <c r="ANZ3">
        <v>75.442604020000005</v>
      </c>
      <c r="AOA3">
        <v>74.82055124</v>
      </c>
      <c r="AOB3">
        <v>74.198498470000004</v>
      </c>
      <c r="AOC3">
        <v>73.576445699999994</v>
      </c>
      <c r="AOD3">
        <v>72.954392929999997</v>
      </c>
      <c r="AOE3">
        <v>72.332340160000001</v>
      </c>
      <c r="AOF3">
        <v>71.710287379999997</v>
      </c>
      <c r="AOG3">
        <v>71.088234610000001</v>
      </c>
      <c r="AOH3">
        <v>69.702634250000003</v>
      </c>
      <c r="AOI3">
        <v>68.29202866</v>
      </c>
      <c r="AOJ3">
        <v>66.881423060000003</v>
      </c>
      <c r="AOK3">
        <v>65.418371699999994</v>
      </c>
      <c r="AOL3">
        <v>63.731461269999997</v>
      </c>
      <c r="AOM3">
        <v>62.044550839999999</v>
      </c>
      <c r="AON3">
        <v>60.357640410000002</v>
      </c>
      <c r="AOO3">
        <v>57.120879789999996</v>
      </c>
      <c r="AOP3">
        <v>52.231112000000003</v>
      </c>
      <c r="AOQ3">
        <v>46.25286655</v>
      </c>
      <c r="AOR3">
        <v>40.152228350000001</v>
      </c>
      <c r="AOS3">
        <v>34.051590140000002</v>
      </c>
      <c r="AOT3">
        <v>27.950951939999999</v>
      </c>
      <c r="AOU3">
        <v>20.656097089999999</v>
      </c>
      <c r="AOV3">
        <v>2.06046</v>
      </c>
      <c r="AOW3">
        <v>4.7004599999999996</v>
      </c>
      <c r="AOX3">
        <v>7.3404600000000002</v>
      </c>
      <c r="AOY3">
        <v>12.62046</v>
      </c>
      <c r="AOZ3">
        <v>17.900459999999999</v>
      </c>
      <c r="APA3">
        <v>23.18046</v>
      </c>
      <c r="APB3">
        <v>28.460460000000001</v>
      </c>
      <c r="APC3">
        <v>33.740459999999999</v>
      </c>
      <c r="APD3">
        <v>39.02046</v>
      </c>
      <c r="APE3">
        <v>42.72369698</v>
      </c>
      <c r="APF3">
        <v>44.887207920000002</v>
      </c>
      <c r="APG3">
        <v>46.964343309999997</v>
      </c>
      <c r="APH3">
        <v>49.041478689999998</v>
      </c>
      <c r="API3">
        <v>51.11861408</v>
      </c>
      <c r="APJ3">
        <v>53.195749460000002</v>
      </c>
      <c r="APK3">
        <v>55.272884849999997</v>
      </c>
      <c r="APL3">
        <v>57.350020229999998</v>
      </c>
      <c r="APM3">
        <v>59.427155620000001</v>
      </c>
      <c r="APN3">
        <v>61.504291010000003</v>
      </c>
      <c r="APO3">
        <v>63.581426389999997</v>
      </c>
      <c r="APP3">
        <v>65.658561779999999</v>
      </c>
      <c r="APQ3">
        <v>67.735697160000001</v>
      </c>
      <c r="APR3">
        <v>69.812832549999996</v>
      </c>
      <c r="APS3">
        <v>71.889967929999997</v>
      </c>
      <c r="APT3">
        <v>73.967103320000007</v>
      </c>
      <c r="APU3">
        <v>76.044238710000002</v>
      </c>
      <c r="APV3">
        <v>76.756211350000001</v>
      </c>
      <c r="APW3">
        <v>76.267946769999995</v>
      </c>
      <c r="APX3">
        <v>75.657616059999995</v>
      </c>
      <c r="APY3">
        <v>75.047285349999996</v>
      </c>
      <c r="APZ3">
        <v>74.436954630000002</v>
      </c>
      <c r="AQA3">
        <v>73.826623920000003</v>
      </c>
      <c r="AQB3">
        <v>73.216293210000003</v>
      </c>
      <c r="AQC3">
        <v>72.605962489999996</v>
      </c>
      <c r="AQD3">
        <v>71.995631779999997</v>
      </c>
      <c r="AQE3">
        <v>71.385301069999997</v>
      </c>
      <c r="AQF3">
        <v>70.03396205</v>
      </c>
      <c r="AQG3">
        <v>68.644894480000005</v>
      </c>
      <c r="AQH3">
        <v>67.255826900000002</v>
      </c>
      <c r="AQI3">
        <v>65.838451820000003</v>
      </c>
      <c r="AQJ3">
        <v>64.177302539999999</v>
      </c>
      <c r="AQK3">
        <v>62.516153260000003</v>
      </c>
      <c r="AQL3">
        <v>60.855003979999999</v>
      </c>
      <c r="AQM3">
        <v>58.514009459999997</v>
      </c>
      <c r="AQN3">
        <v>53.562474770000001</v>
      </c>
      <c r="AQO3">
        <v>47.954421719999999</v>
      </c>
      <c r="AQP3">
        <v>41.932982389999999</v>
      </c>
      <c r="AQQ3">
        <v>35.91154307</v>
      </c>
      <c r="AQR3">
        <v>29.890103750000002</v>
      </c>
      <c r="AQS3">
        <v>23.403891260000002</v>
      </c>
      <c r="AQT3">
        <v>2.53572</v>
      </c>
      <c r="AQU3">
        <v>5.1757200000000001</v>
      </c>
      <c r="AQV3">
        <v>10.455719999999999</v>
      </c>
      <c r="AQW3">
        <v>15.735720000000001</v>
      </c>
      <c r="AQX3">
        <v>21.015720000000002</v>
      </c>
      <c r="AQY3">
        <v>26.295719999999999</v>
      </c>
      <c r="AQZ3">
        <v>31.57572</v>
      </c>
      <c r="ARA3">
        <v>36.855719999999998</v>
      </c>
      <c r="ARB3">
        <v>41.420999360000003</v>
      </c>
      <c r="ARC3">
        <v>43.639127809999998</v>
      </c>
      <c r="ARD3">
        <v>45.797467089999998</v>
      </c>
      <c r="ARE3">
        <v>47.889012960000002</v>
      </c>
      <c r="ARF3">
        <v>49.98055883</v>
      </c>
      <c r="ARG3">
        <v>52.072104699999997</v>
      </c>
      <c r="ARH3">
        <v>54.163650560000001</v>
      </c>
      <c r="ARI3">
        <v>56.255196429999998</v>
      </c>
      <c r="ARJ3">
        <v>58.346742300000003</v>
      </c>
      <c r="ARK3">
        <v>60.438288159999999</v>
      </c>
      <c r="ARL3">
        <v>62.529834030000004</v>
      </c>
      <c r="ARM3">
        <v>64.621379899999994</v>
      </c>
      <c r="ARN3">
        <v>66.712925769999998</v>
      </c>
      <c r="ARO3">
        <v>68.804471629999995</v>
      </c>
      <c r="ARP3">
        <v>70.896017499999999</v>
      </c>
      <c r="ARQ3">
        <v>72.987563370000004</v>
      </c>
      <c r="ARR3">
        <v>75.079109239999994</v>
      </c>
      <c r="ARS3">
        <v>76.902026269999993</v>
      </c>
      <c r="ART3">
        <v>76.422475289999994</v>
      </c>
      <c r="ARU3">
        <v>75.823036560000006</v>
      </c>
      <c r="ARV3">
        <v>75.223597839999996</v>
      </c>
      <c r="ARW3">
        <v>74.624159109999994</v>
      </c>
      <c r="ARX3">
        <v>74.024720389999999</v>
      </c>
      <c r="ARY3">
        <v>73.425281659999996</v>
      </c>
      <c r="ARZ3">
        <v>72.825842940000001</v>
      </c>
      <c r="ASA3">
        <v>72.226404209999998</v>
      </c>
      <c r="ASB3">
        <v>71.626965490000003</v>
      </c>
      <c r="ASC3">
        <v>70.30676837</v>
      </c>
      <c r="ASD3">
        <v>68.937546190000006</v>
      </c>
      <c r="ASE3">
        <v>67.568324009999998</v>
      </c>
      <c r="ASF3">
        <v>66.190533259999995</v>
      </c>
      <c r="ASG3">
        <v>64.553319009999996</v>
      </c>
      <c r="ASH3">
        <v>62.916104750000002</v>
      </c>
      <c r="ASI3">
        <v>61.278890500000003</v>
      </c>
      <c r="ASJ3">
        <v>59.292814849999999</v>
      </c>
      <c r="ASK3">
        <v>54.815028580000003</v>
      </c>
      <c r="ASL3">
        <v>49.477652650000003</v>
      </c>
      <c r="ASM3">
        <v>43.531179109999997</v>
      </c>
      <c r="ASN3">
        <v>37.584705560000003</v>
      </c>
      <c r="ASO3">
        <v>31.638232009999999</v>
      </c>
      <c r="ASP3">
        <v>25.6439512</v>
      </c>
      <c r="ASQ3">
        <v>0.37097999999999998</v>
      </c>
      <c r="ASR3">
        <v>3.01098</v>
      </c>
      <c r="ASS3">
        <v>8.2909799999999994</v>
      </c>
      <c r="AST3">
        <v>13.57098</v>
      </c>
      <c r="ASU3">
        <v>18.85098</v>
      </c>
      <c r="ASV3">
        <v>24.130980000000001</v>
      </c>
      <c r="ASW3">
        <v>29.410979999999999</v>
      </c>
      <c r="ASX3">
        <v>34.690980000000003</v>
      </c>
      <c r="ASY3">
        <v>39.970979999999997</v>
      </c>
      <c r="ASZ3">
        <v>42.334714849999997</v>
      </c>
      <c r="ATA3">
        <v>44.567349389999997</v>
      </c>
      <c r="ATB3">
        <v>46.719859040000003</v>
      </c>
      <c r="ATC3">
        <v>48.82534484</v>
      </c>
      <c r="ATD3">
        <v>50.930830640000003</v>
      </c>
      <c r="ATE3">
        <v>53.03631644</v>
      </c>
      <c r="ATF3">
        <v>55.141802239999997</v>
      </c>
      <c r="ATG3">
        <v>57.247288040000001</v>
      </c>
      <c r="ATH3">
        <v>59.352773839999998</v>
      </c>
      <c r="ATI3">
        <v>61.458259640000001</v>
      </c>
      <c r="ATJ3">
        <v>63.563745439999998</v>
      </c>
      <c r="ATK3">
        <v>65.669231240000002</v>
      </c>
      <c r="ATL3">
        <v>67.774717039999999</v>
      </c>
      <c r="ATM3">
        <v>69.880202839999995</v>
      </c>
      <c r="ATN3">
        <v>71.985688640000006</v>
      </c>
      <c r="ATO3">
        <v>74.091174440000003</v>
      </c>
      <c r="ATP3">
        <v>76.19666024</v>
      </c>
      <c r="ATQ3">
        <v>76.531952790000005</v>
      </c>
      <c r="ATR3">
        <v>75.942746080000006</v>
      </c>
      <c r="ATS3">
        <v>75.353539369999993</v>
      </c>
      <c r="ATT3">
        <v>74.764332659999994</v>
      </c>
      <c r="ATU3">
        <v>74.175125949999995</v>
      </c>
      <c r="ATV3">
        <v>73.585919239999996</v>
      </c>
      <c r="ATW3">
        <v>72.996712529999996</v>
      </c>
      <c r="ATX3">
        <v>72.407505830000005</v>
      </c>
      <c r="ATY3">
        <v>71.818299120000006</v>
      </c>
      <c r="ATZ3">
        <v>70.526559750000004</v>
      </c>
      <c r="AUA3">
        <v>69.175841840000004</v>
      </c>
      <c r="AUB3">
        <v>67.825123930000004</v>
      </c>
      <c r="AUC3">
        <v>66.474406009999996</v>
      </c>
      <c r="AUD3">
        <v>64.866968589999999</v>
      </c>
      <c r="AUE3">
        <v>63.252236719999999</v>
      </c>
      <c r="AUF3">
        <v>61.637504849999999</v>
      </c>
      <c r="AUG3">
        <v>59.846438620000001</v>
      </c>
      <c r="AUH3">
        <v>56.0012945</v>
      </c>
      <c r="AUI3">
        <v>50.843113369999998</v>
      </c>
      <c r="AUJ3">
        <v>44.968122690000001</v>
      </c>
      <c r="AUK3">
        <v>39.093132019999999</v>
      </c>
      <c r="AUL3">
        <v>33.218141340000003</v>
      </c>
      <c r="AUM3">
        <v>27.343150659999999</v>
      </c>
      <c r="AUN3">
        <v>20.371173420000002</v>
      </c>
      <c r="AUO3">
        <v>0.84623999999999999</v>
      </c>
      <c r="AUP3">
        <v>6.1262400000000001</v>
      </c>
      <c r="AUQ3">
        <v>11.40624</v>
      </c>
      <c r="AUR3">
        <v>16.686240000000002</v>
      </c>
      <c r="AUS3">
        <v>21.966239999999999</v>
      </c>
      <c r="AUT3">
        <v>27.24624</v>
      </c>
      <c r="AUU3">
        <v>32.526240000000001</v>
      </c>
      <c r="AUV3">
        <v>37.806240000000003</v>
      </c>
      <c r="AUW3">
        <v>41.014607589999997</v>
      </c>
      <c r="AUX3">
        <v>43.261302790000002</v>
      </c>
      <c r="AUY3">
        <v>45.50799799</v>
      </c>
      <c r="AUZ3">
        <v>47.654063950000001</v>
      </c>
      <c r="AVA3">
        <v>49.77305707</v>
      </c>
      <c r="AVB3">
        <v>51.892050189999999</v>
      </c>
      <c r="AVC3">
        <v>54.011043299999997</v>
      </c>
      <c r="AVD3">
        <v>56.130036420000003</v>
      </c>
      <c r="AVE3">
        <v>58.249029540000002</v>
      </c>
      <c r="AVF3">
        <v>60.368022660000001</v>
      </c>
      <c r="AVG3">
        <v>62.48701578</v>
      </c>
      <c r="AVH3">
        <v>64.606008900000006</v>
      </c>
      <c r="AVI3">
        <v>66.725002020000005</v>
      </c>
      <c r="AVJ3">
        <v>68.843995140000004</v>
      </c>
      <c r="AVK3">
        <v>70.962988260000003</v>
      </c>
      <c r="AVL3">
        <v>73.081981380000002</v>
      </c>
      <c r="AVM3">
        <v>75.200974500000001</v>
      </c>
      <c r="AVN3">
        <v>76.59935084</v>
      </c>
      <c r="AVO3">
        <v>76.019859260000004</v>
      </c>
      <c r="AVP3">
        <v>75.440367670000001</v>
      </c>
      <c r="AVQ3">
        <v>74.860876079999997</v>
      </c>
      <c r="AVR3">
        <v>74.281384500000001</v>
      </c>
      <c r="AVS3">
        <v>73.701892909999998</v>
      </c>
      <c r="AVT3">
        <v>73.122401319999994</v>
      </c>
      <c r="AVU3">
        <v>72.542909730000005</v>
      </c>
      <c r="AVV3">
        <v>71.963418149999995</v>
      </c>
      <c r="AVW3">
        <v>70.697810050000001</v>
      </c>
      <c r="AVX3">
        <v>69.364551649999996</v>
      </c>
      <c r="AVY3">
        <v>68.031293259999998</v>
      </c>
      <c r="AVZ3">
        <v>66.698034860000007</v>
      </c>
      <c r="AWA3">
        <v>65.124363079999995</v>
      </c>
      <c r="AWB3">
        <v>63.53097503</v>
      </c>
      <c r="AWC3">
        <v>61.93758699</v>
      </c>
      <c r="AWD3">
        <v>60.344198949999999</v>
      </c>
      <c r="AWE3">
        <v>57.131587709999998</v>
      </c>
      <c r="AWF3">
        <v>51.968266139999997</v>
      </c>
      <c r="AWG3">
        <v>46.261524979999997</v>
      </c>
      <c r="AWH3">
        <v>40.455157790000001</v>
      </c>
      <c r="AWI3">
        <v>34.648790589999997</v>
      </c>
      <c r="AWJ3">
        <v>28.842423400000001</v>
      </c>
      <c r="AWK3">
        <v>22.470056849999999</v>
      </c>
      <c r="AWL3">
        <v>3.9615</v>
      </c>
      <c r="AWM3">
        <v>9.2415000000000003</v>
      </c>
      <c r="AWN3">
        <v>14.5215</v>
      </c>
      <c r="AWO3">
        <v>19.801500000000001</v>
      </c>
      <c r="AWP3">
        <v>25.081499999999998</v>
      </c>
      <c r="AWQ3">
        <v>30.361499999999999</v>
      </c>
      <c r="AWR3">
        <v>35.641500000000001</v>
      </c>
      <c r="AWS3">
        <v>39.679703750000002</v>
      </c>
      <c r="AWT3">
        <v>41.940045570000002</v>
      </c>
      <c r="AWU3">
        <v>44.200387390000003</v>
      </c>
      <c r="AWV3">
        <v>46.460729209999997</v>
      </c>
      <c r="AWW3">
        <v>48.599775020000003</v>
      </c>
      <c r="AWX3">
        <v>50.73187437</v>
      </c>
      <c r="AWY3">
        <v>52.863973729999998</v>
      </c>
      <c r="AWZ3">
        <v>54.996073080000002</v>
      </c>
      <c r="AXA3">
        <v>57.128172429999999</v>
      </c>
      <c r="AXB3">
        <v>59.260271779999997</v>
      </c>
      <c r="AXC3">
        <v>61.392371130000001</v>
      </c>
      <c r="AXD3">
        <v>63.524470479999998</v>
      </c>
      <c r="AXE3">
        <v>65.656569829999995</v>
      </c>
      <c r="AXF3">
        <v>67.788669179999999</v>
      </c>
      <c r="AXG3">
        <v>69.920768530000004</v>
      </c>
      <c r="AXH3">
        <v>72.052867879999994</v>
      </c>
      <c r="AXI3">
        <v>74.184967229999998</v>
      </c>
      <c r="AXJ3">
        <v>76.317066580000002</v>
      </c>
      <c r="AXK3">
        <v>76.056881529999998</v>
      </c>
      <c r="AXL3">
        <v>75.486709500000003</v>
      </c>
      <c r="AXM3">
        <v>74.916537469999994</v>
      </c>
      <c r="AXN3">
        <v>74.346365449999993</v>
      </c>
      <c r="AXO3">
        <v>73.776193419999998</v>
      </c>
      <c r="AXP3">
        <v>73.206021399999997</v>
      </c>
      <c r="AXQ3">
        <v>72.635849370000003</v>
      </c>
      <c r="AXR3">
        <v>72.065677350000001</v>
      </c>
      <c r="AXS3">
        <v>70.824169170000005</v>
      </c>
      <c r="AXT3">
        <v>69.507577560000001</v>
      </c>
      <c r="AXU3">
        <v>68.190985949999998</v>
      </c>
      <c r="AXV3">
        <v>66.874394350000003</v>
      </c>
      <c r="AXW3">
        <v>65.330538739999994</v>
      </c>
      <c r="AXX3">
        <v>63.757622249999997</v>
      </c>
      <c r="AXY3">
        <v>62.18470576</v>
      </c>
      <c r="AXZ3">
        <v>60.611789280000004</v>
      </c>
      <c r="AYA3">
        <v>58.214434879999999</v>
      </c>
      <c r="AYB3">
        <v>52.973363509999999</v>
      </c>
      <c r="AYC3">
        <v>47.426228870000003</v>
      </c>
      <c r="AYD3">
        <v>41.686147509999998</v>
      </c>
      <c r="AYE3">
        <v>35.94606615</v>
      </c>
      <c r="AYF3">
        <v>30.205984789999999</v>
      </c>
      <c r="AYG3">
        <v>24.351301580000001</v>
      </c>
      <c r="AYH3">
        <v>1.7967599999999999</v>
      </c>
      <c r="AYI3">
        <v>7.0767600000000002</v>
      </c>
      <c r="AYJ3">
        <v>12.35676</v>
      </c>
      <c r="AYK3">
        <v>17.636759999999999</v>
      </c>
      <c r="AYL3">
        <v>22.91676</v>
      </c>
      <c r="AYM3">
        <v>28.196760000000001</v>
      </c>
      <c r="AYN3">
        <v>33.476759999999999</v>
      </c>
      <c r="AYO3">
        <v>38.33081061</v>
      </c>
      <c r="AYP3">
        <v>40.604411290000002</v>
      </c>
      <c r="AYQ3">
        <v>42.878011979999997</v>
      </c>
      <c r="AYR3">
        <v>45.151612669999999</v>
      </c>
      <c r="AYS3">
        <v>47.411864209999997</v>
      </c>
      <c r="AYT3">
        <v>49.556695089999998</v>
      </c>
      <c r="AYU3">
        <v>51.701525959999998</v>
      </c>
      <c r="AYV3">
        <v>53.846356839999999</v>
      </c>
      <c r="AYW3">
        <v>55.991187709999998</v>
      </c>
      <c r="AYX3">
        <v>58.136018579999998</v>
      </c>
      <c r="AYY3">
        <v>60.280849459999999</v>
      </c>
      <c r="AYZ3">
        <v>62.425680329999999</v>
      </c>
      <c r="AZA3">
        <v>64.570511199999999</v>
      </c>
      <c r="AZB3">
        <v>66.715342079999999</v>
      </c>
      <c r="AZC3">
        <v>68.860172950000006</v>
      </c>
      <c r="AZD3">
        <v>71.005003819999999</v>
      </c>
      <c r="AZE3">
        <v>73.1498347</v>
      </c>
      <c r="AZF3">
        <v>75.294665570000006</v>
      </c>
      <c r="AZG3">
        <v>76.055830330000006</v>
      </c>
      <c r="AZH3">
        <v>75.494685930000003</v>
      </c>
      <c r="AZI3">
        <v>74.933541539999993</v>
      </c>
      <c r="AZJ3">
        <v>74.372397140000004</v>
      </c>
      <c r="AZK3">
        <v>73.81125274</v>
      </c>
      <c r="AZL3">
        <v>73.250108339999997</v>
      </c>
      <c r="AZM3">
        <v>72.688963939999994</v>
      </c>
      <c r="AZN3">
        <v>72.127819540000004</v>
      </c>
      <c r="AZO3">
        <v>70.908624320000001</v>
      </c>
      <c r="AZP3">
        <v>69.60812267</v>
      </c>
      <c r="AZQ3">
        <v>68.307621019999999</v>
      </c>
      <c r="AZR3">
        <v>67.007119369999998</v>
      </c>
      <c r="AZS3">
        <v>65.489664939999997</v>
      </c>
      <c r="AZT3">
        <v>63.936575089999998</v>
      </c>
      <c r="AZU3">
        <v>62.38348525</v>
      </c>
      <c r="AZV3">
        <v>60.8303954</v>
      </c>
      <c r="AZW3">
        <v>58.703733550000003</v>
      </c>
      <c r="AZX3">
        <v>53.935210669999996</v>
      </c>
      <c r="AZY3">
        <v>48.474765120000001</v>
      </c>
      <c r="AZZ3">
        <v>42.799071009999999</v>
      </c>
      <c r="BAA3">
        <v>37.123376890000003</v>
      </c>
      <c r="BAB3">
        <v>31.44768277</v>
      </c>
      <c r="BAC3">
        <v>25.757369650000001</v>
      </c>
      <c r="BAD3">
        <v>18.908284559999998</v>
      </c>
      <c r="BAE3">
        <v>4.9120200000000001</v>
      </c>
      <c r="BAF3">
        <v>10.192019999999999</v>
      </c>
      <c r="BAG3">
        <v>15.472020000000001</v>
      </c>
      <c r="BAH3">
        <v>20.752020000000002</v>
      </c>
      <c r="BAI3">
        <v>26.032019999999999</v>
      </c>
      <c r="BAJ3">
        <v>31.31202</v>
      </c>
      <c r="BAK3">
        <v>36.592019999999998</v>
      </c>
      <c r="BAL3">
        <v>39.255156130000003</v>
      </c>
      <c r="BAM3">
        <v>41.541650070000003</v>
      </c>
      <c r="BAN3">
        <v>43.828144000000002</v>
      </c>
      <c r="BAO3">
        <v>46.114637930000001</v>
      </c>
      <c r="BAP3">
        <v>48.367324089999997</v>
      </c>
      <c r="BAQ3">
        <v>50.524534000000003</v>
      </c>
      <c r="BAR3">
        <v>52.681743900000001</v>
      </c>
      <c r="BAS3">
        <v>54.83895381</v>
      </c>
      <c r="BAT3">
        <v>56.996163709999998</v>
      </c>
      <c r="BAU3">
        <v>59.153373620000004</v>
      </c>
      <c r="BAV3">
        <v>61.310583530000002</v>
      </c>
      <c r="BAW3">
        <v>63.46779343</v>
      </c>
      <c r="BAX3">
        <v>65.625003340000006</v>
      </c>
      <c r="BAY3">
        <v>67.782213240000004</v>
      </c>
      <c r="BAZ3">
        <v>69.939423149999996</v>
      </c>
      <c r="BBA3">
        <v>72.096633049999994</v>
      </c>
      <c r="BBB3">
        <v>74.25384296</v>
      </c>
      <c r="BBC3">
        <v>76.018330079999998</v>
      </c>
      <c r="BBD3">
        <v>75.466010429999997</v>
      </c>
      <c r="BBE3">
        <v>74.913690770000002</v>
      </c>
      <c r="BBF3">
        <v>74.361371109999993</v>
      </c>
      <c r="BBG3">
        <v>73.809051449999998</v>
      </c>
      <c r="BBH3">
        <v>73.256731790000003</v>
      </c>
      <c r="BBI3">
        <v>72.704412140000002</v>
      </c>
      <c r="BBJ3">
        <v>72.152092479999993</v>
      </c>
      <c r="BBK3">
        <v>70.953625990000006</v>
      </c>
      <c r="BBL3">
        <v>69.668823630000006</v>
      </c>
      <c r="BBM3">
        <v>68.384021259999997</v>
      </c>
      <c r="BBN3">
        <v>67.099218899999997</v>
      </c>
      <c r="BBO3">
        <v>65.605206910000007</v>
      </c>
      <c r="BBP3">
        <v>64.071494130000005</v>
      </c>
      <c r="BBQ3">
        <v>62.537781340000002</v>
      </c>
      <c r="BBR3">
        <v>61.00406855</v>
      </c>
      <c r="BBS3">
        <v>59.085299810000002</v>
      </c>
      <c r="BBT3">
        <v>54.860023529999999</v>
      </c>
      <c r="BBU3">
        <v>49.417785549999998</v>
      </c>
      <c r="BBV3">
        <v>43.804951359999997</v>
      </c>
      <c r="BBW3">
        <v>38.192117170000003</v>
      </c>
      <c r="BBX3">
        <v>32.579282970000001</v>
      </c>
      <c r="BBY3">
        <v>26.96644878</v>
      </c>
      <c r="BBZ3">
        <v>20.578403470000001</v>
      </c>
      <c r="BCA3">
        <v>2.7472799999999999</v>
      </c>
      <c r="BCB3">
        <v>8.0272799999999993</v>
      </c>
      <c r="BCC3">
        <v>13.30728</v>
      </c>
      <c r="BCD3">
        <v>18.58728</v>
      </c>
      <c r="BCE3">
        <v>23.867280000000001</v>
      </c>
      <c r="BCF3">
        <v>29.147279999999999</v>
      </c>
      <c r="BCG3">
        <v>34.427280000000003</v>
      </c>
      <c r="BCH3">
        <v>37.892973099999999</v>
      </c>
      <c r="BCI3">
        <v>40.192013410000001</v>
      </c>
      <c r="BCJ3">
        <v>42.491053719999996</v>
      </c>
      <c r="BCK3">
        <v>44.790094029999999</v>
      </c>
      <c r="BCL3">
        <v>47.08913433</v>
      </c>
      <c r="BCM3">
        <v>49.333751450000001</v>
      </c>
      <c r="BCN3">
        <v>51.503006720000002</v>
      </c>
      <c r="BCO3">
        <v>53.672262000000003</v>
      </c>
      <c r="BCP3">
        <v>55.841517269999997</v>
      </c>
      <c r="BCQ3">
        <v>58.010772549999999</v>
      </c>
      <c r="BCR3">
        <v>60.180027819999999</v>
      </c>
      <c r="BCS3">
        <v>62.34928309</v>
      </c>
      <c r="BCT3">
        <v>64.518538370000002</v>
      </c>
      <c r="BCU3">
        <v>66.687793639999995</v>
      </c>
      <c r="BCV3">
        <v>68.857048910000003</v>
      </c>
      <c r="BCW3">
        <v>71.026304190000005</v>
      </c>
      <c r="BCX3">
        <v>73.195559459999998</v>
      </c>
      <c r="BCY3">
        <v>75.907128549999996</v>
      </c>
      <c r="BCZ3">
        <v>75.402066469999994</v>
      </c>
      <c r="BDA3">
        <v>74.858445599999996</v>
      </c>
      <c r="BDB3">
        <v>74.314824720000004</v>
      </c>
      <c r="BDC3">
        <v>73.771203839999998</v>
      </c>
      <c r="BDD3">
        <v>73.22758297</v>
      </c>
      <c r="BDE3">
        <v>72.683962089999994</v>
      </c>
      <c r="BDF3">
        <v>72.140341210000003</v>
      </c>
      <c r="BDG3">
        <v>70.961187510000002</v>
      </c>
      <c r="BDH3">
        <v>69.69185521</v>
      </c>
      <c r="BDI3">
        <v>68.422522909999998</v>
      </c>
      <c r="BDJ3">
        <v>67.153190600000002</v>
      </c>
      <c r="BDK3">
        <v>65.680054209999994</v>
      </c>
      <c r="BDL3">
        <v>64.165437560000001</v>
      </c>
      <c r="BDM3">
        <v>62.65082091</v>
      </c>
      <c r="BDN3">
        <v>61.13620426</v>
      </c>
      <c r="BDO3">
        <v>59.444783260000001</v>
      </c>
      <c r="BDP3">
        <v>55.75296719</v>
      </c>
      <c r="BDQ3">
        <v>50.262985270000001</v>
      </c>
      <c r="BDR3">
        <v>44.713217159999999</v>
      </c>
      <c r="BDS3">
        <v>39.16203076</v>
      </c>
      <c r="BDT3">
        <v>33.610844360000002</v>
      </c>
      <c r="BDU3">
        <v>28.059657959999999</v>
      </c>
      <c r="BDV3">
        <v>22.089082510000001</v>
      </c>
      <c r="BDW3">
        <v>0.58253999999999995</v>
      </c>
      <c r="BDX3">
        <v>5.8625400000000001</v>
      </c>
      <c r="BDY3">
        <v>11.14254</v>
      </c>
      <c r="BDZ3">
        <v>16.422540000000001</v>
      </c>
      <c r="BEA3">
        <v>21.702539999999999</v>
      </c>
      <c r="BEB3">
        <v>26.98254</v>
      </c>
      <c r="BEC3">
        <v>32.262540000000001</v>
      </c>
      <c r="BED3">
        <v>36.518503209999999</v>
      </c>
      <c r="BEE3">
        <v>38.829759009999997</v>
      </c>
      <c r="BEF3">
        <v>41.141014800000001</v>
      </c>
      <c r="BEG3">
        <v>43.452270589999998</v>
      </c>
      <c r="BEH3">
        <v>45.763526390000003</v>
      </c>
      <c r="BEI3">
        <v>48.07478218</v>
      </c>
      <c r="BEJ3">
        <v>50.310848880000002</v>
      </c>
      <c r="BEK3">
        <v>52.491831910000002</v>
      </c>
      <c r="BEL3">
        <v>54.672814930000001</v>
      </c>
      <c r="BEM3">
        <v>56.853797960000001</v>
      </c>
      <c r="BEN3">
        <v>59.034780990000002</v>
      </c>
      <c r="BEO3">
        <v>61.215764020000002</v>
      </c>
      <c r="BEP3">
        <v>63.396747040000001</v>
      </c>
      <c r="BEQ3">
        <v>65.577730070000001</v>
      </c>
      <c r="BER3">
        <v>67.758713099999994</v>
      </c>
      <c r="BES3">
        <v>69.939696119999994</v>
      </c>
      <c r="BET3">
        <v>72.120679150000001</v>
      </c>
      <c r="BEU3">
        <v>74.846907939999994</v>
      </c>
      <c r="BEV3">
        <v>75.30396983</v>
      </c>
      <c r="BEW3">
        <v>74.76898851</v>
      </c>
      <c r="BEX3">
        <v>74.23400719</v>
      </c>
      <c r="BEY3">
        <v>73.69902587</v>
      </c>
      <c r="BEZ3">
        <v>73.16404455</v>
      </c>
      <c r="BFA3">
        <v>72.62906323</v>
      </c>
      <c r="BFB3">
        <v>72.09408191</v>
      </c>
      <c r="BFC3">
        <v>70.932964699999999</v>
      </c>
      <c r="BFD3">
        <v>69.679013859999998</v>
      </c>
      <c r="BFE3">
        <v>68.425063019999996</v>
      </c>
      <c r="BFF3">
        <v>67.171112179999994</v>
      </c>
      <c r="BFG3">
        <v>65.716622939999993</v>
      </c>
      <c r="BFH3">
        <v>64.220967799999997</v>
      </c>
      <c r="BFI3">
        <v>62.72531266</v>
      </c>
      <c r="BFJ3">
        <v>61.229657510000003</v>
      </c>
      <c r="BFK3">
        <v>59.734002369999999</v>
      </c>
      <c r="BFL3">
        <v>56.628323020000003</v>
      </c>
      <c r="BFM3">
        <v>51.12042134</v>
      </c>
      <c r="BFN3">
        <v>45.612519659999997</v>
      </c>
      <c r="BFO3">
        <v>40.104617990000001</v>
      </c>
      <c r="BFP3">
        <v>34.596716309999998</v>
      </c>
      <c r="BFQ3">
        <v>29.088814630000002</v>
      </c>
      <c r="BFR3">
        <v>23.456338670000001</v>
      </c>
      <c r="BFS3">
        <v>3.6978</v>
      </c>
      <c r="BFT3">
        <v>8.9778000000000002</v>
      </c>
      <c r="BFU3">
        <v>14.2578</v>
      </c>
      <c r="BFV3">
        <v>19.537800000000001</v>
      </c>
      <c r="BFW3">
        <v>24.817799999999998</v>
      </c>
      <c r="BFX3">
        <v>30.097799999999999</v>
      </c>
      <c r="BFY3">
        <v>35.1323443</v>
      </c>
      <c r="BFZ3">
        <v>37.455498409999997</v>
      </c>
      <c r="BGA3">
        <v>39.778652510000001</v>
      </c>
      <c r="BGB3">
        <v>42.101806609999997</v>
      </c>
      <c r="BGC3">
        <v>44.424960710000001</v>
      </c>
      <c r="BGD3">
        <v>46.748114809999997</v>
      </c>
      <c r="BGE3">
        <v>49.071268910000001</v>
      </c>
      <c r="BGF3">
        <v>51.298323840000002</v>
      </c>
      <c r="BGG3">
        <v>53.490730769999999</v>
      </c>
      <c r="BGH3">
        <v>55.683137700000003</v>
      </c>
      <c r="BGI3">
        <v>57.87554463</v>
      </c>
      <c r="BGJ3">
        <v>60.067951549999997</v>
      </c>
      <c r="BGK3">
        <v>62.260358480000001</v>
      </c>
      <c r="BGL3">
        <v>64.452765409999998</v>
      </c>
      <c r="BGM3">
        <v>66.645172340000002</v>
      </c>
      <c r="BGN3">
        <v>68.837579259999998</v>
      </c>
      <c r="BGO3">
        <v>71.029986190000002</v>
      </c>
      <c r="BGP3">
        <v>73.770494850000006</v>
      </c>
      <c r="BGQ3">
        <v>75.172618810000003</v>
      </c>
      <c r="BGR3">
        <v>74.64627591</v>
      </c>
      <c r="BGS3">
        <v>74.119933009999997</v>
      </c>
      <c r="BGT3">
        <v>73.593590109999994</v>
      </c>
      <c r="BGU3">
        <v>73.067247210000005</v>
      </c>
      <c r="BGV3">
        <v>72.540904310000002</v>
      </c>
      <c r="BGW3">
        <v>72.014561409999999</v>
      </c>
      <c r="BGX3">
        <v>70.870320000000007</v>
      </c>
      <c r="BGY3">
        <v>69.631784999999994</v>
      </c>
      <c r="BGZ3">
        <v>68.393250010000003</v>
      </c>
      <c r="BHA3">
        <v>67.154715019999998</v>
      </c>
      <c r="BHB3">
        <v>65.716938130000003</v>
      </c>
      <c r="BHC3">
        <v>64.240237149999999</v>
      </c>
      <c r="BHD3">
        <v>62.763536160000001</v>
      </c>
      <c r="BHE3">
        <v>61.286835179999997</v>
      </c>
      <c r="BHF3">
        <v>59.810134189999999</v>
      </c>
      <c r="BHG3">
        <v>57.295164929999999</v>
      </c>
      <c r="BHH3">
        <v>51.971642639999999</v>
      </c>
      <c r="BHI3">
        <v>46.494572660000003</v>
      </c>
      <c r="BHJ3">
        <v>41.017502669999999</v>
      </c>
      <c r="BHK3">
        <v>35.540432690000003</v>
      </c>
      <c r="BHL3">
        <v>30.063362699999999</v>
      </c>
      <c r="BHM3">
        <v>24.586292719999999</v>
      </c>
      <c r="BHN3">
        <v>18.14725537</v>
      </c>
      <c r="BHO3">
        <v>1.5330600000000001</v>
      </c>
      <c r="BHP3">
        <v>6.8130600000000001</v>
      </c>
      <c r="BHQ3">
        <v>12.093059999999999</v>
      </c>
      <c r="BHR3">
        <v>17.373059999999999</v>
      </c>
      <c r="BHS3">
        <v>22.65306</v>
      </c>
      <c r="BHT3">
        <v>27.933060000000001</v>
      </c>
      <c r="BHU3">
        <v>33.213059999999999</v>
      </c>
      <c r="BHV3">
        <v>36.069805170000002</v>
      </c>
      <c r="BHW3">
        <v>38.40455223</v>
      </c>
      <c r="BHX3">
        <v>40.739299279999997</v>
      </c>
      <c r="BHY3">
        <v>43.074046340000002</v>
      </c>
      <c r="BHZ3">
        <v>45.4087934</v>
      </c>
      <c r="BIA3">
        <v>47.743540449999998</v>
      </c>
      <c r="BIB3">
        <v>50.078287510000003</v>
      </c>
      <c r="BIC3">
        <v>52.295887499999999</v>
      </c>
      <c r="BID3">
        <v>54.499426339999999</v>
      </c>
      <c r="BIE3">
        <v>56.70296518</v>
      </c>
      <c r="BIF3">
        <v>58.906504030000001</v>
      </c>
      <c r="BIG3">
        <v>61.110042870000001</v>
      </c>
      <c r="BIH3">
        <v>63.313581710000001</v>
      </c>
      <c r="BII3">
        <v>65.517120550000001</v>
      </c>
      <c r="BIJ3">
        <v>67.720659400000002</v>
      </c>
      <c r="BIK3">
        <v>69.924198239999996</v>
      </c>
      <c r="BIL3">
        <v>72.678621789999994</v>
      </c>
      <c r="BIM3">
        <v>75.008735430000002</v>
      </c>
      <c r="BIN3">
        <v>74.491080490000002</v>
      </c>
      <c r="BIO3">
        <v>73.973425550000002</v>
      </c>
      <c r="BIP3">
        <v>73.455770610000002</v>
      </c>
      <c r="BIQ3">
        <v>72.938115659999994</v>
      </c>
      <c r="BIR3">
        <v>72.420460719999994</v>
      </c>
      <c r="BIS3">
        <v>71.902805779999994</v>
      </c>
      <c r="BIT3">
        <v>70.774374879999996</v>
      </c>
      <c r="BIU3">
        <v>69.551397929999993</v>
      </c>
      <c r="BIV3">
        <v>68.328420989999998</v>
      </c>
      <c r="BIW3">
        <v>67.105444039999995</v>
      </c>
      <c r="BIX3">
        <v>65.682700569999994</v>
      </c>
      <c r="BIY3">
        <v>64.225057379999996</v>
      </c>
      <c r="BIZ3">
        <v>62.767414189999997</v>
      </c>
      <c r="BJA3">
        <v>61.309770999999998</v>
      </c>
      <c r="BJB3">
        <v>59.852127809999999</v>
      </c>
      <c r="BJC3">
        <v>57.547137620000001</v>
      </c>
      <c r="BJD3">
        <v>52.755240980000004</v>
      </c>
      <c r="BJE3">
        <v>47.309287089999998</v>
      </c>
      <c r="BJF3">
        <v>41.8633332</v>
      </c>
      <c r="BJG3">
        <v>36.417379310000001</v>
      </c>
      <c r="BJH3">
        <v>30.971425419999999</v>
      </c>
      <c r="BJI3">
        <v>25.525471530000001</v>
      </c>
      <c r="BJJ3">
        <v>19.40215044</v>
      </c>
      <c r="BJK3">
        <v>4.64832</v>
      </c>
      <c r="BJL3">
        <v>9.9283199999999994</v>
      </c>
      <c r="BJM3">
        <v>15.208320000000001</v>
      </c>
      <c r="BJN3">
        <v>20.488320000000002</v>
      </c>
      <c r="BJO3">
        <v>25.768319999999999</v>
      </c>
      <c r="BJP3">
        <v>31.04832</v>
      </c>
      <c r="BJQ3">
        <v>34.673220839999999</v>
      </c>
      <c r="BJR3">
        <v>37.019265760000003</v>
      </c>
      <c r="BJS3">
        <v>39.36531068</v>
      </c>
      <c r="BJT3">
        <v>41.711355599999997</v>
      </c>
      <c r="BJU3">
        <v>44.057400530000002</v>
      </c>
      <c r="BJV3">
        <v>46.40344545</v>
      </c>
      <c r="BJW3">
        <v>48.749490369999997</v>
      </c>
      <c r="BJX3">
        <v>51.088864719999997</v>
      </c>
      <c r="BJY3">
        <v>53.303253789999999</v>
      </c>
      <c r="BJZ3">
        <v>55.517642860000002</v>
      </c>
      <c r="BKA3">
        <v>57.732031929999998</v>
      </c>
      <c r="BKB3">
        <v>59.946421000000001</v>
      </c>
      <c r="BKC3">
        <v>62.160810069999997</v>
      </c>
      <c r="BKD3">
        <v>64.375199140000007</v>
      </c>
      <c r="BKE3">
        <v>66.589588210000002</v>
      </c>
      <c r="BKF3">
        <v>68.803977279999998</v>
      </c>
      <c r="BKG3">
        <v>71.571963620000005</v>
      </c>
      <c r="BKH3">
        <v>74.339949950000005</v>
      </c>
      <c r="BKI3">
        <v>74.304026129999997</v>
      </c>
      <c r="BKJ3">
        <v>73.795152939999994</v>
      </c>
      <c r="BKK3">
        <v>73.286279750000006</v>
      </c>
      <c r="BKL3">
        <v>72.777406549999995</v>
      </c>
      <c r="BKM3">
        <v>72.268533360000006</v>
      </c>
      <c r="BKN3">
        <v>71.759660170000004</v>
      </c>
      <c r="BKO3">
        <v>70.646052819999994</v>
      </c>
      <c r="BKP3">
        <v>69.438870800000004</v>
      </c>
      <c r="BKQ3">
        <v>68.231688790000007</v>
      </c>
      <c r="BKR3">
        <v>67.024506770000002</v>
      </c>
      <c r="BKS3">
        <v>65.615341509999993</v>
      </c>
      <c r="BKT3">
        <v>64.176956649999994</v>
      </c>
      <c r="BKU3">
        <v>62.738571800000003</v>
      </c>
      <c r="BKV3">
        <v>61.300186949999997</v>
      </c>
      <c r="BKW3">
        <v>59.861802089999998</v>
      </c>
      <c r="BKX3">
        <v>57.784358879999999</v>
      </c>
      <c r="BKY3">
        <v>53.475102769999999</v>
      </c>
      <c r="BKZ3">
        <v>48.060738739999998</v>
      </c>
      <c r="BLA3">
        <v>42.646374700000003</v>
      </c>
      <c r="BLB3">
        <v>37.232010670000001</v>
      </c>
      <c r="BLC3">
        <v>31.81764664</v>
      </c>
      <c r="BLD3">
        <v>26.403282610000002</v>
      </c>
      <c r="BLE3">
        <v>20.546326109999999</v>
      </c>
      <c r="BLF3">
        <v>2.4835799999999999</v>
      </c>
      <c r="BLG3">
        <v>7.7635800000000001</v>
      </c>
      <c r="BLH3">
        <v>13.04358</v>
      </c>
      <c r="BLI3">
        <v>18.32358</v>
      </c>
      <c r="BLJ3">
        <v>23.603580000000001</v>
      </c>
      <c r="BLK3">
        <v>28.883579999999998</v>
      </c>
      <c r="BLL3">
        <v>33.266259720000001</v>
      </c>
      <c r="BLM3">
        <v>35.623316379999999</v>
      </c>
      <c r="BLN3">
        <v>37.980373040000003</v>
      </c>
      <c r="BLO3">
        <v>40.337429710000002</v>
      </c>
      <c r="BLP3">
        <v>42.69448637</v>
      </c>
      <c r="BLQ3">
        <v>45.051543029999998</v>
      </c>
      <c r="BLR3">
        <v>47.408599690000003</v>
      </c>
      <c r="BLS3">
        <v>49.76565635</v>
      </c>
      <c r="BLT3">
        <v>52.095172239999997</v>
      </c>
      <c r="BLU3">
        <v>54.320138829999998</v>
      </c>
      <c r="BLV3">
        <v>56.545105419999999</v>
      </c>
      <c r="BLW3">
        <v>58.77007201</v>
      </c>
      <c r="BLX3">
        <v>60.995038600000001</v>
      </c>
      <c r="BLY3">
        <v>63.220005200000003</v>
      </c>
      <c r="BLZ3">
        <v>65.444971789999997</v>
      </c>
      <c r="BMA3">
        <v>67.669938380000005</v>
      </c>
      <c r="BMB3">
        <v>70.451146620000003</v>
      </c>
      <c r="BMC3">
        <v>73.232354860000001</v>
      </c>
      <c r="BMD3">
        <v>74.085616900000005</v>
      </c>
      <c r="BME3">
        <v>73.585657909999995</v>
      </c>
      <c r="BMF3">
        <v>73.085698919999999</v>
      </c>
      <c r="BMG3">
        <v>72.585739930000003</v>
      </c>
      <c r="BMH3">
        <v>72.085780929999999</v>
      </c>
      <c r="BMI3">
        <v>71.585821940000002</v>
      </c>
      <c r="BMJ3">
        <v>70.486115029999993</v>
      </c>
      <c r="BMK3">
        <v>69.295048010000002</v>
      </c>
      <c r="BML3">
        <v>68.103980989999997</v>
      </c>
      <c r="BMM3">
        <v>66.912913970000005</v>
      </c>
      <c r="BMN3">
        <v>65.516067829999997</v>
      </c>
      <c r="BMO3">
        <v>64.097226460000002</v>
      </c>
      <c r="BMP3">
        <v>62.678385089999999</v>
      </c>
      <c r="BMQ3">
        <v>61.259543720000003</v>
      </c>
      <c r="BMR3">
        <v>59.84070234</v>
      </c>
      <c r="BMS3">
        <v>58.007964010000002</v>
      </c>
      <c r="BMT3">
        <v>54.134570920000002</v>
      </c>
      <c r="BMU3">
        <v>48.752436879999998</v>
      </c>
      <c r="BMV3">
        <v>43.370302840000001</v>
      </c>
      <c r="BMW3">
        <v>37.988168809999998</v>
      </c>
      <c r="BMX3">
        <v>32.606034770000001</v>
      </c>
      <c r="BMY3">
        <v>27.22390073</v>
      </c>
      <c r="BMZ3">
        <v>21.589393260000001</v>
      </c>
      <c r="BNA3">
        <v>0.31884000000000001</v>
      </c>
      <c r="BNB3">
        <v>5.59884</v>
      </c>
      <c r="BNC3">
        <v>10.87884</v>
      </c>
      <c r="BND3">
        <v>16.158840000000001</v>
      </c>
      <c r="BNE3">
        <v>21.438839999999999</v>
      </c>
      <c r="BNF3">
        <v>26.71884</v>
      </c>
      <c r="BNG3">
        <v>31.83666448</v>
      </c>
      <c r="BNH3">
        <v>34.217202929999999</v>
      </c>
      <c r="BNI3">
        <v>36.584993089999998</v>
      </c>
      <c r="BNJ3">
        <v>38.952783250000003</v>
      </c>
      <c r="BNK3">
        <v>41.320573410000002</v>
      </c>
      <c r="BNL3">
        <v>43.68836357</v>
      </c>
      <c r="BNM3">
        <v>46.056153729999998</v>
      </c>
      <c r="BNN3">
        <v>48.423943889999997</v>
      </c>
      <c r="BNO3">
        <v>50.791734050000002</v>
      </c>
      <c r="BNP3">
        <v>53.110981070000001</v>
      </c>
      <c r="BNQ3">
        <v>55.346260370000003</v>
      </c>
      <c r="BNR3">
        <v>57.581539669999998</v>
      </c>
      <c r="BNS3">
        <v>59.81681897</v>
      </c>
      <c r="BNT3">
        <v>62.052098260000001</v>
      </c>
      <c r="BNU3">
        <v>64.287377559999996</v>
      </c>
      <c r="BNV3">
        <v>66.522656859999998</v>
      </c>
      <c r="BNW3">
        <v>69.316755990000004</v>
      </c>
      <c r="BNX3">
        <v>72.110855110000003</v>
      </c>
      <c r="BNY3">
        <v>73.836261410000006</v>
      </c>
      <c r="BNZ3">
        <v>73.345382779999994</v>
      </c>
      <c r="BOA3">
        <v>72.854504149999997</v>
      </c>
      <c r="BOB3">
        <v>72.363625510000006</v>
      </c>
      <c r="BOC3">
        <v>71.872746879999994</v>
      </c>
      <c r="BOD3">
        <v>71.381868249999997</v>
      </c>
      <c r="BOE3">
        <v>70.295190250000005</v>
      </c>
      <c r="BOF3">
        <v>69.120631320000001</v>
      </c>
      <c r="BOG3">
        <v>67.946072400000006</v>
      </c>
      <c r="BOH3">
        <v>66.771513470000002</v>
      </c>
      <c r="BOI3">
        <v>65.385899690000002</v>
      </c>
      <c r="BOJ3">
        <v>63.986960699999997</v>
      </c>
      <c r="BOK3">
        <v>62.58802172</v>
      </c>
      <c r="BOL3">
        <v>61.189082730000003</v>
      </c>
      <c r="BOM3">
        <v>59.790143749999999</v>
      </c>
      <c r="BON3">
        <v>58.218772319999999</v>
      </c>
      <c r="BOO3">
        <v>54.73653109</v>
      </c>
      <c r="BOP3">
        <v>49.38741323</v>
      </c>
      <c r="BOQ3">
        <v>44.038295380000001</v>
      </c>
      <c r="BOR3">
        <v>38.689177520000001</v>
      </c>
      <c r="BOS3">
        <v>33.340059670000002</v>
      </c>
      <c r="BOT3">
        <v>27.990941809999999</v>
      </c>
      <c r="BOU3">
        <v>22.539842849999999</v>
      </c>
      <c r="BOV3">
        <v>16.50898381</v>
      </c>
      <c r="BOW3">
        <v>3.4340999999999999</v>
      </c>
      <c r="BOX3">
        <v>8.7141000000000002</v>
      </c>
      <c r="BOY3">
        <v>13.9941</v>
      </c>
      <c r="BOZ3">
        <v>19.274100000000001</v>
      </c>
      <c r="BPA3">
        <v>24.554099999999998</v>
      </c>
      <c r="BPB3">
        <v>29.834099999999999</v>
      </c>
      <c r="BPC3">
        <v>32.801403149999999</v>
      </c>
      <c r="BPD3">
        <v>35.179655539999999</v>
      </c>
      <c r="BPE3">
        <v>37.557907929999999</v>
      </c>
      <c r="BPF3">
        <v>39.936160319999999</v>
      </c>
      <c r="BPG3">
        <v>42.314412709999999</v>
      </c>
      <c r="BPH3">
        <v>44.692665099999999</v>
      </c>
      <c r="BPI3">
        <v>47.070917479999999</v>
      </c>
      <c r="BPJ3">
        <v>49.449169869999999</v>
      </c>
      <c r="BPK3">
        <v>51.827422259999999</v>
      </c>
      <c r="BPL3">
        <v>54.136003350000003</v>
      </c>
      <c r="BPM3">
        <v>56.381337510000002</v>
      </c>
      <c r="BPN3">
        <v>58.62667167</v>
      </c>
      <c r="BPO3">
        <v>60.87200584</v>
      </c>
      <c r="BPP3">
        <v>63.117339999999999</v>
      </c>
      <c r="BPQ3">
        <v>65.362674159999997</v>
      </c>
      <c r="BPR3">
        <v>68.169341869999997</v>
      </c>
      <c r="BPS3">
        <v>70.976009570000002</v>
      </c>
      <c r="BPT3">
        <v>73.556293269999998</v>
      </c>
      <c r="BPU3">
        <v>73.074690480000001</v>
      </c>
      <c r="BPV3">
        <v>72.593087699999998</v>
      </c>
      <c r="BPW3">
        <v>72.111484910000001</v>
      </c>
      <c r="BPX3">
        <v>71.629882120000005</v>
      </c>
      <c r="BPY3">
        <v>71.148279329999994</v>
      </c>
      <c r="BPZ3">
        <v>70.073799910000005</v>
      </c>
      <c r="BQA3">
        <v>68.916206130000006</v>
      </c>
      <c r="BQB3">
        <v>67.758612360000001</v>
      </c>
      <c r="BQC3">
        <v>66.601018580000002</v>
      </c>
      <c r="BQD3">
        <v>65.225701959999995</v>
      </c>
      <c r="BQE3">
        <v>63.847088390000003</v>
      </c>
      <c r="BQF3">
        <v>62.468474829999998</v>
      </c>
      <c r="BQG3">
        <v>61.08986127</v>
      </c>
      <c r="BQH3">
        <v>59.711247700000001</v>
      </c>
      <c r="BQI3">
        <v>58.332634140000003</v>
      </c>
      <c r="BQJ3">
        <v>55.283483590000003</v>
      </c>
      <c r="BQK3">
        <v>49.968296039999998</v>
      </c>
      <c r="BQL3">
        <v>44.653108490000001</v>
      </c>
      <c r="BQM3">
        <v>39.337920930000003</v>
      </c>
      <c r="BQN3">
        <v>34.022733379999998</v>
      </c>
      <c r="BQO3">
        <v>28.707545830000001</v>
      </c>
      <c r="BQP3">
        <v>23.39235828</v>
      </c>
      <c r="BQQ3">
        <v>17.494827180000001</v>
      </c>
      <c r="BQR3">
        <v>1.26936</v>
      </c>
      <c r="BQS3">
        <v>6.5493600000000001</v>
      </c>
      <c r="BQT3">
        <v>11.829359999999999</v>
      </c>
      <c r="BQU3">
        <v>17.109359999999999</v>
      </c>
      <c r="BQV3">
        <v>22.38936</v>
      </c>
      <c r="BQW3">
        <v>27.669360000000001</v>
      </c>
      <c r="BQX3">
        <v>31.376376400000002</v>
      </c>
      <c r="BQY3">
        <v>33.764825960000003</v>
      </c>
      <c r="BQZ3">
        <v>36.153275520000001</v>
      </c>
      <c r="BRA3">
        <v>38.541725079999999</v>
      </c>
      <c r="BRB3">
        <v>40.930174639999997</v>
      </c>
      <c r="BRC3">
        <v>43.318624200000002</v>
      </c>
      <c r="BRD3">
        <v>45.707073770000001</v>
      </c>
      <c r="BRE3">
        <v>48.095523329999999</v>
      </c>
      <c r="BRF3">
        <v>50.483972889999997</v>
      </c>
      <c r="BRG3">
        <v>52.872422450000002</v>
      </c>
      <c r="BRH3">
        <v>55.169953110000002</v>
      </c>
      <c r="BRI3">
        <v>57.425090490000002</v>
      </c>
      <c r="BRJ3">
        <v>59.680227879999997</v>
      </c>
      <c r="BRK3">
        <v>61.935365259999998</v>
      </c>
      <c r="BRL3">
        <v>64.190502649999999</v>
      </c>
      <c r="BRM3">
        <v>67.009424379999999</v>
      </c>
      <c r="BRN3">
        <v>69.828346109999998</v>
      </c>
      <c r="BRO3">
        <v>72.647267839999998</v>
      </c>
      <c r="BRP3">
        <v>72.773882490000005</v>
      </c>
      <c r="BRQ3">
        <v>72.301776410000002</v>
      </c>
      <c r="BRR3">
        <v>71.829670329999999</v>
      </c>
      <c r="BRS3">
        <v>71.357564249999996</v>
      </c>
      <c r="BRT3">
        <v>70.885458170000007</v>
      </c>
      <c r="BRU3">
        <v>69.822379400000003</v>
      </c>
      <c r="BRV3">
        <v>68.682263649999996</v>
      </c>
      <c r="BRW3">
        <v>67.542147909999997</v>
      </c>
      <c r="BRX3">
        <v>66.394020420000004</v>
      </c>
      <c r="BRY3">
        <v>65.03621081</v>
      </c>
      <c r="BRZ3">
        <v>63.678401200000003</v>
      </c>
      <c r="BSA3">
        <v>62.320591589999999</v>
      </c>
      <c r="BSB3">
        <v>60.962781970000002</v>
      </c>
      <c r="BSC3">
        <v>59.604972359999998</v>
      </c>
      <c r="BSD3">
        <v>58.247162750000001</v>
      </c>
      <c r="BSE3">
        <v>55.461277920000001</v>
      </c>
      <c r="BSF3">
        <v>50.497372349999999</v>
      </c>
      <c r="BSG3">
        <v>45.21714085</v>
      </c>
      <c r="BSH3">
        <v>39.936909360000001</v>
      </c>
      <c r="BSI3">
        <v>34.656677870000003</v>
      </c>
      <c r="BSJ3">
        <v>29.376446380000001</v>
      </c>
      <c r="BSK3">
        <v>24.096214889999999</v>
      </c>
      <c r="BSL3">
        <v>18.399311869999998</v>
      </c>
      <c r="BSM3">
        <v>4.38462</v>
      </c>
      <c r="BSN3">
        <v>9.6646199999999993</v>
      </c>
      <c r="BSO3">
        <v>14.94462</v>
      </c>
      <c r="BSP3">
        <v>20.224620000000002</v>
      </c>
      <c r="BSQ3">
        <v>25.504619999999999</v>
      </c>
      <c r="BSR3">
        <v>29.94256584</v>
      </c>
      <c r="BSS3">
        <v>32.340953089999999</v>
      </c>
      <c r="BST3">
        <v>34.739340349999999</v>
      </c>
      <c r="BSU3">
        <v>37.137727599999998</v>
      </c>
      <c r="BSV3">
        <v>39.536114859999998</v>
      </c>
      <c r="BSW3">
        <v>41.934502109999997</v>
      </c>
      <c r="BSX3">
        <v>44.332889369999997</v>
      </c>
      <c r="BSY3">
        <v>46.731276620000003</v>
      </c>
      <c r="BSZ3">
        <v>49.129663880000003</v>
      </c>
      <c r="BTA3">
        <v>51.528051130000001</v>
      </c>
      <c r="BTB3">
        <v>53.92643838</v>
      </c>
      <c r="BTC3">
        <v>56.212546019999998</v>
      </c>
      <c r="BTD3">
        <v>58.477240539999997</v>
      </c>
      <c r="BTE3">
        <v>60.741935060000003</v>
      </c>
      <c r="BTF3">
        <v>63.006629580000002</v>
      </c>
      <c r="BTG3">
        <v>65.837497729999995</v>
      </c>
      <c r="BTH3">
        <v>68.668365879999996</v>
      </c>
      <c r="BTI3">
        <v>71.499234029999997</v>
      </c>
      <c r="BTJ3">
        <v>72.443214019999999</v>
      </c>
      <c r="BTK3">
        <v>71.980847339999997</v>
      </c>
      <c r="BTL3">
        <v>71.518480670000002</v>
      </c>
      <c r="BTM3">
        <v>71.056113999999994</v>
      </c>
      <c r="BTN3">
        <v>70.593747329999999</v>
      </c>
      <c r="BTO3">
        <v>69.541296270000004</v>
      </c>
      <c r="BTP3">
        <v>68.419219859999998</v>
      </c>
      <c r="BTQ3">
        <v>67.297143449999993</v>
      </c>
      <c r="BTR3">
        <v>66.15453565</v>
      </c>
      <c r="BTS3">
        <v>64.818056229999996</v>
      </c>
      <c r="BTT3">
        <v>63.481576820000001</v>
      </c>
      <c r="BTU3">
        <v>62.145097399999997</v>
      </c>
      <c r="BTV3">
        <v>60.808617990000002</v>
      </c>
      <c r="BTW3">
        <v>59.472138569999998</v>
      </c>
      <c r="BTX3">
        <v>58.135659150000002</v>
      </c>
      <c r="BTY3">
        <v>55.582385090000002</v>
      </c>
      <c r="BTZ3">
        <v>50.976640590000002</v>
      </c>
      <c r="BUA3">
        <v>45.732487759999998</v>
      </c>
      <c r="BUB3">
        <v>40.488334940000001</v>
      </c>
      <c r="BUC3">
        <v>35.244182109999997</v>
      </c>
      <c r="BUD3">
        <v>30.00002928</v>
      </c>
      <c r="BUE3">
        <v>24.755876449999999</v>
      </c>
      <c r="BUF3">
        <v>19.228601009999998</v>
      </c>
      <c r="BUG3">
        <v>2.2198799999999999</v>
      </c>
      <c r="BUH3">
        <v>7.4998800000000001</v>
      </c>
      <c r="BUI3">
        <v>12.77988</v>
      </c>
      <c r="BUJ3">
        <v>18.05988</v>
      </c>
      <c r="BUK3">
        <v>23.339880000000001</v>
      </c>
      <c r="BUL3">
        <v>28.446936139999998</v>
      </c>
      <c r="BUM3">
        <v>30.908470779999998</v>
      </c>
      <c r="BUN3">
        <v>33.316541290000004</v>
      </c>
      <c r="BUO3">
        <v>35.724611799999998</v>
      </c>
      <c r="BUP3">
        <v>38.13268231</v>
      </c>
      <c r="BUQ3">
        <v>40.540752830000002</v>
      </c>
      <c r="BUR3">
        <v>42.948823339999997</v>
      </c>
      <c r="BUS3">
        <v>45.356893849999999</v>
      </c>
      <c r="BUT3">
        <v>47.76496436</v>
      </c>
      <c r="BUU3">
        <v>50.173034880000003</v>
      </c>
      <c r="BUV3">
        <v>52.581105389999998</v>
      </c>
      <c r="BUW3">
        <v>54.989175899999999</v>
      </c>
      <c r="BUX3">
        <v>57.263499289999999</v>
      </c>
      <c r="BUY3">
        <v>59.53750986</v>
      </c>
      <c r="BUZ3">
        <v>61.811520440000002</v>
      </c>
      <c r="BVA3">
        <v>64.654033659999996</v>
      </c>
      <c r="BVB3">
        <v>67.496546890000005</v>
      </c>
      <c r="BVC3">
        <v>70.339060110000005</v>
      </c>
      <c r="BVD3">
        <v>72.082907140000003</v>
      </c>
      <c r="BVE3">
        <v>71.630541170000001</v>
      </c>
      <c r="BVF3">
        <v>71.178175190000005</v>
      </c>
      <c r="BVG3">
        <v>70.725809209999994</v>
      </c>
      <c r="BVH3">
        <v>70.273443240000006</v>
      </c>
      <c r="BVI3">
        <v>69.230865809999997</v>
      </c>
      <c r="BVJ3">
        <v>68.127431700000002</v>
      </c>
      <c r="BVK3">
        <v>67.023997589999993</v>
      </c>
      <c r="BVL3">
        <v>65.886363630000005</v>
      </c>
      <c r="BVM3">
        <v>64.571781279999996</v>
      </c>
      <c r="BVN3">
        <v>63.257198930000001</v>
      </c>
      <c r="BVO3">
        <v>61.942616579999999</v>
      </c>
      <c r="BVP3">
        <v>60.628034220000004</v>
      </c>
      <c r="BVQ3">
        <v>59.313451870000002</v>
      </c>
      <c r="BVR3">
        <v>57.99886952</v>
      </c>
      <c r="BVS3">
        <v>55.692429629999999</v>
      </c>
      <c r="BVT3">
        <v>51.407855249999997</v>
      </c>
      <c r="BVU3">
        <v>46.20098703</v>
      </c>
      <c r="BVV3">
        <v>40.994118810000003</v>
      </c>
      <c r="BVW3">
        <v>35.787250589999999</v>
      </c>
      <c r="BVX3">
        <v>30.580382360000002</v>
      </c>
      <c r="BVY3">
        <v>25.373514140000001</v>
      </c>
      <c r="BVZ3">
        <v>19.9882189</v>
      </c>
      <c r="BWA3">
        <v>14.422104709999999</v>
      </c>
      <c r="BWB3">
        <v>5.5140000000000002E-2</v>
      </c>
      <c r="BWC3">
        <v>5.33514</v>
      </c>
      <c r="BWD3">
        <v>10.61514</v>
      </c>
      <c r="BWE3">
        <v>15.89514</v>
      </c>
      <c r="BWF3">
        <v>21.175139999999999</v>
      </c>
      <c r="BWG3">
        <v>26.45514</v>
      </c>
      <c r="BWH3">
        <v>29.467799490000001</v>
      </c>
      <c r="BWI3">
        <v>31.88530342</v>
      </c>
      <c r="BWJ3">
        <v>34.302807350000002</v>
      </c>
      <c r="BWK3">
        <v>36.720311279999997</v>
      </c>
      <c r="BWL3">
        <v>39.137815209999999</v>
      </c>
      <c r="BWM3">
        <v>41.555319150000003</v>
      </c>
      <c r="BWN3">
        <v>43.972823079999998</v>
      </c>
      <c r="BWO3">
        <v>46.39032701</v>
      </c>
      <c r="BWP3">
        <v>48.807830940000002</v>
      </c>
      <c r="BWQ3">
        <v>51.225334869999998</v>
      </c>
      <c r="BWR3">
        <v>53.6428388</v>
      </c>
      <c r="BWS3">
        <v>56.03944139</v>
      </c>
      <c r="BWT3">
        <v>58.322531499999997</v>
      </c>
      <c r="BWU3">
        <v>60.605621620000001</v>
      </c>
      <c r="BWV3">
        <v>63.459484260000004</v>
      </c>
      <c r="BWW3">
        <v>66.313346899999999</v>
      </c>
      <c r="BWX3">
        <v>69.167209540000002</v>
      </c>
      <c r="BWY3">
        <v>71.693162029999996</v>
      </c>
      <c r="BWZ3">
        <v>71.251073669999997</v>
      </c>
      <c r="BXA3">
        <v>70.808985309999997</v>
      </c>
      <c r="BXB3">
        <v>70.366896960000005</v>
      </c>
      <c r="BXC3">
        <v>69.924808600000006</v>
      </c>
      <c r="BXD3">
        <v>68.891364440000004</v>
      </c>
      <c r="BXE3">
        <v>67.807211050000006</v>
      </c>
      <c r="BXF3">
        <v>66.723057670000003</v>
      </c>
      <c r="BXG3">
        <v>65.589942789999995</v>
      </c>
      <c r="BXH3">
        <v>64.297858520000005</v>
      </c>
      <c r="BXI3">
        <v>63.005774250000002</v>
      </c>
      <c r="BXJ3">
        <v>61.713689979999998</v>
      </c>
      <c r="BXK3">
        <v>60.421605720000002</v>
      </c>
      <c r="BXL3">
        <v>59.129521449999999</v>
      </c>
      <c r="BXM3">
        <v>57.837437180000002</v>
      </c>
      <c r="BXN3">
        <v>55.791272630000002</v>
      </c>
      <c r="BXO3">
        <v>51.792564970000001</v>
      </c>
      <c r="BXP3">
        <v>46.6242582</v>
      </c>
      <c r="BXQ3">
        <v>41.455951429999999</v>
      </c>
      <c r="BXR3">
        <v>36.287644649999997</v>
      </c>
      <c r="BXS3">
        <v>31.11933788</v>
      </c>
      <c r="BXT3">
        <v>25.951031100000002</v>
      </c>
      <c r="BXU3">
        <v>20.683132709999999</v>
      </c>
      <c r="BXV3">
        <v>15.22657244</v>
      </c>
      <c r="BXW3">
        <v>3.1703999999999999</v>
      </c>
      <c r="BXX3">
        <v>8.4504000000000001</v>
      </c>
      <c r="BXY3">
        <v>13.730399999999999</v>
      </c>
      <c r="BXZ3">
        <v>19.010400000000001</v>
      </c>
      <c r="BYA3">
        <v>24.290400000000002</v>
      </c>
      <c r="BYB3">
        <v>28.019347629999999</v>
      </c>
      <c r="BYC3">
        <v>30.446039370000001</v>
      </c>
      <c r="BYD3">
        <v>32.872731100000003</v>
      </c>
      <c r="BYE3">
        <v>35.299422839999998</v>
      </c>
      <c r="BYF3">
        <v>37.72611457</v>
      </c>
      <c r="BYG3">
        <v>40.152806310000003</v>
      </c>
      <c r="BYH3">
        <v>42.579498039999997</v>
      </c>
      <c r="BYI3">
        <v>45.00618978</v>
      </c>
      <c r="BYJ3">
        <v>47.432881510000001</v>
      </c>
      <c r="BYK3">
        <v>49.859573249999997</v>
      </c>
      <c r="BYL3">
        <v>52.286264979999999</v>
      </c>
      <c r="BYM3">
        <v>54.712956720000001</v>
      </c>
      <c r="BYN3">
        <v>57.097425399999999</v>
      </c>
      <c r="BYO3">
        <v>59.3893627</v>
      </c>
      <c r="BYP3">
        <v>62.254284319999996</v>
      </c>
      <c r="BYQ3">
        <v>65.119205949999994</v>
      </c>
      <c r="BYR3">
        <v>67.984127569999998</v>
      </c>
      <c r="BYS3">
        <v>70.849049199999996</v>
      </c>
      <c r="BYT3">
        <v>70.842645709999999</v>
      </c>
      <c r="BYU3">
        <v>70.411124799999996</v>
      </c>
      <c r="BYV3">
        <v>69.979603890000007</v>
      </c>
      <c r="BYW3">
        <v>69.548082980000004</v>
      </c>
      <c r="BYX3">
        <v>68.523041309999996</v>
      </c>
      <c r="BYY3">
        <v>67.458836759999997</v>
      </c>
      <c r="BYZ3">
        <v>66.394632209999997</v>
      </c>
      <c r="BZA3">
        <v>65.265661219999998</v>
      </c>
      <c r="BZB3">
        <v>63.99670424</v>
      </c>
      <c r="BZC3">
        <v>62.727747260000001</v>
      </c>
      <c r="BZD3">
        <v>61.458790280000002</v>
      </c>
      <c r="BZE3">
        <v>60.189833309999997</v>
      </c>
      <c r="BZF3">
        <v>58.920876329999999</v>
      </c>
      <c r="BZG3">
        <v>57.65191935</v>
      </c>
      <c r="BZH3">
        <v>55.878593649999999</v>
      </c>
      <c r="BZI3">
        <v>52.132145270000002</v>
      </c>
      <c r="BZJ3">
        <v>47.003736170000003</v>
      </c>
      <c r="BZK3">
        <v>41.875327069999997</v>
      </c>
      <c r="BZL3">
        <v>36.746917969999998</v>
      </c>
      <c r="BZM3">
        <v>31.618508869999999</v>
      </c>
      <c r="BZN3">
        <v>26.49009976</v>
      </c>
      <c r="BZO3">
        <v>21.317822020000001</v>
      </c>
      <c r="BZP3">
        <v>15.968440060000001</v>
      </c>
      <c r="BZQ3">
        <v>1.00566</v>
      </c>
      <c r="BZR3">
        <v>6.28566</v>
      </c>
      <c r="BZS3">
        <v>11.565659999999999</v>
      </c>
      <c r="BZT3">
        <v>16.845659999999999</v>
      </c>
      <c r="BZU3">
        <v>22.12566</v>
      </c>
      <c r="BZV3">
        <v>26.563512580000001</v>
      </c>
      <c r="BZW3">
        <v>28.999150419999999</v>
      </c>
      <c r="BZX3">
        <v>31.43478825</v>
      </c>
      <c r="BZY3">
        <v>33.870426080000001</v>
      </c>
      <c r="BZZ3">
        <v>36.30606392</v>
      </c>
      <c r="CAA3">
        <v>38.741701749999997</v>
      </c>
      <c r="CAB3">
        <v>41.177339580000002</v>
      </c>
      <c r="CAC3">
        <v>43.61297742</v>
      </c>
      <c r="CAD3">
        <v>46.048615249999997</v>
      </c>
      <c r="CAE3">
        <v>48.484253080000002</v>
      </c>
      <c r="CAF3">
        <v>50.91989092</v>
      </c>
      <c r="CAG3">
        <v>53.355528749999998</v>
      </c>
      <c r="CAH3">
        <v>55.791166580000002</v>
      </c>
      <c r="CAI3">
        <v>58.163158350000003</v>
      </c>
      <c r="CAJ3">
        <v>61.038853330000002</v>
      </c>
      <c r="CAK3">
        <v>63.914548310000001</v>
      </c>
      <c r="CAL3">
        <v>66.790243290000006</v>
      </c>
      <c r="CAM3">
        <v>69.665938269999998</v>
      </c>
      <c r="CAN3">
        <v>70.405451760000005</v>
      </c>
      <c r="CAO3">
        <v>69.984798499999997</v>
      </c>
      <c r="CAP3">
        <v>69.564145240000002</v>
      </c>
      <c r="CAQ3">
        <v>69.143491979999993</v>
      </c>
      <c r="CAR3">
        <v>68.126128320000007</v>
      </c>
      <c r="CAS3">
        <v>67.082565049999999</v>
      </c>
      <c r="CAT3">
        <v>66.039001780000007</v>
      </c>
      <c r="CAU3">
        <v>64.913868480000005</v>
      </c>
      <c r="CAV3">
        <v>63.668690669999997</v>
      </c>
      <c r="CAW3">
        <v>62.423512870000003</v>
      </c>
      <c r="CAX3">
        <v>61.178335070000003</v>
      </c>
      <c r="CAY3">
        <v>59.933157260000002</v>
      </c>
      <c r="CAZ3">
        <v>58.687979460000001</v>
      </c>
      <c r="CBA3">
        <v>57.442801660000001</v>
      </c>
      <c r="CBB3">
        <v>55.953905259999999</v>
      </c>
      <c r="CBC3">
        <v>52.427826660000001</v>
      </c>
      <c r="CBD3">
        <v>47.340700120000001</v>
      </c>
      <c r="CBE3">
        <v>42.253573590000002</v>
      </c>
      <c r="CBF3">
        <v>37.166447050000002</v>
      </c>
      <c r="CBG3">
        <v>32.079320520000003</v>
      </c>
      <c r="CBH3">
        <v>26.99219398</v>
      </c>
      <c r="CBI3">
        <v>21.896338149999998</v>
      </c>
      <c r="CBJ3">
        <v>16.65187512</v>
      </c>
      <c r="CBK3">
        <v>4.1209199999999999</v>
      </c>
      <c r="CBL3">
        <v>9.4009199999999993</v>
      </c>
      <c r="CBM3">
        <v>14.68092</v>
      </c>
      <c r="CBN3">
        <v>19.960920000000002</v>
      </c>
      <c r="CBO3">
        <v>25.035040609999999</v>
      </c>
      <c r="CBP3">
        <v>27.545027409999999</v>
      </c>
      <c r="CBQ3">
        <v>29.98937329</v>
      </c>
      <c r="CBR3">
        <v>32.433719170000003</v>
      </c>
      <c r="CBS3">
        <v>34.878065040000003</v>
      </c>
      <c r="CBT3">
        <v>37.322410920000003</v>
      </c>
      <c r="CBU3">
        <v>39.766756800000003</v>
      </c>
      <c r="CBV3">
        <v>42.211102680000003</v>
      </c>
      <c r="CBW3">
        <v>44.655448550000003</v>
      </c>
      <c r="CBX3">
        <v>47.099794430000003</v>
      </c>
      <c r="CBY3">
        <v>49.544140310000003</v>
      </c>
      <c r="CBZ3">
        <v>51.988486180000002</v>
      </c>
      <c r="CCA3">
        <v>54.432832060000003</v>
      </c>
      <c r="CCB3">
        <v>56.877177940000003</v>
      </c>
      <c r="CCC3">
        <v>59.813597090000002</v>
      </c>
      <c r="CCD3">
        <v>62.699784270000002</v>
      </c>
      <c r="CCE3">
        <v>65.585971459999996</v>
      </c>
      <c r="CCF3">
        <v>68.472158649999997</v>
      </c>
      <c r="CCG3">
        <v>69.939687259999999</v>
      </c>
      <c r="CCH3">
        <v>69.530209900000003</v>
      </c>
      <c r="CCI3">
        <v>69.120732540000006</v>
      </c>
      <c r="CCJ3">
        <v>68.711255179999995</v>
      </c>
      <c r="CCK3">
        <v>67.700848789999995</v>
      </c>
      <c r="CCL3">
        <v>66.678638579999998</v>
      </c>
      <c r="CCM3">
        <v>65.656428360000007</v>
      </c>
      <c r="CCN3">
        <v>64.534885779999996</v>
      </c>
      <c r="CCO3">
        <v>63.314156599999997</v>
      </c>
      <c r="CCP3">
        <v>62.093427419999998</v>
      </c>
      <c r="CCQ3">
        <v>60.872698239999998</v>
      </c>
      <c r="CCR3">
        <v>59.651969059999999</v>
      </c>
      <c r="CCS3">
        <v>58.43123988</v>
      </c>
      <c r="CCT3">
        <v>57.21051069</v>
      </c>
      <c r="CCU3">
        <v>55.98978151</v>
      </c>
      <c r="CCV3">
        <v>52.573919320000002</v>
      </c>
      <c r="CCW3">
        <v>47.636298519999997</v>
      </c>
      <c r="CCX3">
        <v>42.591878090000002</v>
      </c>
      <c r="CCY3">
        <v>37.547457659999999</v>
      </c>
      <c r="CCZ3">
        <v>32.503037229999997</v>
      </c>
      <c r="CDA3">
        <v>27.458616809999999</v>
      </c>
      <c r="CDB3">
        <v>22.41419638</v>
      </c>
      <c r="CDC3">
        <v>17.280657389999998</v>
      </c>
      <c r="CDD3">
        <v>1.95618</v>
      </c>
      <c r="CDE3">
        <v>7.2361800000000001</v>
      </c>
      <c r="CDF3">
        <v>12.51618</v>
      </c>
      <c r="CDG3">
        <v>17.79618</v>
      </c>
      <c r="CDH3">
        <v>23.076180000000001</v>
      </c>
      <c r="CDI3">
        <v>26.084051509999998</v>
      </c>
      <c r="CDJ3">
        <v>28.53687081</v>
      </c>
      <c r="CDK3">
        <v>30.989690119999999</v>
      </c>
      <c r="CDL3">
        <v>33.44250942</v>
      </c>
      <c r="CDM3">
        <v>35.895328720000002</v>
      </c>
      <c r="CDN3">
        <v>38.348148019999996</v>
      </c>
      <c r="CDO3">
        <v>40.800967319999998</v>
      </c>
      <c r="CDP3">
        <v>43.25378662</v>
      </c>
      <c r="CDQ3">
        <v>45.706605920000001</v>
      </c>
      <c r="CDR3">
        <v>48.159425220000003</v>
      </c>
      <c r="CDS3">
        <v>50.612244519999997</v>
      </c>
      <c r="CDT3">
        <v>53.06506383</v>
      </c>
      <c r="CDU3">
        <v>55.517883130000001</v>
      </c>
      <c r="CDV3">
        <v>58.578909070000002</v>
      </c>
      <c r="CDW3">
        <v>61.475311499999997</v>
      </c>
      <c r="CDX3">
        <v>64.371713940000006</v>
      </c>
      <c r="CDY3">
        <v>67.268116379999995</v>
      </c>
      <c r="CDZ3">
        <v>69.44555502</v>
      </c>
      <c r="CEA3">
        <v>69.047567650000005</v>
      </c>
      <c r="CEB3">
        <v>68.649580290000003</v>
      </c>
      <c r="CEC3">
        <v>68.247555739999996</v>
      </c>
      <c r="CED3">
        <v>67.247424969999997</v>
      </c>
      <c r="CEE3">
        <v>66.247294199999999</v>
      </c>
      <c r="CEF3">
        <v>65.247163430000001</v>
      </c>
      <c r="CEG3">
        <v>64.129014819999995</v>
      </c>
      <c r="CEH3">
        <v>62.933416510000001</v>
      </c>
      <c r="CEI3">
        <v>61.737818189999999</v>
      </c>
      <c r="CEJ3">
        <v>60.542219879999998</v>
      </c>
      <c r="CEK3">
        <v>59.346621570000003</v>
      </c>
      <c r="CEL3">
        <v>58.151023260000002</v>
      </c>
      <c r="CEM3">
        <v>56.955424950000001</v>
      </c>
      <c r="CEN3">
        <v>55.75982664</v>
      </c>
      <c r="CEO3">
        <v>52.579759959999997</v>
      </c>
      <c r="CEP3">
        <v>47.891570780000002</v>
      </c>
      <c r="CEQ3">
        <v>42.891309249999999</v>
      </c>
      <c r="CER3">
        <v>37.891047710000002</v>
      </c>
      <c r="CES3">
        <v>32.890786169999998</v>
      </c>
      <c r="CET3">
        <v>27.890524639999999</v>
      </c>
      <c r="CEU3">
        <v>22.890263099999999</v>
      </c>
      <c r="CEV3">
        <v>17.858223880000001</v>
      </c>
      <c r="CEW3">
        <v>12.8172348</v>
      </c>
      <c r="CEX3">
        <v>5.0714399999999999</v>
      </c>
      <c r="CEY3">
        <v>10.35144</v>
      </c>
      <c r="CEZ3">
        <v>15.63144</v>
      </c>
      <c r="CFA3">
        <v>20.911439999999999</v>
      </c>
      <c r="CFB3">
        <v>24.61659478</v>
      </c>
      <c r="CFC3">
        <v>27.077656139999998</v>
      </c>
      <c r="CFD3">
        <v>29.538717500000001</v>
      </c>
      <c r="CFE3">
        <v>31.999778859999999</v>
      </c>
      <c r="CFF3">
        <v>34.460840230000002</v>
      </c>
      <c r="CFG3">
        <v>36.921901589999997</v>
      </c>
      <c r="CFH3">
        <v>39.38296295</v>
      </c>
      <c r="CFI3">
        <v>41.844024310000002</v>
      </c>
      <c r="CFJ3">
        <v>44.305085679999998</v>
      </c>
      <c r="CFK3">
        <v>46.76614704</v>
      </c>
      <c r="CFL3">
        <v>49.227208400000002</v>
      </c>
      <c r="CFM3">
        <v>51.688269759999997</v>
      </c>
      <c r="CFN3">
        <v>54.14933113</v>
      </c>
      <c r="CFO3">
        <v>57.225657830000003</v>
      </c>
      <c r="CFP3">
        <v>60.241516269999998</v>
      </c>
      <c r="CFQ3">
        <v>63.147860960000003</v>
      </c>
      <c r="CFR3">
        <v>66.054205659999994</v>
      </c>
      <c r="CFS3">
        <v>68.92327057</v>
      </c>
      <c r="CFT3">
        <v>68.537091110000006</v>
      </c>
      <c r="CFU3">
        <v>68.150911649999998</v>
      </c>
      <c r="CFV3">
        <v>67.743399210000007</v>
      </c>
      <c r="CFW3">
        <v>66.766084480000004</v>
      </c>
      <c r="CFX3">
        <v>65.78876975</v>
      </c>
      <c r="CFY3">
        <v>64.811455019999997</v>
      </c>
      <c r="CFZ3">
        <v>63.696545380000003</v>
      </c>
      <c r="CGA3">
        <v>62.526768539999999</v>
      </c>
      <c r="CGB3">
        <v>61.356991700000002</v>
      </c>
      <c r="CGC3">
        <v>60.187214849999997</v>
      </c>
      <c r="CGD3">
        <v>59.017438009999999</v>
      </c>
      <c r="CGE3">
        <v>57.847661170000002</v>
      </c>
      <c r="CGF3">
        <v>56.677884329999998</v>
      </c>
      <c r="CGG3">
        <v>55.50810748</v>
      </c>
      <c r="CGH3">
        <v>52.57381994</v>
      </c>
      <c r="CGI3">
        <v>48.125579100000003</v>
      </c>
      <c r="CGJ3">
        <v>43.177554280000003</v>
      </c>
      <c r="CGK3">
        <v>38.222924820000003</v>
      </c>
      <c r="CGL3">
        <v>33.268295360000003</v>
      </c>
      <c r="CGM3">
        <v>28.313665910000001</v>
      </c>
      <c r="CGN3">
        <v>23.359036450000001</v>
      </c>
      <c r="CGO3">
        <v>18.404406989999998</v>
      </c>
      <c r="CGP3">
        <v>13.44977753</v>
      </c>
      <c r="CGQ3">
        <v>2.9066999999999998</v>
      </c>
      <c r="CGR3">
        <v>8.1867000000000001</v>
      </c>
      <c r="CGS3">
        <v>13.466699999999999</v>
      </c>
      <c r="CGT3">
        <v>18.746700000000001</v>
      </c>
      <c r="CGU3">
        <v>23.143020669999999</v>
      </c>
      <c r="CGV3">
        <v>25.612095839999999</v>
      </c>
      <c r="CGW3">
        <v>28.081171009999998</v>
      </c>
      <c r="CGX3">
        <v>30.550246179999998</v>
      </c>
      <c r="CGY3">
        <v>33.019321359999999</v>
      </c>
      <c r="CGZ3">
        <v>35.488396530000003</v>
      </c>
      <c r="CHA3">
        <v>37.957471699999999</v>
      </c>
      <c r="CHB3">
        <v>40.426546870000003</v>
      </c>
      <c r="CHC3">
        <v>42.895622039999999</v>
      </c>
      <c r="CHD3">
        <v>45.364697210000003</v>
      </c>
      <c r="CHE3">
        <v>47.83377239</v>
      </c>
      <c r="CHF3">
        <v>50.302847559999996</v>
      </c>
      <c r="CHG3">
        <v>52.77192273</v>
      </c>
      <c r="CHH3">
        <v>55.858266690000001</v>
      </c>
      <c r="CHI3">
        <v>58.944610660000002</v>
      </c>
      <c r="CHJ3">
        <v>61.914792140000003</v>
      </c>
      <c r="CHK3">
        <v>64.830809869999996</v>
      </c>
      <c r="CHL3">
        <v>67.746827609999997</v>
      </c>
      <c r="CHM3">
        <v>67.999015049999997</v>
      </c>
      <c r="CHN3">
        <v>67.624963300000005</v>
      </c>
      <c r="CHO3">
        <v>67.210821940000002</v>
      </c>
      <c r="CHP3">
        <v>66.257065879999999</v>
      </c>
      <c r="CHQ3">
        <v>65.303309810000002</v>
      </c>
      <c r="CHR3">
        <v>64.349553749999998</v>
      </c>
      <c r="CHS3">
        <v>63.23776196</v>
      </c>
      <c r="CHT3">
        <v>62.094501379999997</v>
      </c>
      <c r="CHU3">
        <v>60.95124079</v>
      </c>
      <c r="CHV3">
        <v>59.807980209999997</v>
      </c>
      <c r="CHW3">
        <v>58.66471963</v>
      </c>
      <c r="CHX3">
        <v>57.521459049999997</v>
      </c>
      <c r="CHY3">
        <v>56.378198470000001</v>
      </c>
      <c r="CHZ3">
        <v>55.234937889999998</v>
      </c>
      <c r="CIA3">
        <v>52.555328950000003</v>
      </c>
      <c r="CIB3">
        <v>48.357177419999999</v>
      </c>
      <c r="CIC3">
        <v>43.506281770000001</v>
      </c>
      <c r="CID3">
        <v>38.598769650000001</v>
      </c>
      <c r="CIE3">
        <v>33.691257520000001</v>
      </c>
      <c r="CIF3">
        <v>28.78374539</v>
      </c>
      <c r="CIG3">
        <v>23.87623327</v>
      </c>
      <c r="CIH3">
        <v>18.96872114</v>
      </c>
      <c r="CII3">
        <v>14.06120902</v>
      </c>
      <c r="CIJ3">
        <v>0.74195999999999995</v>
      </c>
      <c r="CIK3">
        <v>6.02196</v>
      </c>
      <c r="CIL3">
        <v>11.301959999999999</v>
      </c>
      <c r="CIM3">
        <v>16.581959999999999</v>
      </c>
      <c r="CIN3">
        <v>21.605167659999999</v>
      </c>
      <c r="CIO3">
        <v>24.140548169999999</v>
      </c>
      <c r="CIP3">
        <v>26.61741189</v>
      </c>
      <c r="CIQ3">
        <v>29.094275620000001</v>
      </c>
      <c r="CIR3">
        <v>31.571139339999998</v>
      </c>
      <c r="CIS3">
        <v>34.048003059999999</v>
      </c>
      <c r="CIT3">
        <v>36.524866780000004</v>
      </c>
      <c r="CIU3">
        <v>39.001730500000001</v>
      </c>
      <c r="CIV3">
        <v>41.478594219999998</v>
      </c>
      <c r="CIW3">
        <v>43.955457940000002</v>
      </c>
      <c r="CIX3">
        <v>46.432321659999999</v>
      </c>
      <c r="CIY3">
        <v>48.909185389999998</v>
      </c>
      <c r="CIZ3">
        <v>51.386049110000002</v>
      </c>
      <c r="CJA3">
        <v>54.482128760000002</v>
      </c>
      <c r="CJB3">
        <v>57.578208410000002</v>
      </c>
      <c r="CJC3">
        <v>60.672877319999998</v>
      </c>
      <c r="CJD3">
        <v>63.598302490000002</v>
      </c>
      <c r="CJE3">
        <v>66.523727649999998</v>
      </c>
      <c r="CJF3">
        <v>67.433593700000003</v>
      </c>
      <c r="CJG3">
        <v>67.071989579999993</v>
      </c>
      <c r="CJH3">
        <v>66.65007602</v>
      </c>
      <c r="CJI3">
        <v>65.720623349999997</v>
      </c>
      <c r="CJJ3">
        <v>64.791170679999993</v>
      </c>
      <c r="CJK3">
        <v>63.861718019999998</v>
      </c>
      <c r="CJL3">
        <v>62.752949360000002</v>
      </c>
      <c r="CJM3">
        <v>61.636900140000002</v>
      </c>
      <c r="CJN3">
        <v>60.52085091</v>
      </c>
      <c r="CJO3">
        <v>59.404801689999999</v>
      </c>
      <c r="CJP3">
        <v>58.288752469999999</v>
      </c>
      <c r="CJQ3">
        <v>57.172703249999998</v>
      </c>
      <c r="CJR3">
        <v>56.056654029999997</v>
      </c>
      <c r="CJS3">
        <v>54.940604810000004</v>
      </c>
      <c r="CJT3">
        <v>52.523415419999999</v>
      </c>
      <c r="CJU3">
        <v>48.519567209999998</v>
      </c>
      <c r="CJV3">
        <v>43.799793370000003</v>
      </c>
      <c r="CJW3">
        <v>38.940888039999997</v>
      </c>
      <c r="CJX3">
        <v>34.081982699999998</v>
      </c>
      <c r="CJY3">
        <v>29.223077369999999</v>
      </c>
      <c r="CJZ3">
        <v>24.364172029999999</v>
      </c>
      <c r="CKA3">
        <v>19.505266689999999</v>
      </c>
      <c r="CKB3">
        <v>14.64636136</v>
      </c>
      <c r="CKC3">
        <v>3.8572199999999999</v>
      </c>
      <c r="CKD3">
        <v>9.1372199999999992</v>
      </c>
      <c r="CKE3">
        <v>14.41722</v>
      </c>
      <c r="CKF3">
        <v>19.697220000000002</v>
      </c>
      <c r="CKG3">
        <v>22.66336342</v>
      </c>
      <c r="CKH3">
        <v>25.147793320000002</v>
      </c>
      <c r="CKI3">
        <v>27.632223230000001</v>
      </c>
      <c r="CKJ3">
        <v>30.11665314</v>
      </c>
      <c r="CKK3">
        <v>32.60108305</v>
      </c>
      <c r="CKL3">
        <v>35.085512950000002</v>
      </c>
      <c r="CKM3">
        <v>37.569942859999998</v>
      </c>
      <c r="CKN3">
        <v>40.054372770000001</v>
      </c>
      <c r="CKO3">
        <v>42.538802680000003</v>
      </c>
      <c r="CKP3">
        <v>45.023232579999998</v>
      </c>
      <c r="CKQ3">
        <v>47.507662490000001</v>
      </c>
      <c r="CKR3">
        <v>49.992092399999997</v>
      </c>
      <c r="CKS3">
        <v>53.097629779999998</v>
      </c>
      <c r="CKT3">
        <v>56.20316717</v>
      </c>
      <c r="CKU3">
        <v>59.308704550000002</v>
      </c>
      <c r="CKV3">
        <v>62.357047809999997</v>
      </c>
      <c r="CKW3">
        <v>65.291618279999994</v>
      </c>
      <c r="CKX3">
        <v>66.841103989999993</v>
      </c>
      <c r="CKY3">
        <v>66.492265860000003</v>
      </c>
      <c r="CKZ3">
        <v>66.061436869999994</v>
      </c>
      <c r="CLA3">
        <v>65.157030719999995</v>
      </c>
      <c r="CLB3">
        <v>64.252624569999995</v>
      </c>
      <c r="CLC3">
        <v>63.330543679999998</v>
      </c>
      <c r="CLD3">
        <v>62.242397580000002</v>
      </c>
      <c r="CLE3">
        <v>61.154251479999999</v>
      </c>
      <c r="CLF3">
        <v>60.066105380000003</v>
      </c>
      <c r="CLG3">
        <v>58.97795928</v>
      </c>
      <c r="CLH3">
        <v>57.889813169999996</v>
      </c>
      <c r="CLI3">
        <v>56.801667070000001</v>
      </c>
      <c r="CLJ3">
        <v>55.713520969999998</v>
      </c>
      <c r="CLK3">
        <v>54.625374870000002</v>
      </c>
      <c r="CLL3">
        <v>52.477119690000002</v>
      </c>
      <c r="CLM3">
        <v>48.617674540000003</v>
      </c>
      <c r="CLN3">
        <v>44.058496939999998</v>
      </c>
      <c r="CLO3">
        <v>39.249684639999998</v>
      </c>
      <c r="CLP3">
        <v>34.440872339999999</v>
      </c>
      <c r="CLQ3">
        <v>29.632060039999999</v>
      </c>
      <c r="CLR3">
        <v>24.82324775</v>
      </c>
      <c r="CLS3">
        <v>20.014435450000001</v>
      </c>
      <c r="CLT3">
        <v>15.205623149999999</v>
      </c>
      <c r="CLU3">
        <v>1.69248</v>
      </c>
      <c r="CLV3">
        <v>6.97248</v>
      </c>
      <c r="CLW3">
        <v>12.25248</v>
      </c>
      <c r="CLX3">
        <v>17.53248</v>
      </c>
      <c r="CLY3">
        <v>21.180884160000002</v>
      </c>
      <c r="CLZ3">
        <v>23.672660709999999</v>
      </c>
      <c r="CMA3">
        <v>26.16443726</v>
      </c>
      <c r="CMB3">
        <v>28.656213810000001</v>
      </c>
      <c r="CMC3">
        <v>31.147990360000001</v>
      </c>
      <c r="CMD3">
        <v>33.639766909999999</v>
      </c>
      <c r="CME3">
        <v>36.131543460000003</v>
      </c>
      <c r="CMF3">
        <v>38.62332001</v>
      </c>
      <c r="CMG3">
        <v>41.115096559999998</v>
      </c>
      <c r="CMH3">
        <v>43.606873110000002</v>
      </c>
      <c r="CMI3">
        <v>46.09864966</v>
      </c>
      <c r="CMJ3">
        <v>48.590426209999997</v>
      </c>
      <c r="CMK3">
        <v>51.705146900000003</v>
      </c>
      <c r="CML3">
        <v>54.819867590000001</v>
      </c>
      <c r="CMM3">
        <v>57.934588269999999</v>
      </c>
      <c r="CMN3">
        <v>61.049308959999998</v>
      </c>
      <c r="CMO3">
        <v>64.050858629999993</v>
      </c>
      <c r="CMP3">
        <v>66.221848269999995</v>
      </c>
      <c r="CMQ3">
        <v>65.884517090000003</v>
      </c>
      <c r="CMR3">
        <v>65.445206279999994</v>
      </c>
      <c r="CMS3">
        <v>64.566584669999997</v>
      </c>
      <c r="CMT3">
        <v>63.687963070000002</v>
      </c>
      <c r="CMU3">
        <v>62.765963880000001</v>
      </c>
      <c r="CMV3">
        <v>61.706405910000001</v>
      </c>
      <c r="CMW3">
        <v>60.646847940000001</v>
      </c>
      <c r="CMX3">
        <v>59.58728997</v>
      </c>
      <c r="CMY3">
        <v>58.527732</v>
      </c>
      <c r="CMZ3">
        <v>57.46817403</v>
      </c>
      <c r="CNA3">
        <v>56.40861606</v>
      </c>
      <c r="CNB3">
        <v>55.34905809</v>
      </c>
      <c r="CNC3">
        <v>54.28950012</v>
      </c>
      <c r="CND3">
        <v>52.415407610000003</v>
      </c>
      <c r="CNE3">
        <v>48.656019039999997</v>
      </c>
      <c r="CNF3">
        <v>44.282754619999999</v>
      </c>
      <c r="CNG3">
        <v>39.525511399999999</v>
      </c>
      <c r="CNH3">
        <v>34.768268190000001</v>
      </c>
      <c r="CNI3">
        <v>30.011024970000001</v>
      </c>
      <c r="CNJ3">
        <v>25.253781750000002</v>
      </c>
      <c r="CNK3">
        <v>20.496538529999999</v>
      </c>
      <c r="CNL3">
        <v>15.739295309999999</v>
      </c>
      <c r="CNM3">
        <v>10.982052100000001</v>
      </c>
      <c r="CNN3">
        <v>4.8077399999999999</v>
      </c>
      <c r="CNO3">
        <v>10.08774</v>
      </c>
      <c r="CNP3">
        <v>15.36774</v>
      </c>
      <c r="CNQ3">
        <v>19.69344551</v>
      </c>
      <c r="CNR3">
        <v>22.19235192</v>
      </c>
      <c r="CNS3">
        <v>24.69125833</v>
      </c>
      <c r="CNT3">
        <v>27.19016474</v>
      </c>
      <c r="CNU3">
        <v>29.68907115</v>
      </c>
      <c r="CNV3">
        <v>32.18797756</v>
      </c>
      <c r="CNW3">
        <v>34.686883969999997</v>
      </c>
      <c r="CNX3">
        <v>37.18579038</v>
      </c>
      <c r="CNY3">
        <v>39.684696789999997</v>
      </c>
      <c r="CNZ3">
        <v>42.1836032</v>
      </c>
      <c r="COA3">
        <v>44.682509609999997</v>
      </c>
      <c r="COB3">
        <v>47.18141602</v>
      </c>
      <c r="COC3">
        <v>50.30504904</v>
      </c>
      <c r="COD3">
        <v>53.428682049999999</v>
      </c>
      <c r="COE3">
        <v>56.552315059999998</v>
      </c>
      <c r="COF3">
        <v>59.675948069999997</v>
      </c>
      <c r="COG3">
        <v>62.799581089999997</v>
      </c>
      <c r="COH3">
        <v>65.576156400000002</v>
      </c>
      <c r="COI3">
        <v>65.227768650000002</v>
      </c>
      <c r="COJ3">
        <v>64.801714930000003</v>
      </c>
      <c r="COK3">
        <v>63.949607489999998</v>
      </c>
      <c r="COL3">
        <v>63.097500050000001</v>
      </c>
      <c r="COM3">
        <v>62.175581049999998</v>
      </c>
      <c r="CON3">
        <v>61.145286310000003</v>
      </c>
      <c r="COO3">
        <v>60.11499156</v>
      </c>
      <c r="COP3">
        <v>59.084696819999998</v>
      </c>
      <c r="COQ3">
        <v>58.054402070000002</v>
      </c>
      <c r="COR3">
        <v>57.02410733</v>
      </c>
      <c r="COS3">
        <v>55.993812579999997</v>
      </c>
      <c r="COT3">
        <v>54.963517840000002</v>
      </c>
      <c r="COU3">
        <v>53.933223089999998</v>
      </c>
      <c r="COV3">
        <v>52.337184600000001</v>
      </c>
      <c r="COW3">
        <v>48.638755869999997</v>
      </c>
      <c r="COX3">
        <v>44.436123019999997</v>
      </c>
      <c r="COY3">
        <v>39.768678979999997</v>
      </c>
      <c r="COZ3">
        <v>35.064464090000001</v>
      </c>
      <c r="CPA3">
        <v>30.360249209999999</v>
      </c>
      <c r="CPB3">
        <v>25.65603432</v>
      </c>
      <c r="CPC3">
        <v>20.951819440000001</v>
      </c>
      <c r="CPD3">
        <v>16.247604549999998</v>
      </c>
      <c r="CPE3">
        <v>11.54338967</v>
      </c>
      <c r="CPF3">
        <v>2.6429999999999998</v>
      </c>
      <c r="CPG3">
        <v>7.923</v>
      </c>
      <c r="CPH3">
        <v>13.202999999999999</v>
      </c>
      <c r="CPI3">
        <v>18.161894190000002</v>
      </c>
      <c r="CPJ3">
        <v>20.707197489999999</v>
      </c>
      <c r="CPK3">
        <v>23.213019689999999</v>
      </c>
      <c r="CPL3">
        <v>25.71884189</v>
      </c>
      <c r="CPM3">
        <v>28.224664099999998</v>
      </c>
      <c r="CPN3">
        <v>30.730486299999999</v>
      </c>
      <c r="CPO3">
        <v>33.2363085</v>
      </c>
      <c r="CPP3">
        <v>35.742130709999998</v>
      </c>
      <c r="CPQ3">
        <v>38.247952910000002</v>
      </c>
      <c r="CPR3">
        <v>40.753775109999999</v>
      </c>
      <c r="CPS3">
        <v>43.259597309999997</v>
      </c>
      <c r="CPT3">
        <v>45.765419520000002</v>
      </c>
      <c r="CPU3">
        <v>48.897697270000002</v>
      </c>
      <c r="CPV3">
        <v>52.029975020000002</v>
      </c>
      <c r="CPW3">
        <v>55.162252780000003</v>
      </c>
      <c r="CPX3">
        <v>58.294530530000003</v>
      </c>
      <c r="CPY3">
        <v>61.426808280000003</v>
      </c>
      <c r="CPZ3">
        <v>64.505252010000007</v>
      </c>
      <c r="CQA3">
        <v>64.543761779999997</v>
      </c>
      <c r="CQB3">
        <v>64.131324210000002</v>
      </c>
      <c r="CQC3">
        <v>63.30644908</v>
      </c>
      <c r="CQD3">
        <v>62.481573939999997</v>
      </c>
      <c r="CQE3">
        <v>61.559735619999998</v>
      </c>
      <c r="CQF3">
        <v>60.559366310000001</v>
      </c>
      <c r="CQG3">
        <v>59.558996989999997</v>
      </c>
      <c r="CQH3">
        <v>58.55862767</v>
      </c>
      <c r="CQI3">
        <v>57.558258350000003</v>
      </c>
      <c r="CQJ3">
        <v>56.557889029999998</v>
      </c>
      <c r="CQK3">
        <v>55.557519710000001</v>
      </c>
      <c r="CQL3">
        <v>54.557150389999997</v>
      </c>
      <c r="CQM3">
        <v>53.55678108</v>
      </c>
      <c r="CQN3">
        <v>52.24131036</v>
      </c>
      <c r="CQO3">
        <v>48.536470440000002</v>
      </c>
      <c r="CQP3">
        <v>44.495077909999999</v>
      </c>
      <c r="CQQ3">
        <v>39.979466819999999</v>
      </c>
      <c r="CQR3">
        <v>35.329716550000001</v>
      </c>
      <c r="CQS3">
        <v>30.679966279999999</v>
      </c>
      <c r="CQT3">
        <v>26.03021601</v>
      </c>
      <c r="CQU3">
        <v>21.380465740000002</v>
      </c>
      <c r="CQV3">
        <v>16.73071547</v>
      </c>
      <c r="CQW3">
        <v>12.0809652</v>
      </c>
      <c r="CQX3">
        <v>0.47826000000000002</v>
      </c>
      <c r="CQY3">
        <v>5.7582599999999999</v>
      </c>
      <c r="CQZ3">
        <v>11.038259999999999</v>
      </c>
      <c r="CRA3">
        <v>16.318259999999999</v>
      </c>
      <c r="CRB3">
        <v>19.217520759999999</v>
      </c>
      <c r="CRC3">
        <v>21.730047370000001</v>
      </c>
      <c r="CRD3">
        <v>24.24257398</v>
      </c>
      <c r="CRE3">
        <v>26.755100590000001</v>
      </c>
      <c r="CRF3">
        <v>29.267627189999999</v>
      </c>
      <c r="CRG3">
        <v>31.780153800000001</v>
      </c>
      <c r="CRH3">
        <v>34.292680410000003</v>
      </c>
      <c r="CRI3">
        <v>36.805207019999997</v>
      </c>
      <c r="CRJ3">
        <v>39.317733629999999</v>
      </c>
      <c r="CRK3">
        <v>41.830260240000001</v>
      </c>
      <c r="CRL3">
        <v>44.342786850000003</v>
      </c>
      <c r="CRM3">
        <v>47.483445109999998</v>
      </c>
      <c r="CRN3">
        <v>50.62410337</v>
      </c>
      <c r="CRO3">
        <v>53.764761630000002</v>
      </c>
      <c r="CRP3">
        <v>56.905419889999997</v>
      </c>
      <c r="CRQ3">
        <v>60.04607815</v>
      </c>
      <c r="CRR3">
        <v>63.186736420000003</v>
      </c>
      <c r="CRS3">
        <v>63.832897160000002</v>
      </c>
      <c r="CRT3">
        <v>63.434427630000002</v>
      </c>
      <c r="CRU3">
        <v>62.637488560000001</v>
      </c>
      <c r="CRV3">
        <v>61.840549490000001</v>
      </c>
      <c r="CRW3">
        <v>60.918788560000003</v>
      </c>
      <c r="CRX3">
        <v>59.948991229999997</v>
      </c>
      <c r="CRY3">
        <v>58.979193909999999</v>
      </c>
      <c r="CRZ3">
        <v>58.009396580000001</v>
      </c>
      <c r="CSA3">
        <v>57.039599250000002</v>
      </c>
      <c r="CSB3">
        <v>56.069801920000003</v>
      </c>
      <c r="CSC3">
        <v>55.100004589999998</v>
      </c>
      <c r="CSD3">
        <v>54.130207259999999</v>
      </c>
      <c r="CSE3">
        <v>53.160409940000001</v>
      </c>
      <c r="CSF3">
        <v>52.126613910000003</v>
      </c>
      <c r="CSG3">
        <v>48.405365160000002</v>
      </c>
      <c r="CSH3">
        <v>44.500808229999997</v>
      </c>
      <c r="CSI3">
        <v>40.15813215</v>
      </c>
      <c r="CSJ3">
        <v>35.564254009999999</v>
      </c>
      <c r="CSK3">
        <v>30.970375860000001</v>
      </c>
      <c r="CSL3">
        <v>26.37649772</v>
      </c>
      <c r="CSM3">
        <v>21.782619579999999</v>
      </c>
      <c r="CSN3">
        <v>17.188741440000001</v>
      </c>
      <c r="CSO3">
        <v>12.5948633</v>
      </c>
      <c r="CSP3">
        <v>3.5935199999999998</v>
      </c>
      <c r="CSQ3">
        <v>8.8735199999999992</v>
      </c>
      <c r="CSR3">
        <v>14.15352</v>
      </c>
      <c r="CSS3">
        <v>17.723638009999998</v>
      </c>
      <c r="CST3">
        <v>20.24266029</v>
      </c>
      <c r="CSU3">
        <v>22.761682579999999</v>
      </c>
      <c r="CSV3">
        <v>25.280704870000001</v>
      </c>
      <c r="CSW3">
        <v>27.799727149999999</v>
      </c>
      <c r="CSX3">
        <v>30.318749440000001</v>
      </c>
      <c r="CSY3">
        <v>32.83777173</v>
      </c>
      <c r="CSZ3">
        <v>35.356794010000002</v>
      </c>
      <c r="CTA3">
        <v>37.875816299999997</v>
      </c>
      <c r="CTB3">
        <v>40.394838579999998</v>
      </c>
      <c r="CTC3">
        <v>42.913860870000001</v>
      </c>
      <c r="CTD3">
        <v>46.062638730000003</v>
      </c>
      <c r="CTE3">
        <v>49.211416589999999</v>
      </c>
      <c r="CTF3">
        <v>52.360194440000001</v>
      </c>
      <c r="CTG3">
        <v>55.508972300000003</v>
      </c>
      <c r="CTH3">
        <v>58.657750159999999</v>
      </c>
      <c r="CTI3">
        <v>61.806528020000002</v>
      </c>
      <c r="CTJ3">
        <v>63.092510830000002</v>
      </c>
      <c r="CTK3">
        <v>62.711451660000002</v>
      </c>
      <c r="CTL3">
        <v>61.943135329999997</v>
      </c>
      <c r="CTM3">
        <v>61.174818989999999</v>
      </c>
      <c r="CTN3">
        <v>60.253123000000002</v>
      </c>
      <c r="CTO3">
        <v>59.314526039999997</v>
      </c>
      <c r="CTP3">
        <v>58.375929069999998</v>
      </c>
      <c r="CTQ3">
        <v>57.43733211</v>
      </c>
      <c r="CTR3">
        <v>56.498735150000002</v>
      </c>
      <c r="CTS3">
        <v>55.560138190000004</v>
      </c>
      <c r="CTT3">
        <v>54.621541229999998</v>
      </c>
      <c r="CTU3">
        <v>53.68294427</v>
      </c>
      <c r="CTV3">
        <v>52.744347310000002</v>
      </c>
      <c r="CTW3">
        <v>51.805750349999997</v>
      </c>
      <c r="CTX3">
        <v>48.258559859999998</v>
      </c>
      <c r="CTY3">
        <v>44.456822150000001</v>
      </c>
      <c r="CTZ3">
        <v>40.304917860000003</v>
      </c>
      <c r="CUA3">
        <v>35.768285179999999</v>
      </c>
      <c r="CUB3">
        <v>31.23165251</v>
      </c>
      <c r="CUC3">
        <v>26.69501983</v>
      </c>
      <c r="CUD3">
        <v>22.15838716</v>
      </c>
      <c r="CUE3">
        <v>17.621754490000001</v>
      </c>
      <c r="CUF3">
        <v>13.08512181</v>
      </c>
      <c r="CUG3">
        <v>8.5484891370000007</v>
      </c>
      <c r="CUH3">
        <v>1.4287799999999999</v>
      </c>
      <c r="CUI3">
        <v>6.70878</v>
      </c>
      <c r="CUJ3">
        <v>11.98878</v>
      </c>
      <c r="CUK3">
        <v>16.225858540000001</v>
      </c>
      <c r="CUL3">
        <v>18.75117041</v>
      </c>
      <c r="CUM3">
        <v>21.276482290000001</v>
      </c>
      <c r="CUN3">
        <v>23.801794170000001</v>
      </c>
      <c r="CUO3">
        <v>26.32710604</v>
      </c>
      <c r="CUP3">
        <v>28.852417920000001</v>
      </c>
      <c r="CUQ3">
        <v>31.377729800000001</v>
      </c>
      <c r="CUR3">
        <v>33.90304167</v>
      </c>
      <c r="CUS3">
        <v>36.428353549999997</v>
      </c>
      <c r="CUT3">
        <v>38.953665430000001</v>
      </c>
      <c r="CUU3">
        <v>41.478977309999998</v>
      </c>
      <c r="CUV3">
        <v>44.635617150000002</v>
      </c>
      <c r="CUW3">
        <v>47.792256999999999</v>
      </c>
      <c r="CUX3">
        <v>50.948896840000003</v>
      </c>
      <c r="CUY3">
        <v>54.105536690000001</v>
      </c>
      <c r="CUZ3">
        <v>57.262176539999999</v>
      </c>
      <c r="CVA3">
        <v>60.418816380000003</v>
      </c>
      <c r="CVB3">
        <v>62.268536519999998</v>
      </c>
      <c r="CVC3">
        <v>61.962856209999998</v>
      </c>
      <c r="CVD3">
        <v>61.223829680000001</v>
      </c>
      <c r="CVE3">
        <v>60.469934070000001</v>
      </c>
      <c r="CVF3">
        <v>59.563145329999998</v>
      </c>
      <c r="CVG3">
        <v>58.656356580000001</v>
      </c>
      <c r="CVH3">
        <v>57.749567829999997</v>
      </c>
      <c r="CVI3">
        <v>56.84277908</v>
      </c>
      <c r="CVJ3">
        <v>55.935990339999996</v>
      </c>
      <c r="CVK3">
        <v>55.02920159</v>
      </c>
      <c r="CVL3">
        <v>54.122412840000003</v>
      </c>
      <c r="CVM3">
        <v>53.215624089999999</v>
      </c>
      <c r="CVN3">
        <v>52.308835350000003</v>
      </c>
      <c r="CVO3">
        <v>51.402046599999998</v>
      </c>
      <c r="CVP3">
        <v>48.104119009999998</v>
      </c>
      <c r="CVQ3">
        <v>44.373871250000001</v>
      </c>
      <c r="CVR3">
        <v>40.420059440000003</v>
      </c>
      <c r="CVS3">
        <v>35.942006380000002</v>
      </c>
      <c r="CVT3">
        <v>31.463953310000001</v>
      </c>
      <c r="CVU3">
        <v>26.98590025</v>
      </c>
      <c r="CVV3">
        <v>22.507847179999999</v>
      </c>
      <c r="CVW3">
        <v>18.029794119999998</v>
      </c>
      <c r="CVX3">
        <v>13.55174105</v>
      </c>
      <c r="CVY3">
        <v>9.0736879909999999</v>
      </c>
      <c r="CVZ3">
        <v>4.5440399999999999</v>
      </c>
      <c r="CWA3">
        <v>9.8240400000000001</v>
      </c>
      <c r="CWB3">
        <v>14.710083640000001</v>
      </c>
      <c r="CWC3">
        <v>17.255882769999999</v>
      </c>
      <c r="CWD3">
        <v>19.78728078</v>
      </c>
      <c r="CWE3">
        <v>22.31867879</v>
      </c>
      <c r="CWF3">
        <v>24.850076810000001</v>
      </c>
      <c r="CWG3">
        <v>27.381474820000001</v>
      </c>
      <c r="CWH3">
        <v>29.912872830000001</v>
      </c>
      <c r="CWI3">
        <v>32.444270850000002</v>
      </c>
      <c r="CWJ3">
        <v>34.975668859999999</v>
      </c>
      <c r="CWK3">
        <v>37.507066880000004</v>
      </c>
      <c r="CWL3">
        <v>40.03846489</v>
      </c>
      <c r="CWM3">
        <v>43.202712409999997</v>
      </c>
      <c r="CWN3">
        <v>46.366959919999999</v>
      </c>
      <c r="CWO3">
        <v>49.531207440000003</v>
      </c>
      <c r="CWP3">
        <v>52.695454959999999</v>
      </c>
      <c r="CWQ3">
        <v>55.859702470000002</v>
      </c>
      <c r="CWR3">
        <v>59.023949989999998</v>
      </c>
      <c r="CWS3">
        <v>61.419891810000003</v>
      </c>
      <c r="CWT3">
        <v>61.154944</v>
      </c>
      <c r="CWU3">
        <v>60.480043010000003</v>
      </c>
      <c r="CWV3">
        <v>59.723681310000003</v>
      </c>
      <c r="CWW3">
        <v>58.849285940000001</v>
      </c>
      <c r="CWX3">
        <v>57.974890569999999</v>
      </c>
      <c r="CWY3">
        <v>57.100495199999997</v>
      </c>
      <c r="CWZ3">
        <v>56.226099840000003</v>
      </c>
      <c r="CXA3">
        <v>55.351704470000001</v>
      </c>
      <c r="CXB3">
        <v>54.477309099999999</v>
      </c>
      <c r="CXC3">
        <v>53.602913739999998</v>
      </c>
      <c r="CXD3">
        <v>52.728518370000003</v>
      </c>
      <c r="CXE3">
        <v>51.854123000000001</v>
      </c>
      <c r="CXF3">
        <v>50.979727629999999</v>
      </c>
      <c r="CXG3">
        <v>47.965401659999998</v>
      </c>
      <c r="CXH3">
        <v>44.28903682</v>
      </c>
      <c r="CXI3">
        <v>40.503791100000001</v>
      </c>
      <c r="CXJ3">
        <v>36.085607950000004</v>
      </c>
      <c r="CXK3">
        <v>31.667424799999999</v>
      </c>
      <c r="CXL3">
        <v>27.249241640000001</v>
      </c>
      <c r="CXM3">
        <v>22.83105849</v>
      </c>
      <c r="CXN3">
        <v>18.412875339999999</v>
      </c>
      <c r="CXO3">
        <v>13.99469219</v>
      </c>
      <c r="CXP3">
        <v>9.5765090429999997</v>
      </c>
      <c r="CXQ3">
        <v>2.3793000000000002</v>
      </c>
      <c r="CXR3">
        <v>7.6593</v>
      </c>
      <c r="CXS3">
        <v>12.88180893</v>
      </c>
      <c r="CXT3">
        <v>15.757095550000001</v>
      </c>
      <c r="CXU3">
        <v>18.294378869999999</v>
      </c>
      <c r="CXV3">
        <v>20.8316622</v>
      </c>
      <c r="CXW3">
        <v>23.368945530000001</v>
      </c>
      <c r="CXX3">
        <v>25.906228850000002</v>
      </c>
      <c r="CXY3">
        <v>28.443512179999999</v>
      </c>
      <c r="CXZ3">
        <v>30.98079551</v>
      </c>
      <c r="CYA3">
        <v>33.51807883</v>
      </c>
      <c r="CYB3">
        <v>36.055362160000001</v>
      </c>
      <c r="CYC3">
        <v>38.592645490000002</v>
      </c>
      <c r="CYD3">
        <v>41.764249640000003</v>
      </c>
      <c r="CYE3">
        <v>44.935853799999997</v>
      </c>
      <c r="CYF3">
        <v>48.107457959999998</v>
      </c>
      <c r="CYG3">
        <v>51.279062119999999</v>
      </c>
      <c r="CYH3">
        <v>54.450666269999999</v>
      </c>
      <c r="CYI3">
        <v>57.62227043</v>
      </c>
      <c r="CYJ3">
        <v>60.547041630000002</v>
      </c>
      <c r="CYK3">
        <v>60.296829619999997</v>
      </c>
      <c r="CYL3">
        <v>59.712277610000001</v>
      </c>
      <c r="CYM3">
        <v>58.953440989999997</v>
      </c>
      <c r="CYN3">
        <v>58.111999539999999</v>
      </c>
      <c r="CYO3">
        <v>57.270558090000002</v>
      </c>
      <c r="CYP3">
        <v>56.429116639999997</v>
      </c>
      <c r="CYQ3">
        <v>55.587675189999999</v>
      </c>
      <c r="CYR3">
        <v>54.746233740000001</v>
      </c>
      <c r="CYS3">
        <v>53.904792280000002</v>
      </c>
      <c r="CYT3">
        <v>53.063350829999997</v>
      </c>
      <c r="CYU3">
        <v>52.22190938</v>
      </c>
      <c r="CYV3">
        <v>51.380467930000002</v>
      </c>
      <c r="CYW3">
        <v>50.539026479999997</v>
      </c>
      <c r="CYX3">
        <v>47.796393760000001</v>
      </c>
      <c r="CYY3">
        <v>44.17502983</v>
      </c>
      <c r="CYZ3">
        <v>40.553665899999999</v>
      </c>
      <c r="CZA3">
        <v>36.199279969999999</v>
      </c>
      <c r="CZB3">
        <v>31.842208939999999</v>
      </c>
      <c r="CZC3">
        <v>27.485137900000002</v>
      </c>
      <c r="CZD3">
        <v>23.128066870000001</v>
      </c>
      <c r="CZE3">
        <v>18.770995840000001</v>
      </c>
      <c r="CZF3">
        <v>14.413924809999999</v>
      </c>
      <c r="CZG3">
        <v>10.05685377</v>
      </c>
      <c r="CZH3">
        <v>0.21456</v>
      </c>
      <c r="CZI3">
        <v>5.4945599999999999</v>
      </c>
      <c r="CZJ3">
        <v>10.774559999999999</v>
      </c>
      <c r="CZK3">
        <v>14.25510017</v>
      </c>
      <c r="CZL3">
        <v>16.79807061</v>
      </c>
      <c r="CZM3">
        <v>19.341041059999998</v>
      </c>
      <c r="CZN3">
        <v>21.8840115</v>
      </c>
      <c r="CZO3">
        <v>24.426981949999998</v>
      </c>
      <c r="CZP3">
        <v>26.9699524</v>
      </c>
      <c r="CZQ3">
        <v>29.512922840000002</v>
      </c>
      <c r="CZR3">
        <v>32.05589329</v>
      </c>
      <c r="CZS3">
        <v>34.598863729999998</v>
      </c>
      <c r="CZT3">
        <v>37.141834179999996</v>
      </c>
      <c r="CZU3">
        <v>40.320547230000003</v>
      </c>
      <c r="CZV3">
        <v>43.499260290000002</v>
      </c>
      <c r="CZW3">
        <v>46.677973350000002</v>
      </c>
      <c r="CZX3">
        <v>49.856686400000001</v>
      </c>
      <c r="CZY3">
        <v>53.035399460000001</v>
      </c>
      <c r="CZZ3">
        <v>56.21411252</v>
      </c>
      <c r="DAA3">
        <v>59.3711877</v>
      </c>
      <c r="DAB3">
        <v>59.415341349999998</v>
      </c>
      <c r="DAC3">
        <v>58.921066179999997</v>
      </c>
      <c r="DAD3">
        <v>58.159718519999998</v>
      </c>
      <c r="DAE3">
        <v>57.351765129999997</v>
      </c>
      <c r="DAF3">
        <v>56.543811740000002</v>
      </c>
      <c r="DAG3">
        <v>55.735858350000001</v>
      </c>
      <c r="DAH3">
        <v>54.92790497</v>
      </c>
      <c r="DAI3">
        <v>54.119951579999999</v>
      </c>
      <c r="DAJ3">
        <v>53.311998189999997</v>
      </c>
      <c r="DAK3">
        <v>52.504044800000003</v>
      </c>
      <c r="DAL3">
        <v>51.696091410000001</v>
      </c>
      <c r="DAM3">
        <v>50.88813802</v>
      </c>
      <c r="DAN3">
        <v>50.080184629999998</v>
      </c>
      <c r="DAO3">
        <v>47.597410930000002</v>
      </c>
      <c r="DAP3">
        <v>44.032119109999996</v>
      </c>
      <c r="DAQ3">
        <v>40.466827279999997</v>
      </c>
      <c r="DAR3">
        <v>36.283217180000001</v>
      </c>
      <c r="DAS3">
        <v>31.988448479999999</v>
      </c>
      <c r="DAT3">
        <v>27.693679790000001</v>
      </c>
      <c r="DAU3">
        <v>23.398911089999999</v>
      </c>
      <c r="DAV3">
        <v>19.104142400000001</v>
      </c>
      <c r="DAW3">
        <v>14.809373709999999</v>
      </c>
      <c r="DAX3">
        <v>10.51460501</v>
      </c>
      <c r="DAY3">
        <v>3.3298199999999998</v>
      </c>
      <c r="DAZ3">
        <v>8.6098199999999991</v>
      </c>
      <c r="DBA3">
        <v>12.75018128</v>
      </c>
      <c r="DBB3">
        <v>15.298643289999999</v>
      </c>
      <c r="DBC3">
        <v>17.847105289999998</v>
      </c>
      <c r="DBD3">
        <v>20.3955673</v>
      </c>
      <c r="DBE3">
        <v>22.944029310000001</v>
      </c>
      <c r="DBF3">
        <v>25.492491309999998</v>
      </c>
      <c r="DBG3">
        <v>28.04095332</v>
      </c>
      <c r="DBH3">
        <v>30.589415330000001</v>
      </c>
      <c r="DBI3">
        <v>33.137877330000002</v>
      </c>
      <c r="DBJ3">
        <v>35.686339340000004</v>
      </c>
      <c r="DBK3">
        <v>38.871916849999998</v>
      </c>
      <c r="DBL3">
        <v>42.057494349999999</v>
      </c>
      <c r="DBM3">
        <v>45.243071860000001</v>
      </c>
      <c r="DBN3">
        <v>48.428649370000002</v>
      </c>
      <c r="DBO3">
        <v>51.614226879999997</v>
      </c>
      <c r="DBP3">
        <v>54.799804389999998</v>
      </c>
      <c r="DBQ3">
        <v>57.985381889999999</v>
      </c>
      <c r="DBR3">
        <v>58.510994510000003</v>
      </c>
      <c r="DBS3">
        <v>58.071491709999997</v>
      </c>
      <c r="DBT3">
        <v>57.34304487</v>
      </c>
      <c r="DBU3">
        <v>56.569085719999997</v>
      </c>
      <c r="DBV3">
        <v>55.795126570000001</v>
      </c>
      <c r="DBW3">
        <v>55.021167429999998</v>
      </c>
      <c r="DBX3">
        <v>54.247208280000002</v>
      </c>
      <c r="DBY3">
        <v>53.473249129999999</v>
      </c>
      <c r="DBZ3">
        <v>52.699289989999997</v>
      </c>
      <c r="DCA3">
        <v>51.925330840000001</v>
      </c>
      <c r="DCB3">
        <v>51.151371689999998</v>
      </c>
      <c r="DCC3">
        <v>50.377412550000003</v>
      </c>
      <c r="DCD3">
        <v>49.603453399999999</v>
      </c>
      <c r="DCE3">
        <v>47.36878626</v>
      </c>
      <c r="DCF3">
        <v>43.860587799999998</v>
      </c>
      <c r="DCG3">
        <v>40.352389340000002</v>
      </c>
      <c r="DCH3">
        <v>36.337623190000002</v>
      </c>
      <c r="DCI3">
        <v>32.106291570000003</v>
      </c>
      <c r="DCJ3">
        <v>27.874959950000001</v>
      </c>
      <c r="DCK3">
        <v>23.643628329999999</v>
      </c>
      <c r="DCL3">
        <v>19.41229671</v>
      </c>
      <c r="DCM3">
        <v>15.18096508</v>
      </c>
      <c r="DCN3">
        <v>10.949633459999999</v>
      </c>
      <c r="DCO3">
        <v>6.7183018399999996</v>
      </c>
      <c r="DCP3">
        <v>1.1650799999999999</v>
      </c>
      <c r="DCQ3">
        <v>6.4450799999999999</v>
      </c>
      <c r="DCR3">
        <v>11.242616829999999</v>
      </c>
      <c r="DCS3">
        <v>13.79637748</v>
      </c>
      <c r="DCT3">
        <v>16.350138130000001</v>
      </c>
      <c r="DCU3">
        <v>18.903898779999999</v>
      </c>
      <c r="DCV3">
        <v>21.45765943</v>
      </c>
      <c r="DCW3">
        <v>24.011420090000001</v>
      </c>
      <c r="DCX3">
        <v>26.565180739999999</v>
      </c>
      <c r="DCY3">
        <v>29.11894139</v>
      </c>
      <c r="DCZ3">
        <v>31.672702040000001</v>
      </c>
      <c r="DDA3">
        <v>34.226462689999998</v>
      </c>
      <c r="DDB3">
        <v>37.418663510000002</v>
      </c>
      <c r="DDC3">
        <v>40.610864319999997</v>
      </c>
      <c r="DDD3">
        <v>43.803065140000001</v>
      </c>
      <c r="DDE3">
        <v>46.995265949999997</v>
      </c>
      <c r="DDF3">
        <v>50.18746677</v>
      </c>
      <c r="DDG3">
        <v>53.379667580000003</v>
      </c>
      <c r="DDH3">
        <v>56.5718684</v>
      </c>
      <c r="DDI3">
        <v>57.584334040000002</v>
      </c>
      <c r="DDJ3">
        <v>57.176224529999999</v>
      </c>
      <c r="DDK3">
        <v>56.503975750000002</v>
      </c>
      <c r="DDL3">
        <v>55.764487680000002</v>
      </c>
      <c r="DDM3">
        <v>55.024999600000001</v>
      </c>
      <c r="DDN3">
        <v>54.285511530000001</v>
      </c>
      <c r="DDO3">
        <v>53.546023460000001</v>
      </c>
      <c r="DDP3">
        <v>52.806535390000001</v>
      </c>
      <c r="DDQ3">
        <v>52.06704732</v>
      </c>
      <c r="DDR3">
        <v>51.327559239999999</v>
      </c>
      <c r="DDS3">
        <v>50.588071169999999</v>
      </c>
      <c r="DDT3">
        <v>49.848583099999999</v>
      </c>
      <c r="DDU3">
        <v>49.109095029999999</v>
      </c>
      <c r="DDV3">
        <v>47.110872550000003</v>
      </c>
      <c r="DDW3">
        <v>43.660735950000003</v>
      </c>
      <c r="DDX3">
        <v>40.210599360000003</v>
      </c>
      <c r="DDY3">
        <v>36.362714189999998</v>
      </c>
      <c r="DDZ3">
        <v>32.195895749999998</v>
      </c>
      <c r="DEA3">
        <v>28.029077310000002</v>
      </c>
      <c r="DEB3">
        <v>23.862258879999999</v>
      </c>
      <c r="DEC3">
        <v>19.695440439999999</v>
      </c>
      <c r="DED3">
        <v>15.528622</v>
      </c>
      <c r="DEE3">
        <v>11.361803569999999</v>
      </c>
      <c r="DEF3">
        <v>7.1949851310000001</v>
      </c>
      <c r="DEG3">
        <v>4.2803399999999998</v>
      </c>
      <c r="DEH3">
        <v>9.4283213480000008</v>
      </c>
      <c r="DEI3">
        <v>12.291547080000001</v>
      </c>
      <c r="DEJ3">
        <v>14.85041612</v>
      </c>
      <c r="DEK3">
        <v>17.409285149999999</v>
      </c>
      <c r="DEL3">
        <v>19.96815419</v>
      </c>
      <c r="DEM3">
        <v>22.52702322</v>
      </c>
      <c r="DEN3">
        <v>25.085892250000001</v>
      </c>
      <c r="DEO3">
        <v>27.644761290000002</v>
      </c>
      <c r="DEP3">
        <v>30.203630319999998</v>
      </c>
      <c r="DEQ3">
        <v>32.762499349999999</v>
      </c>
      <c r="DER3">
        <v>35.961085650000001</v>
      </c>
      <c r="DES3">
        <v>39.159671940000003</v>
      </c>
      <c r="DET3">
        <v>42.358258229999997</v>
      </c>
      <c r="DEU3">
        <v>45.556844519999999</v>
      </c>
      <c r="DEV3">
        <v>48.75543081</v>
      </c>
      <c r="DEW3">
        <v>51.954017110000002</v>
      </c>
      <c r="DEX3">
        <v>55.152603399999997</v>
      </c>
      <c r="DEY3">
        <v>56.63593315</v>
      </c>
      <c r="DEZ3">
        <v>56.259798510000003</v>
      </c>
      <c r="DFA3">
        <v>55.643090620000002</v>
      </c>
      <c r="DFB3">
        <v>54.938519900000003</v>
      </c>
      <c r="DFC3">
        <v>54.233949189999997</v>
      </c>
      <c r="DFD3">
        <v>53.529378469999997</v>
      </c>
      <c r="DFE3">
        <v>52.824807749999998</v>
      </c>
      <c r="DFF3">
        <v>52.120237029999998</v>
      </c>
      <c r="DFG3">
        <v>51.415666309999999</v>
      </c>
      <c r="DFH3">
        <v>50.711095589999999</v>
      </c>
      <c r="DFI3">
        <v>50.00652487</v>
      </c>
      <c r="DFJ3">
        <v>49.30195415</v>
      </c>
      <c r="DFK3">
        <v>48.597383430000001</v>
      </c>
      <c r="DFL3">
        <v>46.824044090000001</v>
      </c>
      <c r="DFM3">
        <v>43.432882620000001</v>
      </c>
      <c r="DFN3">
        <v>40.041721160000002</v>
      </c>
      <c r="DFO3">
        <v>36.358721879999997</v>
      </c>
      <c r="DFP3">
        <v>32.257431359999998</v>
      </c>
      <c r="DFQ3">
        <v>28.15614085</v>
      </c>
      <c r="DFR3">
        <v>24.054850330000001</v>
      </c>
      <c r="DFS3">
        <v>19.953559810000002</v>
      </c>
      <c r="DFT3">
        <v>15.8522693</v>
      </c>
      <c r="DFU3">
        <v>11.750978780000001</v>
      </c>
      <c r="DFV3">
        <v>7.6496882629999998</v>
      </c>
      <c r="DFW3">
        <v>2.1156000000000001</v>
      </c>
      <c r="DFX3">
        <v>7.3956</v>
      </c>
      <c r="DFY3">
        <v>10.784419359999999</v>
      </c>
      <c r="DFZ3">
        <v>13.348209170000001</v>
      </c>
      <c r="DGA3">
        <v>15.911998990000001</v>
      </c>
      <c r="DGB3">
        <v>18.4757888</v>
      </c>
      <c r="DGC3">
        <v>21.03957861</v>
      </c>
      <c r="DGD3">
        <v>23.60336843</v>
      </c>
      <c r="DGE3">
        <v>26.167158239999999</v>
      </c>
      <c r="DGF3">
        <v>28.730948059999999</v>
      </c>
      <c r="DGG3">
        <v>31.294737869999999</v>
      </c>
      <c r="DGH3">
        <v>34.499475140000001</v>
      </c>
      <c r="DGI3">
        <v>37.704212409999997</v>
      </c>
      <c r="DGJ3">
        <v>40.908949669999998</v>
      </c>
      <c r="DGK3">
        <v>44.113686940000001</v>
      </c>
      <c r="DGL3">
        <v>47.318424210000003</v>
      </c>
      <c r="DGM3">
        <v>50.523161479999999</v>
      </c>
      <c r="DGN3">
        <v>53.727898750000001</v>
      </c>
      <c r="DGO3">
        <v>55.666391820000001</v>
      </c>
      <c r="DGP3">
        <v>55.322781720000002</v>
      </c>
      <c r="DGQ3">
        <v>54.760991429999997</v>
      </c>
      <c r="DGR3">
        <v>54.091752759999999</v>
      </c>
      <c r="DGS3">
        <v>53.42251409</v>
      </c>
      <c r="DGT3">
        <v>52.753275430000002</v>
      </c>
      <c r="DGU3">
        <v>52.084036759999996</v>
      </c>
      <c r="DGV3">
        <v>51.414798089999998</v>
      </c>
      <c r="DGW3">
        <v>50.74555943</v>
      </c>
      <c r="DGX3">
        <v>50.076320760000002</v>
      </c>
      <c r="DGY3">
        <v>49.407082090000003</v>
      </c>
      <c r="DGZ3">
        <v>48.737843419999997</v>
      </c>
      <c r="DHA3">
        <v>48.068604759999999</v>
      </c>
      <c r="DHB3">
        <v>46.508697890000001</v>
      </c>
      <c r="DHC3">
        <v>43.177367420000003</v>
      </c>
      <c r="DHD3">
        <v>39.846036949999998</v>
      </c>
      <c r="DHE3">
        <v>36.32589608</v>
      </c>
      <c r="DHF3">
        <v>32.29108445</v>
      </c>
      <c r="DHG3">
        <v>28.256272809999999</v>
      </c>
      <c r="DHH3">
        <v>24.221461170000001</v>
      </c>
      <c r="DHI3">
        <v>20.186649540000001</v>
      </c>
      <c r="DHJ3">
        <v>16.1518379</v>
      </c>
      <c r="DHK3">
        <v>12.117026259999999</v>
      </c>
      <c r="DHL3">
        <v>8.0822146270000008</v>
      </c>
      <c r="DHM3">
        <v>5.2308599999999998</v>
      </c>
      <c r="DHN3">
        <v>9.2752549119999994</v>
      </c>
      <c r="DHO3">
        <v>11.843780580000001</v>
      </c>
      <c r="DHP3">
        <v>14.41230625</v>
      </c>
      <c r="DHQ3">
        <v>16.98083192</v>
      </c>
      <c r="DHR3">
        <v>19.549357579999999</v>
      </c>
      <c r="DHS3">
        <v>22.117883249999998</v>
      </c>
      <c r="DHT3">
        <v>24.686408920000002</v>
      </c>
      <c r="DHU3">
        <v>27.254934590000001</v>
      </c>
      <c r="DHV3">
        <v>29.82346025</v>
      </c>
      <c r="DHW3">
        <v>33.034117340000002</v>
      </c>
      <c r="DHX3">
        <v>36.244774419999999</v>
      </c>
      <c r="DHY3">
        <v>39.455431509999997</v>
      </c>
      <c r="DHZ3">
        <v>42.666088590000001</v>
      </c>
      <c r="DIA3">
        <v>45.876745679999999</v>
      </c>
      <c r="DIB3">
        <v>49.087402760000003</v>
      </c>
      <c r="DIC3">
        <v>52.298059850000001</v>
      </c>
      <c r="DID3">
        <v>54.676335029999997</v>
      </c>
      <c r="DIE3">
        <v>54.365766069999999</v>
      </c>
      <c r="DIF3">
        <v>53.858301130000001</v>
      </c>
      <c r="DIG3">
        <v>53.224776779999999</v>
      </c>
      <c r="DIH3">
        <v>52.591252439999998</v>
      </c>
      <c r="DII3">
        <v>51.957728090000003</v>
      </c>
      <c r="DIJ3">
        <v>51.324203740000002</v>
      </c>
      <c r="DIK3">
        <v>50.69067939</v>
      </c>
      <c r="DIL3">
        <v>50.057155039999998</v>
      </c>
      <c r="DIM3">
        <v>49.423630690000003</v>
      </c>
      <c r="DIN3">
        <v>48.790106340000001</v>
      </c>
      <c r="DIO3">
        <v>48.156581989999999</v>
      </c>
      <c r="DIP3">
        <v>47.523057639999998</v>
      </c>
      <c r="DIQ3">
        <v>46.165254539999999</v>
      </c>
      <c r="DIR3">
        <v>42.894551700000001</v>
      </c>
      <c r="DIS3">
        <v>39.623848860000003</v>
      </c>
      <c r="DIT3">
        <v>36.264506679999997</v>
      </c>
      <c r="DIU3">
        <v>32.297059079999997</v>
      </c>
      <c r="DIV3">
        <v>28.329611480000001</v>
      </c>
      <c r="DIW3">
        <v>24.36216387</v>
      </c>
      <c r="DIX3">
        <v>20.39471627</v>
      </c>
      <c r="DIY3">
        <v>16.42726867</v>
      </c>
      <c r="DIZ3">
        <v>12.45982107</v>
      </c>
      <c r="DJA3">
        <v>8.4923734639999999</v>
      </c>
      <c r="DJB3">
        <v>3.0661200000000002</v>
      </c>
      <c r="DJC3">
        <v>7.7643077639999998</v>
      </c>
      <c r="DJD3">
        <v>10.337387039999999</v>
      </c>
      <c r="DJE3">
        <v>12.910466319999999</v>
      </c>
      <c r="DJF3">
        <v>15.483545599999999</v>
      </c>
      <c r="DJG3">
        <v>18.056624880000001</v>
      </c>
      <c r="DJH3">
        <v>20.629704159999999</v>
      </c>
      <c r="DJI3">
        <v>23.202783440000001</v>
      </c>
      <c r="DJJ3">
        <v>25.775862719999999</v>
      </c>
      <c r="DJK3">
        <v>28.348942000000001</v>
      </c>
      <c r="DJL3">
        <v>31.5652911</v>
      </c>
      <c r="DJM3">
        <v>34.781640199999998</v>
      </c>
      <c r="DJN3">
        <v>37.9979893</v>
      </c>
      <c r="DJO3">
        <v>41.214338400000003</v>
      </c>
      <c r="DJP3">
        <v>44.430687499999998</v>
      </c>
      <c r="DJQ3">
        <v>47.6470366</v>
      </c>
      <c r="DJR3">
        <v>50.863385700000002</v>
      </c>
      <c r="DJS3">
        <v>53.666410900000002</v>
      </c>
      <c r="DJT3">
        <v>53.389365599999998</v>
      </c>
      <c r="DJU3">
        <v>52.935662129999997</v>
      </c>
      <c r="DJV3">
        <v>52.338201249999997</v>
      </c>
      <c r="DJW3">
        <v>51.740740369999997</v>
      </c>
      <c r="DJX3">
        <v>51.143279489999998</v>
      </c>
      <c r="DJY3">
        <v>50.545818609999998</v>
      </c>
      <c r="DJZ3">
        <v>49.948357729999998</v>
      </c>
      <c r="DKA3">
        <v>49.350896849999998</v>
      </c>
      <c r="DKB3">
        <v>48.753435969999998</v>
      </c>
      <c r="DKC3">
        <v>48.155975089999998</v>
      </c>
      <c r="DKD3">
        <v>47.558514209999998</v>
      </c>
      <c r="DKE3">
        <v>46.961053329999999</v>
      </c>
      <c r="DKF3">
        <v>45.794158609999997</v>
      </c>
      <c r="DKG3">
        <v>42.584819299999999</v>
      </c>
      <c r="DKH3">
        <v>39.375479980000001</v>
      </c>
      <c r="DKI3">
        <v>36.166140669999997</v>
      </c>
      <c r="DKJ3">
        <v>32.275579290000003</v>
      </c>
      <c r="DKK3">
        <v>28.37631339</v>
      </c>
      <c r="DKL3">
        <v>24.47704749</v>
      </c>
      <c r="DKM3">
        <v>20.577781590000001</v>
      </c>
      <c r="DKN3">
        <v>16.678515690000001</v>
      </c>
      <c r="DKO3">
        <v>12.77924979</v>
      </c>
      <c r="DKP3">
        <v>8.8799838859999998</v>
      </c>
      <c r="DKQ3">
        <v>4.9807179860000002</v>
      </c>
      <c r="DKR3">
        <v>0.90137999999999996</v>
      </c>
      <c r="DKS3">
        <v>5.9759671980000002</v>
      </c>
      <c r="DKT3">
        <v>8.8292786920000008</v>
      </c>
      <c r="DKU3">
        <v>11.40673204</v>
      </c>
      <c r="DKV3">
        <v>13.98418539</v>
      </c>
      <c r="DKW3">
        <v>16.561638739999999</v>
      </c>
      <c r="DKX3">
        <v>19.139092089999998</v>
      </c>
      <c r="DKY3">
        <v>21.716545440000001</v>
      </c>
      <c r="DKZ3">
        <v>24.293998779999999</v>
      </c>
      <c r="DLA3">
        <v>26.871452130000002</v>
      </c>
      <c r="DLB3">
        <v>30.093268819999999</v>
      </c>
      <c r="DLC3">
        <v>33.315085500000002</v>
      </c>
      <c r="DLD3">
        <v>36.536902189999999</v>
      </c>
      <c r="DLE3">
        <v>39.758718880000004</v>
      </c>
      <c r="DLF3">
        <v>42.98053556</v>
      </c>
      <c r="DLG3">
        <v>46.202352249999997</v>
      </c>
      <c r="DLH3">
        <v>49.42416893</v>
      </c>
      <c r="DLI3">
        <v>52.520623909999998</v>
      </c>
      <c r="DLJ3">
        <v>52.394214609999999</v>
      </c>
      <c r="DLK3">
        <v>51.993734500000002</v>
      </c>
      <c r="DLL3">
        <v>51.432652599999997</v>
      </c>
      <c r="DLM3">
        <v>50.87157071</v>
      </c>
      <c r="DLN3">
        <v>50.310488810000003</v>
      </c>
      <c r="DLO3">
        <v>49.749406919999998</v>
      </c>
      <c r="DLP3">
        <v>49.188325020000001</v>
      </c>
      <c r="DLQ3">
        <v>48.627243120000003</v>
      </c>
      <c r="DLR3">
        <v>48.066161229999999</v>
      </c>
      <c r="DLS3">
        <v>47.505079330000001</v>
      </c>
      <c r="DLT3">
        <v>46.943997439999997</v>
      </c>
      <c r="DLU3">
        <v>46.382915539999999</v>
      </c>
      <c r="DLV3">
        <v>45.395878740000001</v>
      </c>
      <c r="DLW3">
        <v>42.248576929999999</v>
      </c>
      <c r="DLX3">
        <v>39.101275110000003</v>
      </c>
      <c r="DLY3">
        <v>35.95397329</v>
      </c>
      <c r="DLZ3">
        <v>32.226890529999999</v>
      </c>
      <c r="DMA3">
        <v>28.39655518</v>
      </c>
      <c r="DMB3">
        <v>24.566219820000001</v>
      </c>
      <c r="DMC3">
        <v>20.735884469999998</v>
      </c>
      <c r="DMD3">
        <v>16.90554912</v>
      </c>
      <c r="DME3">
        <v>13.07521377</v>
      </c>
      <c r="DMF3">
        <v>9.2448784160000006</v>
      </c>
      <c r="DMG3">
        <v>5.4145430640000001</v>
      </c>
      <c r="DMH3">
        <v>4.0166399999999998</v>
      </c>
      <c r="DMI3">
        <v>7.3196991090000001</v>
      </c>
      <c r="DMJ3">
        <v>9.9013496920000001</v>
      </c>
      <c r="DMK3">
        <v>12.48300027</v>
      </c>
      <c r="DML3">
        <v>15.06465086</v>
      </c>
      <c r="DMM3">
        <v>17.646301439999998</v>
      </c>
      <c r="DMN3">
        <v>20.22795202</v>
      </c>
      <c r="DMO3">
        <v>22.809602609999999</v>
      </c>
      <c r="DMP3">
        <v>25.39125319</v>
      </c>
      <c r="DMQ3">
        <v>28.618316419999999</v>
      </c>
      <c r="DMR3">
        <v>31.845379650000002</v>
      </c>
      <c r="DMS3">
        <v>35.072442879999997</v>
      </c>
      <c r="DMT3">
        <v>38.299506110000003</v>
      </c>
      <c r="DMU3">
        <v>41.526569330000001</v>
      </c>
      <c r="DMV3">
        <v>44.75363256</v>
      </c>
      <c r="DMW3">
        <v>47.980695789999999</v>
      </c>
      <c r="DMX3">
        <v>51.115061490000002</v>
      </c>
      <c r="DMY3">
        <v>51.380965680000003</v>
      </c>
      <c r="DMZ3">
        <v>51.033194139999999</v>
      </c>
      <c r="DNA3">
        <v>50.508772739999998</v>
      </c>
      <c r="DNB3">
        <v>49.984351349999997</v>
      </c>
      <c r="DNC3">
        <v>49.459929950000003</v>
      </c>
      <c r="DND3">
        <v>48.935508560000002</v>
      </c>
      <c r="DNE3">
        <v>48.411087170000002</v>
      </c>
      <c r="DNF3">
        <v>47.88666577</v>
      </c>
      <c r="DNG3">
        <v>47.36224438</v>
      </c>
      <c r="DNH3">
        <v>46.837822989999999</v>
      </c>
      <c r="DNI3">
        <v>46.313401589999998</v>
      </c>
      <c r="DNJ3">
        <v>45.788980199999997</v>
      </c>
      <c r="DNK3">
        <v>44.970907429999997</v>
      </c>
      <c r="DNL3">
        <v>41.88625424</v>
      </c>
      <c r="DNM3">
        <v>38.801601040000001</v>
      </c>
      <c r="DNN3">
        <v>35.716947840000003</v>
      </c>
      <c r="DNO3">
        <v>32.151260720000003</v>
      </c>
      <c r="DNP3">
        <v>28.390534939999998</v>
      </c>
      <c r="DNQ3">
        <v>24.629809170000001</v>
      </c>
      <c r="DNR3">
        <v>20.86908339</v>
      </c>
      <c r="DNS3">
        <v>17.10835762</v>
      </c>
      <c r="DNT3">
        <v>13.34763184</v>
      </c>
      <c r="DNU3">
        <v>9.5869060650000009</v>
      </c>
      <c r="DNV3">
        <v>5.8261802899999999</v>
      </c>
      <c r="DNW3">
        <v>1.8519000000000001</v>
      </c>
      <c r="DNX3">
        <v>5.8088853619999998</v>
      </c>
      <c r="DNY3">
        <v>8.3945590659999993</v>
      </c>
      <c r="DNZ3">
        <v>10.980232770000001</v>
      </c>
      <c r="DOA3">
        <v>13.56590647</v>
      </c>
      <c r="DOB3">
        <v>16.151580169999999</v>
      </c>
      <c r="DOC3">
        <v>18.737253880000001</v>
      </c>
      <c r="DOD3">
        <v>21.322927580000002</v>
      </c>
      <c r="DOE3">
        <v>23.908601279999999</v>
      </c>
      <c r="DOF3">
        <v>27.140693410000001</v>
      </c>
      <c r="DOG3">
        <v>30.372785539999999</v>
      </c>
      <c r="DOH3">
        <v>33.60487767</v>
      </c>
      <c r="DOI3">
        <v>36.836969799999999</v>
      </c>
      <c r="DOJ3">
        <v>40.069061929999997</v>
      </c>
      <c r="DOK3">
        <v>43.301154060000002</v>
      </c>
      <c r="DOL3">
        <v>46.53324619</v>
      </c>
      <c r="DOM3">
        <v>49.703243639999997</v>
      </c>
      <c r="DON3">
        <v>50.350287520000002</v>
      </c>
      <c r="DOO3">
        <v>50.054730829999997</v>
      </c>
      <c r="DOP3">
        <v>49.567217249999999</v>
      </c>
      <c r="DOQ3">
        <v>49.07970366</v>
      </c>
      <c r="DOR3">
        <v>48.592190080000002</v>
      </c>
      <c r="DOS3">
        <v>48.104676499999997</v>
      </c>
      <c r="DOT3">
        <v>47.617162919999998</v>
      </c>
      <c r="DOU3">
        <v>47.12964934</v>
      </c>
      <c r="DOV3">
        <v>46.642135760000002</v>
      </c>
      <c r="DOW3">
        <v>46.154622170000003</v>
      </c>
      <c r="DOX3">
        <v>45.667108589999998</v>
      </c>
      <c r="DOY3">
        <v>45.17959501</v>
      </c>
      <c r="DOZ3">
        <v>44.519760460000001</v>
      </c>
      <c r="DPA3">
        <v>41.498303559999997</v>
      </c>
      <c r="DPB3">
        <v>38.47684666</v>
      </c>
      <c r="DPC3">
        <v>35.455389769999996</v>
      </c>
      <c r="DPD3">
        <v>32.048980970000002</v>
      </c>
      <c r="DPE3">
        <v>28.3584733</v>
      </c>
      <c r="DPF3">
        <v>24.667965639999998</v>
      </c>
      <c r="DPG3">
        <v>20.97745797</v>
      </c>
      <c r="DPH3">
        <v>17.286950310000002</v>
      </c>
      <c r="DPI3">
        <v>13.59644265</v>
      </c>
      <c r="DPJ3">
        <v>9.9059349819999998</v>
      </c>
      <c r="DPK3">
        <v>6.2154273179999997</v>
      </c>
      <c r="DPL3">
        <v>4.2970680330000004</v>
      </c>
      <c r="DPM3">
        <v>6.8865934720000004</v>
      </c>
      <c r="DPN3">
        <v>9.4761189110000004</v>
      </c>
      <c r="DPO3">
        <v>12.065644349999999</v>
      </c>
      <c r="DPP3">
        <v>14.65516979</v>
      </c>
      <c r="DPQ3">
        <v>17.244695230000001</v>
      </c>
      <c r="DPR3">
        <v>19.834220670000001</v>
      </c>
      <c r="DPS3">
        <v>22.42374611</v>
      </c>
      <c r="DPT3">
        <v>25.66065291</v>
      </c>
      <c r="DPU3">
        <v>28.897559699999999</v>
      </c>
      <c r="DPV3">
        <v>32.134466500000002</v>
      </c>
      <c r="DPW3">
        <v>35.371373300000002</v>
      </c>
      <c r="DPX3">
        <v>38.608280100000002</v>
      </c>
      <c r="DPY3">
        <v>41.845186900000002</v>
      </c>
      <c r="DPZ3">
        <v>45.082093700000001</v>
      </c>
      <c r="DQA3">
        <v>48.2856557</v>
      </c>
      <c r="DQB3">
        <v>49.302862920000003</v>
      </c>
      <c r="DQC3">
        <v>49.059046240000001</v>
      </c>
      <c r="DQD3">
        <v>48.608653510000003</v>
      </c>
      <c r="DQE3">
        <v>48.158260769999998</v>
      </c>
      <c r="DQF3">
        <v>47.707868040000001</v>
      </c>
      <c r="DQG3">
        <v>47.257475300000003</v>
      </c>
      <c r="DQH3">
        <v>46.807082569999999</v>
      </c>
      <c r="DQI3">
        <v>46.356689840000001</v>
      </c>
      <c r="DQJ3">
        <v>45.906297100000003</v>
      </c>
      <c r="DQK3">
        <v>45.455904369999999</v>
      </c>
      <c r="DQL3">
        <v>45.005511630000001</v>
      </c>
      <c r="DQM3">
        <v>44.555118899999997</v>
      </c>
      <c r="DQN3">
        <v>44.042976090000003</v>
      </c>
      <c r="DQO3">
        <v>41.0851994</v>
      </c>
      <c r="DQP3">
        <v>38.127422709999998</v>
      </c>
      <c r="DQQ3">
        <v>35.169646030000003</v>
      </c>
      <c r="DQR3">
        <v>31.920365929999999</v>
      </c>
      <c r="DQS3">
        <v>28.300614060000001</v>
      </c>
      <c r="DQT3">
        <v>24.680862189999999</v>
      </c>
      <c r="DQU3">
        <v>21.06111031</v>
      </c>
      <c r="DQV3">
        <v>17.441358439999998</v>
      </c>
      <c r="DQW3">
        <v>13.82160657</v>
      </c>
      <c r="DQX3">
        <v>10.201854689999999</v>
      </c>
      <c r="DQY3">
        <v>6.5821028180000001</v>
      </c>
      <c r="DQZ3">
        <v>2.5291066639999999</v>
      </c>
      <c r="DRA3">
        <v>5.377679777</v>
      </c>
      <c r="DRB3">
        <v>7.9708883070000001</v>
      </c>
      <c r="DRC3">
        <v>10.564096839999999</v>
      </c>
      <c r="DRD3">
        <v>13.15730537</v>
      </c>
      <c r="DRE3">
        <v>15.7505139</v>
      </c>
      <c r="DRF3">
        <v>18.34372243</v>
      </c>
      <c r="DRG3">
        <v>20.936930960000002</v>
      </c>
      <c r="DRH3">
        <v>24.178441620000001</v>
      </c>
      <c r="DRI3">
        <v>27.41995228</v>
      </c>
      <c r="DRJ3">
        <v>30.661462950000001</v>
      </c>
      <c r="DRK3">
        <v>33.902973609999997</v>
      </c>
      <c r="DRL3">
        <v>37.14448427</v>
      </c>
      <c r="DRM3">
        <v>40.385994930000003</v>
      </c>
      <c r="DRN3">
        <v>43.627505599999999</v>
      </c>
      <c r="DRO3">
        <v>46.862762379999999</v>
      </c>
      <c r="DRP3">
        <v>48.239386459999999</v>
      </c>
      <c r="DRQ3">
        <v>48.046851859999997</v>
      </c>
      <c r="DRR3">
        <v>47.633758810000003</v>
      </c>
      <c r="DRS3">
        <v>47.220665760000003</v>
      </c>
      <c r="DRT3">
        <v>46.807572710000002</v>
      </c>
      <c r="DRU3">
        <v>46.394479650000001</v>
      </c>
      <c r="DRV3">
        <v>45.9813866</v>
      </c>
      <c r="DRW3">
        <v>45.56829355</v>
      </c>
      <c r="DRX3">
        <v>45.155200499999999</v>
      </c>
      <c r="DRY3">
        <v>44.742107449999999</v>
      </c>
      <c r="DRZ3">
        <v>44.329014399999998</v>
      </c>
      <c r="DSA3">
        <v>43.915921349999998</v>
      </c>
      <c r="DSB3">
        <v>43.502828289999997</v>
      </c>
      <c r="DSC3">
        <v>40.647437670000002</v>
      </c>
      <c r="DSD3">
        <v>37.753761279999999</v>
      </c>
      <c r="DSE3">
        <v>34.860084890000003</v>
      </c>
      <c r="DSF3">
        <v>31.765753889999999</v>
      </c>
      <c r="DSG3">
        <v>28.217224559999998</v>
      </c>
      <c r="DSH3">
        <v>24.668695240000002</v>
      </c>
      <c r="DSI3">
        <v>21.120165910000001</v>
      </c>
      <c r="DSJ3">
        <v>17.571636590000001</v>
      </c>
      <c r="DSK3">
        <v>14.023107270000001</v>
      </c>
      <c r="DSL3">
        <v>10.47457794</v>
      </c>
      <c r="DSM3">
        <v>6.9260486180000003</v>
      </c>
      <c r="DSN3">
        <v>3.3775192939999998</v>
      </c>
      <c r="DSO3">
        <v>0.63768000000000002</v>
      </c>
      <c r="DSP3">
        <v>3.8680384370000001</v>
      </c>
      <c r="DSQ3">
        <v>6.4647641599999996</v>
      </c>
      <c r="DSR3">
        <v>9.0614898830000001</v>
      </c>
      <c r="DSS3">
        <v>11.658215609999999</v>
      </c>
      <c r="DST3">
        <v>14.254941329999999</v>
      </c>
      <c r="DSU3">
        <v>16.85166705</v>
      </c>
      <c r="DSV3">
        <v>19.448392770000002</v>
      </c>
      <c r="DSW3">
        <v>22.69429993</v>
      </c>
      <c r="DSX3">
        <v>25.94020708</v>
      </c>
      <c r="DSY3">
        <v>29.186114239999998</v>
      </c>
      <c r="DSZ3">
        <v>32.432021390000003</v>
      </c>
      <c r="DTA3">
        <v>35.677928540000003</v>
      </c>
      <c r="DTB3">
        <v>38.923835699999998</v>
      </c>
      <c r="DTC3">
        <v>42.169742849999999</v>
      </c>
      <c r="DTD3">
        <v>45.415649999999999</v>
      </c>
      <c r="DTE3">
        <v>47.160562310000003</v>
      </c>
      <c r="DTF3">
        <v>47.018866950000003</v>
      </c>
      <c r="DTG3">
        <v>46.643218410000003</v>
      </c>
      <c r="DTH3">
        <v>46.267569880000003</v>
      </c>
      <c r="DTI3">
        <v>45.891921340000003</v>
      </c>
      <c r="DTJ3">
        <v>45.516272809999997</v>
      </c>
      <c r="DTK3">
        <v>45.140624270000004</v>
      </c>
      <c r="DTL3">
        <v>44.764975739999997</v>
      </c>
      <c r="DTM3">
        <v>44.389327209999998</v>
      </c>
      <c r="DTN3">
        <v>44.013678669999997</v>
      </c>
      <c r="DTO3">
        <v>43.638030139999998</v>
      </c>
      <c r="DTP3">
        <v>43.262381599999998</v>
      </c>
      <c r="DTQ3">
        <v>42.886733069999998</v>
      </c>
      <c r="DTR3">
        <v>40.185534750000002</v>
      </c>
      <c r="DTS3">
        <v>37.356315109999997</v>
      </c>
      <c r="DTT3">
        <v>34.527095469999999</v>
      </c>
      <c r="DTU3">
        <v>31.585506479999999</v>
      </c>
      <c r="DTV3">
        <v>28.10859576</v>
      </c>
      <c r="DTW3">
        <v>24.631685050000002</v>
      </c>
      <c r="DTX3">
        <v>21.154774339999999</v>
      </c>
      <c r="DTY3">
        <v>17.67786362</v>
      </c>
      <c r="DTZ3">
        <v>14.20095291</v>
      </c>
      <c r="DUA3">
        <v>10.7240422</v>
      </c>
      <c r="DUB3">
        <v>7.2471314839999996</v>
      </c>
      <c r="DUC3">
        <v>3.770220771</v>
      </c>
      <c r="DUD3">
        <v>2.1900995710000002</v>
      </c>
      <c r="DUE3">
        <v>4.7843936879999998</v>
      </c>
      <c r="DUF3">
        <v>7.3786878050000002</v>
      </c>
      <c r="DUG3">
        <v>9.9729819220000007</v>
      </c>
      <c r="DUH3">
        <v>12.567276039999999</v>
      </c>
      <c r="DUI3">
        <v>15.16157016</v>
      </c>
      <c r="DUJ3">
        <v>17.75586427</v>
      </c>
      <c r="DUK3">
        <v>20.998731920000001</v>
      </c>
      <c r="DUL3">
        <v>24.241599560000001</v>
      </c>
      <c r="DUM3">
        <v>27.484467209999998</v>
      </c>
      <c r="DUN3">
        <v>30.727334859999999</v>
      </c>
      <c r="DUO3">
        <v>33.970202499999999</v>
      </c>
      <c r="DUP3">
        <v>37.21307015</v>
      </c>
      <c r="DUQ3">
        <v>40.45593779</v>
      </c>
      <c r="DUR3">
        <v>43.637219350000002</v>
      </c>
      <c r="DUS3">
        <v>44.819009880000003</v>
      </c>
      <c r="DUT3">
        <v>44.606402950000003</v>
      </c>
      <c r="DUU3">
        <v>44.199839420000004</v>
      </c>
      <c r="DUV3">
        <v>43.793275889999997</v>
      </c>
      <c r="DUW3">
        <v>43.386712350000003</v>
      </c>
      <c r="DUX3">
        <v>42.980148819999997</v>
      </c>
      <c r="DUY3">
        <v>42.573585289999997</v>
      </c>
      <c r="DUZ3">
        <v>42.167021759999997</v>
      </c>
      <c r="DVA3">
        <v>41.760458229999998</v>
      </c>
      <c r="DVB3">
        <v>41.353894689999997</v>
      </c>
      <c r="DVC3">
        <v>40.947331159999997</v>
      </c>
      <c r="DVD3">
        <v>40.540767629999998</v>
      </c>
      <c r="DVE3">
        <v>38.799046449999999</v>
      </c>
      <c r="DVF3">
        <v>35.916336510000001</v>
      </c>
      <c r="DVG3">
        <v>33.033626580000004</v>
      </c>
      <c r="DVH3">
        <v>30.150916649999999</v>
      </c>
      <c r="DVI3">
        <v>26.78177414</v>
      </c>
      <c r="DVJ3">
        <v>23.245429770000001</v>
      </c>
      <c r="DVK3">
        <v>19.709085399999999</v>
      </c>
      <c r="DVL3">
        <v>16.172741030000001</v>
      </c>
      <c r="DVM3">
        <v>12.636396660000001</v>
      </c>
      <c r="DVN3">
        <v>9.1000522969999995</v>
      </c>
      <c r="DVO3">
        <v>5.5637079290000004</v>
      </c>
      <c r="DVP3">
        <v>2.027363561</v>
      </c>
      <c r="DVQ3">
        <v>0.59980750599999999</v>
      </c>
      <c r="DVR3">
        <v>3.1945424779999998</v>
      </c>
      <c r="DVS3">
        <v>5.7892774500000002</v>
      </c>
      <c r="DVT3">
        <v>8.3840124229999997</v>
      </c>
      <c r="DVU3">
        <v>10.9787474</v>
      </c>
      <c r="DVV3">
        <v>13.573482370000001</v>
      </c>
      <c r="DVW3">
        <v>16.168217340000002</v>
      </c>
      <c r="DVX3">
        <v>19.411636049999998</v>
      </c>
      <c r="DVY3">
        <v>22.65505477</v>
      </c>
      <c r="DVZ3">
        <v>25.898473490000001</v>
      </c>
      <c r="DWA3">
        <v>29.141892200000001</v>
      </c>
      <c r="DWB3">
        <v>32.385310920000002</v>
      </c>
      <c r="DWC3">
        <v>35.628729630000002</v>
      </c>
      <c r="DWD3">
        <v>38.872148350000003</v>
      </c>
      <c r="DWE3">
        <v>42.027067670000001</v>
      </c>
      <c r="DWF3">
        <v>43.117755340000002</v>
      </c>
      <c r="DWG3">
        <v>42.897415549999998</v>
      </c>
      <c r="DWH3">
        <v>42.495905620000002</v>
      </c>
      <c r="DWI3">
        <v>42.094395689999999</v>
      </c>
      <c r="DWJ3">
        <v>41.692885769999997</v>
      </c>
      <c r="DWK3">
        <v>41.291375840000001</v>
      </c>
      <c r="DWL3">
        <v>40.889865919999998</v>
      </c>
      <c r="DWM3">
        <v>40.488355990000002</v>
      </c>
      <c r="DWN3">
        <v>40.086846059999999</v>
      </c>
      <c r="DWO3">
        <v>39.685336139999997</v>
      </c>
      <c r="DWP3">
        <v>39.283826210000001</v>
      </c>
      <c r="DWQ3">
        <v>38.882316289999999</v>
      </c>
      <c r="DWR3">
        <v>36.481389020000002</v>
      </c>
      <c r="DWS3">
        <v>33.607398029999999</v>
      </c>
      <c r="DWT3">
        <v>30.73340705</v>
      </c>
      <c r="DWU3">
        <v>27.859416060000001</v>
      </c>
      <c r="DWV3">
        <v>24.363472309999999</v>
      </c>
      <c r="DWW3">
        <v>20.836815659999999</v>
      </c>
      <c r="DWX3">
        <v>17.31015901</v>
      </c>
      <c r="DWY3">
        <v>13.783502349999999</v>
      </c>
      <c r="DWZ3">
        <v>10.2568457</v>
      </c>
      <c r="DXA3">
        <v>6.7301890530000001</v>
      </c>
      <c r="DXB3">
        <v>3.203532402</v>
      </c>
      <c r="DXC3">
        <v>1.607220259</v>
      </c>
      <c r="DXD3">
        <v>4.2023314919999999</v>
      </c>
      <c r="DXE3">
        <v>6.7974427259999999</v>
      </c>
      <c r="DXF3">
        <v>9.3925539590000007</v>
      </c>
      <c r="DXG3">
        <v>11.98766519</v>
      </c>
      <c r="DXH3">
        <v>14.582776429999999</v>
      </c>
      <c r="DXI3">
        <v>17.826665469999998</v>
      </c>
      <c r="DXJ3">
        <v>21.070554510000001</v>
      </c>
      <c r="DXK3">
        <v>24.31444355</v>
      </c>
      <c r="DXL3">
        <v>27.558332589999999</v>
      </c>
      <c r="DXM3">
        <v>30.802221639999999</v>
      </c>
      <c r="DXN3">
        <v>34.046110679999998</v>
      </c>
      <c r="DXO3">
        <v>37.289999719999997</v>
      </c>
      <c r="DXP3">
        <v>40.419026889999998</v>
      </c>
      <c r="DXQ3">
        <v>41.42388184</v>
      </c>
      <c r="DXR3">
        <v>41.197361770000001</v>
      </c>
      <c r="DXS3">
        <v>40.802077699999998</v>
      </c>
      <c r="DXT3">
        <v>40.406793630000003</v>
      </c>
      <c r="DXU3">
        <v>40.011509570000001</v>
      </c>
      <c r="DXV3">
        <v>39.616225499999999</v>
      </c>
      <c r="DXW3">
        <v>39.220941430000003</v>
      </c>
      <c r="DXX3">
        <v>38.825657370000002</v>
      </c>
      <c r="DXY3">
        <v>38.430373299999999</v>
      </c>
      <c r="DXZ3">
        <v>38.035089239999998</v>
      </c>
      <c r="DYA3">
        <v>37.639805170000002</v>
      </c>
      <c r="DYB3">
        <v>37.064676910000003</v>
      </c>
      <c r="DYC3">
        <v>34.201523739999999</v>
      </c>
      <c r="DYD3">
        <v>31.338370579999999</v>
      </c>
      <c r="DYE3">
        <v>28.475217409999999</v>
      </c>
      <c r="DYF3">
        <v>25.511193609999999</v>
      </c>
      <c r="DYG3">
        <v>21.996578979999999</v>
      </c>
      <c r="DYH3">
        <v>18.481964349999998</v>
      </c>
      <c r="DYI3">
        <v>14.96734972</v>
      </c>
      <c r="DYJ3">
        <v>11.4527351</v>
      </c>
      <c r="DYK3">
        <v>7.9381204670000001</v>
      </c>
      <c r="DYL3">
        <v>4.4235058389999997</v>
      </c>
      <c r="DYM3">
        <v>0.90889121100000003</v>
      </c>
      <c r="DYN3">
        <v>2.2580436999999998E-2</v>
      </c>
      <c r="DYO3">
        <v>2.6180046140000002</v>
      </c>
      <c r="DYP3">
        <v>5.2134287910000001</v>
      </c>
      <c r="DYQ3">
        <v>7.8088529680000001</v>
      </c>
      <c r="DYR3">
        <v>10.40427714</v>
      </c>
      <c r="DYS3">
        <v>12.99970132</v>
      </c>
      <c r="DYT3">
        <v>16.24398154</v>
      </c>
      <c r="DYU3">
        <v>19.48826176</v>
      </c>
      <c r="DYV3">
        <v>22.732541980000001</v>
      </c>
      <c r="DYW3">
        <v>25.976822200000001</v>
      </c>
      <c r="DYX3">
        <v>29.221102429999998</v>
      </c>
      <c r="DYY3">
        <v>32.465382650000002</v>
      </c>
      <c r="DYZ3">
        <v>35.709662870000002</v>
      </c>
      <c r="DZA3">
        <v>38.813285720000003</v>
      </c>
      <c r="DZB3">
        <v>39.738142070000002</v>
      </c>
      <c r="DZC3">
        <v>39.506978590000003</v>
      </c>
      <c r="DZD3">
        <v>39.119060939999997</v>
      </c>
      <c r="DZE3">
        <v>38.731143299999999</v>
      </c>
      <c r="DZF3">
        <v>38.343225660000002</v>
      </c>
      <c r="DZG3">
        <v>37.955308010000003</v>
      </c>
      <c r="DZH3">
        <v>37.567390369999998</v>
      </c>
      <c r="DZI3">
        <v>37.179472730000001</v>
      </c>
      <c r="DZJ3">
        <v>36.791555080000002</v>
      </c>
      <c r="DZK3">
        <v>36.403637439999997</v>
      </c>
      <c r="DZL3">
        <v>36.015719789999999</v>
      </c>
      <c r="DZM3">
        <v>34.810445170000001</v>
      </c>
      <c r="DZN3">
        <v>31.96019119</v>
      </c>
      <c r="DZO3">
        <v>29.109937209999998</v>
      </c>
      <c r="DZP3">
        <v>26.25968323</v>
      </c>
      <c r="DZQ3">
        <v>23.181943610000001</v>
      </c>
      <c r="DZR3">
        <v>19.68166141</v>
      </c>
      <c r="DZS3">
        <v>16.181379209999999</v>
      </c>
      <c r="DZT3">
        <v>12.681097019999999</v>
      </c>
      <c r="DZU3">
        <v>9.1808148169999999</v>
      </c>
      <c r="DZV3">
        <v>5.6805326190000001</v>
      </c>
      <c r="DZW3">
        <v>2.1802504200000001</v>
      </c>
      <c r="DZX3">
        <v>1.0364454139999999</v>
      </c>
      <c r="DZY3">
        <v>3.6321204950000001</v>
      </c>
      <c r="DZZ3">
        <v>6.2277955760000001</v>
      </c>
      <c r="EAA3">
        <v>8.8234706569999997</v>
      </c>
      <c r="EAB3">
        <v>11.419145739999999</v>
      </c>
      <c r="EAC3">
        <v>14.66373959</v>
      </c>
      <c r="EAD3">
        <v>17.90833344</v>
      </c>
      <c r="EAE3">
        <v>21.152927290000001</v>
      </c>
      <c r="EAF3">
        <v>24.397521139999998</v>
      </c>
      <c r="EAG3">
        <v>27.64211499</v>
      </c>
      <c r="EAH3">
        <v>30.886708850000002</v>
      </c>
      <c r="EAI3">
        <v>34.131302699999999</v>
      </c>
      <c r="EAJ3">
        <v>37.210029089999999</v>
      </c>
      <c r="EAK3">
        <v>38.0612505</v>
      </c>
      <c r="EAL3">
        <v>37.826963259999999</v>
      </c>
      <c r="EAM3">
        <v>37.44751977</v>
      </c>
      <c r="EAN3">
        <v>37.06807628</v>
      </c>
      <c r="EAO3">
        <v>36.68863279</v>
      </c>
      <c r="EAP3">
        <v>36.3091893</v>
      </c>
      <c r="EAQ3">
        <v>35.92974581</v>
      </c>
      <c r="EAR3">
        <v>35.55030232</v>
      </c>
      <c r="EAS3">
        <v>35.17085883</v>
      </c>
      <c r="EAT3">
        <v>34.79141533</v>
      </c>
      <c r="EAU3">
        <v>34.41197184</v>
      </c>
      <c r="EAV3">
        <v>32.593388699999998</v>
      </c>
      <c r="EAW3">
        <v>29.75803552</v>
      </c>
      <c r="EAX3">
        <v>26.922682340000001</v>
      </c>
      <c r="EAY3">
        <v>24.087329159999999</v>
      </c>
      <c r="EAZ3">
        <v>20.902895529999999</v>
      </c>
      <c r="EBA3">
        <v>17.41916977</v>
      </c>
      <c r="EBB3">
        <v>13.93544402</v>
      </c>
      <c r="EBC3">
        <v>10.45171826</v>
      </c>
      <c r="EBD3">
        <v>6.9679925020000004</v>
      </c>
      <c r="EBE3">
        <v>3.4842667450000002</v>
      </c>
      <c r="EBF3">
        <v>5.4098700000000004E-4</v>
      </c>
      <c r="EBG3">
        <v>2.0536616969999999</v>
      </c>
      <c r="EBH3">
        <v>4.6495269229999998</v>
      </c>
      <c r="EBI3">
        <v>7.2453921499999998</v>
      </c>
      <c r="EBJ3">
        <v>9.8412573769999998</v>
      </c>
      <c r="EBK3">
        <v>13.086088910000001</v>
      </c>
      <c r="EBL3">
        <v>16.33092044</v>
      </c>
      <c r="EBM3">
        <v>19.57575198</v>
      </c>
      <c r="EBN3">
        <v>22.820583509999999</v>
      </c>
      <c r="EBO3">
        <v>26.065415040000001</v>
      </c>
      <c r="EBP3">
        <v>29.310246580000001</v>
      </c>
      <c r="EBQ3">
        <v>32.555078109999997</v>
      </c>
      <c r="EBR3">
        <v>35.609438400000002</v>
      </c>
      <c r="EBS3">
        <v>36.393882550000001</v>
      </c>
      <c r="EBT3">
        <v>36.157972700000002</v>
      </c>
      <c r="EBU3">
        <v>35.788077260000001</v>
      </c>
      <c r="EBV3">
        <v>35.418181820000001</v>
      </c>
      <c r="EBW3">
        <v>35.04828638</v>
      </c>
      <c r="EBX3">
        <v>34.67839094</v>
      </c>
      <c r="EBY3">
        <v>34.308495499999999</v>
      </c>
      <c r="EBZ3">
        <v>33.93860007</v>
      </c>
      <c r="ECA3">
        <v>33.568704629999999</v>
      </c>
      <c r="ECB3">
        <v>33.198809189999999</v>
      </c>
      <c r="ECC3">
        <v>32.828913749999998</v>
      </c>
      <c r="ECD3">
        <v>30.41411862</v>
      </c>
      <c r="ECE3">
        <v>27.595606119999999</v>
      </c>
      <c r="ECF3">
        <v>24.777093619999999</v>
      </c>
      <c r="ECG3">
        <v>21.958581120000002</v>
      </c>
      <c r="ECH3">
        <v>18.674454019999999</v>
      </c>
      <c r="ECI3">
        <v>15.20944014</v>
      </c>
      <c r="ECJ3">
        <v>11.74442625</v>
      </c>
      <c r="ECK3">
        <v>8.2794123630000005</v>
      </c>
      <c r="ECL3">
        <v>4.814398476</v>
      </c>
      <c r="ECM3">
        <v>1.349384589</v>
      </c>
      <c r="ECN3">
        <v>0.47819030400000001</v>
      </c>
      <c r="ECO3">
        <v>3.074186198</v>
      </c>
      <c r="ECP3">
        <v>5.6701820920000001</v>
      </c>
      <c r="ECQ3">
        <v>8.2661779860000006</v>
      </c>
      <c r="ECR3">
        <v>11.511172849999999</v>
      </c>
      <c r="ECS3">
        <v>14.756167720000001</v>
      </c>
      <c r="ECT3">
        <v>18.00116259</v>
      </c>
      <c r="ECU3">
        <v>21.246157459999999</v>
      </c>
      <c r="ECV3">
        <v>24.491152320000001</v>
      </c>
      <c r="ECW3">
        <v>27.736147190000001</v>
      </c>
      <c r="ECX3">
        <v>30.98114206</v>
      </c>
      <c r="ECY3">
        <v>34.011691829999997</v>
      </c>
      <c r="ECZ3">
        <v>34.73667399</v>
      </c>
      <c r="EDA3">
        <v>34.500623070000003</v>
      </c>
      <c r="EDB3">
        <v>34.141314889999997</v>
      </c>
      <c r="EDC3">
        <v>33.782006709999997</v>
      </c>
      <c r="EDD3">
        <v>33.422698539999999</v>
      </c>
      <c r="EDE3">
        <v>33.06339036</v>
      </c>
      <c r="EDF3">
        <v>32.704082190000001</v>
      </c>
      <c r="EDG3">
        <v>32.344774010000002</v>
      </c>
      <c r="EDH3">
        <v>31.985465829999999</v>
      </c>
      <c r="EDI3">
        <v>31.626157660000001</v>
      </c>
      <c r="EDJ3">
        <v>31.072950250000002</v>
      </c>
      <c r="EDK3">
        <v>28.273154890000001</v>
      </c>
      <c r="EDL3">
        <v>25.473359540000001</v>
      </c>
      <c r="EDM3">
        <v>22.67356419</v>
      </c>
      <c r="EDN3">
        <v>19.873768829999999</v>
      </c>
      <c r="EDO3">
        <v>16.496914969999999</v>
      </c>
      <c r="EDP3">
        <v>13.052697909999999</v>
      </c>
      <c r="EDQ3">
        <v>9.6084808549999998</v>
      </c>
      <c r="EDR3">
        <v>6.1642637950000001</v>
      </c>
      <c r="EDS3">
        <v>2.7200467349999999</v>
      </c>
      <c r="EDT3">
        <v>1.5019067150000001</v>
      </c>
      <c r="EDU3">
        <v>4.0979750770000001</v>
      </c>
      <c r="EDV3">
        <v>6.6940434389999997</v>
      </c>
      <c r="EDW3">
        <v>9.9391288919999994</v>
      </c>
      <c r="EDX3">
        <v>13.18421434</v>
      </c>
      <c r="EDY3">
        <v>16.429299799999999</v>
      </c>
      <c r="EDZ3">
        <v>19.67438525</v>
      </c>
      <c r="EEA3">
        <v>22.919470700000002</v>
      </c>
      <c r="EEB3">
        <v>26.16455616</v>
      </c>
      <c r="EEC3">
        <v>29.409641610000001</v>
      </c>
      <c r="EED3">
        <v>32.416964659999998</v>
      </c>
      <c r="EEE3">
        <v>33.090220549999998</v>
      </c>
      <c r="EEF3">
        <v>32.855489599999999</v>
      </c>
      <c r="EEG3">
        <v>32.507772490000001</v>
      </c>
      <c r="EEH3">
        <v>32.160055380000003</v>
      </c>
      <c r="EEI3">
        <v>31.812338260000001</v>
      </c>
      <c r="EEJ3">
        <v>31.464621149999999</v>
      </c>
      <c r="EEK3">
        <v>31.116904040000001</v>
      </c>
      <c r="EEL3">
        <v>30.76918693</v>
      </c>
      <c r="EEM3">
        <v>30.421469819999999</v>
      </c>
      <c r="EEN3">
        <v>30.073752710000001</v>
      </c>
      <c r="EEO3">
        <v>28.950195059999999</v>
      </c>
      <c r="EEP3">
        <v>26.170928459999999</v>
      </c>
      <c r="EEQ3">
        <v>23.391661859999999</v>
      </c>
      <c r="EER3">
        <v>20.61239526</v>
      </c>
      <c r="EES3">
        <v>17.79187628</v>
      </c>
      <c r="EET3">
        <v>14.370468949999999</v>
      </c>
      <c r="EEU3">
        <v>10.949061609999999</v>
      </c>
      <c r="EEV3">
        <v>7.5276542739999996</v>
      </c>
      <c r="EEW3">
        <v>4.106246938</v>
      </c>
      <c r="EEX3">
        <v>0.68483960099999996</v>
      </c>
      <c r="EEY3">
        <v>2.5288999049999998</v>
      </c>
      <c r="EEZ3">
        <v>5.1249838130000001</v>
      </c>
      <c r="EFA3">
        <v>8.3700886969999999</v>
      </c>
      <c r="EFB3">
        <v>11.61519358</v>
      </c>
      <c r="EFC3">
        <v>14.86029847</v>
      </c>
      <c r="EFD3">
        <v>18.10540335</v>
      </c>
      <c r="EFE3">
        <v>21.35050824</v>
      </c>
      <c r="EFF3">
        <v>24.595613119999999</v>
      </c>
      <c r="EFG3">
        <v>27.84071801</v>
      </c>
      <c r="EFH3">
        <v>30.82542948</v>
      </c>
      <c r="EFI3">
        <v>31.45507774</v>
      </c>
      <c r="EFJ3">
        <v>31.22310659</v>
      </c>
      <c r="EFK3">
        <v>30.887948349999998</v>
      </c>
      <c r="EFL3">
        <v>30.55279011</v>
      </c>
      <c r="EFM3">
        <v>30.217631860000001</v>
      </c>
      <c r="EFN3">
        <v>29.882473619999999</v>
      </c>
      <c r="EFO3">
        <v>29.547315380000001</v>
      </c>
      <c r="EFP3">
        <v>29.212157139999999</v>
      </c>
      <c r="EFQ3">
        <v>28.8769989</v>
      </c>
      <c r="EFR3">
        <v>28.541840659999998</v>
      </c>
      <c r="EFS3">
        <v>26.86477584</v>
      </c>
      <c r="EFT3">
        <v>24.107783569999999</v>
      </c>
      <c r="EFU3">
        <v>21.350791300000001</v>
      </c>
      <c r="EFV3">
        <v>18.59379903</v>
      </c>
      <c r="EFW3">
        <v>15.691863059999999</v>
      </c>
      <c r="EFX3">
        <v>12.29520499</v>
      </c>
      <c r="EFY3">
        <v>8.8985469080000001</v>
      </c>
      <c r="EFZ3">
        <v>5.5018888300000004</v>
      </c>
      <c r="EGA3">
        <v>2.1052307520000002</v>
      </c>
      <c r="EGB3">
        <v>0.96965641000000002</v>
      </c>
      <c r="EGC3">
        <v>3.5661560290000001</v>
      </c>
      <c r="EGD3">
        <v>6.8117805540000003</v>
      </c>
      <c r="EGE3">
        <v>10.057405080000001</v>
      </c>
      <c r="EGF3">
        <v>13.3030296</v>
      </c>
      <c r="EGG3">
        <v>16.548654129999999</v>
      </c>
      <c r="EGH3">
        <v>19.793363429999999</v>
      </c>
      <c r="EGI3">
        <v>23.034388889999999</v>
      </c>
      <c r="EGJ3">
        <v>26.275414340000001</v>
      </c>
      <c r="EGK3">
        <v>29.237256500000001</v>
      </c>
      <c r="EGL3">
        <v>29.831760890000002</v>
      </c>
      <c r="EGM3">
        <v>29.60396755</v>
      </c>
      <c r="EGN3">
        <v>29.28229954</v>
      </c>
      <c r="EGO3">
        <v>28.96063152</v>
      </c>
      <c r="EGP3">
        <v>28.638963499999999</v>
      </c>
      <c r="EGQ3">
        <v>28.317295489999999</v>
      </c>
      <c r="EGR3">
        <v>27.995627469999999</v>
      </c>
      <c r="EGS3">
        <v>27.673959450000002</v>
      </c>
      <c r="EGT3">
        <v>27.352291439999998</v>
      </c>
      <c r="EGU3">
        <v>27.030623420000001</v>
      </c>
      <c r="EGV3">
        <v>24.817019720000001</v>
      </c>
      <c r="EGW3">
        <v>22.08398042</v>
      </c>
      <c r="EGX3">
        <v>19.350941120000002</v>
      </c>
      <c r="EGY3">
        <v>16.61790182</v>
      </c>
      <c r="EGZ3">
        <v>13.64115836</v>
      </c>
      <c r="EHA3">
        <v>10.271114689999999</v>
      </c>
      <c r="EHB3">
        <v>6.9010710250000002</v>
      </c>
      <c r="EHC3">
        <v>3.5310273589999999</v>
      </c>
      <c r="EHD3">
        <v>0.16098369200000001</v>
      </c>
      <c r="EHE3">
        <v>2.0137262319999998</v>
      </c>
      <c r="EHF3">
        <v>5.260074919</v>
      </c>
      <c r="EHG3">
        <v>8.5064236060000002</v>
      </c>
      <c r="EHH3">
        <v>11.752772289999999</v>
      </c>
      <c r="EHI3">
        <v>14.999120980000001</v>
      </c>
      <c r="EHJ3">
        <v>18.243105310000001</v>
      </c>
      <c r="EHK3">
        <v>21.47798689</v>
      </c>
      <c r="EHL3">
        <v>24.71286847</v>
      </c>
      <c r="EHM3">
        <v>27.65261375</v>
      </c>
      <c r="EHN3">
        <v>28.220745300000001</v>
      </c>
      <c r="EHO3">
        <v>27.99852559</v>
      </c>
      <c r="EHP3">
        <v>27.691242370000001</v>
      </c>
      <c r="EHQ3">
        <v>27.383959149999999</v>
      </c>
      <c r="EHR3">
        <v>27.07667593</v>
      </c>
      <c r="EHS3">
        <v>26.769392710000002</v>
      </c>
      <c r="EHT3">
        <v>26.462109479999999</v>
      </c>
      <c r="EHU3">
        <v>26.15482626</v>
      </c>
      <c r="EHV3">
        <v>25.847543040000001</v>
      </c>
      <c r="EHW3">
        <v>25.514648709999999</v>
      </c>
      <c r="EHX3">
        <v>22.8071734</v>
      </c>
      <c r="EHY3">
        <v>20.09969809</v>
      </c>
      <c r="EHZ3">
        <v>17.392222790000002</v>
      </c>
      <c r="EIA3">
        <v>14.68474748</v>
      </c>
      <c r="EIB3">
        <v>11.639735740000001</v>
      </c>
      <c r="EIC3">
        <v>8.2980965130000008</v>
      </c>
      <c r="EID3">
        <v>4.9564572809999996</v>
      </c>
      <c r="EIE3">
        <v>1.61481805</v>
      </c>
      <c r="EIF3">
        <v>0.464292278</v>
      </c>
      <c r="EIG3">
        <v>3.711290585</v>
      </c>
      <c r="EIH3">
        <v>6.9582888909999996</v>
      </c>
      <c r="EII3">
        <v>10.205287200000001</v>
      </c>
      <c r="EIJ3">
        <v>13.4522855</v>
      </c>
      <c r="EIK3">
        <v>16.69541589</v>
      </c>
      <c r="EIL3">
        <v>19.924061120000001</v>
      </c>
      <c r="EIM3">
        <v>23.152706349999999</v>
      </c>
      <c r="EIN3">
        <v>26.071667290000001</v>
      </c>
      <c r="EIO3">
        <v>26.622466639999999</v>
      </c>
      <c r="EIP3">
        <v>26.407193840000001</v>
      </c>
      <c r="EIQ3">
        <v>26.115152999999999</v>
      </c>
      <c r="EIR3">
        <v>25.82311215</v>
      </c>
      <c r="EIS3">
        <v>25.531071310000002</v>
      </c>
      <c r="EIT3">
        <v>25.239030459999999</v>
      </c>
      <c r="EIU3">
        <v>24.94698962</v>
      </c>
      <c r="EIV3">
        <v>24.654948770000001</v>
      </c>
      <c r="EIW3">
        <v>24.362907929999999</v>
      </c>
      <c r="EIX3">
        <v>23.515774329999999</v>
      </c>
      <c r="EIY3">
        <v>20.835405980000001</v>
      </c>
      <c r="EIZ3">
        <v>18.155037629999999</v>
      </c>
      <c r="EJA3">
        <v>15.474669280000001</v>
      </c>
      <c r="EJB3">
        <v>12.79430093</v>
      </c>
      <c r="EJC3">
        <v>9.6874806400000004</v>
      </c>
      <c r="EJD3">
        <v>6.3759602490000002</v>
      </c>
      <c r="EJE3">
        <v>3.0644398590000002</v>
      </c>
      <c r="EJF3">
        <v>2.165541036</v>
      </c>
      <c r="EJG3">
        <v>5.4131159289999999</v>
      </c>
      <c r="EJH3">
        <v>8.6606908219999994</v>
      </c>
      <c r="EJI3">
        <v>11.90826571</v>
      </c>
      <c r="EJJ3">
        <v>15.15047174</v>
      </c>
      <c r="EJK3">
        <v>18.372789539999999</v>
      </c>
      <c r="EJL3">
        <v>21.595107339999998</v>
      </c>
      <c r="EJM3">
        <v>24.494581499999999</v>
      </c>
      <c r="EJN3">
        <v>25.037321460000001</v>
      </c>
      <c r="EJO3">
        <v>24.83034619</v>
      </c>
      <c r="EJP3">
        <v>24.55436821</v>
      </c>
      <c r="EJQ3">
        <v>24.278390229999999</v>
      </c>
      <c r="EJR3">
        <v>24.002412249999999</v>
      </c>
      <c r="EJS3">
        <v>23.726434269999999</v>
      </c>
      <c r="EJT3">
        <v>23.450456290000002</v>
      </c>
      <c r="EJU3">
        <v>23.174478310000001</v>
      </c>
      <c r="EJV3">
        <v>22.898500330000001</v>
      </c>
      <c r="EJW3">
        <v>21.553598740000002</v>
      </c>
      <c r="EJX3">
        <v>18.901812039999999</v>
      </c>
      <c r="EJY3">
        <v>16.250025340000001</v>
      </c>
      <c r="EJZ3">
        <v>13.59823864</v>
      </c>
      <c r="EKA3">
        <v>10.94645193</v>
      </c>
      <c r="EKB3">
        <v>7.7841947019999997</v>
      </c>
      <c r="EKC3">
        <v>4.5044316999999996</v>
      </c>
      <c r="EKD3">
        <v>1.2246686979999999</v>
      </c>
      <c r="EKE3">
        <v>0.62293454299999995</v>
      </c>
      <c r="EKF3">
        <v>3.8710144959999999</v>
      </c>
      <c r="EKG3">
        <v>7.1190944480000002</v>
      </c>
      <c r="EKH3">
        <v>10.3671744</v>
      </c>
      <c r="EKI3">
        <v>13.60844771</v>
      </c>
      <c r="EKJ3">
        <v>16.824348440000001</v>
      </c>
      <c r="EKK3">
        <v>20.040249169999999</v>
      </c>
      <c r="EKL3">
        <v>22.921519199999999</v>
      </c>
      <c r="EKM3">
        <v>23.465667870000001</v>
      </c>
      <c r="EKN3">
        <v>23.268317979999999</v>
      </c>
      <c r="EKO3">
        <v>23.009186280000002</v>
      </c>
      <c r="EKP3">
        <v>22.75005457</v>
      </c>
      <c r="EKQ3">
        <v>22.490922869999999</v>
      </c>
      <c r="EKR3">
        <v>22.23179116</v>
      </c>
      <c r="EKS3">
        <v>21.972659459999999</v>
      </c>
      <c r="EKT3">
        <v>21.713527750000001</v>
      </c>
      <c r="EKU3">
        <v>21.45439605</v>
      </c>
      <c r="EKV3">
        <v>19.628213500000001</v>
      </c>
      <c r="EKW3">
        <v>17.00641486</v>
      </c>
      <c r="EKX3">
        <v>14.384616230000001</v>
      </c>
      <c r="EKY3">
        <v>11.762817589999999</v>
      </c>
      <c r="EKZ3">
        <v>9.1410189549999998</v>
      </c>
      <c r="ELA3">
        <v>5.9296003539999997</v>
      </c>
      <c r="ELB3">
        <v>2.683157424</v>
      </c>
      <c r="ELC3">
        <v>2.3320892419999999</v>
      </c>
      <c r="ELD3">
        <v>5.5806042290000004</v>
      </c>
      <c r="ELE3">
        <v>8.8291192160000005</v>
      </c>
      <c r="ELF3">
        <v>12.069516930000001</v>
      </c>
      <c r="ELG3">
        <v>15.27891238</v>
      </c>
      <c r="ELH3">
        <v>18.486529879999999</v>
      </c>
      <c r="ELI3">
        <v>21.352641930000001</v>
      </c>
      <c r="ELJ3">
        <v>21.90782634</v>
      </c>
      <c r="ELK3">
        <v>21.721406909999999</v>
      </c>
      <c r="ELL3">
        <v>21.479867939999998</v>
      </c>
      <c r="ELM3">
        <v>21.23832896</v>
      </c>
      <c r="ELN3">
        <v>20.996789979999999</v>
      </c>
      <c r="ELO3">
        <v>20.755251009999999</v>
      </c>
      <c r="ELP3">
        <v>20.513712030000001</v>
      </c>
      <c r="ELQ3">
        <v>20.27217306</v>
      </c>
      <c r="ELR3">
        <v>20.030634079999999</v>
      </c>
      <c r="ELS3">
        <v>17.73964204</v>
      </c>
      <c r="ELT3">
        <v>15.149169799999999</v>
      </c>
      <c r="ELU3">
        <v>12.55869757</v>
      </c>
      <c r="ELV3">
        <v>9.9682253309999993</v>
      </c>
      <c r="ELW3">
        <v>7.3349812180000002</v>
      </c>
      <c r="ELX3">
        <v>4.1233453999999998</v>
      </c>
      <c r="ELY3">
        <v>0.91170958300000005</v>
      </c>
      <c r="ELZ3">
        <v>0.79643978500000001</v>
      </c>
      <c r="EMA3">
        <v>4.0453212780000003</v>
      </c>
      <c r="EMB3">
        <v>7.2942027700000001</v>
      </c>
      <c r="EMC3">
        <v>10.53385061</v>
      </c>
      <c r="EMD3">
        <v>13.736654079999999</v>
      </c>
      <c r="EME3">
        <v>16.92581697</v>
      </c>
      <c r="EMF3">
        <v>19.788110060000001</v>
      </c>
      <c r="EMG3">
        <v>20.364080600000001</v>
      </c>
      <c r="EMH3">
        <v>20.189874069999998</v>
      </c>
      <c r="EMI3">
        <v>19.966637519999999</v>
      </c>
      <c r="EMJ3">
        <v>19.743400980000001</v>
      </c>
      <c r="EMK3">
        <v>19.520164430000001</v>
      </c>
      <c r="EML3">
        <v>19.296927879999998</v>
      </c>
      <c r="EMM3">
        <v>19.07369134</v>
      </c>
      <c r="EMN3">
        <v>18.850454790000001</v>
      </c>
      <c r="EMO3">
        <v>18.445718119999999</v>
      </c>
      <c r="EMP3">
        <v>15.887842920000001</v>
      </c>
      <c r="EMQ3">
        <v>13.329967720000001</v>
      </c>
      <c r="EMR3">
        <v>10.77209253</v>
      </c>
      <c r="EMS3">
        <v>8.2142173290000002</v>
      </c>
      <c r="EMT3">
        <v>5.5404245919999999</v>
      </c>
      <c r="EMU3">
        <v>2.3650077070000002</v>
      </c>
      <c r="EMV3">
        <v>2.5133417680000001</v>
      </c>
      <c r="EMW3">
        <v>5.7625227260000003</v>
      </c>
      <c r="EMX3">
        <v>9.0016180420000005</v>
      </c>
      <c r="EMY3">
        <v>12.1977443</v>
      </c>
      <c r="EMZ3">
        <v>15.369902120000001</v>
      </c>
      <c r="ENA3">
        <v>18.228083040000001</v>
      </c>
      <c r="ENB3">
        <v>18.834678669999999</v>
      </c>
      <c r="ENC3">
        <v>18.673944970000001</v>
      </c>
      <c r="END3">
        <v>18.469684109999999</v>
      </c>
      <c r="ENE3">
        <v>18.265423250000001</v>
      </c>
      <c r="ENF3">
        <v>18.061162379999999</v>
      </c>
      <c r="ENG3">
        <v>17.856901520000001</v>
      </c>
      <c r="ENH3">
        <v>17.652640659999999</v>
      </c>
      <c r="ENI3">
        <v>17.448379790000001</v>
      </c>
      <c r="ENJ3">
        <v>16.596787859999999</v>
      </c>
      <c r="ENK3">
        <v>14.072713200000001</v>
      </c>
      <c r="ENL3">
        <v>11.548638540000001</v>
      </c>
      <c r="ENM3">
        <v>9.0245638840000009</v>
      </c>
      <c r="ENN3">
        <v>6.5004892249999999</v>
      </c>
      <c r="ENO3">
        <v>3.791960628</v>
      </c>
      <c r="ENP3">
        <v>0.65409989400000002</v>
      </c>
      <c r="ENQ3">
        <v>0.98475703400000003</v>
      </c>
      <c r="ENR3">
        <v>4.2341718970000004</v>
      </c>
      <c r="ENS3">
        <v>7.4729864260000003</v>
      </c>
      <c r="ENT3">
        <v>10.6623518</v>
      </c>
      <c r="ENU3">
        <v>13.81894065</v>
      </c>
      <c r="ENV3">
        <v>16.672719520000001</v>
      </c>
      <c r="ENW3">
        <v>17.319833970000001</v>
      </c>
      <c r="ENX3">
        <v>17.173810750000001</v>
      </c>
      <c r="ENY3">
        <v>16.989162759999999</v>
      </c>
      <c r="ENZ3">
        <v>16.804514770000001</v>
      </c>
      <c r="EOA3">
        <v>16.619866779999999</v>
      </c>
      <c r="EOB3">
        <v>16.43521879</v>
      </c>
      <c r="EOC3">
        <v>16.250570799999998</v>
      </c>
      <c r="EOD3">
        <v>16.06592281</v>
      </c>
      <c r="EOE3">
        <v>14.783228899999999</v>
      </c>
      <c r="EOF3">
        <v>12.29409186</v>
      </c>
      <c r="EOG3">
        <v>9.8049548130000002</v>
      </c>
      <c r="EOH3">
        <v>7.3158177679999996</v>
      </c>
      <c r="EOI3">
        <v>4.826680723</v>
      </c>
      <c r="EOJ3">
        <v>2.0891151969999999</v>
      </c>
      <c r="EOK3">
        <v>2.7092383469999999</v>
      </c>
      <c r="EOL3">
        <v>5.9481208380000004</v>
      </c>
      <c r="EOM3">
        <v>9.1306431830000001</v>
      </c>
      <c r="EON3">
        <v>12.27308745</v>
      </c>
      <c r="EOO3">
        <v>15.122177560000001</v>
      </c>
      <c r="EOP3">
        <v>15.81972652</v>
      </c>
      <c r="EOQ3">
        <v>15.68962939</v>
      </c>
      <c r="EOR3">
        <v>15.52519586</v>
      </c>
      <c r="EOS3">
        <v>15.36076233</v>
      </c>
      <c r="EOT3">
        <v>15.1963288</v>
      </c>
      <c r="EOU3">
        <v>15.03189527</v>
      </c>
      <c r="EOV3">
        <v>14.86746174</v>
      </c>
      <c r="EOW3">
        <v>14.703028209999999</v>
      </c>
      <c r="EOX3">
        <v>13.004891110000001</v>
      </c>
      <c r="EOY3">
        <v>10.5517632</v>
      </c>
      <c r="EOZ3">
        <v>8.0986352999999998</v>
      </c>
      <c r="EPA3">
        <v>5.6455073970000003</v>
      </c>
      <c r="EPB3">
        <v>3.1923794929999998</v>
      </c>
      <c r="EPC3">
        <v>0.43135732100000002</v>
      </c>
      <c r="EPD3">
        <v>1.187805496</v>
      </c>
      <c r="EPE3">
        <v>4.4271841170000004</v>
      </c>
      <c r="EPF3">
        <v>7.6027828749999999</v>
      </c>
      <c r="EPG3">
        <v>10.732497220000001</v>
      </c>
      <c r="EPH3">
        <v>13.576614770000001</v>
      </c>
      <c r="EPI3">
        <v>14.33450416</v>
      </c>
      <c r="EPJ3">
        <v>14.221527010000001</v>
      </c>
      <c r="EPK3">
        <v>14.07787446</v>
      </c>
      <c r="EPL3">
        <v>13.93422191</v>
      </c>
      <c r="EPM3">
        <v>13.79056935</v>
      </c>
      <c r="EPN3">
        <v>13.6469168</v>
      </c>
      <c r="EPO3">
        <v>13.503264250000001</v>
      </c>
      <c r="EPP3">
        <v>13.3596117</v>
      </c>
      <c r="EPQ3">
        <v>11.261572170000001</v>
      </c>
      <c r="EPR3">
        <v>8.8454603859999992</v>
      </c>
      <c r="EPS3">
        <v>6.4293486040000003</v>
      </c>
      <c r="EPT3">
        <v>4.0132368219999996</v>
      </c>
      <c r="EPU3">
        <v>1.597125039</v>
      </c>
      <c r="EPV3">
        <v>2.910336788</v>
      </c>
      <c r="EPW3">
        <v>6.0789329929999996</v>
      </c>
      <c r="EPX3">
        <v>9.1973245800000001</v>
      </c>
      <c r="EPY3">
        <v>12.03618846</v>
      </c>
      <c r="EPZ3">
        <v>12.86428392</v>
      </c>
      <c r="EQA3">
        <v>12.769599189999999</v>
      </c>
      <c r="EQB3">
        <v>12.647259650000001</v>
      </c>
      <c r="EQC3">
        <v>12.524920120000001</v>
      </c>
      <c r="EQD3">
        <v>12.402580589999999</v>
      </c>
      <c r="EQE3">
        <v>12.28024106</v>
      </c>
      <c r="EQF3">
        <v>12.15790153</v>
      </c>
      <c r="EQG3">
        <v>11.93175239</v>
      </c>
      <c r="EQH3">
        <v>9.5661201840000007</v>
      </c>
      <c r="EQI3">
        <v>7.2004879810000002</v>
      </c>
      <c r="EQJ3">
        <v>4.8257474389999997</v>
      </c>
      <c r="EQK3">
        <v>2.4350168820000002</v>
      </c>
      <c r="EQL3">
        <v>4.4286324000000002E-2</v>
      </c>
      <c r="EQM3">
        <v>1.3977369829999999</v>
      </c>
      <c r="EQN3">
        <v>4.5592532779999999</v>
      </c>
      <c r="EQO3">
        <v>7.6677242100000003</v>
      </c>
      <c r="EQP3">
        <v>10.5010558</v>
      </c>
      <c r="EQQ3">
        <v>11.40915328</v>
      </c>
      <c r="EQR3">
        <v>11.33391235</v>
      </c>
      <c r="EQS3">
        <v>11.233384060000001</v>
      </c>
      <c r="EQT3">
        <v>11.132855770000001</v>
      </c>
      <c r="EQU3">
        <v>11.03232749</v>
      </c>
      <c r="EQV3">
        <v>10.9317992</v>
      </c>
      <c r="EQW3">
        <v>10.831270910000001</v>
      </c>
      <c r="EQX3">
        <v>10.22952821</v>
      </c>
      <c r="EQY3">
        <v>7.9394778270000002</v>
      </c>
      <c r="EQZ3">
        <v>5.6494274459999998</v>
      </c>
      <c r="ERA3">
        <v>3.3119779220000001</v>
      </c>
      <c r="ERB3">
        <v>0.92248019199999998</v>
      </c>
      <c r="ERC3">
        <v>3.0439010209999999</v>
      </c>
      <c r="ERD3">
        <v>6.1438510019999999</v>
      </c>
      <c r="ERE3">
        <v>8.9713740009999992</v>
      </c>
      <c r="ERF3">
        <v>9.9691716259999996</v>
      </c>
      <c r="ERG3">
        <v>9.9145051599999992</v>
      </c>
      <c r="ERH3">
        <v>9.8362532179999995</v>
      </c>
      <c r="ERI3">
        <v>9.7580012759999999</v>
      </c>
      <c r="ERJ3">
        <v>9.6797493340000003</v>
      </c>
      <c r="ERK3">
        <v>9.6014973930000007</v>
      </c>
      <c r="ERL3">
        <v>9.5232454509999993</v>
      </c>
      <c r="ERM3">
        <v>8.5737384129999992</v>
      </c>
      <c r="ERN3">
        <v>6.3601078080000004</v>
      </c>
      <c r="ERO3">
        <v>4.146477204</v>
      </c>
      <c r="ERP3">
        <v>1.8306301739999999</v>
      </c>
      <c r="ERQ3">
        <v>1.5330309799999999</v>
      </c>
      <c r="ERR3">
        <v>4.6258601930000003</v>
      </c>
      <c r="ERS3">
        <v>7.4473003870000003</v>
      </c>
      <c r="ERT3">
        <v>8.5443716149999993</v>
      </c>
      <c r="ERU3">
        <v>8.5113899160000006</v>
      </c>
      <c r="ERV3">
        <v>8.4558470569999997</v>
      </c>
      <c r="ERW3">
        <v>8.4003041990000007</v>
      </c>
      <c r="ERX3">
        <v>8.3447613399999998</v>
      </c>
      <c r="ERY3">
        <v>8.2892184820000008</v>
      </c>
      <c r="ERZ3">
        <v>8.2336756229999999</v>
      </c>
      <c r="ESA3">
        <v>6.9636158220000004</v>
      </c>
      <c r="ESB3">
        <v>4.8270564480000004</v>
      </c>
      <c r="ESC3">
        <v>2.690497073</v>
      </c>
      <c r="ESD3">
        <v>0.381497001</v>
      </c>
      <c r="ESE3">
        <v>2.6795309E-2</v>
      </c>
      <c r="ESF3">
        <v>3.1139074980000001</v>
      </c>
      <c r="ESG3">
        <v>5.9289925950000004</v>
      </c>
      <c r="ESH3">
        <v>7.1347605920000001</v>
      </c>
      <c r="ESI3">
        <v>7.1245539759999996</v>
      </c>
      <c r="ESJ3">
        <v>7.0921213600000002</v>
      </c>
      <c r="ESK3">
        <v>7.0596887429999997</v>
      </c>
      <c r="ESL3">
        <v>7.0272561270000002</v>
      </c>
      <c r="ESM3">
        <v>6.9948235109999999</v>
      </c>
      <c r="ESN3">
        <v>6.9623908940000003</v>
      </c>
      <c r="ESO3">
        <v>5.3982834640000004</v>
      </c>
      <c r="ESP3">
        <v>3.3392713989999998</v>
      </c>
      <c r="ESQ3">
        <v>1.2802593330000001</v>
      </c>
      <c r="ESR3">
        <v>1.6081492399999999</v>
      </c>
      <c r="ESS3">
        <v>4.4166086849999999</v>
      </c>
      <c r="EST3">
        <v>5.7403220060000004</v>
      </c>
      <c r="ESU3">
        <v>5.7539611720000003</v>
      </c>
      <c r="ESV3">
        <v>5.7450092020000003</v>
      </c>
      <c r="ESW3">
        <v>5.7360572330000004</v>
      </c>
      <c r="ESX3">
        <v>5.7271052630000003</v>
      </c>
      <c r="ESY3">
        <v>5.7181532940000004</v>
      </c>
      <c r="ESZ3">
        <v>5.7092013250000004</v>
      </c>
      <c r="ETA3">
        <v>3.8767696530000002</v>
      </c>
      <c r="ETB3">
        <v>1.8956167639999999</v>
      </c>
      <c r="ETC3">
        <v>0.108742479</v>
      </c>
      <c r="ETD3">
        <v>2.9103072779999999</v>
      </c>
      <c r="ETE3">
        <v>4.361016824</v>
      </c>
      <c r="ETF3">
        <v>4.3995532150000001</v>
      </c>
      <c r="ETG3">
        <v>4.4144223949999999</v>
      </c>
      <c r="ETH3">
        <v>4.4292915759999998</v>
      </c>
      <c r="ETI3">
        <v>4.4441607559999996</v>
      </c>
      <c r="ETJ3">
        <v>4.4590299360000003</v>
      </c>
      <c r="ETK3">
        <v>4.301157237</v>
      </c>
      <c r="ETL3">
        <v>2.3980222740000001</v>
      </c>
      <c r="ETM3">
        <v>0.49488731200000002</v>
      </c>
      <c r="ETN3">
        <v>1.4102476880000001</v>
      </c>
      <c r="ETO3">
        <v>2.9967849270000002</v>
      </c>
      <c r="ETP3">
        <v>3.0612510899999998</v>
      </c>
      <c r="ETQ3">
        <v>3.1002528969999998</v>
      </c>
      <c r="ETR3">
        <v>3.1392547039999998</v>
      </c>
      <c r="ETS3">
        <v>3.1782565109999998</v>
      </c>
      <c r="ETT3">
        <v>3.2172583179999998</v>
      </c>
      <c r="ETU3">
        <v>2.786022649</v>
      </c>
      <c r="ETV3">
        <v>0.96092218900000004</v>
      </c>
      <c r="ETW3">
        <v>1.647546492</v>
      </c>
      <c r="ETX3">
        <v>1.7389564260000001</v>
      </c>
      <c r="ETY3">
        <v>1.8023742060000001</v>
      </c>
      <c r="ETZ3">
        <v>1.865791985</v>
      </c>
      <c r="EUA3">
        <v>1.929209765</v>
      </c>
      <c r="EUB3">
        <v>1.9926275449999999</v>
      </c>
      <c r="EUC3">
        <v>1.311476573</v>
      </c>
      <c r="EUD3">
        <v>0.31320334799999999</v>
      </c>
      <c r="EUE3">
        <v>0.43255284100000002</v>
      </c>
      <c r="EUF3">
        <v>0.52064272</v>
      </c>
      <c r="EUG3">
        <v>0.60873259800000001</v>
      </c>
      <c r="EUH3">
        <v>0.696822477</v>
      </c>
      <c r="EUI3" t="s">
        <v>1384</v>
      </c>
    </row>
    <row r="4" spans="1:3935" x14ac:dyDescent="0.3">
      <c r="A4" t="s">
        <v>1377</v>
      </c>
      <c r="B4" t="s">
        <v>1378</v>
      </c>
      <c r="C4">
        <v>0.01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  <c r="P4">
        <v>0.01</v>
      </c>
      <c r="Q4">
        <v>0.01</v>
      </c>
      <c r="R4">
        <v>0.01</v>
      </c>
      <c r="S4">
        <v>0.01</v>
      </c>
      <c r="T4">
        <v>0.01</v>
      </c>
      <c r="U4">
        <v>0.01</v>
      </c>
      <c r="V4">
        <v>0.01</v>
      </c>
      <c r="W4">
        <v>0.01</v>
      </c>
      <c r="X4">
        <v>0.01</v>
      </c>
      <c r="Y4">
        <v>0.01</v>
      </c>
      <c r="Z4">
        <v>0.01</v>
      </c>
      <c r="AA4">
        <v>0.01</v>
      </c>
      <c r="AB4">
        <v>0.01</v>
      </c>
      <c r="AC4">
        <v>0.01</v>
      </c>
      <c r="AD4">
        <v>0.01</v>
      </c>
      <c r="AE4">
        <v>0.01</v>
      </c>
      <c r="AF4">
        <v>0.01</v>
      </c>
      <c r="AG4">
        <v>0.01</v>
      </c>
      <c r="AH4">
        <v>0.01</v>
      </c>
      <c r="AI4">
        <v>0.01</v>
      </c>
      <c r="AJ4">
        <v>0.01</v>
      </c>
      <c r="AK4">
        <v>0.01</v>
      </c>
      <c r="AL4">
        <v>0.01</v>
      </c>
      <c r="AM4">
        <v>0.01</v>
      </c>
      <c r="AN4">
        <v>0.01</v>
      </c>
      <c r="AO4">
        <v>0.01</v>
      </c>
      <c r="AP4">
        <v>0.01</v>
      </c>
      <c r="AQ4">
        <v>0.01</v>
      </c>
      <c r="AR4">
        <v>0.01</v>
      </c>
      <c r="AS4">
        <v>0.01</v>
      </c>
      <c r="AT4">
        <v>0.01</v>
      </c>
      <c r="AU4">
        <v>0.02</v>
      </c>
      <c r="AV4">
        <v>0.02</v>
      </c>
      <c r="AW4">
        <v>0.02</v>
      </c>
      <c r="AX4">
        <v>0.02</v>
      </c>
      <c r="AY4">
        <v>0.02</v>
      </c>
      <c r="AZ4">
        <v>0.02</v>
      </c>
      <c r="BA4">
        <v>0.02</v>
      </c>
      <c r="BB4">
        <v>0.02</v>
      </c>
      <c r="BC4">
        <v>0.02</v>
      </c>
      <c r="BD4">
        <v>0.02</v>
      </c>
      <c r="BE4">
        <v>0.02</v>
      </c>
      <c r="BF4">
        <v>0.02</v>
      </c>
      <c r="BG4">
        <v>0.02</v>
      </c>
      <c r="BH4">
        <v>0.02</v>
      </c>
      <c r="BI4">
        <v>0.02</v>
      </c>
      <c r="BJ4">
        <v>0.02</v>
      </c>
      <c r="BK4">
        <v>0.02</v>
      </c>
      <c r="BL4">
        <v>0.02</v>
      </c>
      <c r="BM4">
        <v>0.02</v>
      </c>
      <c r="BN4">
        <v>0.02</v>
      </c>
      <c r="BO4">
        <v>0.02</v>
      </c>
      <c r="BP4">
        <v>0.02</v>
      </c>
      <c r="BQ4">
        <v>0.02</v>
      </c>
      <c r="BR4">
        <v>0.02</v>
      </c>
      <c r="BS4">
        <v>0.02</v>
      </c>
      <c r="BT4">
        <v>0.02</v>
      </c>
      <c r="BU4">
        <v>0.02</v>
      </c>
      <c r="BV4">
        <v>0.02</v>
      </c>
      <c r="BW4">
        <v>0.02</v>
      </c>
      <c r="BX4">
        <v>0.02</v>
      </c>
      <c r="BY4">
        <v>0.02</v>
      </c>
      <c r="BZ4">
        <v>0.02</v>
      </c>
      <c r="CA4">
        <v>0.02</v>
      </c>
      <c r="CB4">
        <v>0.02</v>
      </c>
      <c r="CC4">
        <v>0.02</v>
      </c>
      <c r="CD4">
        <v>0.02</v>
      </c>
      <c r="CE4">
        <v>0.02</v>
      </c>
      <c r="CF4">
        <v>0.02</v>
      </c>
      <c r="CG4">
        <v>0.02</v>
      </c>
      <c r="CH4">
        <v>0.02</v>
      </c>
      <c r="CI4">
        <v>0.02</v>
      </c>
      <c r="CJ4">
        <v>0.02</v>
      </c>
      <c r="CK4">
        <v>0.02</v>
      </c>
      <c r="CL4">
        <v>0.02</v>
      </c>
      <c r="CM4">
        <v>0.02</v>
      </c>
      <c r="CN4">
        <v>0.02</v>
      </c>
      <c r="CO4">
        <v>0.02</v>
      </c>
      <c r="CP4">
        <v>0.02</v>
      </c>
      <c r="CQ4">
        <v>0.02</v>
      </c>
      <c r="CR4">
        <v>0.02</v>
      </c>
      <c r="CS4">
        <v>0.02</v>
      </c>
      <c r="CT4">
        <v>0.02</v>
      </c>
      <c r="CU4">
        <v>0.02</v>
      </c>
      <c r="CV4">
        <v>0.02</v>
      </c>
      <c r="CW4">
        <v>0.03</v>
      </c>
      <c r="CX4">
        <v>0.03</v>
      </c>
      <c r="CY4">
        <v>0.03</v>
      </c>
      <c r="CZ4">
        <v>0.03</v>
      </c>
      <c r="DA4">
        <v>0.03</v>
      </c>
      <c r="DB4">
        <v>0.03</v>
      </c>
      <c r="DC4">
        <v>0.03</v>
      </c>
      <c r="DD4">
        <v>0.03</v>
      </c>
      <c r="DE4">
        <v>0.03</v>
      </c>
      <c r="DF4">
        <v>0.03</v>
      </c>
      <c r="DG4">
        <v>0.03</v>
      </c>
      <c r="DH4">
        <v>0.03</v>
      </c>
      <c r="DI4">
        <v>0.03</v>
      </c>
      <c r="DJ4">
        <v>0.03</v>
      </c>
      <c r="DK4">
        <v>0.03</v>
      </c>
      <c r="DL4">
        <v>0.03</v>
      </c>
      <c r="DM4">
        <v>0.03</v>
      </c>
      <c r="DN4">
        <v>0.03</v>
      </c>
      <c r="DO4">
        <v>0.03</v>
      </c>
      <c r="DP4">
        <v>0.03</v>
      </c>
      <c r="DQ4">
        <v>0.03</v>
      </c>
      <c r="DR4">
        <v>0.03</v>
      </c>
      <c r="DS4">
        <v>0.03</v>
      </c>
      <c r="DT4">
        <v>0.03</v>
      </c>
      <c r="DU4">
        <v>0.03</v>
      </c>
      <c r="DV4">
        <v>0.03</v>
      </c>
      <c r="DW4">
        <v>0.03</v>
      </c>
      <c r="DX4">
        <v>0.03</v>
      </c>
      <c r="DY4">
        <v>0.03</v>
      </c>
      <c r="DZ4">
        <v>0.03</v>
      </c>
      <c r="EA4">
        <v>0.03</v>
      </c>
      <c r="EB4">
        <v>0.03</v>
      </c>
      <c r="EC4">
        <v>0.03</v>
      </c>
      <c r="ED4">
        <v>0.03</v>
      </c>
      <c r="EE4">
        <v>0.03</v>
      </c>
      <c r="EF4">
        <v>0.03</v>
      </c>
      <c r="EG4">
        <v>0.03</v>
      </c>
      <c r="EH4">
        <v>0.03</v>
      </c>
      <c r="EI4">
        <v>0.03</v>
      </c>
      <c r="EJ4">
        <v>0.03</v>
      </c>
      <c r="EK4">
        <v>0.03</v>
      </c>
      <c r="EL4">
        <v>0.03</v>
      </c>
      <c r="EM4">
        <v>0.03</v>
      </c>
      <c r="EN4">
        <v>0.03</v>
      </c>
      <c r="EO4">
        <v>0.03</v>
      </c>
      <c r="EP4">
        <v>0.03</v>
      </c>
      <c r="EQ4">
        <v>0.03</v>
      </c>
      <c r="ER4">
        <v>0.03</v>
      </c>
      <c r="ES4">
        <v>0.03</v>
      </c>
      <c r="ET4">
        <v>0.03</v>
      </c>
      <c r="EU4">
        <v>0.03</v>
      </c>
      <c r="EV4">
        <v>0.03</v>
      </c>
      <c r="EW4">
        <v>0.03</v>
      </c>
      <c r="EX4">
        <v>0.03</v>
      </c>
      <c r="EY4">
        <v>0.03</v>
      </c>
      <c r="EZ4">
        <v>0.03</v>
      </c>
      <c r="FA4">
        <v>0.03</v>
      </c>
      <c r="FB4">
        <v>0.03</v>
      </c>
      <c r="FC4">
        <v>0.03</v>
      </c>
      <c r="FD4">
        <v>0.04</v>
      </c>
      <c r="FE4">
        <v>0.04</v>
      </c>
      <c r="FF4">
        <v>0.04</v>
      </c>
      <c r="FG4">
        <v>0.04</v>
      </c>
      <c r="FH4">
        <v>0.04</v>
      </c>
      <c r="FI4">
        <v>0.04</v>
      </c>
      <c r="FJ4">
        <v>0.04</v>
      </c>
      <c r="FK4">
        <v>0.04</v>
      </c>
      <c r="FL4">
        <v>0.04</v>
      </c>
      <c r="FM4">
        <v>0.04</v>
      </c>
      <c r="FN4">
        <v>0.04</v>
      </c>
      <c r="FO4">
        <v>0.04</v>
      </c>
      <c r="FP4">
        <v>0.04</v>
      </c>
      <c r="FQ4">
        <v>0.04</v>
      </c>
      <c r="FR4">
        <v>0.04</v>
      </c>
      <c r="FS4">
        <v>0.04</v>
      </c>
      <c r="FT4">
        <v>0.04</v>
      </c>
      <c r="FU4">
        <v>0.04</v>
      </c>
      <c r="FV4">
        <v>0.04</v>
      </c>
      <c r="FW4">
        <v>0.04</v>
      </c>
      <c r="FX4">
        <v>0.04</v>
      </c>
      <c r="FY4">
        <v>0.04</v>
      </c>
      <c r="FZ4">
        <v>0.04</v>
      </c>
      <c r="GA4">
        <v>0.04</v>
      </c>
      <c r="GB4">
        <v>0.04</v>
      </c>
      <c r="GC4">
        <v>0.04</v>
      </c>
      <c r="GD4">
        <v>0.04</v>
      </c>
      <c r="GE4">
        <v>0.04</v>
      </c>
      <c r="GF4">
        <v>0.04</v>
      </c>
      <c r="GG4">
        <v>0.04</v>
      </c>
      <c r="GH4">
        <v>0.04</v>
      </c>
      <c r="GI4">
        <v>0.04</v>
      </c>
      <c r="GJ4">
        <v>0.04</v>
      </c>
      <c r="GK4">
        <v>0.04</v>
      </c>
      <c r="GL4">
        <v>0.04</v>
      </c>
      <c r="GM4">
        <v>0.04</v>
      </c>
      <c r="GN4">
        <v>0.04</v>
      </c>
      <c r="GO4">
        <v>0.04</v>
      </c>
      <c r="GP4">
        <v>0.04</v>
      </c>
      <c r="GQ4">
        <v>0.04</v>
      </c>
      <c r="GR4">
        <v>0.04</v>
      </c>
      <c r="GS4">
        <v>0.04</v>
      </c>
      <c r="GT4">
        <v>0.04</v>
      </c>
      <c r="GU4">
        <v>0.04</v>
      </c>
      <c r="GV4">
        <v>0.04</v>
      </c>
      <c r="GW4">
        <v>0.04</v>
      </c>
      <c r="GX4">
        <v>0.04</v>
      </c>
      <c r="GY4">
        <v>0.04</v>
      </c>
      <c r="GZ4">
        <v>0.04</v>
      </c>
      <c r="HA4">
        <v>0.04</v>
      </c>
      <c r="HB4">
        <v>0.04</v>
      </c>
      <c r="HC4">
        <v>0.04</v>
      </c>
      <c r="HD4">
        <v>0.04</v>
      </c>
      <c r="HE4">
        <v>0.04</v>
      </c>
      <c r="HF4">
        <v>0.04</v>
      </c>
      <c r="HG4">
        <v>0.04</v>
      </c>
      <c r="HH4">
        <v>0.04</v>
      </c>
      <c r="HI4">
        <v>0.04</v>
      </c>
      <c r="HJ4">
        <v>0.04</v>
      </c>
      <c r="HK4">
        <v>0.04</v>
      </c>
      <c r="HL4">
        <v>0.04</v>
      </c>
      <c r="HM4">
        <v>0.05</v>
      </c>
      <c r="HN4">
        <v>0.05</v>
      </c>
      <c r="HO4">
        <v>0.05</v>
      </c>
      <c r="HP4">
        <v>0.05</v>
      </c>
      <c r="HQ4">
        <v>0.05</v>
      </c>
      <c r="HR4">
        <v>0.05</v>
      </c>
      <c r="HS4">
        <v>0.05</v>
      </c>
      <c r="HT4">
        <v>0.05</v>
      </c>
      <c r="HU4">
        <v>0.05</v>
      </c>
      <c r="HV4">
        <v>0.05</v>
      </c>
      <c r="HW4">
        <v>0.05</v>
      </c>
      <c r="HX4">
        <v>0.05</v>
      </c>
      <c r="HY4">
        <v>0.05</v>
      </c>
      <c r="HZ4">
        <v>0.05</v>
      </c>
      <c r="IA4">
        <v>0.05</v>
      </c>
      <c r="IB4">
        <v>0.05</v>
      </c>
      <c r="IC4">
        <v>0.05</v>
      </c>
      <c r="ID4">
        <v>0.05</v>
      </c>
      <c r="IE4">
        <v>0.05</v>
      </c>
      <c r="IF4">
        <v>0.05</v>
      </c>
      <c r="IG4">
        <v>0.05</v>
      </c>
      <c r="IH4">
        <v>0.05</v>
      </c>
      <c r="II4">
        <v>0.05</v>
      </c>
      <c r="IJ4">
        <v>0.05</v>
      </c>
      <c r="IK4">
        <v>0.05</v>
      </c>
      <c r="IL4">
        <v>0.05</v>
      </c>
      <c r="IM4">
        <v>0.05</v>
      </c>
      <c r="IN4">
        <v>0.05</v>
      </c>
      <c r="IO4">
        <v>0.05</v>
      </c>
      <c r="IP4">
        <v>0.05</v>
      </c>
      <c r="IQ4">
        <v>0.05</v>
      </c>
      <c r="IR4">
        <v>0.05</v>
      </c>
      <c r="IS4">
        <v>0.05</v>
      </c>
      <c r="IT4">
        <v>0.05</v>
      </c>
      <c r="IU4">
        <v>0.05</v>
      </c>
      <c r="IV4">
        <v>0.05</v>
      </c>
      <c r="IW4">
        <v>0.05</v>
      </c>
      <c r="IX4">
        <v>0.05</v>
      </c>
      <c r="IY4">
        <v>0.05</v>
      </c>
      <c r="IZ4">
        <v>0.05</v>
      </c>
      <c r="JA4">
        <v>0.05</v>
      </c>
      <c r="JB4">
        <v>0.05</v>
      </c>
      <c r="JC4">
        <v>0.05</v>
      </c>
      <c r="JD4">
        <v>0.05</v>
      </c>
      <c r="JE4">
        <v>0.05</v>
      </c>
      <c r="JF4">
        <v>0.05</v>
      </c>
      <c r="JG4">
        <v>0.05</v>
      </c>
      <c r="JH4">
        <v>0.05</v>
      </c>
      <c r="JI4">
        <v>0.05</v>
      </c>
      <c r="JJ4">
        <v>0.05</v>
      </c>
      <c r="JK4">
        <v>0.05</v>
      </c>
      <c r="JL4">
        <v>0.05</v>
      </c>
      <c r="JM4">
        <v>0.05</v>
      </c>
      <c r="JN4">
        <v>0.05</v>
      </c>
      <c r="JO4">
        <v>0.05</v>
      </c>
      <c r="JP4">
        <v>0.05</v>
      </c>
      <c r="JQ4">
        <v>0.05</v>
      </c>
      <c r="JR4">
        <v>0.05</v>
      </c>
      <c r="JS4">
        <v>0.05</v>
      </c>
      <c r="JT4">
        <v>0.05</v>
      </c>
      <c r="JU4">
        <v>0.06</v>
      </c>
      <c r="JV4">
        <v>0.06</v>
      </c>
      <c r="JW4">
        <v>0.06</v>
      </c>
      <c r="JX4">
        <v>0.06</v>
      </c>
      <c r="JY4">
        <v>0.06</v>
      </c>
      <c r="JZ4">
        <v>0.06</v>
      </c>
      <c r="KA4">
        <v>0.06</v>
      </c>
      <c r="KB4">
        <v>0.06</v>
      </c>
      <c r="KC4">
        <v>0.06</v>
      </c>
      <c r="KD4">
        <v>0.06</v>
      </c>
      <c r="KE4">
        <v>0.06</v>
      </c>
      <c r="KF4">
        <v>0.06</v>
      </c>
      <c r="KG4">
        <v>0.06</v>
      </c>
      <c r="KH4">
        <v>0.06</v>
      </c>
      <c r="KI4">
        <v>0.06</v>
      </c>
      <c r="KJ4">
        <v>0.06</v>
      </c>
      <c r="KK4">
        <v>0.06</v>
      </c>
      <c r="KL4">
        <v>0.06</v>
      </c>
      <c r="KM4">
        <v>0.06</v>
      </c>
      <c r="KN4">
        <v>0.06</v>
      </c>
      <c r="KO4">
        <v>0.06</v>
      </c>
      <c r="KP4">
        <v>0.06</v>
      </c>
      <c r="KQ4">
        <v>0.06</v>
      </c>
      <c r="KR4">
        <v>0.06</v>
      </c>
      <c r="KS4">
        <v>0.06</v>
      </c>
      <c r="KT4">
        <v>0.06</v>
      </c>
      <c r="KU4">
        <v>0.06</v>
      </c>
      <c r="KV4">
        <v>0.06</v>
      </c>
      <c r="KW4">
        <v>0.06</v>
      </c>
      <c r="KX4">
        <v>0.06</v>
      </c>
      <c r="KY4">
        <v>0.06</v>
      </c>
      <c r="KZ4">
        <v>0.06</v>
      </c>
      <c r="LA4">
        <v>0.06</v>
      </c>
      <c r="LB4">
        <v>0.06</v>
      </c>
      <c r="LC4">
        <v>0.06</v>
      </c>
      <c r="LD4">
        <v>0.06</v>
      </c>
      <c r="LE4">
        <v>0.06</v>
      </c>
      <c r="LF4">
        <v>0.06</v>
      </c>
      <c r="LG4">
        <v>0.06</v>
      </c>
      <c r="LH4">
        <v>0.06</v>
      </c>
      <c r="LI4">
        <v>0.06</v>
      </c>
      <c r="LJ4">
        <v>0.06</v>
      </c>
      <c r="LK4">
        <v>0.06</v>
      </c>
      <c r="LL4">
        <v>0.06</v>
      </c>
      <c r="LM4">
        <v>0.06</v>
      </c>
      <c r="LN4">
        <v>0.06</v>
      </c>
      <c r="LO4">
        <v>0.06</v>
      </c>
      <c r="LP4">
        <v>0.06</v>
      </c>
      <c r="LQ4">
        <v>0.06</v>
      </c>
      <c r="LR4">
        <v>0.06</v>
      </c>
      <c r="LS4">
        <v>0.06</v>
      </c>
      <c r="LT4">
        <v>0.06</v>
      </c>
      <c r="LU4">
        <v>0.06</v>
      </c>
      <c r="LV4">
        <v>0.06</v>
      </c>
      <c r="LW4">
        <v>0.06</v>
      </c>
      <c r="LX4">
        <v>0.06</v>
      </c>
      <c r="LY4">
        <v>0.06</v>
      </c>
      <c r="LZ4">
        <v>0.06</v>
      </c>
      <c r="MA4">
        <v>0.06</v>
      </c>
      <c r="MB4">
        <v>7.0000000000000007E-2</v>
      </c>
      <c r="MC4">
        <v>7.0000000000000007E-2</v>
      </c>
      <c r="MD4">
        <v>7.0000000000000007E-2</v>
      </c>
      <c r="ME4">
        <v>7.0000000000000007E-2</v>
      </c>
      <c r="MF4">
        <v>7.0000000000000007E-2</v>
      </c>
      <c r="MG4">
        <v>7.0000000000000007E-2</v>
      </c>
      <c r="MH4">
        <v>7.0000000000000007E-2</v>
      </c>
      <c r="MI4">
        <v>7.0000000000000007E-2</v>
      </c>
      <c r="MJ4">
        <v>7.0000000000000007E-2</v>
      </c>
      <c r="MK4">
        <v>7.0000000000000007E-2</v>
      </c>
      <c r="ML4">
        <v>7.0000000000000007E-2</v>
      </c>
      <c r="MM4">
        <v>7.0000000000000007E-2</v>
      </c>
      <c r="MN4">
        <v>7.0000000000000007E-2</v>
      </c>
      <c r="MO4">
        <v>7.0000000000000007E-2</v>
      </c>
      <c r="MP4">
        <v>7.0000000000000007E-2</v>
      </c>
      <c r="MQ4">
        <v>7.0000000000000007E-2</v>
      </c>
      <c r="MR4">
        <v>7.0000000000000007E-2</v>
      </c>
      <c r="MS4">
        <v>7.0000000000000007E-2</v>
      </c>
      <c r="MT4">
        <v>7.0000000000000007E-2</v>
      </c>
      <c r="MU4">
        <v>7.0000000000000007E-2</v>
      </c>
      <c r="MV4">
        <v>7.0000000000000007E-2</v>
      </c>
      <c r="MW4">
        <v>7.0000000000000007E-2</v>
      </c>
      <c r="MX4">
        <v>7.0000000000000007E-2</v>
      </c>
      <c r="MY4">
        <v>7.0000000000000007E-2</v>
      </c>
      <c r="MZ4">
        <v>7.0000000000000007E-2</v>
      </c>
      <c r="NA4">
        <v>7.0000000000000007E-2</v>
      </c>
      <c r="NB4">
        <v>7.0000000000000007E-2</v>
      </c>
      <c r="NC4">
        <v>7.0000000000000007E-2</v>
      </c>
      <c r="ND4">
        <v>7.0000000000000007E-2</v>
      </c>
      <c r="NE4">
        <v>7.0000000000000007E-2</v>
      </c>
      <c r="NF4">
        <v>7.0000000000000007E-2</v>
      </c>
      <c r="NG4">
        <v>7.0000000000000007E-2</v>
      </c>
      <c r="NH4">
        <v>7.0000000000000007E-2</v>
      </c>
      <c r="NI4">
        <v>7.0000000000000007E-2</v>
      </c>
      <c r="NJ4">
        <v>7.0000000000000007E-2</v>
      </c>
      <c r="NK4">
        <v>7.0000000000000007E-2</v>
      </c>
      <c r="NL4">
        <v>7.0000000000000007E-2</v>
      </c>
      <c r="NM4">
        <v>7.0000000000000007E-2</v>
      </c>
      <c r="NN4">
        <v>7.0000000000000007E-2</v>
      </c>
      <c r="NO4">
        <v>7.0000000000000007E-2</v>
      </c>
      <c r="NP4">
        <v>7.0000000000000007E-2</v>
      </c>
      <c r="NQ4">
        <v>7.0000000000000007E-2</v>
      </c>
      <c r="NR4">
        <v>7.0000000000000007E-2</v>
      </c>
      <c r="NS4">
        <v>7.0000000000000007E-2</v>
      </c>
      <c r="NT4">
        <v>7.0000000000000007E-2</v>
      </c>
      <c r="NU4">
        <v>7.0000000000000007E-2</v>
      </c>
      <c r="NV4">
        <v>7.0000000000000007E-2</v>
      </c>
      <c r="NW4">
        <v>7.0000000000000007E-2</v>
      </c>
      <c r="NX4">
        <v>7.0000000000000007E-2</v>
      </c>
      <c r="NY4">
        <v>7.0000000000000007E-2</v>
      </c>
      <c r="NZ4">
        <v>7.0000000000000007E-2</v>
      </c>
      <c r="OA4">
        <v>7.0000000000000007E-2</v>
      </c>
      <c r="OB4">
        <v>7.0000000000000007E-2</v>
      </c>
      <c r="OC4">
        <v>7.0000000000000007E-2</v>
      </c>
      <c r="OD4">
        <v>7.0000000000000007E-2</v>
      </c>
      <c r="OE4">
        <v>7.0000000000000007E-2</v>
      </c>
      <c r="OF4">
        <v>7.0000000000000007E-2</v>
      </c>
      <c r="OG4">
        <v>7.0000000000000007E-2</v>
      </c>
      <c r="OH4">
        <v>0.08</v>
      </c>
      <c r="OI4">
        <v>0.08</v>
      </c>
      <c r="OJ4">
        <v>0.08</v>
      </c>
      <c r="OK4">
        <v>0.08</v>
      </c>
      <c r="OL4">
        <v>0.08</v>
      </c>
      <c r="OM4">
        <v>0.08</v>
      </c>
      <c r="ON4">
        <v>0.08</v>
      </c>
      <c r="OO4">
        <v>0.08</v>
      </c>
      <c r="OP4">
        <v>0.08</v>
      </c>
      <c r="OQ4">
        <v>0.08</v>
      </c>
      <c r="OR4">
        <v>0.08</v>
      </c>
      <c r="OS4">
        <v>0.08</v>
      </c>
      <c r="OT4">
        <v>0.08</v>
      </c>
      <c r="OU4">
        <v>0.08</v>
      </c>
      <c r="OV4">
        <v>0.08</v>
      </c>
      <c r="OW4">
        <v>0.08</v>
      </c>
      <c r="OX4">
        <v>0.08</v>
      </c>
      <c r="OY4">
        <v>0.08</v>
      </c>
      <c r="OZ4">
        <v>0.08</v>
      </c>
      <c r="PA4">
        <v>0.08</v>
      </c>
      <c r="PB4">
        <v>0.08</v>
      </c>
      <c r="PC4">
        <v>0.08</v>
      </c>
      <c r="PD4">
        <v>0.08</v>
      </c>
      <c r="PE4">
        <v>0.08</v>
      </c>
      <c r="PF4">
        <v>0.08</v>
      </c>
      <c r="PG4">
        <v>0.08</v>
      </c>
      <c r="PH4">
        <v>0.08</v>
      </c>
      <c r="PI4">
        <v>0.08</v>
      </c>
      <c r="PJ4">
        <v>0.08</v>
      </c>
      <c r="PK4">
        <v>0.08</v>
      </c>
      <c r="PL4">
        <v>0.08</v>
      </c>
      <c r="PM4">
        <v>0.08</v>
      </c>
      <c r="PN4">
        <v>0.08</v>
      </c>
      <c r="PO4">
        <v>0.08</v>
      </c>
      <c r="PP4">
        <v>0.08</v>
      </c>
      <c r="PQ4">
        <v>0.08</v>
      </c>
      <c r="PR4">
        <v>0.08</v>
      </c>
      <c r="PS4">
        <v>0.08</v>
      </c>
      <c r="PT4">
        <v>0.08</v>
      </c>
      <c r="PU4">
        <v>0.08</v>
      </c>
      <c r="PV4">
        <v>0.08</v>
      </c>
      <c r="PW4">
        <v>0.08</v>
      </c>
      <c r="PX4">
        <v>0.08</v>
      </c>
      <c r="PY4">
        <v>0.08</v>
      </c>
      <c r="PZ4">
        <v>0.08</v>
      </c>
      <c r="QA4">
        <v>0.08</v>
      </c>
      <c r="QB4">
        <v>0.08</v>
      </c>
      <c r="QC4">
        <v>0.08</v>
      </c>
      <c r="QD4">
        <v>0.08</v>
      </c>
      <c r="QE4">
        <v>0.08</v>
      </c>
      <c r="QF4">
        <v>0.08</v>
      </c>
      <c r="QG4">
        <v>0.08</v>
      </c>
      <c r="QH4">
        <v>0.08</v>
      </c>
      <c r="QI4">
        <v>0.08</v>
      </c>
      <c r="QJ4">
        <v>0.08</v>
      </c>
      <c r="QK4">
        <v>0.08</v>
      </c>
      <c r="QL4">
        <v>0.09</v>
      </c>
      <c r="QM4">
        <v>0.09</v>
      </c>
      <c r="QN4">
        <v>0.09</v>
      </c>
      <c r="QO4">
        <v>0.09</v>
      </c>
      <c r="QP4">
        <v>0.09</v>
      </c>
      <c r="QQ4">
        <v>0.09</v>
      </c>
      <c r="QR4">
        <v>0.09</v>
      </c>
      <c r="QS4">
        <v>0.09</v>
      </c>
      <c r="QT4">
        <v>0.09</v>
      </c>
      <c r="QU4">
        <v>0.09</v>
      </c>
      <c r="QV4">
        <v>0.09</v>
      </c>
      <c r="QW4">
        <v>0.09</v>
      </c>
      <c r="QX4">
        <v>0.09</v>
      </c>
      <c r="QY4">
        <v>0.09</v>
      </c>
      <c r="QZ4">
        <v>0.09</v>
      </c>
      <c r="RA4">
        <v>0.09</v>
      </c>
      <c r="RB4">
        <v>0.09</v>
      </c>
      <c r="RC4">
        <v>0.09</v>
      </c>
      <c r="RD4">
        <v>0.09</v>
      </c>
      <c r="RE4">
        <v>0.09</v>
      </c>
      <c r="RF4">
        <v>0.09</v>
      </c>
      <c r="RG4">
        <v>0.09</v>
      </c>
      <c r="RH4">
        <v>0.09</v>
      </c>
      <c r="RI4">
        <v>0.09</v>
      </c>
      <c r="RJ4">
        <v>0.09</v>
      </c>
      <c r="RK4">
        <v>0.09</v>
      </c>
      <c r="RL4">
        <v>0.09</v>
      </c>
      <c r="RM4">
        <v>0.09</v>
      </c>
      <c r="RN4">
        <v>0.09</v>
      </c>
      <c r="RO4">
        <v>0.09</v>
      </c>
      <c r="RP4">
        <v>0.09</v>
      </c>
      <c r="RQ4">
        <v>0.09</v>
      </c>
      <c r="RR4">
        <v>0.09</v>
      </c>
      <c r="RS4">
        <v>0.09</v>
      </c>
      <c r="RT4">
        <v>0.09</v>
      </c>
      <c r="RU4">
        <v>0.09</v>
      </c>
      <c r="RV4">
        <v>0.09</v>
      </c>
      <c r="RW4">
        <v>0.09</v>
      </c>
      <c r="RX4">
        <v>0.09</v>
      </c>
      <c r="RY4">
        <v>0.09</v>
      </c>
      <c r="RZ4">
        <v>0.09</v>
      </c>
      <c r="SA4">
        <v>0.09</v>
      </c>
      <c r="SB4">
        <v>0.09</v>
      </c>
      <c r="SC4">
        <v>0.09</v>
      </c>
      <c r="SD4">
        <v>0.09</v>
      </c>
      <c r="SE4">
        <v>0.09</v>
      </c>
      <c r="SF4">
        <v>0.09</v>
      </c>
      <c r="SG4">
        <v>0.09</v>
      </c>
      <c r="SH4">
        <v>0.09</v>
      </c>
      <c r="SI4">
        <v>0.09</v>
      </c>
      <c r="SJ4">
        <v>0.09</v>
      </c>
      <c r="SK4">
        <v>0.09</v>
      </c>
      <c r="SL4">
        <v>0.09</v>
      </c>
      <c r="SM4">
        <v>0.09</v>
      </c>
      <c r="SN4">
        <v>0.09</v>
      </c>
      <c r="SO4">
        <v>0.09</v>
      </c>
      <c r="SP4">
        <v>0.1</v>
      </c>
      <c r="SQ4">
        <v>0.1</v>
      </c>
      <c r="SR4">
        <v>0.1</v>
      </c>
      <c r="SS4">
        <v>0.1</v>
      </c>
      <c r="ST4">
        <v>0.1</v>
      </c>
      <c r="SU4">
        <v>0.1</v>
      </c>
      <c r="SV4">
        <v>0.1</v>
      </c>
      <c r="SW4">
        <v>0.1</v>
      </c>
      <c r="SX4">
        <v>0.1</v>
      </c>
      <c r="SY4">
        <v>0.1</v>
      </c>
      <c r="SZ4">
        <v>0.1</v>
      </c>
      <c r="TA4">
        <v>0.1</v>
      </c>
      <c r="TB4">
        <v>0.1</v>
      </c>
      <c r="TC4">
        <v>0.1</v>
      </c>
      <c r="TD4">
        <v>0.1</v>
      </c>
      <c r="TE4">
        <v>0.1</v>
      </c>
      <c r="TF4">
        <v>0.1</v>
      </c>
      <c r="TG4">
        <v>0.1</v>
      </c>
      <c r="TH4">
        <v>0.1</v>
      </c>
      <c r="TI4">
        <v>0.1</v>
      </c>
      <c r="TJ4">
        <v>0.1</v>
      </c>
      <c r="TK4">
        <v>0.1</v>
      </c>
      <c r="TL4">
        <v>0.1</v>
      </c>
      <c r="TM4">
        <v>0.1</v>
      </c>
      <c r="TN4">
        <v>0.1</v>
      </c>
      <c r="TO4">
        <v>0.1</v>
      </c>
      <c r="TP4">
        <v>0.1</v>
      </c>
      <c r="TQ4">
        <v>0.1</v>
      </c>
      <c r="TR4">
        <v>0.1</v>
      </c>
      <c r="TS4">
        <v>0.1</v>
      </c>
      <c r="TT4">
        <v>0.1</v>
      </c>
      <c r="TU4">
        <v>0.1</v>
      </c>
      <c r="TV4">
        <v>0.1</v>
      </c>
      <c r="TW4">
        <v>0.1</v>
      </c>
      <c r="TX4">
        <v>0.1</v>
      </c>
      <c r="TY4">
        <v>0.1</v>
      </c>
      <c r="TZ4">
        <v>0.1</v>
      </c>
      <c r="UA4">
        <v>0.1</v>
      </c>
      <c r="UB4">
        <v>0.1</v>
      </c>
      <c r="UC4">
        <v>0.1</v>
      </c>
      <c r="UD4">
        <v>0.1</v>
      </c>
      <c r="UE4">
        <v>0.1</v>
      </c>
      <c r="UF4">
        <v>0.1</v>
      </c>
      <c r="UG4">
        <v>0.1</v>
      </c>
      <c r="UH4">
        <v>0.1</v>
      </c>
      <c r="UI4">
        <v>0.1</v>
      </c>
      <c r="UJ4">
        <v>0.1</v>
      </c>
      <c r="UK4">
        <v>0.1</v>
      </c>
      <c r="UL4">
        <v>0.1</v>
      </c>
      <c r="UM4">
        <v>0.1</v>
      </c>
      <c r="UN4">
        <v>0.1</v>
      </c>
      <c r="UO4">
        <v>0.1</v>
      </c>
      <c r="UP4">
        <v>0.1</v>
      </c>
      <c r="UQ4">
        <v>0.1</v>
      </c>
      <c r="UR4">
        <v>0.1</v>
      </c>
      <c r="US4">
        <v>0.11</v>
      </c>
      <c r="UT4">
        <v>0.11</v>
      </c>
      <c r="UU4">
        <v>0.11</v>
      </c>
      <c r="UV4">
        <v>0.11</v>
      </c>
      <c r="UW4">
        <v>0.11</v>
      </c>
      <c r="UX4">
        <v>0.11</v>
      </c>
      <c r="UY4">
        <v>0.11</v>
      </c>
      <c r="UZ4">
        <v>0.11</v>
      </c>
      <c r="VA4">
        <v>0.11</v>
      </c>
      <c r="VB4">
        <v>0.11</v>
      </c>
      <c r="VC4">
        <v>0.11</v>
      </c>
      <c r="VD4">
        <v>0.11</v>
      </c>
      <c r="VE4">
        <v>0.11</v>
      </c>
      <c r="VF4">
        <v>0.11</v>
      </c>
      <c r="VG4">
        <v>0.11</v>
      </c>
      <c r="VH4">
        <v>0.11</v>
      </c>
      <c r="VI4">
        <v>0.11</v>
      </c>
      <c r="VJ4">
        <v>0.11</v>
      </c>
      <c r="VK4">
        <v>0.11</v>
      </c>
      <c r="VL4">
        <v>0.11</v>
      </c>
      <c r="VM4">
        <v>0.11</v>
      </c>
      <c r="VN4">
        <v>0.11</v>
      </c>
      <c r="VO4">
        <v>0.11</v>
      </c>
      <c r="VP4">
        <v>0.11</v>
      </c>
      <c r="VQ4">
        <v>0.11</v>
      </c>
      <c r="VR4">
        <v>0.11</v>
      </c>
      <c r="VS4">
        <v>0.11</v>
      </c>
      <c r="VT4">
        <v>0.11</v>
      </c>
      <c r="VU4">
        <v>0.11</v>
      </c>
      <c r="VV4">
        <v>0.11</v>
      </c>
      <c r="VW4">
        <v>0.11</v>
      </c>
      <c r="VX4">
        <v>0.11</v>
      </c>
      <c r="VY4">
        <v>0.11</v>
      </c>
      <c r="VZ4">
        <v>0.11</v>
      </c>
      <c r="WA4">
        <v>0.11</v>
      </c>
      <c r="WB4">
        <v>0.11</v>
      </c>
      <c r="WC4">
        <v>0.11</v>
      </c>
      <c r="WD4">
        <v>0.11</v>
      </c>
      <c r="WE4">
        <v>0.11</v>
      </c>
      <c r="WF4">
        <v>0.11</v>
      </c>
      <c r="WG4">
        <v>0.11</v>
      </c>
      <c r="WH4">
        <v>0.11</v>
      </c>
      <c r="WI4">
        <v>0.11</v>
      </c>
      <c r="WJ4">
        <v>0.11</v>
      </c>
      <c r="WK4">
        <v>0.11</v>
      </c>
      <c r="WL4">
        <v>0.11</v>
      </c>
      <c r="WM4">
        <v>0.11</v>
      </c>
      <c r="WN4">
        <v>0.11</v>
      </c>
      <c r="WO4">
        <v>0.11</v>
      </c>
      <c r="WP4">
        <v>0.11</v>
      </c>
      <c r="WQ4">
        <v>0.11</v>
      </c>
      <c r="WR4">
        <v>0.11</v>
      </c>
      <c r="WS4">
        <v>0.11</v>
      </c>
      <c r="WT4">
        <v>0.11</v>
      </c>
      <c r="WU4">
        <v>0.12</v>
      </c>
      <c r="WV4">
        <v>0.12</v>
      </c>
      <c r="WW4">
        <v>0.12</v>
      </c>
      <c r="WX4">
        <v>0.12</v>
      </c>
      <c r="WY4">
        <v>0.12</v>
      </c>
      <c r="WZ4">
        <v>0.12</v>
      </c>
      <c r="XA4">
        <v>0.12</v>
      </c>
      <c r="XB4">
        <v>0.12</v>
      </c>
      <c r="XC4">
        <v>0.12</v>
      </c>
      <c r="XD4">
        <v>0.12</v>
      </c>
      <c r="XE4">
        <v>0.12</v>
      </c>
      <c r="XF4">
        <v>0.12</v>
      </c>
      <c r="XG4">
        <v>0.12</v>
      </c>
      <c r="XH4">
        <v>0.12</v>
      </c>
      <c r="XI4">
        <v>0.12</v>
      </c>
      <c r="XJ4">
        <v>0.12</v>
      </c>
      <c r="XK4">
        <v>0.12</v>
      </c>
      <c r="XL4">
        <v>0.12</v>
      </c>
      <c r="XM4">
        <v>0.12</v>
      </c>
      <c r="XN4">
        <v>0.12</v>
      </c>
      <c r="XO4">
        <v>0.12</v>
      </c>
      <c r="XP4">
        <v>0.12</v>
      </c>
      <c r="XQ4">
        <v>0.12</v>
      </c>
      <c r="XR4">
        <v>0.12</v>
      </c>
      <c r="XS4">
        <v>0.12</v>
      </c>
      <c r="XT4">
        <v>0.12</v>
      </c>
      <c r="XU4">
        <v>0.12</v>
      </c>
      <c r="XV4">
        <v>0.12</v>
      </c>
      <c r="XW4">
        <v>0.12</v>
      </c>
      <c r="XX4">
        <v>0.12</v>
      </c>
      <c r="XY4">
        <v>0.12</v>
      </c>
      <c r="XZ4">
        <v>0.12</v>
      </c>
      <c r="YA4">
        <v>0.12</v>
      </c>
      <c r="YB4">
        <v>0.12</v>
      </c>
      <c r="YC4">
        <v>0.12</v>
      </c>
      <c r="YD4">
        <v>0.12</v>
      </c>
      <c r="YE4">
        <v>0.12</v>
      </c>
      <c r="YF4">
        <v>0.12</v>
      </c>
      <c r="YG4">
        <v>0.12</v>
      </c>
      <c r="YH4">
        <v>0.12</v>
      </c>
      <c r="YI4">
        <v>0.12</v>
      </c>
      <c r="YJ4">
        <v>0.12</v>
      </c>
      <c r="YK4">
        <v>0.12</v>
      </c>
      <c r="YL4">
        <v>0.12</v>
      </c>
      <c r="YM4">
        <v>0.12</v>
      </c>
      <c r="YN4">
        <v>0.12</v>
      </c>
      <c r="YO4">
        <v>0.12</v>
      </c>
      <c r="YP4">
        <v>0.12</v>
      </c>
      <c r="YQ4">
        <v>0.12</v>
      </c>
      <c r="YR4">
        <v>0.12</v>
      </c>
      <c r="YS4">
        <v>0.12</v>
      </c>
      <c r="YT4">
        <v>0.12</v>
      </c>
      <c r="YU4">
        <v>0.12</v>
      </c>
      <c r="YV4">
        <v>0.13</v>
      </c>
      <c r="YW4">
        <v>0.13</v>
      </c>
      <c r="YX4">
        <v>0.13</v>
      </c>
      <c r="YY4">
        <v>0.13</v>
      </c>
      <c r="YZ4">
        <v>0.13</v>
      </c>
      <c r="ZA4">
        <v>0.13</v>
      </c>
      <c r="ZB4">
        <v>0.13</v>
      </c>
      <c r="ZC4">
        <v>0.13</v>
      </c>
      <c r="ZD4">
        <v>0.13</v>
      </c>
      <c r="ZE4">
        <v>0.13</v>
      </c>
      <c r="ZF4">
        <v>0.13</v>
      </c>
      <c r="ZG4">
        <v>0.13</v>
      </c>
      <c r="ZH4">
        <v>0.13</v>
      </c>
      <c r="ZI4">
        <v>0.13</v>
      </c>
      <c r="ZJ4">
        <v>0.13</v>
      </c>
      <c r="ZK4">
        <v>0.13</v>
      </c>
      <c r="ZL4">
        <v>0.13</v>
      </c>
      <c r="ZM4">
        <v>0.13</v>
      </c>
      <c r="ZN4">
        <v>0.13</v>
      </c>
      <c r="ZO4">
        <v>0.13</v>
      </c>
      <c r="ZP4">
        <v>0.13</v>
      </c>
      <c r="ZQ4">
        <v>0.13</v>
      </c>
      <c r="ZR4">
        <v>0.13</v>
      </c>
      <c r="ZS4">
        <v>0.13</v>
      </c>
      <c r="ZT4">
        <v>0.13</v>
      </c>
      <c r="ZU4">
        <v>0.13</v>
      </c>
      <c r="ZV4">
        <v>0.13</v>
      </c>
      <c r="ZW4">
        <v>0.13</v>
      </c>
      <c r="ZX4">
        <v>0.13</v>
      </c>
      <c r="ZY4">
        <v>0.13</v>
      </c>
      <c r="ZZ4">
        <v>0.13</v>
      </c>
      <c r="AAA4">
        <v>0.13</v>
      </c>
      <c r="AAB4">
        <v>0.13</v>
      </c>
      <c r="AAC4">
        <v>0.13</v>
      </c>
      <c r="AAD4">
        <v>0.13</v>
      </c>
      <c r="AAE4">
        <v>0.13</v>
      </c>
      <c r="AAF4">
        <v>0.13</v>
      </c>
      <c r="AAG4">
        <v>0.13</v>
      </c>
      <c r="AAH4">
        <v>0.13</v>
      </c>
      <c r="AAI4">
        <v>0.13</v>
      </c>
      <c r="AAJ4">
        <v>0.13</v>
      </c>
      <c r="AAK4">
        <v>0.13</v>
      </c>
      <c r="AAL4">
        <v>0.13</v>
      </c>
      <c r="AAM4">
        <v>0.13</v>
      </c>
      <c r="AAN4">
        <v>0.13</v>
      </c>
      <c r="AAO4">
        <v>0.13</v>
      </c>
      <c r="AAP4">
        <v>0.13</v>
      </c>
      <c r="AAQ4">
        <v>0.13</v>
      </c>
      <c r="AAR4">
        <v>0.13</v>
      </c>
      <c r="AAS4">
        <v>0.13</v>
      </c>
      <c r="AAT4">
        <v>0.13</v>
      </c>
      <c r="AAU4">
        <v>0.13</v>
      </c>
      <c r="AAV4">
        <v>0.13</v>
      </c>
      <c r="AAW4">
        <v>0.14000000000000001</v>
      </c>
      <c r="AAX4">
        <v>0.14000000000000001</v>
      </c>
      <c r="AAY4">
        <v>0.14000000000000001</v>
      </c>
      <c r="AAZ4">
        <v>0.14000000000000001</v>
      </c>
      <c r="ABA4">
        <v>0.14000000000000001</v>
      </c>
      <c r="ABB4">
        <v>0.14000000000000001</v>
      </c>
      <c r="ABC4">
        <v>0.14000000000000001</v>
      </c>
      <c r="ABD4">
        <v>0.14000000000000001</v>
      </c>
      <c r="ABE4">
        <v>0.14000000000000001</v>
      </c>
      <c r="ABF4">
        <v>0.14000000000000001</v>
      </c>
      <c r="ABG4">
        <v>0.14000000000000001</v>
      </c>
      <c r="ABH4">
        <v>0.14000000000000001</v>
      </c>
      <c r="ABI4">
        <v>0.14000000000000001</v>
      </c>
      <c r="ABJ4">
        <v>0.14000000000000001</v>
      </c>
      <c r="ABK4">
        <v>0.14000000000000001</v>
      </c>
      <c r="ABL4">
        <v>0.14000000000000001</v>
      </c>
      <c r="ABM4">
        <v>0.14000000000000001</v>
      </c>
      <c r="ABN4">
        <v>0.14000000000000001</v>
      </c>
      <c r="ABO4">
        <v>0.14000000000000001</v>
      </c>
      <c r="ABP4">
        <v>0.14000000000000001</v>
      </c>
      <c r="ABQ4">
        <v>0.14000000000000001</v>
      </c>
      <c r="ABR4">
        <v>0.14000000000000001</v>
      </c>
      <c r="ABS4">
        <v>0.14000000000000001</v>
      </c>
      <c r="ABT4">
        <v>0.14000000000000001</v>
      </c>
      <c r="ABU4">
        <v>0.14000000000000001</v>
      </c>
      <c r="ABV4">
        <v>0.14000000000000001</v>
      </c>
      <c r="ABW4">
        <v>0.14000000000000001</v>
      </c>
      <c r="ABX4">
        <v>0.14000000000000001</v>
      </c>
      <c r="ABY4">
        <v>0.14000000000000001</v>
      </c>
      <c r="ABZ4">
        <v>0.14000000000000001</v>
      </c>
      <c r="ACA4">
        <v>0.14000000000000001</v>
      </c>
      <c r="ACB4">
        <v>0.14000000000000001</v>
      </c>
      <c r="ACC4">
        <v>0.14000000000000001</v>
      </c>
      <c r="ACD4">
        <v>0.14000000000000001</v>
      </c>
      <c r="ACE4">
        <v>0.14000000000000001</v>
      </c>
      <c r="ACF4">
        <v>0.14000000000000001</v>
      </c>
      <c r="ACG4">
        <v>0.14000000000000001</v>
      </c>
      <c r="ACH4">
        <v>0.14000000000000001</v>
      </c>
      <c r="ACI4">
        <v>0.14000000000000001</v>
      </c>
      <c r="ACJ4">
        <v>0.14000000000000001</v>
      </c>
      <c r="ACK4">
        <v>0.14000000000000001</v>
      </c>
      <c r="ACL4">
        <v>0.14000000000000001</v>
      </c>
      <c r="ACM4">
        <v>0.14000000000000001</v>
      </c>
      <c r="ACN4">
        <v>0.14000000000000001</v>
      </c>
      <c r="ACO4">
        <v>0.14000000000000001</v>
      </c>
      <c r="ACP4">
        <v>0.14000000000000001</v>
      </c>
      <c r="ACQ4">
        <v>0.14000000000000001</v>
      </c>
      <c r="ACR4">
        <v>0.14000000000000001</v>
      </c>
      <c r="ACS4">
        <v>0.14000000000000001</v>
      </c>
      <c r="ACT4">
        <v>0.14000000000000001</v>
      </c>
      <c r="ACU4">
        <v>0.14000000000000001</v>
      </c>
      <c r="ACV4">
        <v>0.14000000000000001</v>
      </c>
      <c r="ACW4">
        <v>0.14000000000000001</v>
      </c>
      <c r="ACX4">
        <v>0.15</v>
      </c>
      <c r="ACY4">
        <v>0.15</v>
      </c>
      <c r="ACZ4">
        <v>0.15</v>
      </c>
      <c r="ADA4">
        <v>0.15</v>
      </c>
      <c r="ADB4">
        <v>0.15</v>
      </c>
      <c r="ADC4">
        <v>0.15</v>
      </c>
      <c r="ADD4">
        <v>0.15</v>
      </c>
      <c r="ADE4">
        <v>0.15</v>
      </c>
      <c r="ADF4">
        <v>0.15</v>
      </c>
      <c r="ADG4">
        <v>0.15</v>
      </c>
      <c r="ADH4">
        <v>0.15</v>
      </c>
      <c r="ADI4">
        <v>0.15</v>
      </c>
      <c r="ADJ4">
        <v>0.15</v>
      </c>
      <c r="ADK4">
        <v>0.15</v>
      </c>
      <c r="ADL4">
        <v>0.15</v>
      </c>
      <c r="ADM4">
        <v>0.15</v>
      </c>
      <c r="ADN4">
        <v>0.15</v>
      </c>
      <c r="ADO4">
        <v>0.15</v>
      </c>
      <c r="ADP4">
        <v>0.15</v>
      </c>
      <c r="ADQ4">
        <v>0.15</v>
      </c>
      <c r="ADR4">
        <v>0.15</v>
      </c>
      <c r="ADS4">
        <v>0.15</v>
      </c>
      <c r="ADT4">
        <v>0.15</v>
      </c>
      <c r="ADU4">
        <v>0.15</v>
      </c>
      <c r="ADV4">
        <v>0.15</v>
      </c>
      <c r="ADW4">
        <v>0.15</v>
      </c>
      <c r="ADX4">
        <v>0.15</v>
      </c>
      <c r="ADY4">
        <v>0.15</v>
      </c>
      <c r="ADZ4">
        <v>0.15</v>
      </c>
      <c r="AEA4">
        <v>0.15</v>
      </c>
      <c r="AEB4">
        <v>0.15</v>
      </c>
      <c r="AEC4">
        <v>0.15</v>
      </c>
      <c r="AED4">
        <v>0.15</v>
      </c>
      <c r="AEE4">
        <v>0.15</v>
      </c>
      <c r="AEF4">
        <v>0.15</v>
      </c>
      <c r="AEG4">
        <v>0.15</v>
      </c>
      <c r="AEH4">
        <v>0.15</v>
      </c>
      <c r="AEI4">
        <v>0.15</v>
      </c>
      <c r="AEJ4">
        <v>0.15</v>
      </c>
      <c r="AEK4">
        <v>0.15</v>
      </c>
      <c r="AEL4">
        <v>0.15</v>
      </c>
      <c r="AEM4">
        <v>0.15</v>
      </c>
      <c r="AEN4">
        <v>0.15</v>
      </c>
      <c r="AEO4">
        <v>0.15</v>
      </c>
      <c r="AEP4">
        <v>0.15</v>
      </c>
      <c r="AEQ4">
        <v>0.15</v>
      </c>
      <c r="AER4">
        <v>0.15</v>
      </c>
      <c r="AES4">
        <v>0.15</v>
      </c>
      <c r="AET4">
        <v>0.15</v>
      </c>
      <c r="AEU4">
        <v>0.15</v>
      </c>
      <c r="AEV4">
        <v>0.15</v>
      </c>
      <c r="AEW4">
        <v>0.15</v>
      </c>
      <c r="AEX4">
        <v>0.16</v>
      </c>
      <c r="AEY4">
        <v>0.16</v>
      </c>
      <c r="AEZ4">
        <v>0.16</v>
      </c>
      <c r="AFA4">
        <v>0.16</v>
      </c>
      <c r="AFB4">
        <v>0.16</v>
      </c>
      <c r="AFC4">
        <v>0.16</v>
      </c>
      <c r="AFD4">
        <v>0.16</v>
      </c>
      <c r="AFE4">
        <v>0.16</v>
      </c>
      <c r="AFF4">
        <v>0.16</v>
      </c>
      <c r="AFG4">
        <v>0.16</v>
      </c>
      <c r="AFH4">
        <v>0.16</v>
      </c>
      <c r="AFI4">
        <v>0.16</v>
      </c>
      <c r="AFJ4">
        <v>0.16</v>
      </c>
      <c r="AFK4">
        <v>0.16</v>
      </c>
      <c r="AFL4">
        <v>0.16</v>
      </c>
      <c r="AFM4">
        <v>0.16</v>
      </c>
      <c r="AFN4">
        <v>0.16</v>
      </c>
      <c r="AFO4">
        <v>0.16</v>
      </c>
      <c r="AFP4">
        <v>0.16</v>
      </c>
      <c r="AFQ4">
        <v>0.16</v>
      </c>
      <c r="AFR4">
        <v>0.16</v>
      </c>
      <c r="AFS4">
        <v>0.16</v>
      </c>
      <c r="AFT4">
        <v>0.16</v>
      </c>
      <c r="AFU4">
        <v>0.16</v>
      </c>
      <c r="AFV4">
        <v>0.16</v>
      </c>
      <c r="AFW4">
        <v>0.16</v>
      </c>
      <c r="AFX4">
        <v>0.16</v>
      </c>
      <c r="AFY4">
        <v>0.16</v>
      </c>
      <c r="AFZ4">
        <v>0.16</v>
      </c>
      <c r="AGA4">
        <v>0.16</v>
      </c>
      <c r="AGB4">
        <v>0.16</v>
      </c>
      <c r="AGC4">
        <v>0.16</v>
      </c>
      <c r="AGD4">
        <v>0.16</v>
      </c>
      <c r="AGE4">
        <v>0.16</v>
      </c>
      <c r="AGF4">
        <v>0.16</v>
      </c>
      <c r="AGG4">
        <v>0.16</v>
      </c>
      <c r="AGH4">
        <v>0.16</v>
      </c>
      <c r="AGI4">
        <v>0.16</v>
      </c>
      <c r="AGJ4">
        <v>0.16</v>
      </c>
      <c r="AGK4">
        <v>0.16</v>
      </c>
      <c r="AGL4">
        <v>0.16</v>
      </c>
      <c r="AGM4">
        <v>0.16</v>
      </c>
      <c r="AGN4">
        <v>0.16</v>
      </c>
      <c r="AGO4">
        <v>0.16</v>
      </c>
      <c r="AGP4">
        <v>0.16</v>
      </c>
      <c r="AGQ4">
        <v>0.16</v>
      </c>
      <c r="AGR4">
        <v>0.16</v>
      </c>
      <c r="AGS4">
        <v>0.16</v>
      </c>
      <c r="AGT4">
        <v>0.16</v>
      </c>
      <c r="AGU4">
        <v>0.16</v>
      </c>
      <c r="AGV4">
        <v>0.16</v>
      </c>
      <c r="AGW4">
        <v>0.16</v>
      </c>
      <c r="AGX4">
        <v>0.17</v>
      </c>
      <c r="AGY4">
        <v>0.17</v>
      </c>
      <c r="AGZ4">
        <v>0.17</v>
      </c>
      <c r="AHA4">
        <v>0.17</v>
      </c>
      <c r="AHB4">
        <v>0.17</v>
      </c>
      <c r="AHC4">
        <v>0.17</v>
      </c>
      <c r="AHD4">
        <v>0.17</v>
      </c>
      <c r="AHE4">
        <v>0.17</v>
      </c>
      <c r="AHF4">
        <v>0.17</v>
      </c>
      <c r="AHG4">
        <v>0.17</v>
      </c>
      <c r="AHH4">
        <v>0.17</v>
      </c>
      <c r="AHI4">
        <v>0.17</v>
      </c>
      <c r="AHJ4">
        <v>0.17</v>
      </c>
      <c r="AHK4">
        <v>0.17</v>
      </c>
      <c r="AHL4">
        <v>0.17</v>
      </c>
      <c r="AHM4">
        <v>0.17</v>
      </c>
      <c r="AHN4">
        <v>0.17</v>
      </c>
      <c r="AHO4">
        <v>0.17</v>
      </c>
      <c r="AHP4">
        <v>0.17</v>
      </c>
      <c r="AHQ4">
        <v>0.17</v>
      </c>
      <c r="AHR4">
        <v>0.17</v>
      </c>
      <c r="AHS4">
        <v>0.17</v>
      </c>
      <c r="AHT4">
        <v>0.17</v>
      </c>
      <c r="AHU4">
        <v>0.17</v>
      </c>
      <c r="AHV4">
        <v>0.17</v>
      </c>
      <c r="AHW4">
        <v>0.17</v>
      </c>
      <c r="AHX4">
        <v>0.17</v>
      </c>
      <c r="AHY4">
        <v>0.17</v>
      </c>
      <c r="AHZ4">
        <v>0.17</v>
      </c>
      <c r="AIA4">
        <v>0.17</v>
      </c>
      <c r="AIB4">
        <v>0.17</v>
      </c>
      <c r="AIC4">
        <v>0.17</v>
      </c>
      <c r="AID4">
        <v>0.17</v>
      </c>
      <c r="AIE4">
        <v>0.17</v>
      </c>
      <c r="AIF4">
        <v>0.17</v>
      </c>
      <c r="AIG4">
        <v>0.17</v>
      </c>
      <c r="AIH4">
        <v>0.17</v>
      </c>
      <c r="AII4">
        <v>0.17</v>
      </c>
      <c r="AIJ4">
        <v>0.17</v>
      </c>
      <c r="AIK4">
        <v>0.17</v>
      </c>
      <c r="AIL4">
        <v>0.17</v>
      </c>
      <c r="AIM4">
        <v>0.17</v>
      </c>
      <c r="AIN4">
        <v>0.17</v>
      </c>
      <c r="AIO4">
        <v>0.17</v>
      </c>
      <c r="AIP4">
        <v>0.17</v>
      </c>
      <c r="AIQ4">
        <v>0.17</v>
      </c>
      <c r="AIR4">
        <v>0.17</v>
      </c>
      <c r="AIS4">
        <v>0.17</v>
      </c>
      <c r="AIT4">
        <v>0.17</v>
      </c>
      <c r="AIU4">
        <v>0.17</v>
      </c>
      <c r="AIV4">
        <v>0.17</v>
      </c>
      <c r="AIW4">
        <v>0.17</v>
      </c>
      <c r="AIX4">
        <v>0.18</v>
      </c>
      <c r="AIY4">
        <v>0.18</v>
      </c>
      <c r="AIZ4">
        <v>0.18</v>
      </c>
      <c r="AJA4">
        <v>0.18</v>
      </c>
      <c r="AJB4">
        <v>0.18</v>
      </c>
      <c r="AJC4">
        <v>0.18</v>
      </c>
      <c r="AJD4">
        <v>0.18</v>
      </c>
      <c r="AJE4">
        <v>0.18</v>
      </c>
      <c r="AJF4">
        <v>0.18</v>
      </c>
      <c r="AJG4">
        <v>0.18</v>
      </c>
      <c r="AJH4">
        <v>0.18</v>
      </c>
      <c r="AJI4">
        <v>0.18</v>
      </c>
      <c r="AJJ4">
        <v>0.18</v>
      </c>
      <c r="AJK4">
        <v>0.18</v>
      </c>
      <c r="AJL4">
        <v>0.18</v>
      </c>
      <c r="AJM4">
        <v>0.18</v>
      </c>
      <c r="AJN4">
        <v>0.18</v>
      </c>
      <c r="AJO4">
        <v>0.18</v>
      </c>
      <c r="AJP4">
        <v>0.18</v>
      </c>
      <c r="AJQ4">
        <v>0.18</v>
      </c>
      <c r="AJR4">
        <v>0.18</v>
      </c>
      <c r="AJS4">
        <v>0.18</v>
      </c>
      <c r="AJT4">
        <v>0.18</v>
      </c>
      <c r="AJU4">
        <v>0.18</v>
      </c>
      <c r="AJV4">
        <v>0.18</v>
      </c>
      <c r="AJW4">
        <v>0.18</v>
      </c>
      <c r="AJX4">
        <v>0.18</v>
      </c>
      <c r="AJY4">
        <v>0.18</v>
      </c>
      <c r="AJZ4">
        <v>0.18</v>
      </c>
      <c r="AKA4">
        <v>0.18</v>
      </c>
      <c r="AKB4">
        <v>0.18</v>
      </c>
      <c r="AKC4">
        <v>0.18</v>
      </c>
      <c r="AKD4">
        <v>0.18</v>
      </c>
      <c r="AKE4">
        <v>0.18</v>
      </c>
      <c r="AKF4">
        <v>0.18</v>
      </c>
      <c r="AKG4">
        <v>0.18</v>
      </c>
      <c r="AKH4">
        <v>0.18</v>
      </c>
      <c r="AKI4">
        <v>0.18</v>
      </c>
      <c r="AKJ4">
        <v>0.18</v>
      </c>
      <c r="AKK4">
        <v>0.18</v>
      </c>
      <c r="AKL4">
        <v>0.18</v>
      </c>
      <c r="AKM4">
        <v>0.18</v>
      </c>
      <c r="AKN4">
        <v>0.18</v>
      </c>
      <c r="AKO4">
        <v>0.18</v>
      </c>
      <c r="AKP4">
        <v>0.18</v>
      </c>
      <c r="AKQ4">
        <v>0.18</v>
      </c>
      <c r="AKR4">
        <v>0.18</v>
      </c>
      <c r="AKS4">
        <v>0.18</v>
      </c>
      <c r="AKT4">
        <v>0.18</v>
      </c>
      <c r="AKU4">
        <v>0.18</v>
      </c>
      <c r="AKV4">
        <v>0.18</v>
      </c>
      <c r="AKW4">
        <v>0.18</v>
      </c>
      <c r="AKX4">
        <v>0.19</v>
      </c>
      <c r="AKY4">
        <v>0.19</v>
      </c>
      <c r="AKZ4">
        <v>0.19</v>
      </c>
      <c r="ALA4">
        <v>0.19</v>
      </c>
      <c r="ALB4">
        <v>0.19</v>
      </c>
      <c r="ALC4">
        <v>0.19</v>
      </c>
      <c r="ALD4">
        <v>0.19</v>
      </c>
      <c r="ALE4">
        <v>0.19</v>
      </c>
      <c r="ALF4">
        <v>0.19</v>
      </c>
      <c r="ALG4">
        <v>0.19</v>
      </c>
      <c r="ALH4">
        <v>0.19</v>
      </c>
      <c r="ALI4">
        <v>0.19</v>
      </c>
      <c r="ALJ4">
        <v>0.19</v>
      </c>
      <c r="ALK4">
        <v>0.19</v>
      </c>
      <c r="ALL4">
        <v>0.19</v>
      </c>
      <c r="ALM4">
        <v>0.19</v>
      </c>
      <c r="ALN4">
        <v>0.19</v>
      </c>
      <c r="ALO4">
        <v>0.19</v>
      </c>
      <c r="ALP4">
        <v>0.19</v>
      </c>
      <c r="ALQ4">
        <v>0.19</v>
      </c>
      <c r="ALR4">
        <v>0.19</v>
      </c>
      <c r="ALS4">
        <v>0.19</v>
      </c>
      <c r="ALT4">
        <v>0.19</v>
      </c>
      <c r="ALU4">
        <v>0.19</v>
      </c>
      <c r="ALV4">
        <v>0.19</v>
      </c>
      <c r="ALW4">
        <v>0.19</v>
      </c>
      <c r="ALX4">
        <v>0.19</v>
      </c>
      <c r="ALY4">
        <v>0.19</v>
      </c>
      <c r="ALZ4">
        <v>0.19</v>
      </c>
      <c r="AMA4">
        <v>0.19</v>
      </c>
      <c r="AMB4">
        <v>0.19</v>
      </c>
      <c r="AMC4">
        <v>0.19</v>
      </c>
      <c r="AMD4">
        <v>0.19</v>
      </c>
      <c r="AME4">
        <v>0.19</v>
      </c>
      <c r="AMF4">
        <v>0.19</v>
      </c>
      <c r="AMG4">
        <v>0.19</v>
      </c>
      <c r="AMH4">
        <v>0.19</v>
      </c>
      <c r="AMI4">
        <v>0.19</v>
      </c>
      <c r="AMJ4">
        <v>0.19</v>
      </c>
      <c r="AMK4">
        <v>0.19</v>
      </c>
      <c r="AML4">
        <v>0.19</v>
      </c>
      <c r="AMM4">
        <v>0.19</v>
      </c>
      <c r="AMN4">
        <v>0.19</v>
      </c>
      <c r="AMO4">
        <v>0.19</v>
      </c>
      <c r="AMP4">
        <v>0.19</v>
      </c>
      <c r="AMQ4">
        <v>0.19</v>
      </c>
      <c r="AMR4">
        <v>0.19</v>
      </c>
      <c r="AMS4">
        <v>0.19</v>
      </c>
      <c r="AMT4">
        <v>0.19</v>
      </c>
      <c r="AMU4">
        <v>0.19</v>
      </c>
      <c r="AMV4">
        <v>0.19</v>
      </c>
      <c r="AMW4">
        <v>0.2</v>
      </c>
      <c r="AMX4">
        <v>0.2</v>
      </c>
      <c r="AMY4">
        <v>0.2</v>
      </c>
      <c r="AMZ4">
        <v>0.2</v>
      </c>
      <c r="ANA4">
        <v>0.2</v>
      </c>
      <c r="ANB4">
        <v>0.2</v>
      </c>
      <c r="ANC4">
        <v>0.2</v>
      </c>
      <c r="AND4">
        <v>0.2</v>
      </c>
      <c r="ANE4">
        <v>0.2</v>
      </c>
      <c r="ANF4">
        <v>0.2</v>
      </c>
      <c r="ANG4">
        <v>0.2</v>
      </c>
      <c r="ANH4">
        <v>0.2</v>
      </c>
      <c r="ANI4">
        <v>0.2</v>
      </c>
      <c r="ANJ4">
        <v>0.2</v>
      </c>
      <c r="ANK4">
        <v>0.2</v>
      </c>
      <c r="ANL4">
        <v>0.2</v>
      </c>
      <c r="ANM4">
        <v>0.2</v>
      </c>
      <c r="ANN4">
        <v>0.2</v>
      </c>
      <c r="ANO4">
        <v>0.2</v>
      </c>
      <c r="ANP4">
        <v>0.2</v>
      </c>
      <c r="ANQ4">
        <v>0.2</v>
      </c>
      <c r="ANR4">
        <v>0.2</v>
      </c>
      <c r="ANS4">
        <v>0.2</v>
      </c>
      <c r="ANT4">
        <v>0.2</v>
      </c>
      <c r="ANU4">
        <v>0.2</v>
      </c>
      <c r="ANV4">
        <v>0.2</v>
      </c>
      <c r="ANW4">
        <v>0.2</v>
      </c>
      <c r="ANX4">
        <v>0.2</v>
      </c>
      <c r="ANY4">
        <v>0.2</v>
      </c>
      <c r="ANZ4">
        <v>0.2</v>
      </c>
      <c r="AOA4">
        <v>0.2</v>
      </c>
      <c r="AOB4">
        <v>0.2</v>
      </c>
      <c r="AOC4">
        <v>0.2</v>
      </c>
      <c r="AOD4">
        <v>0.2</v>
      </c>
      <c r="AOE4">
        <v>0.2</v>
      </c>
      <c r="AOF4">
        <v>0.2</v>
      </c>
      <c r="AOG4">
        <v>0.2</v>
      </c>
      <c r="AOH4">
        <v>0.2</v>
      </c>
      <c r="AOI4">
        <v>0.2</v>
      </c>
      <c r="AOJ4">
        <v>0.2</v>
      </c>
      <c r="AOK4">
        <v>0.2</v>
      </c>
      <c r="AOL4">
        <v>0.2</v>
      </c>
      <c r="AOM4">
        <v>0.2</v>
      </c>
      <c r="AON4">
        <v>0.2</v>
      </c>
      <c r="AOO4">
        <v>0.2</v>
      </c>
      <c r="AOP4">
        <v>0.2</v>
      </c>
      <c r="AOQ4">
        <v>0.2</v>
      </c>
      <c r="AOR4">
        <v>0.2</v>
      </c>
      <c r="AOS4">
        <v>0.2</v>
      </c>
      <c r="AOT4">
        <v>0.2</v>
      </c>
      <c r="AOU4">
        <v>0.2</v>
      </c>
      <c r="AOV4">
        <v>0.21</v>
      </c>
      <c r="AOW4">
        <v>0.21</v>
      </c>
      <c r="AOX4">
        <v>0.21</v>
      </c>
      <c r="AOY4">
        <v>0.21</v>
      </c>
      <c r="AOZ4">
        <v>0.21</v>
      </c>
      <c r="APA4">
        <v>0.21</v>
      </c>
      <c r="APB4">
        <v>0.21</v>
      </c>
      <c r="APC4">
        <v>0.21</v>
      </c>
      <c r="APD4">
        <v>0.21</v>
      </c>
      <c r="APE4">
        <v>0.21</v>
      </c>
      <c r="APF4">
        <v>0.21</v>
      </c>
      <c r="APG4">
        <v>0.21</v>
      </c>
      <c r="APH4">
        <v>0.21</v>
      </c>
      <c r="API4">
        <v>0.21</v>
      </c>
      <c r="APJ4">
        <v>0.21</v>
      </c>
      <c r="APK4">
        <v>0.21</v>
      </c>
      <c r="APL4">
        <v>0.21</v>
      </c>
      <c r="APM4">
        <v>0.21</v>
      </c>
      <c r="APN4">
        <v>0.21</v>
      </c>
      <c r="APO4">
        <v>0.21</v>
      </c>
      <c r="APP4">
        <v>0.21</v>
      </c>
      <c r="APQ4">
        <v>0.21</v>
      </c>
      <c r="APR4">
        <v>0.21</v>
      </c>
      <c r="APS4">
        <v>0.21</v>
      </c>
      <c r="APT4">
        <v>0.21</v>
      </c>
      <c r="APU4">
        <v>0.21</v>
      </c>
      <c r="APV4">
        <v>0.21</v>
      </c>
      <c r="APW4">
        <v>0.21</v>
      </c>
      <c r="APX4">
        <v>0.21</v>
      </c>
      <c r="APY4">
        <v>0.21</v>
      </c>
      <c r="APZ4">
        <v>0.21</v>
      </c>
      <c r="AQA4">
        <v>0.21</v>
      </c>
      <c r="AQB4">
        <v>0.21</v>
      </c>
      <c r="AQC4">
        <v>0.21</v>
      </c>
      <c r="AQD4">
        <v>0.21</v>
      </c>
      <c r="AQE4">
        <v>0.21</v>
      </c>
      <c r="AQF4">
        <v>0.21</v>
      </c>
      <c r="AQG4">
        <v>0.21</v>
      </c>
      <c r="AQH4">
        <v>0.21</v>
      </c>
      <c r="AQI4">
        <v>0.21</v>
      </c>
      <c r="AQJ4">
        <v>0.21</v>
      </c>
      <c r="AQK4">
        <v>0.21</v>
      </c>
      <c r="AQL4">
        <v>0.21</v>
      </c>
      <c r="AQM4">
        <v>0.21</v>
      </c>
      <c r="AQN4">
        <v>0.21</v>
      </c>
      <c r="AQO4">
        <v>0.21</v>
      </c>
      <c r="AQP4">
        <v>0.21</v>
      </c>
      <c r="AQQ4">
        <v>0.21</v>
      </c>
      <c r="AQR4">
        <v>0.21</v>
      </c>
      <c r="AQS4">
        <v>0.21</v>
      </c>
      <c r="AQT4">
        <v>0.22</v>
      </c>
      <c r="AQU4">
        <v>0.22</v>
      </c>
      <c r="AQV4">
        <v>0.22</v>
      </c>
      <c r="AQW4">
        <v>0.22</v>
      </c>
      <c r="AQX4">
        <v>0.22</v>
      </c>
      <c r="AQY4">
        <v>0.22</v>
      </c>
      <c r="AQZ4">
        <v>0.22</v>
      </c>
      <c r="ARA4">
        <v>0.22</v>
      </c>
      <c r="ARB4">
        <v>0.22</v>
      </c>
      <c r="ARC4">
        <v>0.22</v>
      </c>
      <c r="ARD4">
        <v>0.22</v>
      </c>
      <c r="ARE4">
        <v>0.22</v>
      </c>
      <c r="ARF4">
        <v>0.22</v>
      </c>
      <c r="ARG4">
        <v>0.22</v>
      </c>
      <c r="ARH4">
        <v>0.22</v>
      </c>
      <c r="ARI4">
        <v>0.22</v>
      </c>
      <c r="ARJ4">
        <v>0.22</v>
      </c>
      <c r="ARK4">
        <v>0.22</v>
      </c>
      <c r="ARL4">
        <v>0.22</v>
      </c>
      <c r="ARM4">
        <v>0.22</v>
      </c>
      <c r="ARN4">
        <v>0.22</v>
      </c>
      <c r="ARO4">
        <v>0.22</v>
      </c>
      <c r="ARP4">
        <v>0.22</v>
      </c>
      <c r="ARQ4">
        <v>0.22</v>
      </c>
      <c r="ARR4">
        <v>0.22</v>
      </c>
      <c r="ARS4">
        <v>0.22</v>
      </c>
      <c r="ART4">
        <v>0.22</v>
      </c>
      <c r="ARU4">
        <v>0.22</v>
      </c>
      <c r="ARV4">
        <v>0.22</v>
      </c>
      <c r="ARW4">
        <v>0.22</v>
      </c>
      <c r="ARX4">
        <v>0.22</v>
      </c>
      <c r="ARY4">
        <v>0.22</v>
      </c>
      <c r="ARZ4">
        <v>0.22</v>
      </c>
      <c r="ASA4">
        <v>0.22</v>
      </c>
      <c r="ASB4">
        <v>0.22</v>
      </c>
      <c r="ASC4">
        <v>0.22</v>
      </c>
      <c r="ASD4">
        <v>0.22</v>
      </c>
      <c r="ASE4">
        <v>0.22</v>
      </c>
      <c r="ASF4">
        <v>0.22</v>
      </c>
      <c r="ASG4">
        <v>0.22</v>
      </c>
      <c r="ASH4">
        <v>0.22</v>
      </c>
      <c r="ASI4">
        <v>0.22</v>
      </c>
      <c r="ASJ4">
        <v>0.22</v>
      </c>
      <c r="ASK4">
        <v>0.22</v>
      </c>
      <c r="ASL4">
        <v>0.22</v>
      </c>
      <c r="ASM4">
        <v>0.22</v>
      </c>
      <c r="ASN4">
        <v>0.22</v>
      </c>
      <c r="ASO4">
        <v>0.22</v>
      </c>
      <c r="ASP4">
        <v>0.22</v>
      </c>
      <c r="ASQ4">
        <v>0.23</v>
      </c>
      <c r="ASR4">
        <v>0.23</v>
      </c>
      <c r="ASS4">
        <v>0.23</v>
      </c>
      <c r="AST4">
        <v>0.23</v>
      </c>
      <c r="ASU4">
        <v>0.23</v>
      </c>
      <c r="ASV4">
        <v>0.23</v>
      </c>
      <c r="ASW4">
        <v>0.23</v>
      </c>
      <c r="ASX4">
        <v>0.23</v>
      </c>
      <c r="ASY4">
        <v>0.23</v>
      </c>
      <c r="ASZ4">
        <v>0.23</v>
      </c>
      <c r="ATA4">
        <v>0.23</v>
      </c>
      <c r="ATB4">
        <v>0.23</v>
      </c>
      <c r="ATC4">
        <v>0.23</v>
      </c>
      <c r="ATD4">
        <v>0.23</v>
      </c>
      <c r="ATE4">
        <v>0.23</v>
      </c>
      <c r="ATF4">
        <v>0.23</v>
      </c>
      <c r="ATG4">
        <v>0.23</v>
      </c>
      <c r="ATH4">
        <v>0.23</v>
      </c>
      <c r="ATI4">
        <v>0.23</v>
      </c>
      <c r="ATJ4">
        <v>0.23</v>
      </c>
      <c r="ATK4">
        <v>0.23</v>
      </c>
      <c r="ATL4">
        <v>0.23</v>
      </c>
      <c r="ATM4">
        <v>0.23</v>
      </c>
      <c r="ATN4">
        <v>0.23</v>
      </c>
      <c r="ATO4">
        <v>0.23</v>
      </c>
      <c r="ATP4">
        <v>0.23</v>
      </c>
      <c r="ATQ4">
        <v>0.23</v>
      </c>
      <c r="ATR4">
        <v>0.23</v>
      </c>
      <c r="ATS4">
        <v>0.23</v>
      </c>
      <c r="ATT4">
        <v>0.23</v>
      </c>
      <c r="ATU4">
        <v>0.23</v>
      </c>
      <c r="ATV4">
        <v>0.23</v>
      </c>
      <c r="ATW4">
        <v>0.23</v>
      </c>
      <c r="ATX4">
        <v>0.23</v>
      </c>
      <c r="ATY4">
        <v>0.23</v>
      </c>
      <c r="ATZ4">
        <v>0.23</v>
      </c>
      <c r="AUA4">
        <v>0.23</v>
      </c>
      <c r="AUB4">
        <v>0.23</v>
      </c>
      <c r="AUC4">
        <v>0.23</v>
      </c>
      <c r="AUD4">
        <v>0.23</v>
      </c>
      <c r="AUE4">
        <v>0.23</v>
      </c>
      <c r="AUF4">
        <v>0.23</v>
      </c>
      <c r="AUG4">
        <v>0.23</v>
      </c>
      <c r="AUH4">
        <v>0.23</v>
      </c>
      <c r="AUI4">
        <v>0.23</v>
      </c>
      <c r="AUJ4">
        <v>0.23</v>
      </c>
      <c r="AUK4">
        <v>0.23</v>
      </c>
      <c r="AUL4">
        <v>0.23</v>
      </c>
      <c r="AUM4">
        <v>0.23</v>
      </c>
      <c r="AUN4">
        <v>0.23</v>
      </c>
      <c r="AUO4">
        <v>0.24</v>
      </c>
      <c r="AUP4">
        <v>0.24</v>
      </c>
      <c r="AUQ4">
        <v>0.24</v>
      </c>
      <c r="AUR4">
        <v>0.24</v>
      </c>
      <c r="AUS4">
        <v>0.24</v>
      </c>
      <c r="AUT4">
        <v>0.24</v>
      </c>
      <c r="AUU4">
        <v>0.24</v>
      </c>
      <c r="AUV4">
        <v>0.24</v>
      </c>
      <c r="AUW4">
        <v>0.24</v>
      </c>
      <c r="AUX4">
        <v>0.24</v>
      </c>
      <c r="AUY4">
        <v>0.24</v>
      </c>
      <c r="AUZ4">
        <v>0.24</v>
      </c>
      <c r="AVA4">
        <v>0.24</v>
      </c>
      <c r="AVB4">
        <v>0.24</v>
      </c>
      <c r="AVC4">
        <v>0.24</v>
      </c>
      <c r="AVD4">
        <v>0.24</v>
      </c>
      <c r="AVE4">
        <v>0.24</v>
      </c>
      <c r="AVF4">
        <v>0.24</v>
      </c>
      <c r="AVG4">
        <v>0.24</v>
      </c>
      <c r="AVH4">
        <v>0.24</v>
      </c>
      <c r="AVI4">
        <v>0.24</v>
      </c>
      <c r="AVJ4">
        <v>0.24</v>
      </c>
      <c r="AVK4">
        <v>0.24</v>
      </c>
      <c r="AVL4">
        <v>0.24</v>
      </c>
      <c r="AVM4">
        <v>0.24</v>
      </c>
      <c r="AVN4">
        <v>0.24</v>
      </c>
      <c r="AVO4">
        <v>0.24</v>
      </c>
      <c r="AVP4">
        <v>0.24</v>
      </c>
      <c r="AVQ4">
        <v>0.24</v>
      </c>
      <c r="AVR4">
        <v>0.24</v>
      </c>
      <c r="AVS4">
        <v>0.24</v>
      </c>
      <c r="AVT4">
        <v>0.24</v>
      </c>
      <c r="AVU4">
        <v>0.24</v>
      </c>
      <c r="AVV4">
        <v>0.24</v>
      </c>
      <c r="AVW4">
        <v>0.24</v>
      </c>
      <c r="AVX4">
        <v>0.24</v>
      </c>
      <c r="AVY4">
        <v>0.24</v>
      </c>
      <c r="AVZ4">
        <v>0.24</v>
      </c>
      <c r="AWA4">
        <v>0.24</v>
      </c>
      <c r="AWB4">
        <v>0.24</v>
      </c>
      <c r="AWC4">
        <v>0.24</v>
      </c>
      <c r="AWD4">
        <v>0.24</v>
      </c>
      <c r="AWE4">
        <v>0.24</v>
      </c>
      <c r="AWF4">
        <v>0.24</v>
      </c>
      <c r="AWG4">
        <v>0.24</v>
      </c>
      <c r="AWH4">
        <v>0.24</v>
      </c>
      <c r="AWI4">
        <v>0.24</v>
      </c>
      <c r="AWJ4">
        <v>0.24</v>
      </c>
      <c r="AWK4">
        <v>0.24</v>
      </c>
      <c r="AWL4">
        <v>0.25</v>
      </c>
      <c r="AWM4">
        <v>0.25</v>
      </c>
      <c r="AWN4">
        <v>0.25</v>
      </c>
      <c r="AWO4">
        <v>0.25</v>
      </c>
      <c r="AWP4">
        <v>0.25</v>
      </c>
      <c r="AWQ4">
        <v>0.25</v>
      </c>
      <c r="AWR4">
        <v>0.25</v>
      </c>
      <c r="AWS4">
        <v>0.25</v>
      </c>
      <c r="AWT4">
        <v>0.25</v>
      </c>
      <c r="AWU4">
        <v>0.25</v>
      </c>
      <c r="AWV4">
        <v>0.25</v>
      </c>
      <c r="AWW4">
        <v>0.25</v>
      </c>
      <c r="AWX4">
        <v>0.25</v>
      </c>
      <c r="AWY4">
        <v>0.25</v>
      </c>
      <c r="AWZ4">
        <v>0.25</v>
      </c>
      <c r="AXA4">
        <v>0.25</v>
      </c>
      <c r="AXB4">
        <v>0.25</v>
      </c>
      <c r="AXC4">
        <v>0.25</v>
      </c>
      <c r="AXD4">
        <v>0.25</v>
      </c>
      <c r="AXE4">
        <v>0.25</v>
      </c>
      <c r="AXF4">
        <v>0.25</v>
      </c>
      <c r="AXG4">
        <v>0.25</v>
      </c>
      <c r="AXH4">
        <v>0.25</v>
      </c>
      <c r="AXI4">
        <v>0.25</v>
      </c>
      <c r="AXJ4">
        <v>0.25</v>
      </c>
      <c r="AXK4">
        <v>0.25</v>
      </c>
      <c r="AXL4">
        <v>0.25</v>
      </c>
      <c r="AXM4">
        <v>0.25</v>
      </c>
      <c r="AXN4">
        <v>0.25</v>
      </c>
      <c r="AXO4">
        <v>0.25</v>
      </c>
      <c r="AXP4">
        <v>0.25</v>
      </c>
      <c r="AXQ4">
        <v>0.25</v>
      </c>
      <c r="AXR4">
        <v>0.25</v>
      </c>
      <c r="AXS4">
        <v>0.25</v>
      </c>
      <c r="AXT4">
        <v>0.25</v>
      </c>
      <c r="AXU4">
        <v>0.25</v>
      </c>
      <c r="AXV4">
        <v>0.25</v>
      </c>
      <c r="AXW4">
        <v>0.25</v>
      </c>
      <c r="AXX4">
        <v>0.25</v>
      </c>
      <c r="AXY4">
        <v>0.25</v>
      </c>
      <c r="AXZ4">
        <v>0.25</v>
      </c>
      <c r="AYA4">
        <v>0.25</v>
      </c>
      <c r="AYB4">
        <v>0.25</v>
      </c>
      <c r="AYC4">
        <v>0.25</v>
      </c>
      <c r="AYD4">
        <v>0.25</v>
      </c>
      <c r="AYE4">
        <v>0.25</v>
      </c>
      <c r="AYF4">
        <v>0.25</v>
      </c>
      <c r="AYG4">
        <v>0.25</v>
      </c>
      <c r="AYH4">
        <v>0.26</v>
      </c>
      <c r="AYI4">
        <v>0.26</v>
      </c>
      <c r="AYJ4">
        <v>0.26</v>
      </c>
      <c r="AYK4">
        <v>0.26</v>
      </c>
      <c r="AYL4">
        <v>0.26</v>
      </c>
      <c r="AYM4">
        <v>0.26</v>
      </c>
      <c r="AYN4">
        <v>0.26</v>
      </c>
      <c r="AYO4">
        <v>0.26</v>
      </c>
      <c r="AYP4">
        <v>0.26</v>
      </c>
      <c r="AYQ4">
        <v>0.26</v>
      </c>
      <c r="AYR4">
        <v>0.26</v>
      </c>
      <c r="AYS4">
        <v>0.26</v>
      </c>
      <c r="AYT4">
        <v>0.26</v>
      </c>
      <c r="AYU4">
        <v>0.26</v>
      </c>
      <c r="AYV4">
        <v>0.26</v>
      </c>
      <c r="AYW4">
        <v>0.26</v>
      </c>
      <c r="AYX4">
        <v>0.26</v>
      </c>
      <c r="AYY4">
        <v>0.26</v>
      </c>
      <c r="AYZ4">
        <v>0.26</v>
      </c>
      <c r="AZA4">
        <v>0.26</v>
      </c>
      <c r="AZB4">
        <v>0.26</v>
      </c>
      <c r="AZC4">
        <v>0.26</v>
      </c>
      <c r="AZD4">
        <v>0.26</v>
      </c>
      <c r="AZE4">
        <v>0.26</v>
      </c>
      <c r="AZF4">
        <v>0.26</v>
      </c>
      <c r="AZG4">
        <v>0.26</v>
      </c>
      <c r="AZH4">
        <v>0.26</v>
      </c>
      <c r="AZI4">
        <v>0.26</v>
      </c>
      <c r="AZJ4">
        <v>0.26</v>
      </c>
      <c r="AZK4">
        <v>0.26</v>
      </c>
      <c r="AZL4">
        <v>0.26</v>
      </c>
      <c r="AZM4">
        <v>0.26</v>
      </c>
      <c r="AZN4">
        <v>0.26</v>
      </c>
      <c r="AZO4">
        <v>0.26</v>
      </c>
      <c r="AZP4">
        <v>0.26</v>
      </c>
      <c r="AZQ4">
        <v>0.26</v>
      </c>
      <c r="AZR4">
        <v>0.26</v>
      </c>
      <c r="AZS4">
        <v>0.26</v>
      </c>
      <c r="AZT4">
        <v>0.26</v>
      </c>
      <c r="AZU4">
        <v>0.26</v>
      </c>
      <c r="AZV4">
        <v>0.26</v>
      </c>
      <c r="AZW4">
        <v>0.26</v>
      </c>
      <c r="AZX4">
        <v>0.26</v>
      </c>
      <c r="AZY4">
        <v>0.26</v>
      </c>
      <c r="AZZ4">
        <v>0.26</v>
      </c>
      <c r="BAA4">
        <v>0.26</v>
      </c>
      <c r="BAB4">
        <v>0.26</v>
      </c>
      <c r="BAC4">
        <v>0.26</v>
      </c>
      <c r="BAD4">
        <v>0.26</v>
      </c>
      <c r="BAE4">
        <v>0.27</v>
      </c>
      <c r="BAF4">
        <v>0.27</v>
      </c>
      <c r="BAG4">
        <v>0.27</v>
      </c>
      <c r="BAH4">
        <v>0.27</v>
      </c>
      <c r="BAI4">
        <v>0.27</v>
      </c>
      <c r="BAJ4">
        <v>0.27</v>
      </c>
      <c r="BAK4">
        <v>0.27</v>
      </c>
      <c r="BAL4">
        <v>0.27</v>
      </c>
      <c r="BAM4">
        <v>0.27</v>
      </c>
      <c r="BAN4">
        <v>0.27</v>
      </c>
      <c r="BAO4">
        <v>0.27</v>
      </c>
      <c r="BAP4">
        <v>0.27</v>
      </c>
      <c r="BAQ4">
        <v>0.27</v>
      </c>
      <c r="BAR4">
        <v>0.27</v>
      </c>
      <c r="BAS4">
        <v>0.27</v>
      </c>
      <c r="BAT4">
        <v>0.27</v>
      </c>
      <c r="BAU4">
        <v>0.27</v>
      </c>
      <c r="BAV4">
        <v>0.27</v>
      </c>
      <c r="BAW4">
        <v>0.27</v>
      </c>
      <c r="BAX4">
        <v>0.27</v>
      </c>
      <c r="BAY4">
        <v>0.27</v>
      </c>
      <c r="BAZ4">
        <v>0.27</v>
      </c>
      <c r="BBA4">
        <v>0.27</v>
      </c>
      <c r="BBB4">
        <v>0.27</v>
      </c>
      <c r="BBC4">
        <v>0.27</v>
      </c>
      <c r="BBD4">
        <v>0.27</v>
      </c>
      <c r="BBE4">
        <v>0.27</v>
      </c>
      <c r="BBF4">
        <v>0.27</v>
      </c>
      <c r="BBG4">
        <v>0.27</v>
      </c>
      <c r="BBH4">
        <v>0.27</v>
      </c>
      <c r="BBI4">
        <v>0.27</v>
      </c>
      <c r="BBJ4">
        <v>0.27</v>
      </c>
      <c r="BBK4">
        <v>0.27</v>
      </c>
      <c r="BBL4">
        <v>0.27</v>
      </c>
      <c r="BBM4">
        <v>0.27</v>
      </c>
      <c r="BBN4">
        <v>0.27</v>
      </c>
      <c r="BBO4">
        <v>0.27</v>
      </c>
      <c r="BBP4">
        <v>0.27</v>
      </c>
      <c r="BBQ4">
        <v>0.27</v>
      </c>
      <c r="BBR4">
        <v>0.27</v>
      </c>
      <c r="BBS4">
        <v>0.27</v>
      </c>
      <c r="BBT4">
        <v>0.27</v>
      </c>
      <c r="BBU4">
        <v>0.27</v>
      </c>
      <c r="BBV4">
        <v>0.27</v>
      </c>
      <c r="BBW4">
        <v>0.27</v>
      </c>
      <c r="BBX4">
        <v>0.27</v>
      </c>
      <c r="BBY4">
        <v>0.27</v>
      </c>
      <c r="BBZ4">
        <v>0.27</v>
      </c>
      <c r="BCA4">
        <v>0.28000000000000003</v>
      </c>
      <c r="BCB4">
        <v>0.28000000000000003</v>
      </c>
      <c r="BCC4">
        <v>0.28000000000000003</v>
      </c>
      <c r="BCD4">
        <v>0.28000000000000003</v>
      </c>
      <c r="BCE4">
        <v>0.28000000000000003</v>
      </c>
      <c r="BCF4">
        <v>0.28000000000000003</v>
      </c>
      <c r="BCG4">
        <v>0.28000000000000003</v>
      </c>
      <c r="BCH4">
        <v>0.28000000000000003</v>
      </c>
      <c r="BCI4">
        <v>0.28000000000000003</v>
      </c>
      <c r="BCJ4">
        <v>0.28000000000000003</v>
      </c>
      <c r="BCK4">
        <v>0.28000000000000003</v>
      </c>
      <c r="BCL4">
        <v>0.28000000000000003</v>
      </c>
      <c r="BCM4">
        <v>0.28000000000000003</v>
      </c>
      <c r="BCN4">
        <v>0.28000000000000003</v>
      </c>
      <c r="BCO4">
        <v>0.28000000000000003</v>
      </c>
      <c r="BCP4">
        <v>0.28000000000000003</v>
      </c>
      <c r="BCQ4">
        <v>0.28000000000000003</v>
      </c>
      <c r="BCR4">
        <v>0.28000000000000003</v>
      </c>
      <c r="BCS4">
        <v>0.28000000000000003</v>
      </c>
      <c r="BCT4">
        <v>0.28000000000000003</v>
      </c>
      <c r="BCU4">
        <v>0.28000000000000003</v>
      </c>
      <c r="BCV4">
        <v>0.28000000000000003</v>
      </c>
      <c r="BCW4">
        <v>0.28000000000000003</v>
      </c>
      <c r="BCX4">
        <v>0.28000000000000003</v>
      </c>
      <c r="BCY4">
        <v>0.28000000000000003</v>
      </c>
      <c r="BCZ4">
        <v>0.28000000000000003</v>
      </c>
      <c r="BDA4">
        <v>0.28000000000000003</v>
      </c>
      <c r="BDB4">
        <v>0.28000000000000003</v>
      </c>
      <c r="BDC4">
        <v>0.28000000000000003</v>
      </c>
      <c r="BDD4">
        <v>0.28000000000000003</v>
      </c>
      <c r="BDE4">
        <v>0.28000000000000003</v>
      </c>
      <c r="BDF4">
        <v>0.28000000000000003</v>
      </c>
      <c r="BDG4">
        <v>0.28000000000000003</v>
      </c>
      <c r="BDH4">
        <v>0.28000000000000003</v>
      </c>
      <c r="BDI4">
        <v>0.28000000000000003</v>
      </c>
      <c r="BDJ4">
        <v>0.28000000000000003</v>
      </c>
      <c r="BDK4">
        <v>0.28000000000000003</v>
      </c>
      <c r="BDL4">
        <v>0.28000000000000003</v>
      </c>
      <c r="BDM4">
        <v>0.28000000000000003</v>
      </c>
      <c r="BDN4">
        <v>0.28000000000000003</v>
      </c>
      <c r="BDO4">
        <v>0.28000000000000003</v>
      </c>
      <c r="BDP4">
        <v>0.28000000000000003</v>
      </c>
      <c r="BDQ4">
        <v>0.28000000000000003</v>
      </c>
      <c r="BDR4">
        <v>0.28000000000000003</v>
      </c>
      <c r="BDS4">
        <v>0.28000000000000003</v>
      </c>
      <c r="BDT4">
        <v>0.28000000000000003</v>
      </c>
      <c r="BDU4">
        <v>0.28000000000000003</v>
      </c>
      <c r="BDV4">
        <v>0.28000000000000003</v>
      </c>
      <c r="BDW4">
        <v>0.28999999999999998</v>
      </c>
      <c r="BDX4">
        <v>0.28999999999999998</v>
      </c>
      <c r="BDY4">
        <v>0.28999999999999998</v>
      </c>
      <c r="BDZ4">
        <v>0.28999999999999998</v>
      </c>
      <c r="BEA4">
        <v>0.28999999999999998</v>
      </c>
      <c r="BEB4">
        <v>0.28999999999999998</v>
      </c>
      <c r="BEC4">
        <v>0.28999999999999998</v>
      </c>
      <c r="BED4">
        <v>0.28999999999999998</v>
      </c>
      <c r="BEE4">
        <v>0.28999999999999998</v>
      </c>
      <c r="BEF4">
        <v>0.28999999999999998</v>
      </c>
      <c r="BEG4">
        <v>0.28999999999999998</v>
      </c>
      <c r="BEH4">
        <v>0.28999999999999998</v>
      </c>
      <c r="BEI4">
        <v>0.28999999999999998</v>
      </c>
      <c r="BEJ4">
        <v>0.28999999999999998</v>
      </c>
      <c r="BEK4">
        <v>0.28999999999999998</v>
      </c>
      <c r="BEL4">
        <v>0.28999999999999998</v>
      </c>
      <c r="BEM4">
        <v>0.28999999999999998</v>
      </c>
      <c r="BEN4">
        <v>0.28999999999999998</v>
      </c>
      <c r="BEO4">
        <v>0.28999999999999998</v>
      </c>
      <c r="BEP4">
        <v>0.28999999999999998</v>
      </c>
      <c r="BEQ4">
        <v>0.28999999999999998</v>
      </c>
      <c r="BER4">
        <v>0.28999999999999998</v>
      </c>
      <c r="BES4">
        <v>0.28999999999999998</v>
      </c>
      <c r="BET4">
        <v>0.28999999999999998</v>
      </c>
      <c r="BEU4">
        <v>0.28999999999999998</v>
      </c>
      <c r="BEV4">
        <v>0.28999999999999998</v>
      </c>
      <c r="BEW4">
        <v>0.28999999999999998</v>
      </c>
      <c r="BEX4">
        <v>0.28999999999999998</v>
      </c>
      <c r="BEY4">
        <v>0.28999999999999998</v>
      </c>
      <c r="BEZ4">
        <v>0.28999999999999998</v>
      </c>
      <c r="BFA4">
        <v>0.28999999999999998</v>
      </c>
      <c r="BFB4">
        <v>0.28999999999999998</v>
      </c>
      <c r="BFC4">
        <v>0.28999999999999998</v>
      </c>
      <c r="BFD4">
        <v>0.28999999999999998</v>
      </c>
      <c r="BFE4">
        <v>0.28999999999999998</v>
      </c>
      <c r="BFF4">
        <v>0.28999999999999998</v>
      </c>
      <c r="BFG4">
        <v>0.28999999999999998</v>
      </c>
      <c r="BFH4">
        <v>0.28999999999999998</v>
      </c>
      <c r="BFI4">
        <v>0.28999999999999998</v>
      </c>
      <c r="BFJ4">
        <v>0.28999999999999998</v>
      </c>
      <c r="BFK4">
        <v>0.28999999999999998</v>
      </c>
      <c r="BFL4">
        <v>0.28999999999999998</v>
      </c>
      <c r="BFM4">
        <v>0.28999999999999998</v>
      </c>
      <c r="BFN4">
        <v>0.28999999999999998</v>
      </c>
      <c r="BFO4">
        <v>0.28999999999999998</v>
      </c>
      <c r="BFP4">
        <v>0.28999999999999998</v>
      </c>
      <c r="BFQ4">
        <v>0.28999999999999998</v>
      </c>
      <c r="BFR4">
        <v>0.28999999999999998</v>
      </c>
      <c r="BFS4">
        <v>0.3</v>
      </c>
      <c r="BFT4">
        <v>0.3</v>
      </c>
      <c r="BFU4">
        <v>0.3</v>
      </c>
      <c r="BFV4">
        <v>0.3</v>
      </c>
      <c r="BFW4">
        <v>0.3</v>
      </c>
      <c r="BFX4">
        <v>0.3</v>
      </c>
      <c r="BFY4">
        <v>0.3</v>
      </c>
      <c r="BFZ4">
        <v>0.3</v>
      </c>
      <c r="BGA4">
        <v>0.3</v>
      </c>
      <c r="BGB4">
        <v>0.3</v>
      </c>
      <c r="BGC4">
        <v>0.3</v>
      </c>
      <c r="BGD4">
        <v>0.3</v>
      </c>
      <c r="BGE4">
        <v>0.3</v>
      </c>
      <c r="BGF4">
        <v>0.3</v>
      </c>
      <c r="BGG4">
        <v>0.3</v>
      </c>
      <c r="BGH4">
        <v>0.3</v>
      </c>
      <c r="BGI4">
        <v>0.3</v>
      </c>
      <c r="BGJ4">
        <v>0.3</v>
      </c>
      <c r="BGK4">
        <v>0.3</v>
      </c>
      <c r="BGL4">
        <v>0.3</v>
      </c>
      <c r="BGM4">
        <v>0.3</v>
      </c>
      <c r="BGN4">
        <v>0.3</v>
      </c>
      <c r="BGO4">
        <v>0.3</v>
      </c>
      <c r="BGP4">
        <v>0.3</v>
      </c>
      <c r="BGQ4">
        <v>0.3</v>
      </c>
      <c r="BGR4">
        <v>0.3</v>
      </c>
      <c r="BGS4">
        <v>0.3</v>
      </c>
      <c r="BGT4">
        <v>0.3</v>
      </c>
      <c r="BGU4">
        <v>0.3</v>
      </c>
      <c r="BGV4">
        <v>0.3</v>
      </c>
      <c r="BGW4">
        <v>0.3</v>
      </c>
      <c r="BGX4">
        <v>0.3</v>
      </c>
      <c r="BGY4">
        <v>0.3</v>
      </c>
      <c r="BGZ4">
        <v>0.3</v>
      </c>
      <c r="BHA4">
        <v>0.3</v>
      </c>
      <c r="BHB4">
        <v>0.3</v>
      </c>
      <c r="BHC4">
        <v>0.3</v>
      </c>
      <c r="BHD4">
        <v>0.3</v>
      </c>
      <c r="BHE4">
        <v>0.3</v>
      </c>
      <c r="BHF4">
        <v>0.3</v>
      </c>
      <c r="BHG4">
        <v>0.3</v>
      </c>
      <c r="BHH4">
        <v>0.3</v>
      </c>
      <c r="BHI4">
        <v>0.3</v>
      </c>
      <c r="BHJ4">
        <v>0.3</v>
      </c>
      <c r="BHK4">
        <v>0.3</v>
      </c>
      <c r="BHL4">
        <v>0.3</v>
      </c>
      <c r="BHM4">
        <v>0.3</v>
      </c>
      <c r="BHN4">
        <v>0.3</v>
      </c>
      <c r="BHO4">
        <v>0.31</v>
      </c>
      <c r="BHP4">
        <v>0.31</v>
      </c>
      <c r="BHQ4">
        <v>0.31</v>
      </c>
      <c r="BHR4">
        <v>0.31</v>
      </c>
      <c r="BHS4">
        <v>0.31</v>
      </c>
      <c r="BHT4">
        <v>0.31</v>
      </c>
      <c r="BHU4">
        <v>0.31</v>
      </c>
      <c r="BHV4">
        <v>0.31</v>
      </c>
      <c r="BHW4">
        <v>0.31</v>
      </c>
      <c r="BHX4">
        <v>0.31</v>
      </c>
      <c r="BHY4">
        <v>0.31</v>
      </c>
      <c r="BHZ4">
        <v>0.31</v>
      </c>
      <c r="BIA4">
        <v>0.31</v>
      </c>
      <c r="BIB4">
        <v>0.31</v>
      </c>
      <c r="BIC4">
        <v>0.31</v>
      </c>
      <c r="BID4">
        <v>0.31</v>
      </c>
      <c r="BIE4">
        <v>0.31</v>
      </c>
      <c r="BIF4">
        <v>0.31</v>
      </c>
      <c r="BIG4">
        <v>0.31</v>
      </c>
      <c r="BIH4">
        <v>0.31</v>
      </c>
      <c r="BII4">
        <v>0.31</v>
      </c>
      <c r="BIJ4">
        <v>0.31</v>
      </c>
      <c r="BIK4">
        <v>0.31</v>
      </c>
      <c r="BIL4">
        <v>0.31</v>
      </c>
      <c r="BIM4">
        <v>0.31</v>
      </c>
      <c r="BIN4">
        <v>0.31</v>
      </c>
      <c r="BIO4">
        <v>0.31</v>
      </c>
      <c r="BIP4">
        <v>0.31</v>
      </c>
      <c r="BIQ4">
        <v>0.31</v>
      </c>
      <c r="BIR4">
        <v>0.31</v>
      </c>
      <c r="BIS4">
        <v>0.31</v>
      </c>
      <c r="BIT4">
        <v>0.31</v>
      </c>
      <c r="BIU4">
        <v>0.31</v>
      </c>
      <c r="BIV4">
        <v>0.31</v>
      </c>
      <c r="BIW4">
        <v>0.31</v>
      </c>
      <c r="BIX4">
        <v>0.31</v>
      </c>
      <c r="BIY4">
        <v>0.31</v>
      </c>
      <c r="BIZ4">
        <v>0.31</v>
      </c>
      <c r="BJA4">
        <v>0.31</v>
      </c>
      <c r="BJB4">
        <v>0.31</v>
      </c>
      <c r="BJC4">
        <v>0.31</v>
      </c>
      <c r="BJD4">
        <v>0.31</v>
      </c>
      <c r="BJE4">
        <v>0.31</v>
      </c>
      <c r="BJF4">
        <v>0.31</v>
      </c>
      <c r="BJG4">
        <v>0.31</v>
      </c>
      <c r="BJH4">
        <v>0.31</v>
      </c>
      <c r="BJI4">
        <v>0.31</v>
      </c>
      <c r="BJJ4">
        <v>0.31</v>
      </c>
      <c r="BJK4">
        <v>0.32</v>
      </c>
      <c r="BJL4">
        <v>0.32</v>
      </c>
      <c r="BJM4">
        <v>0.32</v>
      </c>
      <c r="BJN4">
        <v>0.32</v>
      </c>
      <c r="BJO4">
        <v>0.32</v>
      </c>
      <c r="BJP4">
        <v>0.32</v>
      </c>
      <c r="BJQ4">
        <v>0.32</v>
      </c>
      <c r="BJR4">
        <v>0.32</v>
      </c>
      <c r="BJS4">
        <v>0.32</v>
      </c>
      <c r="BJT4">
        <v>0.32</v>
      </c>
      <c r="BJU4">
        <v>0.32</v>
      </c>
      <c r="BJV4">
        <v>0.32</v>
      </c>
      <c r="BJW4">
        <v>0.32</v>
      </c>
      <c r="BJX4">
        <v>0.32</v>
      </c>
      <c r="BJY4">
        <v>0.32</v>
      </c>
      <c r="BJZ4">
        <v>0.32</v>
      </c>
      <c r="BKA4">
        <v>0.32</v>
      </c>
      <c r="BKB4">
        <v>0.32</v>
      </c>
      <c r="BKC4">
        <v>0.32</v>
      </c>
      <c r="BKD4">
        <v>0.32</v>
      </c>
      <c r="BKE4">
        <v>0.32</v>
      </c>
      <c r="BKF4">
        <v>0.32</v>
      </c>
      <c r="BKG4">
        <v>0.32</v>
      </c>
      <c r="BKH4">
        <v>0.32</v>
      </c>
      <c r="BKI4">
        <v>0.32</v>
      </c>
      <c r="BKJ4">
        <v>0.32</v>
      </c>
      <c r="BKK4">
        <v>0.32</v>
      </c>
      <c r="BKL4">
        <v>0.32</v>
      </c>
      <c r="BKM4">
        <v>0.32</v>
      </c>
      <c r="BKN4">
        <v>0.32</v>
      </c>
      <c r="BKO4">
        <v>0.32</v>
      </c>
      <c r="BKP4">
        <v>0.32</v>
      </c>
      <c r="BKQ4">
        <v>0.32</v>
      </c>
      <c r="BKR4">
        <v>0.32</v>
      </c>
      <c r="BKS4">
        <v>0.32</v>
      </c>
      <c r="BKT4">
        <v>0.32</v>
      </c>
      <c r="BKU4">
        <v>0.32</v>
      </c>
      <c r="BKV4">
        <v>0.32</v>
      </c>
      <c r="BKW4">
        <v>0.32</v>
      </c>
      <c r="BKX4">
        <v>0.32</v>
      </c>
      <c r="BKY4">
        <v>0.32</v>
      </c>
      <c r="BKZ4">
        <v>0.32</v>
      </c>
      <c r="BLA4">
        <v>0.32</v>
      </c>
      <c r="BLB4">
        <v>0.32</v>
      </c>
      <c r="BLC4">
        <v>0.32</v>
      </c>
      <c r="BLD4">
        <v>0.32</v>
      </c>
      <c r="BLE4">
        <v>0.32</v>
      </c>
      <c r="BLF4">
        <v>0.33</v>
      </c>
      <c r="BLG4">
        <v>0.33</v>
      </c>
      <c r="BLH4">
        <v>0.33</v>
      </c>
      <c r="BLI4">
        <v>0.33</v>
      </c>
      <c r="BLJ4">
        <v>0.33</v>
      </c>
      <c r="BLK4">
        <v>0.33</v>
      </c>
      <c r="BLL4">
        <v>0.33</v>
      </c>
      <c r="BLM4">
        <v>0.33</v>
      </c>
      <c r="BLN4">
        <v>0.33</v>
      </c>
      <c r="BLO4">
        <v>0.33</v>
      </c>
      <c r="BLP4">
        <v>0.33</v>
      </c>
      <c r="BLQ4">
        <v>0.33</v>
      </c>
      <c r="BLR4">
        <v>0.33</v>
      </c>
      <c r="BLS4">
        <v>0.33</v>
      </c>
      <c r="BLT4">
        <v>0.33</v>
      </c>
      <c r="BLU4">
        <v>0.33</v>
      </c>
      <c r="BLV4">
        <v>0.33</v>
      </c>
      <c r="BLW4">
        <v>0.33</v>
      </c>
      <c r="BLX4">
        <v>0.33</v>
      </c>
      <c r="BLY4">
        <v>0.33</v>
      </c>
      <c r="BLZ4">
        <v>0.33</v>
      </c>
      <c r="BMA4">
        <v>0.33</v>
      </c>
      <c r="BMB4">
        <v>0.33</v>
      </c>
      <c r="BMC4">
        <v>0.33</v>
      </c>
      <c r="BMD4">
        <v>0.33</v>
      </c>
      <c r="BME4">
        <v>0.33</v>
      </c>
      <c r="BMF4">
        <v>0.33</v>
      </c>
      <c r="BMG4">
        <v>0.33</v>
      </c>
      <c r="BMH4">
        <v>0.33</v>
      </c>
      <c r="BMI4">
        <v>0.33</v>
      </c>
      <c r="BMJ4">
        <v>0.33</v>
      </c>
      <c r="BMK4">
        <v>0.33</v>
      </c>
      <c r="BML4">
        <v>0.33</v>
      </c>
      <c r="BMM4">
        <v>0.33</v>
      </c>
      <c r="BMN4">
        <v>0.33</v>
      </c>
      <c r="BMO4">
        <v>0.33</v>
      </c>
      <c r="BMP4">
        <v>0.33</v>
      </c>
      <c r="BMQ4">
        <v>0.33</v>
      </c>
      <c r="BMR4">
        <v>0.33</v>
      </c>
      <c r="BMS4">
        <v>0.33</v>
      </c>
      <c r="BMT4">
        <v>0.33</v>
      </c>
      <c r="BMU4">
        <v>0.33</v>
      </c>
      <c r="BMV4">
        <v>0.33</v>
      </c>
      <c r="BMW4">
        <v>0.33</v>
      </c>
      <c r="BMX4">
        <v>0.33</v>
      </c>
      <c r="BMY4">
        <v>0.33</v>
      </c>
      <c r="BMZ4">
        <v>0.33</v>
      </c>
      <c r="BNA4">
        <v>0.34</v>
      </c>
      <c r="BNB4">
        <v>0.34</v>
      </c>
      <c r="BNC4">
        <v>0.34</v>
      </c>
      <c r="BND4">
        <v>0.34</v>
      </c>
      <c r="BNE4">
        <v>0.34</v>
      </c>
      <c r="BNF4">
        <v>0.34</v>
      </c>
      <c r="BNG4">
        <v>0.34</v>
      </c>
      <c r="BNH4">
        <v>0.34</v>
      </c>
      <c r="BNI4">
        <v>0.34</v>
      </c>
      <c r="BNJ4">
        <v>0.34</v>
      </c>
      <c r="BNK4">
        <v>0.34</v>
      </c>
      <c r="BNL4">
        <v>0.34</v>
      </c>
      <c r="BNM4">
        <v>0.34</v>
      </c>
      <c r="BNN4">
        <v>0.34</v>
      </c>
      <c r="BNO4">
        <v>0.34</v>
      </c>
      <c r="BNP4">
        <v>0.34</v>
      </c>
      <c r="BNQ4">
        <v>0.34</v>
      </c>
      <c r="BNR4">
        <v>0.34</v>
      </c>
      <c r="BNS4">
        <v>0.34</v>
      </c>
      <c r="BNT4">
        <v>0.34</v>
      </c>
      <c r="BNU4">
        <v>0.34</v>
      </c>
      <c r="BNV4">
        <v>0.34</v>
      </c>
      <c r="BNW4">
        <v>0.34</v>
      </c>
      <c r="BNX4">
        <v>0.34</v>
      </c>
      <c r="BNY4">
        <v>0.34</v>
      </c>
      <c r="BNZ4">
        <v>0.34</v>
      </c>
      <c r="BOA4">
        <v>0.34</v>
      </c>
      <c r="BOB4">
        <v>0.34</v>
      </c>
      <c r="BOC4">
        <v>0.34</v>
      </c>
      <c r="BOD4">
        <v>0.34</v>
      </c>
      <c r="BOE4">
        <v>0.34</v>
      </c>
      <c r="BOF4">
        <v>0.34</v>
      </c>
      <c r="BOG4">
        <v>0.34</v>
      </c>
      <c r="BOH4">
        <v>0.34</v>
      </c>
      <c r="BOI4">
        <v>0.34</v>
      </c>
      <c r="BOJ4">
        <v>0.34</v>
      </c>
      <c r="BOK4">
        <v>0.34</v>
      </c>
      <c r="BOL4">
        <v>0.34</v>
      </c>
      <c r="BOM4">
        <v>0.34</v>
      </c>
      <c r="BON4">
        <v>0.34</v>
      </c>
      <c r="BOO4">
        <v>0.34</v>
      </c>
      <c r="BOP4">
        <v>0.34</v>
      </c>
      <c r="BOQ4">
        <v>0.34</v>
      </c>
      <c r="BOR4">
        <v>0.34</v>
      </c>
      <c r="BOS4">
        <v>0.34</v>
      </c>
      <c r="BOT4">
        <v>0.34</v>
      </c>
      <c r="BOU4">
        <v>0.34</v>
      </c>
      <c r="BOV4">
        <v>0.34</v>
      </c>
      <c r="BOW4">
        <v>0.35</v>
      </c>
      <c r="BOX4">
        <v>0.35</v>
      </c>
      <c r="BOY4">
        <v>0.35</v>
      </c>
      <c r="BOZ4">
        <v>0.35</v>
      </c>
      <c r="BPA4">
        <v>0.35</v>
      </c>
      <c r="BPB4">
        <v>0.35</v>
      </c>
      <c r="BPC4">
        <v>0.35</v>
      </c>
      <c r="BPD4">
        <v>0.35</v>
      </c>
      <c r="BPE4">
        <v>0.35</v>
      </c>
      <c r="BPF4">
        <v>0.35</v>
      </c>
      <c r="BPG4">
        <v>0.35</v>
      </c>
      <c r="BPH4">
        <v>0.35</v>
      </c>
      <c r="BPI4">
        <v>0.35</v>
      </c>
      <c r="BPJ4">
        <v>0.35</v>
      </c>
      <c r="BPK4">
        <v>0.35</v>
      </c>
      <c r="BPL4">
        <v>0.35</v>
      </c>
      <c r="BPM4">
        <v>0.35</v>
      </c>
      <c r="BPN4">
        <v>0.35</v>
      </c>
      <c r="BPO4">
        <v>0.35</v>
      </c>
      <c r="BPP4">
        <v>0.35</v>
      </c>
      <c r="BPQ4">
        <v>0.35</v>
      </c>
      <c r="BPR4">
        <v>0.35</v>
      </c>
      <c r="BPS4">
        <v>0.35</v>
      </c>
      <c r="BPT4">
        <v>0.35</v>
      </c>
      <c r="BPU4">
        <v>0.35</v>
      </c>
      <c r="BPV4">
        <v>0.35</v>
      </c>
      <c r="BPW4">
        <v>0.35</v>
      </c>
      <c r="BPX4">
        <v>0.35</v>
      </c>
      <c r="BPY4">
        <v>0.35</v>
      </c>
      <c r="BPZ4">
        <v>0.35</v>
      </c>
      <c r="BQA4">
        <v>0.35</v>
      </c>
      <c r="BQB4">
        <v>0.35</v>
      </c>
      <c r="BQC4">
        <v>0.35</v>
      </c>
      <c r="BQD4">
        <v>0.35</v>
      </c>
      <c r="BQE4">
        <v>0.35</v>
      </c>
      <c r="BQF4">
        <v>0.35</v>
      </c>
      <c r="BQG4">
        <v>0.35</v>
      </c>
      <c r="BQH4">
        <v>0.35</v>
      </c>
      <c r="BQI4">
        <v>0.35</v>
      </c>
      <c r="BQJ4">
        <v>0.35</v>
      </c>
      <c r="BQK4">
        <v>0.35</v>
      </c>
      <c r="BQL4">
        <v>0.35</v>
      </c>
      <c r="BQM4">
        <v>0.35</v>
      </c>
      <c r="BQN4">
        <v>0.35</v>
      </c>
      <c r="BQO4">
        <v>0.35</v>
      </c>
      <c r="BQP4">
        <v>0.35</v>
      </c>
      <c r="BQQ4">
        <v>0.35</v>
      </c>
      <c r="BQR4">
        <v>0.36</v>
      </c>
      <c r="BQS4">
        <v>0.36</v>
      </c>
      <c r="BQT4">
        <v>0.36</v>
      </c>
      <c r="BQU4">
        <v>0.36</v>
      </c>
      <c r="BQV4">
        <v>0.36</v>
      </c>
      <c r="BQW4">
        <v>0.36</v>
      </c>
      <c r="BQX4">
        <v>0.36</v>
      </c>
      <c r="BQY4">
        <v>0.36</v>
      </c>
      <c r="BQZ4">
        <v>0.36</v>
      </c>
      <c r="BRA4">
        <v>0.36</v>
      </c>
      <c r="BRB4">
        <v>0.36</v>
      </c>
      <c r="BRC4">
        <v>0.36</v>
      </c>
      <c r="BRD4">
        <v>0.36</v>
      </c>
      <c r="BRE4">
        <v>0.36</v>
      </c>
      <c r="BRF4">
        <v>0.36</v>
      </c>
      <c r="BRG4">
        <v>0.36</v>
      </c>
      <c r="BRH4">
        <v>0.36</v>
      </c>
      <c r="BRI4">
        <v>0.36</v>
      </c>
      <c r="BRJ4">
        <v>0.36</v>
      </c>
      <c r="BRK4">
        <v>0.36</v>
      </c>
      <c r="BRL4">
        <v>0.36</v>
      </c>
      <c r="BRM4">
        <v>0.36</v>
      </c>
      <c r="BRN4">
        <v>0.36</v>
      </c>
      <c r="BRO4">
        <v>0.36</v>
      </c>
      <c r="BRP4">
        <v>0.36</v>
      </c>
      <c r="BRQ4">
        <v>0.36</v>
      </c>
      <c r="BRR4">
        <v>0.36</v>
      </c>
      <c r="BRS4">
        <v>0.36</v>
      </c>
      <c r="BRT4">
        <v>0.36</v>
      </c>
      <c r="BRU4">
        <v>0.36</v>
      </c>
      <c r="BRV4">
        <v>0.36</v>
      </c>
      <c r="BRW4">
        <v>0.36</v>
      </c>
      <c r="BRX4">
        <v>0.36</v>
      </c>
      <c r="BRY4">
        <v>0.36</v>
      </c>
      <c r="BRZ4">
        <v>0.36</v>
      </c>
      <c r="BSA4">
        <v>0.36</v>
      </c>
      <c r="BSB4">
        <v>0.36</v>
      </c>
      <c r="BSC4">
        <v>0.36</v>
      </c>
      <c r="BSD4">
        <v>0.36</v>
      </c>
      <c r="BSE4">
        <v>0.36</v>
      </c>
      <c r="BSF4">
        <v>0.36</v>
      </c>
      <c r="BSG4">
        <v>0.36</v>
      </c>
      <c r="BSH4">
        <v>0.36</v>
      </c>
      <c r="BSI4">
        <v>0.36</v>
      </c>
      <c r="BSJ4">
        <v>0.36</v>
      </c>
      <c r="BSK4">
        <v>0.36</v>
      </c>
      <c r="BSL4">
        <v>0.36</v>
      </c>
      <c r="BSM4">
        <v>0.37</v>
      </c>
      <c r="BSN4">
        <v>0.37</v>
      </c>
      <c r="BSO4">
        <v>0.37</v>
      </c>
      <c r="BSP4">
        <v>0.37</v>
      </c>
      <c r="BSQ4">
        <v>0.37</v>
      </c>
      <c r="BSR4">
        <v>0.37</v>
      </c>
      <c r="BSS4">
        <v>0.37</v>
      </c>
      <c r="BST4">
        <v>0.37</v>
      </c>
      <c r="BSU4">
        <v>0.37</v>
      </c>
      <c r="BSV4">
        <v>0.37</v>
      </c>
      <c r="BSW4">
        <v>0.37</v>
      </c>
      <c r="BSX4">
        <v>0.37</v>
      </c>
      <c r="BSY4">
        <v>0.37</v>
      </c>
      <c r="BSZ4">
        <v>0.37</v>
      </c>
      <c r="BTA4">
        <v>0.37</v>
      </c>
      <c r="BTB4">
        <v>0.37</v>
      </c>
      <c r="BTC4">
        <v>0.37</v>
      </c>
      <c r="BTD4">
        <v>0.37</v>
      </c>
      <c r="BTE4">
        <v>0.37</v>
      </c>
      <c r="BTF4">
        <v>0.37</v>
      </c>
      <c r="BTG4">
        <v>0.37</v>
      </c>
      <c r="BTH4">
        <v>0.37</v>
      </c>
      <c r="BTI4">
        <v>0.37</v>
      </c>
      <c r="BTJ4">
        <v>0.37</v>
      </c>
      <c r="BTK4">
        <v>0.37</v>
      </c>
      <c r="BTL4">
        <v>0.37</v>
      </c>
      <c r="BTM4">
        <v>0.37</v>
      </c>
      <c r="BTN4">
        <v>0.37</v>
      </c>
      <c r="BTO4">
        <v>0.37</v>
      </c>
      <c r="BTP4">
        <v>0.37</v>
      </c>
      <c r="BTQ4">
        <v>0.37</v>
      </c>
      <c r="BTR4">
        <v>0.37</v>
      </c>
      <c r="BTS4">
        <v>0.37</v>
      </c>
      <c r="BTT4">
        <v>0.37</v>
      </c>
      <c r="BTU4">
        <v>0.37</v>
      </c>
      <c r="BTV4">
        <v>0.37</v>
      </c>
      <c r="BTW4">
        <v>0.37</v>
      </c>
      <c r="BTX4">
        <v>0.37</v>
      </c>
      <c r="BTY4">
        <v>0.37</v>
      </c>
      <c r="BTZ4">
        <v>0.37</v>
      </c>
      <c r="BUA4">
        <v>0.37</v>
      </c>
      <c r="BUB4">
        <v>0.37</v>
      </c>
      <c r="BUC4">
        <v>0.37</v>
      </c>
      <c r="BUD4">
        <v>0.37</v>
      </c>
      <c r="BUE4">
        <v>0.37</v>
      </c>
      <c r="BUF4">
        <v>0.37</v>
      </c>
      <c r="BUG4">
        <v>0.38</v>
      </c>
      <c r="BUH4">
        <v>0.38</v>
      </c>
      <c r="BUI4">
        <v>0.38</v>
      </c>
      <c r="BUJ4">
        <v>0.38</v>
      </c>
      <c r="BUK4">
        <v>0.38</v>
      </c>
      <c r="BUL4">
        <v>0.38</v>
      </c>
      <c r="BUM4">
        <v>0.38</v>
      </c>
      <c r="BUN4">
        <v>0.38</v>
      </c>
      <c r="BUO4">
        <v>0.38</v>
      </c>
      <c r="BUP4">
        <v>0.38</v>
      </c>
      <c r="BUQ4">
        <v>0.38</v>
      </c>
      <c r="BUR4">
        <v>0.38</v>
      </c>
      <c r="BUS4">
        <v>0.38</v>
      </c>
      <c r="BUT4">
        <v>0.38</v>
      </c>
      <c r="BUU4">
        <v>0.38</v>
      </c>
      <c r="BUV4">
        <v>0.38</v>
      </c>
      <c r="BUW4">
        <v>0.38</v>
      </c>
      <c r="BUX4">
        <v>0.38</v>
      </c>
      <c r="BUY4">
        <v>0.38</v>
      </c>
      <c r="BUZ4">
        <v>0.38</v>
      </c>
      <c r="BVA4">
        <v>0.38</v>
      </c>
      <c r="BVB4">
        <v>0.38</v>
      </c>
      <c r="BVC4">
        <v>0.38</v>
      </c>
      <c r="BVD4">
        <v>0.38</v>
      </c>
      <c r="BVE4">
        <v>0.38</v>
      </c>
      <c r="BVF4">
        <v>0.38</v>
      </c>
      <c r="BVG4">
        <v>0.38</v>
      </c>
      <c r="BVH4">
        <v>0.38</v>
      </c>
      <c r="BVI4">
        <v>0.38</v>
      </c>
      <c r="BVJ4">
        <v>0.38</v>
      </c>
      <c r="BVK4">
        <v>0.38</v>
      </c>
      <c r="BVL4">
        <v>0.38</v>
      </c>
      <c r="BVM4">
        <v>0.38</v>
      </c>
      <c r="BVN4">
        <v>0.38</v>
      </c>
      <c r="BVO4">
        <v>0.38</v>
      </c>
      <c r="BVP4">
        <v>0.38</v>
      </c>
      <c r="BVQ4">
        <v>0.38</v>
      </c>
      <c r="BVR4">
        <v>0.38</v>
      </c>
      <c r="BVS4">
        <v>0.38</v>
      </c>
      <c r="BVT4">
        <v>0.38</v>
      </c>
      <c r="BVU4">
        <v>0.38</v>
      </c>
      <c r="BVV4">
        <v>0.38</v>
      </c>
      <c r="BVW4">
        <v>0.38</v>
      </c>
      <c r="BVX4">
        <v>0.38</v>
      </c>
      <c r="BVY4">
        <v>0.38</v>
      </c>
      <c r="BVZ4">
        <v>0.38</v>
      </c>
      <c r="BWA4">
        <v>0.38</v>
      </c>
      <c r="BWB4">
        <v>0.39</v>
      </c>
      <c r="BWC4">
        <v>0.39</v>
      </c>
      <c r="BWD4">
        <v>0.39</v>
      </c>
      <c r="BWE4">
        <v>0.39</v>
      </c>
      <c r="BWF4">
        <v>0.39</v>
      </c>
      <c r="BWG4">
        <v>0.39</v>
      </c>
      <c r="BWH4">
        <v>0.39</v>
      </c>
      <c r="BWI4">
        <v>0.39</v>
      </c>
      <c r="BWJ4">
        <v>0.39</v>
      </c>
      <c r="BWK4">
        <v>0.39</v>
      </c>
      <c r="BWL4">
        <v>0.39</v>
      </c>
      <c r="BWM4">
        <v>0.39</v>
      </c>
      <c r="BWN4">
        <v>0.39</v>
      </c>
      <c r="BWO4">
        <v>0.39</v>
      </c>
      <c r="BWP4">
        <v>0.39</v>
      </c>
      <c r="BWQ4">
        <v>0.39</v>
      </c>
      <c r="BWR4">
        <v>0.39</v>
      </c>
      <c r="BWS4">
        <v>0.39</v>
      </c>
      <c r="BWT4">
        <v>0.39</v>
      </c>
      <c r="BWU4">
        <v>0.39</v>
      </c>
      <c r="BWV4">
        <v>0.39</v>
      </c>
      <c r="BWW4">
        <v>0.39</v>
      </c>
      <c r="BWX4">
        <v>0.39</v>
      </c>
      <c r="BWY4">
        <v>0.39</v>
      </c>
      <c r="BWZ4">
        <v>0.39</v>
      </c>
      <c r="BXA4">
        <v>0.39</v>
      </c>
      <c r="BXB4">
        <v>0.39</v>
      </c>
      <c r="BXC4">
        <v>0.39</v>
      </c>
      <c r="BXD4">
        <v>0.39</v>
      </c>
      <c r="BXE4">
        <v>0.39</v>
      </c>
      <c r="BXF4">
        <v>0.39</v>
      </c>
      <c r="BXG4">
        <v>0.39</v>
      </c>
      <c r="BXH4">
        <v>0.39</v>
      </c>
      <c r="BXI4">
        <v>0.39</v>
      </c>
      <c r="BXJ4">
        <v>0.39</v>
      </c>
      <c r="BXK4">
        <v>0.39</v>
      </c>
      <c r="BXL4">
        <v>0.39</v>
      </c>
      <c r="BXM4">
        <v>0.39</v>
      </c>
      <c r="BXN4">
        <v>0.39</v>
      </c>
      <c r="BXO4">
        <v>0.39</v>
      </c>
      <c r="BXP4">
        <v>0.39</v>
      </c>
      <c r="BXQ4">
        <v>0.39</v>
      </c>
      <c r="BXR4">
        <v>0.39</v>
      </c>
      <c r="BXS4">
        <v>0.39</v>
      </c>
      <c r="BXT4">
        <v>0.39</v>
      </c>
      <c r="BXU4">
        <v>0.39</v>
      </c>
      <c r="BXV4">
        <v>0.39</v>
      </c>
      <c r="BXW4">
        <v>0.4</v>
      </c>
      <c r="BXX4">
        <v>0.4</v>
      </c>
      <c r="BXY4">
        <v>0.4</v>
      </c>
      <c r="BXZ4">
        <v>0.4</v>
      </c>
      <c r="BYA4">
        <v>0.4</v>
      </c>
      <c r="BYB4">
        <v>0.4</v>
      </c>
      <c r="BYC4">
        <v>0.4</v>
      </c>
      <c r="BYD4">
        <v>0.4</v>
      </c>
      <c r="BYE4">
        <v>0.4</v>
      </c>
      <c r="BYF4">
        <v>0.4</v>
      </c>
      <c r="BYG4">
        <v>0.4</v>
      </c>
      <c r="BYH4">
        <v>0.4</v>
      </c>
      <c r="BYI4">
        <v>0.4</v>
      </c>
      <c r="BYJ4">
        <v>0.4</v>
      </c>
      <c r="BYK4">
        <v>0.4</v>
      </c>
      <c r="BYL4">
        <v>0.4</v>
      </c>
      <c r="BYM4">
        <v>0.4</v>
      </c>
      <c r="BYN4">
        <v>0.4</v>
      </c>
      <c r="BYO4">
        <v>0.4</v>
      </c>
      <c r="BYP4">
        <v>0.4</v>
      </c>
      <c r="BYQ4">
        <v>0.4</v>
      </c>
      <c r="BYR4">
        <v>0.4</v>
      </c>
      <c r="BYS4">
        <v>0.4</v>
      </c>
      <c r="BYT4">
        <v>0.4</v>
      </c>
      <c r="BYU4">
        <v>0.4</v>
      </c>
      <c r="BYV4">
        <v>0.4</v>
      </c>
      <c r="BYW4">
        <v>0.4</v>
      </c>
      <c r="BYX4">
        <v>0.4</v>
      </c>
      <c r="BYY4">
        <v>0.4</v>
      </c>
      <c r="BYZ4">
        <v>0.4</v>
      </c>
      <c r="BZA4">
        <v>0.4</v>
      </c>
      <c r="BZB4">
        <v>0.4</v>
      </c>
      <c r="BZC4">
        <v>0.4</v>
      </c>
      <c r="BZD4">
        <v>0.4</v>
      </c>
      <c r="BZE4">
        <v>0.4</v>
      </c>
      <c r="BZF4">
        <v>0.4</v>
      </c>
      <c r="BZG4">
        <v>0.4</v>
      </c>
      <c r="BZH4">
        <v>0.4</v>
      </c>
      <c r="BZI4">
        <v>0.4</v>
      </c>
      <c r="BZJ4">
        <v>0.4</v>
      </c>
      <c r="BZK4">
        <v>0.4</v>
      </c>
      <c r="BZL4">
        <v>0.4</v>
      </c>
      <c r="BZM4">
        <v>0.4</v>
      </c>
      <c r="BZN4">
        <v>0.4</v>
      </c>
      <c r="BZO4">
        <v>0.4</v>
      </c>
      <c r="BZP4">
        <v>0.4</v>
      </c>
      <c r="BZQ4">
        <v>0.41</v>
      </c>
      <c r="BZR4">
        <v>0.41</v>
      </c>
      <c r="BZS4">
        <v>0.41</v>
      </c>
      <c r="BZT4">
        <v>0.41</v>
      </c>
      <c r="BZU4">
        <v>0.41</v>
      </c>
      <c r="BZV4">
        <v>0.41</v>
      </c>
      <c r="BZW4">
        <v>0.41</v>
      </c>
      <c r="BZX4">
        <v>0.41</v>
      </c>
      <c r="BZY4">
        <v>0.41</v>
      </c>
      <c r="BZZ4">
        <v>0.41</v>
      </c>
      <c r="CAA4">
        <v>0.41</v>
      </c>
      <c r="CAB4">
        <v>0.41</v>
      </c>
      <c r="CAC4">
        <v>0.41</v>
      </c>
      <c r="CAD4">
        <v>0.41</v>
      </c>
      <c r="CAE4">
        <v>0.41</v>
      </c>
      <c r="CAF4">
        <v>0.41</v>
      </c>
      <c r="CAG4">
        <v>0.41</v>
      </c>
      <c r="CAH4">
        <v>0.41</v>
      </c>
      <c r="CAI4">
        <v>0.41</v>
      </c>
      <c r="CAJ4">
        <v>0.41</v>
      </c>
      <c r="CAK4">
        <v>0.41</v>
      </c>
      <c r="CAL4">
        <v>0.41</v>
      </c>
      <c r="CAM4">
        <v>0.41</v>
      </c>
      <c r="CAN4">
        <v>0.41</v>
      </c>
      <c r="CAO4">
        <v>0.41</v>
      </c>
      <c r="CAP4">
        <v>0.41</v>
      </c>
      <c r="CAQ4">
        <v>0.41</v>
      </c>
      <c r="CAR4">
        <v>0.41</v>
      </c>
      <c r="CAS4">
        <v>0.41</v>
      </c>
      <c r="CAT4">
        <v>0.41</v>
      </c>
      <c r="CAU4">
        <v>0.41</v>
      </c>
      <c r="CAV4">
        <v>0.41</v>
      </c>
      <c r="CAW4">
        <v>0.41</v>
      </c>
      <c r="CAX4">
        <v>0.41</v>
      </c>
      <c r="CAY4">
        <v>0.41</v>
      </c>
      <c r="CAZ4">
        <v>0.41</v>
      </c>
      <c r="CBA4">
        <v>0.41</v>
      </c>
      <c r="CBB4">
        <v>0.41</v>
      </c>
      <c r="CBC4">
        <v>0.41</v>
      </c>
      <c r="CBD4">
        <v>0.41</v>
      </c>
      <c r="CBE4">
        <v>0.41</v>
      </c>
      <c r="CBF4">
        <v>0.41</v>
      </c>
      <c r="CBG4">
        <v>0.41</v>
      </c>
      <c r="CBH4">
        <v>0.41</v>
      </c>
      <c r="CBI4">
        <v>0.41</v>
      </c>
      <c r="CBJ4">
        <v>0.41</v>
      </c>
      <c r="CBK4">
        <v>0.42</v>
      </c>
      <c r="CBL4">
        <v>0.42</v>
      </c>
      <c r="CBM4">
        <v>0.42</v>
      </c>
      <c r="CBN4">
        <v>0.42</v>
      </c>
      <c r="CBO4">
        <v>0.42</v>
      </c>
      <c r="CBP4">
        <v>0.42</v>
      </c>
      <c r="CBQ4">
        <v>0.42</v>
      </c>
      <c r="CBR4">
        <v>0.42</v>
      </c>
      <c r="CBS4">
        <v>0.42</v>
      </c>
      <c r="CBT4">
        <v>0.42</v>
      </c>
      <c r="CBU4">
        <v>0.42</v>
      </c>
      <c r="CBV4">
        <v>0.42</v>
      </c>
      <c r="CBW4">
        <v>0.42</v>
      </c>
      <c r="CBX4">
        <v>0.42</v>
      </c>
      <c r="CBY4">
        <v>0.42</v>
      </c>
      <c r="CBZ4">
        <v>0.42</v>
      </c>
      <c r="CCA4">
        <v>0.42</v>
      </c>
      <c r="CCB4">
        <v>0.42</v>
      </c>
      <c r="CCC4">
        <v>0.42</v>
      </c>
      <c r="CCD4">
        <v>0.42</v>
      </c>
      <c r="CCE4">
        <v>0.42</v>
      </c>
      <c r="CCF4">
        <v>0.42</v>
      </c>
      <c r="CCG4">
        <v>0.42</v>
      </c>
      <c r="CCH4">
        <v>0.42</v>
      </c>
      <c r="CCI4">
        <v>0.42</v>
      </c>
      <c r="CCJ4">
        <v>0.42</v>
      </c>
      <c r="CCK4">
        <v>0.42</v>
      </c>
      <c r="CCL4">
        <v>0.42</v>
      </c>
      <c r="CCM4">
        <v>0.42</v>
      </c>
      <c r="CCN4">
        <v>0.42</v>
      </c>
      <c r="CCO4">
        <v>0.42</v>
      </c>
      <c r="CCP4">
        <v>0.42</v>
      </c>
      <c r="CCQ4">
        <v>0.42</v>
      </c>
      <c r="CCR4">
        <v>0.42</v>
      </c>
      <c r="CCS4">
        <v>0.42</v>
      </c>
      <c r="CCT4">
        <v>0.42</v>
      </c>
      <c r="CCU4">
        <v>0.42</v>
      </c>
      <c r="CCV4">
        <v>0.42</v>
      </c>
      <c r="CCW4">
        <v>0.42</v>
      </c>
      <c r="CCX4">
        <v>0.42</v>
      </c>
      <c r="CCY4">
        <v>0.42</v>
      </c>
      <c r="CCZ4">
        <v>0.42</v>
      </c>
      <c r="CDA4">
        <v>0.42</v>
      </c>
      <c r="CDB4">
        <v>0.42</v>
      </c>
      <c r="CDC4">
        <v>0.42</v>
      </c>
      <c r="CDD4">
        <v>0.43</v>
      </c>
      <c r="CDE4">
        <v>0.43</v>
      </c>
      <c r="CDF4">
        <v>0.43</v>
      </c>
      <c r="CDG4">
        <v>0.43</v>
      </c>
      <c r="CDH4">
        <v>0.43</v>
      </c>
      <c r="CDI4">
        <v>0.43</v>
      </c>
      <c r="CDJ4">
        <v>0.43</v>
      </c>
      <c r="CDK4">
        <v>0.43</v>
      </c>
      <c r="CDL4">
        <v>0.43</v>
      </c>
      <c r="CDM4">
        <v>0.43</v>
      </c>
      <c r="CDN4">
        <v>0.43</v>
      </c>
      <c r="CDO4">
        <v>0.43</v>
      </c>
      <c r="CDP4">
        <v>0.43</v>
      </c>
      <c r="CDQ4">
        <v>0.43</v>
      </c>
      <c r="CDR4">
        <v>0.43</v>
      </c>
      <c r="CDS4">
        <v>0.43</v>
      </c>
      <c r="CDT4">
        <v>0.43</v>
      </c>
      <c r="CDU4">
        <v>0.43</v>
      </c>
      <c r="CDV4">
        <v>0.43</v>
      </c>
      <c r="CDW4">
        <v>0.43</v>
      </c>
      <c r="CDX4">
        <v>0.43</v>
      </c>
      <c r="CDY4">
        <v>0.43</v>
      </c>
      <c r="CDZ4">
        <v>0.43</v>
      </c>
      <c r="CEA4">
        <v>0.43</v>
      </c>
      <c r="CEB4">
        <v>0.43</v>
      </c>
      <c r="CEC4">
        <v>0.43</v>
      </c>
      <c r="CED4">
        <v>0.43</v>
      </c>
      <c r="CEE4">
        <v>0.43</v>
      </c>
      <c r="CEF4">
        <v>0.43</v>
      </c>
      <c r="CEG4">
        <v>0.43</v>
      </c>
      <c r="CEH4">
        <v>0.43</v>
      </c>
      <c r="CEI4">
        <v>0.43</v>
      </c>
      <c r="CEJ4">
        <v>0.43</v>
      </c>
      <c r="CEK4">
        <v>0.43</v>
      </c>
      <c r="CEL4">
        <v>0.43</v>
      </c>
      <c r="CEM4">
        <v>0.43</v>
      </c>
      <c r="CEN4">
        <v>0.43</v>
      </c>
      <c r="CEO4">
        <v>0.43</v>
      </c>
      <c r="CEP4">
        <v>0.43</v>
      </c>
      <c r="CEQ4">
        <v>0.43</v>
      </c>
      <c r="CER4">
        <v>0.43</v>
      </c>
      <c r="CES4">
        <v>0.43</v>
      </c>
      <c r="CET4">
        <v>0.43</v>
      </c>
      <c r="CEU4">
        <v>0.43</v>
      </c>
      <c r="CEV4">
        <v>0.43</v>
      </c>
      <c r="CEW4">
        <v>0.43</v>
      </c>
      <c r="CEX4">
        <v>0.44</v>
      </c>
      <c r="CEY4">
        <v>0.44</v>
      </c>
      <c r="CEZ4">
        <v>0.44</v>
      </c>
      <c r="CFA4">
        <v>0.44</v>
      </c>
      <c r="CFB4">
        <v>0.44</v>
      </c>
      <c r="CFC4">
        <v>0.44</v>
      </c>
      <c r="CFD4">
        <v>0.44</v>
      </c>
      <c r="CFE4">
        <v>0.44</v>
      </c>
      <c r="CFF4">
        <v>0.44</v>
      </c>
      <c r="CFG4">
        <v>0.44</v>
      </c>
      <c r="CFH4">
        <v>0.44</v>
      </c>
      <c r="CFI4">
        <v>0.44</v>
      </c>
      <c r="CFJ4">
        <v>0.44</v>
      </c>
      <c r="CFK4">
        <v>0.44</v>
      </c>
      <c r="CFL4">
        <v>0.44</v>
      </c>
      <c r="CFM4">
        <v>0.44</v>
      </c>
      <c r="CFN4">
        <v>0.44</v>
      </c>
      <c r="CFO4">
        <v>0.44</v>
      </c>
      <c r="CFP4">
        <v>0.44</v>
      </c>
      <c r="CFQ4">
        <v>0.44</v>
      </c>
      <c r="CFR4">
        <v>0.44</v>
      </c>
      <c r="CFS4">
        <v>0.44</v>
      </c>
      <c r="CFT4">
        <v>0.44</v>
      </c>
      <c r="CFU4">
        <v>0.44</v>
      </c>
      <c r="CFV4">
        <v>0.44</v>
      </c>
      <c r="CFW4">
        <v>0.44</v>
      </c>
      <c r="CFX4">
        <v>0.44</v>
      </c>
      <c r="CFY4">
        <v>0.44</v>
      </c>
      <c r="CFZ4">
        <v>0.44</v>
      </c>
      <c r="CGA4">
        <v>0.44</v>
      </c>
      <c r="CGB4">
        <v>0.44</v>
      </c>
      <c r="CGC4">
        <v>0.44</v>
      </c>
      <c r="CGD4">
        <v>0.44</v>
      </c>
      <c r="CGE4">
        <v>0.44</v>
      </c>
      <c r="CGF4">
        <v>0.44</v>
      </c>
      <c r="CGG4">
        <v>0.44</v>
      </c>
      <c r="CGH4">
        <v>0.44</v>
      </c>
      <c r="CGI4">
        <v>0.44</v>
      </c>
      <c r="CGJ4">
        <v>0.44</v>
      </c>
      <c r="CGK4">
        <v>0.44</v>
      </c>
      <c r="CGL4">
        <v>0.44</v>
      </c>
      <c r="CGM4">
        <v>0.44</v>
      </c>
      <c r="CGN4">
        <v>0.44</v>
      </c>
      <c r="CGO4">
        <v>0.44</v>
      </c>
      <c r="CGP4">
        <v>0.44</v>
      </c>
      <c r="CGQ4">
        <v>0.45</v>
      </c>
      <c r="CGR4">
        <v>0.45</v>
      </c>
      <c r="CGS4">
        <v>0.45</v>
      </c>
      <c r="CGT4">
        <v>0.45</v>
      </c>
      <c r="CGU4">
        <v>0.45</v>
      </c>
      <c r="CGV4">
        <v>0.45</v>
      </c>
      <c r="CGW4">
        <v>0.45</v>
      </c>
      <c r="CGX4">
        <v>0.45</v>
      </c>
      <c r="CGY4">
        <v>0.45</v>
      </c>
      <c r="CGZ4">
        <v>0.45</v>
      </c>
      <c r="CHA4">
        <v>0.45</v>
      </c>
      <c r="CHB4">
        <v>0.45</v>
      </c>
      <c r="CHC4">
        <v>0.45</v>
      </c>
      <c r="CHD4">
        <v>0.45</v>
      </c>
      <c r="CHE4">
        <v>0.45</v>
      </c>
      <c r="CHF4">
        <v>0.45</v>
      </c>
      <c r="CHG4">
        <v>0.45</v>
      </c>
      <c r="CHH4">
        <v>0.45</v>
      </c>
      <c r="CHI4">
        <v>0.45</v>
      </c>
      <c r="CHJ4">
        <v>0.45</v>
      </c>
      <c r="CHK4">
        <v>0.45</v>
      </c>
      <c r="CHL4">
        <v>0.45</v>
      </c>
      <c r="CHM4">
        <v>0.45</v>
      </c>
      <c r="CHN4">
        <v>0.45</v>
      </c>
      <c r="CHO4">
        <v>0.45</v>
      </c>
      <c r="CHP4">
        <v>0.45</v>
      </c>
      <c r="CHQ4">
        <v>0.45</v>
      </c>
      <c r="CHR4">
        <v>0.45</v>
      </c>
      <c r="CHS4">
        <v>0.45</v>
      </c>
      <c r="CHT4">
        <v>0.45</v>
      </c>
      <c r="CHU4">
        <v>0.45</v>
      </c>
      <c r="CHV4">
        <v>0.45</v>
      </c>
      <c r="CHW4">
        <v>0.45</v>
      </c>
      <c r="CHX4">
        <v>0.45</v>
      </c>
      <c r="CHY4">
        <v>0.45</v>
      </c>
      <c r="CHZ4">
        <v>0.45</v>
      </c>
      <c r="CIA4">
        <v>0.45</v>
      </c>
      <c r="CIB4">
        <v>0.45</v>
      </c>
      <c r="CIC4">
        <v>0.45</v>
      </c>
      <c r="CID4">
        <v>0.45</v>
      </c>
      <c r="CIE4">
        <v>0.45</v>
      </c>
      <c r="CIF4">
        <v>0.45</v>
      </c>
      <c r="CIG4">
        <v>0.45</v>
      </c>
      <c r="CIH4">
        <v>0.45</v>
      </c>
      <c r="CII4">
        <v>0.45</v>
      </c>
      <c r="CIJ4">
        <v>0.46</v>
      </c>
      <c r="CIK4">
        <v>0.46</v>
      </c>
      <c r="CIL4">
        <v>0.46</v>
      </c>
      <c r="CIM4">
        <v>0.46</v>
      </c>
      <c r="CIN4">
        <v>0.46</v>
      </c>
      <c r="CIO4">
        <v>0.46</v>
      </c>
      <c r="CIP4">
        <v>0.46</v>
      </c>
      <c r="CIQ4">
        <v>0.46</v>
      </c>
      <c r="CIR4">
        <v>0.46</v>
      </c>
      <c r="CIS4">
        <v>0.46</v>
      </c>
      <c r="CIT4">
        <v>0.46</v>
      </c>
      <c r="CIU4">
        <v>0.46</v>
      </c>
      <c r="CIV4">
        <v>0.46</v>
      </c>
      <c r="CIW4">
        <v>0.46</v>
      </c>
      <c r="CIX4">
        <v>0.46</v>
      </c>
      <c r="CIY4">
        <v>0.46</v>
      </c>
      <c r="CIZ4">
        <v>0.46</v>
      </c>
      <c r="CJA4">
        <v>0.46</v>
      </c>
      <c r="CJB4">
        <v>0.46</v>
      </c>
      <c r="CJC4">
        <v>0.46</v>
      </c>
      <c r="CJD4">
        <v>0.46</v>
      </c>
      <c r="CJE4">
        <v>0.46</v>
      </c>
      <c r="CJF4">
        <v>0.46</v>
      </c>
      <c r="CJG4">
        <v>0.46</v>
      </c>
      <c r="CJH4">
        <v>0.46</v>
      </c>
      <c r="CJI4">
        <v>0.46</v>
      </c>
      <c r="CJJ4">
        <v>0.46</v>
      </c>
      <c r="CJK4">
        <v>0.46</v>
      </c>
      <c r="CJL4">
        <v>0.46</v>
      </c>
      <c r="CJM4">
        <v>0.46</v>
      </c>
      <c r="CJN4">
        <v>0.46</v>
      </c>
      <c r="CJO4">
        <v>0.46</v>
      </c>
      <c r="CJP4">
        <v>0.46</v>
      </c>
      <c r="CJQ4">
        <v>0.46</v>
      </c>
      <c r="CJR4">
        <v>0.46</v>
      </c>
      <c r="CJS4">
        <v>0.46</v>
      </c>
      <c r="CJT4">
        <v>0.46</v>
      </c>
      <c r="CJU4">
        <v>0.46</v>
      </c>
      <c r="CJV4">
        <v>0.46</v>
      </c>
      <c r="CJW4">
        <v>0.46</v>
      </c>
      <c r="CJX4">
        <v>0.46</v>
      </c>
      <c r="CJY4">
        <v>0.46</v>
      </c>
      <c r="CJZ4">
        <v>0.46</v>
      </c>
      <c r="CKA4">
        <v>0.46</v>
      </c>
      <c r="CKB4">
        <v>0.46</v>
      </c>
      <c r="CKC4">
        <v>0.47</v>
      </c>
      <c r="CKD4">
        <v>0.47</v>
      </c>
      <c r="CKE4">
        <v>0.47</v>
      </c>
      <c r="CKF4">
        <v>0.47</v>
      </c>
      <c r="CKG4">
        <v>0.47</v>
      </c>
      <c r="CKH4">
        <v>0.47</v>
      </c>
      <c r="CKI4">
        <v>0.47</v>
      </c>
      <c r="CKJ4">
        <v>0.47</v>
      </c>
      <c r="CKK4">
        <v>0.47</v>
      </c>
      <c r="CKL4">
        <v>0.47</v>
      </c>
      <c r="CKM4">
        <v>0.47</v>
      </c>
      <c r="CKN4">
        <v>0.47</v>
      </c>
      <c r="CKO4">
        <v>0.47</v>
      </c>
      <c r="CKP4">
        <v>0.47</v>
      </c>
      <c r="CKQ4">
        <v>0.47</v>
      </c>
      <c r="CKR4">
        <v>0.47</v>
      </c>
      <c r="CKS4">
        <v>0.47</v>
      </c>
      <c r="CKT4">
        <v>0.47</v>
      </c>
      <c r="CKU4">
        <v>0.47</v>
      </c>
      <c r="CKV4">
        <v>0.47</v>
      </c>
      <c r="CKW4">
        <v>0.47</v>
      </c>
      <c r="CKX4">
        <v>0.47</v>
      </c>
      <c r="CKY4">
        <v>0.47</v>
      </c>
      <c r="CKZ4">
        <v>0.47</v>
      </c>
      <c r="CLA4">
        <v>0.47</v>
      </c>
      <c r="CLB4">
        <v>0.47</v>
      </c>
      <c r="CLC4">
        <v>0.47</v>
      </c>
      <c r="CLD4">
        <v>0.47</v>
      </c>
      <c r="CLE4">
        <v>0.47</v>
      </c>
      <c r="CLF4">
        <v>0.47</v>
      </c>
      <c r="CLG4">
        <v>0.47</v>
      </c>
      <c r="CLH4">
        <v>0.47</v>
      </c>
      <c r="CLI4">
        <v>0.47</v>
      </c>
      <c r="CLJ4">
        <v>0.47</v>
      </c>
      <c r="CLK4">
        <v>0.47</v>
      </c>
      <c r="CLL4">
        <v>0.47</v>
      </c>
      <c r="CLM4">
        <v>0.47</v>
      </c>
      <c r="CLN4">
        <v>0.47</v>
      </c>
      <c r="CLO4">
        <v>0.47</v>
      </c>
      <c r="CLP4">
        <v>0.47</v>
      </c>
      <c r="CLQ4">
        <v>0.47</v>
      </c>
      <c r="CLR4">
        <v>0.47</v>
      </c>
      <c r="CLS4">
        <v>0.47</v>
      </c>
      <c r="CLT4">
        <v>0.47</v>
      </c>
      <c r="CLU4">
        <v>0.48</v>
      </c>
      <c r="CLV4">
        <v>0.48</v>
      </c>
      <c r="CLW4">
        <v>0.48</v>
      </c>
      <c r="CLX4">
        <v>0.48</v>
      </c>
      <c r="CLY4">
        <v>0.48</v>
      </c>
      <c r="CLZ4">
        <v>0.48</v>
      </c>
      <c r="CMA4">
        <v>0.48</v>
      </c>
      <c r="CMB4">
        <v>0.48</v>
      </c>
      <c r="CMC4">
        <v>0.48</v>
      </c>
      <c r="CMD4">
        <v>0.48</v>
      </c>
      <c r="CME4">
        <v>0.48</v>
      </c>
      <c r="CMF4">
        <v>0.48</v>
      </c>
      <c r="CMG4">
        <v>0.48</v>
      </c>
      <c r="CMH4">
        <v>0.48</v>
      </c>
      <c r="CMI4">
        <v>0.48</v>
      </c>
      <c r="CMJ4">
        <v>0.48</v>
      </c>
      <c r="CMK4">
        <v>0.48</v>
      </c>
      <c r="CML4">
        <v>0.48</v>
      </c>
      <c r="CMM4">
        <v>0.48</v>
      </c>
      <c r="CMN4">
        <v>0.48</v>
      </c>
      <c r="CMO4">
        <v>0.48</v>
      </c>
      <c r="CMP4">
        <v>0.48</v>
      </c>
      <c r="CMQ4">
        <v>0.48</v>
      </c>
      <c r="CMR4">
        <v>0.48</v>
      </c>
      <c r="CMS4">
        <v>0.48</v>
      </c>
      <c r="CMT4">
        <v>0.48</v>
      </c>
      <c r="CMU4">
        <v>0.48</v>
      </c>
      <c r="CMV4">
        <v>0.48</v>
      </c>
      <c r="CMW4">
        <v>0.48</v>
      </c>
      <c r="CMX4">
        <v>0.48</v>
      </c>
      <c r="CMY4">
        <v>0.48</v>
      </c>
      <c r="CMZ4">
        <v>0.48</v>
      </c>
      <c r="CNA4">
        <v>0.48</v>
      </c>
      <c r="CNB4">
        <v>0.48</v>
      </c>
      <c r="CNC4">
        <v>0.48</v>
      </c>
      <c r="CND4">
        <v>0.48</v>
      </c>
      <c r="CNE4">
        <v>0.48</v>
      </c>
      <c r="CNF4">
        <v>0.48</v>
      </c>
      <c r="CNG4">
        <v>0.48</v>
      </c>
      <c r="CNH4">
        <v>0.48</v>
      </c>
      <c r="CNI4">
        <v>0.48</v>
      </c>
      <c r="CNJ4">
        <v>0.48</v>
      </c>
      <c r="CNK4">
        <v>0.48</v>
      </c>
      <c r="CNL4">
        <v>0.48</v>
      </c>
      <c r="CNM4">
        <v>0.48</v>
      </c>
      <c r="CNN4">
        <v>0.49</v>
      </c>
      <c r="CNO4">
        <v>0.49</v>
      </c>
      <c r="CNP4">
        <v>0.49</v>
      </c>
      <c r="CNQ4">
        <v>0.49</v>
      </c>
      <c r="CNR4">
        <v>0.49</v>
      </c>
      <c r="CNS4">
        <v>0.49</v>
      </c>
      <c r="CNT4">
        <v>0.49</v>
      </c>
      <c r="CNU4">
        <v>0.49</v>
      </c>
      <c r="CNV4">
        <v>0.49</v>
      </c>
      <c r="CNW4">
        <v>0.49</v>
      </c>
      <c r="CNX4">
        <v>0.49</v>
      </c>
      <c r="CNY4">
        <v>0.49</v>
      </c>
      <c r="CNZ4">
        <v>0.49</v>
      </c>
      <c r="COA4">
        <v>0.49</v>
      </c>
      <c r="COB4">
        <v>0.49</v>
      </c>
      <c r="COC4">
        <v>0.49</v>
      </c>
      <c r="COD4">
        <v>0.49</v>
      </c>
      <c r="COE4">
        <v>0.49</v>
      </c>
      <c r="COF4">
        <v>0.49</v>
      </c>
      <c r="COG4">
        <v>0.49</v>
      </c>
      <c r="COH4">
        <v>0.49</v>
      </c>
      <c r="COI4">
        <v>0.49</v>
      </c>
      <c r="COJ4">
        <v>0.49</v>
      </c>
      <c r="COK4">
        <v>0.49</v>
      </c>
      <c r="COL4">
        <v>0.49</v>
      </c>
      <c r="COM4">
        <v>0.49</v>
      </c>
      <c r="CON4">
        <v>0.49</v>
      </c>
      <c r="COO4">
        <v>0.49</v>
      </c>
      <c r="COP4">
        <v>0.49</v>
      </c>
      <c r="COQ4">
        <v>0.49</v>
      </c>
      <c r="COR4">
        <v>0.49</v>
      </c>
      <c r="COS4">
        <v>0.49</v>
      </c>
      <c r="COT4">
        <v>0.49</v>
      </c>
      <c r="COU4">
        <v>0.49</v>
      </c>
      <c r="COV4">
        <v>0.49</v>
      </c>
      <c r="COW4">
        <v>0.49</v>
      </c>
      <c r="COX4">
        <v>0.49</v>
      </c>
      <c r="COY4">
        <v>0.49</v>
      </c>
      <c r="COZ4">
        <v>0.49</v>
      </c>
      <c r="CPA4">
        <v>0.49</v>
      </c>
      <c r="CPB4">
        <v>0.49</v>
      </c>
      <c r="CPC4">
        <v>0.49</v>
      </c>
      <c r="CPD4">
        <v>0.49</v>
      </c>
      <c r="CPE4">
        <v>0.49</v>
      </c>
      <c r="CPF4">
        <v>0.5</v>
      </c>
      <c r="CPG4">
        <v>0.5</v>
      </c>
      <c r="CPH4">
        <v>0.5</v>
      </c>
      <c r="CPI4">
        <v>0.5</v>
      </c>
      <c r="CPJ4">
        <v>0.5</v>
      </c>
      <c r="CPK4">
        <v>0.5</v>
      </c>
      <c r="CPL4">
        <v>0.5</v>
      </c>
      <c r="CPM4">
        <v>0.5</v>
      </c>
      <c r="CPN4">
        <v>0.5</v>
      </c>
      <c r="CPO4">
        <v>0.5</v>
      </c>
      <c r="CPP4">
        <v>0.5</v>
      </c>
      <c r="CPQ4">
        <v>0.5</v>
      </c>
      <c r="CPR4">
        <v>0.5</v>
      </c>
      <c r="CPS4">
        <v>0.5</v>
      </c>
      <c r="CPT4">
        <v>0.5</v>
      </c>
      <c r="CPU4">
        <v>0.5</v>
      </c>
      <c r="CPV4">
        <v>0.5</v>
      </c>
      <c r="CPW4">
        <v>0.5</v>
      </c>
      <c r="CPX4">
        <v>0.5</v>
      </c>
      <c r="CPY4">
        <v>0.5</v>
      </c>
      <c r="CPZ4">
        <v>0.5</v>
      </c>
      <c r="CQA4">
        <v>0.5</v>
      </c>
      <c r="CQB4">
        <v>0.5</v>
      </c>
      <c r="CQC4">
        <v>0.5</v>
      </c>
      <c r="CQD4">
        <v>0.5</v>
      </c>
      <c r="CQE4">
        <v>0.5</v>
      </c>
      <c r="CQF4">
        <v>0.5</v>
      </c>
      <c r="CQG4">
        <v>0.5</v>
      </c>
      <c r="CQH4">
        <v>0.5</v>
      </c>
      <c r="CQI4">
        <v>0.5</v>
      </c>
      <c r="CQJ4">
        <v>0.5</v>
      </c>
      <c r="CQK4">
        <v>0.5</v>
      </c>
      <c r="CQL4">
        <v>0.5</v>
      </c>
      <c r="CQM4">
        <v>0.5</v>
      </c>
      <c r="CQN4">
        <v>0.5</v>
      </c>
      <c r="CQO4">
        <v>0.5</v>
      </c>
      <c r="CQP4">
        <v>0.5</v>
      </c>
      <c r="CQQ4">
        <v>0.5</v>
      </c>
      <c r="CQR4">
        <v>0.5</v>
      </c>
      <c r="CQS4">
        <v>0.5</v>
      </c>
      <c r="CQT4">
        <v>0.5</v>
      </c>
      <c r="CQU4">
        <v>0.5</v>
      </c>
      <c r="CQV4">
        <v>0.5</v>
      </c>
      <c r="CQW4">
        <v>0.5</v>
      </c>
      <c r="CQX4">
        <v>0.51</v>
      </c>
      <c r="CQY4">
        <v>0.51</v>
      </c>
      <c r="CQZ4">
        <v>0.51</v>
      </c>
      <c r="CRA4">
        <v>0.51</v>
      </c>
      <c r="CRB4">
        <v>0.51</v>
      </c>
      <c r="CRC4">
        <v>0.51</v>
      </c>
      <c r="CRD4">
        <v>0.51</v>
      </c>
      <c r="CRE4">
        <v>0.51</v>
      </c>
      <c r="CRF4">
        <v>0.51</v>
      </c>
      <c r="CRG4">
        <v>0.51</v>
      </c>
      <c r="CRH4">
        <v>0.51</v>
      </c>
      <c r="CRI4">
        <v>0.51</v>
      </c>
      <c r="CRJ4">
        <v>0.51</v>
      </c>
      <c r="CRK4">
        <v>0.51</v>
      </c>
      <c r="CRL4">
        <v>0.51</v>
      </c>
      <c r="CRM4">
        <v>0.51</v>
      </c>
      <c r="CRN4">
        <v>0.51</v>
      </c>
      <c r="CRO4">
        <v>0.51</v>
      </c>
      <c r="CRP4">
        <v>0.51</v>
      </c>
      <c r="CRQ4">
        <v>0.51</v>
      </c>
      <c r="CRR4">
        <v>0.51</v>
      </c>
      <c r="CRS4">
        <v>0.51</v>
      </c>
      <c r="CRT4">
        <v>0.51</v>
      </c>
      <c r="CRU4">
        <v>0.51</v>
      </c>
      <c r="CRV4">
        <v>0.51</v>
      </c>
      <c r="CRW4">
        <v>0.51</v>
      </c>
      <c r="CRX4">
        <v>0.51</v>
      </c>
      <c r="CRY4">
        <v>0.51</v>
      </c>
      <c r="CRZ4">
        <v>0.51</v>
      </c>
      <c r="CSA4">
        <v>0.51</v>
      </c>
      <c r="CSB4">
        <v>0.51</v>
      </c>
      <c r="CSC4">
        <v>0.51</v>
      </c>
      <c r="CSD4">
        <v>0.51</v>
      </c>
      <c r="CSE4">
        <v>0.51</v>
      </c>
      <c r="CSF4">
        <v>0.51</v>
      </c>
      <c r="CSG4">
        <v>0.51</v>
      </c>
      <c r="CSH4">
        <v>0.51</v>
      </c>
      <c r="CSI4">
        <v>0.51</v>
      </c>
      <c r="CSJ4">
        <v>0.51</v>
      </c>
      <c r="CSK4">
        <v>0.51</v>
      </c>
      <c r="CSL4">
        <v>0.51</v>
      </c>
      <c r="CSM4">
        <v>0.51</v>
      </c>
      <c r="CSN4">
        <v>0.51</v>
      </c>
      <c r="CSO4">
        <v>0.51</v>
      </c>
      <c r="CSP4">
        <v>0.52</v>
      </c>
      <c r="CSQ4">
        <v>0.52</v>
      </c>
      <c r="CSR4">
        <v>0.52</v>
      </c>
      <c r="CSS4">
        <v>0.52</v>
      </c>
      <c r="CST4">
        <v>0.52</v>
      </c>
      <c r="CSU4">
        <v>0.52</v>
      </c>
      <c r="CSV4">
        <v>0.52</v>
      </c>
      <c r="CSW4">
        <v>0.52</v>
      </c>
      <c r="CSX4">
        <v>0.52</v>
      </c>
      <c r="CSY4">
        <v>0.52</v>
      </c>
      <c r="CSZ4">
        <v>0.52</v>
      </c>
      <c r="CTA4">
        <v>0.52</v>
      </c>
      <c r="CTB4">
        <v>0.52</v>
      </c>
      <c r="CTC4">
        <v>0.52</v>
      </c>
      <c r="CTD4">
        <v>0.52</v>
      </c>
      <c r="CTE4">
        <v>0.52</v>
      </c>
      <c r="CTF4">
        <v>0.52</v>
      </c>
      <c r="CTG4">
        <v>0.52</v>
      </c>
      <c r="CTH4">
        <v>0.52</v>
      </c>
      <c r="CTI4">
        <v>0.52</v>
      </c>
      <c r="CTJ4">
        <v>0.52</v>
      </c>
      <c r="CTK4">
        <v>0.52</v>
      </c>
      <c r="CTL4">
        <v>0.52</v>
      </c>
      <c r="CTM4">
        <v>0.52</v>
      </c>
      <c r="CTN4">
        <v>0.52</v>
      </c>
      <c r="CTO4">
        <v>0.52</v>
      </c>
      <c r="CTP4">
        <v>0.52</v>
      </c>
      <c r="CTQ4">
        <v>0.52</v>
      </c>
      <c r="CTR4">
        <v>0.52</v>
      </c>
      <c r="CTS4">
        <v>0.52</v>
      </c>
      <c r="CTT4">
        <v>0.52</v>
      </c>
      <c r="CTU4">
        <v>0.52</v>
      </c>
      <c r="CTV4">
        <v>0.52</v>
      </c>
      <c r="CTW4">
        <v>0.52</v>
      </c>
      <c r="CTX4">
        <v>0.52</v>
      </c>
      <c r="CTY4">
        <v>0.52</v>
      </c>
      <c r="CTZ4">
        <v>0.52</v>
      </c>
      <c r="CUA4">
        <v>0.52</v>
      </c>
      <c r="CUB4">
        <v>0.52</v>
      </c>
      <c r="CUC4">
        <v>0.52</v>
      </c>
      <c r="CUD4">
        <v>0.52</v>
      </c>
      <c r="CUE4">
        <v>0.52</v>
      </c>
      <c r="CUF4">
        <v>0.52</v>
      </c>
      <c r="CUG4">
        <v>0.52</v>
      </c>
      <c r="CUH4">
        <v>0.53</v>
      </c>
      <c r="CUI4">
        <v>0.53</v>
      </c>
      <c r="CUJ4">
        <v>0.53</v>
      </c>
      <c r="CUK4">
        <v>0.53</v>
      </c>
      <c r="CUL4">
        <v>0.53</v>
      </c>
      <c r="CUM4">
        <v>0.53</v>
      </c>
      <c r="CUN4">
        <v>0.53</v>
      </c>
      <c r="CUO4">
        <v>0.53</v>
      </c>
      <c r="CUP4">
        <v>0.53</v>
      </c>
      <c r="CUQ4">
        <v>0.53</v>
      </c>
      <c r="CUR4">
        <v>0.53</v>
      </c>
      <c r="CUS4">
        <v>0.53</v>
      </c>
      <c r="CUT4">
        <v>0.53</v>
      </c>
      <c r="CUU4">
        <v>0.53</v>
      </c>
      <c r="CUV4">
        <v>0.53</v>
      </c>
      <c r="CUW4">
        <v>0.53</v>
      </c>
      <c r="CUX4">
        <v>0.53</v>
      </c>
      <c r="CUY4">
        <v>0.53</v>
      </c>
      <c r="CUZ4">
        <v>0.53</v>
      </c>
      <c r="CVA4">
        <v>0.53</v>
      </c>
      <c r="CVB4">
        <v>0.53</v>
      </c>
      <c r="CVC4">
        <v>0.53</v>
      </c>
      <c r="CVD4">
        <v>0.53</v>
      </c>
      <c r="CVE4">
        <v>0.53</v>
      </c>
      <c r="CVF4">
        <v>0.53</v>
      </c>
      <c r="CVG4">
        <v>0.53</v>
      </c>
      <c r="CVH4">
        <v>0.53</v>
      </c>
      <c r="CVI4">
        <v>0.53</v>
      </c>
      <c r="CVJ4">
        <v>0.53</v>
      </c>
      <c r="CVK4">
        <v>0.53</v>
      </c>
      <c r="CVL4">
        <v>0.53</v>
      </c>
      <c r="CVM4">
        <v>0.53</v>
      </c>
      <c r="CVN4">
        <v>0.53</v>
      </c>
      <c r="CVO4">
        <v>0.53</v>
      </c>
      <c r="CVP4">
        <v>0.53</v>
      </c>
      <c r="CVQ4">
        <v>0.53</v>
      </c>
      <c r="CVR4">
        <v>0.53</v>
      </c>
      <c r="CVS4">
        <v>0.53</v>
      </c>
      <c r="CVT4">
        <v>0.53</v>
      </c>
      <c r="CVU4">
        <v>0.53</v>
      </c>
      <c r="CVV4">
        <v>0.53</v>
      </c>
      <c r="CVW4">
        <v>0.53</v>
      </c>
      <c r="CVX4">
        <v>0.53</v>
      </c>
      <c r="CVY4">
        <v>0.53</v>
      </c>
      <c r="CVZ4">
        <v>0.54</v>
      </c>
      <c r="CWA4">
        <v>0.54</v>
      </c>
      <c r="CWB4">
        <v>0.54</v>
      </c>
      <c r="CWC4">
        <v>0.54</v>
      </c>
      <c r="CWD4">
        <v>0.54</v>
      </c>
      <c r="CWE4">
        <v>0.54</v>
      </c>
      <c r="CWF4">
        <v>0.54</v>
      </c>
      <c r="CWG4">
        <v>0.54</v>
      </c>
      <c r="CWH4">
        <v>0.54</v>
      </c>
      <c r="CWI4">
        <v>0.54</v>
      </c>
      <c r="CWJ4">
        <v>0.54</v>
      </c>
      <c r="CWK4">
        <v>0.54</v>
      </c>
      <c r="CWL4">
        <v>0.54</v>
      </c>
      <c r="CWM4">
        <v>0.54</v>
      </c>
      <c r="CWN4">
        <v>0.54</v>
      </c>
      <c r="CWO4">
        <v>0.54</v>
      </c>
      <c r="CWP4">
        <v>0.54</v>
      </c>
      <c r="CWQ4">
        <v>0.54</v>
      </c>
      <c r="CWR4">
        <v>0.54</v>
      </c>
      <c r="CWS4">
        <v>0.54</v>
      </c>
      <c r="CWT4">
        <v>0.54</v>
      </c>
      <c r="CWU4">
        <v>0.54</v>
      </c>
      <c r="CWV4">
        <v>0.54</v>
      </c>
      <c r="CWW4">
        <v>0.54</v>
      </c>
      <c r="CWX4">
        <v>0.54</v>
      </c>
      <c r="CWY4">
        <v>0.54</v>
      </c>
      <c r="CWZ4">
        <v>0.54</v>
      </c>
      <c r="CXA4">
        <v>0.54</v>
      </c>
      <c r="CXB4">
        <v>0.54</v>
      </c>
      <c r="CXC4">
        <v>0.54</v>
      </c>
      <c r="CXD4">
        <v>0.54</v>
      </c>
      <c r="CXE4">
        <v>0.54</v>
      </c>
      <c r="CXF4">
        <v>0.54</v>
      </c>
      <c r="CXG4">
        <v>0.54</v>
      </c>
      <c r="CXH4">
        <v>0.54</v>
      </c>
      <c r="CXI4">
        <v>0.54</v>
      </c>
      <c r="CXJ4">
        <v>0.54</v>
      </c>
      <c r="CXK4">
        <v>0.54</v>
      </c>
      <c r="CXL4">
        <v>0.54</v>
      </c>
      <c r="CXM4">
        <v>0.54</v>
      </c>
      <c r="CXN4">
        <v>0.54</v>
      </c>
      <c r="CXO4">
        <v>0.54</v>
      </c>
      <c r="CXP4">
        <v>0.54</v>
      </c>
      <c r="CXQ4">
        <v>0.55000000000000004</v>
      </c>
      <c r="CXR4">
        <v>0.55000000000000004</v>
      </c>
      <c r="CXS4">
        <v>0.55000000000000004</v>
      </c>
      <c r="CXT4">
        <v>0.55000000000000004</v>
      </c>
      <c r="CXU4">
        <v>0.55000000000000004</v>
      </c>
      <c r="CXV4">
        <v>0.55000000000000004</v>
      </c>
      <c r="CXW4">
        <v>0.55000000000000004</v>
      </c>
      <c r="CXX4">
        <v>0.55000000000000004</v>
      </c>
      <c r="CXY4">
        <v>0.55000000000000004</v>
      </c>
      <c r="CXZ4">
        <v>0.55000000000000004</v>
      </c>
      <c r="CYA4">
        <v>0.55000000000000004</v>
      </c>
      <c r="CYB4">
        <v>0.55000000000000004</v>
      </c>
      <c r="CYC4">
        <v>0.55000000000000004</v>
      </c>
      <c r="CYD4">
        <v>0.55000000000000004</v>
      </c>
      <c r="CYE4">
        <v>0.55000000000000004</v>
      </c>
      <c r="CYF4">
        <v>0.55000000000000004</v>
      </c>
      <c r="CYG4">
        <v>0.55000000000000004</v>
      </c>
      <c r="CYH4">
        <v>0.55000000000000004</v>
      </c>
      <c r="CYI4">
        <v>0.55000000000000004</v>
      </c>
      <c r="CYJ4">
        <v>0.55000000000000004</v>
      </c>
      <c r="CYK4">
        <v>0.55000000000000004</v>
      </c>
      <c r="CYL4">
        <v>0.55000000000000004</v>
      </c>
      <c r="CYM4">
        <v>0.55000000000000004</v>
      </c>
      <c r="CYN4">
        <v>0.55000000000000004</v>
      </c>
      <c r="CYO4">
        <v>0.55000000000000004</v>
      </c>
      <c r="CYP4">
        <v>0.55000000000000004</v>
      </c>
      <c r="CYQ4">
        <v>0.55000000000000004</v>
      </c>
      <c r="CYR4">
        <v>0.55000000000000004</v>
      </c>
      <c r="CYS4">
        <v>0.55000000000000004</v>
      </c>
      <c r="CYT4">
        <v>0.55000000000000004</v>
      </c>
      <c r="CYU4">
        <v>0.55000000000000004</v>
      </c>
      <c r="CYV4">
        <v>0.55000000000000004</v>
      </c>
      <c r="CYW4">
        <v>0.55000000000000004</v>
      </c>
      <c r="CYX4">
        <v>0.55000000000000004</v>
      </c>
      <c r="CYY4">
        <v>0.55000000000000004</v>
      </c>
      <c r="CYZ4">
        <v>0.55000000000000004</v>
      </c>
      <c r="CZA4">
        <v>0.55000000000000004</v>
      </c>
      <c r="CZB4">
        <v>0.55000000000000004</v>
      </c>
      <c r="CZC4">
        <v>0.55000000000000004</v>
      </c>
      <c r="CZD4">
        <v>0.55000000000000004</v>
      </c>
      <c r="CZE4">
        <v>0.55000000000000004</v>
      </c>
      <c r="CZF4">
        <v>0.55000000000000004</v>
      </c>
      <c r="CZG4">
        <v>0.55000000000000004</v>
      </c>
      <c r="CZH4">
        <v>0.56000000000000005</v>
      </c>
      <c r="CZI4">
        <v>0.56000000000000005</v>
      </c>
      <c r="CZJ4">
        <v>0.56000000000000005</v>
      </c>
      <c r="CZK4">
        <v>0.56000000000000005</v>
      </c>
      <c r="CZL4">
        <v>0.56000000000000005</v>
      </c>
      <c r="CZM4">
        <v>0.56000000000000005</v>
      </c>
      <c r="CZN4">
        <v>0.56000000000000005</v>
      </c>
      <c r="CZO4">
        <v>0.56000000000000005</v>
      </c>
      <c r="CZP4">
        <v>0.56000000000000005</v>
      </c>
      <c r="CZQ4">
        <v>0.56000000000000005</v>
      </c>
      <c r="CZR4">
        <v>0.56000000000000005</v>
      </c>
      <c r="CZS4">
        <v>0.56000000000000005</v>
      </c>
      <c r="CZT4">
        <v>0.56000000000000005</v>
      </c>
      <c r="CZU4">
        <v>0.56000000000000005</v>
      </c>
      <c r="CZV4">
        <v>0.56000000000000005</v>
      </c>
      <c r="CZW4">
        <v>0.56000000000000005</v>
      </c>
      <c r="CZX4">
        <v>0.56000000000000005</v>
      </c>
      <c r="CZY4">
        <v>0.56000000000000005</v>
      </c>
      <c r="CZZ4">
        <v>0.56000000000000005</v>
      </c>
      <c r="DAA4">
        <v>0.56000000000000005</v>
      </c>
      <c r="DAB4">
        <v>0.56000000000000005</v>
      </c>
      <c r="DAC4">
        <v>0.56000000000000005</v>
      </c>
      <c r="DAD4">
        <v>0.56000000000000005</v>
      </c>
      <c r="DAE4">
        <v>0.56000000000000005</v>
      </c>
      <c r="DAF4">
        <v>0.56000000000000005</v>
      </c>
      <c r="DAG4">
        <v>0.56000000000000005</v>
      </c>
      <c r="DAH4">
        <v>0.56000000000000005</v>
      </c>
      <c r="DAI4">
        <v>0.56000000000000005</v>
      </c>
      <c r="DAJ4">
        <v>0.56000000000000005</v>
      </c>
      <c r="DAK4">
        <v>0.56000000000000005</v>
      </c>
      <c r="DAL4">
        <v>0.56000000000000005</v>
      </c>
      <c r="DAM4">
        <v>0.56000000000000005</v>
      </c>
      <c r="DAN4">
        <v>0.56000000000000005</v>
      </c>
      <c r="DAO4">
        <v>0.56000000000000005</v>
      </c>
      <c r="DAP4">
        <v>0.56000000000000005</v>
      </c>
      <c r="DAQ4">
        <v>0.56000000000000005</v>
      </c>
      <c r="DAR4">
        <v>0.56000000000000005</v>
      </c>
      <c r="DAS4">
        <v>0.56000000000000005</v>
      </c>
      <c r="DAT4">
        <v>0.56000000000000005</v>
      </c>
      <c r="DAU4">
        <v>0.56000000000000005</v>
      </c>
      <c r="DAV4">
        <v>0.56000000000000005</v>
      </c>
      <c r="DAW4">
        <v>0.56000000000000005</v>
      </c>
      <c r="DAX4">
        <v>0.56000000000000005</v>
      </c>
      <c r="DAY4">
        <v>0.56999999999999995</v>
      </c>
      <c r="DAZ4">
        <v>0.56999999999999995</v>
      </c>
      <c r="DBA4">
        <v>0.56999999999999995</v>
      </c>
      <c r="DBB4">
        <v>0.56999999999999995</v>
      </c>
      <c r="DBC4">
        <v>0.56999999999999995</v>
      </c>
      <c r="DBD4">
        <v>0.56999999999999995</v>
      </c>
      <c r="DBE4">
        <v>0.56999999999999995</v>
      </c>
      <c r="DBF4">
        <v>0.56999999999999995</v>
      </c>
      <c r="DBG4">
        <v>0.56999999999999995</v>
      </c>
      <c r="DBH4">
        <v>0.56999999999999995</v>
      </c>
      <c r="DBI4">
        <v>0.56999999999999995</v>
      </c>
      <c r="DBJ4">
        <v>0.56999999999999995</v>
      </c>
      <c r="DBK4">
        <v>0.56999999999999995</v>
      </c>
      <c r="DBL4">
        <v>0.56999999999999995</v>
      </c>
      <c r="DBM4">
        <v>0.56999999999999995</v>
      </c>
      <c r="DBN4">
        <v>0.56999999999999995</v>
      </c>
      <c r="DBO4">
        <v>0.56999999999999995</v>
      </c>
      <c r="DBP4">
        <v>0.56999999999999995</v>
      </c>
      <c r="DBQ4">
        <v>0.56999999999999995</v>
      </c>
      <c r="DBR4">
        <v>0.56999999999999995</v>
      </c>
      <c r="DBS4">
        <v>0.56999999999999995</v>
      </c>
      <c r="DBT4">
        <v>0.56999999999999995</v>
      </c>
      <c r="DBU4">
        <v>0.56999999999999995</v>
      </c>
      <c r="DBV4">
        <v>0.56999999999999995</v>
      </c>
      <c r="DBW4">
        <v>0.56999999999999995</v>
      </c>
      <c r="DBX4">
        <v>0.56999999999999995</v>
      </c>
      <c r="DBY4">
        <v>0.56999999999999995</v>
      </c>
      <c r="DBZ4">
        <v>0.56999999999999995</v>
      </c>
      <c r="DCA4">
        <v>0.56999999999999995</v>
      </c>
      <c r="DCB4">
        <v>0.56999999999999995</v>
      </c>
      <c r="DCC4">
        <v>0.56999999999999995</v>
      </c>
      <c r="DCD4">
        <v>0.56999999999999995</v>
      </c>
      <c r="DCE4">
        <v>0.56999999999999995</v>
      </c>
      <c r="DCF4">
        <v>0.56999999999999995</v>
      </c>
      <c r="DCG4">
        <v>0.56999999999999995</v>
      </c>
      <c r="DCH4">
        <v>0.56999999999999995</v>
      </c>
      <c r="DCI4">
        <v>0.56999999999999995</v>
      </c>
      <c r="DCJ4">
        <v>0.56999999999999995</v>
      </c>
      <c r="DCK4">
        <v>0.56999999999999995</v>
      </c>
      <c r="DCL4">
        <v>0.56999999999999995</v>
      </c>
      <c r="DCM4">
        <v>0.56999999999999995</v>
      </c>
      <c r="DCN4">
        <v>0.56999999999999995</v>
      </c>
      <c r="DCO4">
        <v>0.56999999999999995</v>
      </c>
      <c r="DCP4">
        <v>0.57999999999999996</v>
      </c>
      <c r="DCQ4">
        <v>0.57999999999999996</v>
      </c>
      <c r="DCR4">
        <v>0.57999999999999996</v>
      </c>
      <c r="DCS4">
        <v>0.57999999999999996</v>
      </c>
      <c r="DCT4">
        <v>0.57999999999999996</v>
      </c>
      <c r="DCU4">
        <v>0.57999999999999996</v>
      </c>
      <c r="DCV4">
        <v>0.57999999999999996</v>
      </c>
      <c r="DCW4">
        <v>0.57999999999999996</v>
      </c>
      <c r="DCX4">
        <v>0.57999999999999996</v>
      </c>
      <c r="DCY4">
        <v>0.57999999999999996</v>
      </c>
      <c r="DCZ4">
        <v>0.57999999999999996</v>
      </c>
      <c r="DDA4">
        <v>0.57999999999999996</v>
      </c>
      <c r="DDB4">
        <v>0.57999999999999996</v>
      </c>
      <c r="DDC4">
        <v>0.57999999999999996</v>
      </c>
      <c r="DDD4">
        <v>0.57999999999999996</v>
      </c>
      <c r="DDE4">
        <v>0.57999999999999996</v>
      </c>
      <c r="DDF4">
        <v>0.57999999999999996</v>
      </c>
      <c r="DDG4">
        <v>0.57999999999999996</v>
      </c>
      <c r="DDH4">
        <v>0.57999999999999996</v>
      </c>
      <c r="DDI4">
        <v>0.57999999999999996</v>
      </c>
      <c r="DDJ4">
        <v>0.57999999999999996</v>
      </c>
      <c r="DDK4">
        <v>0.57999999999999996</v>
      </c>
      <c r="DDL4">
        <v>0.57999999999999996</v>
      </c>
      <c r="DDM4">
        <v>0.57999999999999996</v>
      </c>
      <c r="DDN4">
        <v>0.57999999999999996</v>
      </c>
      <c r="DDO4">
        <v>0.57999999999999996</v>
      </c>
      <c r="DDP4">
        <v>0.57999999999999996</v>
      </c>
      <c r="DDQ4">
        <v>0.57999999999999996</v>
      </c>
      <c r="DDR4">
        <v>0.57999999999999996</v>
      </c>
      <c r="DDS4">
        <v>0.57999999999999996</v>
      </c>
      <c r="DDT4">
        <v>0.57999999999999996</v>
      </c>
      <c r="DDU4">
        <v>0.57999999999999996</v>
      </c>
      <c r="DDV4">
        <v>0.57999999999999996</v>
      </c>
      <c r="DDW4">
        <v>0.57999999999999996</v>
      </c>
      <c r="DDX4">
        <v>0.57999999999999996</v>
      </c>
      <c r="DDY4">
        <v>0.57999999999999996</v>
      </c>
      <c r="DDZ4">
        <v>0.57999999999999996</v>
      </c>
      <c r="DEA4">
        <v>0.57999999999999996</v>
      </c>
      <c r="DEB4">
        <v>0.57999999999999996</v>
      </c>
      <c r="DEC4">
        <v>0.57999999999999996</v>
      </c>
      <c r="DED4">
        <v>0.57999999999999996</v>
      </c>
      <c r="DEE4">
        <v>0.57999999999999996</v>
      </c>
      <c r="DEF4">
        <v>0.57999999999999996</v>
      </c>
      <c r="DEG4">
        <v>0.59</v>
      </c>
      <c r="DEH4">
        <v>0.59</v>
      </c>
      <c r="DEI4">
        <v>0.59</v>
      </c>
      <c r="DEJ4">
        <v>0.59</v>
      </c>
      <c r="DEK4">
        <v>0.59</v>
      </c>
      <c r="DEL4">
        <v>0.59</v>
      </c>
      <c r="DEM4">
        <v>0.59</v>
      </c>
      <c r="DEN4">
        <v>0.59</v>
      </c>
      <c r="DEO4">
        <v>0.59</v>
      </c>
      <c r="DEP4">
        <v>0.59</v>
      </c>
      <c r="DEQ4">
        <v>0.59</v>
      </c>
      <c r="DER4">
        <v>0.59</v>
      </c>
      <c r="DES4">
        <v>0.59</v>
      </c>
      <c r="DET4">
        <v>0.59</v>
      </c>
      <c r="DEU4">
        <v>0.59</v>
      </c>
      <c r="DEV4">
        <v>0.59</v>
      </c>
      <c r="DEW4">
        <v>0.59</v>
      </c>
      <c r="DEX4">
        <v>0.59</v>
      </c>
      <c r="DEY4">
        <v>0.59</v>
      </c>
      <c r="DEZ4">
        <v>0.59</v>
      </c>
      <c r="DFA4">
        <v>0.59</v>
      </c>
      <c r="DFB4">
        <v>0.59</v>
      </c>
      <c r="DFC4">
        <v>0.59</v>
      </c>
      <c r="DFD4">
        <v>0.59</v>
      </c>
      <c r="DFE4">
        <v>0.59</v>
      </c>
      <c r="DFF4">
        <v>0.59</v>
      </c>
      <c r="DFG4">
        <v>0.59</v>
      </c>
      <c r="DFH4">
        <v>0.59</v>
      </c>
      <c r="DFI4">
        <v>0.59</v>
      </c>
      <c r="DFJ4">
        <v>0.59</v>
      </c>
      <c r="DFK4">
        <v>0.59</v>
      </c>
      <c r="DFL4">
        <v>0.59</v>
      </c>
      <c r="DFM4">
        <v>0.59</v>
      </c>
      <c r="DFN4">
        <v>0.59</v>
      </c>
      <c r="DFO4">
        <v>0.59</v>
      </c>
      <c r="DFP4">
        <v>0.59</v>
      </c>
      <c r="DFQ4">
        <v>0.59</v>
      </c>
      <c r="DFR4">
        <v>0.59</v>
      </c>
      <c r="DFS4">
        <v>0.59</v>
      </c>
      <c r="DFT4">
        <v>0.59</v>
      </c>
      <c r="DFU4">
        <v>0.59</v>
      </c>
      <c r="DFV4">
        <v>0.59</v>
      </c>
      <c r="DFW4">
        <v>0.6</v>
      </c>
      <c r="DFX4">
        <v>0.6</v>
      </c>
      <c r="DFY4">
        <v>0.6</v>
      </c>
      <c r="DFZ4">
        <v>0.6</v>
      </c>
      <c r="DGA4">
        <v>0.6</v>
      </c>
      <c r="DGB4">
        <v>0.6</v>
      </c>
      <c r="DGC4">
        <v>0.6</v>
      </c>
      <c r="DGD4">
        <v>0.6</v>
      </c>
      <c r="DGE4">
        <v>0.6</v>
      </c>
      <c r="DGF4">
        <v>0.6</v>
      </c>
      <c r="DGG4">
        <v>0.6</v>
      </c>
      <c r="DGH4">
        <v>0.6</v>
      </c>
      <c r="DGI4">
        <v>0.6</v>
      </c>
      <c r="DGJ4">
        <v>0.6</v>
      </c>
      <c r="DGK4">
        <v>0.6</v>
      </c>
      <c r="DGL4">
        <v>0.6</v>
      </c>
      <c r="DGM4">
        <v>0.6</v>
      </c>
      <c r="DGN4">
        <v>0.6</v>
      </c>
      <c r="DGO4">
        <v>0.6</v>
      </c>
      <c r="DGP4">
        <v>0.6</v>
      </c>
      <c r="DGQ4">
        <v>0.6</v>
      </c>
      <c r="DGR4">
        <v>0.6</v>
      </c>
      <c r="DGS4">
        <v>0.6</v>
      </c>
      <c r="DGT4">
        <v>0.6</v>
      </c>
      <c r="DGU4">
        <v>0.6</v>
      </c>
      <c r="DGV4">
        <v>0.6</v>
      </c>
      <c r="DGW4">
        <v>0.6</v>
      </c>
      <c r="DGX4">
        <v>0.6</v>
      </c>
      <c r="DGY4">
        <v>0.6</v>
      </c>
      <c r="DGZ4">
        <v>0.6</v>
      </c>
      <c r="DHA4">
        <v>0.6</v>
      </c>
      <c r="DHB4">
        <v>0.6</v>
      </c>
      <c r="DHC4">
        <v>0.6</v>
      </c>
      <c r="DHD4">
        <v>0.6</v>
      </c>
      <c r="DHE4">
        <v>0.6</v>
      </c>
      <c r="DHF4">
        <v>0.6</v>
      </c>
      <c r="DHG4">
        <v>0.6</v>
      </c>
      <c r="DHH4">
        <v>0.6</v>
      </c>
      <c r="DHI4">
        <v>0.6</v>
      </c>
      <c r="DHJ4">
        <v>0.6</v>
      </c>
      <c r="DHK4">
        <v>0.6</v>
      </c>
      <c r="DHL4">
        <v>0.6</v>
      </c>
      <c r="DHM4">
        <v>0.61</v>
      </c>
      <c r="DHN4">
        <v>0.61</v>
      </c>
      <c r="DHO4">
        <v>0.61</v>
      </c>
      <c r="DHP4">
        <v>0.61</v>
      </c>
      <c r="DHQ4">
        <v>0.61</v>
      </c>
      <c r="DHR4">
        <v>0.61</v>
      </c>
      <c r="DHS4">
        <v>0.61</v>
      </c>
      <c r="DHT4">
        <v>0.61</v>
      </c>
      <c r="DHU4">
        <v>0.61</v>
      </c>
      <c r="DHV4">
        <v>0.61</v>
      </c>
      <c r="DHW4">
        <v>0.61</v>
      </c>
      <c r="DHX4">
        <v>0.61</v>
      </c>
      <c r="DHY4">
        <v>0.61</v>
      </c>
      <c r="DHZ4">
        <v>0.61</v>
      </c>
      <c r="DIA4">
        <v>0.61</v>
      </c>
      <c r="DIB4">
        <v>0.61</v>
      </c>
      <c r="DIC4">
        <v>0.61</v>
      </c>
      <c r="DID4">
        <v>0.61</v>
      </c>
      <c r="DIE4">
        <v>0.61</v>
      </c>
      <c r="DIF4">
        <v>0.61</v>
      </c>
      <c r="DIG4">
        <v>0.61</v>
      </c>
      <c r="DIH4">
        <v>0.61</v>
      </c>
      <c r="DII4">
        <v>0.61</v>
      </c>
      <c r="DIJ4">
        <v>0.61</v>
      </c>
      <c r="DIK4">
        <v>0.61</v>
      </c>
      <c r="DIL4">
        <v>0.61</v>
      </c>
      <c r="DIM4">
        <v>0.61</v>
      </c>
      <c r="DIN4">
        <v>0.61</v>
      </c>
      <c r="DIO4">
        <v>0.61</v>
      </c>
      <c r="DIP4">
        <v>0.61</v>
      </c>
      <c r="DIQ4">
        <v>0.61</v>
      </c>
      <c r="DIR4">
        <v>0.61</v>
      </c>
      <c r="DIS4">
        <v>0.61</v>
      </c>
      <c r="DIT4">
        <v>0.61</v>
      </c>
      <c r="DIU4">
        <v>0.61</v>
      </c>
      <c r="DIV4">
        <v>0.61</v>
      </c>
      <c r="DIW4">
        <v>0.61</v>
      </c>
      <c r="DIX4">
        <v>0.61</v>
      </c>
      <c r="DIY4">
        <v>0.61</v>
      </c>
      <c r="DIZ4">
        <v>0.61</v>
      </c>
      <c r="DJA4">
        <v>0.61</v>
      </c>
      <c r="DJB4">
        <v>0.62</v>
      </c>
      <c r="DJC4">
        <v>0.62</v>
      </c>
      <c r="DJD4">
        <v>0.62</v>
      </c>
      <c r="DJE4">
        <v>0.62</v>
      </c>
      <c r="DJF4">
        <v>0.62</v>
      </c>
      <c r="DJG4">
        <v>0.62</v>
      </c>
      <c r="DJH4">
        <v>0.62</v>
      </c>
      <c r="DJI4">
        <v>0.62</v>
      </c>
      <c r="DJJ4">
        <v>0.62</v>
      </c>
      <c r="DJK4">
        <v>0.62</v>
      </c>
      <c r="DJL4">
        <v>0.62</v>
      </c>
      <c r="DJM4">
        <v>0.62</v>
      </c>
      <c r="DJN4">
        <v>0.62</v>
      </c>
      <c r="DJO4">
        <v>0.62</v>
      </c>
      <c r="DJP4">
        <v>0.62</v>
      </c>
      <c r="DJQ4">
        <v>0.62</v>
      </c>
      <c r="DJR4">
        <v>0.62</v>
      </c>
      <c r="DJS4">
        <v>0.62</v>
      </c>
      <c r="DJT4">
        <v>0.62</v>
      </c>
      <c r="DJU4">
        <v>0.62</v>
      </c>
      <c r="DJV4">
        <v>0.62</v>
      </c>
      <c r="DJW4">
        <v>0.62</v>
      </c>
      <c r="DJX4">
        <v>0.62</v>
      </c>
      <c r="DJY4">
        <v>0.62</v>
      </c>
      <c r="DJZ4">
        <v>0.62</v>
      </c>
      <c r="DKA4">
        <v>0.62</v>
      </c>
      <c r="DKB4">
        <v>0.62</v>
      </c>
      <c r="DKC4">
        <v>0.62</v>
      </c>
      <c r="DKD4">
        <v>0.62</v>
      </c>
      <c r="DKE4">
        <v>0.62</v>
      </c>
      <c r="DKF4">
        <v>0.62</v>
      </c>
      <c r="DKG4">
        <v>0.62</v>
      </c>
      <c r="DKH4">
        <v>0.62</v>
      </c>
      <c r="DKI4">
        <v>0.62</v>
      </c>
      <c r="DKJ4">
        <v>0.62</v>
      </c>
      <c r="DKK4">
        <v>0.62</v>
      </c>
      <c r="DKL4">
        <v>0.62</v>
      </c>
      <c r="DKM4">
        <v>0.62</v>
      </c>
      <c r="DKN4">
        <v>0.62</v>
      </c>
      <c r="DKO4">
        <v>0.62</v>
      </c>
      <c r="DKP4">
        <v>0.62</v>
      </c>
      <c r="DKQ4">
        <v>0.62</v>
      </c>
      <c r="DKR4">
        <v>0.63</v>
      </c>
      <c r="DKS4">
        <v>0.63</v>
      </c>
      <c r="DKT4">
        <v>0.63</v>
      </c>
      <c r="DKU4">
        <v>0.63</v>
      </c>
      <c r="DKV4">
        <v>0.63</v>
      </c>
      <c r="DKW4">
        <v>0.63</v>
      </c>
      <c r="DKX4">
        <v>0.63</v>
      </c>
      <c r="DKY4">
        <v>0.63</v>
      </c>
      <c r="DKZ4">
        <v>0.63</v>
      </c>
      <c r="DLA4">
        <v>0.63</v>
      </c>
      <c r="DLB4">
        <v>0.63</v>
      </c>
      <c r="DLC4">
        <v>0.63</v>
      </c>
      <c r="DLD4">
        <v>0.63</v>
      </c>
      <c r="DLE4">
        <v>0.63</v>
      </c>
      <c r="DLF4">
        <v>0.63</v>
      </c>
      <c r="DLG4">
        <v>0.63</v>
      </c>
      <c r="DLH4">
        <v>0.63</v>
      </c>
      <c r="DLI4">
        <v>0.63</v>
      </c>
      <c r="DLJ4">
        <v>0.63</v>
      </c>
      <c r="DLK4">
        <v>0.63</v>
      </c>
      <c r="DLL4">
        <v>0.63</v>
      </c>
      <c r="DLM4">
        <v>0.63</v>
      </c>
      <c r="DLN4">
        <v>0.63</v>
      </c>
      <c r="DLO4">
        <v>0.63</v>
      </c>
      <c r="DLP4">
        <v>0.63</v>
      </c>
      <c r="DLQ4">
        <v>0.63</v>
      </c>
      <c r="DLR4">
        <v>0.63</v>
      </c>
      <c r="DLS4">
        <v>0.63</v>
      </c>
      <c r="DLT4">
        <v>0.63</v>
      </c>
      <c r="DLU4">
        <v>0.63</v>
      </c>
      <c r="DLV4">
        <v>0.63</v>
      </c>
      <c r="DLW4">
        <v>0.63</v>
      </c>
      <c r="DLX4">
        <v>0.63</v>
      </c>
      <c r="DLY4">
        <v>0.63</v>
      </c>
      <c r="DLZ4">
        <v>0.63</v>
      </c>
      <c r="DMA4">
        <v>0.63</v>
      </c>
      <c r="DMB4">
        <v>0.63</v>
      </c>
      <c r="DMC4">
        <v>0.63</v>
      </c>
      <c r="DMD4">
        <v>0.63</v>
      </c>
      <c r="DME4">
        <v>0.63</v>
      </c>
      <c r="DMF4">
        <v>0.63</v>
      </c>
      <c r="DMG4">
        <v>0.63</v>
      </c>
      <c r="DMH4">
        <v>0.64</v>
      </c>
      <c r="DMI4">
        <v>0.64</v>
      </c>
      <c r="DMJ4">
        <v>0.64</v>
      </c>
      <c r="DMK4">
        <v>0.64</v>
      </c>
      <c r="DML4">
        <v>0.64</v>
      </c>
      <c r="DMM4">
        <v>0.64</v>
      </c>
      <c r="DMN4">
        <v>0.64</v>
      </c>
      <c r="DMO4">
        <v>0.64</v>
      </c>
      <c r="DMP4">
        <v>0.64</v>
      </c>
      <c r="DMQ4">
        <v>0.64</v>
      </c>
      <c r="DMR4">
        <v>0.64</v>
      </c>
      <c r="DMS4">
        <v>0.64</v>
      </c>
      <c r="DMT4">
        <v>0.64</v>
      </c>
      <c r="DMU4">
        <v>0.64</v>
      </c>
      <c r="DMV4">
        <v>0.64</v>
      </c>
      <c r="DMW4">
        <v>0.64</v>
      </c>
      <c r="DMX4">
        <v>0.64</v>
      </c>
      <c r="DMY4">
        <v>0.64</v>
      </c>
      <c r="DMZ4">
        <v>0.64</v>
      </c>
      <c r="DNA4">
        <v>0.64</v>
      </c>
      <c r="DNB4">
        <v>0.64</v>
      </c>
      <c r="DNC4">
        <v>0.64</v>
      </c>
      <c r="DND4">
        <v>0.64</v>
      </c>
      <c r="DNE4">
        <v>0.64</v>
      </c>
      <c r="DNF4">
        <v>0.64</v>
      </c>
      <c r="DNG4">
        <v>0.64</v>
      </c>
      <c r="DNH4">
        <v>0.64</v>
      </c>
      <c r="DNI4">
        <v>0.64</v>
      </c>
      <c r="DNJ4">
        <v>0.64</v>
      </c>
      <c r="DNK4">
        <v>0.64</v>
      </c>
      <c r="DNL4">
        <v>0.64</v>
      </c>
      <c r="DNM4">
        <v>0.64</v>
      </c>
      <c r="DNN4">
        <v>0.64</v>
      </c>
      <c r="DNO4">
        <v>0.64</v>
      </c>
      <c r="DNP4">
        <v>0.64</v>
      </c>
      <c r="DNQ4">
        <v>0.64</v>
      </c>
      <c r="DNR4">
        <v>0.64</v>
      </c>
      <c r="DNS4">
        <v>0.64</v>
      </c>
      <c r="DNT4">
        <v>0.64</v>
      </c>
      <c r="DNU4">
        <v>0.64</v>
      </c>
      <c r="DNV4">
        <v>0.64</v>
      </c>
      <c r="DNW4">
        <v>0.65</v>
      </c>
      <c r="DNX4">
        <v>0.65</v>
      </c>
      <c r="DNY4">
        <v>0.65</v>
      </c>
      <c r="DNZ4">
        <v>0.65</v>
      </c>
      <c r="DOA4">
        <v>0.65</v>
      </c>
      <c r="DOB4">
        <v>0.65</v>
      </c>
      <c r="DOC4">
        <v>0.65</v>
      </c>
      <c r="DOD4">
        <v>0.65</v>
      </c>
      <c r="DOE4">
        <v>0.65</v>
      </c>
      <c r="DOF4">
        <v>0.65</v>
      </c>
      <c r="DOG4">
        <v>0.65</v>
      </c>
      <c r="DOH4">
        <v>0.65</v>
      </c>
      <c r="DOI4">
        <v>0.65</v>
      </c>
      <c r="DOJ4">
        <v>0.65</v>
      </c>
      <c r="DOK4">
        <v>0.65</v>
      </c>
      <c r="DOL4">
        <v>0.65</v>
      </c>
      <c r="DOM4">
        <v>0.65</v>
      </c>
      <c r="DON4">
        <v>0.65</v>
      </c>
      <c r="DOO4">
        <v>0.65</v>
      </c>
      <c r="DOP4">
        <v>0.65</v>
      </c>
      <c r="DOQ4">
        <v>0.65</v>
      </c>
      <c r="DOR4">
        <v>0.65</v>
      </c>
      <c r="DOS4">
        <v>0.65</v>
      </c>
      <c r="DOT4">
        <v>0.65</v>
      </c>
      <c r="DOU4">
        <v>0.65</v>
      </c>
      <c r="DOV4">
        <v>0.65</v>
      </c>
      <c r="DOW4">
        <v>0.65</v>
      </c>
      <c r="DOX4">
        <v>0.65</v>
      </c>
      <c r="DOY4">
        <v>0.65</v>
      </c>
      <c r="DOZ4">
        <v>0.65</v>
      </c>
      <c r="DPA4">
        <v>0.65</v>
      </c>
      <c r="DPB4">
        <v>0.65</v>
      </c>
      <c r="DPC4">
        <v>0.65</v>
      </c>
      <c r="DPD4">
        <v>0.65</v>
      </c>
      <c r="DPE4">
        <v>0.65</v>
      </c>
      <c r="DPF4">
        <v>0.65</v>
      </c>
      <c r="DPG4">
        <v>0.65</v>
      </c>
      <c r="DPH4">
        <v>0.65</v>
      </c>
      <c r="DPI4">
        <v>0.65</v>
      </c>
      <c r="DPJ4">
        <v>0.65</v>
      </c>
      <c r="DPK4">
        <v>0.65</v>
      </c>
      <c r="DPL4">
        <v>0.66</v>
      </c>
      <c r="DPM4">
        <v>0.66</v>
      </c>
      <c r="DPN4">
        <v>0.66</v>
      </c>
      <c r="DPO4">
        <v>0.66</v>
      </c>
      <c r="DPP4">
        <v>0.66</v>
      </c>
      <c r="DPQ4">
        <v>0.66</v>
      </c>
      <c r="DPR4">
        <v>0.66</v>
      </c>
      <c r="DPS4">
        <v>0.66</v>
      </c>
      <c r="DPT4">
        <v>0.66</v>
      </c>
      <c r="DPU4">
        <v>0.66</v>
      </c>
      <c r="DPV4">
        <v>0.66</v>
      </c>
      <c r="DPW4">
        <v>0.66</v>
      </c>
      <c r="DPX4">
        <v>0.66</v>
      </c>
      <c r="DPY4">
        <v>0.66</v>
      </c>
      <c r="DPZ4">
        <v>0.66</v>
      </c>
      <c r="DQA4">
        <v>0.66</v>
      </c>
      <c r="DQB4">
        <v>0.66</v>
      </c>
      <c r="DQC4">
        <v>0.66</v>
      </c>
      <c r="DQD4">
        <v>0.66</v>
      </c>
      <c r="DQE4">
        <v>0.66</v>
      </c>
      <c r="DQF4">
        <v>0.66</v>
      </c>
      <c r="DQG4">
        <v>0.66</v>
      </c>
      <c r="DQH4">
        <v>0.66</v>
      </c>
      <c r="DQI4">
        <v>0.66</v>
      </c>
      <c r="DQJ4">
        <v>0.66</v>
      </c>
      <c r="DQK4">
        <v>0.66</v>
      </c>
      <c r="DQL4">
        <v>0.66</v>
      </c>
      <c r="DQM4">
        <v>0.66</v>
      </c>
      <c r="DQN4">
        <v>0.66</v>
      </c>
      <c r="DQO4">
        <v>0.66</v>
      </c>
      <c r="DQP4">
        <v>0.66</v>
      </c>
      <c r="DQQ4">
        <v>0.66</v>
      </c>
      <c r="DQR4">
        <v>0.66</v>
      </c>
      <c r="DQS4">
        <v>0.66</v>
      </c>
      <c r="DQT4">
        <v>0.66</v>
      </c>
      <c r="DQU4">
        <v>0.66</v>
      </c>
      <c r="DQV4">
        <v>0.66</v>
      </c>
      <c r="DQW4">
        <v>0.66</v>
      </c>
      <c r="DQX4">
        <v>0.66</v>
      </c>
      <c r="DQY4">
        <v>0.66</v>
      </c>
      <c r="DQZ4">
        <v>0.67</v>
      </c>
      <c r="DRA4">
        <v>0.67</v>
      </c>
      <c r="DRB4">
        <v>0.67</v>
      </c>
      <c r="DRC4">
        <v>0.67</v>
      </c>
      <c r="DRD4">
        <v>0.67</v>
      </c>
      <c r="DRE4">
        <v>0.67</v>
      </c>
      <c r="DRF4">
        <v>0.67</v>
      </c>
      <c r="DRG4">
        <v>0.67</v>
      </c>
      <c r="DRH4">
        <v>0.67</v>
      </c>
      <c r="DRI4">
        <v>0.67</v>
      </c>
      <c r="DRJ4">
        <v>0.67</v>
      </c>
      <c r="DRK4">
        <v>0.67</v>
      </c>
      <c r="DRL4">
        <v>0.67</v>
      </c>
      <c r="DRM4">
        <v>0.67</v>
      </c>
      <c r="DRN4">
        <v>0.67</v>
      </c>
      <c r="DRO4">
        <v>0.67</v>
      </c>
      <c r="DRP4">
        <v>0.67</v>
      </c>
      <c r="DRQ4">
        <v>0.67</v>
      </c>
      <c r="DRR4">
        <v>0.67</v>
      </c>
      <c r="DRS4">
        <v>0.67</v>
      </c>
      <c r="DRT4">
        <v>0.67</v>
      </c>
      <c r="DRU4">
        <v>0.67</v>
      </c>
      <c r="DRV4">
        <v>0.67</v>
      </c>
      <c r="DRW4">
        <v>0.67</v>
      </c>
      <c r="DRX4">
        <v>0.67</v>
      </c>
      <c r="DRY4">
        <v>0.67</v>
      </c>
      <c r="DRZ4">
        <v>0.67</v>
      </c>
      <c r="DSA4">
        <v>0.67</v>
      </c>
      <c r="DSB4">
        <v>0.67</v>
      </c>
      <c r="DSC4">
        <v>0.67</v>
      </c>
      <c r="DSD4">
        <v>0.67</v>
      </c>
      <c r="DSE4">
        <v>0.67</v>
      </c>
      <c r="DSF4">
        <v>0.67</v>
      </c>
      <c r="DSG4">
        <v>0.67</v>
      </c>
      <c r="DSH4">
        <v>0.67</v>
      </c>
      <c r="DSI4">
        <v>0.67</v>
      </c>
      <c r="DSJ4">
        <v>0.67</v>
      </c>
      <c r="DSK4">
        <v>0.67</v>
      </c>
      <c r="DSL4">
        <v>0.67</v>
      </c>
      <c r="DSM4">
        <v>0.67</v>
      </c>
      <c r="DSN4">
        <v>0.67</v>
      </c>
      <c r="DSO4">
        <v>0.68</v>
      </c>
      <c r="DSP4">
        <v>0.68</v>
      </c>
      <c r="DSQ4">
        <v>0.68</v>
      </c>
      <c r="DSR4">
        <v>0.68</v>
      </c>
      <c r="DSS4">
        <v>0.68</v>
      </c>
      <c r="DST4">
        <v>0.68</v>
      </c>
      <c r="DSU4">
        <v>0.68</v>
      </c>
      <c r="DSV4">
        <v>0.68</v>
      </c>
      <c r="DSW4">
        <v>0.68</v>
      </c>
      <c r="DSX4">
        <v>0.68</v>
      </c>
      <c r="DSY4">
        <v>0.68</v>
      </c>
      <c r="DSZ4">
        <v>0.68</v>
      </c>
      <c r="DTA4">
        <v>0.68</v>
      </c>
      <c r="DTB4">
        <v>0.68</v>
      </c>
      <c r="DTC4">
        <v>0.68</v>
      </c>
      <c r="DTD4">
        <v>0.68</v>
      </c>
      <c r="DTE4">
        <v>0.68</v>
      </c>
      <c r="DTF4">
        <v>0.68</v>
      </c>
      <c r="DTG4">
        <v>0.68</v>
      </c>
      <c r="DTH4">
        <v>0.68</v>
      </c>
      <c r="DTI4">
        <v>0.68</v>
      </c>
      <c r="DTJ4">
        <v>0.68</v>
      </c>
      <c r="DTK4">
        <v>0.68</v>
      </c>
      <c r="DTL4">
        <v>0.68</v>
      </c>
      <c r="DTM4">
        <v>0.68</v>
      </c>
      <c r="DTN4">
        <v>0.68</v>
      </c>
      <c r="DTO4">
        <v>0.68</v>
      </c>
      <c r="DTP4">
        <v>0.68</v>
      </c>
      <c r="DTQ4">
        <v>0.68</v>
      </c>
      <c r="DTR4">
        <v>0.68</v>
      </c>
      <c r="DTS4">
        <v>0.68</v>
      </c>
      <c r="DTT4">
        <v>0.68</v>
      </c>
      <c r="DTU4">
        <v>0.68</v>
      </c>
      <c r="DTV4">
        <v>0.68</v>
      </c>
      <c r="DTW4">
        <v>0.68</v>
      </c>
      <c r="DTX4">
        <v>0.68</v>
      </c>
      <c r="DTY4">
        <v>0.68</v>
      </c>
      <c r="DTZ4">
        <v>0.68</v>
      </c>
      <c r="DUA4">
        <v>0.68</v>
      </c>
      <c r="DUB4">
        <v>0.68</v>
      </c>
      <c r="DUC4">
        <v>0.68</v>
      </c>
      <c r="DUD4">
        <v>0.69</v>
      </c>
      <c r="DUE4">
        <v>0.69</v>
      </c>
      <c r="DUF4">
        <v>0.69</v>
      </c>
      <c r="DUG4">
        <v>0.69</v>
      </c>
      <c r="DUH4">
        <v>0.69</v>
      </c>
      <c r="DUI4">
        <v>0.69</v>
      </c>
      <c r="DUJ4">
        <v>0.69</v>
      </c>
      <c r="DUK4">
        <v>0.69</v>
      </c>
      <c r="DUL4">
        <v>0.69</v>
      </c>
      <c r="DUM4">
        <v>0.69</v>
      </c>
      <c r="DUN4">
        <v>0.69</v>
      </c>
      <c r="DUO4">
        <v>0.69</v>
      </c>
      <c r="DUP4">
        <v>0.69</v>
      </c>
      <c r="DUQ4">
        <v>0.69</v>
      </c>
      <c r="DUR4">
        <v>0.69</v>
      </c>
      <c r="DUS4">
        <v>0.69</v>
      </c>
      <c r="DUT4">
        <v>0.69</v>
      </c>
      <c r="DUU4">
        <v>0.69</v>
      </c>
      <c r="DUV4">
        <v>0.69</v>
      </c>
      <c r="DUW4">
        <v>0.69</v>
      </c>
      <c r="DUX4">
        <v>0.69</v>
      </c>
      <c r="DUY4">
        <v>0.69</v>
      </c>
      <c r="DUZ4">
        <v>0.69</v>
      </c>
      <c r="DVA4">
        <v>0.69</v>
      </c>
      <c r="DVB4">
        <v>0.69</v>
      </c>
      <c r="DVC4">
        <v>0.69</v>
      </c>
      <c r="DVD4">
        <v>0.69</v>
      </c>
      <c r="DVE4">
        <v>0.69</v>
      </c>
      <c r="DVF4">
        <v>0.69</v>
      </c>
      <c r="DVG4">
        <v>0.69</v>
      </c>
      <c r="DVH4">
        <v>0.69</v>
      </c>
      <c r="DVI4">
        <v>0.69</v>
      </c>
      <c r="DVJ4">
        <v>0.69</v>
      </c>
      <c r="DVK4">
        <v>0.69</v>
      </c>
      <c r="DVL4">
        <v>0.69</v>
      </c>
      <c r="DVM4">
        <v>0.69</v>
      </c>
      <c r="DVN4">
        <v>0.69</v>
      </c>
      <c r="DVO4">
        <v>0.69</v>
      </c>
      <c r="DVP4">
        <v>0.69</v>
      </c>
      <c r="DVQ4">
        <v>0.7</v>
      </c>
      <c r="DVR4">
        <v>0.7</v>
      </c>
      <c r="DVS4">
        <v>0.7</v>
      </c>
      <c r="DVT4">
        <v>0.7</v>
      </c>
      <c r="DVU4">
        <v>0.7</v>
      </c>
      <c r="DVV4">
        <v>0.7</v>
      </c>
      <c r="DVW4">
        <v>0.7</v>
      </c>
      <c r="DVX4">
        <v>0.7</v>
      </c>
      <c r="DVY4">
        <v>0.7</v>
      </c>
      <c r="DVZ4">
        <v>0.7</v>
      </c>
      <c r="DWA4">
        <v>0.7</v>
      </c>
      <c r="DWB4">
        <v>0.7</v>
      </c>
      <c r="DWC4">
        <v>0.7</v>
      </c>
      <c r="DWD4">
        <v>0.7</v>
      </c>
      <c r="DWE4">
        <v>0.7</v>
      </c>
      <c r="DWF4">
        <v>0.7</v>
      </c>
      <c r="DWG4">
        <v>0.7</v>
      </c>
      <c r="DWH4">
        <v>0.7</v>
      </c>
      <c r="DWI4">
        <v>0.7</v>
      </c>
      <c r="DWJ4">
        <v>0.7</v>
      </c>
      <c r="DWK4">
        <v>0.7</v>
      </c>
      <c r="DWL4">
        <v>0.7</v>
      </c>
      <c r="DWM4">
        <v>0.7</v>
      </c>
      <c r="DWN4">
        <v>0.7</v>
      </c>
      <c r="DWO4">
        <v>0.7</v>
      </c>
      <c r="DWP4">
        <v>0.7</v>
      </c>
      <c r="DWQ4">
        <v>0.7</v>
      </c>
      <c r="DWR4">
        <v>0.7</v>
      </c>
      <c r="DWS4">
        <v>0.7</v>
      </c>
      <c r="DWT4">
        <v>0.7</v>
      </c>
      <c r="DWU4">
        <v>0.7</v>
      </c>
      <c r="DWV4">
        <v>0.7</v>
      </c>
      <c r="DWW4">
        <v>0.7</v>
      </c>
      <c r="DWX4">
        <v>0.7</v>
      </c>
      <c r="DWY4">
        <v>0.7</v>
      </c>
      <c r="DWZ4">
        <v>0.7</v>
      </c>
      <c r="DXA4">
        <v>0.7</v>
      </c>
      <c r="DXB4">
        <v>0.7</v>
      </c>
      <c r="DXC4">
        <v>0.71</v>
      </c>
      <c r="DXD4">
        <v>0.71</v>
      </c>
      <c r="DXE4">
        <v>0.71</v>
      </c>
      <c r="DXF4">
        <v>0.71</v>
      </c>
      <c r="DXG4">
        <v>0.71</v>
      </c>
      <c r="DXH4">
        <v>0.71</v>
      </c>
      <c r="DXI4">
        <v>0.71</v>
      </c>
      <c r="DXJ4">
        <v>0.71</v>
      </c>
      <c r="DXK4">
        <v>0.71</v>
      </c>
      <c r="DXL4">
        <v>0.71</v>
      </c>
      <c r="DXM4">
        <v>0.71</v>
      </c>
      <c r="DXN4">
        <v>0.71</v>
      </c>
      <c r="DXO4">
        <v>0.71</v>
      </c>
      <c r="DXP4">
        <v>0.71</v>
      </c>
      <c r="DXQ4">
        <v>0.71</v>
      </c>
      <c r="DXR4">
        <v>0.71</v>
      </c>
      <c r="DXS4">
        <v>0.71</v>
      </c>
      <c r="DXT4">
        <v>0.71</v>
      </c>
      <c r="DXU4">
        <v>0.71</v>
      </c>
      <c r="DXV4">
        <v>0.71</v>
      </c>
      <c r="DXW4">
        <v>0.71</v>
      </c>
      <c r="DXX4">
        <v>0.71</v>
      </c>
      <c r="DXY4">
        <v>0.71</v>
      </c>
      <c r="DXZ4">
        <v>0.71</v>
      </c>
      <c r="DYA4">
        <v>0.71</v>
      </c>
      <c r="DYB4">
        <v>0.71</v>
      </c>
      <c r="DYC4">
        <v>0.71</v>
      </c>
      <c r="DYD4">
        <v>0.71</v>
      </c>
      <c r="DYE4">
        <v>0.71</v>
      </c>
      <c r="DYF4">
        <v>0.71</v>
      </c>
      <c r="DYG4">
        <v>0.71</v>
      </c>
      <c r="DYH4">
        <v>0.71</v>
      </c>
      <c r="DYI4">
        <v>0.71</v>
      </c>
      <c r="DYJ4">
        <v>0.71</v>
      </c>
      <c r="DYK4">
        <v>0.71</v>
      </c>
      <c r="DYL4">
        <v>0.71</v>
      </c>
      <c r="DYM4">
        <v>0.71</v>
      </c>
      <c r="DYN4">
        <v>0.72</v>
      </c>
      <c r="DYO4">
        <v>0.72</v>
      </c>
      <c r="DYP4">
        <v>0.72</v>
      </c>
      <c r="DYQ4">
        <v>0.72</v>
      </c>
      <c r="DYR4">
        <v>0.72</v>
      </c>
      <c r="DYS4">
        <v>0.72</v>
      </c>
      <c r="DYT4">
        <v>0.72</v>
      </c>
      <c r="DYU4">
        <v>0.72</v>
      </c>
      <c r="DYV4">
        <v>0.72</v>
      </c>
      <c r="DYW4">
        <v>0.72</v>
      </c>
      <c r="DYX4">
        <v>0.72</v>
      </c>
      <c r="DYY4">
        <v>0.72</v>
      </c>
      <c r="DYZ4">
        <v>0.72</v>
      </c>
      <c r="DZA4">
        <v>0.72</v>
      </c>
      <c r="DZB4">
        <v>0.72</v>
      </c>
      <c r="DZC4">
        <v>0.72</v>
      </c>
      <c r="DZD4">
        <v>0.72</v>
      </c>
      <c r="DZE4">
        <v>0.72</v>
      </c>
      <c r="DZF4">
        <v>0.72</v>
      </c>
      <c r="DZG4">
        <v>0.72</v>
      </c>
      <c r="DZH4">
        <v>0.72</v>
      </c>
      <c r="DZI4">
        <v>0.72</v>
      </c>
      <c r="DZJ4">
        <v>0.72</v>
      </c>
      <c r="DZK4">
        <v>0.72</v>
      </c>
      <c r="DZL4">
        <v>0.72</v>
      </c>
      <c r="DZM4">
        <v>0.72</v>
      </c>
      <c r="DZN4">
        <v>0.72</v>
      </c>
      <c r="DZO4">
        <v>0.72</v>
      </c>
      <c r="DZP4">
        <v>0.72</v>
      </c>
      <c r="DZQ4">
        <v>0.72</v>
      </c>
      <c r="DZR4">
        <v>0.72</v>
      </c>
      <c r="DZS4">
        <v>0.72</v>
      </c>
      <c r="DZT4">
        <v>0.72</v>
      </c>
      <c r="DZU4">
        <v>0.72</v>
      </c>
      <c r="DZV4">
        <v>0.72</v>
      </c>
      <c r="DZW4">
        <v>0.72</v>
      </c>
      <c r="DZX4">
        <v>0.73</v>
      </c>
      <c r="DZY4">
        <v>0.73</v>
      </c>
      <c r="DZZ4">
        <v>0.73</v>
      </c>
      <c r="EAA4">
        <v>0.73</v>
      </c>
      <c r="EAB4">
        <v>0.73</v>
      </c>
      <c r="EAC4">
        <v>0.73</v>
      </c>
      <c r="EAD4">
        <v>0.73</v>
      </c>
      <c r="EAE4">
        <v>0.73</v>
      </c>
      <c r="EAF4">
        <v>0.73</v>
      </c>
      <c r="EAG4">
        <v>0.73</v>
      </c>
      <c r="EAH4">
        <v>0.73</v>
      </c>
      <c r="EAI4">
        <v>0.73</v>
      </c>
      <c r="EAJ4">
        <v>0.73</v>
      </c>
      <c r="EAK4">
        <v>0.73</v>
      </c>
      <c r="EAL4">
        <v>0.73</v>
      </c>
      <c r="EAM4">
        <v>0.73</v>
      </c>
      <c r="EAN4">
        <v>0.73</v>
      </c>
      <c r="EAO4">
        <v>0.73</v>
      </c>
      <c r="EAP4">
        <v>0.73</v>
      </c>
      <c r="EAQ4">
        <v>0.73</v>
      </c>
      <c r="EAR4">
        <v>0.73</v>
      </c>
      <c r="EAS4">
        <v>0.73</v>
      </c>
      <c r="EAT4">
        <v>0.73</v>
      </c>
      <c r="EAU4">
        <v>0.73</v>
      </c>
      <c r="EAV4">
        <v>0.73</v>
      </c>
      <c r="EAW4">
        <v>0.73</v>
      </c>
      <c r="EAX4">
        <v>0.73</v>
      </c>
      <c r="EAY4">
        <v>0.73</v>
      </c>
      <c r="EAZ4">
        <v>0.73</v>
      </c>
      <c r="EBA4">
        <v>0.73</v>
      </c>
      <c r="EBB4">
        <v>0.73</v>
      </c>
      <c r="EBC4">
        <v>0.73</v>
      </c>
      <c r="EBD4">
        <v>0.73</v>
      </c>
      <c r="EBE4">
        <v>0.73</v>
      </c>
      <c r="EBF4">
        <v>0.73</v>
      </c>
      <c r="EBG4">
        <v>0.74</v>
      </c>
      <c r="EBH4">
        <v>0.74</v>
      </c>
      <c r="EBI4">
        <v>0.74</v>
      </c>
      <c r="EBJ4">
        <v>0.74</v>
      </c>
      <c r="EBK4">
        <v>0.74</v>
      </c>
      <c r="EBL4">
        <v>0.74</v>
      </c>
      <c r="EBM4">
        <v>0.74</v>
      </c>
      <c r="EBN4">
        <v>0.74</v>
      </c>
      <c r="EBO4">
        <v>0.74</v>
      </c>
      <c r="EBP4">
        <v>0.74</v>
      </c>
      <c r="EBQ4">
        <v>0.74</v>
      </c>
      <c r="EBR4">
        <v>0.74</v>
      </c>
      <c r="EBS4">
        <v>0.74</v>
      </c>
      <c r="EBT4">
        <v>0.74</v>
      </c>
      <c r="EBU4">
        <v>0.74</v>
      </c>
      <c r="EBV4">
        <v>0.74</v>
      </c>
      <c r="EBW4">
        <v>0.74</v>
      </c>
      <c r="EBX4">
        <v>0.74</v>
      </c>
      <c r="EBY4">
        <v>0.74</v>
      </c>
      <c r="EBZ4">
        <v>0.74</v>
      </c>
      <c r="ECA4">
        <v>0.74</v>
      </c>
      <c r="ECB4">
        <v>0.74</v>
      </c>
      <c r="ECC4">
        <v>0.74</v>
      </c>
      <c r="ECD4">
        <v>0.74</v>
      </c>
      <c r="ECE4">
        <v>0.74</v>
      </c>
      <c r="ECF4">
        <v>0.74</v>
      </c>
      <c r="ECG4">
        <v>0.74</v>
      </c>
      <c r="ECH4">
        <v>0.74</v>
      </c>
      <c r="ECI4">
        <v>0.74</v>
      </c>
      <c r="ECJ4">
        <v>0.74</v>
      </c>
      <c r="ECK4">
        <v>0.74</v>
      </c>
      <c r="ECL4">
        <v>0.74</v>
      </c>
      <c r="ECM4">
        <v>0.74</v>
      </c>
      <c r="ECN4">
        <v>0.75</v>
      </c>
      <c r="ECO4">
        <v>0.75</v>
      </c>
      <c r="ECP4">
        <v>0.75</v>
      </c>
      <c r="ECQ4">
        <v>0.75</v>
      </c>
      <c r="ECR4">
        <v>0.75</v>
      </c>
      <c r="ECS4">
        <v>0.75</v>
      </c>
      <c r="ECT4">
        <v>0.75</v>
      </c>
      <c r="ECU4">
        <v>0.75</v>
      </c>
      <c r="ECV4">
        <v>0.75</v>
      </c>
      <c r="ECW4">
        <v>0.75</v>
      </c>
      <c r="ECX4">
        <v>0.75</v>
      </c>
      <c r="ECY4">
        <v>0.75</v>
      </c>
      <c r="ECZ4">
        <v>0.75</v>
      </c>
      <c r="EDA4">
        <v>0.75</v>
      </c>
      <c r="EDB4">
        <v>0.75</v>
      </c>
      <c r="EDC4">
        <v>0.75</v>
      </c>
      <c r="EDD4">
        <v>0.75</v>
      </c>
      <c r="EDE4">
        <v>0.75</v>
      </c>
      <c r="EDF4">
        <v>0.75</v>
      </c>
      <c r="EDG4">
        <v>0.75</v>
      </c>
      <c r="EDH4">
        <v>0.75</v>
      </c>
      <c r="EDI4">
        <v>0.75</v>
      </c>
      <c r="EDJ4">
        <v>0.75</v>
      </c>
      <c r="EDK4">
        <v>0.75</v>
      </c>
      <c r="EDL4">
        <v>0.75</v>
      </c>
      <c r="EDM4">
        <v>0.75</v>
      </c>
      <c r="EDN4">
        <v>0.75</v>
      </c>
      <c r="EDO4">
        <v>0.75</v>
      </c>
      <c r="EDP4">
        <v>0.75</v>
      </c>
      <c r="EDQ4">
        <v>0.75</v>
      </c>
      <c r="EDR4">
        <v>0.75</v>
      </c>
      <c r="EDS4">
        <v>0.75</v>
      </c>
      <c r="EDT4">
        <v>0.76</v>
      </c>
      <c r="EDU4">
        <v>0.76</v>
      </c>
      <c r="EDV4">
        <v>0.76</v>
      </c>
      <c r="EDW4">
        <v>0.76</v>
      </c>
      <c r="EDX4">
        <v>0.76</v>
      </c>
      <c r="EDY4">
        <v>0.76</v>
      </c>
      <c r="EDZ4">
        <v>0.76</v>
      </c>
      <c r="EEA4">
        <v>0.76</v>
      </c>
      <c r="EEB4">
        <v>0.76</v>
      </c>
      <c r="EEC4">
        <v>0.76</v>
      </c>
      <c r="EED4">
        <v>0.76</v>
      </c>
      <c r="EEE4">
        <v>0.76</v>
      </c>
      <c r="EEF4">
        <v>0.76</v>
      </c>
      <c r="EEG4">
        <v>0.76</v>
      </c>
      <c r="EEH4">
        <v>0.76</v>
      </c>
      <c r="EEI4">
        <v>0.76</v>
      </c>
      <c r="EEJ4">
        <v>0.76</v>
      </c>
      <c r="EEK4">
        <v>0.76</v>
      </c>
      <c r="EEL4">
        <v>0.76</v>
      </c>
      <c r="EEM4">
        <v>0.76</v>
      </c>
      <c r="EEN4">
        <v>0.76</v>
      </c>
      <c r="EEO4">
        <v>0.76</v>
      </c>
      <c r="EEP4">
        <v>0.76</v>
      </c>
      <c r="EEQ4">
        <v>0.76</v>
      </c>
      <c r="EER4">
        <v>0.76</v>
      </c>
      <c r="EES4">
        <v>0.76</v>
      </c>
      <c r="EET4">
        <v>0.76</v>
      </c>
      <c r="EEU4">
        <v>0.76</v>
      </c>
      <c r="EEV4">
        <v>0.76</v>
      </c>
      <c r="EEW4">
        <v>0.76</v>
      </c>
      <c r="EEX4">
        <v>0.76</v>
      </c>
      <c r="EEY4">
        <v>0.77</v>
      </c>
      <c r="EEZ4">
        <v>0.77</v>
      </c>
      <c r="EFA4">
        <v>0.77</v>
      </c>
      <c r="EFB4">
        <v>0.77</v>
      </c>
      <c r="EFC4">
        <v>0.77</v>
      </c>
      <c r="EFD4">
        <v>0.77</v>
      </c>
      <c r="EFE4">
        <v>0.77</v>
      </c>
      <c r="EFF4">
        <v>0.77</v>
      </c>
      <c r="EFG4">
        <v>0.77</v>
      </c>
      <c r="EFH4">
        <v>0.77</v>
      </c>
      <c r="EFI4">
        <v>0.77</v>
      </c>
      <c r="EFJ4">
        <v>0.77</v>
      </c>
      <c r="EFK4">
        <v>0.77</v>
      </c>
      <c r="EFL4">
        <v>0.77</v>
      </c>
      <c r="EFM4">
        <v>0.77</v>
      </c>
      <c r="EFN4">
        <v>0.77</v>
      </c>
      <c r="EFO4">
        <v>0.77</v>
      </c>
      <c r="EFP4">
        <v>0.77</v>
      </c>
      <c r="EFQ4">
        <v>0.77</v>
      </c>
      <c r="EFR4">
        <v>0.77</v>
      </c>
      <c r="EFS4">
        <v>0.77</v>
      </c>
      <c r="EFT4">
        <v>0.77</v>
      </c>
      <c r="EFU4">
        <v>0.77</v>
      </c>
      <c r="EFV4">
        <v>0.77</v>
      </c>
      <c r="EFW4">
        <v>0.77</v>
      </c>
      <c r="EFX4">
        <v>0.77</v>
      </c>
      <c r="EFY4">
        <v>0.77</v>
      </c>
      <c r="EFZ4">
        <v>0.77</v>
      </c>
      <c r="EGA4">
        <v>0.77</v>
      </c>
      <c r="EGB4">
        <v>0.78</v>
      </c>
      <c r="EGC4">
        <v>0.78</v>
      </c>
      <c r="EGD4">
        <v>0.78</v>
      </c>
      <c r="EGE4">
        <v>0.78</v>
      </c>
      <c r="EGF4">
        <v>0.78</v>
      </c>
      <c r="EGG4">
        <v>0.78</v>
      </c>
      <c r="EGH4">
        <v>0.78</v>
      </c>
      <c r="EGI4">
        <v>0.78</v>
      </c>
      <c r="EGJ4">
        <v>0.78</v>
      </c>
      <c r="EGK4">
        <v>0.78</v>
      </c>
      <c r="EGL4">
        <v>0.78</v>
      </c>
      <c r="EGM4">
        <v>0.78</v>
      </c>
      <c r="EGN4">
        <v>0.78</v>
      </c>
      <c r="EGO4">
        <v>0.78</v>
      </c>
      <c r="EGP4">
        <v>0.78</v>
      </c>
      <c r="EGQ4">
        <v>0.78</v>
      </c>
      <c r="EGR4">
        <v>0.78</v>
      </c>
      <c r="EGS4">
        <v>0.78</v>
      </c>
      <c r="EGT4">
        <v>0.78</v>
      </c>
      <c r="EGU4">
        <v>0.78</v>
      </c>
      <c r="EGV4">
        <v>0.78</v>
      </c>
      <c r="EGW4">
        <v>0.78</v>
      </c>
      <c r="EGX4">
        <v>0.78</v>
      </c>
      <c r="EGY4">
        <v>0.78</v>
      </c>
      <c r="EGZ4">
        <v>0.78</v>
      </c>
      <c r="EHA4">
        <v>0.78</v>
      </c>
      <c r="EHB4">
        <v>0.78</v>
      </c>
      <c r="EHC4">
        <v>0.78</v>
      </c>
      <c r="EHD4">
        <v>0.78</v>
      </c>
      <c r="EHE4">
        <v>0.79</v>
      </c>
      <c r="EHF4">
        <v>0.79</v>
      </c>
      <c r="EHG4">
        <v>0.79</v>
      </c>
      <c r="EHH4">
        <v>0.79</v>
      </c>
      <c r="EHI4">
        <v>0.79</v>
      </c>
      <c r="EHJ4">
        <v>0.79</v>
      </c>
      <c r="EHK4">
        <v>0.79</v>
      </c>
      <c r="EHL4">
        <v>0.79</v>
      </c>
      <c r="EHM4">
        <v>0.79</v>
      </c>
      <c r="EHN4">
        <v>0.79</v>
      </c>
      <c r="EHO4">
        <v>0.79</v>
      </c>
      <c r="EHP4">
        <v>0.79</v>
      </c>
      <c r="EHQ4">
        <v>0.79</v>
      </c>
      <c r="EHR4">
        <v>0.79</v>
      </c>
      <c r="EHS4">
        <v>0.79</v>
      </c>
      <c r="EHT4">
        <v>0.79</v>
      </c>
      <c r="EHU4">
        <v>0.79</v>
      </c>
      <c r="EHV4">
        <v>0.79</v>
      </c>
      <c r="EHW4">
        <v>0.79</v>
      </c>
      <c r="EHX4">
        <v>0.79</v>
      </c>
      <c r="EHY4">
        <v>0.79</v>
      </c>
      <c r="EHZ4">
        <v>0.79</v>
      </c>
      <c r="EIA4">
        <v>0.79</v>
      </c>
      <c r="EIB4">
        <v>0.79</v>
      </c>
      <c r="EIC4">
        <v>0.79</v>
      </c>
      <c r="EID4">
        <v>0.79</v>
      </c>
      <c r="EIE4">
        <v>0.79</v>
      </c>
      <c r="EIF4">
        <v>0.8</v>
      </c>
      <c r="EIG4">
        <v>0.8</v>
      </c>
      <c r="EIH4">
        <v>0.8</v>
      </c>
      <c r="EII4">
        <v>0.8</v>
      </c>
      <c r="EIJ4">
        <v>0.8</v>
      </c>
      <c r="EIK4">
        <v>0.8</v>
      </c>
      <c r="EIL4">
        <v>0.8</v>
      </c>
      <c r="EIM4">
        <v>0.8</v>
      </c>
      <c r="EIN4">
        <v>0.8</v>
      </c>
      <c r="EIO4">
        <v>0.8</v>
      </c>
      <c r="EIP4">
        <v>0.8</v>
      </c>
      <c r="EIQ4">
        <v>0.8</v>
      </c>
      <c r="EIR4">
        <v>0.8</v>
      </c>
      <c r="EIS4">
        <v>0.8</v>
      </c>
      <c r="EIT4">
        <v>0.8</v>
      </c>
      <c r="EIU4">
        <v>0.8</v>
      </c>
      <c r="EIV4">
        <v>0.8</v>
      </c>
      <c r="EIW4">
        <v>0.8</v>
      </c>
      <c r="EIX4">
        <v>0.8</v>
      </c>
      <c r="EIY4">
        <v>0.8</v>
      </c>
      <c r="EIZ4">
        <v>0.8</v>
      </c>
      <c r="EJA4">
        <v>0.8</v>
      </c>
      <c r="EJB4">
        <v>0.8</v>
      </c>
      <c r="EJC4">
        <v>0.8</v>
      </c>
      <c r="EJD4">
        <v>0.8</v>
      </c>
      <c r="EJE4">
        <v>0.8</v>
      </c>
      <c r="EJF4">
        <v>0.81</v>
      </c>
      <c r="EJG4">
        <v>0.81</v>
      </c>
      <c r="EJH4">
        <v>0.81</v>
      </c>
      <c r="EJI4">
        <v>0.81</v>
      </c>
      <c r="EJJ4">
        <v>0.81</v>
      </c>
      <c r="EJK4">
        <v>0.81</v>
      </c>
      <c r="EJL4">
        <v>0.81</v>
      </c>
      <c r="EJM4">
        <v>0.81</v>
      </c>
      <c r="EJN4">
        <v>0.81</v>
      </c>
      <c r="EJO4">
        <v>0.81</v>
      </c>
      <c r="EJP4">
        <v>0.81</v>
      </c>
      <c r="EJQ4">
        <v>0.81</v>
      </c>
      <c r="EJR4">
        <v>0.81</v>
      </c>
      <c r="EJS4">
        <v>0.81</v>
      </c>
      <c r="EJT4">
        <v>0.81</v>
      </c>
      <c r="EJU4">
        <v>0.81</v>
      </c>
      <c r="EJV4">
        <v>0.81</v>
      </c>
      <c r="EJW4">
        <v>0.81</v>
      </c>
      <c r="EJX4">
        <v>0.81</v>
      </c>
      <c r="EJY4">
        <v>0.81</v>
      </c>
      <c r="EJZ4">
        <v>0.81</v>
      </c>
      <c r="EKA4">
        <v>0.81</v>
      </c>
      <c r="EKB4">
        <v>0.81</v>
      </c>
      <c r="EKC4">
        <v>0.81</v>
      </c>
      <c r="EKD4">
        <v>0.81</v>
      </c>
      <c r="EKE4">
        <v>0.82</v>
      </c>
      <c r="EKF4">
        <v>0.82</v>
      </c>
      <c r="EKG4">
        <v>0.82</v>
      </c>
      <c r="EKH4">
        <v>0.82</v>
      </c>
      <c r="EKI4">
        <v>0.82</v>
      </c>
      <c r="EKJ4">
        <v>0.82</v>
      </c>
      <c r="EKK4">
        <v>0.82</v>
      </c>
      <c r="EKL4">
        <v>0.82</v>
      </c>
      <c r="EKM4">
        <v>0.82</v>
      </c>
      <c r="EKN4">
        <v>0.82</v>
      </c>
      <c r="EKO4">
        <v>0.82</v>
      </c>
      <c r="EKP4">
        <v>0.82</v>
      </c>
      <c r="EKQ4">
        <v>0.82</v>
      </c>
      <c r="EKR4">
        <v>0.82</v>
      </c>
      <c r="EKS4">
        <v>0.82</v>
      </c>
      <c r="EKT4">
        <v>0.82</v>
      </c>
      <c r="EKU4">
        <v>0.82</v>
      </c>
      <c r="EKV4">
        <v>0.82</v>
      </c>
      <c r="EKW4">
        <v>0.82</v>
      </c>
      <c r="EKX4">
        <v>0.82</v>
      </c>
      <c r="EKY4">
        <v>0.82</v>
      </c>
      <c r="EKZ4">
        <v>0.82</v>
      </c>
      <c r="ELA4">
        <v>0.82</v>
      </c>
      <c r="ELB4">
        <v>0.82</v>
      </c>
      <c r="ELC4">
        <v>0.83</v>
      </c>
      <c r="ELD4">
        <v>0.83</v>
      </c>
      <c r="ELE4">
        <v>0.83</v>
      </c>
      <c r="ELF4">
        <v>0.83</v>
      </c>
      <c r="ELG4">
        <v>0.83</v>
      </c>
      <c r="ELH4">
        <v>0.83</v>
      </c>
      <c r="ELI4">
        <v>0.83</v>
      </c>
      <c r="ELJ4">
        <v>0.83</v>
      </c>
      <c r="ELK4">
        <v>0.83</v>
      </c>
      <c r="ELL4">
        <v>0.83</v>
      </c>
      <c r="ELM4">
        <v>0.83</v>
      </c>
      <c r="ELN4">
        <v>0.83</v>
      </c>
      <c r="ELO4">
        <v>0.83</v>
      </c>
      <c r="ELP4">
        <v>0.83</v>
      </c>
      <c r="ELQ4">
        <v>0.83</v>
      </c>
      <c r="ELR4">
        <v>0.83</v>
      </c>
      <c r="ELS4">
        <v>0.83</v>
      </c>
      <c r="ELT4">
        <v>0.83</v>
      </c>
      <c r="ELU4">
        <v>0.83</v>
      </c>
      <c r="ELV4">
        <v>0.83</v>
      </c>
      <c r="ELW4">
        <v>0.83</v>
      </c>
      <c r="ELX4">
        <v>0.83</v>
      </c>
      <c r="ELY4">
        <v>0.83</v>
      </c>
      <c r="ELZ4">
        <v>0.84</v>
      </c>
      <c r="EMA4">
        <v>0.84</v>
      </c>
      <c r="EMB4">
        <v>0.84</v>
      </c>
      <c r="EMC4">
        <v>0.84</v>
      </c>
      <c r="EMD4">
        <v>0.84</v>
      </c>
      <c r="EME4">
        <v>0.84</v>
      </c>
      <c r="EMF4">
        <v>0.84</v>
      </c>
      <c r="EMG4">
        <v>0.84</v>
      </c>
      <c r="EMH4">
        <v>0.84</v>
      </c>
      <c r="EMI4">
        <v>0.84</v>
      </c>
      <c r="EMJ4">
        <v>0.84</v>
      </c>
      <c r="EMK4">
        <v>0.84</v>
      </c>
      <c r="EML4">
        <v>0.84</v>
      </c>
      <c r="EMM4">
        <v>0.84</v>
      </c>
      <c r="EMN4">
        <v>0.84</v>
      </c>
      <c r="EMO4">
        <v>0.84</v>
      </c>
      <c r="EMP4">
        <v>0.84</v>
      </c>
      <c r="EMQ4">
        <v>0.84</v>
      </c>
      <c r="EMR4">
        <v>0.84</v>
      </c>
      <c r="EMS4">
        <v>0.84</v>
      </c>
      <c r="EMT4">
        <v>0.84</v>
      </c>
      <c r="EMU4">
        <v>0.84</v>
      </c>
      <c r="EMV4">
        <v>0.85</v>
      </c>
      <c r="EMW4">
        <v>0.85</v>
      </c>
      <c r="EMX4">
        <v>0.85</v>
      </c>
      <c r="EMY4">
        <v>0.85</v>
      </c>
      <c r="EMZ4">
        <v>0.85</v>
      </c>
      <c r="ENA4">
        <v>0.85</v>
      </c>
      <c r="ENB4">
        <v>0.85</v>
      </c>
      <c r="ENC4">
        <v>0.85</v>
      </c>
      <c r="END4">
        <v>0.85</v>
      </c>
      <c r="ENE4">
        <v>0.85</v>
      </c>
      <c r="ENF4">
        <v>0.85</v>
      </c>
      <c r="ENG4">
        <v>0.85</v>
      </c>
      <c r="ENH4">
        <v>0.85</v>
      </c>
      <c r="ENI4">
        <v>0.85</v>
      </c>
      <c r="ENJ4">
        <v>0.85</v>
      </c>
      <c r="ENK4">
        <v>0.85</v>
      </c>
      <c r="ENL4">
        <v>0.85</v>
      </c>
      <c r="ENM4">
        <v>0.85</v>
      </c>
      <c r="ENN4">
        <v>0.85</v>
      </c>
      <c r="ENO4">
        <v>0.85</v>
      </c>
      <c r="ENP4">
        <v>0.85</v>
      </c>
      <c r="ENQ4">
        <v>0.86</v>
      </c>
      <c r="ENR4">
        <v>0.86</v>
      </c>
      <c r="ENS4">
        <v>0.86</v>
      </c>
      <c r="ENT4">
        <v>0.86</v>
      </c>
      <c r="ENU4">
        <v>0.86</v>
      </c>
      <c r="ENV4">
        <v>0.86</v>
      </c>
      <c r="ENW4">
        <v>0.86</v>
      </c>
      <c r="ENX4">
        <v>0.86</v>
      </c>
      <c r="ENY4">
        <v>0.86</v>
      </c>
      <c r="ENZ4">
        <v>0.86</v>
      </c>
      <c r="EOA4">
        <v>0.86</v>
      </c>
      <c r="EOB4">
        <v>0.86</v>
      </c>
      <c r="EOC4">
        <v>0.86</v>
      </c>
      <c r="EOD4">
        <v>0.86</v>
      </c>
      <c r="EOE4">
        <v>0.86</v>
      </c>
      <c r="EOF4">
        <v>0.86</v>
      </c>
      <c r="EOG4">
        <v>0.86</v>
      </c>
      <c r="EOH4">
        <v>0.86</v>
      </c>
      <c r="EOI4">
        <v>0.86</v>
      </c>
      <c r="EOJ4">
        <v>0.86</v>
      </c>
      <c r="EOK4">
        <v>0.87</v>
      </c>
      <c r="EOL4">
        <v>0.87</v>
      </c>
      <c r="EOM4">
        <v>0.87</v>
      </c>
      <c r="EON4">
        <v>0.87</v>
      </c>
      <c r="EOO4">
        <v>0.87</v>
      </c>
      <c r="EOP4">
        <v>0.87</v>
      </c>
      <c r="EOQ4">
        <v>0.87</v>
      </c>
      <c r="EOR4">
        <v>0.87</v>
      </c>
      <c r="EOS4">
        <v>0.87</v>
      </c>
      <c r="EOT4">
        <v>0.87</v>
      </c>
      <c r="EOU4">
        <v>0.87</v>
      </c>
      <c r="EOV4">
        <v>0.87</v>
      </c>
      <c r="EOW4">
        <v>0.87</v>
      </c>
      <c r="EOX4">
        <v>0.87</v>
      </c>
      <c r="EOY4">
        <v>0.87</v>
      </c>
      <c r="EOZ4">
        <v>0.87</v>
      </c>
      <c r="EPA4">
        <v>0.87</v>
      </c>
      <c r="EPB4">
        <v>0.87</v>
      </c>
      <c r="EPC4">
        <v>0.87</v>
      </c>
      <c r="EPD4">
        <v>0.88</v>
      </c>
      <c r="EPE4">
        <v>0.88</v>
      </c>
      <c r="EPF4">
        <v>0.88</v>
      </c>
      <c r="EPG4">
        <v>0.88</v>
      </c>
      <c r="EPH4">
        <v>0.88</v>
      </c>
      <c r="EPI4">
        <v>0.88</v>
      </c>
      <c r="EPJ4">
        <v>0.88</v>
      </c>
      <c r="EPK4">
        <v>0.88</v>
      </c>
      <c r="EPL4">
        <v>0.88</v>
      </c>
      <c r="EPM4">
        <v>0.88</v>
      </c>
      <c r="EPN4">
        <v>0.88</v>
      </c>
      <c r="EPO4">
        <v>0.88</v>
      </c>
      <c r="EPP4">
        <v>0.88</v>
      </c>
      <c r="EPQ4">
        <v>0.88</v>
      </c>
      <c r="EPR4">
        <v>0.88</v>
      </c>
      <c r="EPS4">
        <v>0.88</v>
      </c>
      <c r="EPT4">
        <v>0.88</v>
      </c>
      <c r="EPU4">
        <v>0.88</v>
      </c>
      <c r="EPV4">
        <v>0.89</v>
      </c>
      <c r="EPW4">
        <v>0.89</v>
      </c>
      <c r="EPX4">
        <v>0.89</v>
      </c>
      <c r="EPY4">
        <v>0.89</v>
      </c>
      <c r="EPZ4">
        <v>0.89</v>
      </c>
      <c r="EQA4">
        <v>0.89</v>
      </c>
      <c r="EQB4">
        <v>0.89</v>
      </c>
      <c r="EQC4">
        <v>0.89</v>
      </c>
      <c r="EQD4">
        <v>0.89</v>
      </c>
      <c r="EQE4">
        <v>0.89</v>
      </c>
      <c r="EQF4">
        <v>0.89</v>
      </c>
      <c r="EQG4">
        <v>0.89</v>
      </c>
      <c r="EQH4">
        <v>0.89</v>
      </c>
      <c r="EQI4">
        <v>0.89</v>
      </c>
      <c r="EQJ4">
        <v>0.89</v>
      </c>
      <c r="EQK4">
        <v>0.89</v>
      </c>
      <c r="EQL4">
        <v>0.89</v>
      </c>
      <c r="EQM4">
        <v>0.9</v>
      </c>
      <c r="EQN4">
        <v>0.9</v>
      </c>
      <c r="EQO4">
        <v>0.9</v>
      </c>
      <c r="EQP4">
        <v>0.9</v>
      </c>
      <c r="EQQ4">
        <v>0.9</v>
      </c>
      <c r="EQR4">
        <v>0.9</v>
      </c>
      <c r="EQS4">
        <v>0.9</v>
      </c>
      <c r="EQT4">
        <v>0.9</v>
      </c>
      <c r="EQU4">
        <v>0.9</v>
      </c>
      <c r="EQV4">
        <v>0.9</v>
      </c>
      <c r="EQW4">
        <v>0.9</v>
      </c>
      <c r="EQX4">
        <v>0.9</v>
      </c>
      <c r="EQY4">
        <v>0.9</v>
      </c>
      <c r="EQZ4">
        <v>0.9</v>
      </c>
      <c r="ERA4">
        <v>0.9</v>
      </c>
      <c r="ERB4">
        <v>0.9</v>
      </c>
      <c r="ERC4">
        <v>0.91</v>
      </c>
      <c r="ERD4">
        <v>0.91</v>
      </c>
      <c r="ERE4">
        <v>0.91</v>
      </c>
      <c r="ERF4">
        <v>0.91</v>
      </c>
      <c r="ERG4">
        <v>0.91</v>
      </c>
      <c r="ERH4">
        <v>0.91</v>
      </c>
      <c r="ERI4">
        <v>0.91</v>
      </c>
      <c r="ERJ4">
        <v>0.91</v>
      </c>
      <c r="ERK4">
        <v>0.91</v>
      </c>
      <c r="ERL4">
        <v>0.91</v>
      </c>
      <c r="ERM4">
        <v>0.91</v>
      </c>
      <c r="ERN4">
        <v>0.91</v>
      </c>
      <c r="ERO4">
        <v>0.91</v>
      </c>
      <c r="ERP4">
        <v>0.91</v>
      </c>
      <c r="ERQ4">
        <v>0.92</v>
      </c>
      <c r="ERR4">
        <v>0.92</v>
      </c>
      <c r="ERS4">
        <v>0.92</v>
      </c>
      <c r="ERT4">
        <v>0.92</v>
      </c>
      <c r="ERU4">
        <v>0.92</v>
      </c>
      <c r="ERV4">
        <v>0.92</v>
      </c>
      <c r="ERW4">
        <v>0.92</v>
      </c>
      <c r="ERX4">
        <v>0.92</v>
      </c>
      <c r="ERY4">
        <v>0.92</v>
      </c>
      <c r="ERZ4">
        <v>0.92</v>
      </c>
      <c r="ESA4">
        <v>0.92</v>
      </c>
      <c r="ESB4">
        <v>0.92</v>
      </c>
      <c r="ESC4">
        <v>0.92</v>
      </c>
      <c r="ESD4">
        <v>0.92</v>
      </c>
      <c r="ESE4">
        <v>0.93</v>
      </c>
      <c r="ESF4">
        <v>0.93</v>
      </c>
      <c r="ESG4">
        <v>0.93</v>
      </c>
      <c r="ESH4">
        <v>0.93</v>
      </c>
      <c r="ESI4">
        <v>0.93</v>
      </c>
      <c r="ESJ4">
        <v>0.93</v>
      </c>
      <c r="ESK4">
        <v>0.93</v>
      </c>
      <c r="ESL4">
        <v>0.93</v>
      </c>
      <c r="ESM4">
        <v>0.93</v>
      </c>
      <c r="ESN4">
        <v>0.93</v>
      </c>
      <c r="ESO4">
        <v>0.93</v>
      </c>
      <c r="ESP4">
        <v>0.93</v>
      </c>
      <c r="ESQ4">
        <v>0.93</v>
      </c>
      <c r="ESR4">
        <v>0.94</v>
      </c>
      <c r="ESS4">
        <v>0.94</v>
      </c>
      <c r="EST4">
        <v>0.94</v>
      </c>
      <c r="ESU4">
        <v>0.94</v>
      </c>
      <c r="ESV4">
        <v>0.94</v>
      </c>
      <c r="ESW4">
        <v>0.94</v>
      </c>
      <c r="ESX4">
        <v>0.94</v>
      </c>
      <c r="ESY4">
        <v>0.94</v>
      </c>
      <c r="ESZ4">
        <v>0.94</v>
      </c>
      <c r="ETA4">
        <v>0.94</v>
      </c>
      <c r="ETB4">
        <v>0.94</v>
      </c>
      <c r="ETC4">
        <v>0.95</v>
      </c>
      <c r="ETD4">
        <v>0.95</v>
      </c>
      <c r="ETE4">
        <v>0.95</v>
      </c>
      <c r="ETF4">
        <v>0.95</v>
      </c>
      <c r="ETG4">
        <v>0.95</v>
      </c>
      <c r="ETH4">
        <v>0.95</v>
      </c>
      <c r="ETI4">
        <v>0.95</v>
      </c>
      <c r="ETJ4">
        <v>0.95</v>
      </c>
      <c r="ETK4">
        <v>0.95</v>
      </c>
      <c r="ETL4">
        <v>0.95</v>
      </c>
      <c r="ETM4">
        <v>0.95</v>
      </c>
      <c r="ETN4">
        <v>0.96</v>
      </c>
      <c r="ETO4">
        <v>0.96</v>
      </c>
      <c r="ETP4">
        <v>0.96</v>
      </c>
      <c r="ETQ4">
        <v>0.96</v>
      </c>
      <c r="ETR4">
        <v>0.96</v>
      </c>
      <c r="ETS4">
        <v>0.96</v>
      </c>
      <c r="ETT4">
        <v>0.96</v>
      </c>
      <c r="ETU4">
        <v>0.96</v>
      </c>
      <c r="ETV4">
        <v>0.96</v>
      </c>
      <c r="ETW4">
        <v>0.97</v>
      </c>
      <c r="ETX4">
        <v>0.97</v>
      </c>
      <c r="ETY4">
        <v>0.97</v>
      </c>
      <c r="ETZ4">
        <v>0.97</v>
      </c>
      <c r="EUA4">
        <v>0.97</v>
      </c>
      <c r="EUB4">
        <v>0.97</v>
      </c>
      <c r="EUC4">
        <v>0.97</v>
      </c>
      <c r="EUD4">
        <v>0.98</v>
      </c>
      <c r="EUE4">
        <v>0.98</v>
      </c>
      <c r="EUF4">
        <v>0.98</v>
      </c>
      <c r="EUG4">
        <v>0.98</v>
      </c>
      <c r="EUH4">
        <v>0.98</v>
      </c>
      <c r="EUI4" t="s">
        <v>1385</v>
      </c>
    </row>
    <row r="5" spans="1:3935" x14ac:dyDescent="0.3">
      <c r="A5" t="s">
        <v>1380</v>
      </c>
      <c r="B5" t="s">
        <v>1390</v>
      </c>
      <c r="C5">
        <v>0.44444444399999999</v>
      </c>
      <c r="D5">
        <v>0.37037037</v>
      </c>
      <c r="E5">
        <v>0.31746031699999999</v>
      </c>
      <c r="F5">
        <v>0.27777777799999998</v>
      </c>
      <c r="G5">
        <v>0.24691357999999999</v>
      </c>
      <c r="H5">
        <v>0.222222222</v>
      </c>
      <c r="I5">
        <v>0.20202020200000001</v>
      </c>
      <c r="J5">
        <v>0.185185185</v>
      </c>
      <c r="K5">
        <v>0.170940171</v>
      </c>
      <c r="L5">
        <v>0.15873015900000001</v>
      </c>
      <c r="M5">
        <v>0.14814814800000001</v>
      </c>
      <c r="N5">
        <v>0.13888888899999999</v>
      </c>
      <c r="O5">
        <v>0.130718954</v>
      </c>
      <c r="P5">
        <v>0.12345679</v>
      </c>
      <c r="Q5">
        <v>0.116959064</v>
      </c>
      <c r="R5">
        <v>0.111111111</v>
      </c>
      <c r="S5">
        <v>0.105820106</v>
      </c>
      <c r="T5">
        <v>0.101010101</v>
      </c>
      <c r="U5">
        <v>9.6618357000000002E-2</v>
      </c>
      <c r="V5">
        <v>9.2592593000000001E-2</v>
      </c>
      <c r="W5">
        <v>8.5470085000000001E-2</v>
      </c>
      <c r="X5">
        <v>7.9365079000000005E-2</v>
      </c>
      <c r="Y5">
        <v>7.4074074000000004E-2</v>
      </c>
      <c r="Z5">
        <v>6.9444443999999994E-2</v>
      </c>
      <c r="AA5">
        <v>6.5359476999999999E-2</v>
      </c>
      <c r="AB5">
        <v>6.1728394999999998E-2</v>
      </c>
      <c r="AC5">
        <v>5.8479532000000001E-2</v>
      </c>
      <c r="AD5">
        <v>5.5555555999999999E-2</v>
      </c>
      <c r="AE5">
        <v>5.0505051000000002E-2</v>
      </c>
      <c r="AF5">
        <v>4.6296296000000001E-2</v>
      </c>
      <c r="AG5">
        <v>4.2735043E-2</v>
      </c>
      <c r="AH5">
        <v>3.9682540000000002E-2</v>
      </c>
      <c r="AI5">
        <v>3.7037037000000002E-2</v>
      </c>
      <c r="AJ5">
        <v>3.4722221999999997E-2</v>
      </c>
      <c r="AK5">
        <v>3.2679738999999999E-2</v>
      </c>
      <c r="AL5">
        <v>3.0864197999999999E-2</v>
      </c>
      <c r="AM5">
        <v>2.9239766E-2</v>
      </c>
      <c r="AN5">
        <v>2.7777777999999999E-2</v>
      </c>
      <c r="AO5">
        <v>2.5252525000000001E-2</v>
      </c>
      <c r="AP5">
        <v>2.3148148E-2</v>
      </c>
      <c r="AQ5">
        <v>2.1367521E-2</v>
      </c>
      <c r="AR5">
        <v>1.9841270000000001E-2</v>
      </c>
      <c r="AS5">
        <v>1.8518519000000001E-2</v>
      </c>
      <c r="AT5">
        <v>1.7361110999999999E-2</v>
      </c>
      <c r="AU5">
        <v>0.63492063499999996</v>
      </c>
      <c r="AV5">
        <v>0.55555555599999995</v>
      </c>
      <c r="AW5">
        <v>0.49382715999999999</v>
      </c>
      <c r="AX5">
        <v>0.44444444399999999</v>
      </c>
      <c r="AY5">
        <v>0.40404040400000002</v>
      </c>
      <c r="AZ5">
        <v>0.37037037</v>
      </c>
      <c r="BA5">
        <v>0.341880342</v>
      </c>
      <c r="BB5">
        <v>0.31746031699999999</v>
      </c>
      <c r="BC5">
        <v>0.29629629600000001</v>
      </c>
      <c r="BD5">
        <v>0.27777777799999998</v>
      </c>
      <c r="BE5">
        <v>0.261437908</v>
      </c>
      <c r="BF5">
        <v>0.24691357999999999</v>
      </c>
      <c r="BG5">
        <v>0.233918129</v>
      </c>
      <c r="BH5">
        <v>0.222222222</v>
      </c>
      <c r="BI5">
        <v>0.21164021199999999</v>
      </c>
      <c r="BJ5">
        <v>0.20202020200000001</v>
      </c>
      <c r="BK5">
        <v>0.193236715</v>
      </c>
      <c r="BL5">
        <v>0.185185185</v>
      </c>
      <c r="BM5">
        <v>0.170940171</v>
      </c>
      <c r="BN5">
        <v>0.15873015900000001</v>
      </c>
      <c r="BO5">
        <v>0.14814814800000001</v>
      </c>
      <c r="BP5">
        <v>0.13888888899999999</v>
      </c>
      <c r="BQ5">
        <v>0.130718954</v>
      </c>
      <c r="BR5">
        <v>0.12345679</v>
      </c>
      <c r="BS5">
        <v>0.116959064</v>
      </c>
      <c r="BT5">
        <v>0.111111111</v>
      </c>
      <c r="BU5">
        <v>0.101010101</v>
      </c>
      <c r="BV5">
        <v>9.2592593000000001E-2</v>
      </c>
      <c r="BW5">
        <v>8.5470085000000001E-2</v>
      </c>
      <c r="BX5">
        <v>7.9365079000000005E-2</v>
      </c>
      <c r="BY5">
        <v>7.4074074000000004E-2</v>
      </c>
      <c r="BZ5">
        <v>6.9444443999999994E-2</v>
      </c>
      <c r="CA5">
        <v>6.5359476999999999E-2</v>
      </c>
      <c r="CB5">
        <v>6.1728394999999998E-2</v>
      </c>
      <c r="CC5">
        <v>5.8479532000000001E-2</v>
      </c>
      <c r="CD5">
        <v>5.5555555999999999E-2</v>
      </c>
      <c r="CE5">
        <v>5.0505051000000002E-2</v>
      </c>
      <c r="CF5">
        <v>4.6296296000000001E-2</v>
      </c>
      <c r="CG5">
        <v>4.2735043E-2</v>
      </c>
      <c r="CH5">
        <v>3.9682540000000002E-2</v>
      </c>
      <c r="CI5">
        <v>3.7037037000000002E-2</v>
      </c>
      <c r="CJ5">
        <v>3.4722221999999997E-2</v>
      </c>
      <c r="CK5">
        <v>3.2679738999999999E-2</v>
      </c>
      <c r="CL5">
        <v>3.0864197999999999E-2</v>
      </c>
      <c r="CM5">
        <v>2.9239766E-2</v>
      </c>
      <c r="CN5">
        <v>2.7777777999999999E-2</v>
      </c>
      <c r="CO5">
        <v>2.6455026E-2</v>
      </c>
      <c r="CP5">
        <v>2.5252525000000001E-2</v>
      </c>
      <c r="CQ5">
        <v>2.4154589000000001E-2</v>
      </c>
      <c r="CR5">
        <v>2.3148148E-2</v>
      </c>
      <c r="CS5">
        <v>2.2222222E-2</v>
      </c>
      <c r="CT5">
        <v>2.1367521E-2</v>
      </c>
      <c r="CU5">
        <v>2.0576132E-2</v>
      </c>
      <c r="CV5">
        <v>1.9841270000000001E-2</v>
      </c>
      <c r="CW5">
        <v>0.66666666699999999</v>
      </c>
      <c r="CX5">
        <v>0.606060606</v>
      </c>
      <c r="CY5">
        <v>0.55555555599999995</v>
      </c>
      <c r="CZ5">
        <v>0.51282051299999998</v>
      </c>
      <c r="DA5">
        <v>0.47619047599999997</v>
      </c>
      <c r="DB5">
        <v>0.44444444399999999</v>
      </c>
      <c r="DC5">
        <v>0.41666666699999999</v>
      </c>
      <c r="DD5">
        <v>0.39215686300000002</v>
      </c>
      <c r="DE5">
        <v>0.37037037</v>
      </c>
      <c r="DF5">
        <v>0.35087719299999998</v>
      </c>
      <c r="DG5">
        <v>0.33333333300000001</v>
      </c>
      <c r="DH5">
        <v>0.31746031699999999</v>
      </c>
      <c r="DI5">
        <v>0.303030303</v>
      </c>
      <c r="DJ5">
        <v>0.28985507199999999</v>
      </c>
      <c r="DK5">
        <v>0.27777777799999998</v>
      </c>
      <c r="DL5">
        <v>0.256410256</v>
      </c>
      <c r="DM5">
        <v>0.23809523799999999</v>
      </c>
      <c r="DN5">
        <v>0.222222222</v>
      </c>
      <c r="DO5">
        <v>0.20833333300000001</v>
      </c>
      <c r="DP5">
        <v>0.196078431</v>
      </c>
      <c r="DQ5">
        <v>0.185185185</v>
      </c>
      <c r="DR5">
        <v>0.175438596</v>
      </c>
      <c r="DS5">
        <v>0.16666666699999999</v>
      </c>
      <c r="DT5">
        <v>0.15151515199999999</v>
      </c>
      <c r="DU5">
        <v>0.13888888899999999</v>
      </c>
      <c r="DV5">
        <v>0.128205128</v>
      </c>
      <c r="DW5">
        <v>0.11904761899999999</v>
      </c>
      <c r="DX5">
        <v>0.111111111</v>
      </c>
      <c r="DY5">
        <v>0.104166667</v>
      </c>
      <c r="DZ5">
        <v>9.8039215999999998E-2</v>
      </c>
      <c r="EA5">
        <v>9.2592593000000001E-2</v>
      </c>
      <c r="EB5">
        <v>8.7719298000000001E-2</v>
      </c>
      <c r="EC5">
        <v>8.3333332999999996E-2</v>
      </c>
      <c r="ED5">
        <v>7.5757575999999993E-2</v>
      </c>
      <c r="EE5">
        <v>6.9444443999999994E-2</v>
      </c>
      <c r="EF5">
        <v>6.4102564000000001E-2</v>
      </c>
      <c r="EG5">
        <v>5.9523810000000003E-2</v>
      </c>
      <c r="EH5">
        <v>5.5555555999999999E-2</v>
      </c>
      <c r="EI5">
        <v>5.2083333000000002E-2</v>
      </c>
      <c r="EJ5">
        <v>4.9019607999999999E-2</v>
      </c>
      <c r="EK5">
        <v>4.6296296000000001E-2</v>
      </c>
      <c r="EL5">
        <v>4.3859649000000001E-2</v>
      </c>
      <c r="EM5">
        <v>4.1666666999999998E-2</v>
      </c>
      <c r="EN5">
        <v>3.9682540000000002E-2</v>
      </c>
      <c r="EO5">
        <v>3.7878787999999997E-2</v>
      </c>
      <c r="EP5">
        <v>3.6231883999999999E-2</v>
      </c>
      <c r="EQ5">
        <v>3.4722221999999997E-2</v>
      </c>
      <c r="ER5">
        <v>3.3333333E-2</v>
      </c>
      <c r="ES5">
        <v>3.2051282E-2</v>
      </c>
      <c r="ET5">
        <v>3.0864197999999999E-2</v>
      </c>
      <c r="EU5">
        <v>2.9761905000000002E-2</v>
      </c>
      <c r="EV5">
        <v>2.8735632000000001E-2</v>
      </c>
      <c r="EW5">
        <v>2.7777777999999999E-2</v>
      </c>
      <c r="EX5">
        <v>2.6881720000000001E-2</v>
      </c>
      <c r="EY5">
        <v>2.6041667000000001E-2</v>
      </c>
      <c r="EZ5">
        <v>2.5252525000000001E-2</v>
      </c>
      <c r="FA5">
        <v>2.4509804E-2</v>
      </c>
      <c r="FB5">
        <v>2.3809523999999999E-2</v>
      </c>
      <c r="FC5">
        <v>2.2988505999999999E-2</v>
      </c>
      <c r="FD5">
        <v>0.63492063499999996</v>
      </c>
      <c r="FE5">
        <v>0.592592593</v>
      </c>
      <c r="FF5">
        <v>0.55555555599999995</v>
      </c>
      <c r="FG5">
        <v>0.52287581699999996</v>
      </c>
      <c r="FH5">
        <v>0.49382715999999999</v>
      </c>
      <c r="FI5">
        <v>0.46783625699999998</v>
      </c>
      <c r="FJ5">
        <v>0.44444444399999999</v>
      </c>
      <c r="FK5">
        <v>0.42328042300000002</v>
      </c>
      <c r="FL5">
        <v>0.40404040400000002</v>
      </c>
      <c r="FM5">
        <v>0.38647343000000001</v>
      </c>
      <c r="FN5">
        <v>0.37037037</v>
      </c>
      <c r="FO5">
        <v>0.341880342</v>
      </c>
      <c r="FP5">
        <v>0.31746031699999999</v>
      </c>
      <c r="FQ5">
        <v>0.29629629600000001</v>
      </c>
      <c r="FR5">
        <v>0.27777777799999998</v>
      </c>
      <c r="FS5">
        <v>0.261437908</v>
      </c>
      <c r="FT5">
        <v>0.24691357999999999</v>
      </c>
      <c r="FU5">
        <v>0.233918129</v>
      </c>
      <c r="FV5">
        <v>0.222222222</v>
      </c>
      <c r="FW5">
        <v>0.20202020200000001</v>
      </c>
      <c r="FX5">
        <v>0.185185185</v>
      </c>
      <c r="FY5">
        <v>0.170940171</v>
      </c>
      <c r="FZ5">
        <v>0.15873015900000001</v>
      </c>
      <c r="GA5">
        <v>0.14814814800000001</v>
      </c>
      <c r="GB5">
        <v>0.13888888899999999</v>
      </c>
      <c r="GC5">
        <v>0.130718954</v>
      </c>
      <c r="GD5">
        <v>0.12345679</v>
      </c>
      <c r="GE5">
        <v>0.116959064</v>
      </c>
      <c r="GF5">
        <v>0.111111111</v>
      </c>
      <c r="GG5">
        <v>0.101010101</v>
      </c>
      <c r="GH5">
        <v>9.2592593000000001E-2</v>
      </c>
      <c r="GI5">
        <v>8.5470085000000001E-2</v>
      </c>
      <c r="GJ5">
        <v>7.9365079000000005E-2</v>
      </c>
      <c r="GK5">
        <v>7.4074074000000004E-2</v>
      </c>
      <c r="GL5">
        <v>6.9444443999999994E-2</v>
      </c>
      <c r="GM5">
        <v>6.5359476999999999E-2</v>
      </c>
      <c r="GN5">
        <v>6.1728394999999998E-2</v>
      </c>
      <c r="GO5">
        <v>5.8479532000000001E-2</v>
      </c>
      <c r="GP5">
        <v>5.5555555999999999E-2</v>
      </c>
      <c r="GQ5">
        <v>5.2910052999999999E-2</v>
      </c>
      <c r="GR5">
        <v>5.0505051000000002E-2</v>
      </c>
      <c r="GS5">
        <v>4.8309179000000001E-2</v>
      </c>
      <c r="GT5">
        <v>4.6296296000000001E-2</v>
      </c>
      <c r="GU5">
        <v>4.4444444E-2</v>
      </c>
      <c r="GV5">
        <v>4.2735043E-2</v>
      </c>
      <c r="GW5">
        <v>4.1152263000000001E-2</v>
      </c>
      <c r="GX5">
        <v>3.9682540000000002E-2</v>
      </c>
      <c r="GY5">
        <v>3.8314175999999998E-2</v>
      </c>
      <c r="GZ5">
        <v>3.7037037000000002E-2</v>
      </c>
      <c r="HA5">
        <v>3.5842293999999997E-2</v>
      </c>
      <c r="HB5">
        <v>3.4722221999999997E-2</v>
      </c>
      <c r="HC5">
        <v>3.3670034000000001E-2</v>
      </c>
      <c r="HD5">
        <v>3.2679738999999999E-2</v>
      </c>
      <c r="HE5">
        <v>3.1746032E-2</v>
      </c>
      <c r="HF5">
        <v>3.0651340999999999E-2</v>
      </c>
      <c r="HG5">
        <v>2.9629630000000001E-2</v>
      </c>
      <c r="HH5">
        <v>2.8673835000000002E-2</v>
      </c>
      <c r="HI5">
        <v>2.7777777999999999E-2</v>
      </c>
      <c r="HJ5">
        <v>2.6936027000000001E-2</v>
      </c>
      <c r="HK5">
        <v>2.6143791E-2</v>
      </c>
      <c r="HL5">
        <v>2.5396825000000001E-2</v>
      </c>
      <c r="HM5">
        <v>0.65359477099999996</v>
      </c>
      <c r="HN5">
        <v>0.617283951</v>
      </c>
      <c r="HO5">
        <v>0.58479532199999995</v>
      </c>
      <c r="HP5">
        <v>0.55555555599999995</v>
      </c>
      <c r="HQ5">
        <v>0.52910052900000004</v>
      </c>
      <c r="HR5">
        <v>0.50505050500000004</v>
      </c>
      <c r="HS5">
        <v>0.48309178699999999</v>
      </c>
      <c r="HT5">
        <v>0.46296296300000001</v>
      </c>
      <c r="HU5">
        <v>0.42735042699999998</v>
      </c>
      <c r="HV5">
        <v>0.39682539700000002</v>
      </c>
      <c r="HW5">
        <v>0.37037037</v>
      </c>
      <c r="HX5">
        <v>0.34722222200000002</v>
      </c>
      <c r="HY5">
        <v>0.32679738600000002</v>
      </c>
      <c r="HZ5">
        <v>0.30864197500000001</v>
      </c>
      <c r="IA5">
        <v>0.29239766099999998</v>
      </c>
      <c r="IB5">
        <v>0.27777777799999998</v>
      </c>
      <c r="IC5">
        <v>0.25252525300000001</v>
      </c>
      <c r="ID5">
        <v>0.23148148099999999</v>
      </c>
      <c r="IE5">
        <v>0.213675214</v>
      </c>
      <c r="IF5">
        <v>0.198412698</v>
      </c>
      <c r="IG5">
        <v>0.185185185</v>
      </c>
      <c r="IH5">
        <v>0.17361111100000001</v>
      </c>
      <c r="II5">
        <v>0.16339869300000001</v>
      </c>
      <c r="IJ5">
        <v>0.15432098799999999</v>
      </c>
      <c r="IK5">
        <v>0.14619883</v>
      </c>
      <c r="IL5">
        <v>0.13888888899999999</v>
      </c>
      <c r="IM5">
        <v>0.12626262599999999</v>
      </c>
      <c r="IN5">
        <v>0.11574074099999999</v>
      </c>
      <c r="IO5">
        <v>0.106837607</v>
      </c>
      <c r="IP5">
        <v>9.9206348999999999E-2</v>
      </c>
      <c r="IQ5">
        <v>9.2592593000000001E-2</v>
      </c>
      <c r="IR5">
        <v>8.6805556000000006E-2</v>
      </c>
      <c r="IS5">
        <v>8.1699346000000006E-2</v>
      </c>
      <c r="IT5">
        <v>7.7160493999999996E-2</v>
      </c>
      <c r="IU5">
        <v>7.3099415000000001E-2</v>
      </c>
      <c r="IV5">
        <v>6.9444443999999994E-2</v>
      </c>
      <c r="IW5">
        <v>6.6137565999999995E-2</v>
      </c>
      <c r="IX5">
        <v>6.3131312999999994E-2</v>
      </c>
      <c r="IY5">
        <v>6.0386473000000003E-2</v>
      </c>
      <c r="IZ5">
        <v>5.7870369999999997E-2</v>
      </c>
      <c r="JA5">
        <v>5.5555555999999999E-2</v>
      </c>
      <c r="JB5">
        <v>5.3418803000000001E-2</v>
      </c>
      <c r="JC5">
        <v>5.1440329E-2</v>
      </c>
      <c r="JD5">
        <v>4.9603174999999999E-2</v>
      </c>
      <c r="JE5">
        <v>4.789272E-2</v>
      </c>
      <c r="JF5">
        <v>4.6296296000000001E-2</v>
      </c>
      <c r="JG5">
        <v>4.4802867000000003E-2</v>
      </c>
      <c r="JH5">
        <v>4.3402778000000003E-2</v>
      </c>
      <c r="JI5">
        <v>4.2087541999999999E-2</v>
      </c>
      <c r="JJ5">
        <v>4.0849673000000003E-2</v>
      </c>
      <c r="JK5">
        <v>3.9682540000000002E-2</v>
      </c>
      <c r="JL5">
        <v>3.8314175999999998E-2</v>
      </c>
      <c r="JM5">
        <v>3.7037037000000002E-2</v>
      </c>
      <c r="JN5">
        <v>3.5842293999999997E-2</v>
      </c>
      <c r="JO5">
        <v>3.4722221999999997E-2</v>
      </c>
      <c r="JP5">
        <v>3.3670034000000001E-2</v>
      </c>
      <c r="JQ5">
        <v>3.2679738999999999E-2</v>
      </c>
      <c r="JR5">
        <v>3.1746032E-2</v>
      </c>
      <c r="JS5">
        <v>3.0864197999999999E-2</v>
      </c>
      <c r="JT5">
        <v>2.9239766E-2</v>
      </c>
      <c r="JU5">
        <v>0.66666666699999999</v>
      </c>
      <c r="JV5">
        <v>0.63492063499999996</v>
      </c>
      <c r="JW5">
        <v>0.606060606</v>
      </c>
      <c r="JX5">
        <v>0.57971014499999995</v>
      </c>
      <c r="JY5">
        <v>0.55555555599999995</v>
      </c>
      <c r="JZ5">
        <v>0.51282051299999998</v>
      </c>
      <c r="KA5">
        <v>0.47619047599999997</v>
      </c>
      <c r="KB5">
        <v>0.44444444399999999</v>
      </c>
      <c r="KC5">
        <v>0.41666666699999999</v>
      </c>
      <c r="KD5">
        <v>0.39215686300000002</v>
      </c>
      <c r="KE5">
        <v>0.37037037</v>
      </c>
      <c r="KF5">
        <v>0.35087719299999998</v>
      </c>
      <c r="KG5">
        <v>0.33333333300000001</v>
      </c>
      <c r="KH5">
        <v>0.303030303</v>
      </c>
      <c r="KI5">
        <v>0.27777777799999998</v>
      </c>
      <c r="KJ5">
        <v>0.256410256</v>
      </c>
      <c r="KK5">
        <v>0.23809523799999999</v>
      </c>
      <c r="KL5">
        <v>0.222222222</v>
      </c>
      <c r="KM5">
        <v>0.20833333300000001</v>
      </c>
      <c r="KN5">
        <v>0.196078431</v>
      </c>
      <c r="KO5">
        <v>0.185185185</v>
      </c>
      <c r="KP5">
        <v>0.175438596</v>
      </c>
      <c r="KQ5">
        <v>0.16666666699999999</v>
      </c>
      <c r="KR5">
        <v>0.15151515199999999</v>
      </c>
      <c r="KS5">
        <v>0.13888888899999999</v>
      </c>
      <c r="KT5">
        <v>0.128205128</v>
      </c>
      <c r="KU5">
        <v>0.11904761899999999</v>
      </c>
      <c r="KV5">
        <v>0.111111111</v>
      </c>
      <c r="KW5">
        <v>0.104166667</v>
      </c>
      <c r="KX5">
        <v>9.8039215999999998E-2</v>
      </c>
      <c r="KY5">
        <v>9.2592593000000001E-2</v>
      </c>
      <c r="KZ5">
        <v>8.7719298000000001E-2</v>
      </c>
      <c r="LA5">
        <v>8.3333332999999996E-2</v>
      </c>
      <c r="LB5">
        <v>7.9365079000000005E-2</v>
      </c>
      <c r="LC5">
        <v>7.5757575999999993E-2</v>
      </c>
      <c r="LD5">
        <v>7.2463767999999998E-2</v>
      </c>
      <c r="LE5">
        <v>6.9444443999999994E-2</v>
      </c>
      <c r="LF5">
        <v>6.6666666999999999E-2</v>
      </c>
      <c r="LG5">
        <v>6.4102564000000001E-2</v>
      </c>
      <c r="LH5">
        <v>6.1728394999999998E-2</v>
      </c>
      <c r="LI5">
        <v>5.9523810000000003E-2</v>
      </c>
      <c r="LJ5">
        <v>5.7471264000000001E-2</v>
      </c>
      <c r="LK5">
        <v>5.5555555999999999E-2</v>
      </c>
      <c r="LL5">
        <v>5.3763441000000002E-2</v>
      </c>
      <c r="LM5">
        <v>5.2083333000000002E-2</v>
      </c>
      <c r="LN5">
        <v>5.0505051000000002E-2</v>
      </c>
      <c r="LO5">
        <v>4.9019607999999999E-2</v>
      </c>
      <c r="LP5">
        <v>4.7619047999999997E-2</v>
      </c>
      <c r="LQ5">
        <v>4.5977010999999998E-2</v>
      </c>
      <c r="LR5">
        <v>4.4444444E-2</v>
      </c>
      <c r="LS5">
        <v>4.3010752999999999E-2</v>
      </c>
      <c r="LT5">
        <v>4.1666666999999998E-2</v>
      </c>
      <c r="LU5">
        <v>4.0404040000000002E-2</v>
      </c>
      <c r="LV5">
        <v>3.9215686E-2</v>
      </c>
      <c r="LW5">
        <v>3.8095237999999997E-2</v>
      </c>
      <c r="LX5">
        <v>3.7037037000000002E-2</v>
      </c>
      <c r="LY5">
        <v>3.5087719000000003E-2</v>
      </c>
      <c r="LZ5">
        <v>3.3333333E-2</v>
      </c>
      <c r="MA5">
        <v>3.1746032E-2</v>
      </c>
      <c r="MB5">
        <v>0.67632850200000005</v>
      </c>
      <c r="MC5">
        <v>0.64814814799999998</v>
      </c>
      <c r="MD5">
        <v>0.59829059799999995</v>
      </c>
      <c r="ME5">
        <v>0.55555555599999995</v>
      </c>
      <c r="MF5">
        <v>0.51851851900000001</v>
      </c>
      <c r="MG5">
        <v>0.48611111099999998</v>
      </c>
      <c r="MH5">
        <v>0.45751634000000002</v>
      </c>
      <c r="MI5">
        <v>0.432098765</v>
      </c>
      <c r="MJ5">
        <v>0.40935672499999998</v>
      </c>
      <c r="MK5">
        <v>0.38888888900000002</v>
      </c>
      <c r="ML5">
        <v>0.35353535400000002</v>
      </c>
      <c r="MM5">
        <v>0.32407407399999999</v>
      </c>
      <c r="MN5">
        <v>0.29914529899999998</v>
      </c>
      <c r="MO5">
        <v>0.27777777799999998</v>
      </c>
      <c r="MP5">
        <v>0.25925925900000002</v>
      </c>
      <c r="MQ5">
        <v>0.24305555600000001</v>
      </c>
      <c r="MR5">
        <v>0.22875817000000001</v>
      </c>
      <c r="MS5">
        <v>0.21604938300000001</v>
      </c>
      <c r="MT5">
        <v>0.204678363</v>
      </c>
      <c r="MU5">
        <v>0.19444444399999999</v>
      </c>
      <c r="MV5">
        <v>0.17676767700000001</v>
      </c>
      <c r="MW5">
        <v>0.16203703699999999</v>
      </c>
      <c r="MX5">
        <v>0.14957265</v>
      </c>
      <c r="MY5">
        <v>0.13888888899999999</v>
      </c>
      <c r="MZ5">
        <v>0.12962963</v>
      </c>
      <c r="NA5">
        <v>0.121527778</v>
      </c>
      <c r="NB5">
        <v>0.11437908500000001</v>
      </c>
      <c r="NC5">
        <v>0.10802469100000001</v>
      </c>
      <c r="ND5">
        <v>0.102339181</v>
      </c>
      <c r="NE5">
        <v>9.7222221999999997E-2</v>
      </c>
      <c r="NF5">
        <v>9.2592593000000001E-2</v>
      </c>
      <c r="NG5">
        <v>8.8383838000000006E-2</v>
      </c>
      <c r="NH5">
        <v>8.4541063E-2</v>
      </c>
      <c r="NI5">
        <v>8.1018518999999997E-2</v>
      </c>
      <c r="NJ5">
        <v>7.7777778000000006E-2</v>
      </c>
      <c r="NK5">
        <v>7.4786325000000001E-2</v>
      </c>
      <c r="NL5">
        <v>7.2016461000000004E-2</v>
      </c>
      <c r="NM5">
        <v>6.9444443999999994E-2</v>
      </c>
      <c r="NN5">
        <v>6.7049808000000002E-2</v>
      </c>
      <c r="NO5">
        <v>6.4814814999999998E-2</v>
      </c>
      <c r="NP5">
        <v>6.2724013999999995E-2</v>
      </c>
      <c r="NQ5">
        <v>6.0763889000000001E-2</v>
      </c>
      <c r="NR5">
        <v>5.8922558999999999E-2</v>
      </c>
      <c r="NS5">
        <v>5.7189542000000003E-2</v>
      </c>
      <c r="NT5">
        <v>5.5555555999999999E-2</v>
      </c>
      <c r="NU5">
        <v>5.3639846999999997E-2</v>
      </c>
      <c r="NV5">
        <v>5.1851851999999997E-2</v>
      </c>
      <c r="NW5">
        <v>5.0179211000000001E-2</v>
      </c>
      <c r="NX5">
        <v>4.8611110999999999E-2</v>
      </c>
      <c r="NY5">
        <v>4.7138047000000002E-2</v>
      </c>
      <c r="NZ5">
        <v>4.5751633999999999E-2</v>
      </c>
      <c r="OA5">
        <v>4.4444444E-2</v>
      </c>
      <c r="OB5">
        <v>4.3209877000000001E-2</v>
      </c>
      <c r="OC5">
        <v>4.0935672999999999E-2</v>
      </c>
      <c r="OD5">
        <v>3.8888889000000003E-2</v>
      </c>
      <c r="OE5">
        <v>3.7037037000000002E-2</v>
      </c>
      <c r="OF5">
        <v>3.5353534999999998E-2</v>
      </c>
      <c r="OG5">
        <v>3.3816424999999997E-2</v>
      </c>
      <c r="OH5">
        <v>0.63492063499999996</v>
      </c>
      <c r="OI5">
        <v>0.592592593</v>
      </c>
      <c r="OJ5">
        <v>0.55555555599999995</v>
      </c>
      <c r="OK5">
        <v>0.52287581699999996</v>
      </c>
      <c r="OL5">
        <v>0.49382715999999999</v>
      </c>
      <c r="OM5">
        <v>0.46783625699999998</v>
      </c>
      <c r="ON5">
        <v>0.44444444399999999</v>
      </c>
      <c r="OO5">
        <v>0.40404040400000002</v>
      </c>
      <c r="OP5">
        <v>0.37037037</v>
      </c>
      <c r="OQ5">
        <v>0.341880342</v>
      </c>
      <c r="OR5">
        <v>0.31746031699999999</v>
      </c>
      <c r="OS5">
        <v>0.29629629600000001</v>
      </c>
      <c r="OT5">
        <v>0.27777777799999998</v>
      </c>
      <c r="OU5">
        <v>0.261437908</v>
      </c>
      <c r="OV5">
        <v>0.24691357999999999</v>
      </c>
      <c r="OW5">
        <v>0.233918129</v>
      </c>
      <c r="OX5">
        <v>0.222222222</v>
      </c>
      <c r="OY5">
        <v>0.20202020200000001</v>
      </c>
      <c r="OZ5">
        <v>0.185185185</v>
      </c>
      <c r="PA5">
        <v>0.170940171</v>
      </c>
      <c r="PB5">
        <v>0.15873015900000001</v>
      </c>
      <c r="PC5">
        <v>0.14814814800000001</v>
      </c>
      <c r="PD5">
        <v>0.13888888899999999</v>
      </c>
      <c r="PE5">
        <v>0.130718954</v>
      </c>
      <c r="PF5">
        <v>0.12345679</v>
      </c>
      <c r="PG5">
        <v>0.116959064</v>
      </c>
      <c r="PH5">
        <v>0.111111111</v>
      </c>
      <c r="PI5">
        <v>0.105820106</v>
      </c>
      <c r="PJ5">
        <v>0.101010101</v>
      </c>
      <c r="PK5">
        <v>9.6618357000000002E-2</v>
      </c>
      <c r="PL5">
        <v>9.2592593000000001E-2</v>
      </c>
      <c r="PM5">
        <v>8.8888888999999999E-2</v>
      </c>
      <c r="PN5">
        <v>8.5470085000000001E-2</v>
      </c>
      <c r="PO5">
        <v>8.2304527000000002E-2</v>
      </c>
      <c r="PP5">
        <v>7.9365079000000005E-2</v>
      </c>
      <c r="PQ5">
        <v>7.6628351999999997E-2</v>
      </c>
      <c r="PR5">
        <v>7.4074074000000004E-2</v>
      </c>
      <c r="PS5">
        <v>7.1684587999999994E-2</v>
      </c>
      <c r="PT5">
        <v>6.9444443999999994E-2</v>
      </c>
      <c r="PU5">
        <v>6.7340067000000003E-2</v>
      </c>
      <c r="PV5">
        <v>6.5359476999999999E-2</v>
      </c>
      <c r="PW5">
        <v>6.3492063000000001E-2</v>
      </c>
      <c r="PX5">
        <v>6.1302681999999997E-2</v>
      </c>
      <c r="PY5">
        <v>5.9259259000000002E-2</v>
      </c>
      <c r="PZ5">
        <v>5.7347670000000003E-2</v>
      </c>
      <c r="QA5">
        <v>5.5555555999999999E-2</v>
      </c>
      <c r="QB5">
        <v>5.3872054000000003E-2</v>
      </c>
      <c r="QC5">
        <v>5.2287581999999999E-2</v>
      </c>
      <c r="QD5">
        <v>5.0793651000000002E-2</v>
      </c>
      <c r="QE5">
        <v>4.9382716E-2</v>
      </c>
      <c r="QF5">
        <v>4.6783626000000002E-2</v>
      </c>
      <c r="QG5">
        <v>4.4444444E-2</v>
      </c>
      <c r="QH5">
        <v>4.2328042000000003E-2</v>
      </c>
      <c r="QI5">
        <v>4.0404040000000002E-2</v>
      </c>
      <c r="QJ5">
        <v>3.8647343000000001E-2</v>
      </c>
      <c r="QK5">
        <v>3.7037037000000002E-2</v>
      </c>
      <c r="QL5">
        <v>0.66666666699999999</v>
      </c>
      <c r="QM5">
        <v>0.625</v>
      </c>
      <c r="QN5">
        <v>0.58823529399999996</v>
      </c>
      <c r="QO5">
        <v>0.55555555599999995</v>
      </c>
      <c r="QP5">
        <v>0.52631578899999998</v>
      </c>
      <c r="QQ5">
        <v>0.5</v>
      </c>
      <c r="QR5">
        <v>0.45454545499999999</v>
      </c>
      <c r="QS5">
        <v>0.41666666699999999</v>
      </c>
      <c r="QT5">
        <v>0.38461538499999998</v>
      </c>
      <c r="QU5">
        <v>0.35714285699999998</v>
      </c>
      <c r="QV5">
        <v>0.33333333300000001</v>
      </c>
      <c r="QW5">
        <v>0.3125</v>
      </c>
      <c r="QX5">
        <v>0.29411764699999998</v>
      </c>
      <c r="QY5">
        <v>0.27777777799999998</v>
      </c>
      <c r="QZ5">
        <v>0.26315789499999998</v>
      </c>
      <c r="RA5">
        <v>0.25</v>
      </c>
      <c r="RB5">
        <v>0.22727272700000001</v>
      </c>
      <c r="RC5">
        <v>0.20833333300000001</v>
      </c>
      <c r="RD5">
        <v>0.192307692</v>
      </c>
      <c r="RE5">
        <v>0.178571429</v>
      </c>
      <c r="RF5">
        <v>0.16666666699999999</v>
      </c>
      <c r="RG5">
        <v>0.15625</v>
      </c>
      <c r="RH5">
        <v>0.147058824</v>
      </c>
      <c r="RI5">
        <v>0.13888888899999999</v>
      </c>
      <c r="RJ5">
        <v>0.131578947</v>
      </c>
      <c r="RK5">
        <v>0.125</v>
      </c>
      <c r="RL5">
        <v>0.11904761899999999</v>
      </c>
      <c r="RM5">
        <v>0.113636364</v>
      </c>
      <c r="RN5">
        <v>0.108695652</v>
      </c>
      <c r="RO5">
        <v>0.104166667</v>
      </c>
      <c r="RP5">
        <v>0.1</v>
      </c>
      <c r="RQ5">
        <v>9.6153846000000001E-2</v>
      </c>
      <c r="RR5">
        <v>9.2592593000000001E-2</v>
      </c>
      <c r="RS5">
        <v>8.9285714000000002E-2</v>
      </c>
      <c r="RT5">
        <v>8.6206897000000005E-2</v>
      </c>
      <c r="RU5">
        <v>8.3333332999999996E-2</v>
      </c>
      <c r="RV5">
        <v>8.0645161000000007E-2</v>
      </c>
      <c r="RW5">
        <v>7.8125E-2</v>
      </c>
      <c r="RX5">
        <v>7.5757575999999993E-2</v>
      </c>
      <c r="RY5">
        <v>7.3529412000000002E-2</v>
      </c>
      <c r="RZ5">
        <v>7.1428570999999996E-2</v>
      </c>
      <c r="SA5">
        <v>6.8965517000000004E-2</v>
      </c>
      <c r="SB5">
        <v>6.6666666999999999E-2</v>
      </c>
      <c r="SC5">
        <v>6.4516129000000005E-2</v>
      </c>
      <c r="SD5">
        <v>6.25E-2</v>
      </c>
      <c r="SE5">
        <v>6.0606061000000003E-2</v>
      </c>
      <c r="SF5">
        <v>5.8823528999999999E-2</v>
      </c>
      <c r="SG5">
        <v>5.7142856999999998E-2</v>
      </c>
      <c r="SH5">
        <v>5.5555555999999999E-2</v>
      </c>
      <c r="SI5">
        <v>5.2631578999999998E-2</v>
      </c>
      <c r="SJ5">
        <v>0.05</v>
      </c>
      <c r="SK5">
        <v>4.7619047999999997E-2</v>
      </c>
      <c r="SL5">
        <v>4.5454544999999999E-2</v>
      </c>
      <c r="SM5">
        <v>4.3478260999999997E-2</v>
      </c>
      <c r="SN5">
        <v>4.1666666999999998E-2</v>
      </c>
      <c r="SO5">
        <v>0.04</v>
      </c>
      <c r="SP5">
        <v>0.65359477099999996</v>
      </c>
      <c r="SQ5">
        <v>0.617283951</v>
      </c>
      <c r="SR5">
        <v>0.58479532199999995</v>
      </c>
      <c r="SS5">
        <v>0.55555555599999995</v>
      </c>
      <c r="ST5">
        <v>0.50505050500000004</v>
      </c>
      <c r="SU5">
        <v>0.46296296300000001</v>
      </c>
      <c r="SV5">
        <v>0.42735042699999998</v>
      </c>
      <c r="SW5">
        <v>0.39682539700000002</v>
      </c>
      <c r="SX5">
        <v>0.37037037</v>
      </c>
      <c r="SY5">
        <v>0.34722222200000002</v>
      </c>
      <c r="SZ5">
        <v>0.32679738600000002</v>
      </c>
      <c r="TA5">
        <v>0.30864197500000001</v>
      </c>
      <c r="TB5">
        <v>0.29239766099999998</v>
      </c>
      <c r="TC5">
        <v>0.27777777799999998</v>
      </c>
      <c r="TD5">
        <v>0.25252525300000001</v>
      </c>
      <c r="TE5">
        <v>0.23148148099999999</v>
      </c>
      <c r="TF5">
        <v>0.213675214</v>
      </c>
      <c r="TG5">
        <v>0.198412698</v>
      </c>
      <c r="TH5">
        <v>0.185185185</v>
      </c>
      <c r="TI5">
        <v>0.17361111100000001</v>
      </c>
      <c r="TJ5">
        <v>0.16339869300000001</v>
      </c>
      <c r="TK5">
        <v>0.15432098799999999</v>
      </c>
      <c r="TL5">
        <v>0.14619883</v>
      </c>
      <c r="TM5">
        <v>0.13888888899999999</v>
      </c>
      <c r="TN5">
        <v>0.13227513199999999</v>
      </c>
      <c r="TO5">
        <v>0.12626262599999999</v>
      </c>
      <c r="TP5">
        <v>0.12077294700000001</v>
      </c>
      <c r="TQ5">
        <v>0.11574074099999999</v>
      </c>
      <c r="TR5">
        <v>0.111111111</v>
      </c>
      <c r="TS5">
        <v>0.106837607</v>
      </c>
      <c r="TT5">
        <v>0.102880658</v>
      </c>
      <c r="TU5">
        <v>9.9206348999999999E-2</v>
      </c>
      <c r="TV5">
        <v>9.5785440999999999E-2</v>
      </c>
      <c r="TW5">
        <v>9.2592593000000001E-2</v>
      </c>
      <c r="TX5">
        <v>8.9605735000000006E-2</v>
      </c>
      <c r="TY5">
        <v>8.6805556000000006E-2</v>
      </c>
      <c r="TZ5">
        <v>8.4175083999999997E-2</v>
      </c>
      <c r="UA5">
        <v>8.1699346000000006E-2</v>
      </c>
      <c r="UB5">
        <v>7.9365079000000005E-2</v>
      </c>
      <c r="UC5">
        <v>7.6628351999999997E-2</v>
      </c>
      <c r="UD5">
        <v>7.4074074000000004E-2</v>
      </c>
      <c r="UE5">
        <v>7.1684587999999994E-2</v>
      </c>
      <c r="UF5">
        <v>6.9444443999999994E-2</v>
      </c>
      <c r="UG5">
        <v>6.7340067000000003E-2</v>
      </c>
      <c r="UH5">
        <v>6.5359476999999999E-2</v>
      </c>
      <c r="UI5">
        <v>6.3492063000000001E-2</v>
      </c>
      <c r="UJ5">
        <v>6.1728394999999998E-2</v>
      </c>
      <c r="UK5">
        <v>5.8479532000000001E-2</v>
      </c>
      <c r="UL5">
        <v>5.5555555999999999E-2</v>
      </c>
      <c r="UM5">
        <v>5.2910052999999999E-2</v>
      </c>
      <c r="UN5">
        <v>5.0505051000000002E-2</v>
      </c>
      <c r="UO5">
        <v>4.8309179000000001E-2</v>
      </c>
      <c r="UP5">
        <v>4.6296296000000001E-2</v>
      </c>
      <c r="UQ5">
        <v>4.4444444E-2</v>
      </c>
      <c r="UR5">
        <v>4.2735043E-2</v>
      </c>
      <c r="US5">
        <v>0.64327485399999995</v>
      </c>
      <c r="UT5">
        <v>0.61111111100000004</v>
      </c>
      <c r="UU5">
        <v>0.55555555599999995</v>
      </c>
      <c r="UV5">
        <v>0.50925925900000002</v>
      </c>
      <c r="UW5">
        <v>0.47008547000000001</v>
      </c>
      <c r="UX5">
        <v>0.43650793700000001</v>
      </c>
      <c r="UY5">
        <v>0.407407407</v>
      </c>
      <c r="UZ5">
        <v>0.38194444399999999</v>
      </c>
      <c r="VA5">
        <v>0.35947712399999998</v>
      </c>
      <c r="VB5">
        <v>0.33950617300000002</v>
      </c>
      <c r="VC5">
        <v>0.32163742699999998</v>
      </c>
      <c r="VD5">
        <v>0.30555555600000001</v>
      </c>
      <c r="VE5">
        <v>0.27777777799999998</v>
      </c>
      <c r="VF5">
        <v>0.25462963</v>
      </c>
      <c r="VG5">
        <v>0.235042735</v>
      </c>
      <c r="VH5">
        <v>0.21825396799999999</v>
      </c>
      <c r="VI5">
        <v>0.20370370400000001</v>
      </c>
      <c r="VJ5">
        <v>0.190972222</v>
      </c>
      <c r="VK5">
        <v>0.17973856199999999</v>
      </c>
      <c r="VL5">
        <v>0.169753086</v>
      </c>
      <c r="VM5">
        <v>0.160818713</v>
      </c>
      <c r="VN5">
        <v>0.152777778</v>
      </c>
      <c r="VO5">
        <v>0.14550264600000001</v>
      </c>
      <c r="VP5">
        <v>0.13888888899999999</v>
      </c>
      <c r="VQ5">
        <v>0.13285024200000001</v>
      </c>
      <c r="VR5">
        <v>0.127314815</v>
      </c>
      <c r="VS5">
        <v>0.12222222200000001</v>
      </c>
      <c r="VT5">
        <v>0.117521368</v>
      </c>
      <c r="VU5">
        <v>0.113168724</v>
      </c>
      <c r="VV5">
        <v>0.109126984</v>
      </c>
      <c r="VW5">
        <v>0.10536398499999999</v>
      </c>
      <c r="VX5">
        <v>0.10185185200000001</v>
      </c>
      <c r="VY5">
        <v>9.8566308000000005E-2</v>
      </c>
      <c r="VZ5">
        <v>9.5486110999999999E-2</v>
      </c>
      <c r="WA5">
        <v>9.2592593000000001E-2</v>
      </c>
      <c r="WB5">
        <v>8.9869280999999995E-2</v>
      </c>
      <c r="WC5">
        <v>8.7301587E-2</v>
      </c>
      <c r="WD5">
        <v>8.4291188000000003E-2</v>
      </c>
      <c r="WE5">
        <v>8.1481480999999994E-2</v>
      </c>
      <c r="WF5">
        <v>7.8853046999999996E-2</v>
      </c>
      <c r="WG5">
        <v>7.6388889000000001E-2</v>
      </c>
      <c r="WH5">
        <v>7.4074074000000004E-2</v>
      </c>
      <c r="WI5">
        <v>7.1895424999999999E-2</v>
      </c>
      <c r="WJ5">
        <v>6.9841269999999997E-2</v>
      </c>
      <c r="WK5">
        <v>6.7901235000000004E-2</v>
      </c>
      <c r="WL5">
        <v>6.4327485000000004E-2</v>
      </c>
      <c r="WM5">
        <v>6.1111111000000003E-2</v>
      </c>
      <c r="WN5">
        <v>5.8201058E-2</v>
      </c>
      <c r="WO5">
        <v>5.5555555999999999E-2</v>
      </c>
      <c r="WP5">
        <v>5.3140096999999997E-2</v>
      </c>
      <c r="WQ5">
        <v>5.0925926000000003E-2</v>
      </c>
      <c r="WR5">
        <v>4.8888888999999998E-2</v>
      </c>
      <c r="WS5">
        <v>4.7008546999999998E-2</v>
      </c>
      <c r="WT5">
        <v>4.5267490000000001E-2</v>
      </c>
      <c r="WU5">
        <v>0.66666666699999999</v>
      </c>
      <c r="WV5">
        <v>0.606060606</v>
      </c>
      <c r="WW5">
        <v>0.55555555599999995</v>
      </c>
      <c r="WX5">
        <v>0.51282051299999998</v>
      </c>
      <c r="WY5">
        <v>0.47619047599999997</v>
      </c>
      <c r="WZ5">
        <v>0.44444444399999999</v>
      </c>
      <c r="XA5">
        <v>0.41666666699999999</v>
      </c>
      <c r="XB5">
        <v>0.39215686300000002</v>
      </c>
      <c r="XC5">
        <v>0.37037037</v>
      </c>
      <c r="XD5">
        <v>0.35087719299999998</v>
      </c>
      <c r="XE5">
        <v>0.33333333300000001</v>
      </c>
      <c r="XF5">
        <v>0.303030303</v>
      </c>
      <c r="XG5">
        <v>0.27777777799999998</v>
      </c>
      <c r="XH5">
        <v>0.256410256</v>
      </c>
      <c r="XI5">
        <v>0.23809523799999999</v>
      </c>
      <c r="XJ5">
        <v>0.222222222</v>
      </c>
      <c r="XK5">
        <v>0.20833333300000001</v>
      </c>
      <c r="XL5">
        <v>0.196078431</v>
      </c>
      <c r="XM5">
        <v>0.185185185</v>
      </c>
      <c r="XN5">
        <v>0.175438596</v>
      </c>
      <c r="XO5">
        <v>0.16666666699999999</v>
      </c>
      <c r="XP5">
        <v>0.15873015900000001</v>
      </c>
      <c r="XQ5">
        <v>0.15151515199999999</v>
      </c>
      <c r="XR5">
        <v>0.144927536</v>
      </c>
      <c r="XS5">
        <v>0.13888888899999999</v>
      </c>
      <c r="XT5">
        <v>0.133333333</v>
      </c>
      <c r="XU5">
        <v>0.128205128</v>
      </c>
      <c r="XV5">
        <v>0.12345679</v>
      </c>
      <c r="XW5">
        <v>0.11904761899999999</v>
      </c>
      <c r="XX5">
        <v>0.114942529</v>
      </c>
      <c r="XY5">
        <v>0.111111111</v>
      </c>
      <c r="XZ5">
        <v>0.107526882</v>
      </c>
      <c r="YA5">
        <v>0.104166667</v>
      </c>
      <c r="YB5">
        <v>0.101010101</v>
      </c>
      <c r="YC5">
        <v>9.8039215999999998E-2</v>
      </c>
      <c r="YD5">
        <v>9.5238094999999995E-2</v>
      </c>
      <c r="YE5">
        <v>9.1954022999999996E-2</v>
      </c>
      <c r="YF5">
        <v>8.8888888999999999E-2</v>
      </c>
      <c r="YG5">
        <v>8.6021504999999998E-2</v>
      </c>
      <c r="YH5">
        <v>8.3333332999999996E-2</v>
      </c>
      <c r="YI5">
        <v>8.0808081000000004E-2</v>
      </c>
      <c r="YJ5">
        <v>7.8431372999999999E-2</v>
      </c>
      <c r="YK5">
        <v>7.6190475999999993E-2</v>
      </c>
      <c r="YL5">
        <v>7.4074074000000004E-2</v>
      </c>
      <c r="YM5">
        <v>7.0175439000000006E-2</v>
      </c>
      <c r="YN5">
        <v>6.6666666999999999E-2</v>
      </c>
      <c r="YO5">
        <v>6.3492063000000001E-2</v>
      </c>
      <c r="YP5">
        <v>6.0606061000000003E-2</v>
      </c>
      <c r="YQ5">
        <v>5.7971014000000001E-2</v>
      </c>
      <c r="YR5">
        <v>5.5555555999999999E-2</v>
      </c>
      <c r="YS5">
        <v>5.3333332999999997E-2</v>
      </c>
      <c r="YT5">
        <v>5.1282051000000002E-2</v>
      </c>
      <c r="YU5">
        <v>4.9382716E-2</v>
      </c>
      <c r="YV5">
        <v>0.65656565700000002</v>
      </c>
      <c r="YW5">
        <v>0.60185185200000002</v>
      </c>
      <c r="YX5">
        <v>0.55555555599999995</v>
      </c>
      <c r="YY5">
        <v>0.51587301600000002</v>
      </c>
      <c r="YZ5">
        <v>0.48148148099999999</v>
      </c>
      <c r="ZA5">
        <v>0.45138888900000002</v>
      </c>
      <c r="ZB5">
        <v>0.42483660099999998</v>
      </c>
      <c r="ZC5">
        <v>0.40123456800000001</v>
      </c>
      <c r="ZD5">
        <v>0.38011695899999998</v>
      </c>
      <c r="ZE5">
        <v>0.36111111099999998</v>
      </c>
      <c r="ZF5">
        <v>0.32828282800000003</v>
      </c>
      <c r="ZG5">
        <v>0.30092592600000001</v>
      </c>
      <c r="ZH5">
        <v>0.27777777799999998</v>
      </c>
      <c r="ZI5">
        <v>0.25793650800000001</v>
      </c>
      <c r="ZJ5">
        <v>0.24074074100000001</v>
      </c>
      <c r="ZK5">
        <v>0.22569444399999999</v>
      </c>
      <c r="ZL5">
        <v>0.212418301</v>
      </c>
      <c r="ZM5">
        <v>0.20061728400000001</v>
      </c>
      <c r="ZN5">
        <v>0.19005848</v>
      </c>
      <c r="ZO5">
        <v>0.18055555600000001</v>
      </c>
      <c r="ZP5">
        <v>0.17195767200000001</v>
      </c>
      <c r="ZQ5">
        <v>0.16414141400000001</v>
      </c>
      <c r="ZR5">
        <v>0.15700483100000001</v>
      </c>
      <c r="ZS5">
        <v>0.15046296300000001</v>
      </c>
      <c r="ZT5">
        <v>0.14444444400000001</v>
      </c>
      <c r="ZU5">
        <v>0.13888888899999999</v>
      </c>
      <c r="ZV5">
        <v>0.133744856</v>
      </c>
      <c r="ZW5">
        <v>0.128968254</v>
      </c>
      <c r="ZX5">
        <v>0.124521073</v>
      </c>
      <c r="ZY5">
        <v>0.12037037</v>
      </c>
      <c r="ZZ5">
        <v>0.116487455</v>
      </c>
      <c r="AAA5">
        <v>0.112847222</v>
      </c>
      <c r="AAB5">
        <v>0.109427609</v>
      </c>
      <c r="AAC5">
        <v>0.10620915</v>
      </c>
      <c r="AAD5">
        <v>0.103174603</v>
      </c>
      <c r="AAE5">
        <v>9.9616858000000003E-2</v>
      </c>
      <c r="AAF5">
        <v>9.6296296000000003E-2</v>
      </c>
      <c r="AAG5">
        <v>9.3189964E-2</v>
      </c>
      <c r="AAH5">
        <v>9.0277778000000003E-2</v>
      </c>
      <c r="AAI5">
        <v>8.7542088000000004E-2</v>
      </c>
      <c r="AAJ5">
        <v>8.4967319999999999E-2</v>
      </c>
      <c r="AAK5">
        <v>8.2539683000000003E-2</v>
      </c>
      <c r="AAL5">
        <v>8.0246914000000003E-2</v>
      </c>
      <c r="AAM5">
        <v>7.6023391999999995E-2</v>
      </c>
      <c r="AAN5">
        <v>7.2222222000000003E-2</v>
      </c>
      <c r="AAO5">
        <v>6.8783069000000002E-2</v>
      </c>
      <c r="AAP5">
        <v>6.5656566E-2</v>
      </c>
      <c r="AAQ5">
        <v>6.2801932000000005E-2</v>
      </c>
      <c r="AAR5">
        <v>6.0185185000000002E-2</v>
      </c>
      <c r="AAS5">
        <v>5.7777778000000002E-2</v>
      </c>
      <c r="AAT5">
        <v>5.5555555999999999E-2</v>
      </c>
      <c r="AAU5">
        <v>5.3497942E-2</v>
      </c>
      <c r="AAV5">
        <v>5.1587302000000002E-2</v>
      </c>
      <c r="AAW5">
        <v>0.64814814799999998</v>
      </c>
      <c r="AAX5">
        <v>0.59829059799999995</v>
      </c>
      <c r="AAY5">
        <v>0.55555555599999995</v>
      </c>
      <c r="AAZ5">
        <v>0.51851851900000001</v>
      </c>
      <c r="ABA5">
        <v>0.48611111099999998</v>
      </c>
      <c r="ABB5">
        <v>0.45751634000000002</v>
      </c>
      <c r="ABC5">
        <v>0.432098765</v>
      </c>
      <c r="ABD5">
        <v>0.40935672499999998</v>
      </c>
      <c r="ABE5">
        <v>0.38888888900000002</v>
      </c>
      <c r="ABF5">
        <v>0.35353535400000002</v>
      </c>
      <c r="ABG5">
        <v>0.32407407399999999</v>
      </c>
      <c r="ABH5">
        <v>0.29914529899999998</v>
      </c>
      <c r="ABI5">
        <v>0.27777777799999998</v>
      </c>
      <c r="ABJ5">
        <v>0.25925925900000002</v>
      </c>
      <c r="ABK5">
        <v>0.24305555600000001</v>
      </c>
      <c r="ABL5">
        <v>0.22875817000000001</v>
      </c>
      <c r="ABM5">
        <v>0.21604938300000001</v>
      </c>
      <c r="ABN5">
        <v>0.204678363</v>
      </c>
      <c r="ABO5">
        <v>0.19444444399999999</v>
      </c>
      <c r="ABP5">
        <v>0.185185185</v>
      </c>
      <c r="ABQ5">
        <v>0.17676767700000001</v>
      </c>
      <c r="ABR5">
        <v>0.169082126</v>
      </c>
      <c r="ABS5">
        <v>0.16203703699999999</v>
      </c>
      <c r="ABT5">
        <v>0.15555555600000001</v>
      </c>
      <c r="ABU5">
        <v>0.14957265</v>
      </c>
      <c r="ABV5">
        <v>0.14403292200000001</v>
      </c>
      <c r="ABW5">
        <v>0.13888888899999999</v>
      </c>
      <c r="ABX5">
        <v>0.134099617</v>
      </c>
      <c r="ABY5">
        <v>0.12962963</v>
      </c>
      <c r="ABZ5">
        <v>0.12544802899999999</v>
      </c>
      <c r="ACA5">
        <v>0.121527778</v>
      </c>
      <c r="ACB5">
        <v>0.117845118</v>
      </c>
      <c r="ACC5">
        <v>0.11437908500000001</v>
      </c>
      <c r="ACD5">
        <v>0.111111111</v>
      </c>
      <c r="ACE5">
        <v>0.107279693</v>
      </c>
      <c r="ACF5">
        <v>0.10370370399999999</v>
      </c>
      <c r="ACG5">
        <v>0.100358423</v>
      </c>
      <c r="ACH5">
        <v>9.7222221999999997E-2</v>
      </c>
      <c r="ACI5">
        <v>9.4276094000000005E-2</v>
      </c>
      <c r="ACJ5">
        <v>9.1503267999999999E-2</v>
      </c>
      <c r="ACK5">
        <v>8.8888888999999999E-2</v>
      </c>
      <c r="ACL5">
        <v>8.6419753000000002E-2</v>
      </c>
      <c r="ACM5">
        <v>8.1871344999999998E-2</v>
      </c>
      <c r="ACN5">
        <v>7.7777778000000006E-2</v>
      </c>
      <c r="ACO5">
        <v>7.4074074000000004E-2</v>
      </c>
      <c r="ACP5">
        <v>7.0707070999999996E-2</v>
      </c>
      <c r="ACQ5">
        <v>6.7632849999999994E-2</v>
      </c>
      <c r="ACR5">
        <v>6.4814814999999998E-2</v>
      </c>
      <c r="ACS5">
        <v>6.2222222000000001E-2</v>
      </c>
      <c r="ACT5">
        <v>5.9829060000000003E-2</v>
      </c>
      <c r="ACU5">
        <v>5.7613168999999999E-2</v>
      </c>
      <c r="ACV5">
        <v>5.5555555999999999E-2</v>
      </c>
      <c r="ACW5">
        <v>5.3639846999999997E-2</v>
      </c>
      <c r="ACX5">
        <v>0.64102564100000003</v>
      </c>
      <c r="ACY5">
        <v>0.59523809500000002</v>
      </c>
      <c r="ACZ5">
        <v>0.55555555599999995</v>
      </c>
      <c r="ADA5">
        <v>0.52083333300000001</v>
      </c>
      <c r="ADB5">
        <v>0.49019607799999998</v>
      </c>
      <c r="ADC5">
        <v>0.46296296300000001</v>
      </c>
      <c r="ADD5">
        <v>0.43859649099999998</v>
      </c>
      <c r="ADE5">
        <v>0.41666666699999999</v>
      </c>
      <c r="ADF5">
        <v>0.37878787899999999</v>
      </c>
      <c r="ADG5">
        <v>0.34722222200000002</v>
      </c>
      <c r="ADH5">
        <v>0.320512821</v>
      </c>
      <c r="ADI5">
        <v>0.297619048</v>
      </c>
      <c r="ADJ5">
        <v>0.27777777799999998</v>
      </c>
      <c r="ADK5">
        <v>0.26041666699999999</v>
      </c>
      <c r="ADL5">
        <v>0.24509803899999999</v>
      </c>
      <c r="ADM5">
        <v>0.23148148099999999</v>
      </c>
      <c r="ADN5">
        <v>0.219298246</v>
      </c>
      <c r="ADO5">
        <v>0.20833333300000001</v>
      </c>
      <c r="ADP5">
        <v>0.198412698</v>
      </c>
      <c r="ADQ5">
        <v>0.18939393900000001</v>
      </c>
      <c r="ADR5">
        <v>0.18115941999999999</v>
      </c>
      <c r="ADS5">
        <v>0.17361111100000001</v>
      </c>
      <c r="ADT5">
        <v>0.16666666699999999</v>
      </c>
      <c r="ADU5">
        <v>0.16025640999999999</v>
      </c>
      <c r="ADV5">
        <v>0.15432098799999999</v>
      </c>
      <c r="ADW5">
        <v>0.148809524</v>
      </c>
      <c r="ADX5">
        <v>0.143678161</v>
      </c>
      <c r="ADY5">
        <v>0.13888888899999999</v>
      </c>
      <c r="ADZ5">
        <v>0.13440860199999999</v>
      </c>
      <c r="AEA5">
        <v>0.13020833300000001</v>
      </c>
      <c r="AEB5">
        <v>0.12626262599999999</v>
      </c>
      <c r="AEC5">
        <v>0.12254901999999999</v>
      </c>
      <c r="AED5">
        <v>0.11904761899999999</v>
      </c>
      <c r="AEE5">
        <v>0.114942529</v>
      </c>
      <c r="AEF5">
        <v>0.111111111</v>
      </c>
      <c r="AEG5">
        <v>0.107526882</v>
      </c>
      <c r="AEH5">
        <v>0.104166667</v>
      </c>
      <c r="AEI5">
        <v>0.101010101</v>
      </c>
      <c r="AEJ5">
        <v>9.8039215999999998E-2</v>
      </c>
      <c r="AEK5">
        <v>9.5238094999999995E-2</v>
      </c>
      <c r="AEL5">
        <v>9.2592593000000001E-2</v>
      </c>
      <c r="AEM5">
        <v>8.7719298000000001E-2</v>
      </c>
      <c r="AEN5">
        <v>8.3333332999999996E-2</v>
      </c>
      <c r="AEO5">
        <v>7.9365079000000005E-2</v>
      </c>
      <c r="AEP5">
        <v>7.5757575999999993E-2</v>
      </c>
      <c r="AEQ5">
        <v>7.2463767999999998E-2</v>
      </c>
      <c r="AER5">
        <v>6.9444443999999994E-2</v>
      </c>
      <c r="AES5">
        <v>6.6666666999999999E-2</v>
      </c>
      <c r="AET5">
        <v>6.4102564000000001E-2</v>
      </c>
      <c r="AEU5">
        <v>6.1728394999999998E-2</v>
      </c>
      <c r="AEV5">
        <v>5.9523810000000003E-2</v>
      </c>
      <c r="AEW5">
        <v>5.7471264000000001E-2</v>
      </c>
      <c r="AEX5">
        <v>0.63492063499999996</v>
      </c>
      <c r="AEY5">
        <v>0.592592593</v>
      </c>
      <c r="AEZ5">
        <v>0.55555555599999995</v>
      </c>
      <c r="AFA5">
        <v>0.52287581699999996</v>
      </c>
      <c r="AFB5">
        <v>0.49382715999999999</v>
      </c>
      <c r="AFC5">
        <v>0.46783625699999998</v>
      </c>
      <c r="AFD5">
        <v>0.44444444399999999</v>
      </c>
      <c r="AFE5">
        <v>0.40404040400000002</v>
      </c>
      <c r="AFF5">
        <v>0.37037037</v>
      </c>
      <c r="AFG5">
        <v>0.341880342</v>
      </c>
      <c r="AFH5">
        <v>0.31746031699999999</v>
      </c>
      <c r="AFI5">
        <v>0.29629629600000001</v>
      </c>
      <c r="AFJ5">
        <v>0.27777777799999998</v>
      </c>
      <c r="AFK5">
        <v>0.261437908</v>
      </c>
      <c r="AFL5">
        <v>0.24691357999999999</v>
      </c>
      <c r="AFM5">
        <v>0.233918129</v>
      </c>
      <c r="AFN5">
        <v>0.222222222</v>
      </c>
      <c r="AFO5">
        <v>0.21164021199999999</v>
      </c>
      <c r="AFP5">
        <v>0.20202020200000001</v>
      </c>
      <c r="AFQ5">
        <v>0.193236715</v>
      </c>
      <c r="AFR5">
        <v>0.185185185</v>
      </c>
      <c r="AFS5">
        <v>0.177777778</v>
      </c>
      <c r="AFT5">
        <v>0.170940171</v>
      </c>
      <c r="AFU5">
        <v>0.16460905300000001</v>
      </c>
      <c r="AFV5">
        <v>0.15873015900000001</v>
      </c>
      <c r="AFW5">
        <v>0.15325670499999999</v>
      </c>
      <c r="AFX5">
        <v>0.14814814800000001</v>
      </c>
      <c r="AFY5">
        <v>0.14336917599999999</v>
      </c>
      <c r="AFZ5">
        <v>0.13888888899999999</v>
      </c>
      <c r="AGA5">
        <v>0.13468013500000001</v>
      </c>
      <c r="AGB5">
        <v>0.130718954</v>
      </c>
      <c r="AGC5">
        <v>0.126984127</v>
      </c>
      <c r="AGD5">
        <v>0.12260536399999999</v>
      </c>
      <c r="AGE5">
        <v>0.118518519</v>
      </c>
      <c r="AGF5">
        <v>0.11469534100000001</v>
      </c>
      <c r="AGG5">
        <v>0.111111111</v>
      </c>
      <c r="AGH5">
        <v>0.10774410800000001</v>
      </c>
      <c r="AGI5">
        <v>0.104575163</v>
      </c>
      <c r="AGJ5">
        <v>0.101587302</v>
      </c>
      <c r="AGK5">
        <v>9.8765432E-2</v>
      </c>
      <c r="AGL5">
        <v>9.3567251000000004E-2</v>
      </c>
      <c r="AGM5">
        <v>8.8888888999999999E-2</v>
      </c>
      <c r="AGN5">
        <v>8.4656085000000006E-2</v>
      </c>
      <c r="AGO5">
        <v>8.0808081000000004E-2</v>
      </c>
      <c r="AGP5">
        <v>7.7294686000000001E-2</v>
      </c>
      <c r="AGQ5">
        <v>7.4074074000000004E-2</v>
      </c>
      <c r="AGR5">
        <v>7.1111111000000005E-2</v>
      </c>
      <c r="AGS5">
        <v>6.8376067999999998E-2</v>
      </c>
      <c r="AGT5">
        <v>6.5843621000000005E-2</v>
      </c>
      <c r="AGU5">
        <v>6.3492063000000001E-2</v>
      </c>
      <c r="AGV5">
        <v>6.1302681999999997E-2</v>
      </c>
      <c r="AGW5">
        <v>5.9259259000000002E-2</v>
      </c>
      <c r="AGX5">
        <v>0.674603175</v>
      </c>
      <c r="AGY5">
        <v>0.62962963000000005</v>
      </c>
      <c r="AGZ5">
        <v>0.59027777800000003</v>
      </c>
      <c r="AHA5">
        <v>0.55555555599999995</v>
      </c>
      <c r="AHB5">
        <v>0.524691358</v>
      </c>
      <c r="AHC5">
        <v>0.49707602299999998</v>
      </c>
      <c r="AHD5">
        <v>0.47222222200000002</v>
      </c>
      <c r="AHE5">
        <v>0.42929292899999999</v>
      </c>
      <c r="AHF5">
        <v>0.39351851900000001</v>
      </c>
      <c r="AHG5">
        <v>0.363247863</v>
      </c>
      <c r="AHH5">
        <v>0.33730158700000001</v>
      </c>
      <c r="AHI5">
        <v>0.31481481500000003</v>
      </c>
      <c r="AHJ5">
        <v>0.29513888900000002</v>
      </c>
      <c r="AHK5">
        <v>0.27777777799999998</v>
      </c>
      <c r="AHL5">
        <v>0.262345679</v>
      </c>
      <c r="AHM5">
        <v>0.248538012</v>
      </c>
      <c r="AHN5">
        <v>0.23611111100000001</v>
      </c>
      <c r="AHO5">
        <v>0.22486772499999999</v>
      </c>
      <c r="AHP5">
        <v>0.21464646500000001</v>
      </c>
      <c r="AHQ5">
        <v>0.20531400999999999</v>
      </c>
      <c r="AHR5">
        <v>0.19675925899999999</v>
      </c>
      <c r="AHS5">
        <v>0.188888889</v>
      </c>
      <c r="AHT5">
        <v>0.18162393199999999</v>
      </c>
      <c r="AHU5">
        <v>0.17489711899999999</v>
      </c>
      <c r="AHV5">
        <v>0.16865079399999999</v>
      </c>
      <c r="AHW5">
        <v>0.16283524899999999</v>
      </c>
      <c r="AHX5">
        <v>0.157407407</v>
      </c>
      <c r="AHY5">
        <v>0.15232974899999999</v>
      </c>
      <c r="AHZ5">
        <v>0.14756944399999999</v>
      </c>
      <c r="AIA5">
        <v>0.143097643</v>
      </c>
      <c r="AIB5">
        <v>0.13888888899999999</v>
      </c>
      <c r="AIC5">
        <v>0.13492063500000001</v>
      </c>
      <c r="AID5">
        <v>0.130268199</v>
      </c>
      <c r="AIE5">
        <v>0.12592592599999999</v>
      </c>
      <c r="AIF5">
        <v>0.12186379899999999</v>
      </c>
      <c r="AIG5">
        <v>0.11805555600000001</v>
      </c>
      <c r="AIH5">
        <v>0.11447811400000001</v>
      </c>
      <c r="AII5">
        <v>0.111111111</v>
      </c>
      <c r="AIJ5">
        <v>0.107936508</v>
      </c>
      <c r="AIK5">
        <v>0.104938272</v>
      </c>
      <c r="AIL5">
        <v>9.9415205000000006E-2</v>
      </c>
      <c r="AIM5">
        <v>9.4444444000000002E-2</v>
      </c>
      <c r="AIN5">
        <v>8.9947089999999993E-2</v>
      </c>
      <c r="AIO5">
        <v>8.5858586000000001E-2</v>
      </c>
      <c r="AIP5">
        <v>8.2125604000000005E-2</v>
      </c>
      <c r="AIQ5">
        <v>7.8703703999999999E-2</v>
      </c>
      <c r="AIR5">
        <v>7.5555555999999996E-2</v>
      </c>
      <c r="AIS5">
        <v>7.2649572999999995E-2</v>
      </c>
      <c r="AIT5">
        <v>6.9958848000000004E-2</v>
      </c>
      <c r="AIU5">
        <v>6.7460317000000006E-2</v>
      </c>
      <c r="AIV5">
        <v>6.51341E-2</v>
      </c>
      <c r="AIW5">
        <v>6.2962962999999997E-2</v>
      </c>
      <c r="AIX5">
        <v>0.66666666699999999</v>
      </c>
      <c r="AIY5">
        <v>0.625</v>
      </c>
      <c r="AIZ5">
        <v>0.58823529399999996</v>
      </c>
      <c r="AJA5">
        <v>0.55555555599999995</v>
      </c>
      <c r="AJB5">
        <v>0.52631578899999998</v>
      </c>
      <c r="AJC5">
        <v>0.5</v>
      </c>
      <c r="AJD5">
        <v>0.45454545499999999</v>
      </c>
      <c r="AJE5">
        <v>0.41666666699999999</v>
      </c>
      <c r="AJF5">
        <v>0.38461538499999998</v>
      </c>
      <c r="AJG5">
        <v>0.35714285699999998</v>
      </c>
      <c r="AJH5">
        <v>0.33333333300000001</v>
      </c>
      <c r="AJI5">
        <v>0.3125</v>
      </c>
      <c r="AJJ5">
        <v>0.29411764699999998</v>
      </c>
      <c r="AJK5">
        <v>0.27777777799999998</v>
      </c>
      <c r="AJL5">
        <v>0.26315789499999998</v>
      </c>
      <c r="AJM5">
        <v>0.25</v>
      </c>
      <c r="AJN5">
        <v>0.23809523799999999</v>
      </c>
      <c r="AJO5">
        <v>0.22727272700000001</v>
      </c>
      <c r="AJP5">
        <v>0.21739130400000001</v>
      </c>
      <c r="AJQ5">
        <v>0.20833333300000001</v>
      </c>
      <c r="AJR5">
        <v>0.2</v>
      </c>
      <c r="AJS5">
        <v>0.192307692</v>
      </c>
      <c r="AJT5">
        <v>0.185185185</v>
      </c>
      <c r="AJU5">
        <v>0.178571429</v>
      </c>
      <c r="AJV5">
        <v>0.17241379300000001</v>
      </c>
      <c r="AJW5">
        <v>0.16666666699999999</v>
      </c>
      <c r="AJX5">
        <v>0.16129032300000001</v>
      </c>
      <c r="AJY5">
        <v>0.15625</v>
      </c>
      <c r="AJZ5">
        <v>0.15151515199999999</v>
      </c>
      <c r="AKA5">
        <v>0.147058824</v>
      </c>
      <c r="AKB5">
        <v>0.14285714299999999</v>
      </c>
      <c r="AKC5">
        <v>0.13793103400000001</v>
      </c>
      <c r="AKD5">
        <v>0.133333333</v>
      </c>
      <c r="AKE5">
        <v>0.12903225800000001</v>
      </c>
      <c r="AKF5">
        <v>0.125</v>
      </c>
      <c r="AKG5">
        <v>0.12121212100000001</v>
      </c>
      <c r="AKH5">
        <v>0.117647059</v>
      </c>
      <c r="AKI5">
        <v>0.114285714</v>
      </c>
      <c r="AKJ5">
        <v>0.111111111</v>
      </c>
      <c r="AKK5">
        <v>0.105263158</v>
      </c>
      <c r="AKL5">
        <v>0.1</v>
      </c>
      <c r="AKM5">
        <v>9.5238094999999995E-2</v>
      </c>
      <c r="AKN5">
        <v>9.0909090999999997E-2</v>
      </c>
      <c r="AKO5">
        <v>8.6956521999999994E-2</v>
      </c>
      <c r="AKP5">
        <v>8.3333332999999996E-2</v>
      </c>
      <c r="AKQ5">
        <v>0.08</v>
      </c>
      <c r="AKR5">
        <v>7.6923077000000006E-2</v>
      </c>
      <c r="AKS5">
        <v>7.4074074000000004E-2</v>
      </c>
      <c r="AKT5">
        <v>7.1428570999999996E-2</v>
      </c>
      <c r="AKU5">
        <v>6.8965517000000004E-2</v>
      </c>
      <c r="AKV5">
        <v>6.6666666999999999E-2</v>
      </c>
      <c r="AKW5">
        <v>6.4516129000000005E-2</v>
      </c>
      <c r="AKX5">
        <v>0.65972222199999997</v>
      </c>
      <c r="AKY5">
        <v>0.62091503299999995</v>
      </c>
      <c r="AKZ5">
        <v>0.58641975300000004</v>
      </c>
      <c r="ALA5">
        <v>0.55555555599999995</v>
      </c>
      <c r="ALB5">
        <v>0.52777777800000003</v>
      </c>
      <c r="ALC5">
        <v>0.47979798000000001</v>
      </c>
      <c r="ALD5">
        <v>0.43981481500000003</v>
      </c>
      <c r="ALE5">
        <v>0.40598290599999998</v>
      </c>
      <c r="ALF5">
        <v>0.376984127</v>
      </c>
      <c r="ALG5">
        <v>0.35185185200000002</v>
      </c>
      <c r="ALH5">
        <v>0.32986111099999998</v>
      </c>
      <c r="ALI5">
        <v>0.31045751599999999</v>
      </c>
      <c r="ALJ5">
        <v>0.29320987700000001</v>
      </c>
      <c r="ALK5">
        <v>0.27777777799999998</v>
      </c>
      <c r="ALL5">
        <v>0.26388888900000002</v>
      </c>
      <c r="ALM5">
        <v>0.25132275100000001</v>
      </c>
      <c r="ALN5">
        <v>0.23989899000000001</v>
      </c>
      <c r="ALO5">
        <v>0.229468599</v>
      </c>
      <c r="ALP5">
        <v>0.219907407</v>
      </c>
      <c r="ALQ5">
        <v>0.21111111099999999</v>
      </c>
      <c r="ALR5">
        <v>0.20299145299999999</v>
      </c>
      <c r="ALS5">
        <v>0.19547325099999999</v>
      </c>
      <c r="ALT5">
        <v>0.18849206299999999</v>
      </c>
      <c r="ALU5">
        <v>0.181992337</v>
      </c>
      <c r="ALV5">
        <v>0.17592592600000001</v>
      </c>
      <c r="ALW5">
        <v>0.17025089600000001</v>
      </c>
      <c r="ALX5">
        <v>0.16493055600000001</v>
      </c>
      <c r="ALY5">
        <v>0.15993266</v>
      </c>
      <c r="ALZ5">
        <v>0.15522875799999999</v>
      </c>
      <c r="AMA5">
        <v>0.150793651</v>
      </c>
      <c r="AMB5">
        <v>0.14559386999999999</v>
      </c>
      <c r="AMC5">
        <v>0.140740741</v>
      </c>
      <c r="AMD5">
        <v>0.136200717</v>
      </c>
      <c r="AME5">
        <v>0.13194444399999999</v>
      </c>
      <c r="AMF5">
        <v>0.12794612799999999</v>
      </c>
      <c r="AMG5">
        <v>0.124183007</v>
      </c>
      <c r="AMH5">
        <v>0.12063492100000001</v>
      </c>
      <c r="AMI5">
        <v>0.117283951</v>
      </c>
      <c r="AMJ5">
        <v>0.111111111</v>
      </c>
      <c r="AMK5">
        <v>0.10555555599999999</v>
      </c>
      <c r="AML5">
        <v>0.100529101</v>
      </c>
      <c r="AMM5">
        <v>9.5959595999999994E-2</v>
      </c>
      <c r="AMN5">
        <v>9.1787439999999998E-2</v>
      </c>
      <c r="AMO5">
        <v>8.7962963000000005E-2</v>
      </c>
      <c r="AMP5">
        <v>8.4444443999999994E-2</v>
      </c>
      <c r="AMQ5">
        <v>8.1196581000000004E-2</v>
      </c>
      <c r="AMR5">
        <v>7.8189300000000003E-2</v>
      </c>
      <c r="AMS5">
        <v>7.5396825000000001E-2</v>
      </c>
      <c r="AMT5">
        <v>7.2796934999999993E-2</v>
      </c>
      <c r="AMU5">
        <v>7.0370370000000002E-2</v>
      </c>
      <c r="AMV5">
        <v>6.8100358E-2</v>
      </c>
      <c r="AMW5">
        <v>0.65359477099999996</v>
      </c>
      <c r="AMX5">
        <v>0.617283951</v>
      </c>
      <c r="AMY5">
        <v>0.58479532199999995</v>
      </c>
      <c r="AMZ5">
        <v>0.55555555599999995</v>
      </c>
      <c r="ANA5">
        <v>0.50505050500000004</v>
      </c>
      <c r="ANB5">
        <v>0.46296296300000001</v>
      </c>
      <c r="ANC5">
        <v>0.42735042699999998</v>
      </c>
      <c r="AND5">
        <v>0.39682539700000002</v>
      </c>
      <c r="ANE5">
        <v>0.37037037</v>
      </c>
      <c r="ANF5">
        <v>0.34722222200000002</v>
      </c>
      <c r="ANG5">
        <v>0.32679738600000002</v>
      </c>
      <c r="ANH5">
        <v>0.30864197500000001</v>
      </c>
      <c r="ANI5">
        <v>0.29239766099999998</v>
      </c>
      <c r="ANJ5">
        <v>0.27777777799999998</v>
      </c>
      <c r="ANK5">
        <v>0.26455026500000001</v>
      </c>
      <c r="ANL5">
        <v>0.25252525300000001</v>
      </c>
      <c r="ANM5">
        <v>0.24154589400000001</v>
      </c>
      <c r="ANN5">
        <v>0.23148148099999999</v>
      </c>
      <c r="ANO5">
        <v>0.222222222</v>
      </c>
      <c r="ANP5">
        <v>0.213675214</v>
      </c>
      <c r="ANQ5">
        <v>0.205761317</v>
      </c>
      <c r="ANR5">
        <v>0.198412698</v>
      </c>
      <c r="ANS5">
        <v>0.191570881</v>
      </c>
      <c r="ANT5">
        <v>0.185185185</v>
      </c>
      <c r="ANU5">
        <v>0.17921147000000001</v>
      </c>
      <c r="ANV5">
        <v>0.17361111100000001</v>
      </c>
      <c r="ANW5">
        <v>0.16835016799999999</v>
      </c>
      <c r="ANX5">
        <v>0.16339869300000001</v>
      </c>
      <c r="ANY5">
        <v>0.15873015900000001</v>
      </c>
      <c r="ANZ5">
        <v>0.15325670499999999</v>
      </c>
      <c r="AOA5">
        <v>0.14814814800000001</v>
      </c>
      <c r="AOB5">
        <v>0.14336917599999999</v>
      </c>
      <c r="AOC5">
        <v>0.13888888899999999</v>
      </c>
      <c r="AOD5">
        <v>0.13468013500000001</v>
      </c>
      <c r="AOE5">
        <v>0.130718954</v>
      </c>
      <c r="AOF5">
        <v>0.126984127</v>
      </c>
      <c r="AOG5">
        <v>0.12345679</v>
      </c>
      <c r="AOH5">
        <v>0.116959064</v>
      </c>
      <c r="AOI5">
        <v>0.111111111</v>
      </c>
      <c r="AOJ5">
        <v>0.105820106</v>
      </c>
      <c r="AOK5">
        <v>0.101010101</v>
      </c>
      <c r="AOL5">
        <v>9.6618357000000002E-2</v>
      </c>
      <c r="AOM5">
        <v>9.2592593000000001E-2</v>
      </c>
      <c r="AON5">
        <v>8.8888888999999999E-2</v>
      </c>
      <c r="AOO5">
        <v>8.5470085000000001E-2</v>
      </c>
      <c r="AOP5">
        <v>8.2304527000000002E-2</v>
      </c>
      <c r="AOQ5">
        <v>7.9365079000000005E-2</v>
      </c>
      <c r="AOR5">
        <v>7.6628351999999997E-2</v>
      </c>
      <c r="AOS5">
        <v>7.4074074000000004E-2</v>
      </c>
      <c r="AOT5">
        <v>7.1684587999999994E-2</v>
      </c>
      <c r="AOU5">
        <v>6.9444443999999994E-2</v>
      </c>
      <c r="AOV5">
        <v>0.64814814799999998</v>
      </c>
      <c r="AOW5">
        <v>0.61403508799999995</v>
      </c>
      <c r="AOX5">
        <v>0.58333333300000001</v>
      </c>
      <c r="AOY5">
        <v>0.53030303000000001</v>
      </c>
      <c r="AOZ5">
        <v>0.48611111099999998</v>
      </c>
      <c r="APA5">
        <v>0.448717949</v>
      </c>
      <c r="APB5">
        <v>0.41666666699999999</v>
      </c>
      <c r="APC5">
        <v>0.38888888900000002</v>
      </c>
      <c r="APD5">
        <v>0.36458333300000001</v>
      </c>
      <c r="APE5">
        <v>0.34313725499999997</v>
      </c>
      <c r="APF5">
        <v>0.32407407399999999</v>
      </c>
      <c r="APG5">
        <v>0.30701754399999998</v>
      </c>
      <c r="APH5">
        <v>0.29166666699999999</v>
      </c>
      <c r="API5">
        <v>0.27777777799999998</v>
      </c>
      <c r="APJ5">
        <v>0.265151515</v>
      </c>
      <c r="APK5">
        <v>0.253623188</v>
      </c>
      <c r="APL5">
        <v>0.24305555600000001</v>
      </c>
      <c r="APM5">
        <v>0.233333333</v>
      </c>
      <c r="APN5">
        <v>0.22435897399999999</v>
      </c>
      <c r="APO5">
        <v>0.21604938300000001</v>
      </c>
      <c r="APP5">
        <v>0.20833333300000001</v>
      </c>
      <c r="APQ5">
        <v>0.20114942499999999</v>
      </c>
      <c r="APR5">
        <v>0.19444444399999999</v>
      </c>
      <c r="APS5">
        <v>0.18817204300000001</v>
      </c>
      <c r="APT5">
        <v>0.18229166699999999</v>
      </c>
      <c r="APU5">
        <v>0.17676767700000001</v>
      </c>
      <c r="APV5">
        <v>0.171568627</v>
      </c>
      <c r="APW5">
        <v>0.16666666699999999</v>
      </c>
      <c r="APX5">
        <v>0.16091954</v>
      </c>
      <c r="APY5">
        <v>0.15555555600000001</v>
      </c>
      <c r="APZ5">
        <v>0.150537634</v>
      </c>
      <c r="AQA5">
        <v>0.14583333300000001</v>
      </c>
      <c r="AQB5">
        <v>0.14141414099999999</v>
      </c>
      <c r="AQC5">
        <v>0.13725490200000001</v>
      </c>
      <c r="AQD5">
        <v>0.133333333</v>
      </c>
      <c r="AQE5">
        <v>0.12962963</v>
      </c>
      <c r="AQF5">
        <v>0.122807018</v>
      </c>
      <c r="AQG5">
        <v>0.116666667</v>
      </c>
      <c r="AQH5">
        <v>0.111111111</v>
      </c>
      <c r="AQI5">
        <v>0.106060606</v>
      </c>
      <c r="AQJ5">
        <v>0.10144927500000001</v>
      </c>
      <c r="AQK5">
        <v>9.7222221999999997E-2</v>
      </c>
      <c r="AQL5">
        <v>9.3333333000000004E-2</v>
      </c>
      <c r="AQM5">
        <v>8.9743589999999998E-2</v>
      </c>
      <c r="AQN5">
        <v>8.6419753000000002E-2</v>
      </c>
      <c r="AQO5">
        <v>8.3333332999999996E-2</v>
      </c>
      <c r="AQP5">
        <v>8.045977E-2</v>
      </c>
      <c r="AQQ5">
        <v>7.7777778000000006E-2</v>
      </c>
      <c r="AQR5">
        <v>7.5268817000000002E-2</v>
      </c>
      <c r="AQS5">
        <v>7.2916667000000004E-2</v>
      </c>
      <c r="AQT5">
        <v>0.64327485399999995</v>
      </c>
      <c r="AQU5">
        <v>0.61111111100000004</v>
      </c>
      <c r="AQV5">
        <v>0.55555555599999995</v>
      </c>
      <c r="AQW5">
        <v>0.50925925900000002</v>
      </c>
      <c r="AQX5">
        <v>0.47008547000000001</v>
      </c>
      <c r="AQY5">
        <v>0.43650793700000001</v>
      </c>
      <c r="AQZ5">
        <v>0.407407407</v>
      </c>
      <c r="ARA5">
        <v>0.38194444399999999</v>
      </c>
      <c r="ARB5">
        <v>0.35947712399999998</v>
      </c>
      <c r="ARC5">
        <v>0.33950617300000002</v>
      </c>
      <c r="ARD5">
        <v>0.32163742699999998</v>
      </c>
      <c r="ARE5">
        <v>0.30555555600000001</v>
      </c>
      <c r="ARF5">
        <v>0.291005291</v>
      </c>
      <c r="ARG5">
        <v>0.27777777799999998</v>
      </c>
      <c r="ARH5">
        <v>0.26570048299999999</v>
      </c>
      <c r="ARI5">
        <v>0.25462963</v>
      </c>
      <c r="ARJ5">
        <v>0.24444444400000001</v>
      </c>
      <c r="ARK5">
        <v>0.235042735</v>
      </c>
      <c r="ARL5">
        <v>0.226337449</v>
      </c>
      <c r="ARM5">
        <v>0.21825396799999999</v>
      </c>
      <c r="ARN5">
        <v>0.21072796899999999</v>
      </c>
      <c r="ARO5">
        <v>0.20370370400000001</v>
      </c>
      <c r="ARP5">
        <v>0.19713261600000001</v>
      </c>
      <c r="ARQ5">
        <v>0.190972222</v>
      </c>
      <c r="ARR5">
        <v>0.185185185</v>
      </c>
      <c r="ARS5">
        <v>0.17973856199999999</v>
      </c>
      <c r="ART5">
        <v>0.174603175</v>
      </c>
      <c r="ARU5">
        <v>0.16858237500000001</v>
      </c>
      <c r="ARV5">
        <v>0.16296296299999999</v>
      </c>
      <c r="ARW5">
        <v>0.15770609299999999</v>
      </c>
      <c r="ARX5">
        <v>0.152777778</v>
      </c>
      <c r="ARY5">
        <v>0.14814814800000001</v>
      </c>
      <c r="ARZ5">
        <v>0.14379085</v>
      </c>
      <c r="ASA5">
        <v>0.13968253999999999</v>
      </c>
      <c r="ASB5">
        <v>0.13580246900000001</v>
      </c>
      <c r="ASC5">
        <v>0.12865497100000001</v>
      </c>
      <c r="ASD5">
        <v>0.12222222200000001</v>
      </c>
      <c r="ASE5">
        <v>0.116402116</v>
      </c>
      <c r="ASF5">
        <v>0.111111111</v>
      </c>
      <c r="ASG5">
        <v>0.106280193</v>
      </c>
      <c r="ASH5">
        <v>0.10185185200000001</v>
      </c>
      <c r="ASI5">
        <v>9.7777777999999996E-2</v>
      </c>
      <c r="ASJ5">
        <v>9.4017093999999996E-2</v>
      </c>
      <c r="ASK5">
        <v>9.0534979000000002E-2</v>
      </c>
      <c r="ASL5">
        <v>8.7301587E-2</v>
      </c>
      <c r="ASM5">
        <v>8.4291188000000003E-2</v>
      </c>
      <c r="ASN5">
        <v>8.1481480999999994E-2</v>
      </c>
      <c r="ASO5">
        <v>7.8853046999999996E-2</v>
      </c>
      <c r="ASP5">
        <v>7.6388889000000001E-2</v>
      </c>
      <c r="ASQ5">
        <v>0.67251461999999995</v>
      </c>
      <c r="ASR5">
        <v>0.63888888899999996</v>
      </c>
      <c r="ASS5">
        <v>0.58080808100000003</v>
      </c>
      <c r="AST5">
        <v>0.532407407</v>
      </c>
      <c r="ASU5">
        <v>0.49145299100000001</v>
      </c>
      <c r="ASV5">
        <v>0.45634920600000001</v>
      </c>
      <c r="ASW5">
        <v>0.42592592600000001</v>
      </c>
      <c r="ASX5">
        <v>0.39930555600000001</v>
      </c>
      <c r="ASY5">
        <v>0.37581699299999999</v>
      </c>
      <c r="ASZ5">
        <v>0.354938272</v>
      </c>
      <c r="ATA5">
        <v>0.33625730999999998</v>
      </c>
      <c r="ATB5">
        <v>0.31944444399999999</v>
      </c>
      <c r="ATC5">
        <v>0.30423280400000002</v>
      </c>
      <c r="ATD5">
        <v>0.29040403999999997</v>
      </c>
      <c r="ATE5">
        <v>0.27777777799999998</v>
      </c>
      <c r="ATF5">
        <v>0.26620370399999999</v>
      </c>
      <c r="ATG5">
        <v>0.25555555600000002</v>
      </c>
      <c r="ATH5">
        <v>0.24572649599999999</v>
      </c>
      <c r="ATI5">
        <v>0.23662551400000001</v>
      </c>
      <c r="ATJ5">
        <v>0.228174603</v>
      </c>
      <c r="ATK5">
        <v>0.22030651300000001</v>
      </c>
      <c r="ATL5">
        <v>0.21296296300000001</v>
      </c>
      <c r="ATM5">
        <v>0.20609319000000001</v>
      </c>
      <c r="ATN5">
        <v>0.199652778</v>
      </c>
      <c r="ATO5">
        <v>0.19360269399999999</v>
      </c>
      <c r="ATP5">
        <v>0.18790849700000001</v>
      </c>
      <c r="ATQ5">
        <v>0.18253968300000001</v>
      </c>
      <c r="ATR5">
        <v>0.17624521100000001</v>
      </c>
      <c r="ATS5">
        <v>0.17037036999999999</v>
      </c>
      <c r="ATT5">
        <v>0.16487455200000001</v>
      </c>
      <c r="ATU5">
        <v>0.159722222</v>
      </c>
      <c r="ATV5">
        <v>0.15488215499999999</v>
      </c>
      <c r="ATW5">
        <v>0.15032679700000001</v>
      </c>
      <c r="ATX5">
        <v>0.14603174599999999</v>
      </c>
      <c r="ATY5">
        <v>0.14197530899999999</v>
      </c>
      <c r="ATZ5">
        <v>0.134502924</v>
      </c>
      <c r="AUA5">
        <v>0.12777777800000001</v>
      </c>
      <c r="AUB5">
        <v>0.121693122</v>
      </c>
      <c r="AUC5">
        <v>0.116161616</v>
      </c>
      <c r="AUD5">
        <v>0.111111111</v>
      </c>
      <c r="AUE5">
        <v>0.106481481</v>
      </c>
      <c r="AUF5">
        <v>0.102222222</v>
      </c>
      <c r="AUG5">
        <v>9.8290598000000007E-2</v>
      </c>
      <c r="AUH5">
        <v>9.4650206000000001E-2</v>
      </c>
      <c r="AUI5">
        <v>9.1269841000000004E-2</v>
      </c>
      <c r="AUJ5">
        <v>8.8122605000000007E-2</v>
      </c>
      <c r="AUK5">
        <v>8.5185184999999997E-2</v>
      </c>
      <c r="AUL5">
        <v>8.2437276000000004E-2</v>
      </c>
      <c r="AUM5">
        <v>7.9861110999999999E-2</v>
      </c>
      <c r="AUN5">
        <v>7.7441076999999997E-2</v>
      </c>
      <c r="AUO5">
        <v>0.66666666699999999</v>
      </c>
      <c r="AUP5">
        <v>0.606060606</v>
      </c>
      <c r="AUQ5">
        <v>0.55555555599999995</v>
      </c>
      <c r="AUR5">
        <v>0.51282051299999998</v>
      </c>
      <c r="AUS5">
        <v>0.47619047599999997</v>
      </c>
      <c r="AUT5">
        <v>0.44444444399999999</v>
      </c>
      <c r="AUU5">
        <v>0.41666666699999999</v>
      </c>
      <c r="AUV5">
        <v>0.39215686300000002</v>
      </c>
      <c r="AUW5">
        <v>0.37037037</v>
      </c>
      <c r="AUX5">
        <v>0.35087719299999998</v>
      </c>
      <c r="AUY5">
        <v>0.33333333300000001</v>
      </c>
      <c r="AUZ5">
        <v>0.31746031699999999</v>
      </c>
      <c r="AVA5">
        <v>0.303030303</v>
      </c>
      <c r="AVB5">
        <v>0.28985507199999999</v>
      </c>
      <c r="AVC5">
        <v>0.27777777799999998</v>
      </c>
      <c r="AVD5">
        <v>0.26666666700000002</v>
      </c>
      <c r="AVE5">
        <v>0.256410256</v>
      </c>
      <c r="AVF5">
        <v>0.24691357999999999</v>
      </c>
      <c r="AVG5">
        <v>0.23809523799999999</v>
      </c>
      <c r="AVH5">
        <v>0.229885057</v>
      </c>
      <c r="AVI5">
        <v>0.222222222</v>
      </c>
      <c r="AVJ5">
        <v>0.21505376300000001</v>
      </c>
      <c r="AVK5">
        <v>0.20833333300000001</v>
      </c>
      <c r="AVL5">
        <v>0.20202020200000001</v>
      </c>
      <c r="AVM5">
        <v>0.196078431</v>
      </c>
      <c r="AVN5">
        <v>0.19047618999999999</v>
      </c>
      <c r="AVO5">
        <v>0.18390804599999999</v>
      </c>
      <c r="AVP5">
        <v>0.177777778</v>
      </c>
      <c r="AVQ5">
        <v>0.172043011</v>
      </c>
      <c r="AVR5">
        <v>0.16666666699999999</v>
      </c>
      <c r="AVS5">
        <v>0.16161616200000001</v>
      </c>
      <c r="AVT5">
        <v>0.156862745</v>
      </c>
      <c r="AVU5">
        <v>0.15238095199999999</v>
      </c>
      <c r="AVV5">
        <v>0.14814814800000001</v>
      </c>
      <c r="AVW5">
        <v>0.14035087700000001</v>
      </c>
      <c r="AVX5">
        <v>0.133333333</v>
      </c>
      <c r="AVY5">
        <v>0.126984127</v>
      </c>
      <c r="AVZ5">
        <v>0.12121212100000001</v>
      </c>
      <c r="AWA5">
        <v>0.115942029</v>
      </c>
      <c r="AWB5">
        <v>0.111111111</v>
      </c>
      <c r="AWC5">
        <v>0.10666666700000001</v>
      </c>
      <c r="AWD5">
        <v>0.102564103</v>
      </c>
      <c r="AWE5">
        <v>9.8765432E-2</v>
      </c>
      <c r="AWF5">
        <v>9.5238094999999995E-2</v>
      </c>
      <c r="AWG5">
        <v>9.1954022999999996E-2</v>
      </c>
      <c r="AWH5">
        <v>8.8888888999999999E-2</v>
      </c>
      <c r="AWI5">
        <v>8.6021504999999998E-2</v>
      </c>
      <c r="AWJ5">
        <v>8.3333332999999996E-2</v>
      </c>
      <c r="AWK5">
        <v>8.0808081000000004E-2</v>
      </c>
      <c r="AWL5">
        <v>0.63131313099999997</v>
      </c>
      <c r="AWM5">
        <v>0.57870370400000004</v>
      </c>
      <c r="AWN5">
        <v>0.53418803400000003</v>
      </c>
      <c r="AWO5">
        <v>0.496031746</v>
      </c>
      <c r="AWP5">
        <v>0.46296296300000001</v>
      </c>
      <c r="AWQ5">
        <v>0.43402777799999998</v>
      </c>
      <c r="AWR5">
        <v>0.40849673199999997</v>
      </c>
      <c r="AWS5">
        <v>0.38580246899999998</v>
      </c>
      <c r="AWT5">
        <v>0.36549707599999998</v>
      </c>
      <c r="AWU5">
        <v>0.34722222200000002</v>
      </c>
      <c r="AWV5">
        <v>0.33068783099999999</v>
      </c>
      <c r="AWW5">
        <v>0.31565656600000003</v>
      </c>
      <c r="AWX5">
        <v>0.30193236699999998</v>
      </c>
      <c r="AWY5">
        <v>0.28935185200000002</v>
      </c>
      <c r="AWZ5">
        <v>0.27777777799999998</v>
      </c>
      <c r="AXA5">
        <v>0.26709401700000002</v>
      </c>
      <c r="AXB5">
        <v>0.25720164600000001</v>
      </c>
      <c r="AXC5">
        <v>0.248015873</v>
      </c>
      <c r="AXD5">
        <v>0.239463602</v>
      </c>
      <c r="AXE5">
        <v>0.23148148099999999</v>
      </c>
      <c r="AXF5">
        <v>0.22401433700000001</v>
      </c>
      <c r="AXG5">
        <v>0.21701388899999999</v>
      </c>
      <c r="AXH5">
        <v>0.21043771</v>
      </c>
      <c r="AXI5">
        <v>0.20424836599999999</v>
      </c>
      <c r="AXJ5">
        <v>0.198412698</v>
      </c>
      <c r="AXK5">
        <v>0.191570881</v>
      </c>
      <c r="AXL5">
        <v>0.185185185</v>
      </c>
      <c r="AXM5">
        <v>0.17921147000000001</v>
      </c>
      <c r="AXN5">
        <v>0.17361111100000001</v>
      </c>
      <c r="AXO5">
        <v>0.16835016799999999</v>
      </c>
      <c r="AXP5">
        <v>0.16339869300000001</v>
      </c>
      <c r="AXQ5">
        <v>0.15873015900000001</v>
      </c>
      <c r="AXR5">
        <v>0.15432098799999999</v>
      </c>
      <c r="AXS5">
        <v>0.14619883</v>
      </c>
      <c r="AXT5">
        <v>0.13888888899999999</v>
      </c>
      <c r="AXU5">
        <v>0.13227513199999999</v>
      </c>
      <c r="AXV5">
        <v>0.12626262599999999</v>
      </c>
      <c r="AXW5">
        <v>0.12077294700000001</v>
      </c>
      <c r="AXX5">
        <v>0.11574074099999999</v>
      </c>
      <c r="AXY5">
        <v>0.111111111</v>
      </c>
      <c r="AXZ5">
        <v>0.106837607</v>
      </c>
      <c r="AYA5">
        <v>0.102880658</v>
      </c>
      <c r="AYB5">
        <v>9.9206348999999999E-2</v>
      </c>
      <c r="AYC5">
        <v>9.5785440999999999E-2</v>
      </c>
      <c r="AYD5">
        <v>9.2592593000000001E-2</v>
      </c>
      <c r="AYE5">
        <v>8.9605735000000006E-2</v>
      </c>
      <c r="AYF5">
        <v>8.6805556000000006E-2</v>
      </c>
      <c r="AYG5">
        <v>8.4175083999999997E-2</v>
      </c>
      <c r="AYH5">
        <v>0.65656565700000002</v>
      </c>
      <c r="AYI5">
        <v>0.60185185200000002</v>
      </c>
      <c r="AYJ5">
        <v>0.55555555599999995</v>
      </c>
      <c r="AYK5">
        <v>0.51587301600000002</v>
      </c>
      <c r="AYL5">
        <v>0.48148148099999999</v>
      </c>
      <c r="AYM5">
        <v>0.45138888900000002</v>
      </c>
      <c r="AYN5">
        <v>0.42483660099999998</v>
      </c>
      <c r="AYO5">
        <v>0.40123456800000001</v>
      </c>
      <c r="AYP5">
        <v>0.38011695899999998</v>
      </c>
      <c r="AYQ5">
        <v>0.36111111099999998</v>
      </c>
      <c r="AYR5">
        <v>0.34391534400000001</v>
      </c>
      <c r="AYS5">
        <v>0.32828282800000003</v>
      </c>
      <c r="AYT5">
        <v>0.31400966200000002</v>
      </c>
      <c r="AYU5">
        <v>0.30092592600000001</v>
      </c>
      <c r="AYV5">
        <v>0.28888888899999998</v>
      </c>
      <c r="AYW5">
        <v>0.27777777799999998</v>
      </c>
      <c r="AYX5">
        <v>0.26748971199999999</v>
      </c>
      <c r="AYY5">
        <v>0.25793650800000001</v>
      </c>
      <c r="AYZ5">
        <v>0.24904214599999999</v>
      </c>
      <c r="AZA5">
        <v>0.24074074100000001</v>
      </c>
      <c r="AZB5">
        <v>0.23297491000000001</v>
      </c>
      <c r="AZC5">
        <v>0.22569444399999999</v>
      </c>
      <c r="AZD5">
        <v>0.21885521899999999</v>
      </c>
      <c r="AZE5">
        <v>0.212418301</v>
      </c>
      <c r="AZF5">
        <v>0.20634920600000001</v>
      </c>
      <c r="AZG5">
        <v>0.19923371600000001</v>
      </c>
      <c r="AZH5">
        <v>0.19259259300000001</v>
      </c>
      <c r="AZI5">
        <v>0.186379928</v>
      </c>
      <c r="AZJ5">
        <v>0.18055555600000001</v>
      </c>
      <c r="AZK5">
        <v>0.17508417500000001</v>
      </c>
      <c r="AZL5">
        <v>0.169934641</v>
      </c>
      <c r="AZM5">
        <v>0.16507936500000001</v>
      </c>
      <c r="AZN5">
        <v>0.16049382700000001</v>
      </c>
      <c r="AZO5">
        <v>0.15204678399999999</v>
      </c>
      <c r="AZP5">
        <v>0.14444444400000001</v>
      </c>
      <c r="AZQ5">
        <v>0.137566138</v>
      </c>
      <c r="AZR5">
        <v>0.131313131</v>
      </c>
      <c r="AZS5">
        <v>0.12560386500000001</v>
      </c>
      <c r="AZT5">
        <v>0.12037037</v>
      </c>
      <c r="AZU5">
        <v>0.115555556</v>
      </c>
      <c r="AZV5">
        <v>0.111111111</v>
      </c>
      <c r="AZW5">
        <v>0.106995885</v>
      </c>
      <c r="AZX5">
        <v>0.103174603</v>
      </c>
      <c r="AZY5">
        <v>9.9616858000000003E-2</v>
      </c>
      <c r="AZZ5">
        <v>9.6296296000000003E-2</v>
      </c>
      <c r="BAA5">
        <v>9.3189964E-2</v>
      </c>
      <c r="BAB5">
        <v>9.0277778000000003E-2</v>
      </c>
      <c r="BAC5">
        <v>8.7542088000000004E-2</v>
      </c>
      <c r="BAD5">
        <v>8.4967319999999999E-2</v>
      </c>
      <c r="BAE5">
        <v>0.625</v>
      </c>
      <c r="BAF5">
        <v>0.57692307700000001</v>
      </c>
      <c r="BAG5">
        <v>0.53571428600000004</v>
      </c>
      <c r="BAH5">
        <v>0.5</v>
      </c>
      <c r="BAI5">
        <v>0.46875</v>
      </c>
      <c r="BAJ5">
        <v>0.44117647100000001</v>
      </c>
      <c r="BAK5">
        <v>0.41666666699999999</v>
      </c>
      <c r="BAL5">
        <v>0.39473684199999998</v>
      </c>
      <c r="BAM5">
        <v>0.375</v>
      </c>
      <c r="BAN5">
        <v>0.35714285699999998</v>
      </c>
      <c r="BAO5">
        <v>0.340909091</v>
      </c>
      <c r="BAP5">
        <v>0.32608695700000001</v>
      </c>
      <c r="BAQ5">
        <v>0.3125</v>
      </c>
      <c r="BAR5">
        <v>0.3</v>
      </c>
      <c r="BAS5">
        <v>0.28846153800000002</v>
      </c>
      <c r="BAT5">
        <v>0.27777777799999998</v>
      </c>
      <c r="BAU5">
        <v>0.26785714300000002</v>
      </c>
      <c r="BAV5">
        <v>0.25862068999999999</v>
      </c>
      <c r="BAW5">
        <v>0.25</v>
      </c>
      <c r="BAX5">
        <v>0.24193548400000001</v>
      </c>
      <c r="BAY5">
        <v>0.234375</v>
      </c>
      <c r="BAZ5">
        <v>0.22727272700000001</v>
      </c>
      <c r="BBA5">
        <v>0.22058823499999999</v>
      </c>
      <c r="BBB5">
        <v>0.21428571399999999</v>
      </c>
      <c r="BBC5">
        <v>0.20689655200000001</v>
      </c>
      <c r="BBD5">
        <v>0.2</v>
      </c>
      <c r="BBE5">
        <v>0.19354838699999999</v>
      </c>
      <c r="BBF5">
        <v>0.1875</v>
      </c>
      <c r="BBG5">
        <v>0.18181818199999999</v>
      </c>
      <c r="BBH5">
        <v>0.17647058800000001</v>
      </c>
      <c r="BBI5">
        <v>0.171428571</v>
      </c>
      <c r="BBJ5">
        <v>0.16666666699999999</v>
      </c>
      <c r="BBK5">
        <v>0.15789473700000001</v>
      </c>
      <c r="BBL5">
        <v>0.15</v>
      </c>
      <c r="BBM5">
        <v>0.14285714299999999</v>
      </c>
      <c r="BBN5">
        <v>0.13636363600000001</v>
      </c>
      <c r="BBO5">
        <v>0.130434783</v>
      </c>
      <c r="BBP5">
        <v>0.125</v>
      </c>
      <c r="BBQ5">
        <v>0.12</v>
      </c>
      <c r="BBR5">
        <v>0.115384615</v>
      </c>
      <c r="BBS5">
        <v>0.111111111</v>
      </c>
      <c r="BBT5">
        <v>0.10714285699999999</v>
      </c>
      <c r="BBU5">
        <v>0.10344827600000001</v>
      </c>
      <c r="BBV5">
        <v>0.1</v>
      </c>
      <c r="BBW5">
        <v>9.6774193999999994E-2</v>
      </c>
      <c r="BBX5">
        <v>9.375E-2</v>
      </c>
      <c r="BBY5">
        <v>9.0909090999999997E-2</v>
      </c>
      <c r="BBZ5">
        <v>8.8235294000000006E-2</v>
      </c>
      <c r="BCA5">
        <v>0.64814814799999998</v>
      </c>
      <c r="BCB5">
        <v>0.59829059799999995</v>
      </c>
      <c r="BCC5">
        <v>0.55555555599999995</v>
      </c>
      <c r="BCD5">
        <v>0.51851851900000001</v>
      </c>
      <c r="BCE5">
        <v>0.48611111099999998</v>
      </c>
      <c r="BCF5">
        <v>0.45751634000000002</v>
      </c>
      <c r="BCG5">
        <v>0.432098765</v>
      </c>
      <c r="BCH5">
        <v>0.40935672499999998</v>
      </c>
      <c r="BCI5">
        <v>0.38888888900000002</v>
      </c>
      <c r="BCJ5">
        <v>0.37037037</v>
      </c>
      <c r="BCK5">
        <v>0.35353535400000002</v>
      </c>
      <c r="BCL5">
        <v>0.33816425100000003</v>
      </c>
      <c r="BCM5">
        <v>0.32407407399999999</v>
      </c>
      <c r="BCN5">
        <v>0.311111111</v>
      </c>
      <c r="BCO5">
        <v>0.29914529899999998</v>
      </c>
      <c r="BCP5">
        <v>0.28806584400000002</v>
      </c>
      <c r="BCQ5">
        <v>0.27777777799999998</v>
      </c>
      <c r="BCR5">
        <v>0.26819923400000001</v>
      </c>
      <c r="BCS5">
        <v>0.25925925900000002</v>
      </c>
      <c r="BCT5">
        <v>0.25089605700000001</v>
      </c>
      <c r="BCU5">
        <v>0.24305555600000001</v>
      </c>
      <c r="BCV5">
        <v>0.235690236</v>
      </c>
      <c r="BCW5">
        <v>0.22875817000000001</v>
      </c>
      <c r="BCX5">
        <v>0.222222222</v>
      </c>
      <c r="BCY5">
        <v>0.21455938699999999</v>
      </c>
      <c r="BCZ5">
        <v>0.20740740699999999</v>
      </c>
      <c r="BDA5">
        <v>0.200716846</v>
      </c>
      <c r="BDB5">
        <v>0.19444444399999999</v>
      </c>
      <c r="BDC5">
        <v>0.18855218900000001</v>
      </c>
      <c r="BDD5">
        <v>0.183006536</v>
      </c>
      <c r="BDE5">
        <v>0.177777778</v>
      </c>
      <c r="BDF5">
        <v>0.172839506</v>
      </c>
      <c r="BDG5">
        <v>0.16374269</v>
      </c>
      <c r="BDH5">
        <v>0.15555555600000001</v>
      </c>
      <c r="BDI5">
        <v>0.14814814800000001</v>
      </c>
      <c r="BDJ5">
        <v>0.14141414099999999</v>
      </c>
      <c r="BDK5">
        <v>0.13526569999999999</v>
      </c>
      <c r="BDL5">
        <v>0.12962963</v>
      </c>
      <c r="BDM5">
        <v>0.124444444</v>
      </c>
      <c r="BDN5">
        <v>0.11965812000000001</v>
      </c>
      <c r="BDO5">
        <v>0.115226337</v>
      </c>
      <c r="BDP5">
        <v>0.111111111</v>
      </c>
      <c r="BDQ5">
        <v>0.107279693</v>
      </c>
      <c r="BDR5">
        <v>0.10370370399999999</v>
      </c>
      <c r="BDS5">
        <v>0.100358423</v>
      </c>
      <c r="BDT5">
        <v>9.7222221999999997E-2</v>
      </c>
      <c r="BDU5">
        <v>9.4276094000000005E-2</v>
      </c>
      <c r="BDV5">
        <v>9.1503267999999999E-2</v>
      </c>
      <c r="BDW5">
        <v>0.67129629599999996</v>
      </c>
      <c r="BDX5">
        <v>0.61965811999999998</v>
      </c>
      <c r="BDY5">
        <v>0.575396825</v>
      </c>
      <c r="BDZ5">
        <v>0.53703703700000005</v>
      </c>
      <c r="BEA5">
        <v>0.50347222199999997</v>
      </c>
      <c r="BEB5">
        <v>0.47385620899999997</v>
      </c>
      <c r="BEC5">
        <v>0.44753086399999997</v>
      </c>
      <c r="BED5">
        <v>0.42397660799999998</v>
      </c>
      <c r="BEE5">
        <v>0.40277777799999998</v>
      </c>
      <c r="BEF5">
        <v>0.383597884</v>
      </c>
      <c r="BEG5">
        <v>0.36616161600000002</v>
      </c>
      <c r="BEH5">
        <v>0.35024154600000001</v>
      </c>
      <c r="BEI5">
        <v>0.33564814799999998</v>
      </c>
      <c r="BEJ5">
        <v>0.322222222</v>
      </c>
      <c r="BEK5">
        <v>0.30982905999999999</v>
      </c>
      <c r="BEL5">
        <v>0.29835390899999997</v>
      </c>
      <c r="BEM5">
        <v>0.28769841299999999</v>
      </c>
      <c r="BEN5">
        <v>0.27777777799999998</v>
      </c>
      <c r="BEO5">
        <v>0.26851851900000001</v>
      </c>
      <c r="BEP5">
        <v>0.259856631</v>
      </c>
      <c r="BEQ5">
        <v>0.25173611099999998</v>
      </c>
      <c r="BER5">
        <v>0.24410774399999999</v>
      </c>
      <c r="BES5">
        <v>0.236928105</v>
      </c>
      <c r="BET5">
        <v>0.23015873000000001</v>
      </c>
      <c r="BEU5">
        <v>0.222222222</v>
      </c>
      <c r="BEV5">
        <v>0.21481481499999999</v>
      </c>
      <c r="BEW5">
        <v>0.20788530499999999</v>
      </c>
      <c r="BEX5">
        <v>0.20138888899999999</v>
      </c>
      <c r="BEY5">
        <v>0.195286195</v>
      </c>
      <c r="BEZ5">
        <v>0.18954248400000001</v>
      </c>
      <c r="BFA5">
        <v>0.18412698399999999</v>
      </c>
      <c r="BFB5">
        <v>0.17901234599999999</v>
      </c>
      <c r="BFC5">
        <v>0.16959064300000001</v>
      </c>
      <c r="BFD5">
        <v>0.161111111</v>
      </c>
      <c r="BFE5">
        <v>0.15343915299999999</v>
      </c>
      <c r="BFF5">
        <v>0.146464646</v>
      </c>
      <c r="BFG5">
        <v>0.14009661800000001</v>
      </c>
      <c r="BFH5">
        <v>0.13425925899999999</v>
      </c>
      <c r="BFI5">
        <v>0.12888888900000001</v>
      </c>
      <c r="BFJ5">
        <v>0.123931624</v>
      </c>
      <c r="BFK5">
        <v>0.119341564</v>
      </c>
      <c r="BFL5">
        <v>0.115079365</v>
      </c>
      <c r="BFM5">
        <v>0.111111111</v>
      </c>
      <c r="BFN5">
        <v>0.107407407</v>
      </c>
      <c r="BFO5">
        <v>0.103942652</v>
      </c>
      <c r="BFP5">
        <v>0.10069444399999999</v>
      </c>
      <c r="BFQ5">
        <v>9.7643097999999998E-2</v>
      </c>
      <c r="BFR5">
        <v>9.4771242000000006E-2</v>
      </c>
      <c r="BFS5">
        <v>0.64102564100000003</v>
      </c>
      <c r="BFT5">
        <v>0.59523809500000002</v>
      </c>
      <c r="BFU5">
        <v>0.55555555599999995</v>
      </c>
      <c r="BFV5">
        <v>0.52083333300000001</v>
      </c>
      <c r="BFW5">
        <v>0.49019607799999998</v>
      </c>
      <c r="BFX5">
        <v>0.46296296300000001</v>
      </c>
      <c r="BFY5">
        <v>0.43859649099999998</v>
      </c>
      <c r="BFZ5">
        <v>0.41666666699999999</v>
      </c>
      <c r="BGA5">
        <v>0.39682539700000002</v>
      </c>
      <c r="BGB5">
        <v>0.37878787899999999</v>
      </c>
      <c r="BGC5">
        <v>0.362318841</v>
      </c>
      <c r="BGD5">
        <v>0.34722222200000002</v>
      </c>
      <c r="BGE5">
        <v>0.33333333300000001</v>
      </c>
      <c r="BGF5">
        <v>0.320512821</v>
      </c>
      <c r="BGG5">
        <v>0.30864197500000001</v>
      </c>
      <c r="BGH5">
        <v>0.297619048</v>
      </c>
      <c r="BGI5">
        <v>0.287356322</v>
      </c>
      <c r="BGJ5">
        <v>0.27777777799999998</v>
      </c>
      <c r="BGK5">
        <v>0.26881720399999998</v>
      </c>
      <c r="BGL5">
        <v>0.26041666699999999</v>
      </c>
      <c r="BGM5">
        <v>0.25252525300000001</v>
      </c>
      <c r="BGN5">
        <v>0.24509803899999999</v>
      </c>
      <c r="BGO5">
        <v>0.23809523799999999</v>
      </c>
      <c r="BGP5">
        <v>0.229885057</v>
      </c>
      <c r="BGQ5">
        <v>0.222222222</v>
      </c>
      <c r="BGR5">
        <v>0.21505376300000001</v>
      </c>
      <c r="BGS5">
        <v>0.20833333300000001</v>
      </c>
      <c r="BGT5">
        <v>0.20202020200000001</v>
      </c>
      <c r="BGU5">
        <v>0.196078431</v>
      </c>
      <c r="BGV5">
        <v>0.19047618999999999</v>
      </c>
      <c r="BGW5">
        <v>0.185185185</v>
      </c>
      <c r="BGX5">
        <v>0.175438596</v>
      </c>
      <c r="BGY5">
        <v>0.16666666699999999</v>
      </c>
      <c r="BGZ5">
        <v>0.15873015900000001</v>
      </c>
      <c r="BHA5">
        <v>0.15151515199999999</v>
      </c>
      <c r="BHB5">
        <v>0.144927536</v>
      </c>
      <c r="BHC5">
        <v>0.13888888899999999</v>
      </c>
      <c r="BHD5">
        <v>0.133333333</v>
      </c>
      <c r="BHE5">
        <v>0.128205128</v>
      </c>
      <c r="BHF5">
        <v>0.12345679</v>
      </c>
      <c r="BHG5">
        <v>0.11904761899999999</v>
      </c>
      <c r="BHH5">
        <v>0.114942529</v>
      </c>
      <c r="BHI5">
        <v>0.111111111</v>
      </c>
      <c r="BHJ5">
        <v>0.107526882</v>
      </c>
      <c r="BHK5">
        <v>0.104166667</v>
      </c>
      <c r="BHL5">
        <v>0.101010101</v>
      </c>
      <c r="BHM5">
        <v>9.8039215999999998E-2</v>
      </c>
      <c r="BHN5">
        <v>9.5238094999999995E-2</v>
      </c>
      <c r="BHO5">
        <v>0.66239316199999998</v>
      </c>
      <c r="BHP5">
        <v>0.61507936500000004</v>
      </c>
      <c r="BHQ5">
        <v>0.57407407399999999</v>
      </c>
      <c r="BHR5">
        <v>0.53819444400000005</v>
      </c>
      <c r="BHS5">
        <v>0.50653594800000001</v>
      </c>
      <c r="BHT5">
        <v>0.47839506199999998</v>
      </c>
      <c r="BHU5">
        <v>0.45321637399999998</v>
      </c>
      <c r="BHV5">
        <v>0.43055555600000001</v>
      </c>
      <c r="BHW5">
        <v>0.41005290999999999</v>
      </c>
      <c r="BHX5">
        <v>0.39141414099999999</v>
      </c>
      <c r="BHY5">
        <v>0.37439613500000002</v>
      </c>
      <c r="BHZ5">
        <v>0.35879629600000001</v>
      </c>
      <c r="BIA5">
        <v>0.34444444400000002</v>
      </c>
      <c r="BIB5">
        <v>0.33119658099999999</v>
      </c>
      <c r="BIC5">
        <v>0.318930041</v>
      </c>
      <c r="BID5">
        <v>0.30753968300000001</v>
      </c>
      <c r="BIE5">
        <v>0.29693486600000002</v>
      </c>
      <c r="BIF5">
        <v>0.28703703699999999</v>
      </c>
      <c r="BIG5">
        <v>0.27777777799999998</v>
      </c>
      <c r="BIH5">
        <v>0.26909722200000002</v>
      </c>
      <c r="BII5">
        <v>0.26094276100000002</v>
      </c>
      <c r="BIJ5">
        <v>0.25326797400000001</v>
      </c>
      <c r="BIK5">
        <v>0.246031746</v>
      </c>
      <c r="BIL5">
        <v>0.23754789300000001</v>
      </c>
      <c r="BIM5">
        <v>0.22962963</v>
      </c>
      <c r="BIN5">
        <v>0.222222222</v>
      </c>
      <c r="BIO5">
        <v>0.215277778</v>
      </c>
      <c r="BIP5">
        <v>0.208754209</v>
      </c>
      <c r="BIQ5">
        <v>0.20261437900000001</v>
      </c>
      <c r="BIR5">
        <v>0.19682539700000001</v>
      </c>
      <c r="BIS5">
        <v>0.19135802499999999</v>
      </c>
      <c r="BIT5">
        <v>0.18128654999999999</v>
      </c>
      <c r="BIU5">
        <v>0.17222222200000001</v>
      </c>
      <c r="BIV5">
        <v>0.164021164</v>
      </c>
      <c r="BIW5">
        <v>0.156565657</v>
      </c>
      <c r="BIX5">
        <v>0.14975845400000001</v>
      </c>
      <c r="BIY5">
        <v>0.14351851900000001</v>
      </c>
      <c r="BIZ5">
        <v>0.13777777799999999</v>
      </c>
      <c r="BJA5">
        <v>0.13247863200000001</v>
      </c>
      <c r="BJB5">
        <v>0.12757201600000001</v>
      </c>
      <c r="BJC5">
        <v>0.123015873</v>
      </c>
      <c r="BJD5">
        <v>0.11877394600000001</v>
      </c>
      <c r="BJE5">
        <v>0.114814815</v>
      </c>
      <c r="BJF5">
        <v>0.111111111</v>
      </c>
      <c r="BJG5">
        <v>0.107638889</v>
      </c>
      <c r="BJH5">
        <v>0.104377104</v>
      </c>
      <c r="BJI5">
        <v>0.10130719000000001</v>
      </c>
      <c r="BJJ5">
        <v>9.8412698000000007E-2</v>
      </c>
      <c r="BJK5">
        <v>0.63492063499999996</v>
      </c>
      <c r="BJL5">
        <v>0.592592593</v>
      </c>
      <c r="BJM5">
        <v>0.55555555599999995</v>
      </c>
      <c r="BJN5">
        <v>0.52287581699999996</v>
      </c>
      <c r="BJO5">
        <v>0.49382715999999999</v>
      </c>
      <c r="BJP5">
        <v>0.46783625699999998</v>
      </c>
      <c r="BJQ5">
        <v>0.44444444399999999</v>
      </c>
      <c r="BJR5">
        <v>0.42328042300000002</v>
      </c>
      <c r="BJS5">
        <v>0.40404040400000002</v>
      </c>
      <c r="BJT5">
        <v>0.38647343000000001</v>
      </c>
      <c r="BJU5">
        <v>0.37037037</v>
      </c>
      <c r="BJV5">
        <v>0.35555555599999999</v>
      </c>
      <c r="BJW5">
        <v>0.341880342</v>
      </c>
      <c r="BJX5">
        <v>0.32921810699999998</v>
      </c>
      <c r="BJY5">
        <v>0.31746031699999999</v>
      </c>
      <c r="BJZ5">
        <v>0.30651340999999999</v>
      </c>
      <c r="BKA5">
        <v>0.29629629600000001</v>
      </c>
      <c r="BKB5">
        <v>0.286738351</v>
      </c>
      <c r="BKC5">
        <v>0.27777777799999998</v>
      </c>
      <c r="BKD5">
        <v>0.26936026899999999</v>
      </c>
      <c r="BKE5">
        <v>0.261437908</v>
      </c>
      <c r="BKF5">
        <v>0.253968254</v>
      </c>
      <c r="BKG5">
        <v>0.24521072799999999</v>
      </c>
      <c r="BKH5">
        <v>0.23703703700000001</v>
      </c>
      <c r="BKI5">
        <v>0.22939068100000001</v>
      </c>
      <c r="BKJ5">
        <v>0.222222222</v>
      </c>
      <c r="BKK5">
        <v>0.21548821500000001</v>
      </c>
      <c r="BKL5">
        <v>0.209150327</v>
      </c>
      <c r="BKM5">
        <v>0.20317460300000001</v>
      </c>
      <c r="BKN5">
        <v>0.197530864</v>
      </c>
      <c r="BKO5">
        <v>0.18713450300000001</v>
      </c>
      <c r="BKP5">
        <v>0.177777778</v>
      </c>
      <c r="BKQ5">
        <v>0.16931216900000001</v>
      </c>
      <c r="BKR5">
        <v>0.16161616200000001</v>
      </c>
      <c r="BKS5">
        <v>0.154589372</v>
      </c>
      <c r="BKT5">
        <v>0.14814814800000001</v>
      </c>
      <c r="BKU5">
        <v>0.14222222200000001</v>
      </c>
      <c r="BKV5">
        <v>0.136752137</v>
      </c>
      <c r="BKW5">
        <v>0.13168724300000001</v>
      </c>
      <c r="BKX5">
        <v>0.126984127</v>
      </c>
      <c r="BKY5">
        <v>0.12260536399999999</v>
      </c>
      <c r="BKZ5">
        <v>0.118518519</v>
      </c>
      <c r="BLA5">
        <v>0.11469534100000001</v>
      </c>
      <c r="BLB5">
        <v>0.111111111</v>
      </c>
      <c r="BLC5">
        <v>0.10774410800000001</v>
      </c>
      <c r="BLD5">
        <v>0.104575163</v>
      </c>
      <c r="BLE5">
        <v>0.101587302</v>
      </c>
      <c r="BLF5">
        <v>0.65476190499999998</v>
      </c>
      <c r="BLG5">
        <v>0.61111111100000004</v>
      </c>
      <c r="BLH5">
        <v>0.57291666699999999</v>
      </c>
      <c r="BLI5">
        <v>0.53921568600000003</v>
      </c>
      <c r="BLJ5">
        <v>0.50925925900000002</v>
      </c>
      <c r="BLK5">
        <v>0.48245613999999998</v>
      </c>
      <c r="BLL5">
        <v>0.45833333300000001</v>
      </c>
      <c r="BLM5">
        <v>0.43650793700000001</v>
      </c>
      <c r="BLN5">
        <v>0.41666666699999999</v>
      </c>
      <c r="BLO5">
        <v>0.39855072499999999</v>
      </c>
      <c r="BLP5">
        <v>0.38194444399999999</v>
      </c>
      <c r="BLQ5">
        <v>0.366666667</v>
      </c>
      <c r="BLR5">
        <v>0.35256410300000002</v>
      </c>
      <c r="BLS5">
        <v>0.33950617300000002</v>
      </c>
      <c r="BLT5">
        <v>0.327380952</v>
      </c>
      <c r="BLU5">
        <v>0.31609195400000001</v>
      </c>
      <c r="BLV5">
        <v>0.30555555600000001</v>
      </c>
      <c r="BLW5">
        <v>0.295698925</v>
      </c>
      <c r="BLX5">
        <v>0.28645833300000001</v>
      </c>
      <c r="BLY5">
        <v>0.27777777799999998</v>
      </c>
      <c r="BLZ5">
        <v>0.26960784300000001</v>
      </c>
      <c r="BMA5">
        <v>0.26190476200000001</v>
      </c>
      <c r="BMB5">
        <v>0.25287356300000002</v>
      </c>
      <c r="BMC5">
        <v>0.24444444400000001</v>
      </c>
      <c r="BMD5">
        <v>0.23655914</v>
      </c>
      <c r="BME5">
        <v>0.22916666699999999</v>
      </c>
      <c r="BMF5">
        <v>0.222222222</v>
      </c>
      <c r="BMG5">
        <v>0.21568627500000001</v>
      </c>
      <c r="BMH5">
        <v>0.20952381</v>
      </c>
      <c r="BMI5">
        <v>0.20370370400000001</v>
      </c>
      <c r="BMJ5">
        <v>0.192982456</v>
      </c>
      <c r="BMK5">
        <v>0.18333333299999999</v>
      </c>
      <c r="BML5">
        <v>0.174603175</v>
      </c>
      <c r="BMM5">
        <v>0.16666666699999999</v>
      </c>
      <c r="BMN5">
        <v>0.15942028999999999</v>
      </c>
      <c r="BMO5">
        <v>0.152777778</v>
      </c>
      <c r="BMP5">
        <v>0.146666667</v>
      </c>
      <c r="BMQ5">
        <v>0.14102564100000001</v>
      </c>
      <c r="BMR5">
        <v>0.13580246900000001</v>
      </c>
      <c r="BMS5">
        <v>0.13095238100000001</v>
      </c>
      <c r="BMT5">
        <v>0.126436782</v>
      </c>
      <c r="BMU5">
        <v>0.12222222200000001</v>
      </c>
      <c r="BMV5">
        <v>0.11827957</v>
      </c>
      <c r="BMW5">
        <v>0.114583333</v>
      </c>
      <c r="BMX5">
        <v>0.111111111</v>
      </c>
      <c r="BMY5">
        <v>0.10784313700000001</v>
      </c>
      <c r="BMZ5">
        <v>0.104761905</v>
      </c>
      <c r="BNA5">
        <v>0.674603175</v>
      </c>
      <c r="BNB5">
        <v>0.62962963000000005</v>
      </c>
      <c r="BNC5">
        <v>0.59027777800000003</v>
      </c>
      <c r="BND5">
        <v>0.55555555599999995</v>
      </c>
      <c r="BNE5">
        <v>0.524691358</v>
      </c>
      <c r="BNF5">
        <v>0.49707602299999998</v>
      </c>
      <c r="BNG5">
        <v>0.47222222200000002</v>
      </c>
      <c r="BNH5">
        <v>0.44973544999999998</v>
      </c>
      <c r="BNI5">
        <v>0.42929292899999999</v>
      </c>
      <c r="BNJ5">
        <v>0.41062801900000001</v>
      </c>
      <c r="BNK5">
        <v>0.39351851900000001</v>
      </c>
      <c r="BNL5">
        <v>0.37777777800000001</v>
      </c>
      <c r="BNM5">
        <v>0.363247863</v>
      </c>
      <c r="BNN5">
        <v>0.34979423900000001</v>
      </c>
      <c r="BNO5">
        <v>0.33730158700000001</v>
      </c>
      <c r="BNP5">
        <v>0.32567049799999997</v>
      </c>
      <c r="BNQ5">
        <v>0.31481481500000003</v>
      </c>
      <c r="BNR5">
        <v>0.30465949799999997</v>
      </c>
      <c r="BNS5">
        <v>0.29513888900000002</v>
      </c>
      <c r="BNT5">
        <v>0.28619528599999999</v>
      </c>
      <c r="BNU5">
        <v>0.27777777799999998</v>
      </c>
      <c r="BNV5">
        <v>0.26984127000000002</v>
      </c>
      <c r="BNW5">
        <v>0.260536398</v>
      </c>
      <c r="BNX5">
        <v>0.25185185199999999</v>
      </c>
      <c r="BNY5">
        <v>0.24372759899999999</v>
      </c>
      <c r="BNZ5">
        <v>0.23611111100000001</v>
      </c>
      <c r="BOA5">
        <v>0.22895622900000001</v>
      </c>
      <c r="BOB5">
        <v>0.222222222</v>
      </c>
      <c r="BOC5">
        <v>0.215873016</v>
      </c>
      <c r="BOD5">
        <v>0.209876543</v>
      </c>
      <c r="BOE5">
        <v>0.19883040900000001</v>
      </c>
      <c r="BOF5">
        <v>0.188888889</v>
      </c>
      <c r="BOG5">
        <v>0.17989417999999999</v>
      </c>
      <c r="BOH5">
        <v>0.171717172</v>
      </c>
      <c r="BOI5">
        <v>0.16425120800000001</v>
      </c>
      <c r="BOJ5">
        <v>0.157407407</v>
      </c>
      <c r="BOK5">
        <v>0.15111111099999999</v>
      </c>
      <c r="BOL5">
        <v>0.14529914499999999</v>
      </c>
      <c r="BOM5">
        <v>0.13991769500000001</v>
      </c>
      <c r="BON5">
        <v>0.13492063500000001</v>
      </c>
      <c r="BOO5">
        <v>0.130268199</v>
      </c>
      <c r="BOP5">
        <v>0.12592592599999999</v>
      </c>
      <c r="BOQ5">
        <v>0.12186379899999999</v>
      </c>
      <c r="BOR5">
        <v>0.11805555600000001</v>
      </c>
      <c r="BOS5">
        <v>0.11447811400000001</v>
      </c>
      <c r="BOT5">
        <v>0.111111111</v>
      </c>
      <c r="BOU5">
        <v>0.107936508</v>
      </c>
      <c r="BOV5">
        <v>0.104938272</v>
      </c>
      <c r="BOW5">
        <v>0.64814814799999998</v>
      </c>
      <c r="BOX5">
        <v>0.60763888899999996</v>
      </c>
      <c r="BOY5">
        <v>0.57189542500000001</v>
      </c>
      <c r="BOZ5">
        <v>0.54012345699999997</v>
      </c>
      <c r="BPA5">
        <v>0.51169590600000003</v>
      </c>
      <c r="BPB5">
        <v>0.48611111099999998</v>
      </c>
      <c r="BPC5">
        <v>0.46296296300000001</v>
      </c>
      <c r="BPD5">
        <v>0.44191919200000002</v>
      </c>
      <c r="BPE5">
        <v>0.422705314</v>
      </c>
      <c r="BPF5">
        <v>0.405092593</v>
      </c>
      <c r="BPG5">
        <v>0.38888888900000002</v>
      </c>
      <c r="BPH5">
        <v>0.37393162400000002</v>
      </c>
      <c r="BPI5">
        <v>0.36008230499999999</v>
      </c>
      <c r="BPJ5">
        <v>0.34722222200000002</v>
      </c>
      <c r="BPK5">
        <v>0.335249042</v>
      </c>
      <c r="BPL5">
        <v>0.32407407399999999</v>
      </c>
      <c r="BPM5">
        <v>0.31362007200000003</v>
      </c>
      <c r="BPN5">
        <v>0.30381944399999999</v>
      </c>
      <c r="BPO5">
        <v>0.29461279499999998</v>
      </c>
      <c r="BPP5">
        <v>0.28594771200000002</v>
      </c>
      <c r="BPQ5">
        <v>0.27777777799999998</v>
      </c>
      <c r="BPR5">
        <v>0.26819923400000001</v>
      </c>
      <c r="BPS5">
        <v>0.25925925900000002</v>
      </c>
      <c r="BPT5">
        <v>0.25089605700000001</v>
      </c>
      <c r="BPU5">
        <v>0.24305555600000001</v>
      </c>
      <c r="BPV5">
        <v>0.235690236</v>
      </c>
      <c r="BPW5">
        <v>0.22875817000000001</v>
      </c>
      <c r="BPX5">
        <v>0.222222222</v>
      </c>
      <c r="BPY5">
        <v>0.21604938300000001</v>
      </c>
      <c r="BPZ5">
        <v>0.204678363</v>
      </c>
      <c r="BQA5">
        <v>0.19444444399999999</v>
      </c>
      <c r="BQB5">
        <v>0.185185185</v>
      </c>
      <c r="BQC5">
        <v>0.17676767700000001</v>
      </c>
      <c r="BQD5">
        <v>0.169082126</v>
      </c>
      <c r="BQE5">
        <v>0.16203703699999999</v>
      </c>
      <c r="BQF5">
        <v>0.15555555600000001</v>
      </c>
      <c r="BQG5">
        <v>0.14957265</v>
      </c>
      <c r="BQH5">
        <v>0.14403292200000001</v>
      </c>
      <c r="BQI5">
        <v>0.13888888899999999</v>
      </c>
      <c r="BQJ5">
        <v>0.134099617</v>
      </c>
      <c r="BQK5">
        <v>0.12962963</v>
      </c>
      <c r="BQL5">
        <v>0.12544802899999999</v>
      </c>
      <c r="BQM5">
        <v>0.121527778</v>
      </c>
      <c r="BQN5">
        <v>0.117845118</v>
      </c>
      <c r="BQO5">
        <v>0.11437908500000001</v>
      </c>
      <c r="BQP5">
        <v>0.111111111</v>
      </c>
      <c r="BQQ5">
        <v>0.10802469100000001</v>
      </c>
      <c r="BQR5">
        <v>0.66666666699999999</v>
      </c>
      <c r="BQS5">
        <v>0.625</v>
      </c>
      <c r="BQT5">
        <v>0.58823529399999996</v>
      </c>
      <c r="BQU5">
        <v>0.55555555599999995</v>
      </c>
      <c r="BQV5">
        <v>0.52631578899999998</v>
      </c>
      <c r="BQW5">
        <v>0.5</v>
      </c>
      <c r="BQX5">
        <v>0.47619047599999997</v>
      </c>
      <c r="BQY5">
        <v>0.45454545499999999</v>
      </c>
      <c r="BQZ5">
        <v>0.43478260899999999</v>
      </c>
      <c r="BRA5">
        <v>0.41666666699999999</v>
      </c>
      <c r="BRB5">
        <v>0.4</v>
      </c>
      <c r="BRC5">
        <v>0.38461538499999998</v>
      </c>
      <c r="BRD5">
        <v>0.37037037</v>
      </c>
      <c r="BRE5">
        <v>0.35714285699999998</v>
      </c>
      <c r="BRF5">
        <v>0.34482758600000002</v>
      </c>
      <c r="BRG5">
        <v>0.33333333300000001</v>
      </c>
      <c r="BRH5">
        <v>0.322580645</v>
      </c>
      <c r="BRI5">
        <v>0.3125</v>
      </c>
      <c r="BRJ5">
        <v>0.303030303</v>
      </c>
      <c r="BRK5">
        <v>0.29411764699999998</v>
      </c>
      <c r="BRL5">
        <v>0.28571428599999998</v>
      </c>
      <c r="BRM5">
        <v>0.27586206899999999</v>
      </c>
      <c r="BRN5">
        <v>0.26666666700000002</v>
      </c>
      <c r="BRO5">
        <v>0.25806451600000002</v>
      </c>
      <c r="BRP5">
        <v>0.25</v>
      </c>
      <c r="BRQ5">
        <v>0.24242424200000001</v>
      </c>
      <c r="BRR5">
        <v>0.235294118</v>
      </c>
      <c r="BRS5">
        <v>0.22857142899999999</v>
      </c>
      <c r="BRT5">
        <v>0.222222222</v>
      </c>
      <c r="BRU5">
        <v>0.21052631599999999</v>
      </c>
      <c r="BRV5">
        <v>0.2</v>
      </c>
      <c r="BRW5">
        <v>0.19047618999999999</v>
      </c>
      <c r="BRX5">
        <v>0.18181818199999999</v>
      </c>
      <c r="BRY5">
        <v>0.17391304299999999</v>
      </c>
      <c r="BRZ5">
        <v>0.16666666699999999</v>
      </c>
      <c r="BSA5">
        <v>0.16</v>
      </c>
      <c r="BSB5">
        <v>0.15384615400000001</v>
      </c>
      <c r="BSC5">
        <v>0.14814814800000001</v>
      </c>
      <c r="BSD5">
        <v>0.14285714299999999</v>
      </c>
      <c r="BSE5">
        <v>0.13793103400000001</v>
      </c>
      <c r="BSF5">
        <v>0.133333333</v>
      </c>
      <c r="BSG5">
        <v>0.12903225800000001</v>
      </c>
      <c r="BSH5">
        <v>0.125</v>
      </c>
      <c r="BSI5">
        <v>0.12121212100000001</v>
      </c>
      <c r="BSJ5">
        <v>0.117647059</v>
      </c>
      <c r="BSK5">
        <v>0.114285714</v>
      </c>
      <c r="BSL5">
        <v>0.111111111</v>
      </c>
      <c r="BSM5">
        <v>0.64236111100000004</v>
      </c>
      <c r="BSN5">
        <v>0.60457516300000003</v>
      </c>
      <c r="BSO5">
        <v>0.57098765399999996</v>
      </c>
      <c r="BSP5">
        <v>0.54093567300000001</v>
      </c>
      <c r="BSQ5">
        <v>0.51388888899999996</v>
      </c>
      <c r="BSR5">
        <v>0.489417989</v>
      </c>
      <c r="BSS5">
        <v>0.46717171699999999</v>
      </c>
      <c r="BST5">
        <v>0.446859903</v>
      </c>
      <c r="BSU5">
        <v>0.42824074099999998</v>
      </c>
      <c r="BSV5">
        <v>0.41111111099999997</v>
      </c>
      <c r="BSW5">
        <v>0.39529914500000002</v>
      </c>
      <c r="BSX5">
        <v>0.38065843599999999</v>
      </c>
      <c r="BSY5">
        <v>0.36706349199999999</v>
      </c>
      <c r="BSZ5">
        <v>0.35440612999999999</v>
      </c>
      <c r="BTA5">
        <v>0.342592593</v>
      </c>
      <c r="BTB5">
        <v>0.331541219</v>
      </c>
      <c r="BTC5">
        <v>0.32118055600000001</v>
      </c>
      <c r="BTD5">
        <v>0.31144781100000002</v>
      </c>
      <c r="BTE5">
        <v>0.302287582</v>
      </c>
      <c r="BTF5">
        <v>0.29365079399999999</v>
      </c>
      <c r="BTG5">
        <v>0.28352490400000002</v>
      </c>
      <c r="BTH5">
        <v>0.274074074</v>
      </c>
      <c r="BTI5">
        <v>0.26523297499999998</v>
      </c>
      <c r="BTJ5">
        <v>0.25694444399999999</v>
      </c>
      <c r="BTK5">
        <v>0.249158249</v>
      </c>
      <c r="BTL5">
        <v>0.24183006500000001</v>
      </c>
      <c r="BTM5">
        <v>0.23492063499999999</v>
      </c>
      <c r="BTN5">
        <v>0.22839506200000001</v>
      </c>
      <c r="BTO5">
        <v>0.21637426900000001</v>
      </c>
      <c r="BTP5">
        <v>0.205555556</v>
      </c>
      <c r="BTQ5">
        <v>0.195767196</v>
      </c>
      <c r="BTR5">
        <v>0.18686868700000001</v>
      </c>
      <c r="BTS5">
        <v>0.17874396100000001</v>
      </c>
      <c r="BTT5">
        <v>0.17129629599999999</v>
      </c>
      <c r="BTU5">
        <v>0.164444444</v>
      </c>
      <c r="BTV5">
        <v>0.158119658</v>
      </c>
      <c r="BTW5">
        <v>0.15226337400000001</v>
      </c>
      <c r="BTX5">
        <v>0.146825397</v>
      </c>
      <c r="BTY5">
        <v>0.14176245200000001</v>
      </c>
      <c r="BTZ5">
        <v>0.137037037</v>
      </c>
      <c r="BUA5">
        <v>0.13261648700000001</v>
      </c>
      <c r="BUB5">
        <v>0.128472222</v>
      </c>
      <c r="BUC5">
        <v>0.124579125</v>
      </c>
      <c r="BUD5">
        <v>0.12091503300000001</v>
      </c>
      <c r="BUE5">
        <v>0.11746031699999999</v>
      </c>
      <c r="BUF5">
        <v>0.114197531</v>
      </c>
      <c r="BUG5">
        <v>0.65972222199999997</v>
      </c>
      <c r="BUH5">
        <v>0.62091503299999995</v>
      </c>
      <c r="BUI5">
        <v>0.58641975300000004</v>
      </c>
      <c r="BUJ5">
        <v>0.55555555599999995</v>
      </c>
      <c r="BUK5">
        <v>0.52777777800000003</v>
      </c>
      <c r="BUL5">
        <v>0.50264550299999999</v>
      </c>
      <c r="BUM5">
        <v>0.47979798000000001</v>
      </c>
      <c r="BUN5">
        <v>0.45893719799999999</v>
      </c>
      <c r="BUO5">
        <v>0.43981481500000003</v>
      </c>
      <c r="BUP5">
        <v>0.42222222199999998</v>
      </c>
      <c r="BUQ5">
        <v>0.40598290599999998</v>
      </c>
      <c r="BUR5">
        <v>0.39094650199999997</v>
      </c>
      <c r="BUS5">
        <v>0.376984127</v>
      </c>
      <c r="BUT5">
        <v>0.36398467400000001</v>
      </c>
      <c r="BUU5">
        <v>0.35185185200000002</v>
      </c>
      <c r="BUV5">
        <v>0.34050179200000003</v>
      </c>
      <c r="BUW5">
        <v>0.32986111099999998</v>
      </c>
      <c r="BUX5">
        <v>0.31986532000000001</v>
      </c>
      <c r="BUY5">
        <v>0.31045751599999999</v>
      </c>
      <c r="BUZ5">
        <v>0.301587302</v>
      </c>
      <c r="BVA5">
        <v>0.291187739</v>
      </c>
      <c r="BVB5">
        <v>0.28148148099999998</v>
      </c>
      <c r="BVC5">
        <v>0.272401434</v>
      </c>
      <c r="BVD5">
        <v>0.26388888900000002</v>
      </c>
      <c r="BVE5">
        <v>0.25589225599999998</v>
      </c>
      <c r="BVF5">
        <v>0.248366013</v>
      </c>
      <c r="BVG5">
        <v>0.24126984100000001</v>
      </c>
      <c r="BVH5">
        <v>0.234567901</v>
      </c>
      <c r="BVI5">
        <v>0.222222222</v>
      </c>
      <c r="BVJ5">
        <v>0.21111111099999999</v>
      </c>
      <c r="BVK5">
        <v>0.20105820099999999</v>
      </c>
      <c r="BVL5">
        <v>0.19191919199999999</v>
      </c>
      <c r="BVM5">
        <v>0.183574879</v>
      </c>
      <c r="BVN5">
        <v>0.17592592600000001</v>
      </c>
      <c r="BVO5">
        <v>0.16888888899999999</v>
      </c>
      <c r="BVP5">
        <v>0.16239316200000001</v>
      </c>
      <c r="BVQ5">
        <v>0.15637860100000001</v>
      </c>
      <c r="BVR5">
        <v>0.150793651</v>
      </c>
      <c r="BVS5">
        <v>0.14559386999999999</v>
      </c>
      <c r="BVT5">
        <v>0.140740741</v>
      </c>
      <c r="BVU5">
        <v>0.136200717</v>
      </c>
      <c r="BVV5">
        <v>0.13194444399999999</v>
      </c>
      <c r="BVW5">
        <v>0.12794612799999999</v>
      </c>
      <c r="BVX5">
        <v>0.124183007</v>
      </c>
      <c r="BVY5">
        <v>0.12063492100000001</v>
      </c>
      <c r="BVZ5">
        <v>0.117283951</v>
      </c>
      <c r="BWA5">
        <v>0.114114114</v>
      </c>
      <c r="BWB5">
        <v>0.67708333300000001</v>
      </c>
      <c r="BWC5">
        <v>0.63725490200000001</v>
      </c>
      <c r="BWD5">
        <v>0.60185185200000002</v>
      </c>
      <c r="BWE5">
        <v>0.57017543900000001</v>
      </c>
      <c r="BWF5">
        <v>0.54166666699999999</v>
      </c>
      <c r="BWG5">
        <v>0.51587301600000002</v>
      </c>
      <c r="BWH5">
        <v>0.49242424200000001</v>
      </c>
      <c r="BWI5">
        <v>0.47101449299999998</v>
      </c>
      <c r="BWJ5">
        <v>0.45138888900000002</v>
      </c>
      <c r="BWK5">
        <v>0.43333333299999999</v>
      </c>
      <c r="BWL5">
        <v>0.41666666699999999</v>
      </c>
      <c r="BWM5">
        <v>0.40123456800000001</v>
      </c>
      <c r="BWN5">
        <v>0.38690476200000001</v>
      </c>
      <c r="BWO5">
        <v>0.37356321799999997</v>
      </c>
      <c r="BWP5">
        <v>0.36111111099999998</v>
      </c>
      <c r="BWQ5">
        <v>0.34946236600000002</v>
      </c>
      <c r="BWR5">
        <v>0.33854166699999999</v>
      </c>
      <c r="BWS5">
        <v>0.32828282800000003</v>
      </c>
      <c r="BWT5">
        <v>0.31862745100000001</v>
      </c>
      <c r="BWU5">
        <v>0.30952381000000001</v>
      </c>
      <c r="BWV5">
        <v>0.29885057500000001</v>
      </c>
      <c r="BWW5">
        <v>0.28888888899999998</v>
      </c>
      <c r="BWX5">
        <v>0.27956989199999999</v>
      </c>
      <c r="BWY5">
        <v>0.27083333300000001</v>
      </c>
      <c r="BWZ5">
        <v>0.26262626300000003</v>
      </c>
      <c r="BXA5">
        <v>0.25490196100000001</v>
      </c>
      <c r="BXB5">
        <v>0.24761904800000001</v>
      </c>
      <c r="BXC5">
        <v>0.24074074100000001</v>
      </c>
      <c r="BXD5">
        <v>0.22807017500000001</v>
      </c>
      <c r="BXE5">
        <v>0.21666666700000001</v>
      </c>
      <c r="BXF5">
        <v>0.20634920600000001</v>
      </c>
      <c r="BXG5">
        <v>0.196969697</v>
      </c>
      <c r="BXH5">
        <v>0.18840579700000001</v>
      </c>
      <c r="BXI5">
        <v>0.18055555600000001</v>
      </c>
      <c r="BXJ5">
        <v>0.17333333300000001</v>
      </c>
      <c r="BXK5">
        <v>0.16666666699999999</v>
      </c>
      <c r="BXL5">
        <v>0.16049382700000001</v>
      </c>
      <c r="BXM5">
        <v>0.15476190500000001</v>
      </c>
      <c r="BXN5">
        <v>0.14942528699999999</v>
      </c>
      <c r="BXO5">
        <v>0.14444444400000001</v>
      </c>
      <c r="BXP5">
        <v>0.13978494599999999</v>
      </c>
      <c r="BXQ5">
        <v>0.13541666699999999</v>
      </c>
      <c r="BXR5">
        <v>0.131313131</v>
      </c>
      <c r="BXS5">
        <v>0.12745097999999999</v>
      </c>
      <c r="BXT5">
        <v>0.123809524</v>
      </c>
      <c r="BXU5">
        <v>0.12037037</v>
      </c>
      <c r="BXV5">
        <v>0.11711711700000001</v>
      </c>
      <c r="BXW5">
        <v>0.65359477099999996</v>
      </c>
      <c r="BXX5">
        <v>0.617283951</v>
      </c>
      <c r="BXY5">
        <v>0.58479532199999995</v>
      </c>
      <c r="BXZ5">
        <v>0.55555555599999995</v>
      </c>
      <c r="BYA5">
        <v>0.52910052900000004</v>
      </c>
      <c r="BYB5">
        <v>0.50505050500000004</v>
      </c>
      <c r="BYC5">
        <v>0.48309178699999999</v>
      </c>
      <c r="BYD5">
        <v>0.46296296300000001</v>
      </c>
      <c r="BYE5">
        <v>0.44444444399999999</v>
      </c>
      <c r="BYF5">
        <v>0.42735042699999998</v>
      </c>
      <c r="BYG5">
        <v>0.411522634</v>
      </c>
      <c r="BYH5">
        <v>0.39682539700000002</v>
      </c>
      <c r="BYI5">
        <v>0.383141762</v>
      </c>
      <c r="BYJ5">
        <v>0.37037037</v>
      </c>
      <c r="BYK5">
        <v>0.358422939</v>
      </c>
      <c r="BYL5">
        <v>0.34722222200000002</v>
      </c>
      <c r="BYM5">
        <v>0.33670033700000002</v>
      </c>
      <c r="BYN5">
        <v>0.32679738600000002</v>
      </c>
      <c r="BYO5">
        <v>0.31746031699999999</v>
      </c>
      <c r="BYP5">
        <v>0.30651340999999999</v>
      </c>
      <c r="BYQ5">
        <v>0.29629629600000001</v>
      </c>
      <c r="BYR5">
        <v>0.286738351</v>
      </c>
      <c r="BYS5">
        <v>0.27777777799999998</v>
      </c>
      <c r="BYT5">
        <v>0.26936026899999999</v>
      </c>
      <c r="BYU5">
        <v>0.261437908</v>
      </c>
      <c r="BYV5">
        <v>0.253968254</v>
      </c>
      <c r="BYW5">
        <v>0.24691357999999999</v>
      </c>
      <c r="BYX5">
        <v>0.233918129</v>
      </c>
      <c r="BYY5">
        <v>0.222222222</v>
      </c>
      <c r="BYZ5">
        <v>0.21164021199999999</v>
      </c>
      <c r="BZA5">
        <v>0.20202020200000001</v>
      </c>
      <c r="BZB5">
        <v>0.193236715</v>
      </c>
      <c r="BZC5">
        <v>0.185185185</v>
      </c>
      <c r="BZD5">
        <v>0.177777778</v>
      </c>
      <c r="BZE5">
        <v>0.170940171</v>
      </c>
      <c r="BZF5">
        <v>0.16460905300000001</v>
      </c>
      <c r="BZG5">
        <v>0.15873015900000001</v>
      </c>
      <c r="BZH5">
        <v>0.15325670499999999</v>
      </c>
      <c r="BZI5">
        <v>0.14814814800000001</v>
      </c>
      <c r="BZJ5">
        <v>0.14336917599999999</v>
      </c>
      <c r="BZK5">
        <v>0.13888888899999999</v>
      </c>
      <c r="BZL5">
        <v>0.13468013500000001</v>
      </c>
      <c r="BZM5">
        <v>0.130718954</v>
      </c>
      <c r="BZN5">
        <v>0.126984127</v>
      </c>
      <c r="BZO5">
        <v>0.12345679</v>
      </c>
      <c r="BZP5">
        <v>0.12012012</v>
      </c>
      <c r="BZQ5">
        <v>0.669934641</v>
      </c>
      <c r="BZR5">
        <v>0.632716049</v>
      </c>
      <c r="BZS5">
        <v>0.59941520500000001</v>
      </c>
      <c r="BZT5">
        <v>0.56944444400000005</v>
      </c>
      <c r="BZU5">
        <v>0.54232804199999995</v>
      </c>
      <c r="BZV5">
        <v>0.51767676799999995</v>
      </c>
      <c r="BZW5">
        <v>0.49516908199999998</v>
      </c>
      <c r="BZX5">
        <v>0.47453703699999999</v>
      </c>
      <c r="BZY5">
        <v>0.45555555599999997</v>
      </c>
      <c r="BZZ5">
        <v>0.43803418799999999</v>
      </c>
      <c r="CAA5">
        <v>0.42181069999999998</v>
      </c>
      <c r="CAB5">
        <v>0.40674603199999998</v>
      </c>
      <c r="CAC5">
        <v>0.39272030699999999</v>
      </c>
      <c r="CAD5">
        <v>0.37962963</v>
      </c>
      <c r="CAE5">
        <v>0.36738351299999999</v>
      </c>
      <c r="CAF5">
        <v>0.35590277799999998</v>
      </c>
      <c r="CAG5">
        <v>0.34511784499999998</v>
      </c>
      <c r="CAH5">
        <v>0.33496732000000001</v>
      </c>
      <c r="CAI5">
        <v>0.325396825</v>
      </c>
      <c r="CAJ5">
        <v>0.31417624500000002</v>
      </c>
      <c r="CAK5">
        <v>0.30370370400000002</v>
      </c>
      <c r="CAL5">
        <v>0.29390681000000002</v>
      </c>
      <c r="CAM5">
        <v>0.28472222200000002</v>
      </c>
      <c r="CAN5">
        <v>0.27609427600000003</v>
      </c>
      <c r="CAO5">
        <v>0.26797385600000001</v>
      </c>
      <c r="CAP5">
        <v>0.26031746</v>
      </c>
      <c r="CAQ5">
        <v>0.25308641999999998</v>
      </c>
      <c r="CAR5">
        <v>0.23976608199999999</v>
      </c>
      <c r="CAS5">
        <v>0.22777777799999999</v>
      </c>
      <c r="CAT5">
        <v>0.21693121700000001</v>
      </c>
      <c r="CAU5">
        <v>0.20707070699999999</v>
      </c>
      <c r="CAV5">
        <v>0.19806763299999999</v>
      </c>
      <c r="CAW5">
        <v>0.189814815</v>
      </c>
      <c r="CAX5">
        <v>0.18222222199999999</v>
      </c>
      <c r="CAY5">
        <v>0.17521367500000001</v>
      </c>
      <c r="CAZ5">
        <v>0.16872428</v>
      </c>
      <c r="CBA5">
        <v>0.16269841299999999</v>
      </c>
      <c r="CBB5">
        <v>0.157088123</v>
      </c>
      <c r="CBC5">
        <v>0.15185185200000001</v>
      </c>
      <c r="CBD5">
        <v>0.14695340500000001</v>
      </c>
      <c r="CBE5">
        <v>0.14236111100000001</v>
      </c>
      <c r="CBF5">
        <v>0.13804713800000001</v>
      </c>
      <c r="CBG5">
        <v>0.13398692800000001</v>
      </c>
      <c r="CBH5">
        <v>0.13015873</v>
      </c>
      <c r="CBI5">
        <v>0.12654320999999999</v>
      </c>
      <c r="CBJ5">
        <v>0.123123123</v>
      </c>
      <c r="CBK5">
        <v>0.64814814799999998</v>
      </c>
      <c r="CBL5">
        <v>0.61403508799999995</v>
      </c>
      <c r="CBM5">
        <v>0.58333333300000001</v>
      </c>
      <c r="CBN5">
        <v>0.55555555599999995</v>
      </c>
      <c r="CBO5">
        <v>0.53030303000000001</v>
      </c>
      <c r="CBP5">
        <v>0.50724637699999997</v>
      </c>
      <c r="CBQ5">
        <v>0.48611111099999998</v>
      </c>
      <c r="CBR5">
        <v>0.46666666699999998</v>
      </c>
      <c r="CBS5">
        <v>0.448717949</v>
      </c>
      <c r="CBT5">
        <v>0.432098765</v>
      </c>
      <c r="CBU5">
        <v>0.41666666699999999</v>
      </c>
      <c r="CBV5">
        <v>0.40229885100000001</v>
      </c>
      <c r="CBW5">
        <v>0.38888888900000002</v>
      </c>
      <c r="CBX5">
        <v>0.37634408600000002</v>
      </c>
      <c r="CBY5">
        <v>0.36458333300000001</v>
      </c>
      <c r="CBZ5">
        <v>0.35353535400000002</v>
      </c>
      <c r="CCA5">
        <v>0.34313725499999997</v>
      </c>
      <c r="CCB5">
        <v>0.33333333300000001</v>
      </c>
      <c r="CCC5">
        <v>0.32183908</v>
      </c>
      <c r="CCD5">
        <v>0.311111111</v>
      </c>
      <c r="CCE5">
        <v>0.30107526899999998</v>
      </c>
      <c r="CCF5">
        <v>0.29166666699999999</v>
      </c>
      <c r="CCG5">
        <v>0.28282828300000001</v>
      </c>
      <c r="CCH5">
        <v>0.27450980400000002</v>
      </c>
      <c r="CCI5">
        <v>0.26666666700000002</v>
      </c>
      <c r="CCJ5">
        <v>0.25925925900000002</v>
      </c>
      <c r="CCK5">
        <v>0.24561403500000001</v>
      </c>
      <c r="CCL5">
        <v>0.233333333</v>
      </c>
      <c r="CCM5">
        <v>0.222222222</v>
      </c>
      <c r="CCN5">
        <v>0.212121212</v>
      </c>
      <c r="CCO5">
        <v>0.20289855100000001</v>
      </c>
      <c r="CCP5">
        <v>0.19444444399999999</v>
      </c>
      <c r="CCQ5">
        <v>0.18666666700000001</v>
      </c>
      <c r="CCR5">
        <v>0.179487179</v>
      </c>
      <c r="CCS5">
        <v>0.172839506</v>
      </c>
      <c r="CCT5">
        <v>0.16666666699999999</v>
      </c>
      <c r="CCU5">
        <v>0.16091954</v>
      </c>
      <c r="CCV5">
        <v>0.15555555600000001</v>
      </c>
      <c r="CCW5">
        <v>0.150537634</v>
      </c>
      <c r="CCX5">
        <v>0.14583333300000001</v>
      </c>
      <c r="CCY5">
        <v>0.14141414099999999</v>
      </c>
      <c r="CCZ5">
        <v>0.13725490200000001</v>
      </c>
      <c r="CDA5">
        <v>0.133333333</v>
      </c>
      <c r="CDB5">
        <v>0.12962963</v>
      </c>
      <c r="CDC5">
        <v>0.12612612600000001</v>
      </c>
      <c r="CDD5">
        <v>0.66358024699999996</v>
      </c>
      <c r="CDE5">
        <v>0.62865497100000001</v>
      </c>
      <c r="CDF5">
        <v>0.59722222199999997</v>
      </c>
      <c r="CDG5">
        <v>0.56878306899999997</v>
      </c>
      <c r="CDH5">
        <v>0.54292929300000004</v>
      </c>
      <c r="CDI5">
        <v>0.51932367099999999</v>
      </c>
      <c r="CDJ5">
        <v>0.49768518499999997</v>
      </c>
      <c r="CDK5">
        <v>0.47777777799999999</v>
      </c>
      <c r="CDL5">
        <v>0.45940170899999999</v>
      </c>
      <c r="CDM5">
        <v>0.44238683099999998</v>
      </c>
      <c r="CDN5">
        <v>0.426587302</v>
      </c>
      <c r="CDO5">
        <v>0.41187739499999998</v>
      </c>
      <c r="CDP5">
        <v>0.39814814799999998</v>
      </c>
      <c r="CDQ5">
        <v>0.38530465899999999</v>
      </c>
      <c r="CDR5">
        <v>0.37326388900000002</v>
      </c>
      <c r="CDS5">
        <v>0.36195286199999999</v>
      </c>
      <c r="CDT5">
        <v>0.35130718999999999</v>
      </c>
      <c r="CDU5">
        <v>0.34126984100000002</v>
      </c>
      <c r="CDV5">
        <v>0.32950191600000001</v>
      </c>
      <c r="CDW5">
        <v>0.318518519</v>
      </c>
      <c r="CDX5">
        <v>0.30824372799999999</v>
      </c>
      <c r="CDY5">
        <v>0.29861111099999998</v>
      </c>
      <c r="CDZ5">
        <v>0.28956229</v>
      </c>
      <c r="CEA5">
        <v>0.28104575199999998</v>
      </c>
      <c r="CEB5">
        <v>0.27301587300000002</v>
      </c>
      <c r="CEC5">
        <v>0.26543209899999998</v>
      </c>
      <c r="CED5">
        <v>0.25146198800000003</v>
      </c>
      <c r="CEE5">
        <v>0.23888888899999999</v>
      </c>
      <c r="CEF5">
        <v>0.22751322800000001</v>
      </c>
      <c r="CEG5">
        <v>0.21717171699999999</v>
      </c>
      <c r="CEH5">
        <v>0.207729469</v>
      </c>
      <c r="CEI5">
        <v>0.19907407399999999</v>
      </c>
      <c r="CEJ5">
        <v>0.191111111</v>
      </c>
      <c r="CEK5">
        <v>0.18376068400000001</v>
      </c>
      <c r="CEL5">
        <v>0.176954733</v>
      </c>
      <c r="CEM5">
        <v>0.17063492099999999</v>
      </c>
      <c r="CEN5">
        <v>0.164750958</v>
      </c>
      <c r="CEO5">
        <v>0.15925925899999999</v>
      </c>
      <c r="CEP5">
        <v>0.154121864</v>
      </c>
      <c r="CEQ5">
        <v>0.14930555600000001</v>
      </c>
      <c r="CER5">
        <v>0.144781145</v>
      </c>
      <c r="CES5">
        <v>0.14052287599999999</v>
      </c>
      <c r="CET5">
        <v>0.136507937</v>
      </c>
      <c r="CEU5">
        <v>0.132716049</v>
      </c>
      <c r="CEV5">
        <v>0.12912912900000001</v>
      </c>
      <c r="CEW5">
        <v>0.12573099400000001</v>
      </c>
      <c r="CEX5">
        <v>0.64327485399999995</v>
      </c>
      <c r="CEY5">
        <v>0.61111111100000004</v>
      </c>
      <c r="CEZ5">
        <v>0.582010582</v>
      </c>
      <c r="CFA5">
        <v>0.55555555599999995</v>
      </c>
      <c r="CFB5">
        <v>0.53140096599999997</v>
      </c>
      <c r="CFC5">
        <v>0.50925925900000002</v>
      </c>
      <c r="CFD5">
        <v>0.48888888899999999</v>
      </c>
      <c r="CFE5">
        <v>0.47008547000000001</v>
      </c>
      <c r="CFF5">
        <v>0.45267489700000002</v>
      </c>
      <c r="CFG5">
        <v>0.43650793700000001</v>
      </c>
      <c r="CFH5">
        <v>0.421455939</v>
      </c>
      <c r="CFI5">
        <v>0.407407407</v>
      </c>
      <c r="CFJ5">
        <v>0.39426523299999999</v>
      </c>
      <c r="CFK5">
        <v>0.38194444399999999</v>
      </c>
      <c r="CFL5">
        <v>0.37037037</v>
      </c>
      <c r="CFM5">
        <v>0.35947712399999998</v>
      </c>
      <c r="CFN5">
        <v>0.34920634900000003</v>
      </c>
      <c r="CFO5">
        <v>0.33716475099999998</v>
      </c>
      <c r="CFP5">
        <v>0.32592592599999998</v>
      </c>
      <c r="CFQ5">
        <v>0.31541218599999998</v>
      </c>
      <c r="CFR5">
        <v>0.30555555600000001</v>
      </c>
      <c r="CFS5">
        <v>0.29629629600000001</v>
      </c>
      <c r="CFT5">
        <v>0.28758169900000002</v>
      </c>
      <c r="CFU5">
        <v>0.27936507900000002</v>
      </c>
      <c r="CFV5">
        <v>0.27160493800000002</v>
      </c>
      <c r="CFW5">
        <v>0.25730994200000001</v>
      </c>
      <c r="CFX5">
        <v>0.24444444400000001</v>
      </c>
      <c r="CFY5">
        <v>0.232804233</v>
      </c>
      <c r="CFZ5">
        <v>0.222222222</v>
      </c>
      <c r="CGA5">
        <v>0.21256038599999999</v>
      </c>
      <c r="CGB5">
        <v>0.20370370400000001</v>
      </c>
      <c r="CGC5">
        <v>0.19555555599999999</v>
      </c>
      <c r="CGD5">
        <v>0.18803418799999999</v>
      </c>
      <c r="CGE5">
        <v>0.181069959</v>
      </c>
      <c r="CGF5">
        <v>0.174603175</v>
      </c>
      <c r="CGG5">
        <v>0.16858237500000001</v>
      </c>
      <c r="CGH5">
        <v>0.16296296299999999</v>
      </c>
      <c r="CGI5">
        <v>0.15770609299999999</v>
      </c>
      <c r="CGJ5">
        <v>0.152777778</v>
      </c>
      <c r="CGK5">
        <v>0.14814814800000001</v>
      </c>
      <c r="CGL5">
        <v>0.14379085</v>
      </c>
      <c r="CGM5">
        <v>0.13968253999999999</v>
      </c>
      <c r="CGN5">
        <v>0.13580246900000001</v>
      </c>
      <c r="CGO5">
        <v>0.13213213200000001</v>
      </c>
      <c r="CGP5">
        <v>0.12865497100000001</v>
      </c>
      <c r="CGQ5">
        <v>0.65789473700000001</v>
      </c>
      <c r="CGR5">
        <v>0.625</v>
      </c>
      <c r="CGS5">
        <v>0.59523809500000002</v>
      </c>
      <c r="CGT5">
        <v>0.56818181800000001</v>
      </c>
      <c r="CGU5">
        <v>0.54347826099999996</v>
      </c>
      <c r="CGV5">
        <v>0.52083333300000001</v>
      </c>
      <c r="CGW5">
        <v>0.5</v>
      </c>
      <c r="CGX5">
        <v>0.48076923100000002</v>
      </c>
      <c r="CGY5">
        <v>0.46296296300000001</v>
      </c>
      <c r="CGZ5">
        <v>0.446428571</v>
      </c>
      <c r="CHA5">
        <v>0.43103448300000002</v>
      </c>
      <c r="CHB5">
        <v>0.41666666699999999</v>
      </c>
      <c r="CHC5">
        <v>0.40322580600000002</v>
      </c>
      <c r="CHD5">
        <v>0.390625</v>
      </c>
      <c r="CHE5">
        <v>0.37878787899999999</v>
      </c>
      <c r="CHF5">
        <v>0.367647059</v>
      </c>
      <c r="CHG5">
        <v>0.35714285699999998</v>
      </c>
      <c r="CHH5">
        <v>0.34482758600000002</v>
      </c>
      <c r="CHI5">
        <v>0.33333333300000001</v>
      </c>
      <c r="CHJ5">
        <v>0.322580645</v>
      </c>
      <c r="CHK5">
        <v>0.3125</v>
      </c>
      <c r="CHL5">
        <v>0.303030303</v>
      </c>
      <c r="CHM5">
        <v>0.29411764699999998</v>
      </c>
      <c r="CHN5">
        <v>0.28571428599999998</v>
      </c>
      <c r="CHO5">
        <v>0.27777777799999998</v>
      </c>
      <c r="CHP5">
        <v>0.26315789499999998</v>
      </c>
      <c r="CHQ5">
        <v>0.25</v>
      </c>
      <c r="CHR5">
        <v>0.23809523799999999</v>
      </c>
      <c r="CHS5">
        <v>0.22727272700000001</v>
      </c>
      <c r="CHT5">
        <v>0.21739130400000001</v>
      </c>
      <c r="CHU5">
        <v>0.20833333300000001</v>
      </c>
      <c r="CHV5">
        <v>0.2</v>
      </c>
      <c r="CHW5">
        <v>0.192307692</v>
      </c>
      <c r="CHX5">
        <v>0.185185185</v>
      </c>
      <c r="CHY5">
        <v>0.178571429</v>
      </c>
      <c r="CHZ5">
        <v>0.17241379300000001</v>
      </c>
      <c r="CIA5">
        <v>0.16666666699999999</v>
      </c>
      <c r="CIB5">
        <v>0.16129032300000001</v>
      </c>
      <c r="CIC5">
        <v>0.15625</v>
      </c>
      <c r="CID5">
        <v>0.15151515199999999</v>
      </c>
      <c r="CIE5">
        <v>0.147058824</v>
      </c>
      <c r="CIF5">
        <v>0.14285714299999999</v>
      </c>
      <c r="CIG5">
        <v>0.13888888899999999</v>
      </c>
      <c r="CIH5">
        <v>0.13513513499999999</v>
      </c>
      <c r="CII5">
        <v>0.131578947</v>
      </c>
      <c r="CIJ5">
        <v>0.67251461999999995</v>
      </c>
      <c r="CIK5">
        <v>0.63888888899999996</v>
      </c>
      <c r="CIL5">
        <v>0.60846560800000005</v>
      </c>
      <c r="CIM5">
        <v>0.58080808100000003</v>
      </c>
      <c r="CIN5">
        <v>0.55555555599999995</v>
      </c>
      <c r="CIO5">
        <v>0.532407407</v>
      </c>
      <c r="CIP5">
        <v>0.51111111099999995</v>
      </c>
      <c r="CIQ5">
        <v>0.49145299100000001</v>
      </c>
      <c r="CIR5">
        <v>0.47325102899999999</v>
      </c>
      <c r="CIS5">
        <v>0.45634920600000001</v>
      </c>
      <c r="CIT5">
        <v>0.44061302699999999</v>
      </c>
      <c r="CIU5">
        <v>0.42592592600000001</v>
      </c>
      <c r="CIV5">
        <v>0.41218638000000002</v>
      </c>
      <c r="CIW5">
        <v>0.39930555600000001</v>
      </c>
      <c r="CIX5">
        <v>0.38720538700000001</v>
      </c>
      <c r="CIY5">
        <v>0.37581699299999999</v>
      </c>
      <c r="CIZ5">
        <v>0.36507936499999999</v>
      </c>
      <c r="CJA5">
        <v>0.352490421</v>
      </c>
      <c r="CJB5">
        <v>0.34074074100000001</v>
      </c>
      <c r="CJC5">
        <v>0.32974910400000002</v>
      </c>
      <c r="CJD5">
        <v>0.31944444399999999</v>
      </c>
      <c r="CJE5">
        <v>0.30976430999999999</v>
      </c>
      <c r="CJF5">
        <v>0.300653595</v>
      </c>
      <c r="CJG5">
        <v>0.29206349199999998</v>
      </c>
      <c r="CJH5">
        <v>0.28395061700000002</v>
      </c>
      <c r="CJI5">
        <v>0.26900584799999999</v>
      </c>
      <c r="CJJ5">
        <v>0.25555555600000002</v>
      </c>
      <c r="CJK5">
        <v>0.243386243</v>
      </c>
      <c r="CJL5">
        <v>0.23232323199999999</v>
      </c>
      <c r="CJM5">
        <v>0.222222222</v>
      </c>
      <c r="CJN5">
        <v>0.21296296300000001</v>
      </c>
      <c r="CJO5">
        <v>0.204444444</v>
      </c>
      <c r="CJP5">
        <v>0.19658119700000001</v>
      </c>
      <c r="CJQ5">
        <v>0.189300412</v>
      </c>
      <c r="CJR5">
        <v>0.18253968300000001</v>
      </c>
      <c r="CJS5">
        <v>0.17624521100000001</v>
      </c>
      <c r="CJT5">
        <v>0.17037036999999999</v>
      </c>
      <c r="CJU5">
        <v>0.16487455200000001</v>
      </c>
      <c r="CJV5">
        <v>0.159722222</v>
      </c>
      <c r="CJW5">
        <v>0.15488215499999999</v>
      </c>
      <c r="CJX5">
        <v>0.15032679700000001</v>
      </c>
      <c r="CJY5">
        <v>0.14603174599999999</v>
      </c>
      <c r="CJZ5">
        <v>0.14197530899999999</v>
      </c>
      <c r="CKA5">
        <v>0.13813813799999999</v>
      </c>
      <c r="CKB5">
        <v>0.134502924</v>
      </c>
      <c r="CKC5">
        <v>0.65277777800000003</v>
      </c>
      <c r="CKD5">
        <v>0.62169312200000004</v>
      </c>
      <c r="CKE5">
        <v>0.59343434299999998</v>
      </c>
      <c r="CKF5">
        <v>0.56763284999999997</v>
      </c>
      <c r="CKG5">
        <v>0.54398148099999999</v>
      </c>
      <c r="CKH5">
        <v>0.52222222200000001</v>
      </c>
      <c r="CKI5">
        <v>0.50213675199999996</v>
      </c>
      <c r="CKJ5">
        <v>0.48353909499999997</v>
      </c>
      <c r="CKK5">
        <v>0.46626984100000002</v>
      </c>
      <c r="CKL5">
        <v>0.45019157100000001</v>
      </c>
      <c r="CKM5">
        <v>0.43518518499999997</v>
      </c>
      <c r="CKN5">
        <v>0.42114695299999999</v>
      </c>
      <c r="CKO5">
        <v>0.40798611099999998</v>
      </c>
      <c r="CKP5">
        <v>0.395622896</v>
      </c>
      <c r="CKQ5">
        <v>0.38398692800000001</v>
      </c>
      <c r="CKR5">
        <v>0.373015873</v>
      </c>
      <c r="CKS5">
        <v>0.360153257</v>
      </c>
      <c r="CKT5">
        <v>0.34814814799999999</v>
      </c>
      <c r="CKU5">
        <v>0.33691756299999998</v>
      </c>
      <c r="CKV5">
        <v>0.32638888900000002</v>
      </c>
      <c r="CKW5">
        <v>0.316498316</v>
      </c>
      <c r="CKX5">
        <v>0.30718954199999998</v>
      </c>
      <c r="CKY5">
        <v>0.29841269799999998</v>
      </c>
      <c r="CKZ5">
        <v>0.29012345699999997</v>
      </c>
      <c r="CLA5">
        <v>0.27485380100000001</v>
      </c>
      <c r="CLB5">
        <v>0.26111111100000001</v>
      </c>
      <c r="CLC5">
        <v>0.24867724899999999</v>
      </c>
      <c r="CLD5">
        <v>0.237373737</v>
      </c>
      <c r="CLE5">
        <v>0.22705313999999999</v>
      </c>
      <c r="CLF5">
        <v>0.217592593</v>
      </c>
      <c r="CLG5">
        <v>0.20888888899999999</v>
      </c>
      <c r="CLH5">
        <v>0.200854701</v>
      </c>
      <c r="CLI5">
        <v>0.193415638</v>
      </c>
      <c r="CLJ5">
        <v>0.18650793700000001</v>
      </c>
      <c r="CLK5">
        <v>0.18007662799999999</v>
      </c>
      <c r="CLL5">
        <v>0.174074074</v>
      </c>
      <c r="CLM5">
        <v>0.168458781</v>
      </c>
      <c r="CLN5">
        <v>0.16319444399999999</v>
      </c>
      <c r="CLO5">
        <v>0.158249158</v>
      </c>
      <c r="CLP5">
        <v>0.15359477099999999</v>
      </c>
      <c r="CLQ5">
        <v>0.14920634899999999</v>
      </c>
      <c r="CLR5">
        <v>0.145061728</v>
      </c>
      <c r="CLS5">
        <v>0.141141141</v>
      </c>
      <c r="CLT5">
        <v>0.13742690099999999</v>
      </c>
      <c r="CLU5">
        <v>0.66666666699999999</v>
      </c>
      <c r="CLV5">
        <v>0.63492063499999996</v>
      </c>
      <c r="CLW5">
        <v>0.606060606</v>
      </c>
      <c r="CLX5">
        <v>0.57971014499999995</v>
      </c>
      <c r="CLY5">
        <v>0.55555555599999995</v>
      </c>
      <c r="CLZ5">
        <v>0.53333333299999997</v>
      </c>
      <c r="CMA5">
        <v>0.51282051299999998</v>
      </c>
      <c r="CMB5">
        <v>0.49382715999999999</v>
      </c>
      <c r="CMC5">
        <v>0.47619047599999997</v>
      </c>
      <c r="CMD5">
        <v>0.45977011499999998</v>
      </c>
      <c r="CME5">
        <v>0.44444444399999999</v>
      </c>
      <c r="CMF5">
        <v>0.43010752699999999</v>
      </c>
      <c r="CMG5">
        <v>0.41666666699999999</v>
      </c>
      <c r="CMH5">
        <v>0.40404040400000002</v>
      </c>
      <c r="CMI5">
        <v>0.39215686300000002</v>
      </c>
      <c r="CMJ5">
        <v>0.38095238100000001</v>
      </c>
      <c r="CMK5">
        <v>0.36781609199999998</v>
      </c>
      <c r="CML5">
        <v>0.35555555599999999</v>
      </c>
      <c r="CMM5">
        <v>0.34408602199999999</v>
      </c>
      <c r="CMN5">
        <v>0.33333333300000001</v>
      </c>
      <c r="CMO5">
        <v>0.32323232299999999</v>
      </c>
      <c r="CMP5">
        <v>0.31372549</v>
      </c>
      <c r="CMQ5">
        <v>0.304761905</v>
      </c>
      <c r="CMR5">
        <v>0.29629629600000001</v>
      </c>
      <c r="CMS5">
        <v>0.28070175400000003</v>
      </c>
      <c r="CMT5">
        <v>0.26666666700000002</v>
      </c>
      <c r="CMU5">
        <v>0.253968254</v>
      </c>
      <c r="CMV5">
        <v>0.24242424200000001</v>
      </c>
      <c r="CMW5">
        <v>0.231884058</v>
      </c>
      <c r="CMX5">
        <v>0.222222222</v>
      </c>
      <c r="CMY5">
        <v>0.21333333300000001</v>
      </c>
      <c r="CMZ5">
        <v>0.20512820500000001</v>
      </c>
      <c r="CNA5">
        <v>0.197530864</v>
      </c>
      <c r="CNB5">
        <v>0.19047618999999999</v>
      </c>
      <c r="CNC5">
        <v>0.18390804599999999</v>
      </c>
      <c r="CND5">
        <v>0.177777778</v>
      </c>
      <c r="CNE5">
        <v>0.172043011</v>
      </c>
      <c r="CNF5">
        <v>0.16666666699999999</v>
      </c>
      <c r="CNG5">
        <v>0.16161616200000001</v>
      </c>
      <c r="CNH5">
        <v>0.156862745</v>
      </c>
      <c r="CNI5">
        <v>0.15238095199999999</v>
      </c>
      <c r="CNJ5">
        <v>0.14814814800000001</v>
      </c>
      <c r="CNK5">
        <v>0.144144144</v>
      </c>
      <c r="CNL5">
        <v>0.14035087700000001</v>
      </c>
      <c r="CNM5">
        <v>0.136752137</v>
      </c>
      <c r="CNN5">
        <v>0.64814814799999998</v>
      </c>
      <c r="CNO5">
        <v>0.61868686900000003</v>
      </c>
      <c r="CNP5">
        <v>0.59178744000000005</v>
      </c>
      <c r="CNQ5">
        <v>0.56712963000000005</v>
      </c>
      <c r="CNR5">
        <v>0.54444444400000003</v>
      </c>
      <c r="CNS5">
        <v>0.52350427399999999</v>
      </c>
      <c r="CNT5">
        <v>0.50411522600000003</v>
      </c>
      <c r="CNU5">
        <v>0.48611111099999998</v>
      </c>
      <c r="CNV5">
        <v>0.469348659</v>
      </c>
      <c r="CNW5">
        <v>0.45370370399999999</v>
      </c>
      <c r="CNX5">
        <v>0.43906810000000002</v>
      </c>
      <c r="CNY5">
        <v>0.42534722200000002</v>
      </c>
      <c r="CNZ5">
        <v>0.41245791199999998</v>
      </c>
      <c r="COA5">
        <v>0.40032679700000001</v>
      </c>
      <c r="COB5">
        <v>0.38888888900000002</v>
      </c>
      <c r="COC5">
        <v>0.37547892700000002</v>
      </c>
      <c r="COD5">
        <v>0.36296296300000003</v>
      </c>
      <c r="COE5">
        <v>0.35125447999999998</v>
      </c>
      <c r="COF5">
        <v>0.34027777799999998</v>
      </c>
      <c r="COG5">
        <v>0.32996632999999997</v>
      </c>
      <c r="COH5">
        <v>0.32026143800000001</v>
      </c>
      <c r="COI5">
        <v>0.311111111</v>
      </c>
      <c r="COJ5">
        <v>0.30246913600000003</v>
      </c>
      <c r="COK5">
        <v>0.28654970800000001</v>
      </c>
      <c r="COL5">
        <v>0.27222222200000001</v>
      </c>
      <c r="COM5">
        <v>0.25925925900000002</v>
      </c>
      <c r="CON5">
        <v>0.24747474699999999</v>
      </c>
      <c r="COO5">
        <v>0.23671497599999999</v>
      </c>
      <c r="COP5">
        <v>0.22685185199999999</v>
      </c>
      <c r="COQ5">
        <v>0.21777777800000001</v>
      </c>
      <c r="COR5">
        <v>0.20940170899999999</v>
      </c>
      <c r="COS5">
        <v>0.201646091</v>
      </c>
      <c r="COT5">
        <v>0.19444444399999999</v>
      </c>
      <c r="COU5">
        <v>0.18773946399999999</v>
      </c>
      <c r="COV5">
        <v>0.181481481</v>
      </c>
      <c r="COW5">
        <v>0.17562723999999999</v>
      </c>
      <c r="COX5">
        <v>0.17013888899999999</v>
      </c>
      <c r="COY5">
        <v>0.16498316499999999</v>
      </c>
      <c r="COZ5">
        <v>0.160130719</v>
      </c>
      <c r="CPA5">
        <v>0.15555555600000001</v>
      </c>
      <c r="CPB5">
        <v>0.15123456800000001</v>
      </c>
      <c r="CPC5">
        <v>0.14714714700000001</v>
      </c>
      <c r="CPD5">
        <v>0.14327485400000001</v>
      </c>
      <c r="CPE5">
        <v>0.13960114000000001</v>
      </c>
      <c r="CPF5">
        <v>0.661375661</v>
      </c>
      <c r="CPG5">
        <v>0.63131313099999997</v>
      </c>
      <c r="CPH5">
        <v>0.60386473399999996</v>
      </c>
      <c r="CPI5">
        <v>0.57870370400000004</v>
      </c>
      <c r="CPJ5">
        <v>0.55555555599999995</v>
      </c>
      <c r="CPK5">
        <v>0.53418803400000003</v>
      </c>
      <c r="CPL5">
        <v>0.51440329200000001</v>
      </c>
      <c r="CPM5">
        <v>0.496031746</v>
      </c>
      <c r="CPN5">
        <v>0.47892720300000002</v>
      </c>
      <c r="CPO5">
        <v>0.46296296300000001</v>
      </c>
      <c r="CPP5">
        <v>0.44802867400000002</v>
      </c>
      <c r="CPQ5">
        <v>0.43402777799999998</v>
      </c>
      <c r="CPR5">
        <v>0.42087542100000003</v>
      </c>
      <c r="CPS5">
        <v>0.40849673199999997</v>
      </c>
      <c r="CPT5">
        <v>0.39682539700000002</v>
      </c>
      <c r="CPU5">
        <v>0.383141762</v>
      </c>
      <c r="CPV5">
        <v>0.37037037</v>
      </c>
      <c r="CPW5">
        <v>0.358422939</v>
      </c>
      <c r="CPX5">
        <v>0.34722222200000002</v>
      </c>
      <c r="CPY5">
        <v>0.33670033700000002</v>
      </c>
      <c r="CPZ5">
        <v>0.32679738600000002</v>
      </c>
      <c r="CQA5">
        <v>0.31746031699999999</v>
      </c>
      <c r="CQB5">
        <v>0.30864197500000001</v>
      </c>
      <c r="CQC5">
        <v>0.29239766099999998</v>
      </c>
      <c r="CQD5">
        <v>0.27777777799999998</v>
      </c>
      <c r="CQE5">
        <v>0.26455026500000001</v>
      </c>
      <c r="CQF5">
        <v>0.25252525300000001</v>
      </c>
      <c r="CQG5">
        <v>0.24154589400000001</v>
      </c>
      <c r="CQH5">
        <v>0.23148148099999999</v>
      </c>
      <c r="CQI5">
        <v>0.222222222</v>
      </c>
      <c r="CQJ5">
        <v>0.213675214</v>
      </c>
      <c r="CQK5">
        <v>0.205761317</v>
      </c>
      <c r="CQL5">
        <v>0.198412698</v>
      </c>
      <c r="CQM5">
        <v>0.191570881</v>
      </c>
      <c r="CQN5">
        <v>0.185185185</v>
      </c>
      <c r="CQO5">
        <v>0.17921147000000001</v>
      </c>
      <c r="CQP5">
        <v>0.17361111100000001</v>
      </c>
      <c r="CQQ5">
        <v>0.16835016799999999</v>
      </c>
      <c r="CQR5">
        <v>0.16339869300000001</v>
      </c>
      <c r="CQS5">
        <v>0.15873015900000001</v>
      </c>
      <c r="CQT5">
        <v>0.15432098799999999</v>
      </c>
      <c r="CQU5">
        <v>0.15015015000000001</v>
      </c>
      <c r="CQV5">
        <v>0.14619883</v>
      </c>
      <c r="CQW5">
        <v>0.142450142</v>
      </c>
      <c r="CQX5">
        <v>0.674603175</v>
      </c>
      <c r="CQY5">
        <v>0.643939394</v>
      </c>
      <c r="CQZ5">
        <v>0.61594202899999995</v>
      </c>
      <c r="CRA5">
        <v>0.59027777800000003</v>
      </c>
      <c r="CRB5">
        <v>0.56666666700000001</v>
      </c>
      <c r="CRC5">
        <v>0.54487179500000005</v>
      </c>
      <c r="CRD5">
        <v>0.524691358</v>
      </c>
      <c r="CRE5">
        <v>0.50595238099999995</v>
      </c>
      <c r="CRF5">
        <v>0.48850574699999999</v>
      </c>
      <c r="CRG5">
        <v>0.47222222200000002</v>
      </c>
      <c r="CRH5">
        <v>0.45698924699999999</v>
      </c>
      <c r="CRI5">
        <v>0.44270833300000001</v>
      </c>
      <c r="CRJ5">
        <v>0.42929292899999999</v>
      </c>
      <c r="CRK5">
        <v>0.41666666699999999</v>
      </c>
      <c r="CRL5">
        <v>0.40476190499999998</v>
      </c>
      <c r="CRM5">
        <v>0.390804598</v>
      </c>
      <c r="CRN5">
        <v>0.37777777800000001</v>
      </c>
      <c r="CRO5">
        <v>0.36559139800000001</v>
      </c>
      <c r="CRP5">
        <v>0.35416666699999999</v>
      </c>
      <c r="CRQ5">
        <v>0.34343434299999998</v>
      </c>
      <c r="CRR5">
        <v>0.33333333300000001</v>
      </c>
      <c r="CRS5">
        <v>0.32380952400000002</v>
      </c>
      <c r="CRT5">
        <v>0.31481481500000003</v>
      </c>
      <c r="CRU5">
        <v>0.29824561399999999</v>
      </c>
      <c r="CRV5">
        <v>0.28333333300000002</v>
      </c>
      <c r="CRW5">
        <v>0.26984127000000002</v>
      </c>
      <c r="CRX5">
        <v>0.25757575799999999</v>
      </c>
      <c r="CRY5">
        <v>0.246376812</v>
      </c>
      <c r="CRZ5">
        <v>0.23611111100000001</v>
      </c>
      <c r="CSA5">
        <v>0.22666666699999999</v>
      </c>
      <c r="CSB5">
        <v>0.21794871800000001</v>
      </c>
      <c r="CSC5">
        <v>0.209876543</v>
      </c>
      <c r="CSD5">
        <v>0.202380952</v>
      </c>
      <c r="CSE5">
        <v>0.195402299</v>
      </c>
      <c r="CSF5">
        <v>0.188888889</v>
      </c>
      <c r="CSG5">
        <v>0.18279569900000001</v>
      </c>
      <c r="CSH5">
        <v>0.17708333300000001</v>
      </c>
      <c r="CSI5">
        <v>0.171717172</v>
      </c>
      <c r="CSJ5">
        <v>0.16666666699999999</v>
      </c>
      <c r="CSK5">
        <v>0.16190476200000001</v>
      </c>
      <c r="CSL5">
        <v>0.157407407</v>
      </c>
      <c r="CSM5">
        <v>0.15315315299999999</v>
      </c>
      <c r="CSN5">
        <v>0.149122807</v>
      </c>
      <c r="CSO5">
        <v>0.14529914499999999</v>
      </c>
      <c r="CSP5">
        <v>0.65656565700000002</v>
      </c>
      <c r="CSQ5">
        <v>0.62801932400000005</v>
      </c>
      <c r="CSR5">
        <v>0.60185185200000002</v>
      </c>
      <c r="CSS5">
        <v>0.57777777799999996</v>
      </c>
      <c r="CST5">
        <v>0.55555555599999995</v>
      </c>
      <c r="CSU5">
        <v>0.53497942399999998</v>
      </c>
      <c r="CSV5">
        <v>0.51587301600000002</v>
      </c>
      <c r="CSW5">
        <v>0.49808429100000001</v>
      </c>
      <c r="CSX5">
        <v>0.48148148099999999</v>
      </c>
      <c r="CSY5">
        <v>0.46594982099999999</v>
      </c>
      <c r="CSZ5">
        <v>0.45138888900000002</v>
      </c>
      <c r="CTA5">
        <v>0.43771043799999998</v>
      </c>
      <c r="CTB5">
        <v>0.42483660099999998</v>
      </c>
      <c r="CTC5">
        <v>0.41269841299999999</v>
      </c>
      <c r="CTD5">
        <v>0.39846743299999998</v>
      </c>
      <c r="CTE5">
        <v>0.38518518499999999</v>
      </c>
      <c r="CTF5">
        <v>0.37275985700000003</v>
      </c>
      <c r="CTG5">
        <v>0.36111111099999998</v>
      </c>
      <c r="CTH5">
        <v>0.35016835000000002</v>
      </c>
      <c r="CTI5">
        <v>0.33986928100000002</v>
      </c>
      <c r="CTJ5">
        <v>0.33015873000000001</v>
      </c>
      <c r="CTK5">
        <v>0.32098765400000001</v>
      </c>
      <c r="CTL5">
        <v>0.30409356700000001</v>
      </c>
      <c r="CTM5">
        <v>0.28888888899999998</v>
      </c>
      <c r="CTN5">
        <v>0.27513227499999998</v>
      </c>
      <c r="CTO5">
        <v>0.26262626300000003</v>
      </c>
      <c r="CTP5">
        <v>0.25120772899999999</v>
      </c>
      <c r="CTQ5">
        <v>0.24074074100000001</v>
      </c>
      <c r="CTR5">
        <v>0.23111111100000001</v>
      </c>
      <c r="CTS5">
        <v>0.222222222</v>
      </c>
      <c r="CTT5">
        <v>0.21399177</v>
      </c>
      <c r="CTU5">
        <v>0.20634920600000001</v>
      </c>
      <c r="CTV5">
        <v>0.19923371600000001</v>
      </c>
      <c r="CTW5">
        <v>0.19259259300000001</v>
      </c>
      <c r="CTX5">
        <v>0.186379928</v>
      </c>
      <c r="CTY5">
        <v>0.18055555600000001</v>
      </c>
      <c r="CTZ5">
        <v>0.17508417500000001</v>
      </c>
      <c r="CUA5">
        <v>0.169934641</v>
      </c>
      <c r="CUB5">
        <v>0.16507936500000001</v>
      </c>
      <c r="CUC5">
        <v>0.16049382700000001</v>
      </c>
      <c r="CUD5">
        <v>0.15615615599999999</v>
      </c>
      <c r="CUE5">
        <v>0.15204678399999999</v>
      </c>
      <c r="CUF5">
        <v>0.14814814800000001</v>
      </c>
      <c r="CUG5">
        <v>0.14444444400000001</v>
      </c>
      <c r="CUH5">
        <v>0.66919191899999997</v>
      </c>
      <c r="CUI5">
        <v>0.64009661799999995</v>
      </c>
      <c r="CUJ5">
        <v>0.61342592600000001</v>
      </c>
      <c r="CUK5">
        <v>0.58888888900000003</v>
      </c>
      <c r="CUL5">
        <v>0.56623931599999999</v>
      </c>
      <c r="CUM5">
        <v>0.54526748999999997</v>
      </c>
      <c r="CUN5">
        <v>0.52579365099999997</v>
      </c>
      <c r="CUO5">
        <v>0.50766283499999998</v>
      </c>
      <c r="CUP5">
        <v>0.49074074099999998</v>
      </c>
      <c r="CUQ5">
        <v>0.47491039400000001</v>
      </c>
      <c r="CUR5">
        <v>0.46006944399999999</v>
      </c>
      <c r="CUS5">
        <v>0.446127946</v>
      </c>
      <c r="CUT5">
        <v>0.433006536</v>
      </c>
      <c r="CUU5">
        <v>0.42063492099999999</v>
      </c>
      <c r="CUV5">
        <v>0.40613026800000002</v>
      </c>
      <c r="CUW5">
        <v>0.39259259299999999</v>
      </c>
      <c r="CUX5">
        <v>0.37992831500000002</v>
      </c>
      <c r="CUY5">
        <v>0.36805555600000001</v>
      </c>
      <c r="CUZ5">
        <v>0.356902357</v>
      </c>
      <c r="CVA5">
        <v>0.34640522899999998</v>
      </c>
      <c r="CVB5">
        <v>0.33650793699999998</v>
      </c>
      <c r="CVC5">
        <v>0.32716049400000002</v>
      </c>
      <c r="CVD5">
        <v>0.30994152000000003</v>
      </c>
      <c r="CVE5">
        <v>0.29444444400000003</v>
      </c>
      <c r="CVF5">
        <v>0.28042328</v>
      </c>
      <c r="CVG5">
        <v>0.26767676800000001</v>
      </c>
      <c r="CVH5">
        <v>0.25603864700000001</v>
      </c>
      <c r="CVI5">
        <v>0.24537037</v>
      </c>
      <c r="CVJ5">
        <v>0.235555556</v>
      </c>
      <c r="CVK5">
        <v>0.22649572600000001</v>
      </c>
      <c r="CVL5">
        <v>0.218106996</v>
      </c>
      <c r="CVM5">
        <v>0.21031746000000001</v>
      </c>
      <c r="CVN5">
        <v>0.20306513400000001</v>
      </c>
      <c r="CVO5">
        <v>0.19629629600000001</v>
      </c>
      <c r="CVP5">
        <v>0.18996415799999999</v>
      </c>
      <c r="CVQ5">
        <v>0.184027778</v>
      </c>
      <c r="CVR5">
        <v>0.17845117799999999</v>
      </c>
      <c r="CVS5">
        <v>0.173202614</v>
      </c>
      <c r="CVT5">
        <v>0.168253968</v>
      </c>
      <c r="CVU5">
        <v>0.16358024700000001</v>
      </c>
      <c r="CVV5">
        <v>0.15915915899999999</v>
      </c>
      <c r="CVW5">
        <v>0.15497076000000001</v>
      </c>
      <c r="CVX5">
        <v>0.150997151</v>
      </c>
      <c r="CVY5">
        <v>0.14722222200000001</v>
      </c>
      <c r="CVZ5">
        <v>0.65217391300000005</v>
      </c>
      <c r="CWA5">
        <v>0.625</v>
      </c>
      <c r="CWB5">
        <v>0.6</v>
      </c>
      <c r="CWC5">
        <v>0.57692307700000001</v>
      </c>
      <c r="CWD5">
        <v>0.55555555599999995</v>
      </c>
      <c r="CWE5">
        <v>0.53571428600000004</v>
      </c>
      <c r="CWF5">
        <v>0.517241379</v>
      </c>
      <c r="CWG5">
        <v>0.5</v>
      </c>
      <c r="CWH5">
        <v>0.48387096800000001</v>
      </c>
      <c r="CWI5">
        <v>0.46875</v>
      </c>
      <c r="CWJ5">
        <v>0.45454545499999999</v>
      </c>
      <c r="CWK5">
        <v>0.44117647100000001</v>
      </c>
      <c r="CWL5">
        <v>0.428571429</v>
      </c>
      <c r="CWM5">
        <v>0.413793103</v>
      </c>
      <c r="CWN5">
        <v>0.4</v>
      </c>
      <c r="CWO5">
        <v>0.38709677399999998</v>
      </c>
      <c r="CWP5">
        <v>0.375</v>
      </c>
      <c r="CWQ5">
        <v>0.36363636399999999</v>
      </c>
      <c r="CWR5">
        <v>0.35294117600000002</v>
      </c>
      <c r="CWS5">
        <v>0.34285714299999998</v>
      </c>
      <c r="CWT5">
        <v>0.33333333300000001</v>
      </c>
      <c r="CWU5">
        <v>0.31578947400000001</v>
      </c>
      <c r="CWV5">
        <v>0.3</v>
      </c>
      <c r="CWW5">
        <v>0.28571428599999998</v>
      </c>
      <c r="CWX5">
        <v>0.27272727299999999</v>
      </c>
      <c r="CWY5">
        <v>0.26086956500000003</v>
      </c>
      <c r="CWZ5">
        <v>0.25</v>
      </c>
      <c r="CXA5">
        <v>0.24</v>
      </c>
      <c r="CXB5">
        <v>0.23076923099999999</v>
      </c>
      <c r="CXC5">
        <v>0.222222222</v>
      </c>
      <c r="CXD5">
        <v>0.21428571399999999</v>
      </c>
      <c r="CXE5">
        <v>0.20689655200000001</v>
      </c>
      <c r="CXF5">
        <v>0.2</v>
      </c>
      <c r="CXG5">
        <v>0.19354838699999999</v>
      </c>
      <c r="CXH5">
        <v>0.1875</v>
      </c>
      <c r="CXI5">
        <v>0.18181818199999999</v>
      </c>
      <c r="CXJ5">
        <v>0.17647058800000001</v>
      </c>
      <c r="CXK5">
        <v>0.171428571</v>
      </c>
      <c r="CXL5">
        <v>0.16666666699999999</v>
      </c>
      <c r="CXM5">
        <v>0.162162162</v>
      </c>
      <c r="CXN5">
        <v>0.15789473700000001</v>
      </c>
      <c r="CXO5">
        <v>0.15384615400000001</v>
      </c>
      <c r="CXP5">
        <v>0.15</v>
      </c>
      <c r="CXQ5">
        <v>0.66425120800000004</v>
      </c>
      <c r="CXR5">
        <v>0.63657407399999999</v>
      </c>
      <c r="CXS5">
        <v>0.61111111100000004</v>
      </c>
      <c r="CXT5">
        <v>0.58760683800000002</v>
      </c>
      <c r="CXU5">
        <v>0.56584362099999996</v>
      </c>
      <c r="CXV5">
        <v>0.54563492099999999</v>
      </c>
      <c r="CXW5">
        <v>0.52681992300000002</v>
      </c>
      <c r="CXX5">
        <v>0.50925925900000002</v>
      </c>
      <c r="CXY5">
        <v>0.49283154099999998</v>
      </c>
      <c r="CXZ5">
        <v>0.47743055600000001</v>
      </c>
      <c r="CYA5">
        <v>0.46296296300000001</v>
      </c>
      <c r="CYB5">
        <v>0.449346405</v>
      </c>
      <c r="CYC5">
        <v>0.43650793700000001</v>
      </c>
      <c r="CYD5">
        <v>0.421455939</v>
      </c>
      <c r="CYE5">
        <v>0.407407407</v>
      </c>
      <c r="CYF5">
        <v>0.39426523299999999</v>
      </c>
      <c r="CYG5">
        <v>0.38194444399999999</v>
      </c>
      <c r="CYH5">
        <v>0.37037037</v>
      </c>
      <c r="CYI5">
        <v>0.35947712399999998</v>
      </c>
      <c r="CYJ5">
        <v>0.34920634900000003</v>
      </c>
      <c r="CYK5">
        <v>0.33950617300000002</v>
      </c>
      <c r="CYL5">
        <v>0.32163742699999998</v>
      </c>
      <c r="CYM5">
        <v>0.30555555600000001</v>
      </c>
      <c r="CYN5">
        <v>0.291005291</v>
      </c>
      <c r="CYO5">
        <v>0.27777777799999998</v>
      </c>
      <c r="CYP5">
        <v>0.26570048299999999</v>
      </c>
      <c r="CYQ5">
        <v>0.25462963</v>
      </c>
      <c r="CYR5">
        <v>0.24444444400000001</v>
      </c>
      <c r="CYS5">
        <v>0.235042735</v>
      </c>
      <c r="CYT5">
        <v>0.226337449</v>
      </c>
      <c r="CYU5">
        <v>0.21825396799999999</v>
      </c>
      <c r="CYV5">
        <v>0.21072796899999999</v>
      </c>
      <c r="CYW5">
        <v>0.20370370400000001</v>
      </c>
      <c r="CYX5">
        <v>0.19713261600000001</v>
      </c>
      <c r="CYY5">
        <v>0.190972222</v>
      </c>
      <c r="CYZ5">
        <v>0.185185185</v>
      </c>
      <c r="CZA5">
        <v>0.17973856199999999</v>
      </c>
      <c r="CZB5">
        <v>0.174603175</v>
      </c>
      <c r="CZC5">
        <v>0.169753086</v>
      </c>
      <c r="CZD5">
        <v>0.165165165</v>
      </c>
      <c r="CZE5">
        <v>0.160818713</v>
      </c>
      <c r="CZF5">
        <v>0.156695157</v>
      </c>
      <c r="CZG5">
        <v>0.152777778</v>
      </c>
      <c r="CZH5">
        <v>0.67632850200000005</v>
      </c>
      <c r="CZI5">
        <v>0.64814814799999998</v>
      </c>
      <c r="CZJ5">
        <v>0.62222222199999999</v>
      </c>
      <c r="CZK5">
        <v>0.59829059799999995</v>
      </c>
      <c r="CZL5">
        <v>0.57613168699999995</v>
      </c>
      <c r="CZM5">
        <v>0.55555555599999995</v>
      </c>
      <c r="CZN5">
        <v>0.53639846700000005</v>
      </c>
      <c r="CZO5">
        <v>0.51851851900000001</v>
      </c>
      <c r="CZP5">
        <v>0.50179211499999998</v>
      </c>
      <c r="CZQ5">
        <v>0.48611111099999998</v>
      </c>
      <c r="CZR5">
        <v>0.47138047100000002</v>
      </c>
      <c r="CZS5">
        <v>0.45751634000000002</v>
      </c>
      <c r="CZT5">
        <v>0.44444444399999999</v>
      </c>
      <c r="CZU5">
        <v>0.42911877399999998</v>
      </c>
      <c r="CZV5">
        <v>0.414814815</v>
      </c>
      <c r="CZW5">
        <v>0.40143369200000001</v>
      </c>
      <c r="CZX5">
        <v>0.38888888900000002</v>
      </c>
      <c r="CZY5">
        <v>0.37710437699999999</v>
      </c>
      <c r="CZZ5">
        <v>0.36601307199999999</v>
      </c>
      <c r="DAA5">
        <v>0.35555555599999999</v>
      </c>
      <c r="DAB5">
        <v>0.34567901200000001</v>
      </c>
      <c r="DAC5">
        <v>0.32748537999999999</v>
      </c>
      <c r="DAD5">
        <v>0.311111111</v>
      </c>
      <c r="DAE5">
        <v>0.29629629600000001</v>
      </c>
      <c r="DAF5">
        <v>0.28282828300000001</v>
      </c>
      <c r="DAG5">
        <v>0.270531401</v>
      </c>
      <c r="DAH5">
        <v>0.25925925900000002</v>
      </c>
      <c r="DAI5">
        <v>0.248888889</v>
      </c>
      <c r="DAJ5">
        <v>0.23931623899999999</v>
      </c>
      <c r="DAK5">
        <v>0.230452675</v>
      </c>
      <c r="DAL5">
        <v>0.222222222</v>
      </c>
      <c r="DAM5">
        <v>0.21455938699999999</v>
      </c>
      <c r="DAN5">
        <v>0.20740740699999999</v>
      </c>
      <c r="DAO5">
        <v>0.200716846</v>
      </c>
      <c r="DAP5">
        <v>0.19444444399999999</v>
      </c>
      <c r="DAQ5">
        <v>0.18855218900000001</v>
      </c>
      <c r="DAR5">
        <v>0.183006536</v>
      </c>
      <c r="DAS5">
        <v>0.177777778</v>
      </c>
      <c r="DAT5">
        <v>0.172839506</v>
      </c>
      <c r="DAU5">
        <v>0.16816816800000001</v>
      </c>
      <c r="DAV5">
        <v>0.16374269</v>
      </c>
      <c r="DAW5">
        <v>0.15954415999999999</v>
      </c>
      <c r="DAX5">
        <v>0.15555555600000001</v>
      </c>
      <c r="DAY5">
        <v>0.65972222199999997</v>
      </c>
      <c r="DAZ5">
        <v>0.63333333300000005</v>
      </c>
      <c r="DBA5">
        <v>0.60897435899999997</v>
      </c>
      <c r="DBB5">
        <v>0.58641975300000004</v>
      </c>
      <c r="DBC5">
        <v>0.56547619000000005</v>
      </c>
      <c r="DBD5">
        <v>0.54597701099999996</v>
      </c>
      <c r="DBE5">
        <v>0.52777777800000003</v>
      </c>
      <c r="DBF5">
        <v>0.51075268799999995</v>
      </c>
      <c r="DBG5">
        <v>0.49479166699999999</v>
      </c>
      <c r="DBH5">
        <v>0.47979798000000001</v>
      </c>
      <c r="DBI5">
        <v>0.46568627499999998</v>
      </c>
      <c r="DBJ5">
        <v>0.452380952</v>
      </c>
      <c r="DBK5">
        <v>0.43678160900000002</v>
      </c>
      <c r="DBL5">
        <v>0.42222222199999998</v>
      </c>
      <c r="DBM5">
        <v>0.40860215100000002</v>
      </c>
      <c r="DBN5">
        <v>0.39583333300000001</v>
      </c>
      <c r="DBO5">
        <v>0.38383838399999998</v>
      </c>
      <c r="DBP5">
        <v>0.37254902000000001</v>
      </c>
      <c r="DBQ5">
        <v>0.36190476199999999</v>
      </c>
      <c r="DBR5">
        <v>0.35185185200000002</v>
      </c>
      <c r="DBS5">
        <v>0.33333333300000001</v>
      </c>
      <c r="DBT5">
        <v>0.31666666700000001</v>
      </c>
      <c r="DBU5">
        <v>0.301587302</v>
      </c>
      <c r="DBV5">
        <v>0.287878788</v>
      </c>
      <c r="DBW5">
        <v>0.27536231900000002</v>
      </c>
      <c r="DBX5">
        <v>0.26388888900000002</v>
      </c>
      <c r="DBY5">
        <v>0.25333333299999999</v>
      </c>
      <c r="DBZ5">
        <v>0.243589744</v>
      </c>
      <c r="DCA5">
        <v>0.234567901</v>
      </c>
      <c r="DCB5">
        <v>0.226190476</v>
      </c>
      <c r="DCC5">
        <v>0.21839080499999999</v>
      </c>
      <c r="DCD5">
        <v>0.21111111099999999</v>
      </c>
      <c r="DCE5">
        <v>0.204301075</v>
      </c>
      <c r="DCF5">
        <v>0.19791666699999999</v>
      </c>
      <c r="DCG5">
        <v>0.19191919199999999</v>
      </c>
      <c r="DCH5">
        <v>0.18627451</v>
      </c>
      <c r="DCI5">
        <v>0.180952381</v>
      </c>
      <c r="DCJ5">
        <v>0.17592592600000001</v>
      </c>
      <c r="DCK5">
        <v>0.17117117100000001</v>
      </c>
      <c r="DCL5">
        <v>0.16666666699999999</v>
      </c>
      <c r="DCM5">
        <v>0.16239316200000001</v>
      </c>
      <c r="DCN5">
        <v>0.15833333299999999</v>
      </c>
      <c r="DCO5">
        <v>0.15447154499999999</v>
      </c>
      <c r="DCP5">
        <v>0.67129629599999996</v>
      </c>
      <c r="DCQ5">
        <v>0.64444444400000001</v>
      </c>
      <c r="DCR5">
        <v>0.61965811999999998</v>
      </c>
      <c r="DCS5">
        <v>0.59670781900000003</v>
      </c>
      <c r="DCT5">
        <v>0.575396825</v>
      </c>
      <c r="DCU5">
        <v>0.55555555599999995</v>
      </c>
      <c r="DCV5">
        <v>0.53703703700000005</v>
      </c>
      <c r="DCW5">
        <v>0.51971326200000001</v>
      </c>
      <c r="DCX5">
        <v>0.50347222199999997</v>
      </c>
      <c r="DCY5">
        <v>0.48821548799999998</v>
      </c>
      <c r="DCZ5">
        <v>0.47385620899999997</v>
      </c>
      <c r="DDA5">
        <v>0.46031746000000001</v>
      </c>
      <c r="DDB5">
        <v>0.44444444399999999</v>
      </c>
      <c r="DDC5">
        <v>0.42962962999999998</v>
      </c>
      <c r="DDD5">
        <v>0.41577060900000001</v>
      </c>
      <c r="DDE5">
        <v>0.40277777799999998</v>
      </c>
      <c r="DDF5">
        <v>0.39057239100000002</v>
      </c>
      <c r="DDG5">
        <v>0.37908496699999999</v>
      </c>
      <c r="DDH5">
        <v>0.36825396799999999</v>
      </c>
      <c r="DDI5">
        <v>0.35802469100000001</v>
      </c>
      <c r="DDJ5">
        <v>0.339181287</v>
      </c>
      <c r="DDK5">
        <v>0.322222222</v>
      </c>
      <c r="DDL5">
        <v>0.30687830700000002</v>
      </c>
      <c r="DDM5">
        <v>0.29292929299999998</v>
      </c>
      <c r="DDN5">
        <v>0.28019323699999998</v>
      </c>
      <c r="DDO5">
        <v>0.26851851900000001</v>
      </c>
      <c r="DDP5">
        <v>0.25777777800000001</v>
      </c>
      <c r="DDQ5">
        <v>0.24786324800000001</v>
      </c>
      <c r="DDR5">
        <v>0.23868312799999999</v>
      </c>
      <c r="DDS5">
        <v>0.23015873000000001</v>
      </c>
      <c r="DDT5">
        <v>0.222222222</v>
      </c>
      <c r="DDU5">
        <v>0.21481481499999999</v>
      </c>
      <c r="DDV5">
        <v>0.20788530499999999</v>
      </c>
      <c r="DDW5">
        <v>0.20138888899999999</v>
      </c>
      <c r="DDX5">
        <v>0.195286195</v>
      </c>
      <c r="DDY5">
        <v>0.18954248400000001</v>
      </c>
      <c r="DDZ5">
        <v>0.18412698399999999</v>
      </c>
      <c r="DEA5">
        <v>0.17901234599999999</v>
      </c>
      <c r="DEB5">
        <v>0.17417417399999999</v>
      </c>
      <c r="DEC5">
        <v>0.16959064300000001</v>
      </c>
      <c r="DED5">
        <v>0.165242165</v>
      </c>
      <c r="DEE5">
        <v>0.161111111</v>
      </c>
      <c r="DEF5">
        <v>0.15718157199999999</v>
      </c>
      <c r="DEG5">
        <v>0.65555555600000004</v>
      </c>
      <c r="DEH5">
        <v>0.63034188000000002</v>
      </c>
      <c r="DEI5">
        <v>0.60699588500000001</v>
      </c>
      <c r="DEJ5">
        <v>0.58531745999999996</v>
      </c>
      <c r="DEK5">
        <v>0.56513409999999997</v>
      </c>
      <c r="DEL5">
        <v>0.54629629599999996</v>
      </c>
      <c r="DEM5">
        <v>0.52867383499999998</v>
      </c>
      <c r="DEN5">
        <v>0.51215277800000003</v>
      </c>
      <c r="DEO5">
        <v>0.49663299700000002</v>
      </c>
      <c r="DEP5">
        <v>0.48202614399999999</v>
      </c>
      <c r="DEQ5">
        <v>0.46825396800000002</v>
      </c>
      <c r="DER5">
        <v>0.45210728</v>
      </c>
      <c r="DES5">
        <v>0.43703703700000002</v>
      </c>
      <c r="DET5">
        <v>0.42293906799999997</v>
      </c>
      <c r="DEU5">
        <v>0.40972222200000002</v>
      </c>
      <c r="DEV5">
        <v>0.39730639699999998</v>
      </c>
      <c r="DEW5">
        <v>0.38562091500000001</v>
      </c>
      <c r="DEX5">
        <v>0.37460317500000001</v>
      </c>
      <c r="DEY5">
        <v>0.36419753100000002</v>
      </c>
      <c r="DEZ5">
        <v>0.34502924000000001</v>
      </c>
      <c r="DFA5">
        <v>0.32777777800000002</v>
      </c>
      <c r="DFB5">
        <v>0.31216931199999998</v>
      </c>
      <c r="DFC5">
        <v>0.29797979800000002</v>
      </c>
      <c r="DFD5">
        <v>0.285024155</v>
      </c>
      <c r="DFE5">
        <v>0.27314814799999998</v>
      </c>
      <c r="DFF5">
        <v>0.262222222</v>
      </c>
      <c r="DFG5">
        <v>0.25213675200000002</v>
      </c>
      <c r="DFH5">
        <v>0.24279835399999999</v>
      </c>
      <c r="DFI5">
        <v>0.23412698400000001</v>
      </c>
      <c r="DFJ5">
        <v>0.22605364</v>
      </c>
      <c r="DFK5">
        <v>0.21851851899999999</v>
      </c>
      <c r="DFL5">
        <v>0.21146953399999999</v>
      </c>
      <c r="DFM5">
        <v>0.20486111100000001</v>
      </c>
      <c r="DFN5">
        <v>0.198653199</v>
      </c>
      <c r="DFO5">
        <v>0.19281045799999999</v>
      </c>
      <c r="DFP5">
        <v>0.18730158699999999</v>
      </c>
      <c r="DFQ5">
        <v>0.182098765</v>
      </c>
      <c r="DFR5">
        <v>0.17717717699999999</v>
      </c>
      <c r="DFS5">
        <v>0.17251462000000001</v>
      </c>
      <c r="DFT5">
        <v>0.16809116800000001</v>
      </c>
      <c r="DFU5">
        <v>0.16388888900000001</v>
      </c>
      <c r="DFV5">
        <v>0.159891599</v>
      </c>
      <c r="DFW5">
        <v>0.66666666699999999</v>
      </c>
      <c r="DFX5">
        <v>0.64102564100000003</v>
      </c>
      <c r="DFY5">
        <v>0.617283951</v>
      </c>
      <c r="DFZ5">
        <v>0.59523809500000002</v>
      </c>
      <c r="DGA5">
        <v>0.57471264399999999</v>
      </c>
      <c r="DGB5">
        <v>0.55555555599999995</v>
      </c>
      <c r="DGC5">
        <v>0.53763440900000004</v>
      </c>
      <c r="DGD5">
        <v>0.52083333300000001</v>
      </c>
      <c r="DGE5">
        <v>0.50505050500000004</v>
      </c>
      <c r="DGF5">
        <v>0.49019607799999998</v>
      </c>
      <c r="DGG5">
        <v>0.47619047599999997</v>
      </c>
      <c r="DGH5">
        <v>0.45977011499999998</v>
      </c>
      <c r="DGI5">
        <v>0.44444444399999999</v>
      </c>
      <c r="DGJ5">
        <v>0.43010752699999999</v>
      </c>
      <c r="DGK5">
        <v>0.41666666699999999</v>
      </c>
      <c r="DGL5">
        <v>0.40404040400000002</v>
      </c>
      <c r="DGM5">
        <v>0.39215686300000002</v>
      </c>
      <c r="DGN5">
        <v>0.38095238100000001</v>
      </c>
      <c r="DGO5">
        <v>0.37037037</v>
      </c>
      <c r="DGP5">
        <v>0.35087719299999998</v>
      </c>
      <c r="DGQ5">
        <v>0.33333333300000001</v>
      </c>
      <c r="DGR5">
        <v>0.31746031699999999</v>
      </c>
      <c r="DGS5">
        <v>0.303030303</v>
      </c>
      <c r="DGT5">
        <v>0.28985507199999999</v>
      </c>
      <c r="DGU5">
        <v>0.27777777799999998</v>
      </c>
      <c r="DGV5">
        <v>0.26666666700000002</v>
      </c>
      <c r="DGW5">
        <v>0.256410256</v>
      </c>
      <c r="DGX5">
        <v>0.24691357999999999</v>
      </c>
      <c r="DGY5">
        <v>0.23809523799999999</v>
      </c>
      <c r="DGZ5">
        <v>0.229885057</v>
      </c>
      <c r="DHA5">
        <v>0.222222222</v>
      </c>
      <c r="DHB5">
        <v>0.21505376300000001</v>
      </c>
      <c r="DHC5">
        <v>0.20833333300000001</v>
      </c>
      <c r="DHD5">
        <v>0.20202020200000001</v>
      </c>
      <c r="DHE5">
        <v>0.196078431</v>
      </c>
      <c r="DHF5">
        <v>0.19047618999999999</v>
      </c>
      <c r="DHG5">
        <v>0.185185185</v>
      </c>
      <c r="DHH5">
        <v>0.18018018</v>
      </c>
      <c r="DHI5">
        <v>0.175438596</v>
      </c>
      <c r="DHJ5">
        <v>0.170940171</v>
      </c>
      <c r="DHK5">
        <v>0.16666666699999999</v>
      </c>
      <c r="DHL5">
        <v>0.162601626</v>
      </c>
      <c r="DHM5">
        <v>0.65170940200000005</v>
      </c>
      <c r="DHN5">
        <v>0.62757201600000001</v>
      </c>
      <c r="DHO5">
        <v>0.60515872999999998</v>
      </c>
      <c r="DHP5">
        <v>0.58429118800000002</v>
      </c>
      <c r="DHQ5">
        <v>0.56481481499999997</v>
      </c>
      <c r="DHR5">
        <v>0.54659498200000001</v>
      </c>
      <c r="DHS5">
        <v>0.52951388899999996</v>
      </c>
      <c r="DHT5">
        <v>0.513468013</v>
      </c>
      <c r="DHU5">
        <v>0.498366013</v>
      </c>
      <c r="DHV5">
        <v>0.48412698399999998</v>
      </c>
      <c r="DHW5">
        <v>0.46743295000000001</v>
      </c>
      <c r="DHX5">
        <v>0.451851852</v>
      </c>
      <c r="DHY5">
        <v>0.43727598600000001</v>
      </c>
      <c r="DHZ5">
        <v>0.42361111099999998</v>
      </c>
      <c r="DIA5">
        <v>0.41077441100000001</v>
      </c>
      <c r="DIB5">
        <v>0.39869281000000001</v>
      </c>
      <c r="DIC5">
        <v>0.387301587</v>
      </c>
      <c r="DID5">
        <v>0.37654321000000002</v>
      </c>
      <c r="DIE5">
        <v>0.35672514599999999</v>
      </c>
      <c r="DIF5">
        <v>0.33888888900000003</v>
      </c>
      <c r="DIG5">
        <v>0.32275132299999998</v>
      </c>
      <c r="DIH5">
        <v>0.30808080799999998</v>
      </c>
      <c r="DII5">
        <v>0.29468599000000001</v>
      </c>
      <c r="DIJ5">
        <v>0.282407407</v>
      </c>
      <c r="DIK5">
        <v>0.27111111100000002</v>
      </c>
      <c r="DIL5">
        <v>0.26068376100000001</v>
      </c>
      <c r="DIM5">
        <v>0.25102880700000002</v>
      </c>
      <c r="DIN5">
        <v>0.24206349199999999</v>
      </c>
      <c r="DIO5">
        <v>0.23371647500000001</v>
      </c>
      <c r="DIP5">
        <v>0.225925926</v>
      </c>
      <c r="DIQ5">
        <v>0.218637993</v>
      </c>
      <c r="DIR5">
        <v>0.21180555600000001</v>
      </c>
      <c r="DIS5">
        <v>0.20538720499999999</v>
      </c>
      <c r="DIT5">
        <v>0.199346405</v>
      </c>
      <c r="DIU5">
        <v>0.19365079399999999</v>
      </c>
      <c r="DIV5">
        <v>0.18827160500000001</v>
      </c>
      <c r="DIW5">
        <v>0.183183183</v>
      </c>
      <c r="DIX5">
        <v>0.178362573</v>
      </c>
      <c r="DIY5">
        <v>0.17378917399999999</v>
      </c>
      <c r="DIZ5">
        <v>0.169444444</v>
      </c>
      <c r="DJA5">
        <v>0.165311653</v>
      </c>
      <c r="DJB5">
        <v>0.66239316199999998</v>
      </c>
      <c r="DJC5">
        <v>0.63786008199999999</v>
      </c>
      <c r="DJD5">
        <v>0.61507936500000004</v>
      </c>
      <c r="DJE5">
        <v>0.59386973200000004</v>
      </c>
      <c r="DJF5">
        <v>0.57407407399999999</v>
      </c>
      <c r="DJG5">
        <v>0.55555555599999995</v>
      </c>
      <c r="DJH5">
        <v>0.53819444400000005</v>
      </c>
      <c r="DJI5">
        <v>0.52188552200000005</v>
      </c>
      <c r="DJJ5">
        <v>0.50653594800000001</v>
      </c>
      <c r="DJK5">
        <v>0.49206349199999999</v>
      </c>
      <c r="DJL5">
        <v>0.47509578499999999</v>
      </c>
      <c r="DJM5">
        <v>0.45925925899999998</v>
      </c>
      <c r="DJN5">
        <v>0.44444444399999999</v>
      </c>
      <c r="DJO5">
        <v>0.43055555600000001</v>
      </c>
      <c r="DJP5">
        <v>0.41750841799999999</v>
      </c>
      <c r="DJQ5">
        <v>0.40522875800000002</v>
      </c>
      <c r="DJR5">
        <v>0.39365079400000003</v>
      </c>
      <c r="DJS5">
        <v>0.382716049</v>
      </c>
      <c r="DJT5">
        <v>0.36257309900000001</v>
      </c>
      <c r="DJU5">
        <v>0.34444444400000002</v>
      </c>
      <c r="DJV5">
        <v>0.32804232799999999</v>
      </c>
      <c r="DJW5">
        <v>0.31313131300000002</v>
      </c>
      <c r="DJX5">
        <v>0.29951690800000003</v>
      </c>
      <c r="DJY5">
        <v>0.28703703699999999</v>
      </c>
      <c r="DJZ5">
        <v>0.27555555599999998</v>
      </c>
      <c r="DKA5">
        <v>0.264957265</v>
      </c>
      <c r="DKB5">
        <v>0.25514403299999999</v>
      </c>
      <c r="DKC5">
        <v>0.246031746</v>
      </c>
      <c r="DKD5">
        <v>0.23754789300000001</v>
      </c>
      <c r="DKE5">
        <v>0.22962963</v>
      </c>
      <c r="DKF5">
        <v>0.222222222</v>
      </c>
      <c r="DKG5">
        <v>0.215277778</v>
      </c>
      <c r="DKH5">
        <v>0.208754209</v>
      </c>
      <c r="DKI5">
        <v>0.20261437900000001</v>
      </c>
      <c r="DKJ5">
        <v>0.19682539700000001</v>
      </c>
      <c r="DKK5">
        <v>0.19135802499999999</v>
      </c>
      <c r="DKL5">
        <v>0.186186186</v>
      </c>
      <c r="DKM5">
        <v>0.18128654999999999</v>
      </c>
      <c r="DKN5">
        <v>0.17663817700000001</v>
      </c>
      <c r="DKO5">
        <v>0.17222222200000001</v>
      </c>
      <c r="DKP5">
        <v>0.16802168000000001</v>
      </c>
      <c r="DKQ5">
        <v>0.164021164</v>
      </c>
      <c r="DKR5">
        <v>0.67307692299999999</v>
      </c>
      <c r="DKS5">
        <v>0.64814814799999998</v>
      </c>
      <c r="DKT5">
        <v>0.625</v>
      </c>
      <c r="DKU5">
        <v>0.60344827599999995</v>
      </c>
      <c r="DKV5">
        <v>0.58333333300000001</v>
      </c>
      <c r="DKW5">
        <v>0.56451612900000003</v>
      </c>
      <c r="DKX5">
        <v>0.546875</v>
      </c>
      <c r="DKY5">
        <v>0.53030303000000001</v>
      </c>
      <c r="DKZ5">
        <v>0.514705882</v>
      </c>
      <c r="DLA5">
        <v>0.5</v>
      </c>
      <c r="DLB5">
        <v>0.482758621</v>
      </c>
      <c r="DLC5">
        <v>0.46666666699999998</v>
      </c>
      <c r="DLD5">
        <v>0.45161290300000001</v>
      </c>
      <c r="DLE5">
        <v>0.4375</v>
      </c>
      <c r="DLF5">
        <v>0.42424242400000001</v>
      </c>
      <c r="DLG5">
        <v>0.41176470599999998</v>
      </c>
      <c r="DLH5">
        <v>0.4</v>
      </c>
      <c r="DLI5">
        <v>0.38888888900000002</v>
      </c>
      <c r="DLJ5">
        <v>0.368421053</v>
      </c>
      <c r="DLK5">
        <v>0.35</v>
      </c>
      <c r="DLL5">
        <v>0.33333333300000001</v>
      </c>
      <c r="DLM5">
        <v>0.31818181800000001</v>
      </c>
      <c r="DLN5">
        <v>0.30434782599999999</v>
      </c>
      <c r="DLO5">
        <v>0.29166666699999999</v>
      </c>
      <c r="DLP5">
        <v>0.28000000000000003</v>
      </c>
      <c r="DLQ5">
        <v>0.26923076899999998</v>
      </c>
      <c r="DLR5">
        <v>0.25925925900000002</v>
      </c>
      <c r="DLS5">
        <v>0.25</v>
      </c>
      <c r="DLT5">
        <v>0.24137931000000001</v>
      </c>
      <c r="DLU5">
        <v>0.233333333</v>
      </c>
      <c r="DLV5">
        <v>0.22580645199999999</v>
      </c>
      <c r="DLW5">
        <v>0.21875</v>
      </c>
      <c r="DLX5">
        <v>0.212121212</v>
      </c>
      <c r="DLY5">
        <v>0.20588235299999999</v>
      </c>
      <c r="DLZ5">
        <v>0.2</v>
      </c>
      <c r="DMA5">
        <v>0.19444444399999999</v>
      </c>
      <c r="DMB5">
        <v>0.18918918900000001</v>
      </c>
      <c r="DMC5">
        <v>0.18421052600000001</v>
      </c>
      <c r="DMD5">
        <v>0.179487179</v>
      </c>
      <c r="DME5">
        <v>0.17499999999999999</v>
      </c>
      <c r="DMF5">
        <v>0.17073170700000001</v>
      </c>
      <c r="DMG5">
        <v>0.16666666699999999</v>
      </c>
      <c r="DMH5">
        <v>0.65843621399999996</v>
      </c>
      <c r="DMI5">
        <v>0.63492063499999996</v>
      </c>
      <c r="DMJ5">
        <v>0.61302681999999997</v>
      </c>
      <c r="DMK5">
        <v>0.592592593</v>
      </c>
      <c r="DML5">
        <v>0.57347670299999998</v>
      </c>
      <c r="DMM5">
        <v>0.55555555599999995</v>
      </c>
      <c r="DMN5">
        <v>0.53872053900000005</v>
      </c>
      <c r="DMO5">
        <v>0.52287581699999996</v>
      </c>
      <c r="DMP5">
        <v>0.50793650800000001</v>
      </c>
      <c r="DMQ5">
        <v>0.49042145599999998</v>
      </c>
      <c r="DMR5">
        <v>0.47407407400000001</v>
      </c>
      <c r="DMS5">
        <v>0.45878136200000003</v>
      </c>
      <c r="DMT5">
        <v>0.44444444399999999</v>
      </c>
      <c r="DMU5">
        <v>0.43097643099999999</v>
      </c>
      <c r="DMV5">
        <v>0.41830065399999999</v>
      </c>
      <c r="DMW5">
        <v>0.40634920600000002</v>
      </c>
      <c r="DMX5">
        <v>0.395061728</v>
      </c>
      <c r="DMY5">
        <v>0.37426900600000002</v>
      </c>
      <c r="DMZ5">
        <v>0.35555555599999999</v>
      </c>
      <c r="DNA5">
        <v>0.338624339</v>
      </c>
      <c r="DNB5">
        <v>0.32323232299999999</v>
      </c>
      <c r="DNC5">
        <v>0.30917874400000001</v>
      </c>
      <c r="DND5">
        <v>0.29629629600000001</v>
      </c>
      <c r="DNE5">
        <v>0.28444444400000002</v>
      </c>
      <c r="DNF5">
        <v>0.27350427399999999</v>
      </c>
      <c r="DNG5">
        <v>0.26337448600000002</v>
      </c>
      <c r="DNH5">
        <v>0.253968254</v>
      </c>
      <c r="DNI5">
        <v>0.24521072799999999</v>
      </c>
      <c r="DNJ5">
        <v>0.23703703700000001</v>
      </c>
      <c r="DNK5">
        <v>0.22939068100000001</v>
      </c>
      <c r="DNL5">
        <v>0.222222222</v>
      </c>
      <c r="DNM5">
        <v>0.21548821500000001</v>
      </c>
      <c r="DNN5">
        <v>0.209150327</v>
      </c>
      <c r="DNO5">
        <v>0.20317460300000001</v>
      </c>
      <c r="DNP5">
        <v>0.197530864</v>
      </c>
      <c r="DNQ5">
        <v>0.19219219200000001</v>
      </c>
      <c r="DNR5">
        <v>0.18713450300000001</v>
      </c>
      <c r="DNS5">
        <v>0.18233618200000001</v>
      </c>
      <c r="DNT5">
        <v>0.177777778</v>
      </c>
      <c r="DNU5">
        <v>0.17344173399999999</v>
      </c>
      <c r="DNV5">
        <v>0.16931216900000001</v>
      </c>
      <c r="DNW5">
        <v>0.66872427999999995</v>
      </c>
      <c r="DNX5">
        <v>0.64484127000000002</v>
      </c>
      <c r="DNY5">
        <v>0.62260536399999999</v>
      </c>
      <c r="DNZ5">
        <v>0.60185185200000002</v>
      </c>
      <c r="DOA5">
        <v>0.58243727599999995</v>
      </c>
      <c r="DOB5">
        <v>0.56423611100000004</v>
      </c>
      <c r="DOC5">
        <v>0.54713804700000002</v>
      </c>
      <c r="DOD5">
        <v>0.53104575200000004</v>
      </c>
      <c r="DOE5">
        <v>0.51587301600000002</v>
      </c>
      <c r="DOF5">
        <v>0.49808429100000001</v>
      </c>
      <c r="DOG5">
        <v>0.48148148099999999</v>
      </c>
      <c r="DOH5">
        <v>0.46594982099999999</v>
      </c>
      <c r="DOI5">
        <v>0.45138888900000002</v>
      </c>
      <c r="DOJ5">
        <v>0.43771043799999998</v>
      </c>
      <c r="DOK5">
        <v>0.42483660099999998</v>
      </c>
      <c r="DOL5">
        <v>0.41269841299999999</v>
      </c>
      <c r="DOM5">
        <v>0.40123456800000001</v>
      </c>
      <c r="DON5">
        <v>0.38011695899999998</v>
      </c>
      <c r="DOO5">
        <v>0.36111111099999998</v>
      </c>
      <c r="DOP5">
        <v>0.34391534400000001</v>
      </c>
      <c r="DOQ5">
        <v>0.32828282800000003</v>
      </c>
      <c r="DOR5">
        <v>0.31400966200000002</v>
      </c>
      <c r="DOS5">
        <v>0.30092592600000001</v>
      </c>
      <c r="DOT5">
        <v>0.28888888899999998</v>
      </c>
      <c r="DOU5">
        <v>0.27777777799999998</v>
      </c>
      <c r="DOV5">
        <v>0.26748971199999999</v>
      </c>
      <c r="DOW5">
        <v>0.25793650800000001</v>
      </c>
      <c r="DOX5">
        <v>0.24904214599999999</v>
      </c>
      <c r="DOY5">
        <v>0.24074074100000001</v>
      </c>
      <c r="DOZ5">
        <v>0.23297491000000001</v>
      </c>
      <c r="DPA5">
        <v>0.22569444399999999</v>
      </c>
      <c r="DPB5">
        <v>0.21885521899999999</v>
      </c>
      <c r="DPC5">
        <v>0.212418301</v>
      </c>
      <c r="DPD5">
        <v>0.20634920600000001</v>
      </c>
      <c r="DPE5">
        <v>0.20061728400000001</v>
      </c>
      <c r="DPF5">
        <v>0.19519519499999999</v>
      </c>
      <c r="DPG5">
        <v>0.19005848</v>
      </c>
      <c r="DPH5">
        <v>0.185185185</v>
      </c>
      <c r="DPI5">
        <v>0.18055555600000001</v>
      </c>
      <c r="DPJ5">
        <v>0.17615176199999999</v>
      </c>
      <c r="DPK5">
        <v>0.17195767200000001</v>
      </c>
      <c r="DPL5">
        <v>0.65476190499999998</v>
      </c>
      <c r="DPM5">
        <v>0.63218390800000002</v>
      </c>
      <c r="DPN5">
        <v>0.61111111100000004</v>
      </c>
      <c r="DPO5">
        <v>0.59139784900000003</v>
      </c>
      <c r="DPP5">
        <v>0.57291666699999999</v>
      </c>
      <c r="DPQ5">
        <v>0.55555555599999995</v>
      </c>
      <c r="DPR5">
        <v>0.53921568600000003</v>
      </c>
      <c r="DPS5">
        <v>0.52380952400000003</v>
      </c>
      <c r="DPT5">
        <v>0.50574712600000005</v>
      </c>
      <c r="DPU5">
        <v>0.48888888899999999</v>
      </c>
      <c r="DPV5">
        <v>0.47311828</v>
      </c>
      <c r="DPW5">
        <v>0.45833333300000001</v>
      </c>
      <c r="DPX5">
        <v>0.44444444399999999</v>
      </c>
      <c r="DPY5">
        <v>0.43137254899999999</v>
      </c>
      <c r="DPZ5">
        <v>0.41904761899999998</v>
      </c>
      <c r="DQA5">
        <v>0.407407407</v>
      </c>
      <c r="DQB5">
        <v>0.38596491199999999</v>
      </c>
      <c r="DQC5">
        <v>0.366666667</v>
      </c>
      <c r="DQD5">
        <v>0.34920634900000003</v>
      </c>
      <c r="DQE5">
        <v>0.33333333300000001</v>
      </c>
      <c r="DQF5">
        <v>0.31884057999999998</v>
      </c>
      <c r="DQG5">
        <v>0.30555555600000001</v>
      </c>
      <c r="DQH5">
        <v>0.29333333299999997</v>
      </c>
      <c r="DQI5">
        <v>0.28205128200000001</v>
      </c>
      <c r="DQJ5">
        <v>0.27160493800000002</v>
      </c>
      <c r="DQK5">
        <v>0.26190476200000001</v>
      </c>
      <c r="DQL5">
        <v>0.25287356300000002</v>
      </c>
      <c r="DQM5">
        <v>0.24444444400000001</v>
      </c>
      <c r="DQN5">
        <v>0.23655914</v>
      </c>
      <c r="DQO5">
        <v>0.22916666699999999</v>
      </c>
      <c r="DQP5">
        <v>0.222222222</v>
      </c>
      <c r="DQQ5">
        <v>0.21568627500000001</v>
      </c>
      <c r="DQR5">
        <v>0.20952381</v>
      </c>
      <c r="DQS5">
        <v>0.20370370400000001</v>
      </c>
      <c r="DQT5">
        <v>0.19819819799999999</v>
      </c>
      <c r="DQU5">
        <v>0.192982456</v>
      </c>
      <c r="DQV5">
        <v>0.18803418799999999</v>
      </c>
      <c r="DQW5">
        <v>0.18333333299999999</v>
      </c>
      <c r="DQX5">
        <v>0.17886178899999999</v>
      </c>
      <c r="DQY5">
        <v>0.174603175</v>
      </c>
      <c r="DQZ5">
        <v>0.66468254000000004</v>
      </c>
      <c r="DRA5">
        <v>0.64176245200000004</v>
      </c>
      <c r="DRB5">
        <v>0.62037036999999995</v>
      </c>
      <c r="DRC5">
        <v>0.60035842299999997</v>
      </c>
      <c r="DRD5">
        <v>0.58159722199999997</v>
      </c>
      <c r="DRE5">
        <v>0.56397306400000002</v>
      </c>
      <c r="DRF5">
        <v>0.54738562099999999</v>
      </c>
      <c r="DRG5">
        <v>0.53174603200000004</v>
      </c>
      <c r="DRH5">
        <v>0.513409962</v>
      </c>
      <c r="DRI5">
        <v>0.49629629600000003</v>
      </c>
      <c r="DRJ5">
        <v>0.48028673799999999</v>
      </c>
      <c r="DRK5">
        <v>0.46527777799999998</v>
      </c>
      <c r="DRL5">
        <v>0.45117845099999998</v>
      </c>
      <c r="DRM5">
        <v>0.43790849700000001</v>
      </c>
      <c r="DRN5">
        <v>0.42539682499999998</v>
      </c>
      <c r="DRO5">
        <v>0.41358024700000001</v>
      </c>
      <c r="DRP5">
        <v>0.39181286500000001</v>
      </c>
      <c r="DRQ5">
        <v>0.37222222199999999</v>
      </c>
      <c r="DRR5">
        <v>0.35449735399999999</v>
      </c>
      <c r="DRS5">
        <v>0.33838383799999999</v>
      </c>
      <c r="DRT5">
        <v>0.323671498</v>
      </c>
      <c r="DRU5">
        <v>0.31018518499999997</v>
      </c>
      <c r="DRV5">
        <v>0.29777777799999999</v>
      </c>
      <c r="DRW5">
        <v>0.286324786</v>
      </c>
      <c r="DRX5">
        <v>0.27572016500000002</v>
      </c>
      <c r="DRY5">
        <v>0.26587301600000002</v>
      </c>
      <c r="DRZ5">
        <v>0.256704981</v>
      </c>
      <c r="DSA5">
        <v>0.24814814800000001</v>
      </c>
      <c r="DSB5">
        <v>0.240143369</v>
      </c>
      <c r="DSC5">
        <v>0.23263888899999999</v>
      </c>
      <c r="DSD5">
        <v>0.225589226</v>
      </c>
      <c r="DSE5">
        <v>0.21895424799999999</v>
      </c>
      <c r="DSF5">
        <v>0.212698413</v>
      </c>
      <c r="DSG5">
        <v>0.20679012299999999</v>
      </c>
      <c r="DSH5">
        <v>0.201201201</v>
      </c>
      <c r="DSI5">
        <v>0.19590643299999999</v>
      </c>
      <c r="DSJ5">
        <v>0.19088319100000001</v>
      </c>
      <c r="DSK5">
        <v>0.186111111</v>
      </c>
      <c r="DSL5">
        <v>0.181571816</v>
      </c>
      <c r="DSM5">
        <v>0.17724867699999999</v>
      </c>
      <c r="DSN5">
        <v>0.17312661500000001</v>
      </c>
      <c r="DSO5">
        <v>0.674603175</v>
      </c>
      <c r="DSP5">
        <v>0.65134099599999995</v>
      </c>
      <c r="DSQ5">
        <v>0.62962963000000005</v>
      </c>
      <c r="DSR5">
        <v>0.60931899599999995</v>
      </c>
      <c r="DSS5">
        <v>0.59027777800000003</v>
      </c>
      <c r="DST5">
        <v>0.57239057199999999</v>
      </c>
      <c r="DSU5">
        <v>0.55555555599999995</v>
      </c>
      <c r="DSV5">
        <v>0.53968254000000004</v>
      </c>
      <c r="DSW5">
        <v>0.52107279699999998</v>
      </c>
      <c r="DSX5">
        <v>0.50370370399999997</v>
      </c>
      <c r="DSY5">
        <v>0.48745519700000001</v>
      </c>
      <c r="DSZ5">
        <v>0.47222222200000002</v>
      </c>
      <c r="DTA5">
        <v>0.45791245800000002</v>
      </c>
      <c r="DTB5">
        <v>0.44444444399999999</v>
      </c>
      <c r="DTC5">
        <v>0.431746032</v>
      </c>
      <c r="DTD5">
        <v>0.419753086</v>
      </c>
      <c r="DTE5">
        <v>0.397660819</v>
      </c>
      <c r="DTF5">
        <v>0.37777777800000001</v>
      </c>
      <c r="DTG5">
        <v>0.35978835999999997</v>
      </c>
      <c r="DTH5">
        <v>0.34343434299999998</v>
      </c>
      <c r="DTI5">
        <v>0.32850241499999999</v>
      </c>
      <c r="DTJ5">
        <v>0.31481481500000003</v>
      </c>
      <c r="DTK5">
        <v>0.30222222199999998</v>
      </c>
      <c r="DTL5">
        <v>0.29059829100000001</v>
      </c>
      <c r="DTM5">
        <v>0.27983539099999999</v>
      </c>
      <c r="DTN5">
        <v>0.26984127000000002</v>
      </c>
      <c r="DTO5">
        <v>0.260536398</v>
      </c>
      <c r="DTP5">
        <v>0.25185185199999999</v>
      </c>
      <c r="DTQ5">
        <v>0.24372759899999999</v>
      </c>
      <c r="DTR5">
        <v>0.23611111100000001</v>
      </c>
      <c r="DTS5">
        <v>0.22895622900000001</v>
      </c>
      <c r="DTT5">
        <v>0.222222222</v>
      </c>
      <c r="DTU5">
        <v>0.215873016</v>
      </c>
      <c r="DTV5">
        <v>0.209876543</v>
      </c>
      <c r="DTW5">
        <v>0.204204204</v>
      </c>
      <c r="DTX5">
        <v>0.19883040900000001</v>
      </c>
      <c r="DTY5">
        <v>0.193732194</v>
      </c>
      <c r="DTZ5">
        <v>0.188888889</v>
      </c>
      <c r="DUA5">
        <v>0.184281843</v>
      </c>
      <c r="DUB5">
        <v>0.17989417999999999</v>
      </c>
      <c r="DUC5">
        <v>0.175710594</v>
      </c>
      <c r="DUD5">
        <v>0.66091953999999997</v>
      </c>
      <c r="DUE5">
        <v>0.63888888899999996</v>
      </c>
      <c r="DUF5">
        <v>0.61827957</v>
      </c>
      <c r="DUG5">
        <v>0.59895833300000001</v>
      </c>
      <c r="DUH5">
        <v>0.58080808100000003</v>
      </c>
      <c r="DUI5">
        <v>0.56372549000000005</v>
      </c>
      <c r="DUJ5">
        <v>0.54761904800000005</v>
      </c>
      <c r="DUK5">
        <v>0.52873563199999996</v>
      </c>
      <c r="DUL5">
        <v>0.51111111099999995</v>
      </c>
      <c r="DUM5">
        <v>0.49462365600000002</v>
      </c>
      <c r="DUN5">
        <v>0.47916666699999999</v>
      </c>
      <c r="DUO5">
        <v>0.46464646500000001</v>
      </c>
      <c r="DUP5">
        <v>0.45098039200000001</v>
      </c>
      <c r="DUQ5">
        <v>0.438095238</v>
      </c>
      <c r="DUR5">
        <v>0.42592592600000001</v>
      </c>
      <c r="DUS5">
        <v>0.40350877200000002</v>
      </c>
      <c r="DUT5">
        <v>0.383333333</v>
      </c>
      <c r="DUU5">
        <v>0.36507936499999999</v>
      </c>
      <c r="DUV5">
        <v>0.34848484800000001</v>
      </c>
      <c r="DUW5">
        <v>0.33333333300000001</v>
      </c>
      <c r="DUX5">
        <v>0.31944444399999999</v>
      </c>
      <c r="DUY5">
        <v>0.306666667</v>
      </c>
      <c r="DUZ5">
        <v>0.29487179499999999</v>
      </c>
      <c r="DVA5">
        <v>0.28395061700000002</v>
      </c>
      <c r="DVB5">
        <v>0.27380952400000003</v>
      </c>
      <c r="DVC5">
        <v>0.26436781599999998</v>
      </c>
      <c r="DVD5">
        <v>0.25555555600000002</v>
      </c>
      <c r="DVE5">
        <v>0.24731182800000001</v>
      </c>
      <c r="DVF5">
        <v>0.23958333300000001</v>
      </c>
      <c r="DVG5">
        <v>0.23232323199999999</v>
      </c>
      <c r="DVH5">
        <v>0.225490196</v>
      </c>
      <c r="DVI5">
        <v>0.219047619</v>
      </c>
      <c r="DVJ5">
        <v>0.21296296300000001</v>
      </c>
      <c r="DVK5">
        <v>0.207207207</v>
      </c>
      <c r="DVL5">
        <v>0.20175438600000001</v>
      </c>
      <c r="DVM5">
        <v>0.19658119700000001</v>
      </c>
      <c r="DVN5">
        <v>0.19166666700000001</v>
      </c>
      <c r="DVO5">
        <v>0.18699187</v>
      </c>
      <c r="DVP5">
        <v>0.18253968300000001</v>
      </c>
      <c r="DVQ5">
        <v>0.67049808399999999</v>
      </c>
      <c r="DVR5">
        <v>0.64814814799999998</v>
      </c>
      <c r="DVS5">
        <v>0.62724014299999997</v>
      </c>
      <c r="DVT5">
        <v>0.60763888899999996</v>
      </c>
      <c r="DVU5">
        <v>0.58922558899999999</v>
      </c>
      <c r="DVV5">
        <v>0.57189542500000001</v>
      </c>
      <c r="DVW5">
        <v>0.55555555599999995</v>
      </c>
      <c r="DVX5">
        <v>0.53639846700000005</v>
      </c>
      <c r="DVY5">
        <v>0.51851851900000001</v>
      </c>
      <c r="DVZ5">
        <v>0.50179211499999998</v>
      </c>
      <c r="DWA5">
        <v>0.48611111099999998</v>
      </c>
      <c r="DWB5">
        <v>0.47138047100000002</v>
      </c>
      <c r="DWC5">
        <v>0.45751634000000002</v>
      </c>
      <c r="DWD5">
        <v>0.44444444399999999</v>
      </c>
      <c r="DWE5">
        <v>0.432098765</v>
      </c>
      <c r="DWF5">
        <v>0.40935672499999998</v>
      </c>
      <c r="DWG5">
        <v>0.38888888900000002</v>
      </c>
      <c r="DWH5">
        <v>0.37037037</v>
      </c>
      <c r="DWI5">
        <v>0.35353535400000002</v>
      </c>
      <c r="DWJ5">
        <v>0.33816425100000003</v>
      </c>
      <c r="DWK5">
        <v>0.32407407399999999</v>
      </c>
      <c r="DWL5">
        <v>0.311111111</v>
      </c>
      <c r="DWM5">
        <v>0.29914529899999998</v>
      </c>
      <c r="DWN5">
        <v>0.28806584400000002</v>
      </c>
      <c r="DWO5">
        <v>0.27777777799999998</v>
      </c>
      <c r="DWP5">
        <v>0.26819923400000001</v>
      </c>
      <c r="DWQ5">
        <v>0.25925925900000002</v>
      </c>
      <c r="DWR5">
        <v>0.25089605700000001</v>
      </c>
      <c r="DWS5">
        <v>0.24305555600000001</v>
      </c>
      <c r="DWT5">
        <v>0.235690236</v>
      </c>
      <c r="DWU5">
        <v>0.22875817000000001</v>
      </c>
      <c r="DWV5">
        <v>0.222222222</v>
      </c>
      <c r="DWW5">
        <v>0.21604938300000001</v>
      </c>
      <c r="DWX5">
        <v>0.21021021000000001</v>
      </c>
      <c r="DWY5">
        <v>0.204678363</v>
      </c>
      <c r="DWZ5">
        <v>0.199430199</v>
      </c>
      <c r="DXA5">
        <v>0.19444444399999999</v>
      </c>
      <c r="DXB5">
        <v>0.18970189700000001</v>
      </c>
      <c r="DXC5">
        <v>0.657407407</v>
      </c>
      <c r="DXD5">
        <v>0.63620071700000003</v>
      </c>
      <c r="DXE5">
        <v>0.61631944400000005</v>
      </c>
      <c r="DXF5">
        <v>0.59764309800000004</v>
      </c>
      <c r="DXG5">
        <v>0.580065359</v>
      </c>
      <c r="DXH5">
        <v>0.56349206299999999</v>
      </c>
      <c r="DXI5">
        <v>0.544061303</v>
      </c>
      <c r="DXJ5">
        <v>0.52592592599999999</v>
      </c>
      <c r="DXK5">
        <v>0.50896057299999997</v>
      </c>
      <c r="DXL5">
        <v>0.49305555600000001</v>
      </c>
      <c r="DXM5">
        <v>0.47811447800000001</v>
      </c>
      <c r="DXN5">
        <v>0.46405228799999998</v>
      </c>
      <c r="DXO5">
        <v>0.45079365100000002</v>
      </c>
      <c r="DXP5">
        <v>0.43827160500000001</v>
      </c>
      <c r="DXQ5">
        <v>0.41520467799999999</v>
      </c>
      <c r="DXR5">
        <v>0.39444444400000001</v>
      </c>
      <c r="DXS5">
        <v>0.37566137599999999</v>
      </c>
      <c r="DXT5">
        <v>0.35858585900000001</v>
      </c>
      <c r="DXU5">
        <v>0.34299516899999999</v>
      </c>
      <c r="DXV5">
        <v>0.32870370399999999</v>
      </c>
      <c r="DXW5">
        <v>0.31555555600000001</v>
      </c>
      <c r="DXX5">
        <v>0.30341880300000001</v>
      </c>
      <c r="DXY5">
        <v>0.29218106999999999</v>
      </c>
      <c r="DXZ5">
        <v>0.28174603199999998</v>
      </c>
      <c r="DYA5">
        <v>0.27203065100000001</v>
      </c>
      <c r="DYB5">
        <v>0.26296296299999999</v>
      </c>
      <c r="DYC5">
        <v>0.25448028700000003</v>
      </c>
      <c r="DYD5">
        <v>0.246527778</v>
      </c>
      <c r="DYE5">
        <v>0.239057239</v>
      </c>
      <c r="DYF5">
        <v>0.23202614399999999</v>
      </c>
      <c r="DYG5">
        <v>0.225396825</v>
      </c>
      <c r="DYH5">
        <v>0.21913580199999999</v>
      </c>
      <c r="DYI5">
        <v>0.21321321300000001</v>
      </c>
      <c r="DYJ5">
        <v>0.207602339</v>
      </c>
      <c r="DYK5">
        <v>0.20227920199999999</v>
      </c>
      <c r="DYL5">
        <v>0.197222222</v>
      </c>
      <c r="DYM5">
        <v>0.19241192400000001</v>
      </c>
      <c r="DYN5">
        <v>0.66666666699999999</v>
      </c>
      <c r="DYO5">
        <v>0.64516129</v>
      </c>
      <c r="DYP5">
        <v>0.625</v>
      </c>
      <c r="DYQ5">
        <v>0.606060606</v>
      </c>
      <c r="DYR5">
        <v>0.58823529399999996</v>
      </c>
      <c r="DYS5">
        <v>0.571428571</v>
      </c>
      <c r="DYT5">
        <v>0.55172413799999998</v>
      </c>
      <c r="DYU5">
        <v>0.53333333299999997</v>
      </c>
      <c r="DYV5">
        <v>0.51612903200000004</v>
      </c>
      <c r="DYW5">
        <v>0.5</v>
      </c>
      <c r="DYX5">
        <v>0.484848485</v>
      </c>
      <c r="DYY5">
        <v>0.47058823500000002</v>
      </c>
      <c r="DYZ5">
        <v>0.45714285700000001</v>
      </c>
      <c r="DZA5">
        <v>0.44444444399999999</v>
      </c>
      <c r="DZB5">
        <v>0.42105263199999998</v>
      </c>
      <c r="DZC5">
        <v>0.4</v>
      </c>
      <c r="DZD5">
        <v>0.38095238100000001</v>
      </c>
      <c r="DZE5">
        <v>0.36363636399999999</v>
      </c>
      <c r="DZF5">
        <v>0.34782608700000001</v>
      </c>
      <c r="DZG5">
        <v>0.33333333300000001</v>
      </c>
      <c r="DZH5">
        <v>0.32</v>
      </c>
      <c r="DZI5">
        <v>0.30769230800000003</v>
      </c>
      <c r="DZJ5">
        <v>0.29629629600000001</v>
      </c>
      <c r="DZK5">
        <v>0.28571428599999998</v>
      </c>
      <c r="DZL5">
        <v>0.27586206899999999</v>
      </c>
      <c r="DZM5">
        <v>0.26666666700000002</v>
      </c>
      <c r="DZN5">
        <v>0.25806451600000002</v>
      </c>
      <c r="DZO5">
        <v>0.25</v>
      </c>
      <c r="DZP5">
        <v>0.24242424200000001</v>
      </c>
      <c r="DZQ5">
        <v>0.235294118</v>
      </c>
      <c r="DZR5">
        <v>0.22857142899999999</v>
      </c>
      <c r="DZS5">
        <v>0.222222222</v>
      </c>
      <c r="DZT5">
        <v>0.21621621599999999</v>
      </c>
      <c r="DZU5">
        <v>0.21052631599999999</v>
      </c>
      <c r="DZV5">
        <v>0.20512820500000001</v>
      </c>
      <c r="DZW5">
        <v>0.2</v>
      </c>
      <c r="DZX5">
        <v>0.65412186400000005</v>
      </c>
      <c r="DZY5">
        <v>0.63368055599999995</v>
      </c>
      <c r="DZZ5">
        <v>0.61447811399999996</v>
      </c>
      <c r="EAA5">
        <v>0.59640522900000004</v>
      </c>
      <c r="EAB5">
        <v>0.57936507900000001</v>
      </c>
      <c r="EAC5">
        <v>0.55938697299999995</v>
      </c>
      <c r="EAD5">
        <v>0.54074074100000002</v>
      </c>
      <c r="EAE5">
        <v>0.523297491</v>
      </c>
      <c r="EAF5">
        <v>0.50694444400000005</v>
      </c>
      <c r="EAG5">
        <v>0.49158249199999998</v>
      </c>
      <c r="EAH5">
        <v>0.47712418299999998</v>
      </c>
      <c r="EAI5">
        <v>0.46349206300000001</v>
      </c>
      <c r="EAJ5">
        <v>0.45061728400000001</v>
      </c>
      <c r="EAK5">
        <v>0.426900585</v>
      </c>
      <c r="EAL5">
        <v>0.40555555599999998</v>
      </c>
      <c r="EAM5">
        <v>0.38624338600000002</v>
      </c>
      <c r="EAN5">
        <v>0.36868686899999997</v>
      </c>
      <c r="EAO5">
        <v>0.35265700500000002</v>
      </c>
      <c r="EAP5">
        <v>0.33796296300000001</v>
      </c>
      <c r="EAQ5">
        <v>0.324444444</v>
      </c>
      <c r="EAR5">
        <v>0.31196581200000001</v>
      </c>
      <c r="EAS5">
        <v>0.30041152300000001</v>
      </c>
      <c r="EAT5">
        <v>0.28968253999999999</v>
      </c>
      <c r="EAU5">
        <v>0.27969348700000002</v>
      </c>
      <c r="EAV5">
        <v>0.27037037000000003</v>
      </c>
      <c r="EAW5">
        <v>0.26164874599999999</v>
      </c>
      <c r="EAX5">
        <v>0.25347222200000002</v>
      </c>
      <c r="EAY5">
        <v>0.24579124599999999</v>
      </c>
      <c r="EAZ5">
        <v>0.238562092</v>
      </c>
      <c r="EBA5">
        <v>0.23174603199999999</v>
      </c>
      <c r="EBB5">
        <v>0.225308642</v>
      </c>
      <c r="EBC5">
        <v>0.21921921899999999</v>
      </c>
      <c r="EBD5">
        <v>0.21345029200000001</v>
      </c>
      <c r="EBE5">
        <v>0.207977208</v>
      </c>
      <c r="EBF5">
        <v>0.20277777799999999</v>
      </c>
      <c r="EBG5">
        <v>0.64236111100000004</v>
      </c>
      <c r="EBH5">
        <v>0.62289562300000001</v>
      </c>
      <c r="EBI5">
        <v>0.60457516300000003</v>
      </c>
      <c r="EBJ5">
        <v>0.58730158700000001</v>
      </c>
      <c r="EBK5">
        <v>0.56704980800000004</v>
      </c>
      <c r="EBL5">
        <v>0.548148148</v>
      </c>
      <c r="EBM5">
        <v>0.53046594999999996</v>
      </c>
      <c r="EBN5">
        <v>0.51388888899999996</v>
      </c>
      <c r="EBO5">
        <v>0.498316498</v>
      </c>
      <c r="EBP5">
        <v>0.48366013099999999</v>
      </c>
      <c r="EBQ5">
        <v>0.46984126999999998</v>
      </c>
      <c r="EBR5">
        <v>0.45679012299999999</v>
      </c>
      <c r="EBS5">
        <v>0.43274853800000002</v>
      </c>
      <c r="EBT5">
        <v>0.41111111099999997</v>
      </c>
      <c r="EBU5">
        <v>0.39153439200000001</v>
      </c>
      <c r="EBV5">
        <v>0.37373737400000001</v>
      </c>
      <c r="EBW5">
        <v>0.35748792299999999</v>
      </c>
      <c r="EBX5">
        <v>0.342592593</v>
      </c>
      <c r="EBY5">
        <v>0.32888888900000002</v>
      </c>
      <c r="EBZ5">
        <v>0.31623931599999999</v>
      </c>
      <c r="ECA5">
        <v>0.30452674899999999</v>
      </c>
      <c r="ECB5">
        <v>0.29365079399999999</v>
      </c>
      <c r="ECC5">
        <v>0.28352490400000002</v>
      </c>
      <c r="ECD5">
        <v>0.274074074</v>
      </c>
      <c r="ECE5">
        <v>0.26523297499999998</v>
      </c>
      <c r="ECF5">
        <v>0.25694444399999999</v>
      </c>
      <c r="ECG5">
        <v>0.249158249</v>
      </c>
      <c r="ECH5">
        <v>0.24183006500000001</v>
      </c>
      <c r="ECI5">
        <v>0.23492063499999999</v>
      </c>
      <c r="ECJ5">
        <v>0.22839506200000001</v>
      </c>
      <c r="ECK5">
        <v>0.222222222</v>
      </c>
      <c r="ECL5">
        <v>0.21637426900000001</v>
      </c>
      <c r="ECM5">
        <v>0.21082621100000001</v>
      </c>
      <c r="ECN5">
        <v>0.65104166699999999</v>
      </c>
      <c r="ECO5">
        <v>0.63131313099999997</v>
      </c>
      <c r="ECP5">
        <v>0.61274509799999999</v>
      </c>
      <c r="ECQ5">
        <v>0.59523809500000002</v>
      </c>
      <c r="ECR5">
        <v>0.57471264399999999</v>
      </c>
      <c r="ECS5">
        <v>0.55555555599999995</v>
      </c>
      <c r="ECT5">
        <v>0.53763440900000004</v>
      </c>
      <c r="ECU5">
        <v>0.52083333300000001</v>
      </c>
      <c r="ECV5">
        <v>0.50505050500000004</v>
      </c>
      <c r="ECW5">
        <v>0.49019607799999998</v>
      </c>
      <c r="ECX5">
        <v>0.47619047599999997</v>
      </c>
      <c r="ECY5">
        <v>0.46296296300000001</v>
      </c>
      <c r="ECZ5">
        <v>0.43859649099999998</v>
      </c>
      <c r="EDA5">
        <v>0.41666666699999999</v>
      </c>
      <c r="EDB5">
        <v>0.39682539700000002</v>
      </c>
      <c r="EDC5">
        <v>0.37878787899999999</v>
      </c>
      <c r="EDD5">
        <v>0.362318841</v>
      </c>
      <c r="EDE5">
        <v>0.34722222200000002</v>
      </c>
      <c r="EDF5">
        <v>0.33333333300000001</v>
      </c>
      <c r="EDG5">
        <v>0.320512821</v>
      </c>
      <c r="EDH5">
        <v>0.30864197500000001</v>
      </c>
      <c r="EDI5">
        <v>0.297619048</v>
      </c>
      <c r="EDJ5">
        <v>0.287356322</v>
      </c>
      <c r="EDK5">
        <v>0.27777777799999998</v>
      </c>
      <c r="EDL5">
        <v>0.26881720399999998</v>
      </c>
      <c r="EDM5">
        <v>0.26041666699999999</v>
      </c>
      <c r="EDN5">
        <v>0.25252525300000001</v>
      </c>
      <c r="EDO5">
        <v>0.24509803899999999</v>
      </c>
      <c r="EDP5">
        <v>0.23809523799999999</v>
      </c>
      <c r="EDQ5">
        <v>0.23148148099999999</v>
      </c>
      <c r="EDR5">
        <v>0.225225225</v>
      </c>
      <c r="EDS5">
        <v>0.219298246</v>
      </c>
      <c r="EDT5">
        <v>0.63973064000000002</v>
      </c>
      <c r="EDU5">
        <v>0.62091503299999995</v>
      </c>
      <c r="EDV5">
        <v>0.60317460300000003</v>
      </c>
      <c r="EDW5">
        <v>0.58237547899999997</v>
      </c>
      <c r="EDX5">
        <v>0.56296296300000004</v>
      </c>
      <c r="EDY5">
        <v>0.54480286700000002</v>
      </c>
      <c r="EDZ5">
        <v>0.52777777800000003</v>
      </c>
      <c r="EEA5">
        <v>0.51178451199999997</v>
      </c>
      <c r="EEB5">
        <v>0.49673202599999999</v>
      </c>
      <c r="EEC5">
        <v>0.482539683</v>
      </c>
      <c r="EED5">
        <v>0.46913580199999999</v>
      </c>
      <c r="EEE5">
        <v>0.44444444399999999</v>
      </c>
      <c r="EEF5">
        <v>0.42222222199999998</v>
      </c>
      <c r="EEG5">
        <v>0.40211640199999998</v>
      </c>
      <c r="EEH5">
        <v>0.38383838399999998</v>
      </c>
      <c r="EEI5">
        <v>0.36714975799999999</v>
      </c>
      <c r="EEJ5">
        <v>0.35185185200000002</v>
      </c>
      <c r="EEK5">
        <v>0.33777777799999997</v>
      </c>
      <c r="EEL5">
        <v>0.32478632499999999</v>
      </c>
      <c r="EEM5">
        <v>0.31275720200000001</v>
      </c>
      <c r="EEN5">
        <v>0.301587302</v>
      </c>
      <c r="EEO5">
        <v>0.291187739</v>
      </c>
      <c r="EEP5">
        <v>0.28148148099999998</v>
      </c>
      <c r="EEQ5">
        <v>0.272401434</v>
      </c>
      <c r="EER5">
        <v>0.26388888900000002</v>
      </c>
      <c r="EES5">
        <v>0.25589225599999998</v>
      </c>
      <c r="EET5">
        <v>0.248366013</v>
      </c>
      <c r="EEU5">
        <v>0.24126984100000001</v>
      </c>
      <c r="EEV5">
        <v>0.234567901</v>
      </c>
      <c r="EEW5">
        <v>0.22822822800000001</v>
      </c>
      <c r="EEX5">
        <v>0.222222222</v>
      </c>
      <c r="EEY5">
        <v>0.62908496700000005</v>
      </c>
      <c r="EEZ5">
        <v>0.61111111100000004</v>
      </c>
      <c r="EFA5">
        <v>0.59003831399999995</v>
      </c>
      <c r="EFB5">
        <v>0.57037037000000002</v>
      </c>
      <c r="EFC5">
        <v>0.55197132599999998</v>
      </c>
      <c r="EFD5">
        <v>0.53472222199999997</v>
      </c>
      <c r="EFE5">
        <v>0.51851851900000001</v>
      </c>
      <c r="EFF5">
        <v>0.50326797400000001</v>
      </c>
      <c r="EFG5">
        <v>0.48888888899999999</v>
      </c>
      <c r="EFH5">
        <v>0.475308642</v>
      </c>
      <c r="EFI5">
        <v>0.45029239799999998</v>
      </c>
      <c r="EFJ5">
        <v>0.427777778</v>
      </c>
      <c r="EFK5">
        <v>0.407407407</v>
      </c>
      <c r="EFL5">
        <v>0.38888888900000002</v>
      </c>
      <c r="EFM5">
        <v>0.37198067600000001</v>
      </c>
      <c r="EFN5">
        <v>0.35648148099999999</v>
      </c>
      <c r="EFO5">
        <v>0.34222222200000002</v>
      </c>
      <c r="EFP5">
        <v>0.32905982900000003</v>
      </c>
      <c r="EFQ5">
        <v>0.31687242799999998</v>
      </c>
      <c r="EFR5">
        <v>0.30555555600000001</v>
      </c>
      <c r="EFS5">
        <v>0.29501915699999998</v>
      </c>
      <c r="EFT5">
        <v>0.28518518500000001</v>
      </c>
      <c r="EFU5">
        <v>0.27598566299999999</v>
      </c>
      <c r="EFV5">
        <v>0.26736111099999998</v>
      </c>
      <c r="EFW5">
        <v>0.25925925900000002</v>
      </c>
      <c r="EFX5">
        <v>0.251633987</v>
      </c>
      <c r="EFY5">
        <v>0.24444444400000001</v>
      </c>
      <c r="EFZ5">
        <v>0.237654321</v>
      </c>
      <c r="EGA5">
        <v>0.23123123100000001</v>
      </c>
      <c r="EGB5">
        <v>0.63725490200000001</v>
      </c>
      <c r="EGC5">
        <v>0.61904761900000005</v>
      </c>
      <c r="EGD5">
        <v>0.59770114900000004</v>
      </c>
      <c r="EGE5">
        <v>0.57777777799999996</v>
      </c>
      <c r="EGF5">
        <v>0.55913978499999994</v>
      </c>
      <c r="EGG5">
        <v>0.54166666699999999</v>
      </c>
      <c r="EGH5">
        <v>0.52525252499999997</v>
      </c>
      <c r="EGI5">
        <v>0.50980392200000002</v>
      </c>
      <c r="EGJ5">
        <v>0.49523809499999999</v>
      </c>
      <c r="EGK5">
        <v>0.48148148099999999</v>
      </c>
      <c r="EGL5">
        <v>0.456140351</v>
      </c>
      <c r="EGM5">
        <v>0.43333333299999999</v>
      </c>
      <c r="EGN5">
        <v>0.41269841299999999</v>
      </c>
      <c r="EGO5">
        <v>0.393939394</v>
      </c>
      <c r="EGP5">
        <v>0.37681159400000003</v>
      </c>
      <c r="EGQ5">
        <v>0.36111111099999998</v>
      </c>
      <c r="EGR5">
        <v>0.34666666699999998</v>
      </c>
      <c r="EGS5">
        <v>0.33333333300000001</v>
      </c>
      <c r="EGT5">
        <v>0.32098765400000001</v>
      </c>
      <c r="EGU5">
        <v>0.30952381000000001</v>
      </c>
      <c r="EGV5">
        <v>0.29885057500000001</v>
      </c>
      <c r="EGW5">
        <v>0.28888888899999998</v>
      </c>
      <c r="EGX5">
        <v>0.27956989199999999</v>
      </c>
      <c r="EGY5">
        <v>0.27083333300000001</v>
      </c>
      <c r="EGZ5">
        <v>0.26262626300000003</v>
      </c>
      <c r="EHA5">
        <v>0.25490196100000001</v>
      </c>
      <c r="EHB5">
        <v>0.24761904800000001</v>
      </c>
      <c r="EHC5">
        <v>0.24074074100000001</v>
      </c>
      <c r="EHD5">
        <v>0.23423423400000001</v>
      </c>
      <c r="EHE5">
        <v>0.62698412699999995</v>
      </c>
      <c r="EHF5">
        <v>0.60536398499999999</v>
      </c>
      <c r="EHG5">
        <v>0.58518518500000005</v>
      </c>
      <c r="EHH5">
        <v>0.56630824400000002</v>
      </c>
      <c r="EHI5">
        <v>0.54861111100000004</v>
      </c>
      <c r="EHJ5">
        <v>0.53198653200000001</v>
      </c>
      <c r="EHK5">
        <v>0.51633986899999995</v>
      </c>
      <c r="EHL5">
        <v>0.50158730200000001</v>
      </c>
      <c r="EHM5">
        <v>0.487654321</v>
      </c>
      <c r="EHN5">
        <v>0.46198830400000002</v>
      </c>
      <c r="EHO5">
        <v>0.438888889</v>
      </c>
      <c r="EHP5">
        <v>0.417989418</v>
      </c>
      <c r="EHQ5">
        <v>0.39898989899999998</v>
      </c>
      <c r="EHR5">
        <v>0.38164251199999999</v>
      </c>
      <c r="EHS5">
        <v>0.36574074099999998</v>
      </c>
      <c r="EHT5">
        <v>0.35111111099999998</v>
      </c>
      <c r="EHU5">
        <v>0.33760683800000002</v>
      </c>
      <c r="EHV5">
        <v>0.32510288100000001</v>
      </c>
      <c r="EHW5">
        <v>0.31349206299999999</v>
      </c>
      <c r="EHX5">
        <v>0.30268199200000001</v>
      </c>
      <c r="EHY5">
        <v>0.29259259300000001</v>
      </c>
      <c r="EHZ5">
        <v>0.28315412200000001</v>
      </c>
      <c r="EIA5">
        <v>0.27430555600000001</v>
      </c>
      <c r="EIB5">
        <v>0.26599326600000001</v>
      </c>
      <c r="EIC5">
        <v>0.25816993500000002</v>
      </c>
      <c r="EID5">
        <v>0.25079365100000001</v>
      </c>
      <c r="EIE5">
        <v>0.24382715999999999</v>
      </c>
      <c r="EIF5">
        <v>0.63492063499999996</v>
      </c>
      <c r="EIG5">
        <v>0.61302681999999997</v>
      </c>
      <c r="EIH5">
        <v>0.592592593</v>
      </c>
      <c r="EII5">
        <v>0.57347670299999998</v>
      </c>
      <c r="EIJ5">
        <v>0.55555555599999995</v>
      </c>
      <c r="EIK5">
        <v>0.53872053900000005</v>
      </c>
      <c r="EIL5">
        <v>0.52287581699999996</v>
      </c>
      <c r="EIM5">
        <v>0.50793650800000001</v>
      </c>
      <c r="EIN5">
        <v>0.49382715999999999</v>
      </c>
      <c r="EIO5">
        <v>0.46783625699999998</v>
      </c>
      <c r="EIP5">
        <v>0.44444444399999999</v>
      </c>
      <c r="EIQ5">
        <v>0.42328042300000002</v>
      </c>
      <c r="EIR5">
        <v>0.40404040400000002</v>
      </c>
      <c r="EIS5">
        <v>0.38647343000000001</v>
      </c>
      <c r="EIT5">
        <v>0.37037037</v>
      </c>
      <c r="EIU5">
        <v>0.35555555599999999</v>
      </c>
      <c r="EIV5">
        <v>0.341880342</v>
      </c>
      <c r="EIW5">
        <v>0.32921810699999998</v>
      </c>
      <c r="EIX5">
        <v>0.31746031699999999</v>
      </c>
      <c r="EIY5">
        <v>0.30651340999999999</v>
      </c>
      <c r="EIZ5">
        <v>0.29629629600000001</v>
      </c>
      <c r="EJA5">
        <v>0.286738351</v>
      </c>
      <c r="EJB5">
        <v>0.27777777799999998</v>
      </c>
      <c r="EJC5">
        <v>0.26936026899999999</v>
      </c>
      <c r="EJD5">
        <v>0.261437908</v>
      </c>
      <c r="EJE5">
        <v>0.253968254</v>
      </c>
      <c r="EJF5">
        <v>0.62068965499999995</v>
      </c>
      <c r="EJG5">
        <v>0.6</v>
      </c>
      <c r="EJH5">
        <v>0.58064516099999997</v>
      </c>
      <c r="EJI5">
        <v>0.5625</v>
      </c>
      <c r="EJJ5">
        <v>0.54545454500000001</v>
      </c>
      <c r="EJK5">
        <v>0.52941176499999998</v>
      </c>
      <c r="EJL5">
        <v>0.514285714</v>
      </c>
      <c r="EJM5">
        <v>0.5</v>
      </c>
      <c r="EJN5">
        <v>0.47368421100000002</v>
      </c>
      <c r="EJO5">
        <v>0.45</v>
      </c>
      <c r="EJP5">
        <v>0.428571429</v>
      </c>
      <c r="EJQ5">
        <v>0.409090909</v>
      </c>
      <c r="EJR5">
        <v>0.39130434800000002</v>
      </c>
      <c r="EJS5">
        <v>0.375</v>
      </c>
      <c r="EJT5">
        <v>0.36</v>
      </c>
      <c r="EJU5">
        <v>0.34615384599999999</v>
      </c>
      <c r="EJV5">
        <v>0.33333333300000001</v>
      </c>
      <c r="EJW5">
        <v>0.321428571</v>
      </c>
      <c r="EJX5">
        <v>0.31034482800000002</v>
      </c>
      <c r="EJY5">
        <v>0.3</v>
      </c>
      <c r="EJZ5">
        <v>0.29032258100000002</v>
      </c>
      <c r="EKA5">
        <v>0.28125</v>
      </c>
      <c r="EKB5">
        <v>0.27272727299999999</v>
      </c>
      <c r="EKC5">
        <v>0.264705882</v>
      </c>
      <c r="EKD5">
        <v>0.257142857</v>
      </c>
      <c r="EKE5">
        <v>0.62835249000000004</v>
      </c>
      <c r="EKF5">
        <v>0.60740740699999995</v>
      </c>
      <c r="EKG5">
        <v>0.58781362000000004</v>
      </c>
      <c r="EKH5">
        <v>0.56944444400000005</v>
      </c>
      <c r="EKI5">
        <v>0.55218855200000005</v>
      </c>
      <c r="EKJ5">
        <v>0.53594771200000002</v>
      </c>
      <c r="EKK5">
        <v>0.52063492099999997</v>
      </c>
      <c r="EKL5">
        <v>0.50617283999999996</v>
      </c>
      <c r="EKM5">
        <v>0.47953216399999998</v>
      </c>
      <c r="EKN5">
        <v>0.45555555599999997</v>
      </c>
      <c r="EKO5">
        <v>0.43386243400000002</v>
      </c>
      <c r="EKP5">
        <v>0.41414141399999999</v>
      </c>
      <c r="EKQ5">
        <v>0.39613526599999999</v>
      </c>
      <c r="EKR5">
        <v>0.37962963</v>
      </c>
      <c r="EKS5">
        <v>0.36444444399999998</v>
      </c>
      <c r="EKT5">
        <v>0.35042735000000003</v>
      </c>
      <c r="EKU5">
        <v>0.33744856000000001</v>
      </c>
      <c r="EKV5">
        <v>0.325396825</v>
      </c>
      <c r="EKW5">
        <v>0.31417624500000002</v>
      </c>
      <c r="EKX5">
        <v>0.30370370400000002</v>
      </c>
      <c r="EKY5">
        <v>0.29390681000000002</v>
      </c>
      <c r="EKZ5">
        <v>0.28472222200000002</v>
      </c>
      <c r="ELA5">
        <v>0.27609427600000003</v>
      </c>
      <c r="ELB5">
        <v>0.26797385600000001</v>
      </c>
      <c r="ELC5">
        <v>0.61481481500000001</v>
      </c>
      <c r="ELD5">
        <v>0.594982079</v>
      </c>
      <c r="ELE5">
        <v>0.57638888899999996</v>
      </c>
      <c r="ELF5">
        <v>0.55892255899999999</v>
      </c>
      <c r="ELG5">
        <v>0.54248366000000003</v>
      </c>
      <c r="ELH5">
        <v>0.52698412699999997</v>
      </c>
      <c r="ELI5">
        <v>0.51234567900000005</v>
      </c>
      <c r="ELJ5">
        <v>0.485380117</v>
      </c>
      <c r="ELK5">
        <v>0.46111111100000002</v>
      </c>
      <c r="ELL5">
        <v>0.43915343899999998</v>
      </c>
      <c r="ELM5">
        <v>0.41919191900000002</v>
      </c>
      <c r="ELN5">
        <v>0.400966184</v>
      </c>
      <c r="ELO5">
        <v>0.38425925900000002</v>
      </c>
      <c r="ELP5">
        <v>0.368888889</v>
      </c>
      <c r="ELQ5">
        <v>0.35470085499999998</v>
      </c>
      <c r="ELR5">
        <v>0.34156378599999998</v>
      </c>
      <c r="ELS5">
        <v>0.32936507900000001</v>
      </c>
      <c r="ELT5">
        <v>0.318007663</v>
      </c>
      <c r="ELU5">
        <v>0.30740740700000002</v>
      </c>
      <c r="ELV5">
        <v>0.29749103900000001</v>
      </c>
      <c r="ELW5">
        <v>0.28819444399999999</v>
      </c>
      <c r="ELX5">
        <v>0.27946127900000001</v>
      </c>
      <c r="ELY5">
        <v>0.27124183000000002</v>
      </c>
      <c r="ELZ5">
        <v>0.62222222199999999</v>
      </c>
      <c r="EMA5">
        <v>0.60215053799999996</v>
      </c>
      <c r="EMB5">
        <v>0.58333333300000001</v>
      </c>
      <c r="EMC5">
        <v>0.56565656600000003</v>
      </c>
      <c r="EMD5">
        <v>0.54901960800000005</v>
      </c>
      <c r="EME5">
        <v>0.53333333299999997</v>
      </c>
      <c r="EMF5">
        <v>0.51851851900000001</v>
      </c>
      <c r="EMG5">
        <v>0.49122807000000002</v>
      </c>
      <c r="EMH5">
        <v>0.46666666699999998</v>
      </c>
      <c r="EMI5">
        <v>0.44444444399999999</v>
      </c>
      <c r="EMJ5">
        <v>0.42424242400000001</v>
      </c>
      <c r="EMK5">
        <v>0.40579710099999999</v>
      </c>
      <c r="EML5">
        <v>0.38888888900000002</v>
      </c>
      <c r="EMM5">
        <v>0.37333333299999999</v>
      </c>
      <c r="EMN5">
        <v>0.35897435900000002</v>
      </c>
      <c r="EMO5">
        <v>0.34567901200000001</v>
      </c>
      <c r="EMP5">
        <v>0.33333333300000001</v>
      </c>
      <c r="EMQ5">
        <v>0.32183908</v>
      </c>
      <c r="EMR5">
        <v>0.311111111</v>
      </c>
      <c r="EMS5">
        <v>0.30107526899999998</v>
      </c>
      <c r="EMT5">
        <v>0.29166666699999999</v>
      </c>
      <c r="EMU5">
        <v>0.28282828300000001</v>
      </c>
      <c r="EMV5">
        <v>0.60931899599999995</v>
      </c>
      <c r="EMW5">
        <v>0.59027777800000003</v>
      </c>
      <c r="EMX5">
        <v>0.57239057199999999</v>
      </c>
      <c r="EMY5">
        <v>0.55555555599999995</v>
      </c>
      <c r="EMZ5">
        <v>0.53968254000000004</v>
      </c>
      <c r="ENA5">
        <v>0.524691358</v>
      </c>
      <c r="ENB5">
        <v>0.49707602299999998</v>
      </c>
      <c r="ENC5">
        <v>0.47222222200000002</v>
      </c>
      <c r="END5">
        <v>0.44973544999999998</v>
      </c>
      <c r="ENE5">
        <v>0.42929292899999999</v>
      </c>
      <c r="ENF5">
        <v>0.41062801900000001</v>
      </c>
      <c r="ENG5">
        <v>0.39351851900000001</v>
      </c>
      <c r="ENH5">
        <v>0.37777777800000001</v>
      </c>
      <c r="ENI5">
        <v>0.363247863</v>
      </c>
      <c r="ENJ5">
        <v>0.34979423900000001</v>
      </c>
      <c r="ENK5">
        <v>0.33730158700000001</v>
      </c>
      <c r="ENL5">
        <v>0.32567049799999997</v>
      </c>
      <c r="ENM5">
        <v>0.31481481500000003</v>
      </c>
      <c r="ENN5">
        <v>0.30465949799999997</v>
      </c>
      <c r="ENO5">
        <v>0.29513888900000002</v>
      </c>
      <c r="ENP5">
        <v>0.28619528599999999</v>
      </c>
      <c r="ENQ5">
        <v>0.61648745500000002</v>
      </c>
      <c r="ENR5">
        <v>0.59722222199999997</v>
      </c>
      <c r="ENS5">
        <v>0.57912457900000003</v>
      </c>
      <c r="ENT5">
        <v>0.56209150299999999</v>
      </c>
      <c r="ENU5">
        <v>0.54603174600000004</v>
      </c>
      <c r="ENV5">
        <v>0.53086419799999995</v>
      </c>
      <c r="ENW5">
        <v>0.50292397700000002</v>
      </c>
      <c r="ENX5">
        <v>0.47777777799999999</v>
      </c>
      <c r="ENY5">
        <v>0.455026455</v>
      </c>
      <c r="ENZ5">
        <v>0.43434343399999997</v>
      </c>
      <c r="EOA5">
        <v>0.41545893699999997</v>
      </c>
      <c r="EOB5">
        <v>0.39814814799999998</v>
      </c>
      <c r="EOC5">
        <v>0.382222222</v>
      </c>
      <c r="EOD5">
        <v>0.36752136800000001</v>
      </c>
      <c r="EOE5">
        <v>0.35390946499999998</v>
      </c>
      <c r="EOF5">
        <v>0.34126984100000002</v>
      </c>
      <c r="EOG5">
        <v>0.32950191600000001</v>
      </c>
      <c r="EOH5">
        <v>0.318518519</v>
      </c>
      <c r="EOI5">
        <v>0.30824372799999999</v>
      </c>
      <c r="EOJ5">
        <v>0.29861111099999998</v>
      </c>
      <c r="EOK5">
        <v>0.60416666699999999</v>
      </c>
      <c r="EOL5">
        <v>0.58585858599999996</v>
      </c>
      <c r="EOM5">
        <v>0.56862745100000001</v>
      </c>
      <c r="EON5">
        <v>0.55238095200000004</v>
      </c>
      <c r="EOO5">
        <v>0.53703703700000005</v>
      </c>
      <c r="EOP5">
        <v>0.50877192999999998</v>
      </c>
      <c r="EOQ5">
        <v>0.48333333299999998</v>
      </c>
      <c r="EOR5">
        <v>0.46031746000000001</v>
      </c>
      <c r="EOS5">
        <v>0.43939393900000001</v>
      </c>
      <c r="EOT5">
        <v>0.42028985499999999</v>
      </c>
      <c r="EOU5">
        <v>0.40277777799999998</v>
      </c>
      <c r="EOV5">
        <v>0.38666666700000002</v>
      </c>
      <c r="EOW5">
        <v>0.371794872</v>
      </c>
      <c r="EOX5">
        <v>0.35802469100000001</v>
      </c>
      <c r="EOY5">
        <v>0.34523809500000002</v>
      </c>
      <c r="EOZ5">
        <v>0.33333333300000001</v>
      </c>
      <c r="EPA5">
        <v>0.322222222</v>
      </c>
      <c r="EPB5">
        <v>0.31182795699999999</v>
      </c>
      <c r="EPC5">
        <v>0.30208333300000001</v>
      </c>
      <c r="EPD5">
        <v>0.61111111100000004</v>
      </c>
      <c r="EPE5">
        <v>0.592592593</v>
      </c>
      <c r="EPF5">
        <v>0.57516339900000002</v>
      </c>
      <c r="EPG5">
        <v>0.558730159</v>
      </c>
      <c r="EPH5">
        <v>0.54320987700000001</v>
      </c>
      <c r="EPI5">
        <v>0.51461988299999994</v>
      </c>
      <c r="EPJ5">
        <v>0.48888888899999999</v>
      </c>
      <c r="EPK5">
        <v>0.465608466</v>
      </c>
      <c r="EPL5">
        <v>0.44444444399999999</v>
      </c>
      <c r="EPM5">
        <v>0.42512077300000001</v>
      </c>
      <c r="EPN5">
        <v>0.407407407</v>
      </c>
      <c r="EPO5">
        <v>0.39111111100000001</v>
      </c>
      <c r="EPP5">
        <v>0.37606837599999998</v>
      </c>
      <c r="EPQ5">
        <v>0.36213991800000001</v>
      </c>
      <c r="EPR5">
        <v>0.34920634900000003</v>
      </c>
      <c r="EPS5">
        <v>0.33716475099999998</v>
      </c>
      <c r="EPT5">
        <v>0.32592592599999998</v>
      </c>
      <c r="EPU5">
        <v>0.31541218599999998</v>
      </c>
      <c r="EPV5">
        <v>0.59932659899999996</v>
      </c>
      <c r="EPW5">
        <v>0.58169934599999995</v>
      </c>
      <c r="EPX5">
        <v>0.565079365</v>
      </c>
      <c r="EPY5">
        <v>0.54938271599999999</v>
      </c>
      <c r="EPZ5">
        <v>0.52046783600000002</v>
      </c>
      <c r="EQA5">
        <v>0.49444444399999998</v>
      </c>
      <c r="EQB5">
        <v>0.47089947100000001</v>
      </c>
      <c r="EQC5">
        <v>0.44949494899999998</v>
      </c>
      <c r="EQD5">
        <v>0.42995169100000002</v>
      </c>
      <c r="EQE5">
        <v>0.41203703699999999</v>
      </c>
      <c r="EQF5">
        <v>0.39555555599999997</v>
      </c>
      <c r="EQG5">
        <v>0.38034188000000002</v>
      </c>
      <c r="EQH5">
        <v>0.36625514399999998</v>
      </c>
      <c r="EQI5">
        <v>0.35317460299999998</v>
      </c>
      <c r="EQJ5">
        <v>0.34099616900000002</v>
      </c>
      <c r="EQK5">
        <v>0.32962963000000001</v>
      </c>
      <c r="EQL5">
        <v>0.318996416</v>
      </c>
      <c r="EQM5">
        <v>0.606060606</v>
      </c>
      <c r="EQN5">
        <v>0.58823529399999996</v>
      </c>
      <c r="EQO5">
        <v>0.571428571</v>
      </c>
      <c r="EQP5">
        <v>0.55555555599999995</v>
      </c>
      <c r="EQQ5">
        <v>0.52631578899999998</v>
      </c>
      <c r="EQR5">
        <v>0.5</v>
      </c>
      <c r="EQS5">
        <v>0.47619047599999997</v>
      </c>
      <c r="EQT5">
        <v>0.45454545499999999</v>
      </c>
      <c r="EQU5">
        <v>0.43478260899999999</v>
      </c>
      <c r="EQV5">
        <v>0.41666666699999999</v>
      </c>
      <c r="EQW5">
        <v>0.4</v>
      </c>
      <c r="EQX5">
        <v>0.38461538499999998</v>
      </c>
      <c r="EQY5">
        <v>0.37037037</v>
      </c>
      <c r="EQZ5">
        <v>0.35714285699999998</v>
      </c>
      <c r="ERA5">
        <v>0.34482758600000002</v>
      </c>
      <c r="ERB5">
        <v>0.33333333300000001</v>
      </c>
      <c r="ERC5">
        <v>0.59477124199999998</v>
      </c>
      <c r="ERD5">
        <v>0.57777777799999996</v>
      </c>
      <c r="ERE5">
        <v>0.56172839500000005</v>
      </c>
      <c r="ERF5">
        <v>0.53216374300000002</v>
      </c>
      <c r="ERG5">
        <v>0.50555555600000002</v>
      </c>
      <c r="ERH5">
        <v>0.48148148099999999</v>
      </c>
      <c r="ERI5">
        <v>0.45959596000000003</v>
      </c>
      <c r="ERJ5">
        <v>0.439613527</v>
      </c>
      <c r="ERK5">
        <v>0.42129629600000001</v>
      </c>
      <c r="ERL5">
        <v>0.40444444400000001</v>
      </c>
      <c r="ERM5">
        <v>0.38888888900000002</v>
      </c>
      <c r="ERN5">
        <v>0.374485597</v>
      </c>
      <c r="ERO5">
        <v>0.36111111099999998</v>
      </c>
      <c r="ERP5">
        <v>0.34865900399999999</v>
      </c>
      <c r="ERQ5">
        <v>0.60130718999999999</v>
      </c>
      <c r="ERR5">
        <v>0.58412698399999996</v>
      </c>
      <c r="ERS5">
        <v>0.567901235</v>
      </c>
      <c r="ERT5">
        <v>0.53801169599999998</v>
      </c>
      <c r="ERU5">
        <v>0.51111111099999995</v>
      </c>
      <c r="ERV5">
        <v>0.48677248699999998</v>
      </c>
      <c r="ERW5">
        <v>0.46464646500000001</v>
      </c>
      <c r="ERX5">
        <v>0.44444444399999999</v>
      </c>
      <c r="ERY5">
        <v>0.42592592600000001</v>
      </c>
      <c r="ERZ5">
        <v>0.40888888899999998</v>
      </c>
      <c r="ESA5">
        <v>0.393162393</v>
      </c>
      <c r="ESB5">
        <v>0.37860082299999998</v>
      </c>
      <c r="ESC5">
        <v>0.36507936499999999</v>
      </c>
      <c r="ESD5">
        <v>0.352490421</v>
      </c>
      <c r="ESE5">
        <v>0.60784313700000003</v>
      </c>
      <c r="ESF5">
        <v>0.59047618999999996</v>
      </c>
      <c r="ESG5">
        <v>0.57407407399999999</v>
      </c>
      <c r="ESH5">
        <v>0.54385964899999995</v>
      </c>
      <c r="ESI5">
        <v>0.51666666699999997</v>
      </c>
      <c r="ESJ5">
        <v>0.49206349199999999</v>
      </c>
      <c r="ESK5">
        <v>0.46969696999999999</v>
      </c>
      <c r="ESL5">
        <v>0.44927536200000001</v>
      </c>
      <c r="ESM5">
        <v>0.43055555600000001</v>
      </c>
      <c r="ESN5">
        <v>0.41333333300000002</v>
      </c>
      <c r="ESO5">
        <v>0.39743589699999998</v>
      </c>
      <c r="ESP5">
        <v>0.382716049</v>
      </c>
      <c r="ESQ5">
        <v>0.36904761899999999</v>
      </c>
      <c r="ESR5">
        <v>0.59682539700000004</v>
      </c>
      <c r="ESS5">
        <v>0.58024691399999995</v>
      </c>
      <c r="EST5">
        <v>0.54970760200000002</v>
      </c>
      <c r="ESU5">
        <v>0.52222222200000001</v>
      </c>
      <c r="ESV5">
        <v>0.49735449700000001</v>
      </c>
      <c r="ESW5">
        <v>0.47474747499999997</v>
      </c>
      <c r="ESX5">
        <v>0.45410627999999997</v>
      </c>
      <c r="ESY5">
        <v>0.43518518499999997</v>
      </c>
      <c r="ESZ5">
        <v>0.41777777799999999</v>
      </c>
      <c r="ETA5">
        <v>0.40170940199999999</v>
      </c>
      <c r="ETB5">
        <v>0.386831276</v>
      </c>
      <c r="ETC5">
        <v>0.60317460300000003</v>
      </c>
      <c r="ETD5">
        <v>0.58641975300000004</v>
      </c>
      <c r="ETE5">
        <v>0.55555555599999995</v>
      </c>
      <c r="ETF5">
        <v>0.52777777800000003</v>
      </c>
      <c r="ETG5">
        <v>0.50264550299999999</v>
      </c>
      <c r="ETH5">
        <v>0.47979798000000001</v>
      </c>
      <c r="ETI5">
        <v>0.45893719799999999</v>
      </c>
      <c r="ETJ5">
        <v>0.43981481500000003</v>
      </c>
      <c r="ETK5">
        <v>0.42222222199999998</v>
      </c>
      <c r="ETL5">
        <v>0.40598290599999998</v>
      </c>
      <c r="ETM5">
        <v>0.39094650199999997</v>
      </c>
      <c r="ETN5">
        <v>0.592592593</v>
      </c>
      <c r="ETO5">
        <v>0.56140350900000002</v>
      </c>
      <c r="ETP5">
        <v>0.53333333299999997</v>
      </c>
      <c r="ETQ5">
        <v>0.50793650800000001</v>
      </c>
      <c r="ETR5">
        <v>0.484848485</v>
      </c>
      <c r="ETS5">
        <v>0.46376811600000001</v>
      </c>
      <c r="ETT5">
        <v>0.44444444399999999</v>
      </c>
      <c r="ETU5">
        <v>0.426666667</v>
      </c>
      <c r="ETV5">
        <v>0.41025641000000002</v>
      </c>
      <c r="ETW5">
        <v>0.56725146199999998</v>
      </c>
      <c r="ETX5">
        <v>0.53888888899999998</v>
      </c>
      <c r="ETY5">
        <v>0.51322751300000002</v>
      </c>
      <c r="ETZ5">
        <v>0.48989898999999998</v>
      </c>
      <c r="EUA5">
        <v>0.46859903400000003</v>
      </c>
      <c r="EUB5">
        <v>0.44907407399999999</v>
      </c>
      <c r="EUC5">
        <v>0.43111111099999999</v>
      </c>
      <c r="EUD5">
        <v>0.57309941499999995</v>
      </c>
      <c r="EUE5">
        <v>0.54444444400000003</v>
      </c>
      <c r="EUF5">
        <v>0.51851851900000001</v>
      </c>
      <c r="EUG5">
        <v>0.49494949500000002</v>
      </c>
      <c r="EUH5">
        <v>0.47342995199999999</v>
      </c>
      <c r="EUI5" t="s">
        <v>1386</v>
      </c>
    </row>
    <row r="7" spans="1:3935" x14ac:dyDescent="0.3">
      <c r="A7" t="s">
        <v>1392</v>
      </c>
    </row>
    <row r="8" spans="1:3935" x14ac:dyDescent="0.3">
      <c r="A8" t="s">
        <v>1375</v>
      </c>
    </row>
    <row r="9" spans="1:3935" x14ac:dyDescent="0.3">
      <c r="A9" t="s">
        <v>1388</v>
      </c>
      <c r="B9" t="s">
        <v>1387</v>
      </c>
      <c r="C9">
        <v>7.5274999999999995E-2</v>
      </c>
      <c r="D9">
        <v>0.15027499999999999</v>
      </c>
      <c r="E9">
        <v>0.225275</v>
      </c>
      <c r="F9">
        <v>0.30027500000000001</v>
      </c>
      <c r="G9">
        <v>0.37527500000000003</v>
      </c>
      <c r="H9">
        <v>0.45027499999999998</v>
      </c>
      <c r="I9">
        <v>0.52527500000000005</v>
      </c>
      <c r="J9">
        <v>0.600275</v>
      </c>
      <c r="K9">
        <v>0.67527499999999996</v>
      </c>
      <c r="L9">
        <v>0.75027500000000003</v>
      </c>
      <c r="M9">
        <v>0.82527499999999998</v>
      </c>
      <c r="N9">
        <v>0.90027500000000005</v>
      </c>
      <c r="O9">
        <v>0.975275</v>
      </c>
      <c r="P9">
        <v>1.0502750000000001</v>
      </c>
      <c r="Q9">
        <v>1.125275</v>
      </c>
      <c r="R9">
        <v>1.200275</v>
      </c>
      <c r="S9">
        <v>1.3502749999999999</v>
      </c>
      <c r="T9">
        <v>1.500275</v>
      </c>
      <c r="U9">
        <v>1.6502749999999999</v>
      </c>
      <c r="V9">
        <v>1.8002750000000001</v>
      </c>
      <c r="W9">
        <v>1.950275</v>
      </c>
      <c r="X9">
        <v>2.1002749999999999</v>
      </c>
      <c r="Y9">
        <v>2.2502749999999998</v>
      </c>
      <c r="Z9">
        <v>2.4002750000000002</v>
      </c>
      <c r="AA9">
        <v>2.700275</v>
      </c>
      <c r="AB9">
        <v>3.0002749999999998</v>
      </c>
      <c r="AC9">
        <v>3.3002750000000001</v>
      </c>
      <c r="AD9">
        <v>3.6002749999999999</v>
      </c>
      <c r="AE9">
        <v>3.9002750000000002</v>
      </c>
      <c r="AF9">
        <v>4.2002750000000004</v>
      </c>
      <c r="AG9">
        <v>4.5002750000000002</v>
      </c>
      <c r="AH9">
        <v>4.8002750000000001</v>
      </c>
      <c r="AI9">
        <v>5.1002749999999999</v>
      </c>
      <c r="AJ9">
        <v>5.4002749999999997</v>
      </c>
      <c r="AK9">
        <v>6.0002750000000002</v>
      </c>
      <c r="AL9">
        <v>6.6002749999999999</v>
      </c>
      <c r="AM9">
        <v>7.2002750000000004</v>
      </c>
      <c r="AN9">
        <v>7.8002750000000001</v>
      </c>
      <c r="AO9">
        <v>8.4002750000000006</v>
      </c>
      <c r="AP9">
        <v>9.0002750000000002</v>
      </c>
      <c r="AQ9">
        <v>9.6002749999999999</v>
      </c>
      <c r="AR9">
        <v>5.5000000000000003E-4</v>
      </c>
      <c r="AS9">
        <v>7.5550000000000006E-2</v>
      </c>
      <c r="AT9">
        <v>0.15054999999999999</v>
      </c>
      <c r="AU9">
        <v>0.22555</v>
      </c>
      <c r="AV9">
        <v>0.30054999999999998</v>
      </c>
      <c r="AW9">
        <v>0.37554999999999999</v>
      </c>
      <c r="AX9">
        <v>0.45055000000000001</v>
      </c>
      <c r="AY9">
        <v>0.52554999999999996</v>
      </c>
      <c r="AZ9">
        <v>0.60055000000000003</v>
      </c>
      <c r="BA9">
        <v>0.75055000000000005</v>
      </c>
      <c r="BB9">
        <v>0.90054999999999996</v>
      </c>
      <c r="BC9">
        <v>1.0505500000000001</v>
      </c>
      <c r="BD9">
        <v>1.20055</v>
      </c>
      <c r="BE9">
        <v>1.3505499999999999</v>
      </c>
      <c r="BF9">
        <v>1.5005500000000001</v>
      </c>
      <c r="BG9">
        <v>1.65055</v>
      </c>
      <c r="BH9">
        <v>1.8005500000000001</v>
      </c>
      <c r="BI9">
        <v>2.1005500000000001</v>
      </c>
      <c r="BJ9">
        <v>2.40055</v>
      </c>
      <c r="BK9">
        <v>2.7005499999999998</v>
      </c>
      <c r="BL9">
        <v>3.0005500000000001</v>
      </c>
      <c r="BM9">
        <v>3.3005499999999999</v>
      </c>
      <c r="BN9">
        <v>3.6005500000000001</v>
      </c>
      <c r="BO9">
        <v>3.90055</v>
      </c>
      <c r="BP9">
        <v>4.2005499999999998</v>
      </c>
      <c r="BQ9">
        <v>4.5005499999999996</v>
      </c>
      <c r="BR9">
        <v>4.8005500000000003</v>
      </c>
      <c r="BS9">
        <v>5.40055</v>
      </c>
      <c r="BT9">
        <v>6.0005499999999996</v>
      </c>
      <c r="BU9">
        <v>6.6005500000000001</v>
      </c>
      <c r="BV9">
        <v>7.2005499999999998</v>
      </c>
      <c r="BW9">
        <v>7.8005500000000003</v>
      </c>
      <c r="BX9">
        <v>8.4005500000000008</v>
      </c>
      <c r="BY9">
        <v>9.0005500000000005</v>
      </c>
      <c r="BZ9">
        <v>9.6005500000000001</v>
      </c>
      <c r="CA9">
        <v>10.20055</v>
      </c>
      <c r="CB9">
        <v>10.800549999999999</v>
      </c>
      <c r="CC9">
        <v>11.400550000000001</v>
      </c>
      <c r="CD9">
        <v>12.00055</v>
      </c>
      <c r="CE9">
        <v>12.60055</v>
      </c>
      <c r="CF9">
        <v>13.20055</v>
      </c>
      <c r="CG9">
        <v>13.800549999999999</v>
      </c>
      <c r="CH9">
        <v>14.400550000000001</v>
      </c>
      <c r="CI9">
        <v>15.00055</v>
      </c>
      <c r="CJ9">
        <v>15.60055</v>
      </c>
      <c r="CK9">
        <v>16.20055</v>
      </c>
      <c r="CL9">
        <v>16.77135917</v>
      </c>
      <c r="CM9">
        <v>8.25E-4</v>
      </c>
      <c r="CN9">
        <v>0.15082499999999999</v>
      </c>
      <c r="CO9">
        <v>0.30082500000000001</v>
      </c>
      <c r="CP9">
        <v>0.45082499999999998</v>
      </c>
      <c r="CQ9">
        <v>0.60082500000000005</v>
      </c>
      <c r="CR9">
        <v>0.75082499999999996</v>
      </c>
      <c r="CS9">
        <v>0.90082499999999999</v>
      </c>
      <c r="CT9">
        <v>1.0508249999999999</v>
      </c>
      <c r="CU9">
        <v>1.200825</v>
      </c>
      <c r="CV9">
        <v>1.5008250000000001</v>
      </c>
      <c r="CW9">
        <v>1.8008249999999999</v>
      </c>
      <c r="CX9">
        <v>2.1008249999999999</v>
      </c>
      <c r="CY9">
        <v>2.4008250000000002</v>
      </c>
      <c r="CZ9">
        <v>2.700825</v>
      </c>
      <c r="DA9">
        <v>3.0008249999999999</v>
      </c>
      <c r="DB9">
        <v>3.3008250000000001</v>
      </c>
      <c r="DC9">
        <v>3.6008249999999999</v>
      </c>
      <c r="DD9">
        <v>3.9008250000000002</v>
      </c>
      <c r="DE9">
        <v>4.200825</v>
      </c>
      <c r="DF9">
        <v>4.8008249999999997</v>
      </c>
      <c r="DG9">
        <v>5.4008250000000002</v>
      </c>
      <c r="DH9">
        <v>6.0008249999999999</v>
      </c>
      <c r="DI9">
        <v>6.6008250000000004</v>
      </c>
      <c r="DJ9">
        <v>7.200825</v>
      </c>
      <c r="DK9">
        <v>7.8008249999999997</v>
      </c>
      <c r="DL9">
        <v>8.4008249999999993</v>
      </c>
      <c r="DM9">
        <v>9.0008250000000007</v>
      </c>
      <c r="DN9">
        <v>9.6008250000000004</v>
      </c>
      <c r="DO9">
        <v>10.200825</v>
      </c>
      <c r="DP9">
        <v>10.800825</v>
      </c>
      <c r="DQ9">
        <v>11.400824999999999</v>
      </c>
      <c r="DR9">
        <v>12.000825000000001</v>
      </c>
      <c r="DS9">
        <v>12.600825</v>
      </c>
      <c r="DT9">
        <v>13.200825</v>
      </c>
      <c r="DU9">
        <v>13.800825</v>
      </c>
      <c r="DV9">
        <v>14.400824999999999</v>
      </c>
      <c r="DW9">
        <v>15.000825000000001</v>
      </c>
      <c r="DX9">
        <v>15.600825</v>
      </c>
      <c r="DY9">
        <v>16.200824999999998</v>
      </c>
      <c r="DZ9">
        <v>16.800825</v>
      </c>
      <c r="EA9">
        <v>17.400825000000001</v>
      </c>
      <c r="EB9">
        <v>18.000824999999999</v>
      </c>
      <c r="EC9">
        <v>18.600825</v>
      </c>
      <c r="ED9">
        <v>19.200824999999998</v>
      </c>
      <c r="EE9">
        <v>19.950824999999998</v>
      </c>
      <c r="EF9">
        <v>20.700824999999998</v>
      </c>
      <c r="EG9">
        <v>21.450824999999998</v>
      </c>
      <c r="EH9">
        <v>1.1000000000000001E-3</v>
      </c>
      <c r="EI9">
        <v>0.15110000000000001</v>
      </c>
      <c r="EJ9">
        <v>0.30109999999999998</v>
      </c>
      <c r="EK9">
        <v>0.4511</v>
      </c>
      <c r="EL9">
        <v>0.60109999999999997</v>
      </c>
      <c r="EM9">
        <v>0.90110000000000001</v>
      </c>
      <c r="EN9">
        <v>1.2011000000000001</v>
      </c>
      <c r="EO9">
        <v>1.5011000000000001</v>
      </c>
      <c r="EP9">
        <v>1.8010999999999999</v>
      </c>
      <c r="EQ9">
        <v>2.1011000000000002</v>
      </c>
      <c r="ER9">
        <v>2.4011</v>
      </c>
      <c r="ES9">
        <v>2.7010999999999998</v>
      </c>
      <c r="ET9">
        <v>3.0011000000000001</v>
      </c>
      <c r="EU9">
        <v>3.3010999999999999</v>
      </c>
      <c r="EV9">
        <v>3.6011000000000002</v>
      </c>
      <c r="EW9">
        <v>4.2011000000000003</v>
      </c>
      <c r="EX9">
        <v>4.8010999999999999</v>
      </c>
      <c r="EY9">
        <v>5.4010999999999996</v>
      </c>
      <c r="EZ9">
        <v>6.0011000000000001</v>
      </c>
      <c r="FA9">
        <v>6.6010999999999997</v>
      </c>
      <c r="FB9">
        <v>7.2011000000000003</v>
      </c>
      <c r="FC9">
        <v>7.8010999999999999</v>
      </c>
      <c r="FD9">
        <v>8.4010999999999996</v>
      </c>
      <c r="FE9">
        <v>9.0010999999999992</v>
      </c>
      <c r="FF9">
        <v>9.6011000000000006</v>
      </c>
      <c r="FG9">
        <v>10.2011</v>
      </c>
      <c r="FH9">
        <v>10.8011</v>
      </c>
      <c r="FI9">
        <v>11.4011</v>
      </c>
      <c r="FJ9">
        <v>12.001099999999999</v>
      </c>
      <c r="FK9">
        <v>12.601100000000001</v>
      </c>
      <c r="FL9">
        <v>13.2011</v>
      </c>
      <c r="FM9">
        <v>13.8011</v>
      </c>
      <c r="FN9">
        <v>14.4011</v>
      </c>
      <c r="FO9">
        <v>15.001099999999999</v>
      </c>
      <c r="FP9">
        <v>15.601100000000001</v>
      </c>
      <c r="FQ9">
        <v>16.2011</v>
      </c>
      <c r="FR9">
        <v>16.801100000000002</v>
      </c>
      <c r="FS9">
        <v>17.4011</v>
      </c>
      <c r="FT9">
        <v>18.001100000000001</v>
      </c>
      <c r="FU9">
        <v>18.601099999999999</v>
      </c>
      <c r="FV9">
        <v>19.351099999999999</v>
      </c>
      <c r="FW9">
        <v>20.101099999999999</v>
      </c>
      <c r="FX9">
        <v>20.851099999999999</v>
      </c>
      <c r="FY9">
        <v>21.601099999999999</v>
      </c>
      <c r="FZ9">
        <v>22.351099999999999</v>
      </c>
      <c r="GA9">
        <v>23.101099999999999</v>
      </c>
      <c r="GB9">
        <v>23.851099999999999</v>
      </c>
      <c r="GC9">
        <v>24.601099999999999</v>
      </c>
      <c r="GD9">
        <v>1.3749999999999999E-3</v>
      </c>
      <c r="GE9">
        <v>0.301375</v>
      </c>
      <c r="GF9">
        <v>0.60137499999999999</v>
      </c>
      <c r="GG9">
        <v>0.90137500000000004</v>
      </c>
      <c r="GH9">
        <v>1.2013750000000001</v>
      </c>
      <c r="GI9">
        <v>1.5013749999999999</v>
      </c>
      <c r="GJ9">
        <v>1.8013749999999999</v>
      </c>
      <c r="GK9">
        <v>2.101375</v>
      </c>
      <c r="GL9">
        <v>2.4013749999999998</v>
      </c>
      <c r="GM9">
        <v>2.7013750000000001</v>
      </c>
      <c r="GN9">
        <v>3.0013749999999999</v>
      </c>
      <c r="GO9">
        <v>3.601375</v>
      </c>
      <c r="GP9">
        <v>4.2013749999999996</v>
      </c>
      <c r="GQ9">
        <v>4.8013750000000002</v>
      </c>
      <c r="GR9">
        <v>5.4013749999999998</v>
      </c>
      <c r="GS9">
        <v>6.0013750000000003</v>
      </c>
      <c r="GT9">
        <v>6.601375</v>
      </c>
      <c r="GU9">
        <v>7.2013749999999996</v>
      </c>
      <c r="GV9">
        <v>7.8013750000000002</v>
      </c>
      <c r="GW9">
        <v>8.4013749999999998</v>
      </c>
      <c r="GX9">
        <v>9.0013749999999995</v>
      </c>
      <c r="GY9">
        <v>9.6013750000000009</v>
      </c>
      <c r="GZ9">
        <v>10.201375000000001</v>
      </c>
      <c r="HA9">
        <v>10.801375</v>
      </c>
      <c r="HB9">
        <v>11.401375</v>
      </c>
      <c r="HC9">
        <v>12.001374999999999</v>
      </c>
      <c r="HD9">
        <v>12.601375000000001</v>
      </c>
      <c r="HE9">
        <v>13.201375000000001</v>
      </c>
      <c r="HF9">
        <v>13.801375</v>
      </c>
      <c r="HG9">
        <v>14.401375</v>
      </c>
      <c r="HH9">
        <v>15.001374999999999</v>
      </c>
      <c r="HI9">
        <v>15.601375000000001</v>
      </c>
      <c r="HJ9">
        <v>16.201374999999999</v>
      </c>
      <c r="HK9">
        <v>16.801375</v>
      </c>
      <c r="HL9">
        <v>17.401375000000002</v>
      </c>
      <c r="HM9">
        <v>18.001374999999999</v>
      </c>
      <c r="HN9">
        <v>18.751374999999999</v>
      </c>
      <c r="HO9">
        <v>19.501374999999999</v>
      </c>
      <c r="HP9">
        <v>20.251374999999999</v>
      </c>
      <c r="HQ9">
        <v>21.001374999999999</v>
      </c>
      <c r="HR9">
        <v>21.751374999999999</v>
      </c>
      <c r="HS9">
        <v>22.501374999999999</v>
      </c>
      <c r="HT9">
        <v>23.251374999999999</v>
      </c>
      <c r="HU9">
        <v>24.001374999999999</v>
      </c>
      <c r="HV9">
        <v>25.501374999999999</v>
      </c>
      <c r="HW9">
        <v>27.001374999999999</v>
      </c>
      <c r="HX9">
        <v>1.65E-3</v>
      </c>
      <c r="HY9">
        <v>0.30164999999999997</v>
      </c>
      <c r="HZ9">
        <v>0.60165000000000002</v>
      </c>
      <c r="IA9">
        <v>0.90164999999999995</v>
      </c>
      <c r="IB9">
        <v>1.2016500000000001</v>
      </c>
      <c r="IC9">
        <v>1.5016499999999999</v>
      </c>
      <c r="ID9">
        <v>1.80165</v>
      </c>
      <c r="IE9">
        <v>2.1016499999999998</v>
      </c>
      <c r="IF9">
        <v>2.4016500000000001</v>
      </c>
      <c r="IG9">
        <v>3.0016500000000002</v>
      </c>
      <c r="IH9">
        <v>3.6016499999999998</v>
      </c>
      <c r="II9">
        <v>4.2016499999999999</v>
      </c>
      <c r="IJ9">
        <v>4.8016500000000004</v>
      </c>
      <c r="IK9">
        <v>5.4016500000000001</v>
      </c>
      <c r="IL9">
        <v>6.0016499999999997</v>
      </c>
      <c r="IM9">
        <v>6.6016500000000002</v>
      </c>
      <c r="IN9">
        <v>7.2016499999999999</v>
      </c>
      <c r="IO9">
        <v>7.8016500000000004</v>
      </c>
      <c r="IP9">
        <v>8.4016500000000001</v>
      </c>
      <c r="IQ9">
        <v>9.0016499999999997</v>
      </c>
      <c r="IR9">
        <v>9.6016499999999994</v>
      </c>
      <c r="IS9">
        <v>10.201650000000001</v>
      </c>
      <c r="IT9">
        <v>10.80165</v>
      </c>
      <c r="IU9">
        <v>11.40165</v>
      </c>
      <c r="IV9">
        <v>12.00165</v>
      </c>
      <c r="IW9">
        <v>12.601649999999999</v>
      </c>
      <c r="IX9">
        <v>13.201650000000001</v>
      </c>
      <c r="IY9">
        <v>13.80165</v>
      </c>
      <c r="IZ9">
        <v>14.40165</v>
      </c>
      <c r="JA9">
        <v>15.00165</v>
      </c>
      <c r="JB9">
        <v>15.601649999999999</v>
      </c>
      <c r="JC9">
        <v>16.201650000000001</v>
      </c>
      <c r="JD9">
        <v>16.801649999999999</v>
      </c>
      <c r="JE9">
        <v>17.40165</v>
      </c>
      <c r="JF9">
        <v>18.15165</v>
      </c>
      <c r="JG9">
        <v>18.90165</v>
      </c>
      <c r="JH9">
        <v>19.65165</v>
      </c>
      <c r="JI9">
        <v>20.40165</v>
      </c>
      <c r="JJ9">
        <v>21.15165</v>
      </c>
      <c r="JK9">
        <v>21.90165</v>
      </c>
      <c r="JL9">
        <v>22.65165</v>
      </c>
      <c r="JM9">
        <v>23.40165</v>
      </c>
      <c r="JN9">
        <v>24.90165</v>
      </c>
      <c r="JO9">
        <v>26.40165</v>
      </c>
      <c r="JP9">
        <v>27.90165</v>
      </c>
      <c r="JQ9">
        <v>29.40165</v>
      </c>
      <c r="JR9">
        <v>1.9250000000000001E-3</v>
      </c>
      <c r="JS9">
        <v>0.301925</v>
      </c>
      <c r="JT9">
        <v>0.60192500000000004</v>
      </c>
      <c r="JU9">
        <v>0.90192499999999998</v>
      </c>
      <c r="JV9">
        <v>1.2019249999999999</v>
      </c>
      <c r="JW9">
        <v>1.501925</v>
      </c>
      <c r="JX9">
        <v>1.801925</v>
      </c>
      <c r="JY9">
        <v>2.4019249999999999</v>
      </c>
      <c r="JZ9">
        <v>3.001925</v>
      </c>
      <c r="KA9">
        <v>3.601925</v>
      </c>
      <c r="KB9">
        <v>4.2019250000000001</v>
      </c>
      <c r="KC9">
        <v>4.8019249999999998</v>
      </c>
      <c r="KD9">
        <v>5.4019250000000003</v>
      </c>
      <c r="KE9">
        <v>6.001925</v>
      </c>
      <c r="KF9">
        <v>6.6019249999999996</v>
      </c>
      <c r="KG9">
        <v>7.2019250000000001</v>
      </c>
      <c r="KH9">
        <v>7.8019249999999998</v>
      </c>
      <c r="KI9">
        <v>8.4019250000000003</v>
      </c>
      <c r="KJ9">
        <v>9.001925</v>
      </c>
      <c r="KK9">
        <v>9.6019249999999996</v>
      </c>
      <c r="KL9">
        <v>10.201924999999999</v>
      </c>
      <c r="KM9">
        <v>10.801925000000001</v>
      </c>
      <c r="KN9">
        <v>11.401925</v>
      </c>
      <c r="KO9">
        <v>12.001925</v>
      </c>
      <c r="KP9">
        <v>12.601925</v>
      </c>
      <c r="KQ9">
        <v>13.201924999999999</v>
      </c>
      <c r="KR9">
        <v>13.801925000000001</v>
      </c>
      <c r="KS9">
        <v>14.401925</v>
      </c>
      <c r="KT9">
        <v>15.001925</v>
      </c>
      <c r="KU9">
        <v>15.601925</v>
      </c>
      <c r="KV9">
        <v>16.201924999999999</v>
      </c>
      <c r="KW9">
        <v>16.801925000000001</v>
      </c>
      <c r="KX9">
        <v>17.551925000000001</v>
      </c>
      <c r="KY9">
        <v>18.301925000000001</v>
      </c>
      <c r="KZ9">
        <v>19.051925000000001</v>
      </c>
      <c r="LA9">
        <v>19.801925000000001</v>
      </c>
      <c r="LB9">
        <v>20.551925000000001</v>
      </c>
      <c r="LC9">
        <v>21.301925000000001</v>
      </c>
      <c r="LD9">
        <v>22.051925000000001</v>
      </c>
      <c r="LE9">
        <v>22.801925000000001</v>
      </c>
      <c r="LF9">
        <v>24.301925000000001</v>
      </c>
      <c r="LG9">
        <v>25.801925000000001</v>
      </c>
      <c r="LH9">
        <v>27.301925000000001</v>
      </c>
      <c r="LI9">
        <v>28.801925000000001</v>
      </c>
      <c r="LJ9">
        <v>30.301925000000001</v>
      </c>
      <c r="LK9">
        <v>31.609783310000001</v>
      </c>
      <c r="LL9">
        <v>2.2000000000000001E-3</v>
      </c>
      <c r="LM9">
        <v>0.30220000000000002</v>
      </c>
      <c r="LN9">
        <v>0.60219999999999996</v>
      </c>
      <c r="LO9">
        <v>0.9022</v>
      </c>
      <c r="LP9">
        <v>1.2021999999999999</v>
      </c>
      <c r="LQ9">
        <v>1.8022</v>
      </c>
      <c r="LR9">
        <v>2.4022000000000001</v>
      </c>
      <c r="LS9">
        <v>3.0022000000000002</v>
      </c>
      <c r="LT9">
        <v>3.6021999999999998</v>
      </c>
      <c r="LU9">
        <v>4.2022000000000004</v>
      </c>
      <c r="LV9">
        <v>4.8022</v>
      </c>
      <c r="LW9">
        <v>5.4021999999999997</v>
      </c>
      <c r="LX9">
        <v>6.0022000000000002</v>
      </c>
      <c r="LY9">
        <v>6.6021999999999998</v>
      </c>
      <c r="LZ9">
        <v>7.2022000000000004</v>
      </c>
      <c r="MA9">
        <v>7.8022</v>
      </c>
      <c r="MB9">
        <v>8.4022000000000006</v>
      </c>
      <c r="MC9">
        <v>9.0022000000000002</v>
      </c>
      <c r="MD9">
        <v>9.6021999999999998</v>
      </c>
      <c r="ME9">
        <v>10.202199999999999</v>
      </c>
      <c r="MF9">
        <v>10.802199999999999</v>
      </c>
      <c r="MG9">
        <v>11.402200000000001</v>
      </c>
      <c r="MH9">
        <v>12.0022</v>
      </c>
      <c r="MI9">
        <v>12.6022</v>
      </c>
      <c r="MJ9">
        <v>13.202199999999999</v>
      </c>
      <c r="MK9">
        <v>13.802199999999999</v>
      </c>
      <c r="ML9">
        <v>14.402200000000001</v>
      </c>
      <c r="MM9">
        <v>15.0022</v>
      </c>
      <c r="MN9">
        <v>15.6022</v>
      </c>
      <c r="MO9">
        <v>16.202200000000001</v>
      </c>
      <c r="MP9">
        <v>16.952200000000001</v>
      </c>
      <c r="MQ9">
        <v>17.702200000000001</v>
      </c>
      <c r="MR9">
        <v>18.452200000000001</v>
      </c>
      <c r="MS9">
        <v>19.202200000000001</v>
      </c>
      <c r="MT9">
        <v>19.952200000000001</v>
      </c>
      <c r="MU9">
        <v>20.702200000000001</v>
      </c>
      <c r="MV9">
        <v>21.452200000000001</v>
      </c>
      <c r="MW9">
        <v>22.202200000000001</v>
      </c>
      <c r="MX9">
        <v>23.702200000000001</v>
      </c>
      <c r="MY9">
        <v>25.202200000000001</v>
      </c>
      <c r="MZ9">
        <v>26.702200000000001</v>
      </c>
      <c r="NA9">
        <v>28.202200000000001</v>
      </c>
      <c r="NB9">
        <v>29.702200000000001</v>
      </c>
      <c r="NC9">
        <v>31.202200000000001</v>
      </c>
      <c r="ND9">
        <v>32.702199999999998</v>
      </c>
      <c r="NE9">
        <v>2.4750000000000002E-3</v>
      </c>
      <c r="NF9">
        <v>0.30247499999999999</v>
      </c>
      <c r="NG9">
        <v>0.60247499999999998</v>
      </c>
      <c r="NH9">
        <v>1.202475</v>
      </c>
      <c r="NI9">
        <v>1.802475</v>
      </c>
      <c r="NJ9">
        <v>2.4024749999999999</v>
      </c>
      <c r="NK9">
        <v>3.002475</v>
      </c>
      <c r="NL9">
        <v>3.6024750000000001</v>
      </c>
      <c r="NM9">
        <v>4.2024749999999997</v>
      </c>
      <c r="NN9">
        <v>4.8024750000000003</v>
      </c>
      <c r="NO9">
        <v>5.4024749999999999</v>
      </c>
      <c r="NP9">
        <v>6.0024749999999996</v>
      </c>
      <c r="NQ9">
        <v>6.6024750000000001</v>
      </c>
      <c r="NR9">
        <v>7.2024749999999997</v>
      </c>
      <c r="NS9">
        <v>7.8024750000000003</v>
      </c>
      <c r="NT9">
        <v>8.4024750000000008</v>
      </c>
      <c r="NU9">
        <v>9.0024750000000004</v>
      </c>
      <c r="NV9">
        <v>9.6024750000000001</v>
      </c>
      <c r="NW9">
        <v>10.202475</v>
      </c>
      <c r="NX9">
        <v>10.802474999999999</v>
      </c>
      <c r="NY9">
        <v>11.402475000000001</v>
      </c>
      <c r="NZ9">
        <v>12.002475</v>
      </c>
      <c r="OA9">
        <v>12.602475</v>
      </c>
      <c r="OB9">
        <v>13.202475</v>
      </c>
      <c r="OC9">
        <v>13.802474999999999</v>
      </c>
      <c r="OD9">
        <v>14.402475000000001</v>
      </c>
      <c r="OE9">
        <v>15.002475</v>
      </c>
      <c r="OF9">
        <v>15.602475</v>
      </c>
      <c r="OG9">
        <v>16.352474999999998</v>
      </c>
      <c r="OH9">
        <v>17.102474999999998</v>
      </c>
      <c r="OI9">
        <v>17.852474999999998</v>
      </c>
      <c r="OJ9">
        <v>18.602474999999998</v>
      </c>
      <c r="OK9">
        <v>19.352474999999998</v>
      </c>
      <c r="OL9">
        <v>20.102474999999998</v>
      </c>
      <c r="OM9">
        <v>20.852474999999998</v>
      </c>
      <c r="ON9">
        <v>21.602474999999998</v>
      </c>
      <c r="OO9">
        <v>23.102474999999998</v>
      </c>
      <c r="OP9">
        <v>24.602474999999998</v>
      </c>
      <c r="OQ9">
        <v>26.102474999999998</v>
      </c>
      <c r="OR9">
        <v>27.602474999999998</v>
      </c>
      <c r="OS9">
        <v>29.102474999999998</v>
      </c>
      <c r="OT9">
        <v>30.602474999999998</v>
      </c>
      <c r="OU9">
        <v>32.102474999999998</v>
      </c>
      <c r="OV9">
        <v>33.602474999999998</v>
      </c>
      <c r="OW9">
        <v>2.7499999999999998E-3</v>
      </c>
      <c r="OX9">
        <v>0.60275000000000001</v>
      </c>
      <c r="OY9">
        <v>1.20275</v>
      </c>
      <c r="OZ9">
        <v>1.8027500000000001</v>
      </c>
      <c r="PA9">
        <v>2.4027500000000002</v>
      </c>
      <c r="PB9">
        <v>3.0027499999999998</v>
      </c>
      <c r="PC9">
        <v>3.6027499999999999</v>
      </c>
      <c r="PD9">
        <v>4.20275</v>
      </c>
      <c r="PE9">
        <v>4.8027499999999996</v>
      </c>
      <c r="PF9">
        <v>5.4027500000000002</v>
      </c>
      <c r="PG9">
        <v>6.0027499999999998</v>
      </c>
      <c r="PH9">
        <v>6.6027500000000003</v>
      </c>
      <c r="PI9">
        <v>7.20275</v>
      </c>
      <c r="PJ9">
        <v>7.8027499999999996</v>
      </c>
      <c r="PK9">
        <v>8.4027499999999993</v>
      </c>
      <c r="PL9">
        <v>9.0027500000000007</v>
      </c>
      <c r="PM9">
        <v>9.6027500000000003</v>
      </c>
      <c r="PN9">
        <v>10.20275</v>
      </c>
      <c r="PO9">
        <v>10.80275</v>
      </c>
      <c r="PP9">
        <v>11.402749999999999</v>
      </c>
      <c r="PQ9">
        <v>12.002750000000001</v>
      </c>
      <c r="PR9">
        <v>12.60275</v>
      </c>
      <c r="PS9">
        <v>13.20275</v>
      </c>
      <c r="PT9">
        <v>13.80275</v>
      </c>
      <c r="PU9">
        <v>14.402749999999999</v>
      </c>
      <c r="PV9">
        <v>15.002750000000001</v>
      </c>
      <c r="PW9">
        <v>15.752750000000001</v>
      </c>
      <c r="PX9">
        <v>16.502749999999999</v>
      </c>
      <c r="PY9">
        <v>17.252749999999999</v>
      </c>
      <c r="PZ9">
        <v>18.002749999999999</v>
      </c>
      <c r="QA9">
        <v>18.752749999999999</v>
      </c>
      <c r="QB9">
        <v>19.502749999999999</v>
      </c>
      <c r="QC9">
        <v>20.252749999999999</v>
      </c>
      <c r="QD9">
        <v>21.002749999999999</v>
      </c>
      <c r="QE9">
        <v>22.502749999999999</v>
      </c>
      <c r="QF9">
        <v>24.002749999999999</v>
      </c>
      <c r="QG9">
        <v>25.502749999999999</v>
      </c>
      <c r="QH9">
        <v>27.002749999999999</v>
      </c>
      <c r="QI9">
        <v>28.502749999999999</v>
      </c>
      <c r="QJ9">
        <v>30.002749999999999</v>
      </c>
      <c r="QK9">
        <v>31.502749999999999</v>
      </c>
      <c r="QL9">
        <v>33.002749999999999</v>
      </c>
      <c r="QM9">
        <v>34.502749999999999</v>
      </c>
      <c r="QN9">
        <v>3.0249999999999999E-3</v>
      </c>
      <c r="QO9">
        <v>0.60302500000000003</v>
      </c>
      <c r="QP9">
        <v>1.203025</v>
      </c>
      <c r="QQ9">
        <v>1.8030250000000001</v>
      </c>
      <c r="QR9">
        <v>2.403025</v>
      </c>
      <c r="QS9">
        <v>3.0030250000000001</v>
      </c>
      <c r="QT9">
        <v>3.6030250000000001</v>
      </c>
      <c r="QU9">
        <v>4.2030250000000002</v>
      </c>
      <c r="QV9">
        <v>4.8030249999999999</v>
      </c>
      <c r="QW9">
        <v>5.4030250000000004</v>
      </c>
      <c r="QX9">
        <v>6.0030250000000001</v>
      </c>
      <c r="QY9">
        <v>6.6030249999999997</v>
      </c>
      <c r="QZ9">
        <v>7.2030250000000002</v>
      </c>
      <c r="RA9">
        <v>7.8030249999999999</v>
      </c>
      <c r="RB9">
        <v>8.4030249999999995</v>
      </c>
      <c r="RC9">
        <v>9.0030249999999992</v>
      </c>
      <c r="RD9">
        <v>9.6030250000000006</v>
      </c>
      <c r="RE9">
        <v>10.203025</v>
      </c>
      <c r="RF9">
        <v>10.803025</v>
      </c>
      <c r="RG9">
        <v>11.403025</v>
      </c>
      <c r="RH9">
        <v>12.003024999999999</v>
      </c>
      <c r="RI9">
        <v>12.603025000000001</v>
      </c>
      <c r="RJ9">
        <v>13.203025</v>
      </c>
      <c r="RK9">
        <v>13.803025</v>
      </c>
      <c r="RL9">
        <v>14.403025</v>
      </c>
      <c r="RM9">
        <v>15.153025</v>
      </c>
      <c r="RN9">
        <v>15.903025</v>
      </c>
      <c r="RO9">
        <v>16.653025</v>
      </c>
      <c r="RP9">
        <v>17.403025</v>
      </c>
      <c r="RQ9">
        <v>18.153025</v>
      </c>
      <c r="RR9">
        <v>18.903025</v>
      </c>
      <c r="RS9">
        <v>19.653025</v>
      </c>
      <c r="RT9">
        <v>20.403025</v>
      </c>
      <c r="RU9">
        <v>21.903025</v>
      </c>
      <c r="RV9">
        <v>23.403025</v>
      </c>
      <c r="RW9">
        <v>24.903025</v>
      </c>
      <c r="RX9">
        <v>26.403025</v>
      </c>
      <c r="RY9">
        <v>27.903025</v>
      </c>
      <c r="RZ9">
        <v>29.403025</v>
      </c>
      <c r="SA9">
        <v>30.903025</v>
      </c>
      <c r="SB9">
        <v>32.403025</v>
      </c>
      <c r="SC9">
        <v>33.903025</v>
      </c>
      <c r="SD9">
        <v>35.403025</v>
      </c>
      <c r="SE9">
        <v>3.3E-3</v>
      </c>
      <c r="SF9">
        <v>0.60329999999999995</v>
      </c>
      <c r="SG9">
        <v>1.2033</v>
      </c>
      <c r="SH9">
        <v>1.8032999999999999</v>
      </c>
      <c r="SI9">
        <v>2.4033000000000002</v>
      </c>
      <c r="SJ9">
        <v>3.0032999999999999</v>
      </c>
      <c r="SK9">
        <v>3.6032999999999999</v>
      </c>
      <c r="SL9">
        <v>4.2032999999999996</v>
      </c>
      <c r="SM9">
        <v>4.8033000000000001</v>
      </c>
      <c r="SN9">
        <v>5.4032999999999998</v>
      </c>
      <c r="SO9">
        <v>6.0033000000000003</v>
      </c>
      <c r="SP9">
        <v>6.6032999999999999</v>
      </c>
      <c r="SQ9">
        <v>7.2032999999999996</v>
      </c>
      <c r="SR9">
        <v>7.8033000000000001</v>
      </c>
      <c r="SS9">
        <v>8.4032999999999998</v>
      </c>
      <c r="ST9">
        <v>9.0032999999999994</v>
      </c>
      <c r="SU9">
        <v>9.6033000000000008</v>
      </c>
      <c r="SV9">
        <v>10.2033</v>
      </c>
      <c r="SW9">
        <v>10.8033</v>
      </c>
      <c r="SX9">
        <v>11.4033</v>
      </c>
      <c r="SY9">
        <v>12.003299999999999</v>
      </c>
      <c r="SZ9">
        <v>12.603300000000001</v>
      </c>
      <c r="TA9">
        <v>13.2033</v>
      </c>
      <c r="TB9">
        <v>13.8033</v>
      </c>
      <c r="TC9">
        <v>14.5533</v>
      </c>
      <c r="TD9">
        <v>15.3033</v>
      </c>
      <c r="TE9">
        <v>16.0533</v>
      </c>
      <c r="TF9">
        <v>16.8033</v>
      </c>
      <c r="TG9">
        <v>17.5533</v>
      </c>
      <c r="TH9">
        <v>18.3033</v>
      </c>
      <c r="TI9">
        <v>19.0533</v>
      </c>
      <c r="TJ9">
        <v>19.8033</v>
      </c>
      <c r="TK9">
        <v>21.3033</v>
      </c>
      <c r="TL9">
        <v>22.8033</v>
      </c>
      <c r="TM9">
        <v>24.3033</v>
      </c>
      <c r="TN9">
        <v>25.8033</v>
      </c>
      <c r="TO9">
        <v>27.3033</v>
      </c>
      <c r="TP9">
        <v>28.8033</v>
      </c>
      <c r="TQ9">
        <v>30.3033</v>
      </c>
      <c r="TR9">
        <v>31.8033</v>
      </c>
      <c r="TS9">
        <v>33.3033</v>
      </c>
      <c r="TT9">
        <v>34.8033</v>
      </c>
      <c r="TU9">
        <v>35.649112469999999</v>
      </c>
      <c r="TV9">
        <v>3.5750000000000001E-3</v>
      </c>
      <c r="TW9">
        <v>0.60357499999999997</v>
      </c>
      <c r="TX9">
        <v>1.2035750000000001</v>
      </c>
      <c r="TY9">
        <v>1.8035749999999999</v>
      </c>
      <c r="TZ9">
        <v>2.403575</v>
      </c>
      <c r="UA9">
        <v>3.0035750000000001</v>
      </c>
      <c r="UB9">
        <v>3.6035750000000002</v>
      </c>
      <c r="UC9">
        <v>4.2035749999999998</v>
      </c>
      <c r="UD9">
        <v>4.8035750000000004</v>
      </c>
      <c r="UE9">
        <v>5.403575</v>
      </c>
      <c r="UF9">
        <v>6.0035749999999997</v>
      </c>
      <c r="UG9">
        <v>6.6035750000000002</v>
      </c>
      <c r="UH9">
        <v>7.2035749999999998</v>
      </c>
      <c r="UI9">
        <v>7.8035750000000004</v>
      </c>
      <c r="UJ9">
        <v>8.403575</v>
      </c>
      <c r="UK9">
        <v>9.0035749999999997</v>
      </c>
      <c r="UL9">
        <v>9.6035749999999993</v>
      </c>
      <c r="UM9">
        <v>10.203575000000001</v>
      </c>
      <c r="UN9">
        <v>10.803575</v>
      </c>
      <c r="UO9">
        <v>11.403575</v>
      </c>
      <c r="UP9">
        <v>12.003575</v>
      </c>
      <c r="UQ9">
        <v>12.603574999999999</v>
      </c>
      <c r="UR9">
        <v>13.203575000000001</v>
      </c>
      <c r="US9">
        <v>13.953575000000001</v>
      </c>
      <c r="UT9">
        <v>14.703575000000001</v>
      </c>
      <c r="UU9">
        <v>15.453575000000001</v>
      </c>
      <c r="UV9">
        <v>16.203575000000001</v>
      </c>
      <c r="UW9">
        <v>16.953575000000001</v>
      </c>
      <c r="UX9">
        <v>17.703575000000001</v>
      </c>
      <c r="UY9">
        <v>18.453575000000001</v>
      </c>
      <c r="UZ9">
        <v>19.203575000000001</v>
      </c>
      <c r="VA9">
        <v>20.703575000000001</v>
      </c>
      <c r="VB9">
        <v>22.203575000000001</v>
      </c>
      <c r="VC9">
        <v>23.703575000000001</v>
      </c>
      <c r="VD9">
        <v>25.203575000000001</v>
      </c>
      <c r="VE9">
        <v>26.703575000000001</v>
      </c>
      <c r="VF9">
        <v>28.203575000000001</v>
      </c>
      <c r="VG9">
        <v>29.703575000000001</v>
      </c>
      <c r="VH9">
        <v>31.203575000000001</v>
      </c>
      <c r="VI9">
        <v>32.703575000000001</v>
      </c>
      <c r="VJ9">
        <v>34.203575000000001</v>
      </c>
      <c r="VK9">
        <v>35.703575000000001</v>
      </c>
      <c r="VL9">
        <v>3.8500000000000001E-3</v>
      </c>
      <c r="VM9">
        <v>0.60385</v>
      </c>
      <c r="VN9">
        <v>1.2038500000000001</v>
      </c>
      <c r="VO9">
        <v>1.80385</v>
      </c>
      <c r="VP9">
        <v>2.4038499999999998</v>
      </c>
      <c r="VQ9">
        <v>3.0038499999999999</v>
      </c>
      <c r="VR9">
        <v>3.60385</v>
      </c>
      <c r="VS9">
        <v>4.2038500000000001</v>
      </c>
      <c r="VT9">
        <v>4.8038499999999997</v>
      </c>
      <c r="VU9">
        <v>5.4038500000000003</v>
      </c>
      <c r="VV9">
        <v>6.0038499999999999</v>
      </c>
      <c r="VW9">
        <v>6.6038500000000004</v>
      </c>
      <c r="VX9">
        <v>7.2038500000000001</v>
      </c>
      <c r="VY9">
        <v>7.8038499999999997</v>
      </c>
      <c r="VZ9">
        <v>8.4038500000000003</v>
      </c>
      <c r="WA9">
        <v>9.0038499999999999</v>
      </c>
      <c r="WB9">
        <v>9.6038499999999996</v>
      </c>
      <c r="WC9">
        <v>10.203849999999999</v>
      </c>
      <c r="WD9">
        <v>10.803850000000001</v>
      </c>
      <c r="WE9">
        <v>11.40385</v>
      </c>
      <c r="WF9">
        <v>12.00385</v>
      </c>
      <c r="WG9">
        <v>12.60385</v>
      </c>
      <c r="WH9">
        <v>13.35385</v>
      </c>
      <c r="WI9">
        <v>14.10385</v>
      </c>
      <c r="WJ9">
        <v>14.85385</v>
      </c>
      <c r="WK9">
        <v>15.60385</v>
      </c>
      <c r="WL9">
        <v>16.353850000000001</v>
      </c>
      <c r="WM9">
        <v>17.103850000000001</v>
      </c>
      <c r="WN9">
        <v>17.853850000000001</v>
      </c>
      <c r="WO9">
        <v>18.603850000000001</v>
      </c>
      <c r="WP9">
        <v>20.103850000000001</v>
      </c>
      <c r="WQ9">
        <v>21.603850000000001</v>
      </c>
      <c r="WR9">
        <v>23.103850000000001</v>
      </c>
      <c r="WS9">
        <v>24.603850000000001</v>
      </c>
      <c r="WT9">
        <v>26.103850000000001</v>
      </c>
      <c r="WU9">
        <v>27.603850000000001</v>
      </c>
      <c r="WV9">
        <v>29.103850000000001</v>
      </c>
      <c r="WW9">
        <v>30.603850000000001</v>
      </c>
      <c r="WX9">
        <v>32.103850000000001</v>
      </c>
      <c r="WY9">
        <v>33.603850000000001</v>
      </c>
      <c r="WZ9">
        <v>35.103850000000001</v>
      </c>
      <c r="XA9">
        <v>36.497024600000003</v>
      </c>
      <c r="XB9">
        <v>4.1250000000000002E-3</v>
      </c>
      <c r="XC9">
        <v>0.60412500000000002</v>
      </c>
      <c r="XD9">
        <v>1.2041249999999999</v>
      </c>
      <c r="XE9">
        <v>1.804125</v>
      </c>
      <c r="XF9">
        <v>2.4041250000000001</v>
      </c>
      <c r="XG9">
        <v>3.0041250000000002</v>
      </c>
      <c r="XH9">
        <v>3.6041249999999998</v>
      </c>
      <c r="XI9">
        <v>4.2041250000000003</v>
      </c>
      <c r="XJ9">
        <v>4.804125</v>
      </c>
      <c r="XK9">
        <v>5.4041249999999996</v>
      </c>
      <c r="XL9">
        <v>6.0041250000000002</v>
      </c>
      <c r="XM9">
        <v>6.6041249999999998</v>
      </c>
      <c r="XN9">
        <v>7.2041250000000003</v>
      </c>
      <c r="XO9">
        <v>7.804125</v>
      </c>
      <c r="XP9">
        <v>8.4041250000000005</v>
      </c>
      <c r="XQ9">
        <v>9.0041250000000002</v>
      </c>
      <c r="XR9">
        <v>9.6041249999999998</v>
      </c>
      <c r="XS9">
        <v>10.204124999999999</v>
      </c>
      <c r="XT9">
        <v>10.804125000000001</v>
      </c>
      <c r="XU9">
        <v>11.404125000000001</v>
      </c>
      <c r="XV9">
        <v>12.004125</v>
      </c>
      <c r="XW9">
        <v>12.754125</v>
      </c>
      <c r="XX9">
        <v>13.504125</v>
      </c>
      <c r="XY9">
        <v>14.254125</v>
      </c>
      <c r="XZ9">
        <v>15.004125</v>
      </c>
      <c r="YA9">
        <v>15.754125</v>
      </c>
      <c r="YB9">
        <v>16.504124999999998</v>
      </c>
      <c r="YC9">
        <v>17.254124999999998</v>
      </c>
      <c r="YD9">
        <v>18.004124999999998</v>
      </c>
      <c r="YE9">
        <v>19.504124999999998</v>
      </c>
      <c r="YF9">
        <v>21.004124999999998</v>
      </c>
      <c r="YG9">
        <v>22.504124999999998</v>
      </c>
      <c r="YH9">
        <v>24.004124999999998</v>
      </c>
      <c r="YI9">
        <v>25.504124999999998</v>
      </c>
      <c r="YJ9">
        <v>27.004124999999998</v>
      </c>
      <c r="YK9">
        <v>28.504124999999998</v>
      </c>
      <c r="YL9">
        <v>30.004124999999998</v>
      </c>
      <c r="YM9">
        <v>31.504124999999998</v>
      </c>
      <c r="YN9">
        <v>33.004125000000002</v>
      </c>
      <c r="YO9">
        <v>34.504125000000002</v>
      </c>
      <c r="YP9">
        <v>36.004125000000002</v>
      </c>
      <c r="YQ9">
        <v>36.262898819999997</v>
      </c>
      <c r="YR9">
        <v>4.4000000000000003E-3</v>
      </c>
      <c r="YS9">
        <v>0.60440000000000005</v>
      </c>
      <c r="YT9">
        <v>1.2043999999999999</v>
      </c>
      <c r="YU9">
        <v>1.8044</v>
      </c>
      <c r="YV9">
        <v>2.4043999999999999</v>
      </c>
      <c r="YW9">
        <v>3.0044</v>
      </c>
      <c r="YX9">
        <v>3.6044</v>
      </c>
      <c r="YY9">
        <v>4.2043999999999997</v>
      </c>
      <c r="YZ9">
        <v>4.8044000000000002</v>
      </c>
      <c r="ZA9">
        <v>5.4043999999999999</v>
      </c>
      <c r="ZB9">
        <v>6.0044000000000004</v>
      </c>
      <c r="ZC9">
        <v>6.6044</v>
      </c>
      <c r="ZD9">
        <v>7.2043999999999997</v>
      </c>
      <c r="ZE9">
        <v>7.8044000000000002</v>
      </c>
      <c r="ZF9">
        <v>8.4044000000000008</v>
      </c>
      <c r="ZG9">
        <v>9.0044000000000004</v>
      </c>
      <c r="ZH9">
        <v>9.6044</v>
      </c>
      <c r="ZI9">
        <v>10.2044</v>
      </c>
      <c r="ZJ9">
        <v>10.804399999999999</v>
      </c>
      <c r="ZK9">
        <v>11.404400000000001</v>
      </c>
      <c r="ZL9">
        <v>12.154400000000001</v>
      </c>
      <c r="ZM9">
        <v>12.904400000000001</v>
      </c>
      <c r="ZN9">
        <v>13.654400000000001</v>
      </c>
      <c r="ZO9">
        <v>14.404400000000001</v>
      </c>
      <c r="ZP9">
        <v>15.154400000000001</v>
      </c>
      <c r="ZQ9">
        <v>15.904400000000001</v>
      </c>
      <c r="ZR9">
        <v>16.654399999999999</v>
      </c>
      <c r="ZS9">
        <v>17.404399999999999</v>
      </c>
      <c r="ZT9">
        <v>18.904399999999999</v>
      </c>
      <c r="ZU9">
        <v>20.404399999999999</v>
      </c>
      <c r="ZV9">
        <v>21.904399999999999</v>
      </c>
      <c r="ZW9">
        <v>23.404399999999999</v>
      </c>
      <c r="ZX9">
        <v>24.904399999999999</v>
      </c>
      <c r="ZY9">
        <v>26.404399999999999</v>
      </c>
      <c r="ZZ9">
        <v>27.904399999999999</v>
      </c>
      <c r="AAA9">
        <v>29.404399999999999</v>
      </c>
      <c r="AAB9">
        <v>30.904399999999999</v>
      </c>
      <c r="AAC9">
        <v>32.404400000000003</v>
      </c>
      <c r="AAD9">
        <v>33.904400000000003</v>
      </c>
      <c r="AAE9">
        <v>35.404400000000003</v>
      </c>
      <c r="AAF9">
        <v>36.771500000000003</v>
      </c>
      <c r="AAG9">
        <v>4.6750000000000003E-3</v>
      </c>
      <c r="AAH9">
        <v>0.60467499999999996</v>
      </c>
      <c r="AAI9">
        <v>1.2046749999999999</v>
      </c>
      <c r="AAJ9">
        <v>1.804675</v>
      </c>
      <c r="AAK9">
        <v>2.4046750000000001</v>
      </c>
      <c r="AAL9">
        <v>3.0046750000000002</v>
      </c>
      <c r="AAM9">
        <v>3.6046749999999999</v>
      </c>
      <c r="AAN9">
        <v>4.2046749999999999</v>
      </c>
      <c r="AAO9">
        <v>4.8046749999999996</v>
      </c>
      <c r="AAP9">
        <v>5.4046750000000001</v>
      </c>
      <c r="AAQ9">
        <v>6.0046749999999998</v>
      </c>
      <c r="AAR9">
        <v>6.6046750000000003</v>
      </c>
      <c r="AAS9">
        <v>7.2046749999999999</v>
      </c>
      <c r="AAT9">
        <v>7.8046749999999996</v>
      </c>
      <c r="AAU9">
        <v>8.4046749999999992</v>
      </c>
      <c r="AAV9">
        <v>9.0046750000000007</v>
      </c>
      <c r="AAW9">
        <v>9.6046750000000003</v>
      </c>
      <c r="AAX9">
        <v>10.204675</v>
      </c>
      <c r="AAY9">
        <v>10.804675</v>
      </c>
      <c r="AAZ9">
        <v>11.554675</v>
      </c>
      <c r="ABA9">
        <v>12.304675</v>
      </c>
      <c r="ABB9">
        <v>13.054675</v>
      </c>
      <c r="ABC9">
        <v>13.804675</v>
      </c>
      <c r="ABD9">
        <v>14.554675</v>
      </c>
      <c r="ABE9">
        <v>15.304675</v>
      </c>
      <c r="ABF9">
        <v>16.054675</v>
      </c>
      <c r="ABG9">
        <v>16.804675</v>
      </c>
      <c r="ABH9">
        <v>18.304675</v>
      </c>
      <c r="ABI9">
        <v>19.804675</v>
      </c>
      <c r="ABJ9">
        <v>21.304675</v>
      </c>
      <c r="ABK9">
        <v>22.804675</v>
      </c>
      <c r="ABL9">
        <v>24.304675</v>
      </c>
      <c r="ABM9">
        <v>25.804675</v>
      </c>
      <c r="ABN9">
        <v>27.304675</v>
      </c>
      <c r="ABO9">
        <v>28.804675</v>
      </c>
      <c r="ABP9">
        <v>30.304675</v>
      </c>
      <c r="ABQ9">
        <v>31.804675</v>
      </c>
      <c r="ABR9">
        <v>33.304675000000003</v>
      </c>
      <c r="ABS9">
        <v>34.804675000000003</v>
      </c>
      <c r="ABT9">
        <v>36.304675000000003</v>
      </c>
      <c r="ABU9">
        <v>36.378854609999998</v>
      </c>
      <c r="ABV9">
        <v>4.9500000000000004E-3</v>
      </c>
      <c r="ABW9">
        <v>0.60494999999999999</v>
      </c>
      <c r="ABX9">
        <v>1.20495</v>
      </c>
      <c r="ABY9">
        <v>1.8049500000000001</v>
      </c>
      <c r="ABZ9">
        <v>2.4049499999999999</v>
      </c>
      <c r="ACA9">
        <v>3.00495</v>
      </c>
      <c r="ACB9">
        <v>3.6049500000000001</v>
      </c>
      <c r="ACC9">
        <v>4.2049500000000002</v>
      </c>
      <c r="ACD9">
        <v>4.8049499999999998</v>
      </c>
      <c r="ACE9">
        <v>5.4049500000000004</v>
      </c>
      <c r="ACF9">
        <v>6.00495</v>
      </c>
      <c r="ACG9">
        <v>6.6049499999999997</v>
      </c>
      <c r="ACH9">
        <v>7.2049500000000002</v>
      </c>
      <c r="ACI9">
        <v>7.8049499999999998</v>
      </c>
      <c r="ACJ9">
        <v>8.4049499999999995</v>
      </c>
      <c r="ACK9">
        <v>9.0049499999999991</v>
      </c>
      <c r="ACL9">
        <v>9.6049500000000005</v>
      </c>
      <c r="ACM9">
        <v>10.20495</v>
      </c>
      <c r="ACN9">
        <v>10.95495</v>
      </c>
      <c r="ACO9">
        <v>11.70495</v>
      </c>
      <c r="ACP9">
        <v>12.45495</v>
      </c>
      <c r="ACQ9">
        <v>13.20495</v>
      </c>
      <c r="ACR9">
        <v>13.95495</v>
      </c>
      <c r="ACS9">
        <v>14.70495</v>
      </c>
      <c r="ACT9">
        <v>15.45495</v>
      </c>
      <c r="ACU9">
        <v>16.20495</v>
      </c>
      <c r="ACV9">
        <v>17.70495</v>
      </c>
      <c r="ACW9">
        <v>19.20495</v>
      </c>
      <c r="ACX9">
        <v>20.70495</v>
      </c>
      <c r="ACY9">
        <v>22.20495</v>
      </c>
      <c r="ACZ9">
        <v>23.70495</v>
      </c>
      <c r="ADA9">
        <v>25.20495</v>
      </c>
      <c r="ADB9">
        <v>26.70495</v>
      </c>
      <c r="ADC9">
        <v>28.20495</v>
      </c>
      <c r="ADD9">
        <v>29.70495</v>
      </c>
      <c r="ADE9">
        <v>31.20495</v>
      </c>
      <c r="ADF9">
        <v>32.704949999999997</v>
      </c>
      <c r="ADG9">
        <v>34.204949999999997</v>
      </c>
      <c r="ADH9">
        <v>35.704949999999997</v>
      </c>
      <c r="ADI9">
        <v>36.676707139999998</v>
      </c>
      <c r="ADJ9">
        <v>5.2249999999999996E-3</v>
      </c>
      <c r="ADK9">
        <v>0.60522500000000001</v>
      </c>
      <c r="ADL9">
        <v>1.205225</v>
      </c>
      <c r="ADM9">
        <v>1.8052250000000001</v>
      </c>
      <c r="ADN9">
        <v>2.4052250000000002</v>
      </c>
      <c r="ADO9">
        <v>3.0052249999999998</v>
      </c>
      <c r="ADP9">
        <v>3.6052249999999999</v>
      </c>
      <c r="ADQ9">
        <v>4.2052250000000004</v>
      </c>
      <c r="ADR9">
        <v>4.8052250000000001</v>
      </c>
      <c r="ADS9">
        <v>5.4052249999999997</v>
      </c>
      <c r="ADT9">
        <v>6.0052250000000003</v>
      </c>
      <c r="ADU9">
        <v>6.6052249999999999</v>
      </c>
      <c r="ADV9">
        <v>7.2052250000000004</v>
      </c>
      <c r="ADW9">
        <v>7.8052250000000001</v>
      </c>
      <c r="ADX9">
        <v>8.4052249999999997</v>
      </c>
      <c r="ADY9">
        <v>9.0052249999999994</v>
      </c>
      <c r="ADZ9">
        <v>9.6052250000000008</v>
      </c>
      <c r="AEA9">
        <v>10.355225000000001</v>
      </c>
      <c r="AEB9">
        <v>11.105225000000001</v>
      </c>
      <c r="AEC9">
        <v>11.855225000000001</v>
      </c>
      <c r="AED9">
        <v>12.605225000000001</v>
      </c>
      <c r="AEE9">
        <v>13.355225000000001</v>
      </c>
      <c r="AEF9">
        <v>14.105225000000001</v>
      </c>
      <c r="AEG9">
        <v>14.855225000000001</v>
      </c>
      <c r="AEH9">
        <v>15.605225000000001</v>
      </c>
      <c r="AEI9">
        <v>17.105225000000001</v>
      </c>
      <c r="AEJ9">
        <v>18.605225000000001</v>
      </c>
      <c r="AEK9">
        <v>20.105225000000001</v>
      </c>
      <c r="AEL9">
        <v>21.605225000000001</v>
      </c>
      <c r="AEM9">
        <v>23.105225000000001</v>
      </c>
      <c r="AEN9">
        <v>24.605225000000001</v>
      </c>
      <c r="AEO9">
        <v>26.105225000000001</v>
      </c>
      <c r="AEP9">
        <v>27.605225000000001</v>
      </c>
      <c r="AEQ9">
        <v>29.105225000000001</v>
      </c>
      <c r="AER9">
        <v>30.605225000000001</v>
      </c>
      <c r="AES9">
        <v>32.105224999999997</v>
      </c>
      <c r="AET9">
        <v>33.605224999999997</v>
      </c>
      <c r="AEU9">
        <v>35.105224999999997</v>
      </c>
      <c r="AEV9">
        <v>36.605224999999997</v>
      </c>
      <c r="AEW9">
        <v>36.187857110000003</v>
      </c>
      <c r="AEX9">
        <v>5.4999999999999997E-3</v>
      </c>
      <c r="AEY9">
        <v>0.60550000000000004</v>
      </c>
      <c r="AEZ9">
        <v>1.2055</v>
      </c>
      <c r="AFA9">
        <v>1.8055000000000001</v>
      </c>
      <c r="AFB9">
        <v>2.4055</v>
      </c>
      <c r="AFC9">
        <v>3.0055000000000001</v>
      </c>
      <c r="AFD9">
        <v>3.6055000000000001</v>
      </c>
      <c r="AFE9">
        <v>4.2054999999999998</v>
      </c>
      <c r="AFF9">
        <v>4.8055000000000003</v>
      </c>
      <c r="AFG9">
        <v>5.4055</v>
      </c>
      <c r="AFH9">
        <v>6.0054999999999996</v>
      </c>
      <c r="AFI9">
        <v>6.6055000000000001</v>
      </c>
      <c r="AFJ9">
        <v>7.2054999999999998</v>
      </c>
      <c r="AFK9">
        <v>7.8055000000000003</v>
      </c>
      <c r="AFL9">
        <v>8.4055</v>
      </c>
      <c r="AFM9">
        <v>9.0054999999999996</v>
      </c>
      <c r="AFN9">
        <v>9.7554999999999996</v>
      </c>
      <c r="AFO9">
        <v>10.5055</v>
      </c>
      <c r="AFP9">
        <v>11.2555</v>
      </c>
      <c r="AFQ9">
        <v>12.0055</v>
      </c>
      <c r="AFR9">
        <v>12.7555</v>
      </c>
      <c r="AFS9">
        <v>13.5055</v>
      </c>
      <c r="AFT9">
        <v>14.2555</v>
      </c>
      <c r="AFU9">
        <v>15.0055</v>
      </c>
      <c r="AFV9">
        <v>16.505500000000001</v>
      </c>
      <c r="AFW9">
        <v>18.005500000000001</v>
      </c>
      <c r="AFX9">
        <v>19.505500000000001</v>
      </c>
      <c r="AFY9">
        <v>21.005500000000001</v>
      </c>
      <c r="AFZ9">
        <v>22.505500000000001</v>
      </c>
      <c r="AGA9">
        <v>24.005500000000001</v>
      </c>
      <c r="AGB9">
        <v>25.505500000000001</v>
      </c>
      <c r="AGC9">
        <v>27.005500000000001</v>
      </c>
      <c r="AGD9">
        <v>28.505500000000001</v>
      </c>
      <c r="AGE9">
        <v>30.005500000000001</v>
      </c>
      <c r="AGF9">
        <v>31.505500000000001</v>
      </c>
      <c r="AGG9">
        <v>33.005499999999998</v>
      </c>
      <c r="AGH9">
        <v>34.505499999999998</v>
      </c>
      <c r="AGI9">
        <v>36.005499999999998</v>
      </c>
      <c r="AGJ9">
        <v>36.336290910000002</v>
      </c>
      <c r="AGK9">
        <v>5.7749999999999998E-3</v>
      </c>
      <c r="AGL9">
        <v>0.60577499999999995</v>
      </c>
      <c r="AGM9">
        <v>1.205775</v>
      </c>
      <c r="AGN9">
        <v>1.8057749999999999</v>
      </c>
      <c r="AGO9">
        <v>2.4057750000000002</v>
      </c>
      <c r="AGP9">
        <v>3.0057749999999999</v>
      </c>
      <c r="AGQ9">
        <v>3.605775</v>
      </c>
      <c r="AGR9">
        <v>4.205775</v>
      </c>
      <c r="AGS9">
        <v>4.8057749999999997</v>
      </c>
      <c r="AGT9">
        <v>5.4057750000000002</v>
      </c>
      <c r="AGU9">
        <v>6.0057749999999999</v>
      </c>
      <c r="AGV9">
        <v>6.6057750000000004</v>
      </c>
      <c r="AGW9">
        <v>7.205775</v>
      </c>
      <c r="AGX9">
        <v>7.8057749999999997</v>
      </c>
      <c r="AGY9">
        <v>8.4057750000000002</v>
      </c>
      <c r="AGZ9">
        <v>9.1557750000000002</v>
      </c>
      <c r="AHA9">
        <v>9.9057750000000002</v>
      </c>
      <c r="AHB9">
        <v>10.655775</v>
      </c>
      <c r="AHC9">
        <v>11.405775</v>
      </c>
      <c r="AHD9">
        <v>12.155775</v>
      </c>
      <c r="AHE9">
        <v>12.905775</v>
      </c>
      <c r="AHF9">
        <v>13.655775</v>
      </c>
      <c r="AHG9">
        <v>14.405775</v>
      </c>
      <c r="AHH9">
        <v>15.905775</v>
      </c>
      <c r="AHI9">
        <v>17.405774999999998</v>
      </c>
      <c r="AHJ9">
        <v>18.905774999999998</v>
      </c>
      <c r="AHK9">
        <v>20.405774999999998</v>
      </c>
      <c r="AHL9">
        <v>21.905774999999998</v>
      </c>
      <c r="AHM9">
        <v>23.405774999999998</v>
      </c>
      <c r="AHN9">
        <v>24.905774999999998</v>
      </c>
      <c r="AHO9">
        <v>26.405774999999998</v>
      </c>
      <c r="AHP9">
        <v>27.905774999999998</v>
      </c>
      <c r="AHQ9">
        <v>29.405774999999998</v>
      </c>
      <c r="AHR9">
        <v>30.905774999999998</v>
      </c>
      <c r="AHS9">
        <v>32.405774999999998</v>
      </c>
      <c r="AHT9">
        <v>33.905774999999998</v>
      </c>
      <c r="AHU9">
        <v>35.405774999999998</v>
      </c>
      <c r="AHV9">
        <v>36.409503749999999</v>
      </c>
      <c r="AHW9">
        <v>6.0499999999999998E-3</v>
      </c>
      <c r="AHX9">
        <v>0.60604999999999998</v>
      </c>
      <c r="AHY9">
        <v>1.2060500000000001</v>
      </c>
      <c r="AHZ9">
        <v>1.8060499999999999</v>
      </c>
      <c r="AIA9">
        <v>2.40605</v>
      </c>
      <c r="AIB9">
        <v>3.0060500000000001</v>
      </c>
      <c r="AIC9">
        <v>3.6060500000000002</v>
      </c>
      <c r="AID9">
        <v>4.2060500000000003</v>
      </c>
      <c r="AIE9">
        <v>4.8060499999999999</v>
      </c>
      <c r="AIF9">
        <v>5.4060499999999996</v>
      </c>
      <c r="AIG9">
        <v>6.0060500000000001</v>
      </c>
      <c r="AIH9">
        <v>6.6060499999999998</v>
      </c>
      <c r="AII9">
        <v>7.2060500000000003</v>
      </c>
      <c r="AIJ9">
        <v>7.8060499999999999</v>
      </c>
      <c r="AIK9">
        <v>8.5560500000000008</v>
      </c>
      <c r="AIL9">
        <v>9.3060500000000008</v>
      </c>
      <c r="AIM9">
        <v>10.056050000000001</v>
      </c>
      <c r="AIN9">
        <v>10.806050000000001</v>
      </c>
      <c r="AIO9">
        <v>11.556050000000001</v>
      </c>
      <c r="AIP9">
        <v>12.306050000000001</v>
      </c>
      <c r="AIQ9">
        <v>13.056050000000001</v>
      </c>
      <c r="AIR9">
        <v>13.806050000000001</v>
      </c>
      <c r="AIS9">
        <v>15.306050000000001</v>
      </c>
      <c r="AIT9">
        <v>16.806049999999999</v>
      </c>
      <c r="AIU9">
        <v>18.306049999999999</v>
      </c>
      <c r="AIV9">
        <v>19.806049999999999</v>
      </c>
      <c r="AIW9">
        <v>21.306049999999999</v>
      </c>
      <c r="AIX9">
        <v>22.806049999999999</v>
      </c>
      <c r="AIY9">
        <v>24.306049999999999</v>
      </c>
      <c r="AIZ9">
        <v>25.806049999999999</v>
      </c>
      <c r="AJA9">
        <v>27.306049999999999</v>
      </c>
      <c r="AJB9">
        <v>28.806049999999999</v>
      </c>
      <c r="AJC9">
        <v>30.306049999999999</v>
      </c>
      <c r="AJD9">
        <v>31.806049999999999</v>
      </c>
      <c r="AJE9">
        <v>33.306049999999999</v>
      </c>
      <c r="AJF9">
        <v>34.806049999999999</v>
      </c>
      <c r="AJG9">
        <v>36.306049999999999</v>
      </c>
      <c r="AJH9">
        <v>35.829895010000001</v>
      </c>
      <c r="AJI9">
        <v>6.3249999999999999E-3</v>
      </c>
      <c r="AJJ9">
        <v>0.606325</v>
      </c>
      <c r="AJK9">
        <v>1.2063250000000001</v>
      </c>
      <c r="AJL9">
        <v>1.806325</v>
      </c>
      <c r="AJM9">
        <v>2.4063249999999998</v>
      </c>
      <c r="AJN9">
        <v>3.0063249999999999</v>
      </c>
      <c r="AJO9">
        <v>3.606325</v>
      </c>
      <c r="AJP9">
        <v>4.2063249999999996</v>
      </c>
      <c r="AJQ9">
        <v>4.8063250000000002</v>
      </c>
      <c r="AJR9">
        <v>5.4063249999999998</v>
      </c>
      <c r="AJS9">
        <v>6.0063250000000004</v>
      </c>
      <c r="AJT9">
        <v>6.606325</v>
      </c>
      <c r="AJU9">
        <v>7.2063249999999996</v>
      </c>
      <c r="AJV9">
        <v>7.9563249999999996</v>
      </c>
      <c r="AJW9">
        <v>8.7063249999999996</v>
      </c>
      <c r="AJX9">
        <v>9.4563249999999996</v>
      </c>
      <c r="AJY9">
        <v>10.206325</v>
      </c>
      <c r="AJZ9">
        <v>10.956325</v>
      </c>
      <c r="AKA9">
        <v>11.706325</v>
      </c>
      <c r="AKB9">
        <v>12.456325</v>
      </c>
      <c r="AKC9">
        <v>13.206325</v>
      </c>
      <c r="AKD9">
        <v>14.706325</v>
      </c>
      <c r="AKE9">
        <v>16.206325</v>
      </c>
      <c r="AKF9">
        <v>17.706325</v>
      </c>
      <c r="AKG9">
        <v>19.206325</v>
      </c>
      <c r="AKH9">
        <v>20.706325</v>
      </c>
      <c r="AKI9">
        <v>22.206325</v>
      </c>
      <c r="AKJ9">
        <v>23.706325</v>
      </c>
      <c r="AKK9">
        <v>25.206325</v>
      </c>
      <c r="AKL9">
        <v>26.706325</v>
      </c>
      <c r="AKM9">
        <v>28.206325</v>
      </c>
      <c r="AKN9">
        <v>29.706325</v>
      </c>
      <c r="AKO9">
        <v>31.206325</v>
      </c>
      <c r="AKP9">
        <v>32.706325</v>
      </c>
      <c r="AKQ9">
        <v>34.206325</v>
      </c>
      <c r="AKR9">
        <v>35.706325</v>
      </c>
      <c r="AKS9">
        <v>35.810676479999998</v>
      </c>
      <c r="AKT9">
        <v>6.6E-3</v>
      </c>
      <c r="AKU9">
        <v>0.60660000000000003</v>
      </c>
      <c r="AKV9">
        <v>1.2065999999999999</v>
      </c>
      <c r="AKW9">
        <v>1.8066</v>
      </c>
      <c r="AKX9">
        <v>2.4066000000000001</v>
      </c>
      <c r="AKY9">
        <v>3.0066000000000002</v>
      </c>
      <c r="AKZ9">
        <v>3.6065999999999998</v>
      </c>
      <c r="ALA9">
        <v>4.2065999999999999</v>
      </c>
      <c r="ALB9">
        <v>4.8066000000000004</v>
      </c>
      <c r="ALC9">
        <v>5.4066000000000001</v>
      </c>
      <c r="ALD9">
        <v>6.0065999999999997</v>
      </c>
      <c r="ALE9">
        <v>6.6066000000000003</v>
      </c>
      <c r="ALF9">
        <v>7.3566000000000003</v>
      </c>
      <c r="ALG9">
        <v>8.1066000000000003</v>
      </c>
      <c r="ALH9">
        <v>8.8566000000000003</v>
      </c>
      <c r="ALI9">
        <v>9.6066000000000003</v>
      </c>
      <c r="ALJ9">
        <v>10.3566</v>
      </c>
      <c r="ALK9">
        <v>11.1066</v>
      </c>
      <c r="ALL9">
        <v>11.8566</v>
      </c>
      <c r="ALM9">
        <v>12.6066</v>
      </c>
      <c r="ALN9">
        <v>14.1066</v>
      </c>
      <c r="ALO9">
        <v>15.6066</v>
      </c>
      <c r="ALP9">
        <v>17.1066</v>
      </c>
      <c r="ALQ9">
        <v>18.6066</v>
      </c>
      <c r="ALR9">
        <v>20.1066</v>
      </c>
      <c r="ALS9">
        <v>21.6066</v>
      </c>
      <c r="ALT9">
        <v>23.1066</v>
      </c>
      <c r="ALU9">
        <v>24.6066</v>
      </c>
      <c r="ALV9">
        <v>26.1066</v>
      </c>
      <c r="ALW9">
        <v>27.6066</v>
      </c>
      <c r="ALX9">
        <v>29.1066</v>
      </c>
      <c r="ALY9">
        <v>30.6066</v>
      </c>
      <c r="ALZ9">
        <v>32.1066</v>
      </c>
      <c r="AMA9">
        <v>33.6066</v>
      </c>
      <c r="AMB9">
        <v>35.1066</v>
      </c>
      <c r="AMC9">
        <v>35.739845129999999</v>
      </c>
      <c r="AMD9">
        <v>6.875E-3</v>
      </c>
      <c r="AME9">
        <v>0.60687500000000005</v>
      </c>
      <c r="AMF9">
        <v>1.2068749999999999</v>
      </c>
      <c r="AMG9">
        <v>1.806875</v>
      </c>
      <c r="AMH9">
        <v>2.4068749999999999</v>
      </c>
      <c r="AMI9">
        <v>3.006875</v>
      </c>
      <c r="AMJ9">
        <v>3.6068750000000001</v>
      </c>
      <c r="AMK9">
        <v>4.2068750000000001</v>
      </c>
      <c r="AML9">
        <v>4.8068749999999998</v>
      </c>
      <c r="AMM9">
        <v>5.4068750000000003</v>
      </c>
      <c r="AMN9">
        <v>6.006875</v>
      </c>
      <c r="AMO9">
        <v>6.756875</v>
      </c>
      <c r="AMP9">
        <v>7.506875</v>
      </c>
      <c r="AMQ9">
        <v>8.2568750000000009</v>
      </c>
      <c r="AMR9">
        <v>9.0068750000000009</v>
      </c>
      <c r="AMS9">
        <v>9.7568750000000009</v>
      </c>
      <c r="AMT9">
        <v>10.506875000000001</v>
      </c>
      <c r="AMU9">
        <v>11.256875000000001</v>
      </c>
      <c r="AMV9">
        <v>12.006875000000001</v>
      </c>
      <c r="AMW9">
        <v>13.506875000000001</v>
      </c>
      <c r="AMX9">
        <v>15.006875000000001</v>
      </c>
      <c r="AMY9">
        <v>16.506875000000001</v>
      </c>
      <c r="AMZ9">
        <v>18.006875000000001</v>
      </c>
      <c r="ANA9">
        <v>19.506875000000001</v>
      </c>
      <c r="ANB9">
        <v>21.006875000000001</v>
      </c>
      <c r="ANC9">
        <v>22.506875000000001</v>
      </c>
      <c r="AND9">
        <v>24.006875000000001</v>
      </c>
      <c r="ANE9">
        <v>25.506875000000001</v>
      </c>
      <c r="ANF9">
        <v>27.006875000000001</v>
      </c>
      <c r="ANG9">
        <v>28.506875000000001</v>
      </c>
      <c r="ANH9">
        <v>30.006875000000001</v>
      </c>
      <c r="ANI9">
        <v>31.506875000000001</v>
      </c>
      <c r="ANJ9">
        <v>33.006875000000001</v>
      </c>
      <c r="ANK9">
        <v>34.506875000000001</v>
      </c>
      <c r="ANL9">
        <v>35.623258550000003</v>
      </c>
      <c r="ANM9">
        <v>35.122724560000002</v>
      </c>
      <c r="ANN9">
        <v>7.1500000000000001E-3</v>
      </c>
      <c r="ANO9">
        <v>0.60714999999999997</v>
      </c>
      <c r="ANP9">
        <v>1.2071499999999999</v>
      </c>
      <c r="ANQ9">
        <v>1.80715</v>
      </c>
      <c r="ANR9">
        <v>2.4071500000000001</v>
      </c>
      <c r="ANS9">
        <v>3.0071500000000002</v>
      </c>
      <c r="ANT9">
        <v>3.6071499999999999</v>
      </c>
      <c r="ANU9">
        <v>4.2071500000000004</v>
      </c>
      <c r="ANV9">
        <v>4.80715</v>
      </c>
      <c r="ANW9">
        <v>5.4071499999999997</v>
      </c>
      <c r="ANX9">
        <v>6.1571499999999997</v>
      </c>
      <c r="ANY9">
        <v>6.9071499999999997</v>
      </c>
      <c r="ANZ9">
        <v>7.6571499999999997</v>
      </c>
      <c r="AOA9">
        <v>8.4071499999999997</v>
      </c>
      <c r="AOB9">
        <v>9.1571499999999997</v>
      </c>
      <c r="AOC9">
        <v>9.9071499999999997</v>
      </c>
      <c r="AOD9">
        <v>10.65715</v>
      </c>
      <c r="AOE9">
        <v>11.40715</v>
      </c>
      <c r="AOF9">
        <v>12.90715</v>
      </c>
      <c r="AOG9">
        <v>14.40715</v>
      </c>
      <c r="AOH9">
        <v>15.90715</v>
      </c>
      <c r="AOI9">
        <v>17.407150000000001</v>
      </c>
      <c r="AOJ9">
        <v>18.907150000000001</v>
      </c>
      <c r="AOK9">
        <v>20.407150000000001</v>
      </c>
      <c r="AOL9">
        <v>21.907150000000001</v>
      </c>
      <c r="AOM9">
        <v>23.407150000000001</v>
      </c>
      <c r="AON9">
        <v>24.907150000000001</v>
      </c>
      <c r="AOO9">
        <v>26.407150000000001</v>
      </c>
      <c r="AOP9">
        <v>27.907150000000001</v>
      </c>
      <c r="AOQ9">
        <v>29.407150000000001</v>
      </c>
      <c r="AOR9">
        <v>30.907150000000001</v>
      </c>
      <c r="AOS9">
        <v>32.407150000000001</v>
      </c>
      <c r="AOT9">
        <v>33.907150000000001</v>
      </c>
      <c r="AOU9">
        <v>35.407150000000001</v>
      </c>
      <c r="AOV9">
        <v>34.992341459999999</v>
      </c>
      <c r="AOW9">
        <v>7.4250000000000002E-3</v>
      </c>
      <c r="AOX9">
        <v>0.60742499999999999</v>
      </c>
      <c r="AOY9">
        <v>1.207425</v>
      </c>
      <c r="AOZ9">
        <v>1.8074250000000001</v>
      </c>
      <c r="APA9">
        <v>2.4074249999999999</v>
      </c>
      <c r="APB9">
        <v>3.007425</v>
      </c>
      <c r="APC9">
        <v>3.6074250000000001</v>
      </c>
      <c r="APD9">
        <v>4.2074249999999997</v>
      </c>
      <c r="APE9">
        <v>4.8074250000000003</v>
      </c>
      <c r="APF9">
        <v>5.5574250000000003</v>
      </c>
      <c r="APG9">
        <v>6.3074250000000003</v>
      </c>
      <c r="APH9">
        <v>7.0574250000000003</v>
      </c>
      <c r="API9">
        <v>7.8074250000000003</v>
      </c>
      <c r="APJ9">
        <v>8.5574250000000003</v>
      </c>
      <c r="APK9">
        <v>9.3074250000000003</v>
      </c>
      <c r="APL9">
        <v>10.057425</v>
      </c>
      <c r="APM9">
        <v>10.807425</v>
      </c>
      <c r="APN9">
        <v>12.307425</v>
      </c>
      <c r="APO9">
        <v>13.807425</v>
      </c>
      <c r="APP9">
        <v>15.307425</v>
      </c>
      <c r="APQ9">
        <v>16.807424999999999</v>
      </c>
      <c r="APR9">
        <v>18.307424999999999</v>
      </c>
      <c r="APS9">
        <v>19.807424999999999</v>
      </c>
      <c r="APT9">
        <v>21.307424999999999</v>
      </c>
      <c r="APU9">
        <v>22.807424999999999</v>
      </c>
      <c r="APV9">
        <v>24.307424999999999</v>
      </c>
      <c r="APW9">
        <v>25.807424999999999</v>
      </c>
      <c r="APX9">
        <v>27.307424999999999</v>
      </c>
      <c r="APY9">
        <v>28.807424999999999</v>
      </c>
      <c r="APZ9">
        <v>30.307424999999999</v>
      </c>
      <c r="AQA9">
        <v>31.807424999999999</v>
      </c>
      <c r="AQB9">
        <v>33.307425000000002</v>
      </c>
      <c r="AQC9">
        <v>34.807425000000002</v>
      </c>
      <c r="AQD9">
        <v>34.824593229999998</v>
      </c>
      <c r="AQE9">
        <v>7.7000000000000002E-3</v>
      </c>
      <c r="AQF9">
        <v>0.60770000000000002</v>
      </c>
      <c r="AQG9">
        <v>1.2077</v>
      </c>
      <c r="AQH9">
        <v>1.8077000000000001</v>
      </c>
      <c r="AQI9">
        <v>2.4077000000000002</v>
      </c>
      <c r="AQJ9">
        <v>3.0076999999999998</v>
      </c>
      <c r="AQK9">
        <v>3.6076999999999999</v>
      </c>
      <c r="AQL9">
        <v>4.2077</v>
      </c>
      <c r="AQM9">
        <v>4.9577</v>
      </c>
      <c r="AQN9">
        <v>5.7077</v>
      </c>
      <c r="AQO9">
        <v>6.4577</v>
      </c>
      <c r="AQP9">
        <v>7.2077</v>
      </c>
      <c r="AQQ9">
        <v>7.9577</v>
      </c>
      <c r="AQR9">
        <v>8.7077000000000009</v>
      </c>
      <c r="AQS9">
        <v>9.4577000000000009</v>
      </c>
      <c r="AQT9">
        <v>10.207700000000001</v>
      </c>
      <c r="AQU9">
        <v>11.707700000000001</v>
      </c>
      <c r="AQV9">
        <v>13.207700000000001</v>
      </c>
      <c r="AQW9">
        <v>14.707700000000001</v>
      </c>
      <c r="AQX9">
        <v>16.207699999999999</v>
      </c>
      <c r="AQY9">
        <v>17.707699999999999</v>
      </c>
      <c r="AQZ9">
        <v>19.207699999999999</v>
      </c>
      <c r="ARA9">
        <v>20.707699999999999</v>
      </c>
      <c r="ARB9">
        <v>22.207699999999999</v>
      </c>
      <c r="ARC9">
        <v>23.707699999999999</v>
      </c>
      <c r="ARD9">
        <v>25.207699999999999</v>
      </c>
      <c r="ARE9">
        <v>26.707699999999999</v>
      </c>
      <c r="ARF9">
        <v>28.207699999999999</v>
      </c>
      <c r="ARG9">
        <v>29.707699999999999</v>
      </c>
      <c r="ARH9">
        <v>31.207699999999999</v>
      </c>
      <c r="ARI9">
        <v>32.707700000000003</v>
      </c>
      <c r="ARJ9">
        <v>34.207700000000003</v>
      </c>
      <c r="ARK9">
        <v>34.623183269999998</v>
      </c>
      <c r="ARL9">
        <v>34.201465659999997</v>
      </c>
      <c r="ARM9">
        <v>7.9749999999999995E-3</v>
      </c>
      <c r="ARN9">
        <v>0.60797500000000004</v>
      </c>
      <c r="ARO9">
        <v>1.207975</v>
      </c>
      <c r="ARP9">
        <v>1.8079750000000001</v>
      </c>
      <c r="ARQ9">
        <v>2.407975</v>
      </c>
      <c r="ARR9">
        <v>3.0079750000000001</v>
      </c>
      <c r="ARS9">
        <v>3.6079750000000002</v>
      </c>
      <c r="ART9">
        <v>4.3579749999999997</v>
      </c>
      <c r="ARU9">
        <v>5.1079749999999997</v>
      </c>
      <c r="ARV9">
        <v>5.8579749999999997</v>
      </c>
      <c r="ARW9">
        <v>6.6079749999999997</v>
      </c>
      <c r="ARX9">
        <v>7.3579749999999997</v>
      </c>
      <c r="ARY9">
        <v>8.1079749999999997</v>
      </c>
      <c r="ARZ9">
        <v>8.8579749999999997</v>
      </c>
      <c r="ASA9">
        <v>9.6079749999999997</v>
      </c>
      <c r="ASB9">
        <v>11.107975</v>
      </c>
      <c r="ASC9">
        <v>12.607975</v>
      </c>
      <c r="ASD9">
        <v>14.107975</v>
      </c>
      <c r="ASE9">
        <v>15.607975</v>
      </c>
      <c r="ASF9">
        <v>17.107975</v>
      </c>
      <c r="ASG9">
        <v>18.607975</v>
      </c>
      <c r="ASH9">
        <v>20.107975</v>
      </c>
      <c r="ASI9">
        <v>21.607975</v>
      </c>
      <c r="ASJ9">
        <v>23.107975</v>
      </c>
      <c r="ASK9">
        <v>24.607975</v>
      </c>
      <c r="ASL9">
        <v>26.107975</v>
      </c>
      <c r="ASM9">
        <v>27.607975</v>
      </c>
      <c r="ASN9">
        <v>29.107975</v>
      </c>
      <c r="ASO9">
        <v>30.607975</v>
      </c>
      <c r="ASP9">
        <v>32.107975000000003</v>
      </c>
      <c r="ASQ9">
        <v>33.607975000000003</v>
      </c>
      <c r="ASR9">
        <v>34.39129844</v>
      </c>
      <c r="ASS9">
        <v>33.994563229999997</v>
      </c>
      <c r="AST9">
        <v>8.2500000000000004E-3</v>
      </c>
      <c r="ASU9">
        <v>0.60824999999999996</v>
      </c>
      <c r="ASV9">
        <v>1.20825</v>
      </c>
      <c r="ASW9">
        <v>1.8082499999999999</v>
      </c>
      <c r="ASX9">
        <v>2.4082499999999998</v>
      </c>
      <c r="ASY9">
        <v>3.0082499999999999</v>
      </c>
      <c r="ASZ9">
        <v>3.7582499999999999</v>
      </c>
      <c r="ATA9">
        <v>4.5082500000000003</v>
      </c>
      <c r="ATB9">
        <v>5.2582500000000003</v>
      </c>
      <c r="ATC9">
        <v>6.0082500000000003</v>
      </c>
      <c r="ATD9">
        <v>6.7582500000000003</v>
      </c>
      <c r="ATE9">
        <v>7.5082500000000003</v>
      </c>
      <c r="ATF9">
        <v>8.2582500000000003</v>
      </c>
      <c r="ATG9">
        <v>9.0082500000000003</v>
      </c>
      <c r="ATH9">
        <v>10.50825</v>
      </c>
      <c r="ATI9">
        <v>12.00825</v>
      </c>
      <c r="ATJ9">
        <v>13.50825</v>
      </c>
      <c r="ATK9">
        <v>15.00825</v>
      </c>
      <c r="ATL9">
        <v>16.50825</v>
      </c>
      <c r="ATM9">
        <v>18.00825</v>
      </c>
      <c r="ATN9">
        <v>19.50825</v>
      </c>
      <c r="ATO9">
        <v>21.00825</v>
      </c>
      <c r="ATP9">
        <v>22.50825</v>
      </c>
      <c r="ATQ9">
        <v>24.00825</v>
      </c>
      <c r="ATR9">
        <v>25.50825</v>
      </c>
      <c r="ATS9">
        <v>27.00825</v>
      </c>
      <c r="ATT9">
        <v>28.50825</v>
      </c>
      <c r="ATU9">
        <v>30.00825</v>
      </c>
      <c r="ATV9">
        <v>31.50825</v>
      </c>
      <c r="ATW9">
        <v>33.008249999999997</v>
      </c>
      <c r="ATX9">
        <v>34.131695759999999</v>
      </c>
      <c r="ATY9">
        <v>33.759428939999999</v>
      </c>
      <c r="ATZ9">
        <v>8.5249999999999996E-3</v>
      </c>
      <c r="AUA9">
        <v>0.60852499999999998</v>
      </c>
      <c r="AUB9">
        <v>1.2085250000000001</v>
      </c>
      <c r="AUC9">
        <v>1.8085249999999999</v>
      </c>
      <c r="AUD9">
        <v>2.408525</v>
      </c>
      <c r="AUE9">
        <v>3.158525</v>
      </c>
      <c r="AUF9">
        <v>3.908525</v>
      </c>
      <c r="AUG9">
        <v>4.658525</v>
      </c>
      <c r="AUH9">
        <v>5.408525</v>
      </c>
      <c r="AUI9">
        <v>6.158525</v>
      </c>
      <c r="AUJ9">
        <v>6.908525</v>
      </c>
      <c r="AUK9">
        <v>7.658525</v>
      </c>
      <c r="AUL9">
        <v>8.4085249999999991</v>
      </c>
      <c r="AUM9">
        <v>9.9085249999999991</v>
      </c>
      <c r="AUN9">
        <v>11.408524999999999</v>
      </c>
      <c r="AUO9">
        <v>12.908524999999999</v>
      </c>
      <c r="AUP9">
        <v>14.408524999999999</v>
      </c>
      <c r="AUQ9">
        <v>15.908524999999999</v>
      </c>
      <c r="AUR9">
        <v>17.408525000000001</v>
      </c>
      <c r="AUS9">
        <v>18.908525000000001</v>
      </c>
      <c r="AUT9">
        <v>20.408525000000001</v>
      </c>
      <c r="AUU9">
        <v>21.908525000000001</v>
      </c>
      <c r="AUV9">
        <v>23.408525000000001</v>
      </c>
      <c r="AUW9">
        <v>24.908525000000001</v>
      </c>
      <c r="AUX9">
        <v>26.408525000000001</v>
      </c>
      <c r="AUY9">
        <v>27.908525000000001</v>
      </c>
      <c r="AUZ9">
        <v>29.408525000000001</v>
      </c>
      <c r="AVA9">
        <v>30.908525000000001</v>
      </c>
      <c r="AVB9">
        <v>32.408524999999997</v>
      </c>
      <c r="AVC9">
        <v>33.84677216</v>
      </c>
      <c r="AVD9">
        <v>33.498521240000002</v>
      </c>
      <c r="AVE9">
        <v>8.8000000000000005E-3</v>
      </c>
      <c r="AVF9">
        <v>0.60880000000000001</v>
      </c>
      <c r="AVG9">
        <v>1.2088000000000001</v>
      </c>
      <c r="AVH9">
        <v>1.8088</v>
      </c>
      <c r="AVI9">
        <v>2.5588000000000002</v>
      </c>
      <c r="AVJ9">
        <v>3.3088000000000002</v>
      </c>
      <c r="AVK9">
        <v>4.0587999999999997</v>
      </c>
      <c r="AVL9">
        <v>4.8087999999999997</v>
      </c>
      <c r="AVM9">
        <v>5.5587999999999997</v>
      </c>
      <c r="AVN9">
        <v>6.3087999999999997</v>
      </c>
      <c r="AVO9">
        <v>7.0587999999999997</v>
      </c>
      <c r="AVP9">
        <v>7.8087999999999997</v>
      </c>
      <c r="AVQ9">
        <v>9.3087999999999997</v>
      </c>
      <c r="AVR9">
        <v>10.8088</v>
      </c>
      <c r="AVS9">
        <v>12.3088</v>
      </c>
      <c r="AVT9">
        <v>13.8088</v>
      </c>
      <c r="AVU9">
        <v>15.3088</v>
      </c>
      <c r="AVV9">
        <v>16.808800000000002</v>
      </c>
      <c r="AVW9">
        <v>18.308800000000002</v>
      </c>
      <c r="AVX9">
        <v>19.808800000000002</v>
      </c>
      <c r="AVY9">
        <v>21.308800000000002</v>
      </c>
      <c r="AVZ9">
        <v>22.808800000000002</v>
      </c>
      <c r="AWA9">
        <v>24.308800000000002</v>
      </c>
      <c r="AWB9">
        <v>25.808800000000002</v>
      </c>
      <c r="AWC9">
        <v>27.308800000000002</v>
      </c>
      <c r="AWD9">
        <v>28.808800000000002</v>
      </c>
      <c r="AWE9">
        <v>30.308800000000002</v>
      </c>
      <c r="AWF9">
        <v>31.808800000000002</v>
      </c>
      <c r="AWG9">
        <v>33.308799999999998</v>
      </c>
      <c r="AWH9">
        <v>33.213986419999998</v>
      </c>
      <c r="AWI9">
        <v>32.889351499999997</v>
      </c>
      <c r="AWJ9">
        <v>9.0749999999999997E-3</v>
      </c>
      <c r="AWK9">
        <v>0.60907500000000003</v>
      </c>
      <c r="AWL9">
        <v>1.2090749999999999</v>
      </c>
      <c r="AWM9">
        <v>1.9590749999999999</v>
      </c>
      <c r="AWN9">
        <v>2.7090749999999999</v>
      </c>
      <c r="AWO9">
        <v>3.4590749999999999</v>
      </c>
      <c r="AWP9">
        <v>4.2090750000000003</v>
      </c>
      <c r="AWQ9">
        <v>4.9590750000000003</v>
      </c>
      <c r="AWR9">
        <v>5.7090750000000003</v>
      </c>
      <c r="AWS9">
        <v>6.4590750000000003</v>
      </c>
      <c r="AWT9">
        <v>7.2090750000000003</v>
      </c>
      <c r="AWU9">
        <v>8.7090750000000003</v>
      </c>
      <c r="AWV9">
        <v>10.209075</v>
      </c>
      <c r="AWW9">
        <v>11.709075</v>
      </c>
      <c r="AWX9">
        <v>13.209075</v>
      </c>
      <c r="AWY9">
        <v>14.709075</v>
      </c>
      <c r="AWZ9">
        <v>16.209074999999999</v>
      </c>
      <c r="AXA9">
        <v>17.709074999999999</v>
      </c>
      <c r="AXB9">
        <v>19.209074999999999</v>
      </c>
      <c r="AXC9">
        <v>20.709074999999999</v>
      </c>
      <c r="AXD9">
        <v>22.209074999999999</v>
      </c>
      <c r="AXE9">
        <v>23.709074999999999</v>
      </c>
      <c r="AXF9">
        <v>25.209074999999999</v>
      </c>
      <c r="AXG9">
        <v>26.709074999999999</v>
      </c>
      <c r="AXH9">
        <v>28.209074999999999</v>
      </c>
      <c r="AXI9">
        <v>29.709074999999999</v>
      </c>
      <c r="AXJ9">
        <v>31.209074999999999</v>
      </c>
      <c r="AXK9">
        <v>32.709074999999999</v>
      </c>
      <c r="AXL9">
        <v>32.907706419999997</v>
      </c>
      <c r="AXM9">
        <v>32.606332719999997</v>
      </c>
      <c r="AXN9">
        <v>9.3500000000000007E-3</v>
      </c>
      <c r="AXO9">
        <v>0.60934999999999995</v>
      </c>
      <c r="AXP9">
        <v>1.3593500000000001</v>
      </c>
      <c r="AXQ9">
        <v>2.1093500000000001</v>
      </c>
      <c r="AXR9">
        <v>2.8593500000000001</v>
      </c>
      <c r="AXS9">
        <v>3.6093500000000001</v>
      </c>
      <c r="AXT9">
        <v>4.3593500000000001</v>
      </c>
      <c r="AXU9">
        <v>5.1093500000000001</v>
      </c>
      <c r="AXV9">
        <v>5.8593500000000001</v>
      </c>
      <c r="AXW9">
        <v>6.6093500000000001</v>
      </c>
      <c r="AXX9">
        <v>8.1093499999999992</v>
      </c>
      <c r="AXY9">
        <v>9.6093499999999992</v>
      </c>
      <c r="AXZ9">
        <v>11.109349999999999</v>
      </c>
      <c r="AYA9">
        <v>12.609349999999999</v>
      </c>
      <c r="AYB9">
        <v>14.109349999999999</v>
      </c>
      <c r="AYC9">
        <v>15.609349999999999</v>
      </c>
      <c r="AYD9">
        <v>17.109349999999999</v>
      </c>
      <c r="AYE9">
        <v>18.609349999999999</v>
      </c>
      <c r="AYF9">
        <v>20.109349999999999</v>
      </c>
      <c r="AYG9">
        <v>21.609349999999999</v>
      </c>
      <c r="AYH9">
        <v>23.109349999999999</v>
      </c>
      <c r="AYI9">
        <v>24.609349999999999</v>
      </c>
      <c r="AYJ9">
        <v>26.109349999999999</v>
      </c>
      <c r="AYK9">
        <v>27.609349999999999</v>
      </c>
      <c r="AYL9">
        <v>29.109349999999999</v>
      </c>
      <c r="AYM9">
        <v>30.609349999999999</v>
      </c>
      <c r="AYN9">
        <v>32.109349999999999</v>
      </c>
      <c r="AYO9">
        <v>32.581338150000001</v>
      </c>
      <c r="AYP9">
        <v>32.302909530000001</v>
      </c>
      <c r="AYQ9">
        <v>9.6249999999999999E-3</v>
      </c>
      <c r="AYR9">
        <v>0.75962499999999999</v>
      </c>
      <c r="AYS9">
        <v>1.509625</v>
      </c>
      <c r="AYT9">
        <v>2.2596250000000002</v>
      </c>
      <c r="AYU9">
        <v>3.0096250000000002</v>
      </c>
      <c r="AYV9">
        <v>3.7596250000000002</v>
      </c>
      <c r="AYW9">
        <v>4.5096249999999998</v>
      </c>
      <c r="AYX9">
        <v>5.2596249999999998</v>
      </c>
      <c r="AYY9">
        <v>6.0096249999999998</v>
      </c>
      <c r="AYZ9">
        <v>7.5096249999999998</v>
      </c>
      <c r="AZA9">
        <v>9.0096249999999998</v>
      </c>
      <c r="AZB9">
        <v>10.509625</v>
      </c>
      <c r="AZC9">
        <v>12.009625</v>
      </c>
      <c r="AZD9">
        <v>13.509625</v>
      </c>
      <c r="AZE9">
        <v>15.009625</v>
      </c>
      <c r="AZF9">
        <v>16.509625</v>
      </c>
      <c r="AZG9">
        <v>18.009625</v>
      </c>
      <c r="AZH9">
        <v>19.509625</v>
      </c>
      <c r="AZI9">
        <v>21.009625</v>
      </c>
      <c r="AZJ9">
        <v>22.509625</v>
      </c>
      <c r="AZK9">
        <v>24.009625</v>
      </c>
      <c r="AZL9">
        <v>25.509625</v>
      </c>
      <c r="AZM9">
        <v>27.009625</v>
      </c>
      <c r="AZN9">
        <v>28.509625</v>
      </c>
      <c r="AZO9">
        <v>30.009625</v>
      </c>
      <c r="AZP9">
        <v>31.509625</v>
      </c>
      <c r="AZQ9">
        <v>32.236346109999999</v>
      </c>
      <c r="AZR9">
        <v>31.980579609999999</v>
      </c>
      <c r="AZS9">
        <v>0.15989999999999999</v>
      </c>
      <c r="AZT9">
        <v>0.90990000000000004</v>
      </c>
      <c r="AZU9">
        <v>1.6598999999999999</v>
      </c>
      <c r="AZV9">
        <v>2.4098999999999999</v>
      </c>
      <c r="AZW9">
        <v>3.1598999999999999</v>
      </c>
      <c r="AZX9">
        <v>3.9098999999999999</v>
      </c>
      <c r="AZY9">
        <v>4.6599000000000004</v>
      </c>
      <c r="AZZ9">
        <v>5.4099000000000004</v>
      </c>
      <c r="BAA9">
        <v>6.9099000000000004</v>
      </c>
      <c r="BAB9">
        <v>8.4099000000000004</v>
      </c>
      <c r="BAC9">
        <v>9.9099000000000004</v>
      </c>
      <c r="BAD9">
        <v>11.4099</v>
      </c>
      <c r="BAE9">
        <v>12.9099</v>
      </c>
      <c r="BAF9">
        <v>14.4099</v>
      </c>
      <c r="BAG9">
        <v>15.9099</v>
      </c>
      <c r="BAH9">
        <v>17.4099</v>
      </c>
      <c r="BAI9">
        <v>18.9099</v>
      </c>
      <c r="BAJ9">
        <v>20.4099</v>
      </c>
      <c r="BAK9">
        <v>21.9099</v>
      </c>
      <c r="BAL9">
        <v>23.4099</v>
      </c>
      <c r="BAM9">
        <v>24.9099</v>
      </c>
      <c r="BAN9">
        <v>26.4099</v>
      </c>
      <c r="BAO9">
        <v>27.9099</v>
      </c>
      <c r="BAP9">
        <v>29.4099</v>
      </c>
      <c r="BAQ9">
        <v>30.9099</v>
      </c>
      <c r="BAR9">
        <v>31.874029570000001</v>
      </c>
      <c r="BAS9">
        <v>31.640670650000001</v>
      </c>
      <c r="BAT9">
        <v>0.31017499999999998</v>
      </c>
      <c r="BAU9">
        <v>1.0601750000000001</v>
      </c>
      <c r="BAV9">
        <v>1.8101750000000001</v>
      </c>
      <c r="BAW9">
        <v>2.5601750000000001</v>
      </c>
      <c r="BAX9">
        <v>3.3101750000000001</v>
      </c>
      <c r="BAY9">
        <v>4.0601750000000001</v>
      </c>
      <c r="BAZ9">
        <v>4.8101750000000001</v>
      </c>
      <c r="BBA9">
        <v>6.3101750000000001</v>
      </c>
      <c r="BBB9">
        <v>7.8101750000000001</v>
      </c>
      <c r="BBC9">
        <v>9.3101749999999992</v>
      </c>
      <c r="BBD9">
        <v>10.810174999999999</v>
      </c>
      <c r="BBE9">
        <v>12.310174999999999</v>
      </c>
      <c r="BBF9">
        <v>13.810174999999999</v>
      </c>
      <c r="BBG9">
        <v>15.310174999999999</v>
      </c>
      <c r="BBH9">
        <v>16.810175000000001</v>
      </c>
      <c r="BBI9">
        <v>18.310175000000001</v>
      </c>
      <c r="BBJ9">
        <v>19.810175000000001</v>
      </c>
      <c r="BBK9">
        <v>21.310175000000001</v>
      </c>
      <c r="BBL9">
        <v>22.810175000000001</v>
      </c>
      <c r="BBM9">
        <v>24.310175000000001</v>
      </c>
      <c r="BBN9">
        <v>25.810175000000001</v>
      </c>
      <c r="BBO9">
        <v>27.310175000000001</v>
      </c>
      <c r="BBP9">
        <v>28.810175000000001</v>
      </c>
      <c r="BBQ9">
        <v>30.310175000000001</v>
      </c>
      <c r="BBR9">
        <v>31.49554535</v>
      </c>
      <c r="BBS9">
        <v>31.28436378</v>
      </c>
      <c r="BBT9">
        <v>31.073182209999999</v>
      </c>
      <c r="BBU9">
        <v>0.46045000000000003</v>
      </c>
      <c r="BBV9">
        <v>1.21045</v>
      </c>
      <c r="BBW9">
        <v>1.96045</v>
      </c>
      <c r="BBX9">
        <v>2.7104499999999998</v>
      </c>
      <c r="BBY9">
        <v>3.4604499999999998</v>
      </c>
      <c r="BBZ9">
        <v>4.2104499999999998</v>
      </c>
      <c r="BCA9">
        <v>5.7104499999999998</v>
      </c>
      <c r="BCB9">
        <v>7.2104499999999998</v>
      </c>
      <c r="BCC9">
        <v>8.7104499999999998</v>
      </c>
      <c r="BCD9">
        <v>10.21045</v>
      </c>
      <c r="BCE9">
        <v>11.71045</v>
      </c>
      <c r="BCF9">
        <v>13.21045</v>
      </c>
      <c r="BCG9">
        <v>14.71045</v>
      </c>
      <c r="BCH9">
        <v>16.210450000000002</v>
      </c>
      <c r="BCI9">
        <v>17.710450000000002</v>
      </c>
      <c r="BCJ9">
        <v>19.210450000000002</v>
      </c>
      <c r="BCK9">
        <v>20.710450000000002</v>
      </c>
      <c r="BCL9">
        <v>22.210450000000002</v>
      </c>
      <c r="BCM9">
        <v>23.710450000000002</v>
      </c>
      <c r="BCN9">
        <v>25.210450000000002</v>
      </c>
      <c r="BCO9">
        <v>26.710450000000002</v>
      </c>
      <c r="BCP9">
        <v>28.210450000000002</v>
      </c>
      <c r="BCQ9">
        <v>29.710450000000002</v>
      </c>
      <c r="BCR9">
        <v>31.10192696</v>
      </c>
      <c r="BCS9">
        <v>30.912713310000001</v>
      </c>
      <c r="BCT9">
        <v>30.723499660000002</v>
      </c>
      <c r="BCU9">
        <v>0.61072499999999996</v>
      </c>
      <c r="BCV9">
        <v>1.360725</v>
      </c>
      <c r="BCW9">
        <v>2.110725</v>
      </c>
      <c r="BCX9">
        <v>2.860725</v>
      </c>
      <c r="BCY9">
        <v>3.610725</v>
      </c>
      <c r="BCZ9">
        <v>5.1107250000000004</v>
      </c>
      <c r="BDA9">
        <v>6.6107250000000004</v>
      </c>
      <c r="BDB9">
        <v>8.1107250000000004</v>
      </c>
      <c r="BDC9">
        <v>9.6107250000000004</v>
      </c>
      <c r="BDD9">
        <v>11.110725</v>
      </c>
      <c r="BDE9">
        <v>12.610725</v>
      </c>
      <c r="BDF9">
        <v>14.110725</v>
      </c>
      <c r="BDG9">
        <v>15.610725</v>
      </c>
      <c r="BDH9">
        <v>17.110724999999999</v>
      </c>
      <c r="BDI9">
        <v>18.610724999999999</v>
      </c>
      <c r="BDJ9">
        <v>20.110724999999999</v>
      </c>
      <c r="BDK9">
        <v>21.610724999999999</v>
      </c>
      <c r="BDL9">
        <v>23.110724999999999</v>
      </c>
      <c r="BDM9">
        <v>24.610724999999999</v>
      </c>
      <c r="BDN9">
        <v>26.110724999999999</v>
      </c>
      <c r="BDO9">
        <v>27.610724999999999</v>
      </c>
      <c r="BDP9">
        <v>29.110724999999999</v>
      </c>
      <c r="BDQ9">
        <v>30.610724999999999</v>
      </c>
      <c r="BDR9">
        <v>30.526663379999999</v>
      </c>
      <c r="BDS9">
        <v>30.359225940000002</v>
      </c>
      <c r="BDT9">
        <v>1.0999999999999999E-2</v>
      </c>
      <c r="BDU9">
        <v>0.76100000000000001</v>
      </c>
      <c r="BDV9">
        <v>1.5109999999999999</v>
      </c>
      <c r="BDW9">
        <v>2.2610000000000001</v>
      </c>
      <c r="BDX9">
        <v>3.0110000000000001</v>
      </c>
      <c r="BDY9">
        <v>4.5110000000000001</v>
      </c>
      <c r="BDZ9">
        <v>6.0110000000000001</v>
      </c>
      <c r="BEA9">
        <v>7.5110000000000001</v>
      </c>
      <c r="BEB9">
        <v>9.0109999999999992</v>
      </c>
      <c r="BEC9">
        <v>10.510999999999999</v>
      </c>
      <c r="BED9">
        <v>12.010999999999999</v>
      </c>
      <c r="BEE9">
        <v>13.510999999999999</v>
      </c>
      <c r="BEF9">
        <v>15.010999999999999</v>
      </c>
      <c r="BEG9">
        <v>16.510999999999999</v>
      </c>
      <c r="BEH9">
        <v>18.010999999999999</v>
      </c>
      <c r="BEI9">
        <v>19.510999999999999</v>
      </c>
      <c r="BEJ9">
        <v>21.010999999999999</v>
      </c>
      <c r="BEK9">
        <v>22.510999999999999</v>
      </c>
      <c r="BEL9">
        <v>24.010999999999999</v>
      </c>
      <c r="BEM9">
        <v>25.510999999999999</v>
      </c>
      <c r="BEN9">
        <v>27.010999999999999</v>
      </c>
      <c r="BEO9">
        <v>28.510999999999999</v>
      </c>
      <c r="BEP9">
        <v>30.010999999999999</v>
      </c>
      <c r="BEQ9">
        <v>30.127062160000001</v>
      </c>
      <c r="BER9">
        <v>29.981224229999999</v>
      </c>
      <c r="BES9">
        <v>0.161275</v>
      </c>
      <c r="BET9">
        <v>0.91127499999999995</v>
      </c>
      <c r="BEU9">
        <v>1.6612750000000001</v>
      </c>
      <c r="BEV9">
        <v>2.4112749999999998</v>
      </c>
      <c r="BEW9">
        <v>3.9112749999999998</v>
      </c>
      <c r="BEX9">
        <v>5.4112749999999998</v>
      </c>
      <c r="BEY9">
        <v>6.9112749999999998</v>
      </c>
      <c r="BEZ9">
        <v>8.4112749999999998</v>
      </c>
      <c r="BFA9">
        <v>9.9112749999999998</v>
      </c>
      <c r="BFB9">
        <v>11.411275</v>
      </c>
      <c r="BFC9">
        <v>12.911275</v>
      </c>
      <c r="BFD9">
        <v>14.411275</v>
      </c>
      <c r="BFE9">
        <v>15.911275</v>
      </c>
      <c r="BFF9">
        <v>17.411275</v>
      </c>
      <c r="BFG9">
        <v>18.911275</v>
      </c>
      <c r="BFH9">
        <v>20.411275</v>
      </c>
      <c r="BFI9">
        <v>21.911275</v>
      </c>
      <c r="BFJ9">
        <v>23.411275</v>
      </c>
      <c r="BFK9">
        <v>24.911275</v>
      </c>
      <c r="BFL9">
        <v>26.411275</v>
      </c>
      <c r="BFM9">
        <v>27.911275</v>
      </c>
      <c r="BFN9">
        <v>29.411275</v>
      </c>
      <c r="BFO9">
        <v>29.714673919999999</v>
      </c>
      <c r="BFP9">
        <v>29.590271529999999</v>
      </c>
      <c r="BFQ9">
        <v>0.31154999999999999</v>
      </c>
      <c r="BFR9">
        <v>1.06155</v>
      </c>
      <c r="BFS9">
        <v>1.81155</v>
      </c>
      <c r="BFT9">
        <v>3.31155</v>
      </c>
      <c r="BFU9">
        <v>4.8115500000000004</v>
      </c>
      <c r="BFV9">
        <v>6.3115500000000004</v>
      </c>
      <c r="BFW9">
        <v>7.8115500000000004</v>
      </c>
      <c r="BFX9">
        <v>9.3115500000000004</v>
      </c>
      <c r="BFY9">
        <v>10.81155</v>
      </c>
      <c r="BFZ9">
        <v>12.31155</v>
      </c>
      <c r="BGA9">
        <v>13.81155</v>
      </c>
      <c r="BGB9">
        <v>15.31155</v>
      </c>
      <c r="BGC9">
        <v>16.81155</v>
      </c>
      <c r="BGD9">
        <v>18.31155</v>
      </c>
      <c r="BGE9">
        <v>19.81155</v>
      </c>
      <c r="BGF9">
        <v>21.31155</v>
      </c>
      <c r="BGG9">
        <v>22.81155</v>
      </c>
      <c r="BGH9">
        <v>24.31155</v>
      </c>
      <c r="BGI9">
        <v>25.81155</v>
      </c>
      <c r="BGJ9">
        <v>27.31155</v>
      </c>
      <c r="BGK9">
        <v>28.81155</v>
      </c>
      <c r="BGL9">
        <v>29.290189420000001</v>
      </c>
      <c r="BGM9">
        <v>29.187069229999999</v>
      </c>
      <c r="BGN9">
        <v>29.08394904</v>
      </c>
      <c r="BGO9">
        <v>0.46182499999999999</v>
      </c>
      <c r="BGP9">
        <v>1.2118249999999999</v>
      </c>
      <c r="BGQ9">
        <v>2.7118250000000002</v>
      </c>
      <c r="BGR9">
        <v>4.2118250000000002</v>
      </c>
      <c r="BGS9">
        <v>5.7118250000000002</v>
      </c>
      <c r="BGT9">
        <v>7.2118250000000002</v>
      </c>
      <c r="BGU9">
        <v>8.7118249999999993</v>
      </c>
      <c r="BGV9">
        <v>10.211824999999999</v>
      </c>
      <c r="BGW9">
        <v>11.711824999999999</v>
      </c>
      <c r="BGX9">
        <v>13.211824999999999</v>
      </c>
      <c r="BGY9">
        <v>14.711824999999999</v>
      </c>
      <c r="BGZ9">
        <v>16.211825000000001</v>
      </c>
      <c r="BHA9">
        <v>17.711825000000001</v>
      </c>
      <c r="BHB9">
        <v>19.211825000000001</v>
      </c>
      <c r="BHC9">
        <v>20.711825000000001</v>
      </c>
      <c r="BHD9">
        <v>22.211825000000001</v>
      </c>
      <c r="BHE9">
        <v>23.711825000000001</v>
      </c>
      <c r="BHF9">
        <v>25.211825000000001</v>
      </c>
      <c r="BHG9">
        <v>26.711825000000001</v>
      </c>
      <c r="BHH9">
        <v>28.211825000000001</v>
      </c>
      <c r="BHI9">
        <v>28.854234829999999</v>
      </c>
      <c r="BHJ9">
        <v>28.772252349999999</v>
      </c>
      <c r="BHK9">
        <v>28.690269870000002</v>
      </c>
      <c r="BHL9">
        <v>0.61209999999999998</v>
      </c>
      <c r="BHM9">
        <v>2.1120999999999999</v>
      </c>
      <c r="BHN9">
        <v>3.6120999999999999</v>
      </c>
      <c r="BHO9">
        <v>5.1120999999999999</v>
      </c>
      <c r="BHP9">
        <v>6.6120999999999999</v>
      </c>
      <c r="BHQ9">
        <v>8.1120999999999999</v>
      </c>
      <c r="BHR9">
        <v>9.6120999999999999</v>
      </c>
      <c r="BHS9">
        <v>11.1121</v>
      </c>
      <c r="BHT9">
        <v>12.6121</v>
      </c>
      <c r="BHU9">
        <v>14.1121</v>
      </c>
      <c r="BHV9">
        <v>15.6121</v>
      </c>
      <c r="BHW9">
        <v>17.112100000000002</v>
      </c>
      <c r="BHX9">
        <v>18.612100000000002</v>
      </c>
      <c r="BHY9">
        <v>20.112100000000002</v>
      </c>
      <c r="BHZ9">
        <v>21.612100000000002</v>
      </c>
      <c r="BIA9">
        <v>23.112100000000002</v>
      </c>
      <c r="BIB9">
        <v>24.612100000000002</v>
      </c>
      <c r="BIC9">
        <v>26.112100000000002</v>
      </c>
      <c r="BID9">
        <v>27.612100000000002</v>
      </c>
      <c r="BIE9">
        <v>28.407379349999999</v>
      </c>
      <c r="BIF9">
        <v>28.346397400000001</v>
      </c>
      <c r="BIG9">
        <v>28.285415449999999</v>
      </c>
      <c r="BIH9">
        <v>1.2375000000000001E-2</v>
      </c>
      <c r="BII9">
        <v>1.512375</v>
      </c>
      <c r="BIJ9">
        <v>3.012375</v>
      </c>
      <c r="BIK9">
        <v>4.5123749999999996</v>
      </c>
      <c r="BIL9">
        <v>6.0123749999999996</v>
      </c>
      <c r="BIM9">
        <v>7.5123749999999996</v>
      </c>
      <c r="BIN9">
        <v>9.0123750000000005</v>
      </c>
      <c r="BIO9">
        <v>10.512375</v>
      </c>
      <c r="BIP9">
        <v>12.012375</v>
      </c>
      <c r="BIQ9">
        <v>13.512375</v>
      </c>
      <c r="BIR9">
        <v>15.012375</v>
      </c>
      <c r="BIS9">
        <v>16.512374999999999</v>
      </c>
      <c r="BIT9">
        <v>18.012374999999999</v>
      </c>
      <c r="BIU9">
        <v>19.512374999999999</v>
      </c>
      <c r="BIV9">
        <v>21.012374999999999</v>
      </c>
      <c r="BIW9">
        <v>22.512374999999999</v>
      </c>
      <c r="BIX9">
        <v>24.012374999999999</v>
      </c>
      <c r="BIY9">
        <v>25.512374999999999</v>
      </c>
      <c r="BIZ9">
        <v>27.012374999999999</v>
      </c>
      <c r="BJA9">
        <v>27.95014196</v>
      </c>
      <c r="BJB9">
        <v>27.910029269999999</v>
      </c>
      <c r="BJC9">
        <v>27.869916589999999</v>
      </c>
      <c r="BJD9">
        <v>0.91264999999999996</v>
      </c>
      <c r="BJE9">
        <v>2.4126500000000002</v>
      </c>
      <c r="BJF9">
        <v>3.9126500000000002</v>
      </c>
      <c r="BJG9">
        <v>5.4126500000000002</v>
      </c>
      <c r="BJH9">
        <v>6.9126500000000002</v>
      </c>
      <c r="BJI9">
        <v>8.4126499999999993</v>
      </c>
      <c r="BJJ9">
        <v>9.9126499999999993</v>
      </c>
      <c r="BJK9">
        <v>11.412649999999999</v>
      </c>
      <c r="BJL9">
        <v>12.912649999999999</v>
      </c>
      <c r="BJM9">
        <v>14.412649999999999</v>
      </c>
      <c r="BJN9">
        <v>15.912649999999999</v>
      </c>
      <c r="BJO9">
        <v>17.412649999999999</v>
      </c>
      <c r="BJP9">
        <v>18.912649999999999</v>
      </c>
      <c r="BJQ9">
        <v>20.412649999999999</v>
      </c>
      <c r="BJR9">
        <v>21.912649999999999</v>
      </c>
      <c r="BJS9">
        <v>23.412649999999999</v>
      </c>
      <c r="BJT9">
        <v>24.912649999999999</v>
      </c>
      <c r="BJU9">
        <v>26.412649999999999</v>
      </c>
      <c r="BJV9">
        <v>27.482997130000001</v>
      </c>
      <c r="BJW9">
        <v>27.463627150000001</v>
      </c>
      <c r="BJX9">
        <v>27.44425717</v>
      </c>
      <c r="BJY9">
        <v>0.31292500000000001</v>
      </c>
      <c r="BJZ9">
        <v>1.8129249999999999</v>
      </c>
      <c r="BKA9">
        <v>3.3129249999999999</v>
      </c>
      <c r="BKB9">
        <v>4.8129249999999999</v>
      </c>
      <c r="BKC9">
        <v>6.3129249999999999</v>
      </c>
      <c r="BKD9">
        <v>7.8129249999999999</v>
      </c>
      <c r="BKE9">
        <v>9.3129249999999999</v>
      </c>
      <c r="BKF9">
        <v>10.812925</v>
      </c>
      <c r="BKG9">
        <v>12.312925</v>
      </c>
      <c r="BKH9">
        <v>13.812925</v>
      </c>
      <c r="BKI9">
        <v>15.312925</v>
      </c>
      <c r="BKJ9">
        <v>16.812925</v>
      </c>
      <c r="BKK9">
        <v>18.312925</v>
      </c>
      <c r="BKL9">
        <v>19.812925</v>
      </c>
      <c r="BKM9">
        <v>21.312925</v>
      </c>
      <c r="BKN9">
        <v>22.812925</v>
      </c>
      <c r="BKO9">
        <v>24.312925</v>
      </c>
      <c r="BKP9">
        <v>25.812925</v>
      </c>
      <c r="BKQ9">
        <v>27.006379890000002</v>
      </c>
      <c r="BKR9">
        <v>27.00762971</v>
      </c>
      <c r="BKS9">
        <v>27.008879539999999</v>
      </c>
      <c r="BKT9">
        <v>27.010129370000001</v>
      </c>
      <c r="BKU9">
        <v>1.2132000000000001</v>
      </c>
      <c r="BKV9">
        <v>2.7132000000000001</v>
      </c>
      <c r="BKW9">
        <v>4.2131999999999996</v>
      </c>
      <c r="BKX9">
        <v>5.7131999999999996</v>
      </c>
      <c r="BKY9">
        <v>7.2131999999999996</v>
      </c>
      <c r="BKZ9">
        <v>8.7132000000000005</v>
      </c>
      <c r="BLA9">
        <v>10.213200000000001</v>
      </c>
      <c r="BLB9">
        <v>11.713200000000001</v>
      </c>
      <c r="BLC9">
        <v>13.213200000000001</v>
      </c>
      <c r="BLD9">
        <v>14.713200000000001</v>
      </c>
      <c r="BLE9">
        <v>16.213200000000001</v>
      </c>
      <c r="BLF9">
        <v>17.713200000000001</v>
      </c>
      <c r="BLG9">
        <v>19.213200000000001</v>
      </c>
      <c r="BLH9">
        <v>20.713200000000001</v>
      </c>
      <c r="BLI9">
        <v>22.213200000000001</v>
      </c>
      <c r="BLJ9">
        <v>23.713200000000001</v>
      </c>
      <c r="BLK9">
        <v>25.213200000000001</v>
      </c>
      <c r="BLL9">
        <v>26.520690170000002</v>
      </c>
      <c r="BLM9">
        <v>26.542439640000001</v>
      </c>
      <c r="BLN9">
        <v>26.564189110000001</v>
      </c>
      <c r="BLO9">
        <v>26.58593857</v>
      </c>
      <c r="BLP9">
        <v>0.61347499999999999</v>
      </c>
      <c r="BLQ9">
        <v>2.1134750000000002</v>
      </c>
      <c r="BLR9">
        <v>3.6134750000000002</v>
      </c>
      <c r="BLS9">
        <v>5.1134750000000002</v>
      </c>
      <c r="BLT9">
        <v>6.6134750000000002</v>
      </c>
      <c r="BLU9">
        <v>8.1134749999999993</v>
      </c>
      <c r="BLV9">
        <v>9.6134749999999993</v>
      </c>
      <c r="BLW9">
        <v>11.113474999999999</v>
      </c>
      <c r="BLX9">
        <v>12.613474999999999</v>
      </c>
      <c r="BLY9">
        <v>14.113474999999999</v>
      </c>
      <c r="BLZ9">
        <v>15.613474999999999</v>
      </c>
      <c r="BMA9">
        <v>17.113475000000001</v>
      </c>
      <c r="BMB9">
        <v>18.613475000000001</v>
      </c>
      <c r="BMC9">
        <v>20.113475000000001</v>
      </c>
      <c r="BMD9">
        <v>21.613475000000001</v>
      </c>
      <c r="BME9">
        <v>23.113475000000001</v>
      </c>
      <c r="BMF9">
        <v>24.613475000000001</v>
      </c>
      <c r="BMG9">
        <v>26.026296729999999</v>
      </c>
      <c r="BMH9">
        <v>26.068427589999999</v>
      </c>
      <c r="BMI9">
        <v>26.110558449999999</v>
      </c>
      <c r="BMJ9">
        <v>26.15268932</v>
      </c>
      <c r="BMK9">
        <v>1.375E-2</v>
      </c>
      <c r="BML9">
        <v>1.5137499999999999</v>
      </c>
      <c r="BMM9">
        <v>3.0137499999999999</v>
      </c>
      <c r="BMN9">
        <v>4.5137499999999999</v>
      </c>
      <c r="BMO9">
        <v>6.0137499999999999</v>
      </c>
      <c r="BMP9">
        <v>7.5137499999999999</v>
      </c>
      <c r="BMQ9">
        <v>9.0137499999999999</v>
      </c>
      <c r="BMR9">
        <v>10.51375</v>
      </c>
      <c r="BMS9">
        <v>12.01375</v>
      </c>
      <c r="BMT9">
        <v>13.51375</v>
      </c>
      <c r="BMU9">
        <v>15.01375</v>
      </c>
      <c r="BMV9">
        <v>16.513750000000002</v>
      </c>
      <c r="BMW9">
        <v>18.013750000000002</v>
      </c>
      <c r="BMX9">
        <v>19.513750000000002</v>
      </c>
      <c r="BMY9">
        <v>21.013750000000002</v>
      </c>
      <c r="BMZ9">
        <v>22.513750000000002</v>
      </c>
      <c r="BNA9">
        <v>24.013750000000002</v>
      </c>
      <c r="BNB9">
        <v>25.513750000000002</v>
      </c>
      <c r="BNC9">
        <v>25.585935670000001</v>
      </c>
      <c r="BND9">
        <v>25.648330900000001</v>
      </c>
      <c r="BNE9">
        <v>25.710726130000001</v>
      </c>
      <c r="BNF9">
        <v>0.91402499999999998</v>
      </c>
      <c r="BNG9">
        <v>2.4140250000000001</v>
      </c>
      <c r="BNH9">
        <v>3.9140250000000001</v>
      </c>
      <c r="BNI9">
        <v>5.4140249999999996</v>
      </c>
      <c r="BNJ9">
        <v>6.9140249999999996</v>
      </c>
      <c r="BNK9">
        <v>8.4140250000000005</v>
      </c>
      <c r="BNL9">
        <v>9.9140250000000005</v>
      </c>
      <c r="BNM9">
        <v>11.414025000000001</v>
      </c>
      <c r="BNN9">
        <v>12.914025000000001</v>
      </c>
      <c r="BNO9">
        <v>14.414025000000001</v>
      </c>
      <c r="BNP9">
        <v>15.914025000000001</v>
      </c>
      <c r="BNQ9">
        <v>17.414024999999999</v>
      </c>
      <c r="BNR9">
        <v>18.914024999999999</v>
      </c>
      <c r="BNS9">
        <v>20.414024999999999</v>
      </c>
      <c r="BNT9">
        <v>21.914024999999999</v>
      </c>
      <c r="BNU9">
        <v>23.414024999999999</v>
      </c>
      <c r="BNV9">
        <v>23.963819269999998</v>
      </c>
      <c r="BNW9">
        <v>24.0180133</v>
      </c>
      <c r="BNX9">
        <v>24.072207330000001</v>
      </c>
      <c r="BNY9">
        <v>24.126401359999999</v>
      </c>
      <c r="BNZ9">
        <v>0.31430000000000002</v>
      </c>
      <c r="BOA9">
        <v>1.8143</v>
      </c>
      <c r="BOB9">
        <v>3.3142999999999998</v>
      </c>
      <c r="BOC9">
        <v>4.8143000000000002</v>
      </c>
      <c r="BOD9">
        <v>6.3143000000000002</v>
      </c>
      <c r="BOE9">
        <v>7.8143000000000002</v>
      </c>
      <c r="BOF9">
        <v>9.3142999999999994</v>
      </c>
      <c r="BOG9">
        <v>10.814299999999999</v>
      </c>
      <c r="BOH9">
        <v>12.314299999999999</v>
      </c>
      <c r="BOI9">
        <v>13.814299999999999</v>
      </c>
      <c r="BOJ9">
        <v>15.314299999999999</v>
      </c>
      <c r="BOK9">
        <v>16.814299999999999</v>
      </c>
      <c r="BOL9">
        <v>18.314299999999999</v>
      </c>
      <c r="BOM9">
        <v>19.814299999999999</v>
      </c>
      <c r="BON9">
        <v>21.314299999999999</v>
      </c>
      <c r="BOO9">
        <v>22.37931399</v>
      </c>
      <c r="BOP9">
        <v>22.425991719999999</v>
      </c>
      <c r="BOQ9">
        <v>22.472669459999999</v>
      </c>
      <c r="BOR9">
        <v>22.519347190000001</v>
      </c>
      <c r="BOS9">
        <v>1.214575</v>
      </c>
      <c r="BOT9">
        <v>2.714575</v>
      </c>
      <c r="BOU9">
        <v>4.214575</v>
      </c>
      <c r="BOV9">
        <v>5.714575</v>
      </c>
      <c r="BOW9">
        <v>7.214575</v>
      </c>
      <c r="BOX9">
        <v>8.714575</v>
      </c>
      <c r="BOY9">
        <v>10.214575</v>
      </c>
      <c r="BOZ9">
        <v>11.714575</v>
      </c>
      <c r="BPA9">
        <v>13.214575</v>
      </c>
      <c r="BPB9">
        <v>14.714575</v>
      </c>
      <c r="BPC9">
        <v>16.214575</v>
      </c>
      <c r="BPD9">
        <v>17.714575</v>
      </c>
      <c r="BPE9">
        <v>19.214575</v>
      </c>
      <c r="BPF9">
        <v>20.714575</v>
      </c>
      <c r="BPG9">
        <v>20.870233460000001</v>
      </c>
      <c r="BPH9">
        <v>20.91007239</v>
      </c>
      <c r="BPI9">
        <v>20.949911329999999</v>
      </c>
      <c r="BPJ9">
        <v>0.61485000000000001</v>
      </c>
      <c r="BPK9">
        <v>2.1148500000000001</v>
      </c>
      <c r="BPL9">
        <v>3.6148500000000001</v>
      </c>
      <c r="BPM9">
        <v>5.1148499999999997</v>
      </c>
      <c r="BPN9">
        <v>6.6148499999999997</v>
      </c>
      <c r="BPO9">
        <v>8.1148500000000006</v>
      </c>
      <c r="BPP9">
        <v>9.6148500000000006</v>
      </c>
      <c r="BPQ9">
        <v>11.114850000000001</v>
      </c>
      <c r="BPR9">
        <v>12.614850000000001</v>
      </c>
      <c r="BPS9">
        <v>14.114850000000001</v>
      </c>
      <c r="BPT9">
        <v>15.614850000000001</v>
      </c>
      <c r="BPU9">
        <v>17.114850000000001</v>
      </c>
      <c r="BPV9">
        <v>18.614850000000001</v>
      </c>
      <c r="BPW9">
        <v>19.34871601</v>
      </c>
      <c r="BPX9">
        <v>19.382385790000001</v>
      </c>
      <c r="BPY9">
        <v>19.416055570000001</v>
      </c>
      <c r="BPZ9">
        <v>19.449725350000001</v>
      </c>
      <c r="BQA9">
        <v>1.5125E-2</v>
      </c>
      <c r="BQB9">
        <v>1.5151250000000001</v>
      </c>
      <c r="BQC9">
        <v>3.0151249999999998</v>
      </c>
      <c r="BQD9">
        <v>4.5151250000000003</v>
      </c>
      <c r="BQE9">
        <v>6.0151250000000003</v>
      </c>
      <c r="BQF9">
        <v>7.5151250000000003</v>
      </c>
      <c r="BQG9">
        <v>9.0151249999999994</v>
      </c>
      <c r="BQH9">
        <v>10.515124999999999</v>
      </c>
      <c r="BQI9">
        <v>12.015124999999999</v>
      </c>
      <c r="BQJ9">
        <v>13.515124999999999</v>
      </c>
      <c r="BQK9">
        <v>15.015124999999999</v>
      </c>
      <c r="BQL9">
        <v>16.515125000000001</v>
      </c>
      <c r="BQM9">
        <v>17.859429949999999</v>
      </c>
      <c r="BQN9">
        <v>17.887591910000001</v>
      </c>
      <c r="BQO9">
        <v>17.91575388</v>
      </c>
      <c r="BQP9">
        <v>17.94391585</v>
      </c>
      <c r="BQQ9">
        <v>0.91539999999999999</v>
      </c>
      <c r="BQR9">
        <v>2.4154</v>
      </c>
      <c r="BQS9">
        <v>3.9154</v>
      </c>
      <c r="BQT9">
        <v>5.4154</v>
      </c>
      <c r="BQU9">
        <v>6.9154</v>
      </c>
      <c r="BQV9">
        <v>8.4154</v>
      </c>
      <c r="BQW9">
        <v>9.9154</v>
      </c>
      <c r="BQX9">
        <v>11.4154</v>
      </c>
      <c r="BQY9">
        <v>12.9154</v>
      </c>
      <c r="BQZ9">
        <v>14.4154</v>
      </c>
      <c r="BRA9">
        <v>15.9154</v>
      </c>
      <c r="BRB9">
        <v>16.423688290000001</v>
      </c>
      <c r="BRC9">
        <v>16.446995080000001</v>
      </c>
      <c r="BRD9">
        <v>16.470301880000001</v>
      </c>
      <c r="BRE9">
        <v>16.493608680000001</v>
      </c>
      <c r="BRF9">
        <v>0.31567499999999998</v>
      </c>
      <c r="BRG9">
        <v>1.8156749999999999</v>
      </c>
      <c r="BRH9">
        <v>3.3156750000000001</v>
      </c>
      <c r="BRI9">
        <v>4.8156749999999997</v>
      </c>
      <c r="BRJ9">
        <v>6.3156749999999997</v>
      </c>
      <c r="BRK9">
        <v>7.8156749999999997</v>
      </c>
      <c r="BRL9">
        <v>9.3156750000000006</v>
      </c>
      <c r="BRM9">
        <v>10.815675000000001</v>
      </c>
      <c r="BRN9">
        <v>12.315675000000001</v>
      </c>
      <c r="BRO9">
        <v>13.815675000000001</v>
      </c>
      <c r="BRP9">
        <v>14.988690289999999</v>
      </c>
      <c r="BRQ9">
        <v>15.007785459999999</v>
      </c>
      <c r="BRR9">
        <v>15.02688064</v>
      </c>
      <c r="BRS9">
        <v>15.04597581</v>
      </c>
      <c r="BRT9">
        <v>1.2159500000000001</v>
      </c>
      <c r="BRU9">
        <v>2.7159499999999999</v>
      </c>
      <c r="BRV9">
        <v>4.2159500000000003</v>
      </c>
      <c r="BRW9">
        <v>5.7159500000000003</v>
      </c>
      <c r="BRX9">
        <v>7.2159500000000003</v>
      </c>
      <c r="BRY9">
        <v>8.7159499999999994</v>
      </c>
      <c r="BRZ9">
        <v>10.215949999999999</v>
      </c>
      <c r="BSA9">
        <v>11.715949999999999</v>
      </c>
      <c r="BSB9">
        <v>13.215949999999999</v>
      </c>
      <c r="BSC9">
        <v>13.5961512</v>
      </c>
      <c r="BSD9">
        <v>13.61166884</v>
      </c>
      <c r="BSE9">
        <v>13.627186480000001</v>
      </c>
      <c r="BSF9">
        <v>13.642704119999999</v>
      </c>
      <c r="BSG9">
        <v>0.61622500000000002</v>
      </c>
      <c r="BSH9">
        <v>2.116225</v>
      </c>
      <c r="BSI9">
        <v>3.616225</v>
      </c>
      <c r="BSJ9">
        <v>5.116225</v>
      </c>
      <c r="BSK9">
        <v>6.616225</v>
      </c>
      <c r="BSL9">
        <v>8.116225</v>
      </c>
      <c r="BSM9">
        <v>9.616225</v>
      </c>
      <c r="BSN9">
        <v>11.116225</v>
      </c>
      <c r="BSO9">
        <v>12.210140709999999</v>
      </c>
      <c r="BSP9">
        <v>12.222705120000001</v>
      </c>
      <c r="BSQ9">
        <v>12.235269540000001</v>
      </c>
      <c r="BSR9">
        <v>12.24783395</v>
      </c>
      <c r="BSS9">
        <v>12.26039836</v>
      </c>
      <c r="BST9">
        <v>1.6500000000000001E-2</v>
      </c>
      <c r="BSU9">
        <v>1.5165</v>
      </c>
      <c r="BSV9">
        <v>3.0165000000000002</v>
      </c>
      <c r="BSW9">
        <v>4.5164999999999997</v>
      </c>
      <c r="BSX9">
        <v>6.0164999999999997</v>
      </c>
      <c r="BSY9">
        <v>7.5164999999999997</v>
      </c>
      <c r="BSZ9">
        <v>9.0165000000000006</v>
      </c>
      <c r="BTA9">
        <v>10.516500000000001</v>
      </c>
      <c r="BTB9">
        <v>10.858052239999999</v>
      </c>
      <c r="BTC9">
        <v>10.868277620000001</v>
      </c>
      <c r="BTD9">
        <v>10.878503</v>
      </c>
      <c r="BTE9">
        <v>10.88872838</v>
      </c>
      <c r="BTF9">
        <v>0.91677500000000001</v>
      </c>
      <c r="BTG9">
        <v>2.4167749999999999</v>
      </c>
      <c r="BTH9">
        <v>3.9167749999999999</v>
      </c>
      <c r="BTI9">
        <v>5.4167750000000003</v>
      </c>
      <c r="BTJ9">
        <v>6.9167750000000003</v>
      </c>
      <c r="BTK9">
        <v>8.4167749999999995</v>
      </c>
      <c r="BTL9">
        <v>9.5157991420000005</v>
      </c>
      <c r="BTM9">
        <v>9.5242892930000007</v>
      </c>
      <c r="BTN9">
        <v>9.5327794440000009</v>
      </c>
      <c r="BTO9">
        <v>9.5412695949999993</v>
      </c>
      <c r="BTP9">
        <v>9.5497597459999994</v>
      </c>
      <c r="BTQ9">
        <v>0.31705</v>
      </c>
      <c r="BTR9">
        <v>1.8170500000000001</v>
      </c>
      <c r="BTS9">
        <v>3.3170500000000001</v>
      </c>
      <c r="BTT9">
        <v>4.8170500000000001</v>
      </c>
      <c r="BTU9">
        <v>6.3170500000000001</v>
      </c>
      <c r="BTV9">
        <v>7.8170500000000001</v>
      </c>
      <c r="BTW9">
        <v>8.2014110379999998</v>
      </c>
      <c r="BTX9">
        <v>8.2087591030000002</v>
      </c>
      <c r="BTY9">
        <v>8.2161071680000006</v>
      </c>
      <c r="BTZ9">
        <v>8.2234552319999992</v>
      </c>
      <c r="BUA9">
        <v>1.217325</v>
      </c>
      <c r="BUB9">
        <v>2.7173250000000002</v>
      </c>
      <c r="BUC9">
        <v>4.2173249999999998</v>
      </c>
      <c r="BUD9">
        <v>5.7173249999999998</v>
      </c>
      <c r="BUE9">
        <v>6.897779076</v>
      </c>
      <c r="BUF9">
        <v>6.9045672969999998</v>
      </c>
      <c r="BUG9">
        <v>6.9113555189999998</v>
      </c>
      <c r="BUH9">
        <v>6.9181437409999997</v>
      </c>
      <c r="BUI9">
        <v>6.9249319619999996</v>
      </c>
      <c r="BUJ9">
        <v>0.61760000000000004</v>
      </c>
      <c r="BUK9">
        <v>2.1175999999999999</v>
      </c>
      <c r="BUL9">
        <v>3.6175999999999999</v>
      </c>
      <c r="BUM9">
        <v>5.1176000000000004</v>
      </c>
      <c r="BUN9">
        <v>5.6183605969999997</v>
      </c>
      <c r="BUO9">
        <v>5.6251601009999996</v>
      </c>
      <c r="BUP9">
        <v>5.6319596040000004</v>
      </c>
      <c r="BUQ9">
        <v>5.6387591080000004</v>
      </c>
      <c r="BUR9">
        <v>1.7874999999999999E-2</v>
      </c>
      <c r="BUS9">
        <v>1.5178750000000001</v>
      </c>
      <c r="BUT9">
        <v>3.0178750000000001</v>
      </c>
      <c r="BUU9">
        <v>4.3483284229999999</v>
      </c>
      <c r="BUV9">
        <v>4.3556990200000003</v>
      </c>
      <c r="BUW9">
        <v>4.3630696159999998</v>
      </c>
      <c r="BUX9">
        <v>4.3704402130000002</v>
      </c>
      <c r="BUY9">
        <v>4.3778108099999997</v>
      </c>
      <c r="BUZ9">
        <v>0.91815000000000002</v>
      </c>
      <c r="BVA9">
        <v>2.4181499999999998</v>
      </c>
      <c r="BVB9">
        <v>3.101184532</v>
      </c>
      <c r="BVC9">
        <v>3.1096745459999999</v>
      </c>
      <c r="BVD9">
        <v>3.1181645599999999</v>
      </c>
      <c r="BVE9">
        <v>3.1266545749999999</v>
      </c>
      <c r="BVF9">
        <v>3.1351445889999998</v>
      </c>
      <c r="BVG9">
        <v>0.31842500000000001</v>
      </c>
      <c r="BVH9">
        <v>1.818425</v>
      </c>
      <c r="BVI9">
        <v>1.870010526</v>
      </c>
      <c r="BVJ9">
        <v>1.8801566439999999</v>
      </c>
      <c r="BVK9">
        <v>1.8903027619999999</v>
      </c>
      <c r="BVL9">
        <v>1.9004488799999999</v>
      </c>
      <c r="BVM9">
        <v>0.64235030699999995</v>
      </c>
      <c r="BVN9">
        <v>0.65467744699999997</v>
      </c>
      <c r="BVO9">
        <v>0.66700458799999995</v>
      </c>
      <c r="BVP9">
        <v>0.67933172799999997</v>
      </c>
      <c r="BVQ9" t="s">
        <v>1376</v>
      </c>
    </row>
    <row r="10" spans="1:3935" x14ac:dyDescent="0.3">
      <c r="A10" t="s">
        <v>1377</v>
      </c>
      <c r="B10" t="s">
        <v>1378</v>
      </c>
      <c r="C10">
        <v>0.01</v>
      </c>
      <c r="D10">
        <v>0.01</v>
      </c>
      <c r="E10">
        <v>0.01</v>
      </c>
      <c r="F10">
        <v>0.01</v>
      </c>
      <c r="G10">
        <v>0.01</v>
      </c>
      <c r="H10">
        <v>0.01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  <c r="P10">
        <v>0.01</v>
      </c>
      <c r="Q10">
        <v>0.01</v>
      </c>
      <c r="R10">
        <v>0.01</v>
      </c>
      <c r="S10">
        <v>0.01</v>
      </c>
      <c r="T10">
        <v>0.01</v>
      </c>
      <c r="U10">
        <v>0.01</v>
      </c>
      <c r="V10">
        <v>0.01</v>
      </c>
      <c r="W10">
        <v>0.01</v>
      </c>
      <c r="X10">
        <v>0.01</v>
      </c>
      <c r="Y10">
        <v>0.01</v>
      </c>
      <c r="Z10">
        <v>0.01</v>
      </c>
      <c r="AA10">
        <v>0.01</v>
      </c>
      <c r="AB10">
        <v>0.01</v>
      </c>
      <c r="AC10">
        <v>0.01</v>
      </c>
      <c r="AD10">
        <v>0.01</v>
      </c>
      <c r="AE10">
        <v>0.01</v>
      </c>
      <c r="AF10">
        <v>0.01</v>
      </c>
      <c r="AG10">
        <v>0.01</v>
      </c>
      <c r="AH10">
        <v>0.01</v>
      </c>
      <c r="AI10">
        <v>0.01</v>
      </c>
      <c r="AJ10">
        <v>0.01</v>
      </c>
      <c r="AK10">
        <v>0.01</v>
      </c>
      <c r="AL10">
        <v>0.01</v>
      </c>
      <c r="AM10">
        <v>0.01</v>
      </c>
      <c r="AN10">
        <v>0.01</v>
      </c>
      <c r="AO10">
        <v>0.01</v>
      </c>
      <c r="AP10">
        <v>0.01</v>
      </c>
      <c r="AQ10">
        <v>0.01</v>
      </c>
      <c r="AR10">
        <v>0.02</v>
      </c>
      <c r="AS10">
        <v>0.02</v>
      </c>
      <c r="AT10">
        <v>0.02</v>
      </c>
      <c r="AU10">
        <v>0.02</v>
      </c>
      <c r="AV10">
        <v>0.02</v>
      </c>
      <c r="AW10">
        <v>0.02</v>
      </c>
      <c r="AX10">
        <v>0.02</v>
      </c>
      <c r="AY10">
        <v>0.02</v>
      </c>
      <c r="AZ10">
        <v>0.02</v>
      </c>
      <c r="BA10">
        <v>0.02</v>
      </c>
      <c r="BB10">
        <v>0.02</v>
      </c>
      <c r="BC10">
        <v>0.02</v>
      </c>
      <c r="BD10">
        <v>0.02</v>
      </c>
      <c r="BE10">
        <v>0.02</v>
      </c>
      <c r="BF10">
        <v>0.02</v>
      </c>
      <c r="BG10">
        <v>0.02</v>
      </c>
      <c r="BH10">
        <v>0.02</v>
      </c>
      <c r="BI10">
        <v>0.02</v>
      </c>
      <c r="BJ10">
        <v>0.02</v>
      </c>
      <c r="BK10">
        <v>0.02</v>
      </c>
      <c r="BL10">
        <v>0.02</v>
      </c>
      <c r="BM10">
        <v>0.02</v>
      </c>
      <c r="BN10">
        <v>0.02</v>
      </c>
      <c r="BO10">
        <v>0.02</v>
      </c>
      <c r="BP10">
        <v>0.02</v>
      </c>
      <c r="BQ10">
        <v>0.02</v>
      </c>
      <c r="BR10">
        <v>0.02</v>
      </c>
      <c r="BS10">
        <v>0.02</v>
      </c>
      <c r="BT10">
        <v>0.02</v>
      </c>
      <c r="BU10">
        <v>0.02</v>
      </c>
      <c r="BV10">
        <v>0.02</v>
      </c>
      <c r="BW10">
        <v>0.02</v>
      </c>
      <c r="BX10">
        <v>0.02</v>
      </c>
      <c r="BY10">
        <v>0.02</v>
      </c>
      <c r="BZ10">
        <v>0.02</v>
      </c>
      <c r="CA10">
        <v>0.02</v>
      </c>
      <c r="CB10">
        <v>0.02</v>
      </c>
      <c r="CC10">
        <v>0.02</v>
      </c>
      <c r="CD10">
        <v>0.02</v>
      </c>
      <c r="CE10">
        <v>0.02</v>
      </c>
      <c r="CF10">
        <v>0.02</v>
      </c>
      <c r="CG10">
        <v>0.02</v>
      </c>
      <c r="CH10">
        <v>0.02</v>
      </c>
      <c r="CI10">
        <v>0.02</v>
      </c>
      <c r="CJ10">
        <v>0.02</v>
      </c>
      <c r="CK10">
        <v>0.02</v>
      </c>
      <c r="CL10">
        <v>0.02</v>
      </c>
      <c r="CM10">
        <v>0.03</v>
      </c>
      <c r="CN10">
        <v>0.03</v>
      </c>
      <c r="CO10">
        <v>0.03</v>
      </c>
      <c r="CP10">
        <v>0.03</v>
      </c>
      <c r="CQ10">
        <v>0.03</v>
      </c>
      <c r="CR10">
        <v>0.03</v>
      </c>
      <c r="CS10">
        <v>0.03</v>
      </c>
      <c r="CT10">
        <v>0.03</v>
      </c>
      <c r="CU10">
        <v>0.03</v>
      </c>
      <c r="CV10">
        <v>0.03</v>
      </c>
      <c r="CW10">
        <v>0.03</v>
      </c>
      <c r="CX10">
        <v>0.03</v>
      </c>
      <c r="CY10">
        <v>0.03</v>
      </c>
      <c r="CZ10">
        <v>0.03</v>
      </c>
      <c r="DA10">
        <v>0.03</v>
      </c>
      <c r="DB10">
        <v>0.03</v>
      </c>
      <c r="DC10">
        <v>0.03</v>
      </c>
      <c r="DD10">
        <v>0.03</v>
      </c>
      <c r="DE10">
        <v>0.03</v>
      </c>
      <c r="DF10">
        <v>0.03</v>
      </c>
      <c r="DG10">
        <v>0.03</v>
      </c>
      <c r="DH10">
        <v>0.03</v>
      </c>
      <c r="DI10">
        <v>0.03</v>
      </c>
      <c r="DJ10">
        <v>0.03</v>
      </c>
      <c r="DK10">
        <v>0.03</v>
      </c>
      <c r="DL10">
        <v>0.03</v>
      </c>
      <c r="DM10">
        <v>0.03</v>
      </c>
      <c r="DN10">
        <v>0.03</v>
      </c>
      <c r="DO10">
        <v>0.03</v>
      </c>
      <c r="DP10">
        <v>0.03</v>
      </c>
      <c r="DQ10">
        <v>0.03</v>
      </c>
      <c r="DR10">
        <v>0.03</v>
      </c>
      <c r="DS10">
        <v>0.03</v>
      </c>
      <c r="DT10">
        <v>0.03</v>
      </c>
      <c r="DU10">
        <v>0.03</v>
      </c>
      <c r="DV10">
        <v>0.03</v>
      </c>
      <c r="DW10">
        <v>0.03</v>
      </c>
      <c r="DX10">
        <v>0.03</v>
      </c>
      <c r="DY10">
        <v>0.03</v>
      </c>
      <c r="DZ10">
        <v>0.03</v>
      </c>
      <c r="EA10">
        <v>0.03</v>
      </c>
      <c r="EB10">
        <v>0.03</v>
      </c>
      <c r="EC10">
        <v>0.03</v>
      </c>
      <c r="ED10">
        <v>0.03</v>
      </c>
      <c r="EE10">
        <v>0.03</v>
      </c>
      <c r="EF10">
        <v>0.03</v>
      </c>
      <c r="EG10">
        <v>0.03</v>
      </c>
      <c r="EH10">
        <v>0.04</v>
      </c>
      <c r="EI10">
        <v>0.04</v>
      </c>
      <c r="EJ10">
        <v>0.04</v>
      </c>
      <c r="EK10">
        <v>0.04</v>
      </c>
      <c r="EL10">
        <v>0.04</v>
      </c>
      <c r="EM10">
        <v>0.04</v>
      </c>
      <c r="EN10">
        <v>0.04</v>
      </c>
      <c r="EO10">
        <v>0.04</v>
      </c>
      <c r="EP10">
        <v>0.04</v>
      </c>
      <c r="EQ10">
        <v>0.04</v>
      </c>
      <c r="ER10">
        <v>0.04</v>
      </c>
      <c r="ES10">
        <v>0.04</v>
      </c>
      <c r="ET10">
        <v>0.04</v>
      </c>
      <c r="EU10">
        <v>0.04</v>
      </c>
      <c r="EV10">
        <v>0.04</v>
      </c>
      <c r="EW10">
        <v>0.04</v>
      </c>
      <c r="EX10">
        <v>0.04</v>
      </c>
      <c r="EY10">
        <v>0.04</v>
      </c>
      <c r="EZ10">
        <v>0.04</v>
      </c>
      <c r="FA10">
        <v>0.04</v>
      </c>
      <c r="FB10">
        <v>0.04</v>
      </c>
      <c r="FC10">
        <v>0.04</v>
      </c>
      <c r="FD10">
        <v>0.04</v>
      </c>
      <c r="FE10">
        <v>0.04</v>
      </c>
      <c r="FF10">
        <v>0.04</v>
      </c>
      <c r="FG10">
        <v>0.04</v>
      </c>
      <c r="FH10">
        <v>0.04</v>
      </c>
      <c r="FI10">
        <v>0.04</v>
      </c>
      <c r="FJ10">
        <v>0.04</v>
      </c>
      <c r="FK10">
        <v>0.04</v>
      </c>
      <c r="FL10">
        <v>0.04</v>
      </c>
      <c r="FM10">
        <v>0.04</v>
      </c>
      <c r="FN10">
        <v>0.04</v>
      </c>
      <c r="FO10">
        <v>0.04</v>
      </c>
      <c r="FP10">
        <v>0.04</v>
      </c>
      <c r="FQ10">
        <v>0.04</v>
      </c>
      <c r="FR10">
        <v>0.04</v>
      </c>
      <c r="FS10">
        <v>0.04</v>
      </c>
      <c r="FT10">
        <v>0.04</v>
      </c>
      <c r="FU10">
        <v>0.04</v>
      </c>
      <c r="FV10">
        <v>0.04</v>
      </c>
      <c r="FW10">
        <v>0.04</v>
      </c>
      <c r="FX10">
        <v>0.04</v>
      </c>
      <c r="FY10">
        <v>0.04</v>
      </c>
      <c r="FZ10">
        <v>0.04</v>
      </c>
      <c r="GA10">
        <v>0.04</v>
      </c>
      <c r="GB10">
        <v>0.04</v>
      </c>
      <c r="GC10">
        <v>0.04</v>
      </c>
      <c r="GD10">
        <v>0.05</v>
      </c>
      <c r="GE10">
        <v>0.05</v>
      </c>
      <c r="GF10">
        <v>0.05</v>
      </c>
      <c r="GG10">
        <v>0.05</v>
      </c>
      <c r="GH10">
        <v>0.05</v>
      </c>
      <c r="GI10">
        <v>0.05</v>
      </c>
      <c r="GJ10">
        <v>0.05</v>
      </c>
      <c r="GK10">
        <v>0.05</v>
      </c>
      <c r="GL10">
        <v>0.05</v>
      </c>
      <c r="GM10">
        <v>0.05</v>
      </c>
      <c r="GN10">
        <v>0.05</v>
      </c>
      <c r="GO10">
        <v>0.05</v>
      </c>
      <c r="GP10">
        <v>0.05</v>
      </c>
      <c r="GQ10">
        <v>0.05</v>
      </c>
      <c r="GR10">
        <v>0.05</v>
      </c>
      <c r="GS10">
        <v>0.05</v>
      </c>
      <c r="GT10">
        <v>0.05</v>
      </c>
      <c r="GU10">
        <v>0.05</v>
      </c>
      <c r="GV10">
        <v>0.05</v>
      </c>
      <c r="GW10">
        <v>0.05</v>
      </c>
      <c r="GX10">
        <v>0.05</v>
      </c>
      <c r="GY10">
        <v>0.05</v>
      </c>
      <c r="GZ10">
        <v>0.05</v>
      </c>
      <c r="HA10">
        <v>0.05</v>
      </c>
      <c r="HB10">
        <v>0.05</v>
      </c>
      <c r="HC10">
        <v>0.05</v>
      </c>
      <c r="HD10">
        <v>0.05</v>
      </c>
      <c r="HE10">
        <v>0.05</v>
      </c>
      <c r="HF10">
        <v>0.05</v>
      </c>
      <c r="HG10">
        <v>0.05</v>
      </c>
      <c r="HH10">
        <v>0.05</v>
      </c>
      <c r="HI10">
        <v>0.05</v>
      </c>
      <c r="HJ10">
        <v>0.05</v>
      </c>
      <c r="HK10">
        <v>0.05</v>
      </c>
      <c r="HL10">
        <v>0.05</v>
      </c>
      <c r="HM10">
        <v>0.05</v>
      </c>
      <c r="HN10">
        <v>0.05</v>
      </c>
      <c r="HO10">
        <v>0.05</v>
      </c>
      <c r="HP10">
        <v>0.05</v>
      </c>
      <c r="HQ10">
        <v>0.05</v>
      </c>
      <c r="HR10">
        <v>0.05</v>
      </c>
      <c r="HS10">
        <v>0.05</v>
      </c>
      <c r="HT10">
        <v>0.05</v>
      </c>
      <c r="HU10">
        <v>0.05</v>
      </c>
      <c r="HV10">
        <v>0.05</v>
      </c>
      <c r="HW10">
        <v>0.05</v>
      </c>
      <c r="HX10">
        <v>0.06</v>
      </c>
      <c r="HY10">
        <v>0.06</v>
      </c>
      <c r="HZ10">
        <v>0.06</v>
      </c>
      <c r="IA10">
        <v>0.06</v>
      </c>
      <c r="IB10">
        <v>0.06</v>
      </c>
      <c r="IC10">
        <v>0.06</v>
      </c>
      <c r="ID10">
        <v>0.06</v>
      </c>
      <c r="IE10">
        <v>0.06</v>
      </c>
      <c r="IF10">
        <v>0.06</v>
      </c>
      <c r="IG10">
        <v>0.06</v>
      </c>
      <c r="IH10">
        <v>0.06</v>
      </c>
      <c r="II10">
        <v>0.06</v>
      </c>
      <c r="IJ10">
        <v>0.06</v>
      </c>
      <c r="IK10">
        <v>0.06</v>
      </c>
      <c r="IL10">
        <v>0.06</v>
      </c>
      <c r="IM10">
        <v>0.06</v>
      </c>
      <c r="IN10">
        <v>0.06</v>
      </c>
      <c r="IO10">
        <v>0.06</v>
      </c>
      <c r="IP10">
        <v>0.06</v>
      </c>
      <c r="IQ10">
        <v>0.06</v>
      </c>
      <c r="IR10">
        <v>0.06</v>
      </c>
      <c r="IS10">
        <v>0.06</v>
      </c>
      <c r="IT10">
        <v>0.06</v>
      </c>
      <c r="IU10">
        <v>0.06</v>
      </c>
      <c r="IV10">
        <v>0.06</v>
      </c>
      <c r="IW10">
        <v>0.06</v>
      </c>
      <c r="IX10">
        <v>0.06</v>
      </c>
      <c r="IY10">
        <v>0.06</v>
      </c>
      <c r="IZ10">
        <v>0.06</v>
      </c>
      <c r="JA10">
        <v>0.06</v>
      </c>
      <c r="JB10">
        <v>0.06</v>
      </c>
      <c r="JC10">
        <v>0.06</v>
      </c>
      <c r="JD10">
        <v>0.06</v>
      </c>
      <c r="JE10">
        <v>0.06</v>
      </c>
      <c r="JF10">
        <v>0.06</v>
      </c>
      <c r="JG10">
        <v>0.06</v>
      </c>
      <c r="JH10">
        <v>0.06</v>
      </c>
      <c r="JI10">
        <v>0.06</v>
      </c>
      <c r="JJ10">
        <v>0.06</v>
      </c>
      <c r="JK10">
        <v>0.06</v>
      </c>
      <c r="JL10">
        <v>0.06</v>
      </c>
      <c r="JM10">
        <v>0.06</v>
      </c>
      <c r="JN10">
        <v>0.06</v>
      </c>
      <c r="JO10">
        <v>0.06</v>
      </c>
      <c r="JP10">
        <v>0.06</v>
      </c>
      <c r="JQ10">
        <v>0.06</v>
      </c>
      <c r="JR10">
        <v>7.0000000000000007E-2</v>
      </c>
      <c r="JS10">
        <v>7.0000000000000007E-2</v>
      </c>
      <c r="JT10">
        <v>7.0000000000000007E-2</v>
      </c>
      <c r="JU10">
        <v>7.0000000000000007E-2</v>
      </c>
      <c r="JV10">
        <v>7.0000000000000007E-2</v>
      </c>
      <c r="JW10">
        <v>7.0000000000000007E-2</v>
      </c>
      <c r="JX10">
        <v>7.0000000000000007E-2</v>
      </c>
      <c r="JY10">
        <v>7.0000000000000007E-2</v>
      </c>
      <c r="JZ10">
        <v>7.0000000000000007E-2</v>
      </c>
      <c r="KA10">
        <v>7.0000000000000007E-2</v>
      </c>
      <c r="KB10">
        <v>7.0000000000000007E-2</v>
      </c>
      <c r="KC10">
        <v>7.0000000000000007E-2</v>
      </c>
      <c r="KD10">
        <v>7.0000000000000007E-2</v>
      </c>
      <c r="KE10">
        <v>7.0000000000000007E-2</v>
      </c>
      <c r="KF10">
        <v>7.0000000000000007E-2</v>
      </c>
      <c r="KG10">
        <v>7.0000000000000007E-2</v>
      </c>
      <c r="KH10">
        <v>7.0000000000000007E-2</v>
      </c>
      <c r="KI10">
        <v>7.0000000000000007E-2</v>
      </c>
      <c r="KJ10">
        <v>7.0000000000000007E-2</v>
      </c>
      <c r="KK10">
        <v>7.0000000000000007E-2</v>
      </c>
      <c r="KL10">
        <v>7.0000000000000007E-2</v>
      </c>
      <c r="KM10">
        <v>7.0000000000000007E-2</v>
      </c>
      <c r="KN10">
        <v>7.0000000000000007E-2</v>
      </c>
      <c r="KO10">
        <v>7.0000000000000007E-2</v>
      </c>
      <c r="KP10">
        <v>7.0000000000000007E-2</v>
      </c>
      <c r="KQ10">
        <v>7.0000000000000007E-2</v>
      </c>
      <c r="KR10">
        <v>7.0000000000000007E-2</v>
      </c>
      <c r="KS10">
        <v>7.0000000000000007E-2</v>
      </c>
      <c r="KT10">
        <v>7.0000000000000007E-2</v>
      </c>
      <c r="KU10">
        <v>7.0000000000000007E-2</v>
      </c>
      <c r="KV10">
        <v>7.0000000000000007E-2</v>
      </c>
      <c r="KW10">
        <v>7.0000000000000007E-2</v>
      </c>
      <c r="KX10">
        <v>7.0000000000000007E-2</v>
      </c>
      <c r="KY10">
        <v>7.0000000000000007E-2</v>
      </c>
      <c r="KZ10">
        <v>7.0000000000000007E-2</v>
      </c>
      <c r="LA10">
        <v>7.0000000000000007E-2</v>
      </c>
      <c r="LB10">
        <v>7.0000000000000007E-2</v>
      </c>
      <c r="LC10">
        <v>7.0000000000000007E-2</v>
      </c>
      <c r="LD10">
        <v>7.0000000000000007E-2</v>
      </c>
      <c r="LE10">
        <v>7.0000000000000007E-2</v>
      </c>
      <c r="LF10">
        <v>7.0000000000000007E-2</v>
      </c>
      <c r="LG10">
        <v>7.0000000000000007E-2</v>
      </c>
      <c r="LH10">
        <v>7.0000000000000007E-2</v>
      </c>
      <c r="LI10">
        <v>7.0000000000000007E-2</v>
      </c>
      <c r="LJ10">
        <v>7.0000000000000007E-2</v>
      </c>
      <c r="LK10">
        <v>7.0000000000000007E-2</v>
      </c>
      <c r="LL10">
        <v>0.08</v>
      </c>
      <c r="LM10">
        <v>0.08</v>
      </c>
      <c r="LN10">
        <v>0.08</v>
      </c>
      <c r="LO10">
        <v>0.08</v>
      </c>
      <c r="LP10">
        <v>0.08</v>
      </c>
      <c r="LQ10">
        <v>0.08</v>
      </c>
      <c r="LR10">
        <v>0.08</v>
      </c>
      <c r="LS10">
        <v>0.08</v>
      </c>
      <c r="LT10">
        <v>0.08</v>
      </c>
      <c r="LU10">
        <v>0.08</v>
      </c>
      <c r="LV10">
        <v>0.08</v>
      </c>
      <c r="LW10">
        <v>0.08</v>
      </c>
      <c r="LX10">
        <v>0.08</v>
      </c>
      <c r="LY10">
        <v>0.08</v>
      </c>
      <c r="LZ10">
        <v>0.08</v>
      </c>
      <c r="MA10">
        <v>0.08</v>
      </c>
      <c r="MB10">
        <v>0.08</v>
      </c>
      <c r="MC10">
        <v>0.08</v>
      </c>
      <c r="MD10">
        <v>0.08</v>
      </c>
      <c r="ME10">
        <v>0.08</v>
      </c>
      <c r="MF10">
        <v>0.08</v>
      </c>
      <c r="MG10">
        <v>0.08</v>
      </c>
      <c r="MH10">
        <v>0.08</v>
      </c>
      <c r="MI10">
        <v>0.08</v>
      </c>
      <c r="MJ10">
        <v>0.08</v>
      </c>
      <c r="MK10">
        <v>0.08</v>
      </c>
      <c r="ML10">
        <v>0.08</v>
      </c>
      <c r="MM10">
        <v>0.08</v>
      </c>
      <c r="MN10">
        <v>0.08</v>
      </c>
      <c r="MO10">
        <v>0.08</v>
      </c>
      <c r="MP10">
        <v>0.08</v>
      </c>
      <c r="MQ10">
        <v>0.08</v>
      </c>
      <c r="MR10">
        <v>0.08</v>
      </c>
      <c r="MS10">
        <v>0.08</v>
      </c>
      <c r="MT10">
        <v>0.08</v>
      </c>
      <c r="MU10">
        <v>0.08</v>
      </c>
      <c r="MV10">
        <v>0.08</v>
      </c>
      <c r="MW10">
        <v>0.08</v>
      </c>
      <c r="MX10">
        <v>0.08</v>
      </c>
      <c r="MY10">
        <v>0.08</v>
      </c>
      <c r="MZ10">
        <v>0.08</v>
      </c>
      <c r="NA10">
        <v>0.08</v>
      </c>
      <c r="NB10">
        <v>0.08</v>
      </c>
      <c r="NC10">
        <v>0.08</v>
      </c>
      <c r="ND10">
        <v>0.08</v>
      </c>
      <c r="NE10">
        <v>0.09</v>
      </c>
      <c r="NF10">
        <v>0.09</v>
      </c>
      <c r="NG10">
        <v>0.09</v>
      </c>
      <c r="NH10">
        <v>0.09</v>
      </c>
      <c r="NI10">
        <v>0.09</v>
      </c>
      <c r="NJ10">
        <v>0.09</v>
      </c>
      <c r="NK10">
        <v>0.09</v>
      </c>
      <c r="NL10">
        <v>0.09</v>
      </c>
      <c r="NM10">
        <v>0.09</v>
      </c>
      <c r="NN10">
        <v>0.09</v>
      </c>
      <c r="NO10">
        <v>0.09</v>
      </c>
      <c r="NP10">
        <v>0.09</v>
      </c>
      <c r="NQ10">
        <v>0.09</v>
      </c>
      <c r="NR10">
        <v>0.09</v>
      </c>
      <c r="NS10">
        <v>0.09</v>
      </c>
      <c r="NT10">
        <v>0.09</v>
      </c>
      <c r="NU10">
        <v>0.09</v>
      </c>
      <c r="NV10">
        <v>0.09</v>
      </c>
      <c r="NW10">
        <v>0.09</v>
      </c>
      <c r="NX10">
        <v>0.09</v>
      </c>
      <c r="NY10">
        <v>0.09</v>
      </c>
      <c r="NZ10">
        <v>0.09</v>
      </c>
      <c r="OA10">
        <v>0.09</v>
      </c>
      <c r="OB10">
        <v>0.09</v>
      </c>
      <c r="OC10">
        <v>0.09</v>
      </c>
      <c r="OD10">
        <v>0.09</v>
      </c>
      <c r="OE10">
        <v>0.09</v>
      </c>
      <c r="OF10">
        <v>0.09</v>
      </c>
      <c r="OG10">
        <v>0.09</v>
      </c>
      <c r="OH10">
        <v>0.09</v>
      </c>
      <c r="OI10">
        <v>0.09</v>
      </c>
      <c r="OJ10">
        <v>0.09</v>
      </c>
      <c r="OK10">
        <v>0.09</v>
      </c>
      <c r="OL10">
        <v>0.09</v>
      </c>
      <c r="OM10">
        <v>0.09</v>
      </c>
      <c r="ON10">
        <v>0.09</v>
      </c>
      <c r="OO10">
        <v>0.09</v>
      </c>
      <c r="OP10">
        <v>0.09</v>
      </c>
      <c r="OQ10">
        <v>0.09</v>
      </c>
      <c r="OR10">
        <v>0.09</v>
      </c>
      <c r="OS10">
        <v>0.09</v>
      </c>
      <c r="OT10">
        <v>0.09</v>
      </c>
      <c r="OU10">
        <v>0.09</v>
      </c>
      <c r="OV10">
        <v>0.09</v>
      </c>
      <c r="OW10">
        <v>0.1</v>
      </c>
      <c r="OX10">
        <v>0.1</v>
      </c>
      <c r="OY10">
        <v>0.1</v>
      </c>
      <c r="OZ10">
        <v>0.1</v>
      </c>
      <c r="PA10">
        <v>0.1</v>
      </c>
      <c r="PB10">
        <v>0.1</v>
      </c>
      <c r="PC10">
        <v>0.1</v>
      </c>
      <c r="PD10">
        <v>0.1</v>
      </c>
      <c r="PE10">
        <v>0.1</v>
      </c>
      <c r="PF10">
        <v>0.1</v>
      </c>
      <c r="PG10">
        <v>0.1</v>
      </c>
      <c r="PH10">
        <v>0.1</v>
      </c>
      <c r="PI10">
        <v>0.1</v>
      </c>
      <c r="PJ10">
        <v>0.1</v>
      </c>
      <c r="PK10">
        <v>0.1</v>
      </c>
      <c r="PL10">
        <v>0.1</v>
      </c>
      <c r="PM10">
        <v>0.1</v>
      </c>
      <c r="PN10">
        <v>0.1</v>
      </c>
      <c r="PO10">
        <v>0.1</v>
      </c>
      <c r="PP10">
        <v>0.1</v>
      </c>
      <c r="PQ10">
        <v>0.1</v>
      </c>
      <c r="PR10">
        <v>0.1</v>
      </c>
      <c r="PS10">
        <v>0.1</v>
      </c>
      <c r="PT10">
        <v>0.1</v>
      </c>
      <c r="PU10">
        <v>0.1</v>
      </c>
      <c r="PV10">
        <v>0.1</v>
      </c>
      <c r="PW10">
        <v>0.1</v>
      </c>
      <c r="PX10">
        <v>0.1</v>
      </c>
      <c r="PY10">
        <v>0.1</v>
      </c>
      <c r="PZ10">
        <v>0.1</v>
      </c>
      <c r="QA10">
        <v>0.1</v>
      </c>
      <c r="QB10">
        <v>0.1</v>
      </c>
      <c r="QC10">
        <v>0.1</v>
      </c>
      <c r="QD10">
        <v>0.1</v>
      </c>
      <c r="QE10">
        <v>0.1</v>
      </c>
      <c r="QF10">
        <v>0.1</v>
      </c>
      <c r="QG10">
        <v>0.1</v>
      </c>
      <c r="QH10">
        <v>0.1</v>
      </c>
      <c r="QI10">
        <v>0.1</v>
      </c>
      <c r="QJ10">
        <v>0.1</v>
      </c>
      <c r="QK10">
        <v>0.1</v>
      </c>
      <c r="QL10">
        <v>0.1</v>
      </c>
      <c r="QM10">
        <v>0.1</v>
      </c>
      <c r="QN10">
        <v>0.11</v>
      </c>
      <c r="QO10">
        <v>0.11</v>
      </c>
      <c r="QP10">
        <v>0.11</v>
      </c>
      <c r="QQ10">
        <v>0.11</v>
      </c>
      <c r="QR10">
        <v>0.11</v>
      </c>
      <c r="QS10">
        <v>0.11</v>
      </c>
      <c r="QT10">
        <v>0.11</v>
      </c>
      <c r="QU10">
        <v>0.11</v>
      </c>
      <c r="QV10">
        <v>0.11</v>
      </c>
      <c r="QW10">
        <v>0.11</v>
      </c>
      <c r="QX10">
        <v>0.11</v>
      </c>
      <c r="QY10">
        <v>0.11</v>
      </c>
      <c r="QZ10">
        <v>0.11</v>
      </c>
      <c r="RA10">
        <v>0.11</v>
      </c>
      <c r="RB10">
        <v>0.11</v>
      </c>
      <c r="RC10">
        <v>0.11</v>
      </c>
      <c r="RD10">
        <v>0.11</v>
      </c>
      <c r="RE10">
        <v>0.11</v>
      </c>
      <c r="RF10">
        <v>0.11</v>
      </c>
      <c r="RG10">
        <v>0.11</v>
      </c>
      <c r="RH10">
        <v>0.11</v>
      </c>
      <c r="RI10">
        <v>0.11</v>
      </c>
      <c r="RJ10">
        <v>0.11</v>
      </c>
      <c r="RK10">
        <v>0.11</v>
      </c>
      <c r="RL10">
        <v>0.11</v>
      </c>
      <c r="RM10">
        <v>0.11</v>
      </c>
      <c r="RN10">
        <v>0.11</v>
      </c>
      <c r="RO10">
        <v>0.11</v>
      </c>
      <c r="RP10">
        <v>0.11</v>
      </c>
      <c r="RQ10">
        <v>0.11</v>
      </c>
      <c r="RR10">
        <v>0.11</v>
      </c>
      <c r="RS10">
        <v>0.11</v>
      </c>
      <c r="RT10">
        <v>0.11</v>
      </c>
      <c r="RU10">
        <v>0.11</v>
      </c>
      <c r="RV10">
        <v>0.11</v>
      </c>
      <c r="RW10">
        <v>0.11</v>
      </c>
      <c r="RX10">
        <v>0.11</v>
      </c>
      <c r="RY10">
        <v>0.11</v>
      </c>
      <c r="RZ10">
        <v>0.11</v>
      </c>
      <c r="SA10">
        <v>0.11</v>
      </c>
      <c r="SB10">
        <v>0.11</v>
      </c>
      <c r="SC10">
        <v>0.11</v>
      </c>
      <c r="SD10">
        <v>0.11</v>
      </c>
      <c r="SE10">
        <v>0.12</v>
      </c>
      <c r="SF10">
        <v>0.12</v>
      </c>
      <c r="SG10">
        <v>0.12</v>
      </c>
      <c r="SH10">
        <v>0.12</v>
      </c>
      <c r="SI10">
        <v>0.12</v>
      </c>
      <c r="SJ10">
        <v>0.12</v>
      </c>
      <c r="SK10">
        <v>0.12</v>
      </c>
      <c r="SL10">
        <v>0.12</v>
      </c>
      <c r="SM10">
        <v>0.12</v>
      </c>
      <c r="SN10">
        <v>0.12</v>
      </c>
      <c r="SO10">
        <v>0.12</v>
      </c>
      <c r="SP10">
        <v>0.12</v>
      </c>
      <c r="SQ10">
        <v>0.12</v>
      </c>
      <c r="SR10">
        <v>0.12</v>
      </c>
      <c r="SS10">
        <v>0.12</v>
      </c>
      <c r="ST10">
        <v>0.12</v>
      </c>
      <c r="SU10">
        <v>0.12</v>
      </c>
      <c r="SV10">
        <v>0.12</v>
      </c>
      <c r="SW10">
        <v>0.12</v>
      </c>
      <c r="SX10">
        <v>0.12</v>
      </c>
      <c r="SY10">
        <v>0.12</v>
      </c>
      <c r="SZ10">
        <v>0.12</v>
      </c>
      <c r="TA10">
        <v>0.12</v>
      </c>
      <c r="TB10">
        <v>0.12</v>
      </c>
      <c r="TC10">
        <v>0.12</v>
      </c>
      <c r="TD10">
        <v>0.12</v>
      </c>
      <c r="TE10">
        <v>0.12</v>
      </c>
      <c r="TF10">
        <v>0.12</v>
      </c>
      <c r="TG10">
        <v>0.12</v>
      </c>
      <c r="TH10">
        <v>0.12</v>
      </c>
      <c r="TI10">
        <v>0.12</v>
      </c>
      <c r="TJ10">
        <v>0.12</v>
      </c>
      <c r="TK10">
        <v>0.12</v>
      </c>
      <c r="TL10">
        <v>0.12</v>
      </c>
      <c r="TM10">
        <v>0.12</v>
      </c>
      <c r="TN10">
        <v>0.12</v>
      </c>
      <c r="TO10">
        <v>0.12</v>
      </c>
      <c r="TP10">
        <v>0.12</v>
      </c>
      <c r="TQ10">
        <v>0.12</v>
      </c>
      <c r="TR10">
        <v>0.12</v>
      </c>
      <c r="TS10">
        <v>0.12</v>
      </c>
      <c r="TT10">
        <v>0.12</v>
      </c>
      <c r="TU10">
        <v>0.12</v>
      </c>
      <c r="TV10">
        <v>0.13</v>
      </c>
      <c r="TW10">
        <v>0.13</v>
      </c>
      <c r="TX10">
        <v>0.13</v>
      </c>
      <c r="TY10">
        <v>0.13</v>
      </c>
      <c r="TZ10">
        <v>0.13</v>
      </c>
      <c r="UA10">
        <v>0.13</v>
      </c>
      <c r="UB10">
        <v>0.13</v>
      </c>
      <c r="UC10">
        <v>0.13</v>
      </c>
      <c r="UD10">
        <v>0.13</v>
      </c>
      <c r="UE10">
        <v>0.13</v>
      </c>
      <c r="UF10">
        <v>0.13</v>
      </c>
      <c r="UG10">
        <v>0.13</v>
      </c>
      <c r="UH10">
        <v>0.13</v>
      </c>
      <c r="UI10">
        <v>0.13</v>
      </c>
      <c r="UJ10">
        <v>0.13</v>
      </c>
      <c r="UK10">
        <v>0.13</v>
      </c>
      <c r="UL10">
        <v>0.13</v>
      </c>
      <c r="UM10">
        <v>0.13</v>
      </c>
      <c r="UN10">
        <v>0.13</v>
      </c>
      <c r="UO10">
        <v>0.13</v>
      </c>
      <c r="UP10">
        <v>0.13</v>
      </c>
      <c r="UQ10">
        <v>0.13</v>
      </c>
      <c r="UR10">
        <v>0.13</v>
      </c>
      <c r="US10">
        <v>0.13</v>
      </c>
      <c r="UT10">
        <v>0.13</v>
      </c>
      <c r="UU10">
        <v>0.13</v>
      </c>
      <c r="UV10">
        <v>0.13</v>
      </c>
      <c r="UW10">
        <v>0.13</v>
      </c>
      <c r="UX10">
        <v>0.13</v>
      </c>
      <c r="UY10">
        <v>0.13</v>
      </c>
      <c r="UZ10">
        <v>0.13</v>
      </c>
      <c r="VA10">
        <v>0.13</v>
      </c>
      <c r="VB10">
        <v>0.13</v>
      </c>
      <c r="VC10">
        <v>0.13</v>
      </c>
      <c r="VD10">
        <v>0.13</v>
      </c>
      <c r="VE10">
        <v>0.13</v>
      </c>
      <c r="VF10">
        <v>0.13</v>
      </c>
      <c r="VG10">
        <v>0.13</v>
      </c>
      <c r="VH10">
        <v>0.13</v>
      </c>
      <c r="VI10">
        <v>0.13</v>
      </c>
      <c r="VJ10">
        <v>0.13</v>
      </c>
      <c r="VK10">
        <v>0.13</v>
      </c>
      <c r="VL10">
        <v>0.14000000000000001</v>
      </c>
      <c r="VM10">
        <v>0.14000000000000001</v>
      </c>
      <c r="VN10">
        <v>0.14000000000000001</v>
      </c>
      <c r="VO10">
        <v>0.14000000000000001</v>
      </c>
      <c r="VP10">
        <v>0.14000000000000001</v>
      </c>
      <c r="VQ10">
        <v>0.14000000000000001</v>
      </c>
      <c r="VR10">
        <v>0.14000000000000001</v>
      </c>
      <c r="VS10">
        <v>0.14000000000000001</v>
      </c>
      <c r="VT10">
        <v>0.14000000000000001</v>
      </c>
      <c r="VU10">
        <v>0.14000000000000001</v>
      </c>
      <c r="VV10">
        <v>0.14000000000000001</v>
      </c>
      <c r="VW10">
        <v>0.14000000000000001</v>
      </c>
      <c r="VX10">
        <v>0.14000000000000001</v>
      </c>
      <c r="VY10">
        <v>0.14000000000000001</v>
      </c>
      <c r="VZ10">
        <v>0.14000000000000001</v>
      </c>
      <c r="WA10">
        <v>0.14000000000000001</v>
      </c>
      <c r="WB10">
        <v>0.14000000000000001</v>
      </c>
      <c r="WC10">
        <v>0.14000000000000001</v>
      </c>
      <c r="WD10">
        <v>0.14000000000000001</v>
      </c>
      <c r="WE10">
        <v>0.14000000000000001</v>
      </c>
      <c r="WF10">
        <v>0.14000000000000001</v>
      </c>
      <c r="WG10">
        <v>0.14000000000000001</v>
      </c>
      <c r="WH10">
        <v>0.14000000000000001</v>
      </c>
      <c r="WI10">
        <v>0.14000000000000001</v>
      </c>
      <c r="WJ10">
        <v>0.14000000000000001</v>
      </c>
      <c r="WK10">
        <v>0.14000000000000001</v>
      </c>
      <c r="WL10">
        <v>0.14000000000000001</v>
      </c>
      <c r="WM10">
        <v>0.14000000000000001</v>
      </c>
      <c r="WN10">
        <v>0.14000000000000001</v>
      </c>
      <c r="WO10">
        <v>0.14000000000000001</v>
      </c>
      <c r="WP10">
        <v>0.14000000000000001</v>
      </c>
      <c r="WQ10">
        <v>0.14000000000000001</v>
      </c>
      <c r="WR10">
        <v>0.14000000000000001</v>
      </c>
      <c r="WS10">
        <v>0.14000000000000001</v>
      </c>
      <c r="WT10">
        <v>0.14000000000000001</v>
      </c>
      <c r="WU10">
        <v>0.14000000000000001</v>
      </c>
      <c r="WV10">
        <v>0.14000000000000001</v>
      </c>
      <c r="WW10">
        <v>0.14000000000000001</v>
      </c>
      <c r="WX10">
        <v>0.14000000000000001</v>
      </c>
      <c r="WY10">
        <v>0.14000000000000001</v>
      </c>
      <c r="WZ10">
        <v>0.14000000000000001</v>
      </c>
      <c r="XA10">
        <v>0.14000000000000001</v>
      </c>
      <c r="XB10">
        <v>0.15</v>
      </c>
      <c r="XC10">
        <v>0.15</v>
      </c>
      <c r="XD10">
        <v>0.15</v>
      </c>
      <c r="XE10">
        <v>0.15</v>
      </c>
      <c r="XF10">
        <v>0.15</v>
      </c>
      <c r="XG10">
        <v>0.15</v>
      </c>
      <c r="XH10">
        <v>0.15</v>
      </c>
      <c r="XI10">
        <v>0.15</v>
      </c>
      <c r="XJ10">
        <v>0.15</v>
      </c>
      <c r="XK10">
        <v>0.15</v>
      </c>
      <c r="XL10">
        <v>0.15</v>
      </c>
      <c r="XM10">
        <v>0.15</v>
      </c>
      <c r="XN10">
        <v>0.15</v>
      </c>
      <c r="XO10">
        <v>0.15</v>
      </c>
      <c r="XP10">
        <v>0.15</v>
      </c>
      <c r="XQ10">
        <v>0.15</v>
      </c>
      <c r="XR10">
        <v>0.15</v>
      </c>
      <c r="XS10">
        <v>0.15</v>
      </c>
      <c r="XT10">
        <v>0.15</v>
      </c>
      <c r="XU10">
        <v>0.15</v>
      </c>
      <c r="XV10">
        <v>0.15</v>
      </c>
      <c r="XW10">
        <v>0.15</v>
      </c>
      <c r="XX10">
        <v>0.15</v>
      </c>
      <c r="XY10">
        <v>0.15</v>
      </c>
      <c r="XZ10">
        <v>0.15</v>
      </c>
      <c r="YA10">
        <v>0.15</v>
      </c>
      <c r="YB10">
        <v>0.15</v>
      </c>
      <c r="YC10">
        <v>0.15</v>
      </c>
      <c r="YD10">
        <v>0.15</v>
      </c>
      <c r="YE10">
        <v>0.15</v>
      </c>
      <c r="YF10">
        <v>0.15</v>
      </c>
      <c r="YG10">
        <v>0.15</v>
      </c>
      <c r="YH10">
        <v>0.15</v>
      </c>
      <c r="YI10">
        <v>0.15</v>
      </c>
      <c r="YJ10">
        <v>0.15</v>
      </c>
      <c r="YK10">
        <v>0.15</v>
      </c>
      <c r="YL10">
        <v>0.15</v>
      </c>
      <c r="YM10">
        <v>0.15</v>
      </c>
      <c r="YN10">
        <v>0.15</v>
      </c>
      <c r="YO10">
        <v>0.15</v>
      </c>
      <c r="YP10">
        <v>0.15</v>
      </c>
      <c r="YQ10">
        <v>0.15</v>
      </c>
      <c r="YR10">
        <v>0.16</v>
      </c>
      <c r="YS10">
        <v>0.16</v>
      </c>
      <c r="YT10">
        <v>0.16</v>
      </c>
      <c r="YU10">
        <v>0.16</v>
      </c>
      <c r="YV10">
        <v>0.16</v>
      </c>
      <c r="YW10">
        <v>0.16</v>
      </c>
      <c r="YX10">
        <v>0.16</v>
      </c>
      <c r="YY10">
        <v>0.16</v>
      </c>
      <c r="YZ10">
        <v>0.16</v>
      </c>
      <c r="ZA10">
        <v>0.16</v>
      </c>
      <c r="ZB10">
        <v>0.16</v>
      </c>
      <c r="ZC10">
        <v>0.16</v>
      </c>
      <c r="ZD10">
        <v>0.16</v>
      </c>
      <c r="ZE10">
        <v>0.16</v>
      </c>
      <c r="ZF10">
        <v>0.16</v>
      </c>
      <c r="ZG10">
        <v>0.16</v>
      </c>
      <c r="ZH10">
        <v>0.16</v>
      </c>
      <c r="ZI10">
        <v>0.16</v>
      </c>
      <c r="ZJ10">
        <v>0.16</v>
      </c>
      <c r="ZK10">
        <v>0.16</v>
      </c>
      <c r="ZL10">
        <v>0.16</v>
      </c>
      <c r="ZM10">
        <v>0.16</v>
      </c>
      <c r="ZN10">
        <v>0.16</v>
      </c>
      <c r="ZO10">
        <v>0.16</v>
      </c>
      <c r="ZP10">
        <v>0.16</v>
      </c>
      <c r="ZQ10">
        <v>0.16</v>
      </c>
      <c r="ZR10">
        <v>0.16</v>
      </c>
      <c r="ZS10">
        <v>0.16</v>
      </c>
      <c r="ZT10">
        <v>0.16</v>
      </c>
      <c r="ZU10">
        <v>0.16</v>
      </c>
      <c r="ZV10">
        <v>0.16</v>
      </c>
      <c r="ZW10">
        <v>0.16</v>
      </c>
      <c r="ZX10">
        <v>0.16</v>
      </c>
      <c r="ZY10">
        <v>0.16</v>
      </c>
      <c r="ZZ10">
        <v>0.16</v>
      </c>
      <c r="AAA10">
        <v>0.16</v>
      </c>
      <c r="AAB10">
        <v>0.16</v>
      </c>
      <c r="AAC10">
        <v>0.16</v>
      </c>
      <c r="AAD10">
        <v>0.16</v>
      </c>
      <c r="AAE10">
        <v>0.16</v>
      </c>
      <c r="AAF10">
        <v>0.16</v>
      </c>
      <c r="AAG10">
        <v>0.17</v>
      </c>
      <c r="AAH10">
        <v>0.17</v>
      </c>
      <c r="AAI10">
        <v>0.17</v>
      </c>
      <c r="AAJ10">
        <v>0.17</v>
      </c>
      <c r="AAK10">
        <v>0.17</v>
      </c>
      <c r="AAL10">
        <v>0.17</v>
      </c>
      <c r="AAM10">
        <v>0.17</v>
      </c>
      <c r="AAN10">
        <v>0.17</v>
      </c>
      <c r="AAO10">
        <v>0.17</v>
      </c>
      <c r="AAP10">
        <v>0.17</v>
      </c>
      <c r="AAQ10">
        <v>0.17</v>
      </c>
      <c r="AAR10">
        <v>0.17</v>
      </c>
      <c r="AAS10">
        <v>0.17</v>
      </c>
      <c r="AAT10">
        <v>0.17</v>
      </c>
      <c r="AAU10">
        <v>0.17</v>
      </c>
      <c r="AAV10">
        <v>0.17</v>
      </c>
      <c r="AAW10">
        <v>0.17</v>
      </c>
      <c r="AAX10">
        <v>0.17</v>
      </c>
      <c r="AAY10">
        <v>0.17</v>
      </c>
      <c r="AAZ10">
        <v>0.17</v>
      </c>
      <c r="ABA10">
        <v>0.17</v>
      </c>
      <c r="ABB10">
        <v>0.17</v>
      </c>
      <c r="ABC10">
        <v>0.17</v>
      </c>
      <c r="ABD10">
        <v>0.17</v>
      </c>
      <c r="ABE10">
        <v>0.17</v>
      </c>
      <c r="ABF10">
        <v>0.17</v>
      </c>
      <c r="ABG10">
        <v>0.17</v>
      </c>
      <c r="ABH10">
        <v>0.17</v>
      </c>
      <c r="ABI10">
        <v>0.17</v>
      </c>
      <c r="ABJ10">
        <v>0.17</v>
      </c>
      <c r="ABK10">
        <v>0.17</v>
      </c>
      <c r="ABL10">
        <v>0.17</v>
      </c>
      <c r="ABM10">
        <v>0.17</v>
      </c>
      <c r="ABN10">
        <v>0.17</v>
      </c>
      <c r="ABO10">
        <v>0.17</v>
      </c>
      <c r="ABP10">
        <v>0.17</v>
      </c>
      <c r="ABQ10">
        <v>0.17</v>
      </c>
      <c r="ABR10">
        <v>0.17</v>
      </c>
      <c r="ABS10">
        <v>0.17</v>
      </c>
      <c r="ABT10">
        <v>0.17</v>
      </c>
      <c r="ABU10">
        <v>0.17</v>
      </c>
      <c r="ABV10">
        <v>0.18</v>
      </c>
      <c r="ABW10">
        <v>0.18</v>
      </c>
      <c r="ABX10">
        <v>0.18</v>
      </c>
      <c r="ABY10">
        <v>0.18</v>
      </c>
      <c r="ABZ10">
        <v>0.18</v>
      </c>
      <c r="ACA10">
        <v>0.18</v>
      </c>
      <c r="ACB10">
        <v>0.18</v>
      </c>
      <c r="ACC10">
        <v>0.18</v>
      </c>
      <c r="ACD10">
        <v>0.18</v>
      </c>
      <c r="ACE10">
        <v>0.18</v>
      </c>
      <c r="ACF10">
        <v>0.18</v>
      </c>
      <c r="ACG10">
        <v>0.18</v>
      </c>
      <c r="ACH10">
        <v>0.18</v>
      </c>
      <c r="ACI10">
        <v>0.18</v>
      </c>
      <c r="ACJ10">
        <v>0.18</v>
      </c>
      <c r="ACK10">
        <v>0.18</v>
      </c>
      <c r="ACL10">
        <v>0.18</v>
      </c>
      <c r="ACM10">
        <v>0.18</v>
      </c>
      <c r="ACN10">
        <v>0.18</v>
      </c>
      <c r="ACO10">
        <v>0.18</v>
      </c>
      <c r="ACP10">
        <v>0.18</v>
      </c>
      <c r="ACQ10">
        <v>0.18</v>
      </c>
      <c r="ACR10">
        <v>0.18</v>
      </c>
      <c r="ACS10">
        <v>0.18</v>
      </c>
      <c r="ACT10">
        <v>0.18</v>
      </c>
      <c r="ACU10">
        <v>0.18</v>
      </c>
      <c r="ACV10">
        <v>0.18</v>
      </c>
      <c r="ACW10">
        <v>0.18</v>
      </c>
      <c r="ACX10">
        <v>0.18</v>
      </c>
      <c r="ACY10">
        <v>0.18</v>
      </c>
      <c r="ACZ10">
        <v>0.18</v>
      </c>
      <c r="ADA10">
        <v>0.18</v>
      </c>
      <c r="ADB10">
        <v>0.18</v>
      </c>
      <c r="ADC10">
        <v>0.18</v>
      </c>
      <c r="ADD10">
        <v>0.18</v>
      </c>
      <c r="ADE10">
        <v>0.18</v>
      </c>
      <c r="ADF10">
        <v>0.18</v>
      </c>
      <c r="ADG10">
        <v>0.18</v>
      </c>
      <c r="ADH10">
        <v>0.18</v>
      </c>
      <c r="ADI10">
        <v>0.18</v>
      </c>
      <c r="ADJ10">
        <v>0.19</v>
      </c>
      <c r="ADK10">
        <v>0.19</v>
      </c>
      <c r="ADL10">
        <v>0.19</v>
      </c>
      <c r="ADM10">
        <v>0.19</v>
      </c>
      <c r="ADN10">
        <v>0.19</v>
      </c>
      <c r="ADO10">
        <v>0.19</v>
      </c>
      <c r="ADP10">
        <v>0.19</v>
      </c>
      <c r="ADQ10">
        <v>0.19</v>
      </c>
      <c r="ADR10">
        <v>0.19</v>
      </c>
      <c r="ADS10">
        <v>0.19</v>
      </c>
      <c r="ADT10">
        <v>0.19</v>
      </c>
      <c r="ADU10">
        <v>0.19</v>
      </c>
      <c r="ADV10">
        <v>0.19</v>
      </c>
      <c r="ADW10">
        <v>0.19</v>
      </c>
      <c r="ADX10">
        <v>0.19</v>
      </c>
      <c r="ADY10">
        <v>0.19</v>
      </c>
      <c r="ADZ10">
        <v>0.19</v>
      </c>
      <c r="AEA10">
        <v>0.19</v>
      </c>
      <c r="AEB10">
        <v>0.19</v>
      </c>
      <c r="AEC10">
        <v>0.19</v>
      </c>
      <c r="AED10">
        <v>0.19</v>
      </c>
      <c r="AEE10">
        <v>0.19</v>
      </c>
      <c r="AEF10">
        <v>0.19</v>
      </c>
      <c r="AEG10">
        <v>0.19</v>
      </c>
      <c r="AEH10">
        <v>0.19</v>
      </c>
      <c r="AEI10">
        <v>0.19</v>
      </c>
      <c r="AEJ10">
        <v>0.19</v>
      </c>
      <c r="AEK10">
        <v>0.19</v>
      </c>
      <c r="AEL10">
        <v>0.19</v>
      </c>
      <c r="AEM10">
        <v>0.19</v>
      </c>
      <c r="AEN10">
        <v>0.19</v>
      </c>
      <c r="AEO10">
        <v>0.19</v>
      </c>
      <c r="AEP10">
        <v>0.19</v>
      </c>
      <c r="AEQ10">
        <v>0.19</v>
      </c>
      <c r="AER10">
        <v>0.19</v>
      </c>
      <c r="AES10">
        <v>0.19</v>
      </c>
      <c r="AET10">
        <v>0.19</v>
      </c>
      <c r="AEU10">
        <v>0.19</v>
      </c>
      <c r="AEV10">
        <v>0.19</v>
      </c>
      <c r="AEW10">
        <v>0.19</v>
      </c>
      <c r="AEX10">
        <v>0.2</v>
      </c>
      <c r="AEY10">
        <v>0.2</v>
      </c>
      <c r="AEZ10">
        <v>0.2</v>
      </c>
      <c r="AFA10">
        <v>0.2</v>
      </c>
      <c r="AFB10">
        <v>0.2</v>
      </c>
      <c r="AFC10">
        <v>0.2</v>
      </c>
      <c r="AFD10">
        <v>0.2</v>
      </c>
      <c r="AFE10">
        <v>0.2</v>
      </c>
      <c r="AFF10">
        <v>0.2</v>
      </c>
      <c r="AFG10">
        <v>0.2</v>
      </c>
      <c r="AFH10">
        <v>0.2</v>
      </c>
      <c r="AFI10">
        <v>0.2</v>
      </c>
      <c r="AFJ10">
        <v>0.2</v>
      </c>
      <c r="AFK10">
        <v>0.2</v>
      </c>
      <c r="AFL10">
        <v>0.2</v>
      </c>
      <c r="AFM10">
        <v>0.2</v>
      </c>
      <c r="AFN10">
        <v>0.2</v>
      </c>
      <c r="AFO10">
        <v>0.2</v>
      </c>
      <c r="AFP10">
        <v>0.2</v>
      </c>
      <c r="AFQ10">
        <v>0.2</v>
      </c>
      <c r="AFR10">
        <v>0.2</v>
      </c>
      <c r="AFS10">
        <v>0.2</v>
      </c>
      <c r="AFT10">
        <v>0.2</v>
      </c>
      <c r="AFU10">
        <v>0.2</v>
      </c>
      <c r="AFV10">
        <v>0.2</v>
      </c>
      <c r="AFW10">
        <v>0.2</v>
      </c>
      <c r="AFX10">
        <v>0.2</v>
      </c>
      <c r="AFY10">
        <v>0.2</v>
      </c>
      <c r="AFZ10">
        <v>0.2</v>
      </c>
      <c r="AGA10">
        <v>0.2</v>
      </c>
      <c r="AGB10">
        <v>0.2</v>
      </c>
      <c r="AGC10">
        <v>0.2</v>
      </c>
      <c r="AGD10">
        <v>0.2</v>
      </c>
      <c r="AGE10">
        <v>0.2</v>
      </c>
      <c r="AGF10">
        <v>0.2</v>
      </c>
      <c r="AGG10">
        <v>0.2</v>
      </c>
      <c r="AGH10">
        <v>0.2</v>
      </c>
      <c r="AGI10">
        <v>0.2</v>
      </c>
      <c r="AGJ10">
        <v>0.2</v>
      </c>
      <c r="AGK10">
        <v>0.21</v>
      </c>
      <c r="AGL10">
        <v>0.21</v>
      </c>
      <c r="AGM10">
        <v>0.21</v>
      </c>
      <c r="AGN10">
        <v>0.21</v>
      </c>
      <c r="AGO10">
        <v>0.21</v>
      </c>
      <c r="AGP10">
        <v>0.21</v>
      </c>
      <c r="AGQ10">
        <v>0.21</v>
      </c>
      <c r="AGR10">
        <v>0.21</v>
      </c>
      <c r="AGS10">
        <v>0.21</v>
      </c>
      <c r="AGT10">
        <v>0.21</v>
      </c>
      <c r="AGU10">
        <v>0.21</v>
      </c>
      <c r="AGV10">
        <v>0.21</v>
      </c>
      <c r="AGW10">
        <v>0.21</v>
      </c>
      <c r="AGX10">
        <v>0.21</v>
      </c>
      <c r="AGY10">
        <v>0.21</v>
      </c>
      <c r="AGZ10">
        <v>0.21</v>
      </c>
      <c r="AHA10">
        <v>0.21</v>
      </c>
      <c r="AHB10">
        <v>0.21</v>
      </c>
      <c r="AHC10">
        <v>0.21</v>
      </c>
      <c r="AHD10">
        <v>0.21</v>
      </c>
      <c r="AHE10">
        <v>0.21</v>
      </c>
      <c r="AHF10">
        <v>0.21</v>
      </c>
      <c r="AHG10">
        <v>0.21</v>
      </c>
      <c r="AHH10">
        <v>0.21</v>
      </c>
      <c r="AHI10">
        <v>0.21</v>
      </c>
      <c r="AHJ10">
        <v>0.21</v>
      </c>
      <c r="AHK10">
        <v>0.21</v>
      </c>
      <c r="AHL10">
        <v>0.21</v>
      </c>
      <c r="AHM10">
        <v>0.21</v>
      </c>
      <c r="AHN10">
        <v>0.21</v>
      </c>
      <c r="AHO10">
        <v>0.21</v>
      </c>
      <c r="AHP10">
        <v>0.21</v>
      </c>
      <c r="AHQ10">
        <v>0.21</v>
      </c>
      <c r="AHR10">
        <v>0.21</v>
      </c>
      <c r="AHS10">
        <v>0.21</v>
      </c>
      <c r="AHT10">
        <v>0.21</v>
      </c>
      <c r="AHU10">
        <v>0.21</v>
      </c>
      <c r="AHV10">
        <v>0.21</v>
      </c>
      <c r="AHW10">
        <v>0.22</v>
      </c>
      <c r="AHX10">
        <v>0.22</v>
      </c>
      <c r="AHY10">
        <v>0.22</v>
      </c>
      <c r="AHZ10">
        <v>0.22</v>
      </c>
      <c r="AIA10">
        <v>0.22</v>
      </c>
      <c r="AIB10">
        <v>0.22</v>
      </c>
      <c r="AIC10">
        <v>0.22</v>
      </c>
      <c r="AID10">
        <v>0.22</v>
      </c>
      <c r="AIE10">
        <v>0.22</v>
      </c>
      <c r="AIF10">
        <v>0.22</v>
      </c>
      <c r="AIG10">
        <v>0.22</v>
      </c>
      <c r="AIH10">
        <v>0.22</v>
      </c>
      <c r="AII10">
        <v>0.22</v>
      </c>
      <c r="AIJ10">
        <v>0.22</v>
      </c>
      <c r="AIK10">
        <v>0.22</v>
      </c>
      <c r="AIL10">
        <v>0.22</v>
      </c>
      <c r="AIM10">
        <v>0.22</v>
      </c>
      <c r="AIN10">
        <v>0.22</v>
      </c>
      <c r="AIO10">
        <v>0.22</v>
      </c>
      <c r="AIP10">
        <v>0.22</v>
      </c>
      <c r="AIQ10">
        <v>0.22</v>
      </c>
      <c r="AIR10">
        <v>0.22</v>
      </c>
      <c r="AIS10">
        <v>0.22</v>
      </c>
      <c r="AIT10">
        <v>0.22</v>
      </c>
      <c r="AIU10">
        <v>0.22</v>
      </c>
      <c r="AIV10">
        <v>0.22</v>
      </c>
      <c r="AIW10">
        <v>0.22</v>
      </c>
      <c r="AIX10">
        <v>0.22</v>
      </c>
      <c r="AIY10">
        <v>0.22</v>
      </c>
      <c r="AIZ10">
        <v>0.22</v>
      </c>
      <c r="AJA10">
        <v>0.22</v>
      </c>
      <c r="AJB10">
        <v>0.22</v>
      </c>
      <c r="AJC10">
        <v>0.22</v>
      </c>
      <c r="AJD10">
        <v>0.22</v>
      </c>
      <c r="AJE10">
        <v>0.22</v>
      </c>
      <c r="AJF10">
        <v>0.22</v>
      </c>
      <c r="AJG10">
        <v>0.22</v>
      </c>
      <c r="AJH10">
        <v>0.22</v>
      </c>
      <c r="AJI10">
        <v>0.23</v>
      </c>
      <c r="AJJ10">
        <v>0.23</v>
      </c>
      <c r="AJK10">
        <v>0.23</v>
      </c>
      <c r="AJL10">
        <v>0.23</v>
      </c>
      <c r="AJM10">
        <v>0.23</v>
      </c>
      <c r="AJN10">
        <v>0.23</v>
      </c>
      <c r="AJO10">
        <v>0.23</v>
      </c>
      <c r="AJP10">
        <v>0.23</v>
      </c>
      <c r="AJQ10">
        <v>0.23</v>
      </c>
      <c r="AJR10">
        <v>0.23</v>
      </c>
      <c r="AJS10">
        <v>0.23</v>
      </c>
      <c r="AJT10">
        <v>0.23</v>
      </c>
      <c r="AJU10">
        <v>0.23</v>
      </c>
      <c r="AJV10">
        <v>0.23</v>
      </c>
      <c r="AJW10">
        <v>0.23</v>
      </c>
      <c r="AJX10">
        <v>0.23</v>
      </c>
      <c r="AJY10">
        <v>0.23</v>
      </c>
      <c r="AJZ10">
        <v>0.23</v>
      </c>
      <c r="AKA10">
        <v>0.23</v>
      </c>
      <c r="AKB10">
        <v>0.23</v>
      </c>
      <c r="AKC10">
        <v>0.23</v>
      </c>
      <c r="AKD10">
        <v>0.23</v>
      </c>
      <c r="AKE10">
        <v>0.23</v>
      </c>
      <c r="AKF10">
        <v>0.23</v>
      </c>
      <c r="AKG10">
        <v>0.23</v>
      </c>
      <c r="AKH10">
        <v>0.23</v>
      </c>
      <c r="AKI10">
        <v>0.23</v>
      </c>
      <c r="AKJ10">
        <v>0.23</v>
      </c>
      <c r="AKK10">
        <v>0.23</v>
      </c>
      <c r="AKL10">
        <v>0.23</v>
      </c>
      <c r="AKM10">
        <v>0.23</v>
      </c>
      <c r="AKN10">
        <v>0.23</v>
      </c>
      <c r="AKO10">
        <v>0.23</v>
      </c>
      <c r="AKP10">
        <v>0.23</v>
      </c>
      <c r="AKQ10">
        <v>0.23</v>
      </c>
      <c r="AKR10">
        <v>0.23</v>
      </c>
      <c r="AKS10">
        <v>0.23</v>
      </c>
      <c r="AKT10">
        <v>0.24</v>
      </c>
      <c r="AKU10">
        <v>0.24</v>
      </c>
      <c r="AKV10">
        <v>0.24</v>
      </c>
      <c r="AKW10">
        <v>0.24</v>
      </c>
      <c r="AKX10">
        <v>0.24</v>
      </c>
      <c r="AKY10">
        <v>0.24</v>
      </c>
      <c r="AKZ10">
        <v>0.24</v>
      </c>
      <c r="ALA10">
        <v>0.24</v>
      </c>
      <c r="ALB10">
        <v>0.24</v>
      </c>
      <c r="ALC10">
        <v>0.24</v>
      </c>
      <c r="ALD10">
        <v>0.24</v>
      </c>
      <c r="ALE10">
        <v>0.24</v>
      </c>
      <c r="ALF10">
        <v>0.24</v>
      </c>
      <c r="ALG10">
        <v>0.24</v>
      </c>
      <c r="ALH10">
        <v>0.24</v>
      </c>
      <c r="ALI10">
        <v>0.24</v>
      </c>
      <c r="ALJ10">
        <v>0.24</v>
      </c>
      <c r="ALK10">
        <v>0.24</v>
      </c>
      <c r="ALL10">
        <v>0.24</v>
      </c>
      <c r="ALM10">
        <v>0.24</v>
      </c>
      <c r="ALN10">
        <v>0.24</v>
      </c>
      <c r="ALO10">
        <v>0.24</v>
      </c>
      <c r="ALP10">
        <v>0.24</v>
      </c>
      <c r="ALQ10">
        <v>0.24</v>
      </c>
      <c r="ALR10">
        <v>0.24</v>
      </c>
      <c r="ALS10">
        <v>0.24</v>
      </c>
      <c r="ALT10">
        <v>0.24</v>
      </c>
      <c r="ALU10">
        <v>0.24</v>
      </c>
      <c r="ALV10">
        <v>0.24</v>
      </c>
      <c r="ALW10">
        <v>0.24</v>
      </c>
      <c r="ALX10">
        <v>0.24</v>
      </c>
      <c r="ALY10">
        <v>0.24</v>
      </c>
      <c r="ALZ10">
        <v>0.24</v>
      </c>
      <c r="AMA10">
        <v>0.24</v>
      </c>
      <c r="AMB10">
        <v>0.24</v>
      </c>
      <c r="AMC10">
        <v>0.24</v>
      </c>
      <c r="AMD10">
        <v>0.25</v>
      </c>
      <c r="AME10">
        <v>0.25</v>
      </c>
      <c r="AMF10">
        <v>0.25</v>
      </c>
      <c r="AMG10">
        <v>0.25</v>
      </c>
      <c r="AMH10">
        <v>0.25</v>
      </c>
      <c r="AMI10">
        <v>0.25</v>
      </c>
      <c r="AMJ10">
        <v>0.25</v>
      </c>
      <c r="AMK10">
        <v>0.25</v>
      </c>
      <c r="AML10">
        <v>0.25</v>
      </c>
      <c r="AMM10">
        <v>0.25</v>
      </c>
      <c r="AMN10">
        <v>0.25</v>
      </c>
      <c r="AMO10">
        <v>0.25</v>
      </c>
      <c r="AMP10">
        <v>0.25</v>
      </c>
      <c r="AMQ10">
        <v>0.25</v>
      </c>
      <c r="AMR10">
        <v>0.25</v>
      </c>
      <c r="AMS10">
        <v>0.25</v>
      </c>
      <c r="AMT10">
        <v>0.25</v>
      </c>
      <c r="AMU10">
        <v>0.25</v>
      </c>
      <c r="AMV10">
        <v>0.25</v>
      </c>
      <c r="AMW10">
        <v>0.25</v>
      </c>
      <c r="AMX10">
        <v>0.25</v>
      </c>
      <c r="AMY10">
        <v>0.25</v>
      </c>
      <c r="AMZ10">
        <v>0.25</v>
      </c>
      <c r="ANA10">
        <v>0.25</v>
      </c>
      <c r="ANB10">
        <v>0.25</v>
      </c>
      <c r="ANC10">
        <v>0.25</v>
      </c>
      <c r="AND10">
        <v>0.25</v>
      </c>
      <c r="ANE10">
        <v>0.25</v>
      </c>
      <c r="ANF10">
        <v>0.25</v>
      </c>
      <c r="ANG10">
        <v>0.25</v>
      </c>
      <c r="ANH10">
        <v>0.25</v>
      </c>
      <c r="ANI10">
        <v>0.25</v>
      </c>
      <c r="ANJ10">
        <v>0.25</v>
      </c>
      <c r="ANK10">
        <v>0.25</v>
      </c>
      <c r="ANL10">
        <v>0.25</v>
      </c>
      <c r="ANM10">
        <v>0.25</v>
      </c>
      <c r="ANN10">
        <v>0.26</v>
      </c>
      <c r="ANO10">
        <v>0.26</v>
      </c>
      <c r="ANP10">
        <v>0.26</v>
      </c>
      <c r="ANQ10">
        <v>0.26</v>
      </c>
      <c r="ANR10">
        <v>0.26</v>
      </c>
      <c r="ANS10">
        <v>0.26</v>
      </c>
      <c r="ANT10">
        <v>0.26</v>
      </c>
      <c r="ANU10">
        <v>0.26</v>
      </c>
      <c r="ANV10">
        <v>0.26</v>
      </c>
      <c r="ANW10">
        <v>0.26</v>
      </c>
      <c r="ANX10">
        <v>0.26</v>
      </c>
      <c r="ANY10">
        <v>0.26</v>
      </c>
      <c r="ANZ10">
        <v>0.26</v>
      </c>
      <c r="AOA10">
        <v>0.26</v>
      </c>
      <c r="AOB10">
        <v>0.26</v>
      </c>
      <c r="AOC10">
        <v>0.26</v>
      </c>
      <c r="AOD10">
        <v>0.26</v>
      </c>
      <c r="AOE10">
        <v>0.26</v>
      </c>
      <c r="AOF10">
        <v>0.26</v>
      </c>
      <c r="AOG10">
        <v>0.26</v>
      </c>
      <c r="AOH10">
        <v>0.26</v>
      </c>
      <c r="AOI10">
        <v>0.26</v>
      </c>
      <c r="AOJ10">
        <v>0.26</v>
      </c>
      <c r="AOK10">
        <v>0.26</v>
      </c>
      <c r="AOL10">
        <v>0.26</v>
      </c>
      <c r="AOM10">
        <v>0.26</v>
      </c>
      <c r="AON10">
        <v>0.26</v>
      </c>
      <c r="AOO10">
        <v>0.26</v>
      </c>
      <c r="AOP10">
        <v>0.26</v>
      </c>
      <c r="AOQ10">
        <v>0.26</v>
      </c>
      <c r="AOR10">
        <v>0.26</v>
      </c>
      <c r="AOS10">
        <v>0.26</v>
      </c>
      <c r="AOT10">
        <v>0.26</v>
      </c>
      <c r="AOU10">
        <v>0.26</v>
      </c>
      <c r="AOV10">
        <v>0.26</v>
      </c>
      <c r="AOW10">
        <v>0.27</v>
      </c>
      <c r="AOX10">
        <v>0.27</v>
      </c>
      <c r="AOY10">
        <v>0.27</v>
      </c>
      <c r="AOZ10">
        <v>0.27</v>
      </c>
      <c r="APA10">
        <v>0.27</v>
      </c>
      <c r="APB10">
        <v>0.27</v>
      </c>
      <c r="APC10">
        <v>0.27</v>
      </c>
      <c r="APD10">
        <v>0.27</v>
      </c>
      <c r="APE10">
        <v>0.27</v>
      </c>
      <c r="APF10">
        <v>0.27</v>
      </c>
      <c r="APG10">
        <v>0.27</v>
      </c>
      <c r="APH10">
        <v>0.27</v>
      </c>
      <c r="API10">
        <v>0.27</v>
      </c>
      <c r="APJ10">
        <v>0.27</v>
      </c>
      <c r="APK10">
        <v>0.27</v>
      </c>
      <c r="APL10">
        <v>0.27</v>
      </c>
      <c r="APM10">
        <v>0.27</v>
      </c>
      <c r="APN10">
        <v>0.27</v>
      </c>
      <c r="APO10">
        <v>0.27</v>
      </c>
      <c r="APP10">
        <v>0.27</v>
      </c>
      <c r="APQ10">
        <v>0.27</v>
      </c>
      <c r="APR10">
        <v>0.27</v>
      </c>
      <c r="APS10">
        <v>0.27</v>
      </c>
      <c r="APT10">
        <v>0.27</v>
      </c>
      <c r="APU10">
        <v>0.27</v>
      </c>
      <c r="APV10">
        <v>0.27</v>
      </c>
      <c r="APW10">
        <v>0.27</v>
      </c>
      <c r="APX10">
        <v>0.27</v>
      </c>
      <c r="APY10">
        <v>0.27</v>
      </c>
      <c r="APZ10">
        <v>0.27</v>
      </c>
      <c r="AQA10">
        <v>0.27</v>
      </c>
      <c r="AQB10">
        <v>0.27</v>
      </c>
      <c r="AQC10">
        <v>0.27</v>
      </c>
      <c r="AQD10">
        <v>0.27</v>
      </c>
      <c r="AQE10">
        <v>0.28000000000000003</v>
      </c>
      <c r="AQF10">
        <v>0.28000000000000003</v>
      </c>
      <c r="AQG10">
        <v>0.28000000000000003</v>
      </c>
      <c r="AQH10">
        <v>0.28000000000000003</v>
      </c>
      <c r="AQI10">
        <v>0.28000000000000003</v>
      </c>
      <c r="AQJ10">
        <v>0.28000000000000003</v>
      </c>
      <c r="AQK10">
        <v>0.28000000000000003</v>
      </c>
      <c r="AQL10">
        <v>0.28000000000000003</v>
      </c>
      <c r="AQM10">
        <v>0.28000000000000003</v>
      </c>
      <c r="AQN10">
        <v>0.28000000000000003</v>
      </c>
      <c r="AQO10">
        <v>0.28000000000000003</v>
      </c>
      <c r="AQP10">
        <v>0.28000000000000003</v>
      </c>
      <c r="AQQ10">
        <v>0.28000000000000003</v>
      </c>
      <c r="AQR10">
        <v>0.28000000000000003</v>
      </c>
      <c r="AQS10">
        <v>0.28000000000000003</v>
      </c>
      <c r="AQT10">
        <v>0.28000000000000003</v>
      </c>
      <c r="AQU10">
        <v>0.28000000000000003</v>
      </c>
      <c r="AQV10">
        <v>0.28000000000000003</v>
      </c>
      <c r="AQW10">
        <v>0.28000000000000003</v>
      </c>
      <c r="AQX10">
        <v>0.28000000000000003</v>
      </c>
      <c r="AQY10">
        <v>0.28000000000000003</v>
      </c>
      <c r="AQZ10">
        <v>0.28000000000000003</v>
      </c>
      <c r="ARA10">
        <v>0.28000000000000003</v>
      </c>
      <c r="ARB10">
        <v>0.28000000000000003</v>
      </c>
      <c r="ARC10">
        <v>0.28000000000000003</v>
      </c>
      <c r="ARD10">
        <v>0.28000000000000003</v>
      </c>
      <c r="ARE10">
        <v>0.28000000000000003</v>
      </c>
      <c r="ARF10">
        <v>0.28000000000000003</v>
      </c>
      <c r="ARG10">
        <v>0.28000000000000003</v>
      </c>
      <c r="ARH10">
        <v>0.28000000000000003</v>
      </c>
      <c r="ARI10">
        <v>0.28000000000000003</v>
      </c>
      <c r="ARJ10">
        <v>0.28000000000000003</v>
      </c>
      <c r="ARK10">
        <v>0.28000000000000003</v>
      </c>
      <c r="ARL10">
        <v>0.28000000000000003</v>
      </c>
      <c r="ARM10">
        <v>0.28999999999999998</v>
      </c>
      <c r="ARN10">
        <v>0.28999999999999998</v>
      </c>
      <c r="ARO10">
        <v>0.28999999999999998</v>
      </c>
      <c r="ARP10">
        <v>0.28999999999999998</v>
      </c>
      <c r="ARQ10">
        <v>0.28999999999999998</v>
      </c>
      <c r="ARR10">
        <v>0.28999999999999998</v>
      </c>
      <c r="ARS10">
        <v>0.28999999999999998</v>
      </c>
      <c r="ART10">
        <v>0.28999999999999998</v>
      </c>
      <c r="ARU10">
        <v>0.28999999999999998</v>
      </c>
      <c r="ARV10">
        <v>0.28999999999999998</v>
      </c>
      <c r="ARW10">
        <v>0.28999999999999998</v>
      </c>
      <c r="ARX10">
        <v>0.28999999999999998</v>
      </c>
      <c r="ARY10">
        <v>0.28999999999999998</v>
      </c>
      <c r="ARZ10">
        <v>0.28999999999999998</v>
      </c>
      <c r="ASA10">
        <v>0.28999999999999998</v>
      </c>
      <c r="ASB10">
        <v>0.28999999999999998</v>
      </c>
      <c r="ASC10">
        <v>0.28999999999999998</v>
      </c>
      <c r="ASD10">
        <v>0.28999999999999998</v>
      </c>
      <c r="ASE10">
        <v>0.28999999999999998</v>
      </c>
      <c r="ASF10">
        <v>0.28999999999999998</v>
      </c>
      <c r="ASG10">
        <v>0.28999999999999998</v>
      </c>
      <c r="ASH10">
        <v>0.28999999999999998</v>
      </c>
      <c r="ASI10">
        <v>0.28999999999999998</v>
      </c>
      <c r="ASJ10">
        <v>0.28999999999999998</v>
      </c>
      <c r="ASK10">
        <v>0.28999999999999998</v>
      </c>
      <c r="ASL10">
        <v>0.28999999999999998</v>
      </c>
      <c r="ASM10">
        <v>0.28999999999999998</v>
      </c>
      <c r="ASN10">
        <v>0.28999999999999998</v>
      </c>
      <c r="ASO10">
        <v>0.28999999999999998</v>
      </c>
      <c r="ASP10">
        <v>0.28999999999999998</v>
      </c>
      <c r="ASQ10">
        <v>0.28999999999999998</v>
      </c>
      <c r="ASR10">
        <v>0.28999999999999998</v>
      </c>
      <c r="ASS10">
        <v>0.28999999999999998</v>
      </c>
      <c r="AST10">
        <v>0.3</v>
      </c>
      <c r="ASU10">
        <v>0.3</v>
      </c>
      <c r="ASV10">
        <v>0.3</v>
      </c>
      <c r="ASW10">
        <v>0.3</v>
      </c>
      <c r="ASX10">
        <v>0.3</v>
      </c>
      <c r="ASY10">
        <v>0.3</v>
      </c>
      <c r="ASZ10">
        <v>0.3</v>
      </c>
      <c r="ATA10">
        <v>0.3</v>
      </c>
      <c r="ATB10">
        <v>0.3</v>
      </c>
      <c r="ATC10">
        <v>0.3</v>
      </c>
      <c r="ATD10">
        <v>0.3</v>
      </c>
      <c r="ATE10">
        <v>0.3</v>
      </c>
      <c r="ATF10">
        <v>0.3</v>
      </c>
      <c r="ATG10">
        <v>0.3</v>
      </c>
      <c r="ATH10">
        <v>0.3</v>
      </c>
      <c r="ATI10">
        <v>0.3</v>
      </c>
      <c r="ATJ10">
        <v>0.3</v>
      </c>
      <c r="ATK10">
        <v>0.3</v>
      </c>
      <c r="ATL10">
        <v>0.3</v>
      </c>
      <c r="ATM10">
        <v>0.3</v>
      </c>
      <c r="ATN10">
        <v>0.3</v>
      </c>
      <c r="ATO10">
        <v>0.3</v>
      </c>
      <c r="ATP10">
        <v>0.3</v>
      </c>
      <c r="ATQ10">
        <v>0.3</v>
      </c>
      <c r="ATR10">
        <v>0.3</v>
      </c>
      <c r="ATS10">
        <v>0.3</v>
      </c>
      <c r="ATT10">
        <v>0.3</v>
      </c>
      <c r="ATU10">
        <v>0.3</v>
      </c>
      <c r="ATV10">
        <v>0.3</v>
      </c>
      <c r="ATW10">
        <v>0.3</v>
      </c>
      <c r="ATX10">
        <v>0.3</v>
      </c>
      <c r="ATY10">
        <v>0.3</v>
      </c>
      <c r="ATZ10">
        <v>0.31</v>
      </c>
      <c r="AUA10">
        <v>0.31</v>
      </c>
      <c r="AUB10">
        <v>0.31</v>
      </c>
      <c r="AUC10">
        <v>0.31</v>
      </c>
      <c r="AUD10">
        <v>0.31</v>
      </c>
      <c r="AUE10">
        <v>0.31</v>
      </c>
      <c r="AUF10">
        <v>0.31</v>
      </c>
      <c r="AUG10">
        <v>0.31</v>
      </c>
      <c r="AUH10">
        <v>0.31</v>
      </c>
      <c r="AUI10">
        <v>0.31</v>
      </c>
      <c r="AUJ10">
        <v>0.31</v>
      </c>
      <c r="AUK10">
        <v>0.31</v>
      </c>
      <c r="AUL10">
        <v>0.31</v>
      </c>
      <c r="AUM10">
        <v>0.31</v>
      </c>
      <c r="AUN10">
        <v>0.31</v>
      </c>
      <c r="AUO10">
        <v>0.31</v>
      </c>
      <c r="AUP10">
        <v>0.31</v>
      </c>
      <c r="AUQ10">
        <v>0.31</v>
      </c>
      <c r="AUR10">
        <v>0.31</v>
      </c>
      <c r="AUS10">
        <v>0.31</v>
      </c>
      <c r="AUT10">
        <v>0.31</v>
      </c>
      <c r="AUU10">
        <v>0.31</v>
      </c>
      <c r="AUV10">
        <v>0.31</v>
      </c>
      <c r="AUW10">
        <v>0.31</v>
      </c>
      <c r="AUX10">
        <v>0.31</v>
      </c>
      <c r="AUY10">
        <v>0.31</v>
      </c>
      <c r="AUZ10">
        <v>0.31</v>
      </c>
      <c r="AVA10">
        <v>0.31</v>
      </c>
      <c r="AVB10">
        <v>0.31</v>
      </c>
      <c r="AVC10">
        <v>0.31</v>
      </c>
      <c r="AVD10">
        <v>0.31</v>
      </c>
      <c r="AVE10">
        <v>0.32</v>
      </c>
      <c r="AVF10">
        <v>0.32</v>
      </c>
      <c r="AVG10">
        <v>0.32</v>
      </c>
      <c r="AVH10">
        <v>0.32</v>
      </c>
      <c r="AVI10">
        <v>0.32</v>
      </c>
      <c r="AVJ10">
        <v>0.32</v>
      </c>
      <c r="AVK10">
        <v>0.32</v>
      </c>
      <c r="AVL10">
        <v>0.32</v>
      </c>
      <c r="AVM10">
        <v>0.32</v>
      </c>
      <c r="AVN10">
        <v>0.32</v>
      </c>
      <c r="AVO10">
        <v>0.32</v>
      </c>
      <c r="AVP10">
        <v>0.32</v>
      </c>
      <c r="AVQ10">
        <v>0.32</v>
      </c>
      <c r="AVR10">
        <v>0.32</v>
      </c>
      <c r="AVS10">
        <v>0.32</v>
      </c>
      <c r="AVT10">
        <v>0.32</v>
      </c>
      <c r="AVU10">
        <v>0.32</v>
      </c>
      <c r="AVV10">
        <v>0.32</v>
      </c>
      <c r="AVW10">
        <v>0.32</v>
      </c>
      <c r="AVX10">
        <v>0.32</v>
      </c>
      <c r="AVY10">
        <v>0.32</v>
      </c>
      <c r="AVZ10">
        <v>0.32</v>
      </c>
      <c r="AWA10">
        <v>0.32</v>
      </c>
      <c r="AWB10">
        <v>0.32</v>
      </c>
      <c r="AWC10">
        <v>0.32</v>
      </c>
      <c r="AWD10">
        <v>0.32</v>
      </c>
      <c r="AWE10">
        <v>0.32</v>
      </c>
      <c r="AWF10">
        <v>0.32</v>
      </c>
      <c r="AWG10">
        <v>0.32</v>
      </c>
      <c r="AWH10">
        <v>0.32</v>
      </c>
      <c r="AWI10">
        <v>0.32</v>
      </c>
      <c r="AWJ10">
        <v>0.33</v>
      </c>
      <c r="AWK10">
        <v>0.33</v>
      </c>
      <c r="AWL10">
        <v>0.33</v>
      </c>
      <c r="AWM10">
        <v>0.33</v>
      </c>
      <c r="AWN10">
        <v>0.33</v>
      </c>
      <c r="AWO10">
        <v>0.33</v>
      </c>
      <c r="AWP10">
        <v>0.33</v>
      </c>
      <c r="AWQ10">
        <v>0.33</v>
      </c>
      <c r="AWR10">
        <v>0.33</v>
      </c>
      <c r="AWS10">
        <v>0.33</v>
      </c>
      <c r="AWT10">
        <v>0.33</v>
      </c>
      <c r="AWU10">
        <v>0.33</v>
      </c>
      <c r="AWV10">
        <v>0.33</v>
      </c>
      <c r="AWW10">
        <v>0.33</v>
      </c>
      <c r="AWX10">
        <v>0.33</v>
      </c>
      <c r="AWY10">
        <v>0.33</v>
      </c>
      <c r="AWZ10">
        <v>0.33</v>
      </c>
      <c r="AXA10">
        <v>0.33</v>
      </c>
      <c r="AXB10">
        <v>0.33</v>
      </c>
      <c r="AXC10">
        <v>0.33</v>
      </c>
      <c r="AXD10">
        <v>0.33</v>
      </c>
      <c r="AXE10">
        <v>0.33</v>
      </c>
      <c r="AXF10">
        <v>0.33</v>
      </c>
      <c r="AXG10">
        <v>0.33</v>
      </c>
      <c r="AXH10">
        <v>0.33</v>
      </c>
      <c r="AXI10">
        <v>0.33</v>
      </c>
      <c r="AXJ10">
        <v>0.33</v>
      </c>
      <c r="AXK10">
        <v>0.33</v>
      </c>
      <c r="AXL10">
        <v>0.33</v>
      </c>
      <c r="AXM10">
        <v>0.33</v>
      </c>
      <c r="AXN10">
        <v>0.34</v>
      </c>
      <c r="AXO10">
        <v>0.34</v>
      </c>
      <c r="AXP10">
        <v>0.34</v>
      </c>
      <c r="AXQ10">
        <v>0.34</v>
      </c>
      <c r="AXR10">
        <v>0.34</v>
      </c>
      <c r="AXS10">
        <v>0.34</v>
      </c>
      <c r="AXT10">
        <v>0.34</v>
      </c>
      <c r="AXU10">
        <v>0.34</v>
      </c>
      <c r="AXV10">
        <v>0.34</v>
      </c>
      <c r="AXW10">
        <v>0.34</v>
      </c>
      <c r="AXX10">
        <v>0.34</v>
      </c>
      <c r="AXY10">
        <v>0.34</v>
      </c>
      <c r="AXZ10">
        <v>0.34</v>
      </c>
      <c r="AYA10">
        <v>0.34</v>
      </c>
      <c r="AYB10">
        <v>0.34</v>
      </c>
      <c r="AYC10">
        <v>0.34</v>
      </c>
      <c r="AYD10">
        <v>0.34</v>
      </c>
      <c r="AYE10">
        <v>0.34</v>
      </c>
      <c r="AYF10">
        <v>0.34</v>
      </c>
      <c r="AYG10">
        <v>0.34</v>
      </c>
      <c r="AYH10">
        <v>0.34</v>
      </c>
      <c r="AYI10">
        <v>0.34</v>
      </c>
      <c r="AYJ10">
        <v>0.34</v>
      </c>
      <c r="AYK10">
        <v>0.34</v>
      </c>
      <c r="AYL10">
        <v>0.34</v>
      </c>
      <c r="AYM10">
        <v>0.34</v>
      </c>
      <c r="AYN10">
        <v>0.34</v>
      </c>
      <c r="AYO10">
        <v>0.34</v>
      </c>
      <c r="AYP10">
        <v>0.34</v>
      </c>
      <c r="AYQ10">
        <v>0.35</v>
      </c>
      <c r="AYR10">
        <v>0.35</v>
      </c>
      <c r="AYS10">
        <v>0.35</v>
      </c>
      <c r="AYT10">
        <v>0.35</v>
      </c>
      <c r="AYU10">
        <v>0.35</v>
      </c>
      <c r="AYV10">
        <v>0.35</v>
      </c>
      <c r="AYW10">
        <v>0.35</v>
      </c>
      <c r="AYX10">
        <v>0.35</v>
      </c>
      <c r="AYY10">
        <v>0.35</v>
      </c>
      <c r="AYZ10">
        <v>0.35</v>
      </c>
      <c r="AZA10">
        <v>0.35</v>
      </c>
      <c r="AZB10">
        <v>0.35</v>
      </c>
      <c r="AZC10">
        <v>0.35</v>
      </c>
      <c r="AZD10">
        <v>0.35</v>
      </c>
      <c r="AZE10">
        <v>0.35</v>
      </c>
      <c r="AZF10">
        <v>0.35</v>
      </c>
      <c r="AZG10">
        <v>0.35</v>
      </c>
      <c r="AZH10">
        <v>0.35</v>
      </c>
      <c r="AZI10">
        <v>0.35</v>
      </c>
      <c r="AZJ10">
        <v>0.35</v>
      </c>
      <c r="AZK10">
        <v>0.35</v>
      </c>
      <c r="AZL10">
        <v>0.35</v>
      </c>
      <c r="AZM10">
        <v>0.35</v>
      </c>
      <c r="AZN10">
        <v>0.35</v>
      </c>
      <c r="AZO10">
        <v>0.35</v>
      </c>
      <c r="AZP10">
        <v>0.35</v>
      </c>
      <c r="AZQ10">
        <v>0.35</v>
      </c>
      <c r="AZR10">
        <v>0.35</v>
      </c>
      <c r="AZS10">
        <v>0.36</v>
      </c>
      <c r="AZT10">
        <v>0.36</v>
      </c>
      <c r="AZU10">
        <v>0.36</v>
      </c>
      <c r="AZV10">
        <v>0.36</v>
      </c>
      <c r="AZW10">
        <v>0.36</v>
      </c>
      <c r="AZX10">
        <v>0.36</v>
      </c>
      <c r="AZY10">
        <v>0.36</v>
      </c>
      <c r="AZZ10">
        <v>0.36</v>
      </c>
      <c r="BAA10">
        <v>0.36</v>
      </c>
      <c r="BAB10">
        <v>0.36</v>
      </c>
      <c r="BAC10">
        <v>0.36</v>
      </c>
      <c r="BAD10">
        <v>0.36</v>
      </c>
      <c r="BAE10">
        <v>0.36</v>
      </c>
      <c r="BAF10">
        <v>0.36</v>
      </c>
      <c r="BAG10">
        <v>0.36</v>
      </c>
      <c r="BAH10">
        <v>0.36</v>
      </c>
      <c r="BAI10">
        <v>0.36</v>
      </c>
      <c r="BAJ10">
        <v>0.36</v>
      </c>
      <c r="BAK10">
        <v>0.36</v>
      </c>
      <c r="BAL10">
        <v>0.36</v>
      </c>
      <c r="BAM10">
        <v>0.36</v>
      </c>
      <c r="BAN10">
        <v>0.36</v>
      </c>
      <c r="BAO10">
        <v>0.36</v>
      </c>
      <c r="BAP10">
        <v>0.36</v>
      </c>
      <c r="BAQ10">
        <v>0.36</v>
      </c>
      <c r="BAR10">
        <v>0.36</v>
      </c>
      <c r="BAS10">
        <v>0.36</v>
      </c>
      <c r="BAT10">
        <v>0.37</v>
      </c>
      <c r="BAU10">
        <v>0.37</v>
      </c>
      <c r="BAV10">
        <v>0.37</v>
      </c>
      <c r="BAW10">
        <v>0.37</v>
      </c>
      <c r="BAX10">
        <v>0.37</v>
      </c>
      <c r="BAY10">
        <v>0.37</v>
      </c>
      <c r="BAZ10">
        <v>0.37</v>
      </c>
      <c r="BBA10">
        <v>0.37</v>
      </c>
      <c r="BBB10">
        <v>0.37</v>
      </c>
      <c r="BBC10">
        <v>0.37</v>
      </c>
      <c r="BBD10">
        <v>0.37</v>
      </c>
      <c r="BBE10">
        <v>0.37</v>
      </c>
      <c r="BBF10">
        <v>0.37</v>
      </c>
      <c r="BBG10">
        <v>0.37</v>
      </c>
      <c r="BBH10">
        <v>0.37</v>
      </c>
      <c r="BBI10">
        <v>0.37</v>
      </c>
      <c r="BBJ10">
        <v>0.37</v>
      </c>
      <c r="BBK10">
        <v>0.37</v>
      </c>
      <c r="BBL10">
        <v>0.37</v>
      </c>
      <c r="BBM10">
        <v>0.37</v>
      </c>
      <c r="BBN10">
        <v>0.37</v>
      </c>
      <c r="BBO10">
        <v>0.37</v>
      </c>
      <c r="BBP10">
        <v>0.37</v>
      </c>
      <c r="BBQ10">
        <v>0.37</v>
      </c>
      <c r="BBR10">
        <v>0.37</v>
      </c>
      <c r="BBS10">
        <v>0.37</v>
      </c>
      <c r="BBT10">
        <v>0.37</v>
      </c>
      <c r="BBU10">
        <v>0.38</v>
      </c>
      <c r="BBV10">
        <v>0.38</v>
      </c>
      <c r="BBW10">
        <v>0.38</v>
      </c>
      <c r="BBX10">
        <v>0.38</v>
      </c>
      <c r="BBY10">
        <v>0.38</v>
      </c>
      <c r="BBZ10">
        <v>0.38</v>
      </c>
      <c r="BCA10">
        <v>0.38</v>
      </c>
      <c r="BCB10">
        <v>0.38</v>
      </c>
      <c r="BCC10">
        <v>0.38</v>
      </c>
      <c r="BCD10">
        <v>0.38</v>
      </c>
      <c r="BCE10">
        <v>0.38</v>
      </c>
      <c r="BCF10">
        <v>0.38</v>
      </c>
      <c r="BCG10">
        <v>0.38</v>
      </c>
      <c r="BCH10">
        <v>0.38</v>
      </c>
      <c r="BCI10">
        <v>0.38</v>
      </c>
      <c r="BCJ10">
        <v>0.38</v>
      </c>
      <c r="BCK10">
        <v>0.38</v>
      </c>
      <c r="BCL10">
        <v>0.38</v>
      </c>
      <c r="BCM10">
        <v>0.38</v>
      </c>
      <c r="BCN10">
        <v>0.38</v>
      </c>
      <c r="BCO10">
        <v>0.38</v>
      </c>
      <c r="BCP10">
        <v>0.38</v>
      </c>
      <c r="BCQ10">
        <v>0.38</v>
      </c>
      <c r="BCR10">
        <v>0.38</v>
      </c>
      <c r="BCS10">
        <v>0.38</v>
      </c>
      <c r="BCT10">
        <v>0.38</v>
      </c>
      <c r="BCU10">
        <v>0.39</v>
      </c>
      <c r="BCV10">
        <v>0.39</v>
      </c>
      <c r="BCW10">
        <v>0.39</v>
      </c>
      <c r="BCX10">
        <v>0.39</v>
      </c>
      <c r="BCY10">
        <v>0.39</v>
      </c>
      <c r="BCZ10">
        <v>0.39</v>
      </c>
      <c r="BDA10">
        <v>0.39</v>
      </c>
      <c r="BDB10">
        <v>0.39</v>
      </c>
      <c r="BDC10">
        <v>0.39</v>
      </c>
      <c r="BDD10">
        <v>0.39</v>
      </c>
      <c r="BDE10">
        <v>0.39</v>
      </c>
      <c r="BDF10">
        <v>0.39</v>
      </c>
      <c r="BDG10">
        <v>0.39</v>
      </c>
      <c r="BDH10">
        <v>0.39</v>
      </c>
      <c r="BDI10">
        <v>0.39</v>
      </c>
      <c r="BDJ10">
        <v>0.39</v>
      </c>
      <c r="BDK10">
        <v>0.39</v>
      </c>
      <c r="BDL10">
        <v>0.39</v>
      </c>
      <c r="BDM10">
        <v>0.39</v>
      </c>
      <c r="BDN10">
        <v>0.39</v>
      </c>
      <c r="BDO10">
        <v>0.39</v>
      </c>
      <c r="BDP10">
        <v>0.39</v>
      </c>
      <c r="BDQ10">
        <v>0.39</v>
      </c>
      <c r="BDR10">
        <v>0.39</v>
      </c>
      <c r="BDS10">
        <v>0.39</v>
      </c>
      <c r="BDT10">
        <v>0.4</v>
      </c>
      <c r="BDU10">
        <v>0.4</v>
      </c>
      <c r="BDV10">
        <v>0.4</v>
      </c>
      <c r="BDW10">
        <v>0.4</v>
      </c>
      <c r="BDX10">
        <v>0.4</v>
      </c>
      <c r="BDY10">
        <v>0.4</v>
      </c>
      <c r="BDZ10">
        <v>0.4</v>
      </c>
      <c r="BEA10">
        <v>0.4</v>
      </c>
      <c r="BEB10">
        <v>0.4</v>
      </c>
      <c r="BEC10">
        <v>0.4</v>
      </c>
      <c r="BED10">
        <v>0.4</v>
      </c>
      <c r="BEE10">
        <v>0.4</v>
      </c>
      <c r="BEF10">
        <v>0.4</v>
      </c>
      <c r="BEG10">
        <v>0.4</v>
      </c>
      <c r="BEH10">
        <v>0.4</v>
      </c>
      <c r="BEI10">
        <v>0.4</v>
      </c>
      <c r="BEJ10">
        <v>0.4</v>
      </c>
      <c r="BEK10">
        <v>0.4</v>
      </c>
      <c r="BEL10">
        <v>0.4</v>
      </c>
      <c r="BEM10">
        <v>0.4</v>
      </c>
      <c r="BEN10">
        <v>0.4</v>
      </c>
      <c r="BEO10">
        <v>0.4</v>
      </c>
      <c r="BEP10">
        <v>0.4</v>
      </c>
      <c r="BEQ10">
        <v>0.4</v>
      </c>
      <c r="BER10">
        <v>0.4</v>
      </c>
      <c r="BES10">
        <v>0.41</v>
      </c>
      <c r="BET10">
        <v>0.41</v>
      </c>
      <c r="BEU10">
        <v>0.41</v>
      </c>
      <c r="BEV10">
        <v>0.41</v>
      </c>
      <c r="BEW10">
        <v>0.41</v>
      </c>
      <c r="BEX10">
        <v>0.41</v>
      </c>
      <c r="BEY10">
        <v>0.41</v>
      </c>
      <c r="BEZ10">
        <v>0.41</v>
      </c>
      <c r="BFA10">
        <v>0.41</v>
      </c>
      <c r="BFB10">
        <v>0.41</v>
      </c>
      <c r="BFC10">
        <v>0.41</v>
      </c>
      <c r="BFD10">
        <v>0.41</v>
      </c>
      <c r="BFE10">
        <v>0.41</v>
      </c>
      <c r="BFF10">
        <v>0.41</v>
      </c>
      <c r="BFG10">
        <v>0.41</v>
      </c>
      <c r="BFH10">
        <v>0.41</v>
      </c>
      <c r="BFI10">
        <v>0.41</v>
      </c>
      <c r="BFJ10">
        <v>0.41</v>
      </c>
      <c r="BFK10">
        <v>0.41</v>
      </c>
      <c r="BFL10">
        <v>0.41</v>
      </c>
      <c r="BFM10">
        <v>0.41</v>
      </c>
      <c r="BFN10">
        <v>0.41</v>
      </c>
      <c r="BFO10">
        <v>0.41</v>
      </c>
      <c r="BFP10">
        <v>0.41</v>
      </c>
      <c r="BFQ10">
        <v>0.42</v>
      </c>
      <c r="BFR10">
        <v>0.42</v>
      </c>
      <c r="BFS10">
        <v>0.42</v>
      </c>
      <c r="BFT10">
        <v>0.42</v>
      </c>
      <c r="BFU10">
        <v>0.42</v>
      </c>
      <c r="BFV10">
        <v>0.42</v>
      </c>
      <c r="BFW10">
        <v>0.42</v>
      </c>
      <c r="BFX10">
        <v>0.42</v>
      </c>
      <c r="BFY10">
        <v>0.42</v>
      </c>
      <c r="BFZ10">
        <v>0.42</v>
      </c>
      <c r="BGA10">
        <v>0.42</v>
      </c>
      <c r="BGB10">
        <v>0.42</v>
      </c>
      <c r="BGC10">
        <v>0.42</v>
      </c>
      <c r="BGD10">
        <v>0.42</v>
      </c>
      <c r="BGE10">
        <v>0.42</v>
      </c>
      <c r="BGF10">
        <v>0.42</v>
      </c>
      <c r="BGG10">
        <v>0.42</v>
      </c>
      <c r="BGH10">
        <v>0.42</v>
      </c>
      <c r="BGI10">
        <v>0.42</v>
      </c>
      <c r="BGJ10">
        <v>0.42</v>
      </c>
      <c r="BGK10">
        <v>0.42</v>
      </c>
      <c r="BGL10">
        <v>0.42</v>
      </c>
      <c r="BGM10">
        <v>0.42</v>
      </c>
      <c r="BGN10">
        <v>0.42</v>
      </c>
      <c r="BGO10">
        <v>0.43</v>
      </c>
      <c r="BGP10">
        <v>0.43</v>
      </c>
      <c r="BGQ10">
        <v>0.43</v>
      </c>
      <c r="BGR10">
        <v>0.43</v>
      </c>
      <c r="BGS10">
        <v>0.43</v>
      </c>
      <c r="BGT10">
        <v>0.43</v>
      </c>
      <c r="BGU10">
        <v>0.43</v>
      </c>
      <c r="BGV10">
        <v>0.43</v>
      </c>
      <c r="BGW10">
        <v>0.43</v>
      </c>
      <c r="BGX10">
        <v>0.43</v>
      </c>
      <c r="BGY10">
        <v>0.43</v>
      </c>
      <c r="BGZ10">
        <v>0.43</v>
      </c>
      <c r="BHA10">
        <v>0.43</v>
      </c>
      <c r="BHB10">
        <v>0.43</v>
      </c>
      <c r="BHC10">
        <v>0.43</v>
      </c>
      <c r="BHD10">
        <v>0.43</v>
      </c>
      <c r="BHE10">
        <v>0.43</v>
      </c>
      <c r="BHF10">
        <v>0.43</v>
      </c>
      <c r="BHG10">
        <v>0.43</v>
      </c>
      <c r="BHH10">
        <v>0.43</v>
      </c>
      <c r="BHI10">
        <v>0.43</v>
      </c>
      <c r="BHJ10">
        <v>0.43</v>
      </c>
      <c r="BHK10">
        <v>0.43</v>
      </c>
      <c r="BHL10">
        <v>0.44</v>
      </c>
      <c r="BHM10">
        <v>0.44</v>
      </c>
      <c r="BHN10">
        <v>0.44</v>
      </c>
      <c r="BHO10">
        <v>0.44</v>
      </c>
      <c r="BHP10">
        <v>0.44</v>
      </c>
      <c r="BHQ10">
        <v>0.44</v>
      </c>
      <c r="BHR10">
        <v>0.44</v>
      </c>
      <c r="BHS10">
        <v>0.44</v>
      </c>
      <c r="BHT10">
        <v>0.44</v>
      </c>
      <c r="BHU10">
        <v>0.44</v>
      </c>
      <c r="BHV10">
        <v>0.44</v>
      </c>
      <c r="BHW10">
        <v>0.44</v>
      </c>
      <c r="BHX10">
        <v>0.44</v>
      </c>
      <c r="BHY10">
        <v>0.44</v>
      </c>
      <c r="BHZ10">
        <v>0.44</v>
      </c>
      <c r="BIA10">
        <v>0.44</v>
      </c>
      <c r="BIB10">
        <v>0.44</v>
      </c>
      <c r="BIC10">
        <v>0.44</v>
      </c>
      <c r="BID10">
        <v>0.44</v>
      </c>
      <c r="BIE10">
        <v>0.44</v>
      </c>
      <c r="BIF10">
        <v>0.44</v>
      </c>
      <c r="BIG10">
        <v>0.44</v>
      </c>
      <c r="BIH10">
        <v>0.45</v>
      </c>
      <c r="BII10">
        <v>0.45</v>
      </c>
      <c r="BIJ10">
        <v>0.45</v>
      </c>
      <c r="BIK10">
        <v>0.45</v>
      </c>
      <c r="BIL10">
        <v>0.45</v>
      </c>
      <c r="BIM10">
        <v>0.45</v>
      </c>
      <c r="BIN10">
        <v>0.45</v>
      </c>
      <c r="BIO10">
        <v>0.45</v>
      </c>
      <c r="BIP10">
        <v>0.45</v>
      </c>
      <c r="BIQ10">
        <v>0.45</v>
      </c>
      <c r="BIR10">
        <v>0.45</v>
      </c>
      <c r="BIS10">
        <v>0.45</v>
      </c>
      <c r="BIT10">
        <v>0.45</v>
      </c>
      <c r="BIU10">
        <v>0.45</v>
      </c>
      <c r="BIV10">
        <v>0.45</v>
      </c>
      <c r="BIW10">
        <v>0.45</v>
      </c>
      <c r="BIX10">
        <v>0.45</v>
      </c>
      <c r="BIY10">
        <v>0.45</v>
      </c>
      <c r="BIZ10">
        <v>0.45</v>
      </c>
      <c r="BJA10">
        <v>0.45</v>
      </c>
      <c r="BJB10">
        <v>0.45</v>
      </c>
      <c r="BJC10">
        <v>0.45</v>
      </c>
      <c r="BJD10">
        <v>0.46</v>
      </c>
      <c r="BJE10">
        <v>0.46</v>
      </c>
      <c r="BJF10">
        <v>0.46</v>
      </c>
      <c r="BJG10">
        <v>0.46</v>
      </c>
      <c r="BJH10">
        <v>0.46</v>
      </c>
      <c r="BJI10">
        <v>0.46</v>
      </c>
      <c r="BJJ10">
        <v>0.46</v>
      </c>
      <c r="BJK10">
        <v>0.46</v>
      </c>
      <c r="BJL10">
        <v>0.46</v>
      </c>
      <c r="BJM10">
        <v>0.46</v>
      </c>
      <c r="BJN10">
        <v>0.46</v>
      </c>
      <c r="BJO10">
        <v>0.46</v>
      </c>
      <c r="BJP10">
        <v>0.46</v>
      </c>
      <c r="BJQ10">
        <v>0.46</v>
      </c>
      <c r="BJR10">
        <v>0.46</v>
      </c>
      <c r="BJS10">
        <v>0.46</v>
      </c>
      <c r="BJT10">
        <v>0.46</v>
      </c>
      <c r="BJU10">
        <v>0.46</v>
      </c>
      <c r="BJV10">
        <v>0.46</v>
      </c>
      <c r="BJW10">
        <v>0.46</v>
      </c>
      <c r="BJX10">
        <v>0.46</v>
      </c>
      <c r="BJY10">
        <v>0.47</v>
      </c>
      <c r="BJZ10">
        <v>0.47</v>
      </c>
      <c r="BKA10">
        <v>0.47</v>
      </c>
      <c r="BKB10">
        <v>0.47</v>
      </c>
      <c r="BKC10">
        <v>0.47</v>
      </c>
      <c r="BKD10">
        <v>0.47</v>
      </c>
      <c r="BKE10">
        <v>0.47</v>
      </c>
      <c r="BKF10">
        <v>0.47</v>
      </c>
      <c r="BKG10">
        <v>0.47</v>
      </c>
      <c r="BKH10">
        <v>0.47</v>
      </c>
      <c r="BKI10">
        <v>0.47</v>
      </c>
      <c r="BKJ10">
        <v>0.47</v>
      </c>
      <c r="BKK10">
        <v>0.47</v>
      </c>
      <c r="BKL10">
        <v>0.47</v>
      </c>
      <c r="BKM10">
        <v>0.47</v>
      </c>
      <c r="BKN10">
        <v>0.47</v>
      </c>
      <c r="BKO10">
        <v>0.47</v>
      </c>
      <c r="BKP10">
        <v>0.47</v>
      </c>
      <c r="BKQ10">
        <v>0.47</v>
      </c>
      <c r="BKR10">
        <v>0.47</v>
      </c>
      <c r="BKS10">
        <v>0.47</v>
      </c>
      <c r="BKT10">
        <v>0.47</v>
      </c>
      <c r="BKU10">
        <v>0.48</v>
      </c>
      <c r="BKV10">
        <v>0.48</v>
      </c>
      <c r="BKW10">
        <v>0.48</v>
      </c>
      <c r="BKX10">
        <v>0.48</v>
      </c>
      <c r="BKY10">
        <v>0.48</v>
      </c>
      <c r="BKZ10">
        <v>0.48</v>
      </c>
      <c r="BLA10">
        <v>0.48</v>
      </c>
      <c r="BLB10">
        <v>0.48</v>
      </c>
      <c r="BLC10">
        <v>0.48</v>
      </c>
      <c r="BLD10">
        <v>0.48</v>
      </c>
      <c r="BLE10">
        <v>0.48</v>
      </c>
      <c r="BLF10">
        <v>0.48</v>
      </c>
      <c r="BLG10">
        <v>0.48</v>
      </c>
      <c r="BLH10">
        <v>0.48</v>
      </c>
      <c r="BLI10">
        <v>0.48</v>
      </c>
      <c r="BLJ10">
        <v>0.48</v>
      </c>
      <c r="BLK10">
        <v>0.48</v>
      </c>
      <c r="BLL10">
        <v>0.48</v>
      </c>
      <c r="BLM10">
        <v>0.48</v>
      </c>
      <c r="BLN10">
        <v>0.48</v>
      </c>
      <c r="BLO10">
        <v>0.48</v>
      </c>
      <c r="BLP10">
        <v>0.49</v>
      </c>
      <c r="BLQ10">
        <v>0.49</v>
      </c>
      <c r="BLR10">
        <v>0.49</v>
      </c>
      <c r="BLS10">
        <v>0.49</v>
      </c>
      <c r="BLT10">
        <v>0.49</v>
      </c>
      <c r="BLU10">
        <v>0.49</v>
      </c>
      <c r="BLV10">
        <v>0.49</v>
      </c>
      <c r="BLW10">
        <v>0.49</v>
      </c>
      <c r="BLX10">
        <v>0.49</v>
      </c>
      <c r="BLY10">
        <v>0.49</v>
      </c>
      <c r="BLZ10">
        <v>0.49</v>
      </c>
      <c r="BMA10">
        <v>0.49</v>
      </c>
      <c r="BMB10">
        <v>0.49</v>
      </c>
      <c r="BMC10">
        <v>0.49</v>
      </c>
      <c r="BMD10">
        <v>0.49</v>
      </c>
      <c r="BME10">
        <v>0.49</v>
      </c>
      <c r="BMF10">
        <v>0.49</v>
      </c>
      <c r="BMG10">
        <v>0.49</v>
      </c>
      <c r="BMH10">
        <v>0.49</v>
      </c>
      <c r="BMI10">
        <v>0.49</v>
      </c>
      <c r="BMJ10">
        <v>0.49</v>
      </c>
      <c r="BMK10">
        <v>0.5</v>
      </c>
      <c r="BML10">
        <v>0.5</v>
      </c>
      <c r="BMM10">
        <v>0.5</v>
      </c>
      <c r="BMN10">
        <v>0.5</v>
      </c>
      <c r="BMO10">
        <v>0.5</v>
      </c>
      <c r="BMP10">
        <v>0.5</v>
      </c>
      <c r="BMQ10">
        <v>0.5</v>
      </c>
      <c r="BMR10">
        <v>0.5</v>
      </c>
      <c r="BMS10">
        <v>0.5</v>
      </c>
      <c r="BMT10">
        <v>0.5</v>
      </c>
      <c r="BMU10">
        <v>0.5</v>
      </c>
      <c r="BMV10">
        <v>0.5</v>
      </c>
      <c r="BMW10">
        <v>0.5</v>
      </c>
      <c r="BMX10">
        <v>0.5</v>
      </c>
      <c r="BMY10">
        <v>0.5</v>
      </c>
      <c r="BMZ10">
        <v>0.5</v>
      </c>
      <c r="BNA10">
        <v>0.5</v>
      </c>
      <c r="BNB10">
        <v>0.5</v>
      </c>
      <c r="BNC10">
        <v>0.5</v>
      </c>
      <c r="BND10">
        <v>0.5</v>
      </c>
      <c r="BNE10">
        <v>0.5</v>
      </c>
      <c r="BNF10">
        <v>0.51</v>
      </c>
      <c r="BNG10">
        <v>0.51</v>
      </c>
      <c r="BNH10">
        <v>0.51</v>
      </c>
      <c r="BNI10">
        <v>0.51</v>
      </c>
      <c r="BNJ10">
        <v>0.51</v>
      </c>
      <c r="BNK10">
        <v>0.51</v>
      </c>
      <c r="BNL10">
        <v>0.51</v>
      </c>
      <c r="BNM10">
        <v>0.51</v>
      </c>
      <c r="BNN10">
        <v>0.51</v>
      </c>
      <c r="BNO10">
        <v>0.51</v>
      </c>
      <c r="BNP10">
        <v>0.51</v>
      </c>
      <c r="BNQ10">
        <v>0.51</v>
      </c>
      <c r="BNR10">
        <v>0.51</v>
      </c>
      <c r="BNS10">
        <v>0.51</v>
      </c>
      <c r="BNT10">
        <v>0.51</v>
      </c>
      <c r="BNU10">
        <v>0.51</v>
      </c>
      <c r="BNV10">
        <v>0.51</v>
      </c>
      <c r="BNW10">
        <v>0.51</v>
      </c>
      <c r="BNX10">
        <v>0.51</v>
      </c>
      <c r="BNY10">
        <v>0.51</v>
      </c>
      <c r="BNZ10">
        <v>0.52</v>
      </c>
      <c r="BOA10">
        <v>0.52</v>
      </c>
      <c r="BOB10">
        <v>0.52</v>
      </c>
      <c r="BOC10">
        <v>0.52</v>
      </c>
      <c r="BOD10">
        <v>0.52</v>
      </c>
      <c r="BOE10">
        <v>0.52</v>
      </c>
      <c r="BOF10">
        <v>0.52</v>
      </c>
      <c r="BOG10">
        <v>0.52</v>
      </c>
      <c r="BOH10">
        <v>0.52</v>
      </c>
      <c r="BOI10">
        <v>0.52</v>
      </c>
      <c r="BOJ10">
        <v>0.52</v>
      </c>
      <c r="BOK10">
        <v>0.52</v>
      </c>
      <c r="BOL10">
        <v>0.52</v>
      </c>
      <c r="BOM10">
        <v>0.52</v>
      </c>
      <c r="BON10">
        <v>0.52</v>
      </c>
      <c r="BOO10">
        <v>0.52</v>
      </c>
      <c r="BOP10">
        <v>0.52</v>
      </c>
      <c r="BOQ10">
        <v>0.52</v>
      </c>
      <c r="BOR10">
        <v>0.52</v>
      </c>
      <c r="BOS10">
        <v>0.53</v>
      </c>
      <c r="BOT10">
        <v>0.53</v>
      </c>
      <c r="BOU10">
        <v>0.53</v>
      </c>
      <c r="BOV10">
        <v>0.53</v>
      </c>
      <c r="BOW10">
        <v>0.53</v>
      </c>
      <c r="BOX10">
        <v>0.53</v>
      </c>
      <c r="BOY10">
        <v>0.53</v>
      </c>
      <c r="BOZ10">
        <v>0.53</v>
      </c>
      <c r="BPA10">
        <v>0.53</v>
      </c>
      <c r="BPB10">
        <v>0.53</v>
      </c>
      <c r="BPC10">
        <v>0.53</v>
      </c>
      <c r="BPD10">
        <v>0.53</v>
      </c>
      <c r="BPE10">
        <v>0.53</v>
      </c>
      <c r="BPF10">
        <v>0.53</v>
      </c>
      <c r="BPG10">
        <v>0.53</v>
      </c>
      <c r="BPH10">
        <v>0.53</v>
      </c>
      <c r="BPI10">
        <v>0.53</v>
      </c>
      <c r="BPJ10">
        <v>0.54</v>
      </c>
      <c r="BPK10">
        <v>0.54</v>
      </c>
      <c r="BPL10">
        <v>0.54</v>
      </c>
      <c r="BPM10">
        <v>0.54</v>
      </c>
      <c r="BPN10">
        <v>0.54</v>
      </c>
      <c r="BPO10">
        <v>0.54</v>
      </c>
      <c r="BPP10">
        <v>0.54</v>
      </c>
      <c r="BPQ10">
        <v>0.54</v>
      </c>
      <c r="BPR10">
        <v>0.54</v>
      </c>
      <c r="BPS10">
        <v>0.54</v>
      </c>
      <c r="BPT10">
        <v>0.54</v>
      </c>
      <c r="BPU10">
        <v>0.54</v>
      </c>
      <c r="BPV10">
        <v>0.54</v>
      </c>
      <c r="BPW10">
        <v>0.54</v>
      </c>
      <c r="BPX10">
        <v>0.54</v>
      </c>
      <c r="BPY10">
        <v>0.54</v>
      </c>
      <c r="BPZ10">
        <v>0.54</v>
      </c>
      <c r="BQA10">
        <v>0.55000000000000004</v>
      </c>
      <c r="BQB10">
        <v>0.55000000000000004</v>
      </c>
      <c r="BQC10">
        <v>0.55000000000000004</v>
      </c>
      <c r="BQD10">
        <v>0.55000000000000004</v>
      </c>
      <c r="BQE10">
        <v>0.55000000000000004</v>
      </c>
      <c r="BQF10">
        <v>0.55000000000000004</v>
      </c>
      <c r="BQG10">
        <v>0.55000000000000004</v>
      </c>
      <c r="BQH10">
        <v>0.55000000000000004</v>
      </c>
      <c r="BQI10">
        <v>0.55000000000000004</v>
      </c>
      <c r="BQJ10">
        <v>0.55000000000000004</v>
      </c>
      <c r="BQK10">
        <v>0.55000000000000004</v>
      </c>
      <c r="BQL10">
        <v>0.55000000000000004</v>
      </c>
      <c r="BQM10">
        <v>0.55000000000000004</v>
      </c>
      <c r="BQN10">
        <v>0.55000000000000004</v>
      </c>
      <c r="BQO10">
        <v>0.55000000000000004</v>
      </c>
      <c r="BQP10">
        <v>0.55000000000000004</v>
      </c>
      <c r="BQQ10">
        <v>0.56000000000000005</v>
      </c>
      <c r="BQR10">
        <v>0.56000000000000005</v>
      </c>
      <c r="BQS10">
        <v>0.56000000000000005</v>
      </c>
      <c r="BQT10">
        <v>0.56000000000000005</v>
      </c>
      <c r="BQU10">
        <v>0.56000000000000005</v>
      </c>
      <c r="BQV10">
        <v>0.56000000000000005</v>
      </c>
      <c r="BQW10">
        <v>0.56000000000000005</v>
      </c>
      <c r="BQX10">
        <v>0.56000000000000005</v>
      </c>
      <c r="BQY10">
        <v>0.56000000000000005</v>
      </c>
      <c r="BQZ10">
        <v>0.56000000000000005</v>
      </c>
      <c r="BRA10">
        <v>0.56000000000000005</v>
      </c>
      <c r="BRB10">
        <v>0.56000000000000005</v>
      </c>
      <c r="BRC10">
        <v>0.56000000000000005</v>
      </c>
      <c r="BRD10">
        <v>0.56000000000000005</v>
      </c>
      <c r="BRE10">
        <v>0.56000000000000005</v>
      </c>
      <c r="BRF10">
        <v>0.56999999999999995</v>
      </c>
      <c r="BRG10">
        <v>0.56999999999999995</v>
      </c>
      <c r="BRH10">
        <v>0.56999999999999995</v>
      </c>
      <c r="BRI10">
        <v>0.56999999999999995</v>
      </c>
      <c r="BRJ10">
        <v>0.56999999999999995</v>
      </c>
      <c r="BRK10">
        <v>0.56999999999999995</v>
      </c>
      <c r="BRL10">
        <v>0.56999999999999995</v>
      </c>
      <c r="BRM10">
        <v>0.56999999999999995</v>
      </c>
      <c r="BRN10">
        <v>0.56999999999999995</v>
      </c>
      <c r="BRO10">
        <v>0.56999999999999995</v>
      </c>
      <c r="BRP10">
        <v>0.56999999999999995</v>
      </c>
      <c r="BRQ10">
        <v>0.56999999999999995</v>
      </c>
      <c r="BRR10">
        <v>0.56999999999999995</v>
      </c>
      <c r="BRS10">
        <v>0.56999999999999995</v>
      </c>
      <c r="BRT10">
        <v>0.57999999999999996</v>
      </c>
      <c r="BRU10">
        <v>0.57999999999999996</v>
      </c>
      <c r="BRV10">
        <v>0.57999999999999996</v>
      </c>
      <c r="BRW10">
        <v>0.57999999999999996</v>
      </c>
      <c r="BRX10">
        <v>0.57999999999999996</v>
      </c>
      <c r="BRY10">
        <v>0.57999999999999996</v>
      </c>
      <c r="BRZ10">
        <v>0.57999999999999996</v>
      </c>
      <c r="BSA10">
        <v>0.57999999999999996</v>
      </c>
      <c r="BSB10">
        <v>0.57999999999999996</v>
      </c>
      <c r="BSC10">
        <v>0.57999999999999996</v>
      </c>
      <c r="BSD10">
        <v>0.57999999999999996</v>
      </c>
      <c r="BSE10">
        <v>0.57999999999999996</v>
      </c>
      <c r="BSF10">
        <v>0.57999999999999996</v>
      </c>
      <c r="BSG10">
        <v>0.59</v>
      </c>
      <c r="BSH10">
        <v>0.59</v>
      </c>
      <c r="BSI10">
        <v>0.59</v>
      </c>
      <c r="BSJ10">
        <v>0.59</v>
      </c>
      <c r="BSK10">
        <v>0.59</v>
      </c>
      <c r="BSL10">
        <v>0.59</v>
      </c>
      <c r="BSM10">
        <v>0.59</v>
      </c>
      <c r="BSN10">
        <v>0.59</v>
      </c>
      <c r="BSO10">
        <v>0.59</v>
      </c>
      <c r="BSP10">
        <v>0.59</v>
      </c>
      <c r="BSQ10">
        <v>0.59</v>
      </c>
      <c r="BSR10">
        <v>0.59</v>
      </c>
      <c r="BSS10">
        <v>0.59</v>
      </c>
      <c r="BST10">
        <v>0.6</v>
      </c>
      <c r="BSU10">
        <v>0.6</v>
      </c>
      <c r="BSV10">
        <v>0.6</v>
      </c>
      <c r="BSW10">
        <v>0.6</v>
      </c>
      <c r="BSX10">
        <v>0.6</v>
      </c>
      <c r="BSY10">
        <v>0.6</v>
      </c>
      <c r="BSZ10">
        <v>0.6</v>
      </c>
      <c r="BTA10">
        <v>0.6</v>
      </c>
      <c r="BTB10">
        <v>0.6</v>
      </c>
      <c r="BTC10">
        <v>0.6</v>
      </c>
      <c r="BTD10">
        <v>0.6</v>
      </c>
      <c r="BTE10">
        <v>0.6</v>
      </c>
      <c r="BTF10">
        <v>0.61</v>
      </c>
      <c r="BTG10">
        <v>0.61</v>
      </c>
      <c r="BTH10">
        <v>0.61</v>
      </c>
      <c r="BTI10">
        <v>0.61</v>
      </c>
      <c r="BTJ10">
        <v>0.61</v>
      </c>
      <c r="BTK10">
        <v>0.61</v>
      </c>
      <c r="BTL10">
        <v>0.61</v>
      </c>
      <c r="BTM10">
        <v>0.61</v>
      </c>
      <c r="BTN10">
        <v>0.61</v>
      </c>
      <c r="BTO10">
        <v>0.61</v>
      </c>
      <c r="BTP10">
        <v>0.61</v>
      </c>
      <c r="BTQ10">
        <v>0.62</v>
      </c>
      <c r="BTR10">
        <v>0.62</v>
      </c>
      <c r="BTS10">
        <v>0.62</v>
      </c>
      <c r="BTT10">
        <v>0.62</v>
      </c>
      <c r="BTU10">
        <v>0.62</v>
      </c>
      <c r="BTV10">
        <v>0.62</v>
      </c>
      <c r="BTW10">
        <v>0.62</v>
      </c>
      <c r="BTX10">
        <v>0.62</v>
      </c>
      <c r="BTY10">
        <v>0.62</v>
      </c>
      <c r="BTZ10">
        <v>0.62</v>
      </c>
      <c r="BUA10">
        <v>0.63</v>
      </c>
      <c r="BUB10">
        <v>0.63</v>
      </c>
      <c r="BUC10">
        <v>0.63</v>
      </c>
      <c r="BUD10">
        <v>0.63</v>
      </c>
      <c r="BUE10">
        <v>0.63</v>
      </c>
      <c r="BUF10">
        <v>0.63</v>
      </c>
      <c r="BUG10">
        <v>0.63</v>
      </c>
      <c r="BUH10">
        <v>0.63</v>
      </c>
      <c r="BUI10">
        <v>0.63</v>
      </c>
      <c r="BUJ10">
        <v>0.64</v>
      </c>
      <c r="BUK10">
        <v>0.64</v>
      </c>
      <c r="BUL10">
        <v>0.64</v>
      </c>
      <c r="BUM10">
        <v>0.64</v>
      </c>
      <c r="BUN10">
        <v>0.64</v>
      </c>
      <c r="BUO10">
        <v>0.64</v>
      </c>
      <c r="BUP10">
        <v>0.64</v>
      </c>
      <c r="BUQ10">
        <v>0.64</v>
      </c>
      <c r="BUR10">
        <v>0.65</v>
      </c>
      <c r="BUS10">
        <v>0.65</v>
      </c>
      <c r="BUT10">
        <v>0.65</v>
      </c>
      <c r="BUU10">
        <v>0.65</v>
      </c>
      <c r="BUV10">
        <v>0.65</v>
      </c>
      <c r="BUW10">
        <v>0.65</v>
      </c>
      <c r="BUX10">
        <v>0.65</v>
      </c>
      <c r="BUY10">
        <v>0.65</v>
      </c>
      <c r="BUZ10">
        <v>0.66</v>
      </c>
      <c r="BVA10">
        <v>0.66</v>
      </c>
      <c r="BVB10">
        <v>0.66</v>
      </c>
      <c r="BVC10">
        <v>0.66</v>
      </c>
      <c r="BVD10">
        <v>0.66</v>
      </c>
      <c r="BVE10">
        <v>0.66</v>
      </c>
      <c r="BVF10">
        <v>0.66</v>
      </c>
      <c r="BVG10">
        <v>0.67</v>
      </c>
      <c r="BVH10">
        <v>0.67</v>
      </c>
      <c r="BVI10">
        <v>0.67</v>
      </c>
      <c r="BVJ10">
        <v>0.67</v>
      </c>
      <c r="BVK10">
        <v>0.67</v>
      </c>
      <c r="BVL10">
        <v>0.67</v>
      </c>
      <c r="BVM10">
        <v>0.68</v>
      </c>
      <c r="BVN10">
        <v>0.68</v>
      </c>
      <c r="BVO10">
        <v>0.68</v>
      </c>
      <c r="BVP10">
        <v>0.68</v>
      </c>
      <c r="BVQ10" t="s">
        <v>1379</v>
      </c>
    </row>
    <row r="11" spans="1:3935" x14ac:dyDescent="0.3">
      <c r="A11" t="s">
        <v>1380</v>
      </c>
      <c r="B11" t="s">
        <v>1381</v>
      </c>
      <c r="C11">
        <v>0.24691357999999999</v>
      </c>
      <c r="D11">
        <v>0.222222222</v>
      </c>
      <c r="E11">
        <v>0.20202020200000001</v>
      </c>
      <c r="F11">
        <v>0.185185185</v>
      </c>
      <c r="G11">
        <v>0.170940171</v>
      </c>
      <c r="H11">
        <v>0.15873015900000001</v>
      </c>
      <c r="I11">
        <v>0.14814814800000001</v>
      </c>
      <c r="J11">
        <v>0.13888888899999999</v>
      </c>
      <c r="K11">
        <v>0.130718954</v>
      </c>
      <c r="L11">
        <v>0.12345679</v>
      </c>
      <c r="M11">
        <v>0.116959064</v>
      </c>
      <c r="N11">
        <v>0.111111111</v>
      </c>
      <c r="O11">
        <v>0.105820106</v>
      </c>
      <c r="P11">
        <v>0.101010101</v>
      </c>
      <c r="Q11">
        <v>9.6618357000000002E-2</v>
      </c>
      <c r="R11">
        <v>9.2592593000000001E-2</v>
      </c>
      <c r="S11">
        <v>8.5470085000000001E-2</v>
      </c>
      <c r="T11">
        <v>7.9365079000000005E-2</v>
      </c>
      <c r="U11">
        <v>7.4074074000000004E-2</v>
      </c>
      <c r="V11">
        <v>6.9444443999999994E-2</v>
      </c>
      <c r="W11">
        <v>6.5359476999999999E-2</v>
      </c>
      <c r="X11">
        <v>6.1728394999999998E-2</v>
      </c>
      <c r="Y11">
        <v>5.8479532000000001E-2</v>
      </c>
      <c r="Z11">
        <v>5.5555555999999999E-2</v>
      </c>
      <c r="AA11">
        <v>5.0505051000000002E-2</v>
      </c>
      <c r="AB11">
        <v>4.6296296000000001E-2</v>
      </c>
      <c r="AC11">
        <v>4.2735043E-2</v>
      </c>
      <c r="AD11">
        <v>3.9682540000000002E-2</v>
      </c>
      <c r="AE11">
        <v>3.7037037000000002E-2</v>
      </c>
      <c r="AF11">
        <v>3.4722221999999997E-2</v>
      </c>
      <c r="AG11">
        <v>3.2679738999999999E-2</v>
      </c>
      <c r="AH11">
        <v>3.0864197999999999E-2</v>
      </c>
      <c r="AI11">
        <v>2.9239766E-2</v>
      </c>
      <c r="AJ11">
        <v>2.7777777999999999E-2</v>
      </c>
      <c r="AK11">
        <v>2.5252525000000001E-2</v>
      </c>
      <c r="AL11">
        <v>2.3148148E-2</v>
      </c>
      <c r="AM11">
        <v>2.1367521E-2</v>
      </c>
      <c r="AN11">
        <v>1.9841270000000001E-2</v>
      </c>
      <c r="AO11">
        <v>1.8518519000000001E-2</v>
      </c>
      <c r="AP11">
        <v>1.7361110999999999E-2</v>
      </c>
      <c r="AQ11">
        <v>1.6339869E-2</v>
      </c>
      <c r="AR11">
        <v>0.27777777799999998</v>
      </c>
      <c r="AS11">
        <v>0.261437908</v>
      </c>
      <c r="AT11">
        <v>0.24691357999999999</v>
      </c>
      <c r="AU11">
        <v>0.233918129</v>
      </c>
      <c r="AV11">
        <v>0.222222222</v>
      </c>
      <c r="AW11">
        <v>0.21164021199999999</v>
      </c>
      <c r="AX11">
        <v>0.20202020200000001</v>
      </c>
      <c r="AY11">
        <v>0.193236715</v>
      </c>
      <c r="AZ11">
        <v>0.185185185</v>
      </c>
      <c r="BA11">
        <v>0.170940171</v>
      </c>
      <c r="BB11">
        <v>0.15873015900000001</v>
      </c>
      <c r="BC11">
        <v>0.14814814800000001</v>
      </c>
      <c r="BD11">
        <v>0.13888888899999999</v>
      </c>
      <c r="BE11">
        <v>0.130718954</v>
      </c>
      <c r="BF11">
        <v>0.12345679</v>
      </c>
      <c r="BG11">
        <v>0.116959064</v>
      </c>
      <c r="BH11">
        <v>0.111111111</v>
      </c>
      <c r="BI11">
        <v>0.101010101</v>
      </c>
      <c r="BJ11">
        <v>9.2592593000000001E-2</v>
      </c>
      <c r="BK11">
        <v>8.5470085000000001E-2</v>
      </c>
      <c r="BL11">
        <v>7.9365079000000005E-2</v>
      </c>
      <c r="BM11">
        <v>7.4074074000000004E-2</v>
      </c>
      <c r="BN11">
        <v>6.9444443999999994E-2</v>
      </c>
      <c r="BO11">
        <v>6.5359476999999999E-2</v>
      </c>
      <c r="BP11">
        <v>6.1728394999999998E-2</v>
      </c>
      <c r="BQ11">
        <v>5.8479532000000001E-2</v>
      </c>
      <c r="BR11">
        <v>5.5555555999999999E-2</v>
      </c>
      <c r="BS11">
        <v>5.0505051000000002E-2</v>
      </c>
      <c r="BT11">
        <v>4.6296296000000001E-2</v>
      </c>
      <c r="BU11">
        <v>4.2735043E-2</v>
      </c>
      <c r="BV11">
        <v>3.9682540000000002E-2</v>
      </c>
      <c r="BW11">
        <v>3.7037037000000002E-2</v>
      </c>
      <c r="BX11">
        <v>3.4722221999999997E-2</v>
      </c>
      <c r="BY11">
        <v>3.2679738999999999E-2</v>
      </c>
      <c r="BZ11">
        <v>3.0864197999999999E-2</v>
      </c>
      <c r="CA11">
        <v>2.9239766E-2</v>
      </c>
      <c r="CB11">
        <v>2.7777777999999999E-2</v>
      </c>
      <c r="CC11">
        <v>2.6455026E-2</v>
      </c>
      <c r="CD11">
        <v>2.5252525000000001E-2</v>
      </c>
      <c r="CE11">
        <v>2.4154589000000001E-2</v>
      </c>
      <c r="CF11">
        <v>2.3148148E-2</v>
      </c>
      <c r="CG11">
        <v>2.2222222E-2</v>
      </c>
      <c r="CH11">
        <v>2.1367521E-2</v>
      </c>
      <c r="CI11">
        <v>2.0576132E-2</v>
      </c>
      <c r="CJ11">
        <v>1.9841270000000001E-2</v>
      </c>
      <c r="CK11">
        <v>1.9157087999999999E-2</v>
      </c>
      <c r="CL11">
        <v>1.8518519000000001E-2</v>
      </c>
      <c r="CM11">
        <v>0.27777777799999998</v>
      </c>
      <c r="CN11">
        <v>0.256410256</v>
      </c>
      <c r="CO11">
        <v>0.23809523799999999</v>
      </c>
      <c r="CP11">
        <v>0.222222222</v>
      </c>
      <c r="CQ11">
        <v>0.20833333300000001</v>
      </c>
      <c r="CR11">
        <v>0.196078431</v>
      </c>
      <c r="CS11">
        <v>0.185185185</v>
      </c>
      <c r="CT11">
        <v>0.175438596</v>
      </c>
      <c r="CU11">
        <v>0.16666666699999999</v>
      </c>
      <c r="CV11">
        <v>0.15151515199999999</v>
      </c>
      <c r="CW11">
        <v>0.13888888899999999</v>
      </c>
      <c r="CX11">
        <v>0.128205128</v>
      </c>
      <c r="CY11">
        <v>0.11904761899999999</v>
      </c>
      <c r="CZ11">
        <v>0.111111111</v>
      </c>
      <c r="DA11">
        <v>0.104166667</v>
      </c>
      <c r="DB11">
        <v>9.8039215999999998E-2</v>
      </c>
      <c r="DC11">
        <v>9.2592593000000001E-2</v>
      </c>
      <c r="DD11">
        <v>8.7719298000000001E-2</v>
      </c>
      <c r="DE11">
        <v>8.3333332999999996E-2</v>
      </c>
      <c r="DF11">
        <v>7.5757575999999993E-2</v>
      </c>
      <c r="DG11">
        <v>6.9444443999999994E-2</v>
      </c>
      <c r="DH11">
        <v>6.4102564000000001E-2</v>
      </c>
      <c r="DI11">
        <v>5.9523810000000003E-2</v>
      </c>
      <c r="DJ11">
        <v>5.5555555999999999E-2</v>
      </c>
      <c r="DK11">
        <v>5.2083333000000002E-2</v>
      </c>
      <c r="DL11">
        <v>4.9019607999999999E-2</v>
      </c>
      <c r="DM11">
        <v>4.6296296000000001E-2</v>
      </c>
      <c r="DN11">
        <v>4.3859649000000001E-2</v>
      </c>
      <c r="DO11">
        <v>4.1666666999999998E-2</v>
      </c>
      <c r="DP11">
        <v>3.9682540000000002E-2</v>
      </c>
      <c r="DQ11">
        <v>3.7878787999999997E-2</v>
      </c>
      <c r="DR11">
        <v>3.6231883999999999E-2</v>
      </c>
      <c r="DS11">
        <v>3.4722221999999997E-2</v>
      </c>
      <c r="DT11">
        <v>3.3333333E-2</v>
      </c>
      <c r="DU11">
        <v>3.2051282E-2</v>
      </c>
      <c r="DV11">
        <v>3.0864197999999999E-2</v>
      </c>
      <c r="DW11">
        <v>2.9761905000000002E-2</v>
      </c>
      <c r="DX11">
        <v>2.8735632000000001E-2</v>
      </c>
      <c r="DY11">
        <v>2.7777777999999999E-2</v>
      </c>
      <c r="DZ11">
        <v>2.6881720000000001E-2</v>
      </c>
      <c r="EA11">
        <v>2.6041667000000001E-2</v>
      </c>
      <c r="EB11">
        <v>2.5252525000000001E-2</v>
      </c>
      <c r="EC11">
        <v>2.4509804E-2</v>
      </c>
      <c r="ED11">
        <v>2.3809523999999999E-2</v>
      </c>
      <c r="EE11">
        <v>2.2988505999999999E-2</v>
      </c>
      <c r="EF11">
        <v>2.2222222E-2</v>
      </c>
      <c r="EG11">
        <v>2.1505376E-2</v>
      </c>
      <c r="EH11">
        <v>0.27777777799999998</v>
      </c>
      <c r="EI11">
        <v>0.261437908</v>
      </c>
      <c r="EJ11">
        <v>0.24691357999999999</v>
      </c>
      <c r="EK11">
        <v>0.233918129</v>
      </c>
      <c r="EL11">
        <v>0.222222222</v>
      </c>
      <c r="EM11">
        <v>0.20202020200000001</v>
      </c>
      <c r="EN11">
        <v>0.185185185</v>
      </c>
      <c r="EO11">
        <v>0.170940171</v>
      </c>
      <c r="EP11">
        <v>0.15873015900000001</v>
      </c>
      <c r="EQ11">
        <v>0.14814814800000001</v>
      </c>
      <c r="ER11">
        <v>0.13888888899999999</v>
      </c>
      <c r="ES11">
        <v>0.130718954</v>
      </c>
      <c r="ET11">
        <v>0.12345679</v>
      </c>
      <c r="EU11">
        <v>0.116959064</v>
      </c>
      <c r="EV11">
        <v>0.111111111</v>
      </c>
      <c r="EW11">
        <v>0.101010101</v>
      </c>
      <c r="EX11">
        <v>9.2592593000000001E-2</v>
      </c>
      <c r="EY11">
        <v>8.5470085000000001E-2</v>
      </c>
      <c r="EZ11">
        <v>7.9365079000000005E-2</v>
      </c>
      <c r="FA11">
        <v>7.4074074000000004E-2</v>
      </c>
      <c r="FB11">
        <v>6.9444443999999994E-2</v>
      </c>
      <c r="FC11">
        <v>6.5359476999999999E-2</v>
      </c>
      <c r="FD11">
        <v>6.1728394999999998E-2</v>
      </c>
      <c r="FE11">
        <v>5.8479532000000001E-2</v>
      </c>
      <c r="FF11">
        <v>5.5555555999999999E-2</v>
      </c>
      <c r="FG11">
        <v>5.2910052999999999E-2</v>
      </c>
      <c r="FH11">
        <v>5.0505051000000002E-2</v>
      </c>
      <c r="FI11">
        <v>4.8309179000000001E-2</v>
      </c>
      <c r="FJ11">
        <v>4.6296296000000001E-2</v>
      </c>
      <c r="FK11">
        <v>4.4444444E-2</v>
      </c>
      <c r="FL11">
        <v>4.2735043E-2</v>
      </c>
      <c r="FM11">
        <v>4.1152263000000001E-2</v>
      </c>
      <c r="FN11">
        <v>3.9682540000000002E-2</v>
      </c>
      <c r="FO11">
        <v>3.8314175999999998E-2</v>
      </c>
      <c r="FP11">
        <v>3.7037037000000002E-2</v>
      </c>
      <c r="FQ11">
        <v>3.5842293999999997E-2</v>
      </c>
      <c r="FR11">
        <v>3.4722221999999997E-2</v>
      </c>
      <c r="FS11">
        <v>3.3670034000000001E-2</v>
      </c>
      <c r="FT11">
        <v>3.2679738999999999E-2</v>
      </c>
      <c r="FU11">
        <v>3.1746032E-2</v>
      </c>
      <c r="FV11">
        <v>3.0651340999999999E-2</v>
      </c>
      <c r="FW11">
        <v>2.9629630000000001E-2</v>
      </c>
      <c r="FX11">
        <v>2.8673835000000002E-2</v>
      </c>
      <c r="FY11">
        <v>2.7777777999999999E-2</v>
      </c>
      <c r="FZ11">
        <v>2.6936027000000001E-2</v>
      </c>
      <c r="GA11">
        <v>2.6143791E-2</v>
      </c>
      <c r="GB11">
        <v>2.5396825000000001E-2</v>
      </c>
      <c r="GC11">
        <v>2.4691358E-2</v>
      </c>
      <c r="GD11">
        <v>0.27777777799999998</v>
      </c>
      <c r="GE11">
        <v>0.25252525300000001</v>
      </c>
      <c r="GF11">
        <v>0.23148148099999999</v>
      </c>
      <c r="GG11">
        <v>0.213675214</v>
      </c>
      <c r="GH11">
        <v>0.198412698</v>
      </c>
      <c r="GI11">
        <v>0.185185185</v>
      </c>
      <c r="GJ11">
        <v>0.17361111100000001</v>
      </c>
      <c r="GK11">
        <v>0.16339869300000001</v>
      </c>
      <c r="GL11">
        <v>0.15432098799999999</v>
      </c>
      <c r="GM11">
        <v>0.14619883</v>
      </c>
      <c r="GN11">
        <v>0.13888888899999999</v>
      </c>
      <c r="GO11">
        <v>0.12626262599999999</v>
      </c>
      <c r="GP11">
        <v>0.11574074099999999</v>
      </c>
      <c r="GQ11">
        <v>0.106837607</v>
      </c>
      <c r="GR11">
        <v>9.9206348999999999E-2</v>
      </c>
      <c r="GS11">
        <v>9.2592593000000001E-2</v>
      </c>
      <c r="GT11">
        <v>8.6805556000000006E-2</v>
      </c>
      <c r="GU11">
        <v>8.1699346000000006E-2</v>
      </c>
      <c r="GV11">
        <v>7.7160493999999996E-2</v>
      </c>
      <c r="GW11">
        <v>7.3099415000000001E-2</v>
      </c>
      <c r="GX11">
        <v>6.9444443999999994E-2</v>
      </c>
      <c r="GY11">
        <v>6.6137565999999995E-2</v>
      </c>
      <c r="GZ11">
        <v>6.3131312999999994E-2</v>
      </c>
      <c r="HA11">
        <v>6.0386473000000003E-2</v>
      </c>
      <c r="HB11">
        <v>5.7870369999999997E-2</v>
      </c>
      <c r="HC11">
        <v>5.5555555999999999E-2</v>
      </c>
      <c r="HD11">
        <v>5.3418803000000001E-2</v>
      </c>
      <c r="HE11">
        <v>5.1440329E-2</v>
      </c>
      <c r="HF11">
        <v>4.9603174999999999E-2</v>
      </c>
      <c r="HG11">
        <v>4.789272E-2</v>
      </c>
      <c r="HH11">
        <v>4.6296296000000001E-2</v>
      </c>
      <c r="HI11">
        <v>4.4802867000000003E-2</v>
      </c>
      <c r="HJ11">
        <v>4.3402778000000003E-2</v>
      </c>
      <c r="HK11">
        <v>4.2087541999999999E-2</v>
      </c>
      <c r="HL11">
        <v>4.0849673000000003E-2</v>
      </c>
      <c r="HM11">
        <v>3.9682540000000002E-2</v>
      </c>
      <c r="HN11">
        <v>3.8314175999999998E-2</v>
      </c>
      <c r="HO11">
        <v>3.7037037000000002E-2</v>
      </c>
      <c r="HP11">
        <v>3.5842293999999997E-2</v>
      </c>
      <c r="HQ11">
        <v>3.4722221999999997E-2</v>
      </c>
      <c r="HR11">
        <v>3.3670034000000001E-2</v>
      </c>
      <c r="HS11">
        <v>3.2679738999999999E-2</v>
      </c>
      <c r="HT11">
        <v>3.1746032E-2</v>
      </c>
      <c r="HU11">
        <v>3.0864197999999999E-2</v>
      </c>
      <c r="HV11">
        <v>2.9239766E-2</v>
      </c>
      <c r="HW11">
        <v>2.7777777999999999E-2</v>
      </c>
      <c r="HX11">
        <v>0.27777777799999998</v>
      </c>
      <c r="HY11">
        <v>0.256410256</v>
      </c>
      <c r="HZ11">
        <v>0.23809523799999999</v>
      </c>
      <c r="IA11">
        <v>0.222222222</v>
      </c>
      <c r="IB11">
        <v>0.20833333300000001</v>
      </c>
      <c r="IC11">
        <v>0.196078431</v>
      </c>
      <c r="ID11">
        <v>0.185185185</v>
      </c>
      <c r="IE11">
        <v>0.175438596</v>
      </c>
      <c r="IF11">
        <v>0.16666666699999999</v>
      </c>
      <c r="IG11">
        <v>0.15151515199999999</v>
      </c>
      <c r="IH11">
        <v>0.13888888899999999</v>
      </c>
      <c r="II11">
        <v>0.128205128</v>
      </c>
      <c r="IJ11">
        <v>0.11904761899999999</v>
      </c>
      <c r="IK11">
        <v>0.111111111</v>
      </c>
      <c r="IL11">
        <v>0.104166667</v>
      </c>
      <c r="IM11">
        <v>9.8039215999999998E-2</v>
      </c>
      <c r="IN11">
        <v>9.2592593000000001E-2</v>
      </c>
      <c r="IO11">
        <v>8.7719298000000001E-2</v>
      </c>
      <c r="IP11">
        <v>8.3333332999999996E-2</v>
      </c>
      <c r="IQ11">
        <v>7.9365079000000005E-2</v>
      </c>
      <c r="IR11">
        <v>7.5757575999999993E-2</v>
      </c>
      <c r="IS11">
        <v>7.2463767999999998E-2</v>
      </c>
      <c r="IT11">
        <v>6.9444443999999994E-2</v>
      </c>
      <c r="IU11">
        <v>6.6666666999999999E-2</v>
      </c>
      <c r="IV11">
        <v>6.4102564000000001E-2</v>
      </c>
      <c r="IW11">
        <v>6.1728394999999998E-2</v>
      </c>
      <c r="IX11">
        <v>5.9523810000000003E-2</v>
      </c>
      <c r="IY11">
        <v>5.7471264000000001E-2</v>
      </c>
      <c r="IZ11">
        <v>5.5555555999999999E-2</v>
      </c>
      <c r="JA11">
        <v>5.3763441000000002E-2</v>
      </c>
      <c r="JB11">
        <v>5.2083333000000002E-2</v>
      </c>
      <c r="JC11">
        <v>5.0505051000000002E-2</v>
      </c>
      <c r="JD11">
        <v>4.9019607999999999E-2</v>
      </c>
      <c r="JE11">
        <v>4.7619047999999997E-2</v>
      </c>
      <c r="JF11">
        <v>4.5977010999999998E-2</v>
      </c>
      <c r="JG11">
        <v>4.4444444E-2</v>
      </c>
      <c r="JH11">
        <v>4.3010752999999999E-2</v>
      </c>
      <c r="JI11">
        <v>4.1666666999999998E-2</v>
      </c>
      <c r="JJ11">
        <v>4.0404040000000002E-2</v>
      </c>
      <c r="JK11">
        <v>3.9215686E-2</v>
      </c>
      <c r="JL11">
        <v>3.8095237999999997E-2</v>
      </c>
      <c r="JM11">
        <v>3.7037037000000002E-2</v>
      </c>
      <c r="JN11">
        <v>3.5087719000000003E-2</v>
      </c>
      <c r="JO11">
        <v>3.3333333E-2</v>
      </c>
      <c r="JP11">
        <v>3.1746032E-2</v>
      </c>
      <c r="JQ11">
        <v>3.0303030000000002E-2</v>
      </c>
      <c r="JR11">
        <v>0.27777777799999998</v>
      </c>
      <c r="JS11">
        <v>0.25925925900000002</v>
      </c>
      <c r="JT11">
        <v>0.24305555600000001</v>
      </c>
      <c r="JU11">
        <v>0.22875817000000001</v>
      </c>
      <c r="JV11">
        <v>0.21604938300000001</v>
      </c>
      <c r="JW11">
        <v>0.204678363</v>
      </c>
      <c r="JX11">
        <v>0.19444444399999999</v>
      </c>
      <c r="JY11">
        <v>0.17676767700000001</v>
      </c>
      <c r="JZ11">
        <v>0.16203703699999999</v>
      </c>
      <c r="KA11">
        <v>0.14957265</v>
      </c>
      <c r="KB11">
        <v>0.13888888899999999</v>
      </c>
      <c r="KC11">
        <v>0.12962963</v>
      </c>
      <c r="KD11">
        <v>0.121527778</v>
      </c>
      <c r="KE11">
        <v>0.11437908500000001</v>
      </c>
      <c r="KF11">
        <v>0.10802469100000001</v>
      </c>
      <c r="KG11">
        <v>0.102339181</v>
      </c>
      <c r="KH11">
        <v>9.7222221999999997E-2</v>
      </c>
      <c r="KI11">
        <v>9.2592593000000001E-2</v>
      </c>
      <c r="KJ11">
        <v>8.8383838000000006E-2</v>
      </c>
      <c r="KK11">
        <v>8.4541063E-2</v>
      </c>
      <c r="KL11">
        <v>8.1018518999999997E-2</v>
      </c>
      <c r="KM11">
        <v>7.7777778000000006E-2</v>
      </c>
      <c r="KN11">
        <v>7.4786325000000001E-2</v>
      </c>
      <c r="KO11">
        <v>7.2016461000000004E-2</v>
      </c>
      <c r="KP11">
        <v>6.9444443999999994E-2</v>
      </c>
      <c r="KQ11">
        <v>6.7049808000000002E-2</v>
      </c>
      <c r="KR11">
        <v>6.4814814999999998E-2</v>
      </c>
      <c r="KS11">
        <v>6.2724013999999995E-2</v>
      </c>
      <c r="KT11">
        <v>6.0763889000000001E-2</v>
      </c>
      <c r="KU11">
        <v>5.8922558999999999E-2</v>
      </c>
      <c r="KV11">
        <v>5.7189542000000003E-2</v>
      </c>
      <c r="KW11">
        <v>5.5555555999999999E-2</v>
      </c>
      <c r="KX11">
        <v>5.3639846999999997E-2</v>
      </c>
      <c r="KY11">
        <v>5.1851851999999997E-2</v>
      </c>
      <c r="KZ11">
        <v>5.0179211000000001E-2</v>
      </c>
      <c r="LA11">
        <v>4.8611110999999999E-2</v>
      </c>
      <c r="LB11">
        <v>4.7138047000000002E-2</v>
      </c>
      <c r="LC11">
        <v>4.5751633999999999E-2</v>
      </c>
      <c r="LD11">
        <v>4.4444444E-2</v>
      </c>
      <c r="LE11">
        <v>4.3209877000000001E-2</v>
      </c>
      <c r="LF11">
        <v>4.0935672999999999E-2</v>
      </c>
      <c r="LG11">
        <v>3.8888889000000003E-2</v>
      </c>
      <c r="LH11">
        <v>3.7037037000000002E-2</v>
      </c>
      <c r="LI11">
        <v>3.5353534999999998E-2</v>
      </c>
      <c r="LJ11">
        <v>3.3816424999999997E-2</v>
      </c>
      <c r="LK11">
        <v>3.2407406999999999E-2</v>
      </c>
      <c r="LL11">
        <v>0.27777777799999998</v>
      </c>
      <c r="LM11">
        <v>0.261437908</v>
      </c>
      <c r="LN11">
        <v>0.24691357999999999</v>
      </c>
      <c r="LO11">
        <v>0.233918129</v>
      </c>
      <c r="LP11">
        <v>0.222222222</v>
      </c>
      <c r="LQ11">
        <v>0.20202020200000001</v>
      </c>
      <c r="LR11">
        <v>0.185185185</v>
      </c>
      <c r="LS11">
        <v>0.170940171</v>
      </c>
      <c r="LT11">
        <v>0.15873015900000001</v>
      </c>
      <c r="LU11">
        <v>0.14814814800000001</v>
      </c>
      <c r="LV11">
        <v>0.13888888899999999</v>
      </c>
      <c r="LW11">
        <v>0.130718954</v>
      </c>
      <c r="LX11">
        <v>0.12345679</v>
      </c>
      <c r="LY11">
        <v>0.116959064</v>
      </c>
      <c r="LZ11">
        <v>0.111111111</v>
      </c>
      <c r="MA11">
        <v>0.105820106</v>
      </c>
      <c r="MB11">
        <v>0.101010101</v>
      </c>
      <c r="MC11">
        <v>9.6618357000000002E-2</v>
      </c>
      <c r="MD11">
        <v>9.2592593000000001E-2</v>
      </c>
      <c r="ME11">
        <v>8.8888888999999999E-2</v>
      </c>
      <c r="MF11">
        <v>8.5470085000000001E-2</v>
      </c>
      <c r="MG11">
        <v>8.2304527000000002E-2</v>
      </c>
      <c r="MH11">
        <v>7.9365079000000005E-2</v>
      </c>
      <c r="MI11">
        <v>7.6628351999999997E-2</v>
      </c>
      <c r="MJ11">
        <v>7.4074074000000004E-2</v>
      </c>
      <c r="MK11">
        <v>7.1684587999999994E-2</v>
      </c>
      <c r="ML11">
        <v>6.9444443999999994E-2</v>
      </c>
      <c r="MM11">
        <v>6.7340067000000003E-2</v>
      </c>
      <c r="MN11">
        <v>6.5359476999999999E-2</v>
      </c>
      <c r="MO11">
        <v>6.3492063000000001E-2</v>
      </c>
      <c r="MP11">
        <v>6.1302681999999997E-2</v>
      </c>
      <c r="MQ11">
        <v>5.9259259000000002E-2</v>
      </c>
      <c r="MR11">
        <v>5.7347670000000003E-2</v>
      </c>
      <c r="MS11">
        <v>5.5555555999999999E-2</v>
      </c>
      <c r="MT11">
        <v>5.3872054000000003E-2</v>
      </c>
      <c r="MU11">
        <v>5.2287581999999999E-2</v>
      </c>
      <c r="MV11">
        <v>5.0793651000000002E-2</v>
      </c>
      <c r="MW11">
        <v>4.9382716E-2</v>
      </c>
      <c r="MX11">
        <v>4.6783626000000002E-2</v>
      </c>
      <c r="MY11">
        <v>4.4444444E-2</v>
      </c>
      <c r="MZ11">
        <v>4.2328042000000003E-2</v>
      </c>
      <c r="NA11">
        <v>4.0404040000000002E-2</v>
      </c>
      <c r="NB11">
        <v>3.8647343000000001E-2</v>
      </c>
      <c r="NC11">
        <v>3.7037037000000002E-2</v>
      </c>
      <c r="ND11">
        <v>3.5555556000000002E-2</v>
      </c>
      <c r="NE11">
        <v>0.27777777799999998</v>
      </c>
      <c r="NF11">
        <v>0.26315789499999998</v>
      </c>
      <c r="NG11">
        <v>0.25</v>
      </c>
      <c r="NH11">
        <v>0.22727272700000001</v>
      </c>
      <c r="NI11">
        <v>0.20833333300000001</v>
      </c>
      <c r="NJ11">
        <v>0.192307692</v>
      </c>
      <c r="NK11">
        <v>0.178571429</v>
      </c>
      <c r="NL11">
        <v>0.16666666699999999</v>
      </c>
      <c r="NM11">
        <v>0.15625</v>
      </c>
      <c r="NN11">
        <v>0.147058824</v>
      </c>
      <c r="NO11">
        <v>0.13888888899999999</v>
      </c>
      <c r="NP11">
        <v>0.131578947</v>
      </c>
      <c r="NQ11">
        <v>0.125</v>
      </c>
      <c r="NR11">
        <v>0.11904761899999999</v>
      </c>
      <c r="NS11">
        <v>0.113636364</v>
      </c>
      <c r="NT11">
        <v>0.108695652</v>
      </c>
      <c r="NU11">
        <v>0.104166667</v>
      </c>
      <c r="NV11">
        <v>0.1</v>
      </c>
      <c r="NW11">
        <v>9.6153846000000001E-2</v>
      </c>
      <c r="NX11">
        <v>9.2592593000000001E-2</v>
      </c>
      <c r="NY11">
        <v>8.9285714000000002E-2</v>
      </c>
      <c r="NZ11">
        <v>8.6206897000000005E-2</v>
      </c>
      <c r="OA11">
        <v>8.3333332999999996E-2</v>
      </c>
      <c r="OB11">
        <v>8.0645161000000007E-2</v>
      </c>
      <c r="OC11">
        <v>7.8125E-2</v>
      </c>
      <c r="OD11">
        <v>7.5757575999999993E-2</v>
      </c>
      <c r="OE11">
        <v>7.3529412000000002E-2</v>
      </c>
      <c r="OF11">
        <v>7.1428570999999996E-2</v>
      </c>
      <c r="OG11">
        <v>6.8965517000000004E-2</v>
      </c>
      <c r="OH11">
        <v>6.6666666999999999E-2</v>
      </c>
      <c r="OI11">
        <v>6.4516129000000005E-2</v>
      </c>
      <c r="OJ11">
        <v>6.25E-2</v>
      </c>
      <c r="OK11">
        <v>6.0606061000000003E-2</v>
      </c>
      <c r="OL11">
        <v>5.8823528999999999E-2</v>
      </c>
      <c r="OM11">
        <v>5.7142856999999998E-2</v>
      </c>
      <c r="ON11">
        <v>5.5555555999999999E-2</v>
      </c>
      <c r="OO11">
        <v>5.2631578999999998E-2</v>
      </c>
      <c r="OP11">
        <v>0.05</v>
      </c>
      <c r="OQ11">
        <v>4.7619047999999997E-2</v>
      </c>
      <c r="OR11">
        <v>4.5454544999999999E-2</v>
      </c>
      <c r="OS11">
        <v>4.3478260999999997E-2</v>
      </c>
      <c r="OT11">
        <v>4.1666666999999998E-2</v>
      </c>
      <c r="OU11">
        <v>0.04</v>
      </c>
      <c r="OV11">
        <v>3.8461538000000003E-2</v>
      </c>
      <c r="OW11">
        <v>0.27777777799999998</v>
      </c>
      <c r="OX11">
        <v>0.25252525300000001</v>
      </c>
      <c r="OY11">
        <v>0.23148148099999999</v>
      </c>
      <c r="OZ11">
        <v>0.213675214</v>
      </c>
      <c r="PA11">
        <v>0.198412698</v>
      </c>
      <c r="PB11">
        <v>0.185185185</v>
      </c>
      <c r="PC11">
        <v>0.17361111100000001</v>
      </c>
      <c r="PD11">
        <v>0.16339869300000001</v>
      </c>
      <c r="PE11">
        <v>0.15432098799999999</v>
      </c>
      <c r="PF11">
        <v>0.14619883</v>
      </c>
      <c r="PG11">
        <v>0.13888888899999999</v>
      </c>
      <c r="PH11">
        <v>0.13227513199999999</v>
      </c>
      <c r="PI11">
        <v>0.12626262599999999</v>
      </c>
      <c r="PJ11">
        <v>0.12077294700000001</v>
      </c>
      <c r="PK11">
        <v>0.11574074099999999</v>
      </c>
      <c r="PL11">
        <v>0.111111111</v>
      </c>
      <c r="PM11">
        <v>0.106837607</v>
      </c>
      <c r="PN11">
        <v>0.102880658</v>
      </c>
      <c r="PO11">
        <v>9.9206348999999999E-2</v>
      </c>
      <c r="PP11">
        <v>9.5785440999999999E-2</v>
      </c>
      <c r="PQ11">
        <v>9.2592593000000001E-2</v>
      </c>
      <c r="PR11">
        <v>8.9605735000000006E-2</v>
      </c>
      <c r="PS11">
        <v>8.6805556000000006E-2</v>
      </c>
      <c r="PT11">
        <v>8.4175083999999997E-2</v>
      </c>
      <c r="PU11">
        <v>8.1699346000000006E-2</v>
      </c>
      <c r="PV11">
        <v>7.9365079000000005E-2</v>
      </c>
      <c r="PW11">
        <v>7.6628351999999997E-2</v>
      </c>
      <c r="PX11">
        <v>7.4074074000000004E-2</v>
      </c>
      <c r="PY11">
        <v>7.1684587999999994E-2</v>
      </c>
      <c r="PZ11">
        <v>6.9444443999999994E-2</v>
      </c>
      <c r="QA11">
        <v>6.7340067000000003E-2</v>
      </c>
      <c r="QB11">
        <v>6.5359476999999999E-2</v>
      </c>
      <c r="QC11">
        <v>6.3492063000000001E-2</v>
      </c>
      <c r="QD11">
        <v>6.1728394999999998E-2</v>
      </c>
      <c r="QE11">
        <v>5.8479532000000001E-2</v>
      </c>
      <c r="QF11">
        <v>5.5555555999999999E-2</v>
      </c>
      <c r="QG11">
        <v>5.2910052999999999E-2</v>
      </c>
      <c r="QH11">
        <v>5.0505051000000002E-2</v>
      </c>
      <c r="QI11">
        <v>4.8309179000000001E-2</v>
      </c>
      <c r="QJ11">
        <v>4.6296296000000001E-2</v>
      </c>
      <c r="QK11">
        <v>4.4444444E-2</v>
      </c>
      <c r="QL11">
        <v>4.2735043E-2</v>
      </c>
      <c r="QM11">
        <v>4.1152263000000001E-2</v>
      </c>
      <c r="QN11">
        <v>0.27777777799999998</v>
      </c>
      <c r="QO11">
        <v>0.25462963</v>
      </c>
      <c r="QP11">
        <v>0.235042735</v>
      </c>
      <c r="QQ11">
        <v>0.21825396799999999</v>
      </c>
      <c r="QR11">
        <v>0.20370370400000001</v>
      </c>
      <c r="QS11">
        <v>0.190972222</v>
      </c>
      <c r="QT11">
        <v>0.17973856199999999</v>
      </c>
      <c r="QU11">
        <v>0.169753086</v>
      </c>
      <c r="QV11">
        <v>0.160818713</v>
      </c>
      <c r="QW11">
        <v>0.152777778</v>
      </c>
      <c r="QX11">
        <v>0.14550264600000001</v>
      </c>
      <c r="QY11">
        <v>0.13888888899999999</v>
      </c>
      <c r="QZ11">
        <v>0.13285024200000001</v>
      </c>
      <c r="RA11">
        <v>0.127314815</v>
      </c>
      <c r="RB11">
        <v>0.12222222200000001</v>
      </c>
      <c r="RC11">
        <v>0.117521368</v>
      </c>
      <c r="RD11">
        <v>0.113168724</v>
      </c>
      <c r="RE11">
        <v>0.109126984</v>
      </c>
      <c r="RF11">
        <v>0.10536398499999999</v>
      </c>
      <c r="RG11">
        <v>0.10185185200000001</v>
      </c>
      <c r="RH11">
        <v>9.8566308000000005E-2</v>
      </c>
      <c r="RI11">
        <v>9.5486110999999999E-2</v>
      </c>
      <c r="RJ11">
        <v>9.2592593000000001E-2</v>
      </c>
      <c r="RK11">
        <v>8.9869280999999995E-2</v>
      </c>
      <c r="RL11">
        <v>8.7301587E-2</v>
      </c>
      <c r="RM11">
        <v>8.4291188000000003E-2</v>
      </c>
      <c r="RN11">
        <v>8.1481480999999994E-2</v>
      </c>
      <c r="RO11">
        <v>7.8853046999999996E-2</v>
      </c>
      <c r="RP11">
        <v>7.6388889000000001E-2</v>
      </c>
      <c r="RQ11">
        <v>7.4074074000000004E-2</v>
      </c>
      <c r="RR11">
        <v>7.1895424999999999E-2</v>
      </c>
      <c r="RS11">
        <v>6.9841269999999997E-2</v>
      </c>
      <c r="RT11">
        <v>6.7901235000000004E-2</v>
      </c>
      <c r="RU11">
        <v>6.4327485000000004E-2</v>
      </c>
      <c r="RV11">
        <v>6.1111111000000003E-2</v>
      </c>
      <c r="RW11">
        <v>5.8201058E-2</v>
      </c>
      <c r="RX11">
        <v>5.5555555999999999E-2</v>
      </c>
      <c r="RY11">
        <v>5.3140096999999997E-2</v>
      </c>
      <c r="RZ11">
        <v>5.0925926000000003E-2</v>
      </c>
      <c r="SA11">
        <v>4.8888888999999998E-2</v>
      </c>
      <c r="SB11">
        <v>4.7008546999999998E-2</v>
      </c>
      <c r="SC11">
        <v>4.5267490000000001E-2</v>
      </c>
      <c r="SD11">
        <v>4.3650794E-2</v>
      </c>
      <c r="SE11">
        <v>0.27777777799999998</v>
      </c>
      <c r="SF11">
        <v>0.256410256</v>
      </c>
      <c r="SG11">
        <v>0.23809523799999999</v>
      </c>
      <c r="SH11">
        <v>0.222222222</v>
      </c>
      <c r="SI11">
        <v>0.20833333300000001</v>
      </c>
      <c r="SJ11">
        <v>0.196078431</v>
      </c>
      <c r="SK11">
        <v>0.185185185</v>
      </c>
      <c r="SL11">
        <v>0.175438596</v>
      </c>
      <c r="SM11">
        <v>0.16666666699999999</v>
      </c>
      <c r="SN11">
        <v>0.15873015900000001</v>
      </c>
      <c r="SO11">
        <v>0.15151515199999999</v>
      </c>
      <c r="SP11">
        <v>0.144927536</v>
      </c>
      <c r="SQ11">
        <v>0.13888888899999999</v>
      </c>
      <c r="SR11">
        <v>0.133333333</v>
      </c>
      <c r="SS11">
        <v>0.128205128</v>
      </c>
      <c r="ST11">
        <v>0.12345679</v>
      </c>
      <c r="SU11">
        <v>0.11904761899999999</v>
      </c>
      <c r="SV11">
        <v>0.114942529</v>
      </c>
      <c r="SW11">
        <v>0.111111111</v>
      </c>
      <c r="SX11">
        <v>0.107526882</v>
      </c>
      <c r="SY11">
        <v>0.104166667</v>
      </c>
      <c r="SZ11">
        <v>0.101010101</v>
      </c>
      <c r="TA11">
        <v>9.8039215999999998E-2</v>
      </c>
      <c r="TB11">
        <v>9.5238094999999995E-2</v>
      </c>
      <c r="TC11">
        <v>9.1954022999999996E-2</v>
      </c>
      <c r="TD11">
        <v>8.8888888999999999E-2</v>
      </c>
      <c r="TE11">
        <v>8.6021504999999998E-2</v>
      </c>
      <c r="TF11">
        <v>8.3333332999999996E-2</v>
      </c>
      <c r="TG11">
        <v>8.0808081000000004E-2</v>
      </c>
      <c r="TH11">
        <v>7.8431372999999999E-2</v>
      </c>
      <c r="TI11">
        <v>7.6190475999999993E-2</v>
      </c>
      <c r="TJ11">
        <v>7.4074074000000004E-2</v>
      </c>
      <c r="TK11">
        <v>7.0175439000000006E-2</v>
      </c>
      <c r="TL11">
        <v>6.6666666999999999E-2</v>
      </c>
      <c r="TM11">
        <v>6.3492063000000001E-2</v>
      </c>
      <c r="TN11">
        <v>6.0606061000000003E-2</v>
      </c>
      <c r="TO11">
        <v>5.7971014000000001E-2</v>
      </c>
      <c r="TP11">
        <v>5.5555555999999999E-2</v>
      </c>
      <c r="TQ11">
        <v>5.3333332999999997E-2</v>
      </c>
      <c r="TR11">
        <v>5.1282051000000002E-2</v>
      </c>
      <c r="TS11">
        <v>4.9382716E-2</v>
      </c>
      <c r="TT11">
        <v>4.7619047999999997E-2</v>
      </c>
      <c r="TU11">
        <v>4.5977010999999998E-2</v>
      </c>
      <c r="TV11">
        <v>0.27777777799999998</v>
      </c>
      <c r="TW11">
        <v>0.25793650800000001</v>
      </c>
      <c r="TX11">
        <v>0.24074074100000001</v>
      </c>
      <c r="TY11">
        <v>0.22569444399999999</v>
      </c>
      <c r="TZ11">
        <v>0.212418301</v>
      </c>
      <c r="UA11">
        <v>0.20061728400000001</v>
      </c>
      <c r="UB11">
        <v>0.19005848</v>
      </c>
      <c r="UC11">
        <v>0.18055555600000001</v>
      </c>
      <c r="UD11">
        <v>0.17195767200000001</v>
      </c>
      <c r="UE11">
        <v>0.16414141400000001</v>
      </c>
      <c r="UF11">
        <v>0.15700483100000001</v>
      </c>
      <c r="UG11">
        <v>0.15046296300000001</v>
      </c>
      <c r="UH11">
        <v>0.14444444400000001</v>
      </c>
      <c r="UI11">
        <v>0.13888888899999999</v>
      </c>
      <c r="UJ11">
        <v>0.133744856</v>
      </c>
      <c r="UK11">
        <v>0.128968254</v>
      </c>
      <c r="UL11">
        <v>0.124521073</v>
      </c>
      <c r="UM11">
        <v>0.12037037</v>
      </c>
      <c r="UN11">
        <v>0.116487455</v>
      </c>
      <c r="UO11">
        <v>0.112847222</v>
      </c>
      <c r="UP11">
        <v>0.109427609</v>
      </c>
      <c r="UQ11">
        <v>0.10620915</v>
      </c>
      <c r="UR11">
        <v>0.103174603</v>
      </c>
      <c r="US11">
        <v>9.9616858000000003E-2</v>
      </c>
      <c r="UT11">
        <v>9.6296296000000003E-2</v>
      </c>
      <c r="UU11">
        <v>9.3189964E-2</v>
      </c>
      <c r="UV11">
        <v>9.0277778000000003E-2</v>
      </c>
      <c r="UW11">
        <v>8.7542088000000004E-2</v>
      </c>
      <c r="UX11">
        <v>8.4967319999999999E-2</v>
      </c>
      <c r="UY11">
        <v>8.2539683000000003E-2</v>
      </c>
      <c r="UZ11">
        <v>8.0246914000000003E-2</v>
      </c>
      <c r="VA11">
        <v>7.6023391999999995E-2</v>
      </c>
      <c r="VB11">
        <v>7.2222222000000003E-2</v>
      </c>
      <c r="VC11">
        <v>6.8783069000000002E-2</v>
      </c>
      <c r="VD11">
        <v>6.5656566E-2</v>
      </c>
      <c r="VE11">
        <v>6.2801932000000005E-2</v>
      </c>
      <c r="VF11">
        <v>6.0185185000000002E-2</v>
      </c>
      <c r="VG11">
        <v>5.7777778000000002E-2</v>
      </c>
      <c r="VH11">
        <v>5.5555555999999999E-2</v>
      </c>
      <c r="VI11">
        <v>5.3497942E-2</v>
      </c>
      <c r="VJ11">
        <v>5.1587302000000002E-2</v>
      </c>
      <c r="VK11">
        <v>4.9808429000000001E-2</v>
      </c>
      <c r="VL11">
        <v>0.27777777799999998</v>
      </c>
      <c r="VM11">
        <v>0.25925925900000002</v>
      </c>
      <c r="VN11">
        <v>0.24305555600000001</v>
      </c>
      <c r="VO11">
        <v>0.22875817000000001</v>
      </c>
      <c r="VP11">
        <v>0.21604938300000001</v>
      </c>
      <c r="VQ11">
        <v>0.204678363</v>
      </c>
      <c r="VR11">
        <v>0.19444444399999999</v>
      </c>
      <c r="VS11">
        <v>0.185185185</v>
      </c>
      <c r="VT11">
        <v>0.17676767700000001</v>
      </c>
      <c r="VU11">
        <v>0.169082126</v>
      </c>
      <c r="VV11">
        <v>0.16203703699999999</v>
      </c>
      <c r="VW11">
        <v>0.15555555600000001</v>
      </c>
      <c r="VX11">
        <v>0.14957265</v>
      </c>
      <c r="VY11">
        <v>0.14403292200000001</v>
      </c>
      <c r="VZ11">
        <v>0.13888888899999999</v>
      </c>
      <c r="WA11">
        <v>0.134099617</v>
      </c>
      <c r="WB11">
        <v>0.12962963</v>
      </c>
      <c r="WC11">
        <v>0.12544802899999999</v>
      </c>
      <c r="WD11">
        <v>0.121527778</v>
      </c>
      <c r="WE11">
        <v>0.117845118</v>
      </c>
      <c r="WF11">
        <v>0.11437908500000001</v>
      </c>
      <c r="WG11">
        <v>0.111111111</v>
      </c>
      <c r="WH11">
        <v>0.107279693</v>
      </c>
      <c r="WI11">
        <v>0.10370370399999999</v>
      </c>
      <c r="WJ11">
        <v>0.100358423</v>
      </c>
      <c r="WK11">
        <v>9.7222221999999997E-2</v>
      </c>
      <c r="WL11">
        <v>9.4276094000000005E-2</v>
      </c>
      <c r="WM11">
        <v>9.1503267999999999E-2</v>
      </c>
      <c r="WN11">
        <v>8.8888888999999999E-2</v>
      </c>
      <c r="WO11">
        <v>8.6419753000000002E-2</v>
      </c>
      <c r="WP11">
        <v>8.1871344999999998E-2</v>
      </c>
      <c r="WQ11">
        <v>7.7777778000000006E-2</v>
      </c>
      <c r="WR11">
        <v>7.4074074000000004E-2</v>
      </c>
      <c r="WS11">
        <v>7.0707070999999996E-2</v>
      </c>
      <c r="WT11">
        <v>6.7632849999999994E-2</v>
      </c>
      <c r="WU11">
        <v>6.4814814999999998E-2</v>
      </c>
      <c r="WV11">
        <v>6.2222222000000001E-2</v>
      </c>
      <c r="WW11">
        <v>5.9829060000000003E-2</v>
      </c>
      <c r="WX11">
        <v>5.7613168999999999E-2</v>
      </c>
      <c r="WY11">
        <v>5.5555555999999999E-2</v>
      </c>
      <c r="WZ11">
        <v>5.3639846999999997E-2</v>
      </c>
      <c r="XA11">
        <v>5.1851851999999997E-2</v>
      </c>
      <c r="XB11">
        <v>0.27777777799999998</v>
      </c>
      <c r="XC11">
        <v>0.26041666699999999</v>
      </c>
      <c r="XD11">
        <v>0.24509803899999999</v>
      </c>
      <c r="XE11">
        <v>0.23148148099999999</v>
      </c>
      <c r="XF11">
        <v>0.219298246</v>
      </c>
      <c r="XG11">
        <v>0.20833333300000001</v>
      </c>
      <c r="XH11">
        <v>0.198412698</v>
      </c>
      <c r="XI11">
        <v>0.18939393900000001</v>
      </c>
      <c r="XJ11">
        <v>0.18115941999999999</v>
      </c>
      <c r="XK11">
        <v>0.17361111100000001</v>
      </c>
      <c r="XL11">
        <v>0.16666666699999999</v>
      </c>
      <c r="XM11">
        <v>0.16025640999999999</v>
      </c>
      <c r="XN11">
        <v>0.15432098799999999</v>
      </c>
      <c r="XO11">
        <v>0.148809524</v>
      </c>
      <c r="XP11">
        <v>0.143678161</v>
      </c>
      <c r="XQ11">
        <v>0.13888888899999999</v>
      </c>
      <c r="XR11">
        <v>0.13440860199999999</v>
      </c>
      <c r="XS11">
        <v>0.13020833300000001</v>
      </c>
      <c r="XT11">
        <v>0.12626262599999999</v>
      </c>
      <c r="XU11">
        <v>0.12254901999999999</v>
      </c>
      <c r="XV11">
        <v>0.11904761899999999</v>
      </c>
      <c r="XW11">
        <v>0.114942529</v>
      </c>
      <c r="XX11">
        <v>0.111111111</v>
      </c>
      <c r="XY11">
        <v>0.107526882</v>
      </c>
      <c r="XZ11">
        <v>0.104166667</v>
      </c>
      <c r="YA11">
        <v>0.101010101</v>
      </c>
      <c r="YB11">
        <v>9.8039215999999998E-2</v>
      </c>
      <c r="YC11">
        <v>9.5238094999999995E-2</v>
      </c>
      <c r="YD11">
        <v>9.2592593000000001E-2</v>
      </c>
      <c r="YE11">
        <v>8.7719298000000001E-2</v>
      </c>
      <c r="YF11">
        <v>8.3333332999999996E-2</v>
      </c>
      <c r="YG11">
        <v>7.9365079000000005E-2</v>
      </c>
      <c r="YH11">
        <v>7.5757575999999993E-2</v>
      </c>
      <c r="YI11">
        <v>7.2463767999999998E-2</v>
      </c>
      <c r="YJ11">
        <v>6.9444443999999994E-2</v>
      </c>
      <c r="YK11">
        <v>6.6666666999999999E-2</v>
      </c>
      <c r="YL11">
        <v>6.4102564000000001E-2</v>
      </c>
      <c r="YM11">
        <v>6.1728394999999998E-2</v>
      </c>
      <c r="YN11">
        <v>5.9523810000000003E-2</v>
      </c>
      <c r="YO11">
        <v>5.7471264000000001E-2</v>
      </c>
      <c r="YP11">
        <v>5.5555555999999999E-2</v>
      </c>
      <c r="YQ11">
        <v>5.3763441000000002E-2</v>
      </c>
      <c r="YR11">
        <v>0.27777777799999998</v>
      </c>
      <c r="YS11">
        <v>0.261437908</v>
      </c>
      <c r="YT11">
        <v>0.24691357999999999</v>
      </c>
      <c r="YU11">
        <v>0.233918129</v>
      </c>
      <c r="YV11">
        <v>0.222222222</v>
      </c>
      <c r="YW11">
        <v>0.21164021199999999</v>
      </c>
      <c r="YX11">
        <v>0.20202020200000001</v>
      </c>
      <c r="YY11">
        <v>0.193236715</v>
      </c>
      <c r="YZ11">
        <v>0.185185185</v>
      </c>
      <c r="ZA11">
        <v>0.177777778</v>
      </c>
      <c r="ZB11">
        <v>0.170940171</v>
      </c>
      <c r="ZC11">
        <v>0.16460905300000001</v>
      </c>
      <c r="ZD11">
        <v>0.15873015900000001</v>
      </c>
      <c r="ZE11">
        <v>0.15325670499999999</v>
      </c>
      <c r="ZF11">
        <v>0.14814814800000001</v>
      </c>
      <c r="ZG11">
        <v>0.14336917599999999</v>
      </c>
      <c r="ZH11">
        <v>0.13888888899999999</v>
      </c>
      <c r="ZI11">
        <v>0.13468013500000001</v>
      </c>
      <c r="ZJ11">
        <v>0.130718954</v>
      </c>
      <c r="ZK11">
        <v>0.126984127</v>
      </c>
      <c r="ZL11">
        <v>0.12260536399999999</v>
      </c>
      <c r="ZM11">
        <v>0.118518519</v>
      </c>
      <c r="ZN11">
        <v>0.11469534100000001</v>
      </c>
      <c r="ZO11">
        <v>0.111111111</v>
      </c>
      <c r="ZP11">
        <v>0.10774410800000001</v>
      </c>
      <c r="ZQ11">
        <v>0.104575163</v>
      </c>
      <c r="ZR11">
        <v>0.101587302</v>
      </c>
      <c r="ZS11">
        <v>9.8765432E-2</v>
      </c>
      <c r="ZT11">
        <v>9.3567251000000004E-2</v>
      </c>
      <c r="ZU11">
        <v>8.8888888999999999E-2</v>
      </c>
      <c r="ZV11">
        <v>8.4656085000000006E-2</v>
      </c>
      <c r="ZW11">
        <v>8.0808081000000004E-2</v>
      </c>
      <c r="ZX11">
        <v>7.7294686000000001E-2</v>
      </c>
      <c r="ZY11">
        <v>7.4074074000000004E-2</v>
      </c>
      <c r="ZZ11">
        <v>7.1111111000000005E-2</v>
      </c>
      <c r="AAA11">
        <v>6.8376067999999998E-2</v>
      </c>
      <c r="AAB11">
        <v>6.5843621000000005E-2</v>
      </c>
      <c r="AAC11">
        <v>6.3492063000000001E-2</v>
      </c>
      <c r="AAD11">
        <v>6.1302681999999997E-2</v>
      </c>
      <c r="AAE11">
        <v>5.9259259000000002E-2</v>
      </c>
      <c r="AAF11">
        <v>5.7347670000000003E-2</v>
      </c>
      <c r="AAG11">
        <v>0.27777777799999998</v>
      </c>
      <c r="AAH11">
        <v>0.262345679</v>
      </c>
      <c r="AAI11">
        <v>0.248538012</v>
      </c>
      <c r="AAJ11">
        <v>0.23611111100000001</v>
      </c>
      <c r="AAK11">
        <v>0.22486772499999999</v>
      </c>
      <c r="AAL11">
        <v>0.21464646500000001</v>
      </c>
      <c r="AAM11">
        <v>0.20531400999999999</v>
      </c>
      <c r="AAN11">
        <v>0.19675925899999999</v>
      </c>
      <c r="AAO11">
        <v>0.188888889</v>
      </c>
      <c r="AAP11">
        <v>0.18162393199999999</v>
      </c>
      <c r="AAQ11">
        <v>0.17489711899999999</v>
      </c>
      <c r="AAR11">
        <v>0.16865079399999999</v>
      </c>
      <c r="AAS11">
        <v>0.16283524899999999</v>
      </c>
      <c r="AAT11">
        <v>0.157407407</v>
      </c>
      <c r="AAU11">
        <v>0.15232974899999999</v>
      </c>
      <c r="AAV11">
        <v>0.14756944399999999</v>
      </c>
      <c r="AAW11">
        <v>0.143097643</v>
      </c>
      <c r="AAX11">
        <v>0.13888888899999999</v>
      </c>
      <c r="AAY11">
        <v>0.13492063500000001</v>
      </c>
      <c r="AAZ11">
        <v>0.130268199</v>
      </c>
      <c r="ABA11">
        <v>0.12592592599999999</v>
      </c>
      <c r="ABB11">
        <v>0.12186379899999999</v>
      </c>
      <c r="ABC11">
        <v>0.11805555600000001</v>
      </c>
      <c r="ABD11">
        <v>0.11447811400000001</v>
      </c>
      <c r="ABE11">
        <v>0.111111111</v>
      </c>
      <c r="ABF11">
        <v>0.107936508</v>
      </c>
      <c r="ABG11">
        <v>0.104938272</v>
      </c>
      <c r="ABH11">
        <v>9.9415205000000006E-2</v>
      </c>
      <c r="ABI11">
        <v>9.4444444000000002E-2</v>
      </c>
      <c r="ABJ11">
        <v>8.9947089999999993E-2</v>
      </c>
      <c r="ABK11">
        <v>8.5858586000000001E-2</v>
      </c>
      <c r="ABL11">
        <v>8.2125604000000005E-2</v>
      </c>
      <c r="ABM11">
        <v>7.8703703999999999E-2</v>
      </c>
      <c r="ABN11">
        <v>7.5555555999999996E-2</v>
      </c>
      <c r="ABO11">
        <v>7.2649572999999995E-2</v>
      </c>
      <c r="ABP11">
        <v>6.9958848000000004E-2</v>
      </c>
      <c r="ABQ11">
        <v>6.7460317000000006E-2</v>
      </c>
      <c r="ABR11">
        <v>6.51341E-2</v>
      </c>
      <c r="ABS11">
        <v>6.2962962999999997E-2</v>
      </c>
      <c r="ABT11">
        <v>6.0931899999999997E-2</v>
      </c>
      <c r="ABU11">
        <v>5.9027778000000003E-2</v>
      </c>
      <c r="ABV11">
        <v>0.27777777799999998</v>
      </c>
      <c r="ABW11">
        <v>0.26315789499999998</v>
      </c>
      <c r="ABX11">
        <v>0.25</v>
      </c>
      <c r="ABY11">
        <v>0.23809523799999999</v>
      </c>
      <c r="ABZ11">
        <v>0.22727272700000001</v>
      </c>
      <c r="ACA11">
        <v>0.21739130400000001</v>
      </c>
      <c r="ACB11">
        <v>0.20833333300000001</v>
      </c>
      <c r="ACC11">
        <v>0.2</v>
      </c>
      <c r="ACD11">
        <v>0.192307692</v>
      </c>
      <c r="ACE11">
        <v>0.185185185</v>
      </c>
      <c r="ACF11">
        <v>0.178571429</v>
      </c>
      <c r="ACG11">
        <v>0.17241379300000001</v>
      </c>
      <c r="ACH11">
        <v>0.16666666699999999</v>
      </c>
      <c r="ACI11">
        <v>0.16129032300000001</v>
      </c>
      <c r="ACJ11">
        <v>0.15625</v>
      </c>
      <c r="ACK11">
        <v>0.15151515199999999</v>
      </c>
      <c r="ACL11">
        <v>0.147058824</v>
      </c>
      <c r="ACM11">
        <v>0.14285714299999999</v>
      </c>
      <c r="ACN11">
        <v>0.13793103400000001</v>
      </c>
      <c r="ACO11">
        <v>0.133333333</v>
      </c>
      <c r="ACP11">
        <v>0.12903225800000001</v>
      </c>
      <c r="ACQ11">
        <v>0.125</v>
      </c>
      <c r="ACR11">
        <v>0.12121212100000001</v>
      </c>
      <c r="ACS11">
        <v>0.117647059</v>
      </c>
      <c r="ACT11">
        <v>0.114285714</v>
      </c>
      <c r="ACU11">
        <v>0.111111111</v>
      </c>
      <c r="ACV11">
        <v>0.105263158</v>
      </c>
      <c r="ACW11">
        <v>0.1</v>
      </c>
      <c r="ACX11">
        <v>9.5238094999999995E-2</v>
      </c>
      <c r="ACY11">
        <v>9.0909090999999997E-2</v>
      </c>
      <c r="ACZ11">
        <v>8.6956521999999994E-2</v>
      </c>
      <c r="ADA11">
        <v>8.3333332999999996E-2</v>
      </c>
      <c r="ADB11">
        <v>0.08</v>
      </c>
      <c r="ADC11">
        <v>7.6923077000000006E-2</v>
      </c>
      <c r="ADD11">
        <v>7.4074074000000004E-2</v>
      </c>
      <c r="ADE11">
        <v>7.1428570999999996E-2</v>
      </c>
      <c r="ADF11">
        <v>6.8965517000000004E-2</v>
      </c>
      <c r="ADG11">
        <v>6.6666666999999999E-2</v>
      </c>
      <c r="ADH11">
        <v>6.4516129000000005E-2</v>
      </c>
      <c r="ADI11">
        <v>6.25E-2</v>
      </c>
      <c r="ADJ11">
        <v>0.27777777799999998</v>
      </c>
      <c r="ADK11">
        <v>0.26388888900000002</v>
      </c>
      <c r="ADL11">
        <v>0.25132275100000001</v>
      </c>
      <c r="ADM11">
        <v>0.23989899000000001</v>
      </c>
      <c r="ADN11">
        <v>0.229468599</v>
      </c>
      <c r="ADO11">
        <v>0.219907407</v>
      </c>
      <c r="ADP11">
        <v>0.21111111099999999</v>
      </c>
      <c r="ADQ11">
        <v>0.20299145299999999</v>
      </c>
      <c r="ADR11">
        <v>0.19547325099999999</v>
      </c>
      <c r="ADS11">
        <v>0.18849206299999999</v>
      </c>
      <c r="ADT11">
        <v>0.181992337</v>
      </c>
      <c r="ADU11">
        <v>0.17592592600000001</v>
      </c>
      <c r="ADV11">
        <v>0.17025089600000001</v>
      </c>
      <c r="ADW11">
        <v>0.16493055600000001</v>
      </c>
      <c r="ADX11">
        <v>0.15993266</v>
      </c>
      <c r="ADY11">
        <v>0.15522875799999999</v>
      </c>
      <c r="ADZ11">
        <v>0.150793651</v>
      </c>
      <c r="AEA11">
        <v>0.14559386999999999</v>
      </c>
      <c r="AEB11">
        <v>0.140740741</v>
      </c>
      <c r="AEC11">
        <v>0.136200717</v>
      </c>
      <c r="AED11">
        <v>0.13194444399999999</v>
      </c>
      <c r="AEE11">
        <v>0.12794612799999999</v>
      </c>
      <c r="AEF11">
        <v>0.124183007</v>
      </c>
      <c r="AEG11">
        <v>0.12063492100000001</v>
      </c>
      <c r="AEH11">
        <v>0.117283951</v>
      </c>
      <c r="AEI11">
        <v>0.111111111</v>
      </c>
      <c r="AEJ11">
        <v>0.10555555599999999</v>
      </c>
      <c r="AEK11">
        <v>0.100529101</v>
      </c>
      <c r="AEL11">
        <v>9.5959595999999994E-2</v>
      </c>
      <c r="AEM11">
        <v>9.1787439999999998E-2</v>
      </c>
      <c r="AEN11">
        <v>8.7962963000000005E-2</v>
      </c>
      <c r="AEO11">
        <v>8.4444443999999994E-2</v>
      </c>
      <c r="AEP11">
        <v>8.1196581000000004E-2</v>
      </c>
      <c r="AEQ11">
        <v>7.8189300000000003E-2</v>
      </c>
      <c r="AER11">
        <v>7.5396825000000001E-2</v>
      </c>
      <c r="AES11">
        <v>7.2796934999999993E-2</v>
      </c>
      <c r="AET11">
        <v>7.0370370000000002E-2</v>
      </c>
      <c r="AEU11">
        <v>6.8100358E-2</v>
      </c>
      <c r="AEV11">
        <v>6.5972221999999997E-2</v>
      </c>
      <c r="AEW11">
        <v>6.3973063999999996E-2</v>
      </c>
      <c r="AEX11">
        <v>0.27777777799999998</v>
      </c>
      <c r="AEY11">
        <v>0.26455026500000001</v>
      </c>
      <c r="AEZ11">
        <v>0.25252525300000001</v>
      </c>
      <c r="AFA11">
        <v>0.24154589400000001</v>
      </c>
      <c r="AFB11">
        <v>0.23148148099999999</v>
      </c>
      <c r="AFC11">
        <v>0.222222222</v>
      </c>
      <c r="AFD11">
        <v>0.213675214</v>
      </c>
      <c r="AFE11">
        <v>0.205761317</v>
      </c>
      <c r="AFF11">
        <v>0.198412698</v>
      </c>
      <c r="AFG11">
        <v>0.191570881</v>
      </c>
      <c r="AFH11">
        <v>0.185185185</v>
      </c>
      <c r="AFI11">
        <v>0.17921147000000001</v>
      </c>
      <c r="AFJ11">
        <v>0.17361111100000001</v>
      </c>
      <c r="AFK11">
        <v>0.16835016799999999</v>
      </c>
      <c r="AFL11">
        <v>0.16339869300000001</v>
      </c>
      <c r="AFM11">
        <v>0.15873015900000001</v>
      </c>
      <c r="AFN11">
        <v>0.15325670499999999</v>
      </c>
      <c r="AFO11">
        <v>0.14814814800000001</v>
      </c>
      <c r="AFP11">
        <v>0.14336917599999999</v>
      </c>
      <c r="AFQ11">
        <v>0.13888888899999999</v>
      </c>
      <c r="AFR11">
        <v>0.13468013500000001</v>
      </c>
      <c r="AFS11">
        <v>0.130718954</v>
      </c>
      <c r="AFT11">
        <v>0.126984127</v>
      </c>
      <c r="AFU11">
        <v>0.12345679</v>
      </c>
      <c r="AFV11">
        <v>0.116959064</v>
      </c>
      <c r="AFW11">
        <v>0.111111111</v>
      </c>
      <c r="AFX11">
        <v>0.105820106</v>
      </c>
      <c r="AFY11">
        <v>0.101010101</v>
      </c>
      <c r="AFZ11">
        <v>9.6618357000000002E-2</v>
      </c>
      <c r="AGA11">
        <v>9.2592593000000001E-2</v>
      </c>
      <c r="AGB11">
        <v>8.8888888999999999E-2</v>
      </c>
      <c r="AGC11">
        <v>8.5470085000000001E-2</v>
      </c>
      <c r="AGD11">
        <v>8.2304527000000002E-2</v>
      </c>
      <c r="AGE11">
        <v>7.9365079000000005E-2</v>
      </c>
      <c r="AGF11">
        <v>7.6628351999999997E-2</v>
      </c>
      <c r="AGG11">
        <v>7.4074074000000004E-2</v>
      </c>
      <c r="AGH11">
        <v>7.1684587999999994E-2</v>
      </c>
      <c r="AGI11">
        <v>6.9444443999999994E-2</v>
      </c>
      <c r="AGJ11">
        <v>6.7340067000000003E-2</v>
      </c>
      <c r="AGK11">
        <v>0.27777777799999998</v>
      </c>
      <c r="AGL11">
        <v>0.265151515</v>
      </c>
      <c r="AGM11">
        <v>0.253623188</v>
      </c>
      <c r="AGN11">
        <v>0.24305555600000001</v>
      </c>
      <c r="AGO11">
        <v>0.233333333</v>
      </c>
      <c r="AGP11">
        <v>0.22435897399999999</v>
      </c>
      <c r="AGQ11">
        <v>0.21604938300000001</v>
      </c>
      <c r="AGR11">
        <v>0.20833333300000001</v>
      </c>
      <c r="AGS11">
        <v>0.20114942499999999</v>
      </c>
      <c r="AGT11">
        <v>0.19444444399999999</v>
      </c>
      <c r="AGU11">
        <v>0.18817204300000001</v>
      </c>
      <c r="AGV11">
        <v>0.18229166699999999</v>
      </c>
      <c r="AGW11">
        <v>0.17676767700000001</v>
      </c>
      <c r="AGX11">
        <v>0.171568627</v>
      </c>
      <c r="AGY11">
        <v>0.16666666699999999</v>
      </c>
      <c r="AGZ11">
        <v>0.16091954</v>
      </c>
      <c r="AHA11">
        <v>0.15555555600000001</v>
      </c>
      <c r="AHB11">
        <v>0.150537634</v>
      </c>
      <c r="AHC11">
        <v>0.14583333300000001</v>
      </c>
      <c r="AHD11">
        <v>0.14141414099999999</v>
      </c>
      <c r="AHE11">
        <v>0.13725490200000001</v>
      </c>
      <c r="AHF11">
        <v>0.133333333</v>
      </c>
      <c r="AHG11">
        <v>0.12962963</v>
      </c>
      <c r="AHH11">
        <v>0.122807018</v>
      </c>
      <c r="AHI11">
        <v>0.116666667</v>
      </c>
      <c r="AHJ11">
        <v>0.111111111</v>
      </c>
      <c r="AHK11">
        <v>0.106060606</v>
      </c>
      <c r="AHL11">
        <v>0.10144927500000001</v>
      </c>
      <c r="AHM11">
        <v>9.7222221999999997E-2</v>
      </c>
      <c r="AHN11">
        <v>9.3333333000000004E-2</v>
      </c>
      <c r="AHO11">
        <v>8.9743589999999998E-2</v>
      </c>
      <c r="AHP11">
        <v>8.6419753000000002E-2</v>
      </c>
      <c r="AHQ11">
        <v>8.3333332999999996E-2</v>
      </c>
      <c r="AHR11">
        <v>8.045977E-2</v>
      </c>
      <c r="AHS11">
        <v>7.7777778000000006E-2</v>
      </c>
      <c r="AHT11">
        <v>7.5268817000000002E-2</v>
      </c>
      <c r="AHU11">
        <v>7.2916667000000004E-2</v>
      </c>
      <c r="AHV11">
        <v>7.0707070999999996E-2</v>
      </c>
      <c r="AHW11">
        <v>0.27777777799999998</v>
      </c>
      <c r="AHX11">
        <v>0.26570048299999999</v>
      </c>
      <c r="AHY11">
        <v>0.25462963</v>
      </c>
      <c r="AHZ11">
        <v>0.24444444400000001</v>
      </c>
      <c r="AIA11">
        <v>0.235042735</v>
      </c>
      <c r="AIB11">
        <v>0.226337449</v>
      </c>
      <c r="AIC11">
        <v>0.21825396799999999</v>
      </c>
      <c r="AID11">
        <v>0.21072796899999999</v>
      </c>
      <c r="AIE11">
        <v>0.20370370400000001</v>
      </c>
      <c r="AIF11">
        <v>0.19713261600000001</v>
      </c>
      <c r="AIG11">
        <v>0.190972222</v>
      </c>
      <c r="AIH11">
        <v>0.185185185</v>
      </c>
      <c r="AII11">
        <v>0.17973856199999999</v>
      </c>
      <c r="AIJ11">
        <v>0.174603175</v>
      </c>
      <c r="AIK11">
        <v>0.16858237500000001</v>
      </c>
      <c r="AIL11">
        <v>0.16296296299999999</v>
      </c>
      <c r="AIM11">
        <v>0.15770609299999999</v>
      </c>
      <c r="AIN11">
        <v>0.152777778</v>
      </c>
      <c r="AIO11">
        <v>0.14814814800000001</v>
      </c>
      <c r="AIP11">
        <v>0.14379085</v>
      </c>
      <c r="AIQ11">
        <v>0.13968253999999999</v>
      </c>
      <c r="AIR11">
        <v>0.13580246900000001</v>
      </c>
      <c r="AIS11">
        <v>0.12865497100000001</v>
      </c>
      <c r="AIT11">
        <v>0.12222222200000001</v>
      </c>
      <c r="AIU11">
        <v>0.116402116</v>
      </c>
      <c r="AIV11">
        <v>0.111111111</v>
      </c>
      <c r="AIW11">
        <v>0.106280193</v>
      </c>
      <c r="AIX11">
        <v>0.10185185200000001</v>
      </c>
      <c r="AIY11">
        <v>9.7777777999999996E-2</v>
      </c>
      <c r="AIZ11">
        <v>9.4017093999999996E-2</v>
      </c>
      <c r="AJA11">
        <v>9.0534979000000002E-2</v>
      </c>
      <c r="AJB11">
        <v>8.7301587E-2</v>
      </c>
      <c r="AJC11">
        <v>8.4291188000000003E-2</v>
      </c>
      <c r="AJD11">
        <v>8.1481480999999994E-2</v>
      </c>
      <c r="AJE11">
        <v>7.8853046999999996E-2</v>
      </c>
      <c r="AJF11">
        <v>7.6388889000000001E-2</v>
      </c>
      <c r="AJG11">
        <v>7.4074074000000004E-2</v>
      </c>
      <c r="AJH11">
        <v>7.1895424999999999E-2</v>
      </c>
      <c r="AJI11">
        <v>0.27777777799999998</v>
      </c>
      <c r="AJJ11">
        <v>0.26620370399999999</v>
      </c>
      <c r="AJK11">
        <v>0.25555555600000002</v>
      </c>
      <c r="AJL11">
        <v>0.24572649599999999</v>
      </c>
      <c r="AJM11">
        <v>0.23662551400000001</v>
      </c>
      <c r="AJN11">
        <v>0.228174603</v>
      </c>
      <c r="AJO11">
        <v>0.22030651300000001</v>
      </c>
      <c r="AJP11">
        <v>0.21296296300000001</v>
      </c>
      <c r="AJQ11">
        <v>0.20609319000000001</v>
      </c>
      <c r="AJR11">
        <v>0.199652778</v>
      </c>
      <c r="AJS11">
        <v>0.19360269399999999</v>
      </c>
      <c r="AJT11">
        <v>0.18790849700000001</v>
      </c>
      <c r="AJU11">
        <v>0.18253968300000001</v>
      </c>
      <c r="AJV11">
        <v>0.17624521100000001</v>
      </c>
      <c r="AJW11">
        <v>0.17037036999999999</v>
      </c>
      <c r="AJX11">
        <v>0.16487455200000001</v>
      </c>
      <c r="AJY11">
        <v>0.159722222</v>
      </c>
      <c r="AJZ11">
        <v>0.15488215499999999</v>
      </c>
      <c r="AKA11">
        <v>0.15032679700000001</v>
      </c>
      <c r="AKB11">
        <v>0.14603174599999999</v>
      </c>
      <c r="AKC11">
        <v>0.14197530899999999</v>
      </c>
      <c r="AKD11">
        <v>0.134502924</v>
      </c>
      <c r="AKE11">
        <v>0.12777777800000001</v>
      </c>
      <c r="AKF11">
        <v>0.121693122</v>
      </c>
      <c r="AKG11">
        <v>0.116161616</v>
      </c>
      <c r="AKH11">
        <v>0.111111111</v>
      </c>
      <c r="AKI11">
        <v>0.106481481</v>
      </c>
      <c r="AKJ11">
        <v>0.102222222</v>
      </c>
      <c r="AKK11">
        <v>9.8290598000000007E-2</v>
      </c>
      <c r="AKL11">
        <v>9.4650206000000001E-2</v>
      </c>
      <c r="AKM11">
        <v>9.1269841000000004E-2</v>
      </c>
      <c r="AKN11">
        <v>8.8122605000000007E-2</v>
      </c>
      <c r="AKO11">
        <v>8.5185184999999997E-2</v>
      </c>
      <c r="AKP11">
        <v>8.2437276000000004E-2</v>
      </c>
      <c r="AKQ11">
        <v>7.9861110999999999E-2</v>
      </c>
      <c r="AKR11">
        <v>7.7441076999999997E-2</v>
      </c>
      <c r="AKS11">
        <v>7.5163399000000006E-2</v>
      </c>
      <c r="AKT11">
        <v>0.27777777799999998</v>
      </c>
      <c r="AKU11">
        <v>0.26666666700000002</v>
      </c>
      <c r="AKV11">
        <v>0.256410256</v>
      </c>
      <c r="AKW11">
        <v>0.24691357999999999</v>
      </c>
      <c r="AKX11">
        <v>0.23809523799999999</v>
      </c>
      <c r="AKY11">
        <v>0.229885057</v>
      </c>
      <c r="AKZ11">
        <v>0.222222222</v>
      </c>
      <c r="ALA11">
        <v>0.21505376300000001</v>
      </c>
      <c r="ALB11">
        <v>0.20833333300000001</v>
      </c>
      <c r="ALC11">
        <v>0.20202020200000001</v>
      </c>
      <c r="ALD11">
        <v>0.196078431</v>
      </c>
      <c r="ALE11">
        <v>0.19047618999999999</v>
      </c>
      <c r="ALF11">
        <v>0.18390804599999999</v>
      </c>
      <c r="ALG11">
        <v>0.177777778</v>
      </c>
      <c r="ALH11">
        <v>0.172043011</v>
      </c>
      <c r="ALI11">
        <v>0.16666666699999999</v>
      </c>
      <c r="ALJ11">
        <v>0.16161616200000001</v>
      </c>
      <c r="ALK11">
        <v>0.156862745</v>
      </c>
      <c r="ALL11">
        <v>0.15238095199999999</v>
      </c>
      <c r="ALM11">
        <v>0.14814814800000001</v>
      </c>
      <c r="ALN11">
        <v>0.14035087700000001</v>
      </c>
      <c r="ALO11">
        <v>0.133333333</v>
      </c>
      <c r="ALP11">
        <v>0.126984127</v>
      </c>
      <c r="ALQ11">
        <v>0.12121212100000001</v>
      </c>
      <c r="ALR11">
        <v>0.115942029</v>
      </c>
      <c r="ALS11">
        <v>0.111111111</v>
      </c>
      <c r="ALT11">
        <v>0.10666666700000001</v>
      </c>
      <c r="ALU11">
        <v>0.102564103</v>
      </c>
      <c r="ALV11">
        <v>9.8765432E-2</v>
      </c>
      <c r="ALW11">
        <v>9.5238094999999995E-2</v>
      </c>
      <c r="ALX11">
        <v>9.1954022999999996E-2</v>
      </c>
      <c r="ALY11">
        <v>8.8888888999999999E-2</v>
      </c>
      <c r="ALZ11">
        <v>8.6021504999999998E-2</v>
      </c>
      <c r="AMA11">
        <v>8.3333332999999996E-2</v>
      </c>
      <c r="AMB11">
        <v>8.0808081000000004E-2</v>
      </c>
      <c r="AMC11">
        <v>7.8431372999999999E-2</v>
      </c>
      <c r="AMD11">
        <v>0.27777777799999998</v>
      </c>
      <c r="AME11">
        <v>0.26709401700000002</v>
      </c>
      <c r="AMF11">
        <v>0.25720164600000001</v>
      </c>
      <c r="AMG11">
        <v>0.248015873</v>
      </c>
      <c r="AMH11">
        <v>0.239463602</v>
      </c>
      <c r="AMI11">
        <v>0.23148148099999999</v>
      </c>
      <c r="AMJ11">
        <v>0.22401433700000001</v>
      </c>
      <c r="AMK11">
        <v>0.21701388899999999</v>
      </c>
      <c r="AML11">
        <v>0.21043771</v>
      </c>
      <c r="AMM11">
        <v>0.20424836599999999</v>
      </c>
      <c r="AMN11">
        <v>0.198412698</v>
      </c>
      <c r="AMO11">
        <v>0.191570881</v>
      </c>
      <c r="AMP11">
        <v>0.185185185</v>
      </c>
      <c r="AMQ11">
        <v>0.17921147000000001</v>
      </c>
      <c r="AMR11">
        <v>0.17361111100000001</v>
      </c>
      <c r="AMS11">
        <v>0.16835016799999999</v>
      </c>
      <c r="AMT11">
        <v>0.16339869300000001</v>
      </c>
      <c r="AMU11">
        <v>0.15873015900000001</v>
      </c>
      <c r="AMV11">
        <v>0.15432098799999999</v>
      </c>
      <c r="AMW11">
        <v>0.14619883</v>
      </c>
      <c r="AMX11">
        <v>0.13888888899999999</v>
      </c>
      <c r="AMY11">
        <v>0.13227513199999999</v>
      </c>
      <c r="AMZ11">
        <v>0.12626262599999999</v>
      </c>
      <c r="ANA11">
        <v>0.12077294700000001</v>
      </c>
      <c r="ANB11">
        <v>0.11574074099999999</v>
      </c>
      <c r="ANC11">
        <v>0.111111111</v>
      </c>
      <c r="AND11">
        <v>0.106837607</v>
      </c>
      <c r="ANE11">
        <v>0.102880658</v>
      </c>
      <c r="ANF11">
        <v>9.9206348999999999E-2</v>
      </c>
      <c r="ANG11">
        <v>9.5785440999999999E-2</v>
      </c>
      <c r="ANH11">
        <v>9.2592593000000001E-2</v>
      </c>
      <c r="ANI11">
        <v>8.9605735000000006E-2</v>
      </c>
      <c r="ANJ11">
        <v>8.6805556000000006E-2</v>
      </c>
      <c r="ANK11">
        <v>8.4175083999999997E-2</v>
      </c>
      <c r="ANL11">
        <v>8.1699346000000006E-2</v>
      </c>
      <c r="ANM11">
        <v>7.9365079000000005E-2</v>
      </c>
      <c r="ANN11">
        <v>0.27777777799999998</v>
      </c>
      <c r="ANO11">
        <v>0.26748971199999999</v>
      </c>
      <c r="ANP11">
        <v>0.25793650800000001</v>
      </c>
      <c r="ANQ11">
        <v>0.24904214599999999</v>
      </c>
      <c r="ANR11">
        <v>0.24074074100000001</v>
      </c>
      <c r="ANS11">
        <v>0.23297491000000001</v>
      </c>
      <c r="ANT11">
        <v>0.22569444399999999</v>
      </c>
      <c r="ANU11">
        <v>0.21885521899999999</v>
      </c>
      <c r="ANV11">
        <v>0.212418301</v>
      </c>
      <c r="ANW11">
        <v>0.20634920600000001</v>
      </c>
      <c r="ANX11">
        <v>0.19923371600000001</v>
      </c>
      <c r="ANY11">
        <v>0.19259259300000001</v>
      </c>
      <c r="ANZ11">
        <v>0.186379928</v>
      </c>
      <c r="AOA11">
        <v>0.18055555600000001</v>
      </c>
      <c r="AOB11">
        <v>0.17508417500000001</v>
      </c>
      <c r="AOC11">
        <v>0.169934641</v>
      </c>
      <c r="AOD11">
        <v>0.16507936500000001</v>
      </c>
      <c r="AOE11">
        <v>0.16049382700000001</v>
      </c>
      <c r="AOF11">
        <v>0.15204678399999999</v>
      </c>
      <c r="AOG11">
        <v>0.14444444400000001</v>
      </c>
      <c r="AOH11">
        <v>0.137566138</v>
      </c>
      <c r="AOI11">
        <v>0.131313131</v>
      </c>
      <c r="AOJ11">
        <v>0.12560386500000001</v>
      </c>
      <c r="AOK11">
        <v>0.12037037</v>
      </c>
      <c r="AOL11">
        <v>0.115555556</v>
      </c>
      <c r="AOM11">
        <v>0.111111111</v>
      </c>
      <c r="AON11">
        <v>0.106995885</v>
      </c>
      <c r="AOO11">
        <v>0.103174603</v>
      </c>
      <c r="AOP11">
        <v>9.9616858000000003E-2</v>
      </c>
      <c r="AOQ11">
        <v>9.6296296000000003E-2</v>
      </c>
      <c r="AOR11">
        <v>9.3189964E-2</v>
      </c>
      <c r="AOS11">
        <v>9.0277778000000003E-2</v>
      </c>
      <c r="AOT11">
        <v>8.7542088000000004E-2</v>
      </c>
      <c r="AOU11">
        <v>8.4967319999999999E-2</v>
      </c>
      <c r="AOV11">
        <v>8.2539683000000003E-2</v>
      </c>
      <c r="AOW11">
        <v>0.27777777799999998</v>
      </c>
      <c r="AOX11">
        <v>0.26785714300000002</v>
      </c>
      <c r="AOY11">
        <v>0.25862068999999999</v>
      </c>
      <c r="AOZ11">
        <v>0.25</v>
      </c>
      <c r="APA11">
        <v>0.24193548400000001</v>
      </c>
      <c r="APB11">
        <v>0.234375</v>
      </c>
      <c r="APC11">
        <v>0.22727272700000001</v>
      </c>
      <c r="APD11">
        <v>0.22058823499999999</v>
      </c>
      <c r="APE11">
        <v>0.21428571399999999</v>
      </c>
      <c r="APF11">
        <v>0.20689655200000001</v>
      </c>
      <c r="APG11">
        <v>0.2</v>
      </c>
      <c r="APH11">
        <v>0.19354838699999999</v>
      </c>
      <c r="API11">
        <v>0.1875</v>
      </c>
      <c r="APJ11">
        <v>0.18181818199999999</v>
      </c>
      <c r="APK11">
        <v>0.17647058800000001</v>
      </c>
      <c r="APL11">
        <v>0.171428571</v>
      </c>
      <c r="APM11">
        <v>0.16666666699999999</v>
      </c>
      <c r="APN11">
        <v>0.15789473700000001</v>
      </c>
      <c r="APO11">
        <v>0.15</v>
      </c>
      <c r="APP11">
        <v>0.14285714299999999</v>
      </c>
      <c r="APQ11">
        <v>0.13636363600000001</v>
      </c>
      <c r="APR11">
        <v>0.130434783</v>
      </c>
      <c r="APS11">
        <v>0.125</v>
      </c>
      <c r="APT11">
        <v>0.12</v>
      </c>
      <c r="APU11">
        <v>0.115384615</v>
      </c>
      <c r="APV11">
        <v>0.111111111</v>
      </c>
      <c r="APW11">
        <v>0.10714285699999999</v>
      </c>
      <c r="APX11">
        <v>0.10344827600000001</v>
      </c>
      <c r="APY11">
        <v>0.1</v>
      </c>
      <c r="APZ11">
        <v>9.6774193999999994E-2</v>
      </c>
      <c r="AQA11">
        <v>9.375E-2</v>
      </c>
      <c r="AQB11">
        <v>9.0909090999999997E-2</v>
      </c>
      <c r="AQC11">
        <v>8.8235294000000006E-2</v>
      </c>
      <c r="AQD11">
        <v>8.5714286000000001E-2</v>
      </c>
      <c r="AQE11">
        <v>0.27777777799999998</v>
      </c>
      <c r="AQF11">
        <v>0.26819923400000001</v>
      </c>
      <c r="AQG11">
        <v>0.25925925900000002</v>
      </c>
      <c r="AQH11">
        <v>0.25089605700000001</v>
      </c>
      <c r="AQI11">
        <v>0.24305555600000001</v>
      </c>
      <c r="AQJ11">
        <v>0.235690236</v>
      </c>
      <c r="AQK11">
        <v>0.22875817000000001</v>
      </c>
      <c r="AQL11">
        <v>0.222222222</v>
      </c>
      <c r="AQM11">
        <v>0.21455938699999999</v>
      </c>
      <c r="AQN11">
        <v>0.20740740699999999</v>
      </c>
      <c r="AQO11">
        <v>0.200716846</v>
      </c>
      <c r="AQP11">
        <v>0.19444444399999999</v>
      </c>
      <c r="AQQ11">
        <v>0.18855218900000001</v>
      </c>
      <c r="AQR11">
        <v>0.183006536</v>
      </c>
      <c r="AQS11">
        <v>0.177777778</v>
      </c>
      <c r="AQT11">
        <v>0.172839506</v>
      </c>
      <c r="AQU11">
        <v>0.16374269</v>
      </c>
      <c r="AQV11">
        <v>0.15555555600000001</v>
      </c>
      <c r="AQW11">
        <v>0.14814814800000001</v>
      </c>
      <c r="AQX11">
        <v>0.14141414099999999</v>
      </c>
      <c r="AQY11">
        <v>0.13526569999999999</v>
      </c>
      <c r="AQZ11">
        <v>0.12962963</v>
      </c>
      <c r="ARA11">
        <v>0.124444444</v>
      </c>
      <c r="ARB11">
        <v>0.11965812000000001</v>
      </c>
      <c r="ARC11">
        <v>0.115226337</v>
      </c>
      <c r="ARD11">
        <v>0.111111111</v>
      </c>
      <c r="ARE11">
        <v>0.107279693</v>
      </c>
      <c r="ARF11">
        <v>0.10370370399999999</v>
      </c>
      <c r="ARG11">
        <v>0.100358423</v>
      </c>
      <c r="ARH11">
        <v>9.7222221999999997E-2</v>
      </c>
      <c r="ARI11">
        <v>9.4276094000000005E-2</v>
      </c>
      <c r="ARJ11">
        <v>9.1503267999999999E-2</v>
      </c>
      <c r="ARK11">
        <v>8.8888888999999999E-2</v>
      </c>
      <c r="ARL11">
        <v>8.6419753000000002E-2</v>
      </c>
      <c r="ARM11">
        <v>0.27777777799999998</v>
      </c>
      <c r="ARN11">
        <v>0.26851851900000001</v>
      </c>
      <c r="ARO11">
        <v>0.259856631</v>
      </c>
      <c r="ARP11">
        <v>0.25173611099999998</v>
      </c>
      <c r="ARQ11">
        <v>0.24410774399999999</v>
      </c>
      <c r="ARR11">
        <v>0.236928105</v>
      </c>
      <c r="ARS11">
        <v>0.23015873000000001</v>
      </c>
      <c r="ART11">
        <v>0.222222222</v>
      </c>
      <c r="ARU11">
        <v>0.21481481499999999</v>
      </c>
      <c r="ARV11">
        <v>0.20788530499999999</v>
      </c>
      <c r="ARW11">
        <v>0.20138888899999999</v>
      </c>
      <c r="ARX11">
        <v>0.195286195</v>
      </c>
      <c r="ARY11">
        <v>0.18954248400000001</v>
      </c>
      <c r="ARZ11">
        <v>0.18412698399999999</v>
      </c>
      <c r="ASA11">
        <v>0.17901234599999999</v>
      </c>
      <c r="ASB11">
        <v>0.16959064300000001</v>
      </c>
      <c r="ASC11">
        <v>0.161111111</v>
      </c>
      <c r="ASD11">
        <v>0.15343915299999999</v>
      </c>
      <c r="ASE11">
        <v>0.146464646</v>
      </c>
      <c r="ASF11">
        <v>0.14009661800000001</v>
      </c>
      <c r="ASG11">
        <v>0.13425925899999999</v>
      </c>
      <c r="ASH11">
        <v>0.12888888900000001</v>
      </c>
      <c r="ASI11">
        <v>0.123931624</v>
      </c>
      <c r="ASJ11">
        <v>0.119341564</v>
      </c>
      <c r="ASK11">
        <v>0.115079365</v>
      </c>
      <c r="ASL11">
        <v>0.111111111</v>
      </c>
      <c r="ASM11">
        <v>0.107407407</v>
      </c>
      <c r="ASN11">
        <v>0.103942652</v>
      </c>
      <c r="ASO11">
        <v>0.10069444399999999</v>
      </c>
      <c r="ASP11">
        <v>9.7643097999999998E-2</v>
      </c>
      <c r="ASQ11">
        <v>9.4771242000000006E-2</v>
      </c>
      <c r="ASR11">
        <v>9.2063491999999997E-2</v>
      </c>
      <c r="ASS11">
        <v>8.9506172999999994E-2</v>
      </c>
      <c r="AST11">
        <v>0.27777777799999998</v>
      </c>
      <c r="ASU11">
        <v>0.26881720399999998</v>
      </c>
      <c r="ASV11">
        <v>0.26041666699999999</v>
      </c>
      <c r="ASW11">
        <v>0.25252525300000001</v>
      </c>
      <c r="ASX11">
        <v>0.24509803899999999</v>
      </c>
      <c r="ASY11">
        <v>0.23809523799999999</v>
      </c>
      <c r="ASZ11">
        <v>0.229885057</v>
      </c>
      <c r="ATA11">
        <v>0.222222222</v>
      </c>
      <c r="ATB11">
        <v>0.21505376300000001</v>
      </c>
      <c r="ATC11">
        <v>0.20833333300000001</v>
      </c>
      <c r="ATD11">
        <v>0.20202020200000001</v>
      </c>
      <c r="ATE11">
        <v>0.196078431</v>
      </c>
      <c r="ATF11">
        <v>0.19047618999999999</v>
      </c>
      <c r="ATG11">
        <v>0.185185185</v>
      </c>
      <c r="ATH11">
        <v>0.175438596</v>
      </c>
      <c r="ATI11">
        <v>0.16666666699999999</v>
      </c>
      <c r="ATJ11">
        <v>0.15873015900000001</v>
      </c>
      <c r="ATK11">
        <v>0.15151515199999999</v>
      </c>
      <c r="ATL11">
        <v>0.144927536</v>
      </c>
      <c r="ATM11">
        <v>0.13888888899999999</v>
      </c>
      <c r="ATN11">
        <v>0.133333333</v>
      </c>
      <c r="ATO11">
        <v>0.128205128</v>
      </c>
      <c r="ATP11">
        <v>0.12345679</v>
      </c>
      <c r="ATQ11">
        <v>0.11904761899999999</v>
      </c>
      <c r="ATR11">
        <v>0.114942529</v>
      </c>
      <c r="ATS11">
        <v>0.111111111</v>
      </c>
      <c r="ATT11">
        <v>0.107526882</v>
      </c>
      <c r="ATU11">
        <v>0.104166667</v>
      </c>
      <c r="ATV11">
        <v>0.101010101</v>
      </c>
      <c r="ATW11">
        <v>9.8039215999999998E-2</v>
      </c>
      <c r="ATX11">
        <v>9.5238094999999995E-2</v>
      </c>
      <c r="ATY11">
        <v>9.2592593000000001E-2</v>
      </c>
      <c r="ATZ11">
        <v>0.27777777799999998</v>
      </c>
      <c r="AUA11">
        <v>0.26909722200000002</v>
      </c>
      <c r="AUB11">
        <v>0.26094276100000002</v>
      </c>
      <c r="AUC11">
        <v>0.25326797400000001</v>
      </c>
      <c r="AUD11">
        <v>0.246031746</v>
      </c>
      <c r="AUE11">
        <v>0.23754789300000001</v>
      </c>
      <c r="AUF11">
        <v>0.22962963</v>
      </c>
      <c r="AUG11">
        <v>0.222222222</v>
      </c>
      <c r="AUH11">
        <v>0.215277778</v>
      </c>
      <c r="AUI11">
        <v>0.208754209</v>
      </c>
      <c r="AUJ11">
        <v>0.20261437900000001</v>
      </c>
      <c r="AUK11">
        <v>0.19682539700000001</v>
      </c>
      <c r="AUL11">
        <v>0.19135802499999999</v>
      </c>
      <c r="AUM11">
        <v>0.18128654999999999</v>
      </c>
      <c r="AUN11">
        <v>0.17222222200000001</v>
      </c>
      <c r="AUO11">
        <v>0.164021164</v>
      </c>
      <c r="AUP11">
        <v>0.156565657</v>
      </c>
      <c r="AUQ11">
        <v>0.14975845400000001</v>
      </c>
      <c r="AUR11">
        <v>0.14351851900000001</v>
      </c>
      <c r="AUS11">
        <v>0.13777777799999999</v>
      </c>
      <c r="AUT11">
        <v>0.13247863200000001</v>
      </c>
      <c r="AUU11">
        <v>0.12757201600000001</v>
      </c>
      <c r="AUV11">
        <v>0.123015873</v>
      </c>
      <c r="AUW11">
        <v>0.11877394600000001</v>
      </c>
      <c r="AUX11">
        <v>0.114814815</v>
      </c>
      <c r="AUY11">
        <v>0.111111111</v>
      </c>
      <c r="AUZ11">
        <v>0.107638889</v>
      </c>
      <c r="AVA11">
        <v>0.104377104</v>
      </c>
      <c r="AVB11">
        <v>0.10130719000000001</v>
      </c>
      <c r="AVC11">
        <v>9.8412698000000007E-2</v>
      </c>
      <c r="AVD11">
        <v>9.5679011999999994E-2</v>
      </c>
      <c r="AVE11">
        <v>0.27777777799999998</v>
      </c>
      <c r="AVF11">
        <v>0.26936026899999999</v>
      </c>
      <c r="AVG11">
        <v>0.261437908</v>
      </c>
      <c r="AVH11">
        <v>0.253968254</v>
      </c>
      <c r="AVI11">
        <v>0.24521072799999999</v>
      </c>
      <c r="AVJ11">
        <v>0.23703703700000001</v>
      </c>
      <c r="AVK11">
        <v>0.22939068100000001</v>
      </c>
      <c r="AVL11">
        <v>0.222222222</v>
      </c>
      <c r="AVM11">
        <v>0.21548821500000001</v>
      </c>
      <c r="AVN11">
        <v>0.209150327</v>
      </c>
      <c r="AVO11">
        <v>0.20317460300000001</v>
      </c>
      <c r="AVP11">
        <v>0.197530864</v>
      </c>
      <c r="AVQ11">
        <v>0.18713450300000001</v>
      </c>
      <c r="AVR11">
        <v>0.177777778</v>
      </c>
      <c r="AVS11">
        <v>0.16931216900000001</v>
      </c>
      <c r="AVT11">
        <v>0.16161616200000001</v>
      </c>
      <c r="AVU11">
        <v>0.154589372</v>
      </c>
      <c r="AVV11">
        <v>0.14814814800000001</v>
      </c>
      <c r="AVW11">
        <v>0.14222222200000001</v>
      </c>
      <c r="AVX11">
        <v>0.136752137</v>
      </c>
      <c r="AVY11">
        <v>0.13168724300000001</v>
      </c>
      <c r="AVZ11">
        <v>0.126984127</v>
      </c>
      <c r="AWA11">
        <v>0.12260536399999999</v>
      </c>
      <c r="AWB11">
        <v>0.118518519</v>
      </c>
      <c r="AWC11">
        <v>0.11469534100000001</v>
      </c>
      <c r="AWD11">
        <v>0.111111111</v>
      </c>
      <c r="AWE11">
        <v>0.10774410800000001</v>
      </c>
      <c r="AWF11">
        <v>0.104575163</v>
      </c>
      <c r="AWG11">
        <v>0.101587302</v>
      </c>
      <c r="AWH11">
        <v>9.8765432E-2</v>
      </c>
      <c r="AWI11">
        <v>9.6096096000000006E-2</v>
      </c>
      <c r="AWJ11">
        <v>0.27777777799999998</v>
      </c>
      <c r="AWK11">
        <v>0.26960784300000001</v>
      </c>
      <c r="AWL11">
        <v>0.26190476200000001</v>
      </c>
      <c r="AWM11">
        <v>0.25287356300000002</v>
      </c>
      <c r="AWN11">
        <v>0.24444444400000001</v>
      </c>
      <c r="AWO11">
        <v>0.23655914</v>
      </c>
      <c r="AWP11">
        <v>0.22916666699999999</v>
      </c>
      <c r="AWQ11">
        <v>0.222222222</v>
      </c>
      <c r="AWR11">
        <v>0.21568627500000001</v>
      </c>
      <c r="AWS11">
        <v>0.20952381</v>
      </c>
      <c r="AWT11">
        <v>0.20370370400000001</v>
      </c>
      <c r="AWU11">
        <v>0.192982456</v>
      </c>
      <c r="AWV11">
        <v>0.18333333299999999</v>
      </c>
      <c r="AWW11">
        <v>0.174603175</v>
      </c>
      <c r="AWX11">
        <v>0.16666666699999999</v>
      </c>
      <c r="AWY11">
        <v>0.15942028999999999</v>
      </c>
      <c r="AWZ11">
        <v>0.152777778</v>
      </c>
      <c r="AXA11">
        <v>0.146666667</v>
      </c>
      <c r="AXB11">
        <v>0.14102564100000001</v>
      </c>
      <c r="AXC11">
        <v>0.13580246900000001</v>
      </c>
      <c r="AXD11">
        <v>0.13095238100000001</v>
      </c>
      <c r="AXE11">
        <v>0.126436782</v>
      </c>
      <c r="AXF11">
        <v>0.12222222200000001</v>
      </c>
      <c r="AXG11">
        <v>0.11827957</v>
      </c>
      <c r="AXH11">
        <v>0.114583333</v>
      </c>
      <c r="AXI11">
        <v>0.111111111</v>
      </c>
      <c r="AXJ11">
        <v>0.10784313700000001</v>
      </c>
      <c r="AXK11">
        <v>0.104761905</v>
      </c>
      <c r="AXL11">
        <v>0.10185185200000001</v>
      </c>
      <c r="AXM11">
        <v>9.9099098999999996E-2</v>
      </c>
      <c r="AXN11">
        <v>0.27777777799999998</v>
      </c>
      <c r="AXO11">
        <v>0.26984127000000002</v>
      </c>
      <c r="AXP11">
        <v>0.260536398</v>
      </c>
      <c r="AXQ11">
        <v>0.25185185199999999</v>
      </c>
      <c r="AXR11">
        <v>0.24372759899999999</v>
      </c>
      <c r="AXS11">
        <v>0.23611111100000001</v>
      </c>
      <c r="AXT11">
        <v>0.22895622900000001</v>
      </c>
      <c r="AXU11">
        <v>0.222222222</v>
      </c>
      <c r="AXV11">
        <v>0.215873016</v>
      </c>
      <c r="AXW11">
        <v>0.209876543</v>
      </c>
      <c r="AXX11">
        <v>0.19883040900000001</v>
      </c>
      <c r="AXY11">
        <v>0.188888889</v>
      </c>
      <c r="AXZ11">
        <v>0.17989417999999999</v>
      </c>
      <c r="AYA11">
        <v>0.171717172</v>
      </c>
      <c r="AYB11">
        <v>0.16425120800000001</v>
      </c>
      <c r="AYC11">
        <v>0.157407407</v>
      </c>
      <c r="AYD11">
        <v>0.15111111099999999</v>
      </c>
      <c r="AYE11">
        <v>0.14529914499999999</v>
      </c>
      <c r="AYF11">
        <v>0.13991769500000001</v>
      </c>
      <c r="AYG11">
        <v>0.13492063500000001</v>
      </c>
      <c r="AYH11">
        <v>0.130268199</v>
      </c>
      <c r="AYI11">
        <v>0.12592592599999999</v>
      </c>
      <c r="AYJ11">
        <v>0.12186379899999999</v>
      </c>
      <c r="AYK11">
        <v>0.11805555600000001</v>
      </c>
      <c r="AYL11">
        <v>0.11447811400000001</v>
      </c>
      <c r="AYM11">
        <v>0.111111111</v>
      </c>
      <c r="AYN11">
        <v>0.107936508</v>
      </c>
      <c r="AYO11">
        <v>0.104938272</v>
      </c>
      <c r="AYP11">
        <v>0.102102102</v>
      </c>
      <c r="AYQ11">
        <v>0.27777777799999998</v>
      </c>
      <c r="AYR11">
        <v>0.26819923400000001</v>
      </c>
      <c r="AYS11">
        <v>0.25925925900000002</v>
      </c>
      <c r="AYT11">
        <v>0.25089605700000001</v>
      </c>
      <c r="AYU11">
        <v>0.24305555600000001</v>
      </c>
      <c r="AYV11">
        <v>0.235690236</v>
      </c>
      <c r="AYW11">
        <v>0.22875817000000001</v>
      </c>
      <c r="AYX11">
        <v>0.222222222</v>
      </c>
      <c r="AYY11">
        <v>0.21604938300000001</v>
      </c>
      <c r="AYZ11">
        <v>0.204678363</v>
      </c>
      <c r="AZA11">
        <v>0.19444444399999999</v>
      </c>
      <c r="AZB11">
        <v>0.185185185</v>
      </c>
      <c r="AZC11">
        <v>0.17676767700000001</v>
      </c>
      <c r="AZD11">
        <v>0.169082126</v>
      </c>
      <c r="AZE11">
        <v>0.16203703699999999</v>
      </c>
      <c r="AZF11">
        <v>0.15555555600000001</v>
      </c>
      <c r="AZG11">
        <v>0.14957265</v>
      </c>
      <c r="AZH11">
        <v>0.14403292200000001</v>
      </c>
      <c r="AZI11">
        <v>0.13888888899999999</v>
      </c>
      <c r="AZJ11">
        <v>0.134099617</v>
      </c>
      <c r="AZK11">
        <v>0.12962963</v>
      </c>
      <c r="AZL11">
        <v>0.12544802899999999</v>
      </c>
      <c r="AZM11">
        <v>0.121527778</v>
      </c>
      <c r="AZN11">
        <v>0.117845118</v>
      </c>
      <c r="AZO11">
        <v>0.11437908500000001</v>
      </c>
      <c r="AZP11">
        <v>0.111111111</v>
      </c>
      <c r="AZQ11">
        <v>0.10802469100000001</v>
      </c>
      <c r="AZR11">
        <v>0.105105105</v>
      </c>
      <c r="AZS11">
        <v>0.27586206899999999</v>
      </c>
      <c r="AZT11">
        <v>0.26666666700000002</v>
      </c>
      <c r="AZU11">
        <v>0.25806451600000002</v>
      </c>
      <c r="AZV11">
        <v>0.25</v>
      </c>
      <c r="AZW11">
        <v>0.24242424200000001</v>
      </c>
      <c r="AZX11">
        <v>0.235294118</v>
      </c>
      <c r="AZY11">
        <v>0.22857142899999999</v>
      </c>
      <c r="AZZ11">
        <v>0.222222222</v>
      </c>
      <c r="BAA11">
        <v>0.21052631599999999</v>
      </c>
      <c r="BAB11">
        <v>0.2</v>
      </c>
      <c r="BAC11">
        <v>0.19047618999999999</v>
      </c>
      <c r="BAD11">
        <v>0.18181818199999999</v>
      </c>
      <c r="BAE11">
        <v>0.17391304299999999</v>
      </c>
      <c r="BAF11">
        <v>0.16666666699999999</v>
      </c>
      <c r="BAG11">
        <v>0.16</v>
      </c>
      <c r="BAH11">
        <v>0.15384615400000001</v>
      </c>
      <c r="BAI11">
        <v>0.14814814800000001</v>
      </c>
      <c r="BAJ11">
        <v>0.14285714299999999</v>
      </c>
      <c r="BAK11">
        <v>0.13793103400000001</v>
      </c>
      <c r="BAL11">
        <v>0.133333333</v>
      </c>
      <c r="BAM11">
        <v>0.12903225800000001</v>
      </c>
      <c r="BAN11">
        <v>0.125</v>
      </c>
      <c r="BAO11">
        <v>0.12121212100000001</v>
      </c>
      <c r="BAP11">
        <v>0.117647059</v>
      </c>
      <c r="BAQ11">
        <v>0.114285714</v>
      </c>
      <c r="BAR11">
        <v>0.111111111</v>
      </c>
      <c r="BAS11">
        <v>0.10810810799999999</v>
      </c>
      <c r="BAT11">
        <v>0.274074074</v>
      </c>
      <c r="BAU11">
        <v>0.26523297499999998</v>
      </c>
      <c r="BAV11">
        <v>0.25694444399999999</v>
      </c>
      <c r="BAW11">
        <v>0.249158249</v>
      </c>
      <c r="BAX11">
        <v>0.24183006500000001</v>
      </c>
      <c r="BAY11">
        <v>0.23492063499999999</v>
      </c>
      <c r="BAZ11">
        <v>0.22839506200000001</v>
      </c>
      <c r="BBA11">
        <v>0.21637426900000001</v>
      </c>
      <c r="BBB11">
        <v>0.205555556</v>
      </c>
      <c r="BBC11">
        <v>0.195767196</v>
      </c>
      <c r="BBD11">
        <v>0.18686868700000001</v>
      </c>
      <c r="BBE11">
        <v>0.17874396100000001</v>
      </c>
      <c r="BBF11">
        <v>0.17129629599999999</v>
      </c>
      <c r="BBG11">
        <v>0.164444444</v>
      </c>
      <c r="BBH11">
        <v>0.158119658</v>
      </c>
      <c r="BBI11">
        <v>0.15226337400000001</v>
      </c>
      <c r="BBJ11">
        <v>0.146825397</v>
      </c>
      <c r="BBK11">
        <v>0.14176245200000001</v>
      </c>
      <c r="BBL11">
        <v>0.137037037</v>
      </c>
      <c r="BBM11">
        <v>0.13261648700000001</v>
      </c>
      <c r="BBN11">
        <v>0.128472222</v>
      </c>
      <c r="BBO11">
        <v>0.124579125</v>
      </c>
      <c r="BBP11">
        <v>0.12091503300000001</v>
      </c>
      <c r="BBQ11">
        <v>0.11746031699999999</v>
      </c>
      <c r="BBR11">
        <v>0.114197531</v>
      </c>
      <c r="BBS11">
        <v>0.111111111</v>
      </c>
      <c r="BBT11">
        <v>0.108187135</v>
      </c>
      <c r="BBU11">
        <v>0.272401434</v>
      </c>
      <c r="BBV11">
        <v>0.26388888900000002</v>
      </c>
      <c r="BBW11">
        <v>0.25589225599999998</v>
      </c>
      <c r="BBX11">
        <v>0.248366013</v>
      </c>
      <c r="BBY11">
        <v>0.24126984100000001</v>
      </c>
      <c r="BBZ11">
        <v>0.234567901</v>
      </c>
      <c r="BCA11">
        <v>0.222222222</v>
      </c>
      <c r="BCB11">
        <v>0.21111111099999999</v>
      </c>
      <c r="BCC11">
        <v>0.20105820099999999</v>
      </c>
      <c r="BCD11">
        <v>0.19191919199999999</v>
      </c>
      <c r="BCE11">
        <v>0.183574879</v>
      </c>
      <c r="BCF11">
        <v>0.17592592600000001</v>
      </c>
      <c r="BCG11">
        <v>0.16888888899999999</v>
      </c>
      <c r="BCH11">
        <v>0.16239316200000001</v>
      </c>
      <c r="BCI11">
        <v>0.15637860100000001</v>
      </c>
      <c r="BCJ11">
        <v>0.150793651</v>
      </c>
      <c r="BCK11">
        <v>0.14559386999999999</v>
      </c>
      <c r="BCL11">
        <v>0.140740741</v>
      </c>
      <c r="BCM11">
        <v>0.136200717</v>
      </c>
      <c r="BCN11">
        <v>0.13194444399999999</v>
      </c>
      <c r="BCO11">
        <v>0.12794612799999999</v>
      </c>
      <c r="BCP11">
        <v>0.124183007</v>
      </c>
      <c r="BCQ11">
        <v>0.12063492100000001</v>
      </c>
      <c r="BCR11">
        <v>0.117283951</v>
      </c>
      <c r="BCS11">
        <v>0.114114114</v>
      </c>
      <c r="BCT11">
        <v>0.111111111</v>
      </c>
      <c r="BCU11">
        <v>0.27083333300000001</v>
      </c>
      <c r="BCV11">
        <v>0.26262626300000003</v>
      </c>
      <c r="BCW11">
        <v>0.25490196100000001</v>
      </c>
      <c r="BCX11">
        <v>0.24761904800000001</v>
      </c>
      <c r="BCY11">
        <v>0.24074074100000001</v>
      </c>
      <c r="BCZ11">
        <v>0.22807017500000001</v>
      </c>
      <c r="BDA11">
        <v>0.21666666700000001</v>
      </c>
      <c r="BDB11">
        <v>0.20634920600000001</v>
      </c>
      <c r="BDC11">
        <v>0.196969697</v>
      </c>
      <c r="BDD11">
        <v>0.18840579700000001</v>
      </c>
      <c r="BDE11">
        <v>0.18055555600000001</v>
      </c>
      <c r="BDF11">
        <v>0.17333333300000001</v>
      </c>
      <c r="BDG11">
        <v>0.16666666699999999</v>
      </c>
      <c r="BDH11">
        <v>0.16049382700000001</v>
      </c>
      <c r="BDI11">
        <v>0.15476190500000001</v>
      </c>
      <c r="BDJ11">
        <v>0.14942528699999999</v>
      </c>
      <c r="BDK11">
        <v>0.14444444400000001</v>
      </c>
      <c r="BDL11">
        <v>0.13978494599999999</v>
      </c>
      <c r="BDM11">
        <v>0.13541666699999999</v>
      </c>
      <c r="BDN11">
        <v>0.131313131</v>
      </c>
      <c r="BDO11">
        <v>0.12745097999999999</v>
      </c>
      <c r="BDP11">
        <v>0.123809524</v>
      </c>
      <c r="BDQ11">
        <v>0.12037037</v>
      </c>
      <c r="BDR11">
        <v>0.11711711700000001</v>
      </c>
      <c r="BDS11">
        <v>0.11403508800000001</v>
      </c>
      <c r="BDT11">
        <v>0.27777777799999998</v>
      </c>
      <c r="BDU11">
        <v>0.26936026899999999</v>
      </c>
      <c r="BDV11">
        <v>0.261437908</v>
      </c>
      <c r="BDW11">
        <v>0.253968254</v>
      </c>
      <c r="BDX11">
        <v>0.24691357999999999</v>
      </c>
      <c r="BDY11">
        <v>0.233918129</v>
      </c>
      <c r="BDZ11">
        <v>0.222222222</v>
      </c>
      <c r="BEA11">
        <v>0.21164021199999999</v>
      </c>
      <c r="BEB11">
        <v>0.20202020200000001</v>
      </c>
      <c r="BEC11">
        <v>0.193236715</v>
      </c>
      <c r="BED11">
        <v>0.185185185</v>
      </c>
      <c r="BEE11">
        <v>0.177777778</v>
      </c>
      <c r="BEF11">
        <v>0.170940171</v>
      </c>
      <c r="BEG11">
        <v>0.16460905300000001</v>
      </c>
      <c r="BEH11">
        <v>0.15873015900000001</v>
      </c>
      <c r="BEI11">
        <v>0.15325670499999999</v>
      </c>
      <c r="BEJ11">
        <v>0.14814814800000001</v>
      </c>
      <c r="BEK11">
        <v>0.14336917599999999</v>
      </c>
      <c r="BEL11">
        <v>0.13888888899999999</v>
      </c>
      <c r="BEM11">
        <v>0.13468013500000001</v>
      </c>
      <c r="BEN11">
        <v>0.130718954</v>
      </c>
      <c r="BEO11">
        <v>0.126984127</v>
      </c>
      <c r="BEP11">
        <v>0.12345679</v>
      </c>
      <c r="BEQ11">
        <v>0.12012012</v>
      </c>
      <c r="BER11">
        <v>0.116959064</v>
      </c>
      <c r="BES11">
        <v>0.27609427600000003</v>
      </c>
      <c r="BET11">
        <v>0.26797385600000001</v>
      </c>
      <c r="BEU11">
        <v>0.26031746</v>
      </c>
      <c r="BEV11">
        <v>0.25308641999999998</v>
      </c>
      <c r="BEW11">
        <v>0.23976608199999999</v>
      </c>
      <c r="BEX11">
        <v>0.22777777799999999</v>
      </c>
      <c r="BEY11">
        <v>0.21693121700000001</v>
      </c>
      <c r="BEZ11">
        <v>0.20707070699999999</v>
      </c>
      <c r="BFA11">
        <v>0.19806763299999999</v>
      </c>
      <c r="BFB11">
        <v>0.189814815</v>
      </c>
      <c r="BFC11">
        <v>0.18222222199999999</v>
      </c>
      <c r="BFD11">
        <v>0.17521367500000001</v>
      </c>
      <c r="BFE11">
        <v>0.16872428</v>
      </c>
      <c r="BFF11">
        <v>0.16269841299999999</v>
      </c>
      <c r="BFG11">
        <v>0.157088123</v>
      </c>
      <c r="BFH11">
        <v>0.15185185200000001</v>
      </c>
      <c r="BFI11">
        <v>0.14695340500000001</v>
      </c>
      <c r="BFJ11">
        <v>0.14236111100000001</v>
      </c>
      <c r="BFK11">
        <v>0.13804713800000001</v>
      </c>
      <c r="BFL11">
        <v>0.13398692800000001</v>
      </c>
      <c r="BFM11">
        <v>0.13015873</v>
      </c>
      <c r="BFN11">
        <v>0.12654320999999999</v>
      </c>
      <c r="BFO11">
        <v>0.123123123</v>
      </c>
      <c r="BFP11">
        <v>0.119883041</v>
      </c>
      <c r="BFQ11">
        <v>0.27450980400000002</v>
      </c>
      <c r="BFR11">
        <v>0.26666666700000002</v>
      </c>
      <c r="BFS11">
        <v>0.25925925900000002</v>
      </c>
      <c r="BFT11">
        <v>0.24561403500000001</v>
      </c>
      <c r="BFU11">
        <v>0.233333333</v>
      </c>
      <c r="BFV11">
        <v>0.222222222</v>
      </c>
      <c r="BFW11">
        <v>0.212121212</v>
      </c>
      <c r="BFX11">
        <v>0.20289855100000001</v>
      </c>
      <c r="BFY11">
        <v>0.19444444399999999</v>
      </c>
      <c r="BFZ11">
        <v>0.18666666700000001</v>
      </c>
      <c r="BGA11">
        <v>0.179487179</v>
      </c>
      <c r="BGB11">
        <v>0.172839506</v>
      </c>
      <c r="BGC11">
        <v>0.16666666699999999</v>
      </c>
      <c r="BGD11">
        <v>0.16091954</v>
      </c>
      <c r="BGE11">
        <v>0.15555555600000001</v>
      </c>
      <c r="BGF11">
        <v>0.150537634</v>
      </c>
      <c r="BGG11">
        <v>0.14583333300000001</v>
      </c>
      <c r="BGH11">
        <v>0.14141414099999999</v>
      </c>
      <c r="BGI11">
        <v>0.13725490200000001</v>
      </c>
      <c r="BGJ11">
        <v>0.133333333</v>
      </c>
      <c r="BGK11">
        <v>0.12962963</v>
      </c>
      <c r="BGL11">
        <v>0.12612612600000001</v>
      </c>
      <c r="BGM11">
        <v>0.122807018</v>
      </c>
      <c r="BGN11">
        <v>0.11965812000000001</v>
      </c>
      <c r="BGO11">
        <v>0.27301587300000002</v>
      </c>
      <c r="BGP11">
        <v>0.26543209899999998</v>
      </c>
      <c r="BGQ11">
        <v>0.25146198800000003</v>
      </c>
      <c r="BGR11">
        <v>0.23888888899999999</v>
      </c>
      <c r="BGS11">
        <v>0.22751322800000001</v>
      </c>
      <c r="BGT11">
        <v>0.21717171699999999</v>
      </c>
      <c r="BGU11">
        <v>0.207729469</v>
      </c>
      <c r="BGV11">
        <v>0.19907407399999999</v>
      </c>
      <c r="BGW11">
        <v>0.191111111</v>
      </c>
      <c r="BGX11">
        <v>0.18376068400000001</v>
      </c>
      <c r="BGY11">
        <v>0.176954733</v>
      </c>
      <c r="BGZ11">
        <v>0.17063492099999999</v>
      </c>
      <c r="BHA11">
        <v>0.164750958</v>
      </c>
      <c r="BHB11">
        <v>0.15925925899999999</v>
      </c>
      <c r="BHC11">
        <v>0.154121864</v>
      </c>
      <c r="BHD11">
        <v>0.14930555600000001</v>
      </c>
      <c r="BHE11">
        <v>0.144781145</v>
      </c>
      <c r="BHF11">
        <v>0.14052287599999999</v>
      </c>
      <c r="BHG11">
        <v>0.136507937</v>
      </c>
      <c r="BHH11">
        <v>0.132716049</v>
      </c>
      <c r="BHI11">
        <v>0.12912912900000001</v>
      </c>
      <c r="BHJ11">
        <v>0.12573099400000001</v>
      </c>
      <c r="BHK11">
        <v>0.122507123</v>
      </c>
      <c r="BHL11">
        <v>0.27160493800000002</v>
      </c>
      <c r="BHM11">
        <v>0.25730994200000001</v>
      </c>
      <c r="BHN11">
        <v>0.24444444400000001</v>
      </c>
      <c r="BHO11">
        <v>0.232804233</v>
      </c>
      <c r="BHP11">
        <v>0.222222222</v>
      </c>
      <c r="BHQ11">
        <v>0.21256038599999999</v>
      </c>
      <c r="BHR11">
        <v>0.20370370400000001</v>
      </c>
      <c r="BHS11">
        <v>0.19555555599999999</v>
      </c>
      <c r="BHT11">
        <v>0.18803418799999999</v>
      </c>
      <c r="BHU11">
        <v>0.181069959</v>
      </c>
      <c r="BHV11">
        <v>0.174603175</v>
      </c>
      <c r="BHW11">
        <v>0.16858237500000001</v>
      </c>
      <c r="BHX11">
        <v>0.16296296299999999</v>
      </c>
      <c r="BHY11">
        <v>0.15770609299999999</v>
      </c>
      <c r="BHZ11">
        <v>0.152777778</v>
      </c>
      <c r="BIA11">
        <v>0.14814814800000001</v>
      </c>
      <c r="BIB11">
        <v>0.14379085</v>
      </c>
      <c r="BIC11">
        <v>0.13968253999999999</v>
      </c>
      <c r="BID11">
        <v>0.13580246900000001</v>
      </c>
      <c r="BIE11">
        <v>0.13213213200000001</v>
      </c>
      <c r="BIF11">
        <v>0.12865497100000001</v>
      </c>
      <c r="BIG11">
        <v>0.12535612500000001</v>
      </c>
      <c r="BIH11">
        <v>0.27777777799999998</v>
      </c>
      <c r="BII11">
        <v>0.26315789499999998</v>
      </c>
      <c r="BIJ11">
        <v>0.25</v>
      </c>
      <c r="BIK11">
        <v>0.23809523799999999</v>
      </c>
      <c r="BIL11">
        <v>0.22727272700000001</v>
      </c>
      <c r="BIM11">
        <v>0.21739130400000001</v>
      </c>
      <c r="BIN11">
        <v>0.20833333300000001</v>
      </c>
      <c r="BIO11">
        <v>0.2</v>
      </c>
      <c r="BIP11">
        <v>0.192307692</v>
      </c>
      <c r="BIQ11">
        <v>0.185185185</v>
      </c>
      <c r="BIR11">
        <v>0.178571429</v>
      </c>
      <c r="BIS11">
        <v>0.17241379300000001</v>
      </c>
      <c r="BIT11">
        <v>0.16666666699999999</v>
      </c>
      <c r="BIU11">
        <v>0.16129032300000001</v>
      </c>
      <c r="BIV11">
        <v>0.15625</v>
      </c>
      <c r="BIW11">
        <v>0.15151515199999999</v>
      </c>
      <c r="BIX11">
        <v>0.147058824</v>
      </c>
      <c r="BIY11">
        <v>0.14285714299999999</v>
      </c>
      <c r="BIZ11">
        <v>0.13888888899999999</v>
      </c>
      <c r="BJA11">
        <v>0.13513513499999999</v>
      </c>
      <c r="BJB11">
        <v>0.131578947</v>
      </c>
      <c r="BJC11">
        <v>0.128205128</v>
      </c>
      <c r="BJD11">
        <v>0.26900584799999999</v>
      </c>
      <c r="BJE11">
        <v>0.25555555600000002</v>
      </c>
      <c r="BJF11">
        <v>0.243386243</v>
      </c>
      <c r="BJG11">
        <v>0.23232323199999999</v>
      </c>
      <c r="BJH11">
        <v>0.222222222</v>
      </c>
      <c r="BJI11">
        <v>0.21296296300000001</v>
      </c>
      <c r="BJJ11">
        <v>0.204444444</v>
      </c>
      <c r="BJK11">
        <v>0.19658119700000001</v>
      </c>
      <c r="BJL11">
        <v>0.189300412</v>
      </c>
      <c r="BJM11">
        <v>0.18253968300000001</v>
      </c>
      <c r="BJN11">
        <v>0.17624521100000001</v>
      </c>
      <c r="BJO11">
        <v>0.17037036999999999</v>
      </c>
      <c r="BJP11">
        <v>0.16487455200000001</v>
      </c>
      <c r="BJQ11">
        <v>0.159722222</v>
      </c>
      <c r="BJR11">
        <v>0.15488215499999999</v>
      </c>
      <c r="BJS11">
        <v>0.15032679700000001</v>
      </c>
      <c r="BJT11">
        <v>0.14603174599999999</v>
      </c>
      <c r="BJU11">
        <v>0.14197530899999999</v>
      </c>
      <c r="BJV11">
        <v>0.13813813799999999</v>
      </c>
      <c r="BJW11">
        <v>0.134502924</v>
      </c>
      <c r="BJX11">
        <v>0.13105413099999999</v>
      </c>
      <c r="BJY11">
        <v>0.27485380100000001</v>
      </c>
      <c r="BJZ11">
        <v>0.26111111100000001</v>
      </c>
      <c r="BKA11">
        <v>0.24867724899999999</v>
      </c>
      <c r="BKB11">
        <v>0.237373737</v>
      </c>
      <c r="BKC11">
        <v>0.22705313999999999</v>
      </c>
      <c r="BKD11">
        <v>0.217592593</v>
      </c>
      <c r="BKE11">
        <v>0.20888888899999999</v>
      </c>
      <c r="BKF11">
        <v>0.200854701</v>
      </c>
      <c r="BKG11">
        <v>0.193415638</v>
      </c>
      <c r="BKH11">
        <v>0.18650793700000001</v>
      </c>
      <c r="BKI11">
        <v>0.18007662799999999</v>
      </c>
      <c r="BKJ11">
        <v>0.174074074</v>
      </c>
      <c r="BKK11">
        <v>0.168458781</v>
      </c>
      <c r="BKL11">
        <v>0.16319444399999999</v>
      </c>
      <c r="BKM11">
        <v>0.158249158</v>
      </c>
      <c r="BKN11">
        <v>0.15359477099999999</v>
      </c>
      <c r="BKO11">
        <v>0.14920634899999999</v>
      </c>
      <c r="BKP11">
        <v>0.145061728</v>
      </c>
      <c r="BKQ11">
        <v>0.141141141</v>
      </c>
      <c r="BKR11">
        <v>0.13742690099999999</v>
      </c>
      <c r="BKS11">
        <v>0.13390313400000001</v>
      </c>
      <c r="BKT11">
        <v>0.13055555599999999</v>
      </c>
      <c r="BKU11">
        <v>0.26666666700000002</v>
      </c>
      <c r="BKV11">
        <v>0.253968254</v>
      </c>
      <c r="BKW11">
        <v>0.24242424200000001</v>
      </c>
      <c r="BKX11">
        <v>0.231884058</v>
      </c>
      <c r="BKY11">
        <v>0.222222222</v>
      </c>
      <c r="BKZ11">
        <v>0.21333333300000001</v>
      </c>
      <c r="BLA11">
        <v>0.20512820500000001</v>
      </c>
      <c r="BLB11">
        <v>0.197530864</v>
      </c>
      <c r="BLC11">
        <v>0.19047618999999999</v>
      </c>
      <c r="BLD11">
        <v>0.18390804599999999</v>
      </c>
      <c r="BLE11">
        <v>0.177777778</v>
      </c>
      <c r="BLF11">
        <v>0.172043011</v>
      </c>
      <c r="BLG11">
        <v>0.16666666699999999</v>
      </c>
      <c r="BLH11">
        <v>0.16161616200000001</v>
      </c>
      <c r="BLI11">
        <v>0.156862745</v>
      </c>
      <c r="BLJ11">
        <v>0.15238095199999999</v>
      </c>
      <c r="BLK11">
        <v>0.14814814800000001</v>
      </c>
      <c r="BLL11">
        <v>0.144144144</v>
      </c>
      <c r="BLM11">
        <v>0.14035087700000001</v>
      </c>
      <c r="BLN11">
        <v>0.136752137</v>
      </c>
      <c r="BLO11">
        <v>0.133333333</v>
      </c>
      <c r="BLP11">
        <v>0.27222222200000001</v>
      </c>
      <c r="BLQ11">
        <v>0.25925925900000002</v>
      </c>
      <c r="BLR11">
        <v>0.24747474699999999</v>
      </c>
      <c r="BLS11">
        <v>0.23671497599999999</v>
      </c>
      <c r="BLT11">
        <v>0.22685185199999999</v>
      </c>
      <c r="BLU11">
        <v>0.21777777800000001</v>
      </c>
      <c r="BLV11">
        <v>0.20940170899999999</v>
      </c>
      <c r="BLW11">
        <v>0.201646091</v>
      </c>
      <c r="BLX11">
        <v>0.19444444399999999</v>
      </c>
      <c r="BLY11">
        <v>0.18773946399999999</v>
      </c>
      <c r="BLZ11">
        <v>0.181481481</v>
      </c>
      <c r="BMA11">
        <v>0.17562723999999999</v>
      </c>
      <c r="BMB11">
        <v>0.17013888899999999</v>
      </c>
      <c r="BMC11">
        <v>0.16498316499999999</v>
      </c>
      <c r="BMD11">
        <v>0.160130719</v>
      </c>
      <c r="BME11">
        <v>0.15555555600000001</v>
      </c>
      <c r="BMF11">
        <v>0.15123456800000001</v>
      </c>
      <c r="BMG11">
        <v>0.14714714700000001</v>
      </c>
      <c r="BMH11">
        <v>0.14327485400000001</v>
      </c>
      <c r="BMI11">
        <v>0.13960114000000001</v>
      </c>
      <c r="BMJ11">
        <v>0.13611111100000001</v>
      </c>
      <c r="BMK11">
        <v>0.27777777799999998</v>
      </c>
      <c r="BML11">
        <v>0.26455026500000001</v>
      </c>
      <c r="BMM11">
        <v>0.25252525300000001</v>
      </c>
      <c r="BMN11">
        <v>0.24154589400000001</v>
      </c>
      <c r="BMO11">
        <v>0.23148148099999999</v>
      </c>
      <c r="BMP11">
        <v>0.222222222</v>
      </c>
      <c r="BMQ11">
        <v>0.213675214</v>
      </c>
      <c r="BMR11">
        <v>0.205761317</v>
      </c>
      <c r="BMS11">
        <v>0.198412698</v>
      </c>
      <c r="BMT11">
        <v>0.191570881</v>
      </c>
      <c r="BMU11">
        <v>0.185185185</v>
      </c>
      <c r="BMV11">
        <v>0.17921147000000001</v>
      </c>
      <c r="BMW11">
        <v>0.17361111100000001</v>
      </c>
      <c r="BMX11">
        <v>0.16835016799999999</v>
      </c>
      <c r="BMY11">
        <v>0.16339869300000001</v>
      </c>
      <c r="BMZ11">
        <v>0.15873015900000001</v>
      </c>
      <c r="BNA11">
        <v>0.15432098799999999</v>
      </c>
      <c r="BNB11">
        <v>0.15015015000000001</v>
      </c>
      <c r="BNC11">
        <v>0.14619883</v>
      </c>
      <c r="BND11">
        <v>0.142450142</v>
      </c>
      <c r="BNE11">
        <v>0.13888888899999999</v>
      </c>
      <c r="BNF11">
        <v>0.26984127000000002</v>
      </c>
      <c r="BNG11">
        <v>0.25757575799999999</v>
      </c>
      <c r="BNH11">
        <v>0.246376812</v>
      </c>
      <c r="BNI11">
        <v>0.23611111100000001</v>
      </c>
      <c r="BNJ11">
        <v>0.22666666699999999</v>
      </c>
      <c r="BNK11">
        <v>0.21794871800000001</v>
      </c>
      <c r="BNL11">
        <v>0.209876543</v>
      </c>
      <c r="BNM11">
        <v>0.202380952</v>
      </c>
      <c r="BNN11">
        <v>0.195402299</v>
      </c>
      <c r="BNO11">
        <v>0.188888889</v>
      </c>
      <c r="BNP11">
        <v>0.18279569900000001</v>
      </c>
      <c r="BNQ11">
        <v>0.17708333300000001</v>
      </c>
      <c r="BNR11">
        <v>0.171717172</v>
      </c>
      <c r="BNS11">
        <v>0.16666666699999999</v>
      </c>
      <c r="BNT11">
        <v>0.16190476200000001</v>
      </c>
      <c r="BNU11">
        <v>0.157407407</v>
      </c>
      <c r="BNV11">
        <v>0.15315315299999999</v>
      </c>
      <c r="BNW11">
        <v>0.149122807</v>
      </c>
      <c r="BNX11">
        <v>0.14529914499999999</v>
      </c>
      <c r="BNY11">
        <v>0.141666667</v>
      </c>
      <c r="BNZ11">
        <v>0.27513227499999998</v>
      </c>
      <c r="BOA11">
        <v>0.26262626300000003</v>
      </c>
      <c r="BOB11">
        <v>0.25120772899999999</v>
      </c>
      <c r="BOC11">
        <v>0.24074074100000001</v>
      </c>
      <c r="BOD11">
        <v>0.23111111100000001</v>
      </c>
      <c r="BOE11">
        <v>0.222222222</v>
      </c>
      <c r="BOF11">
        <v>0.21399177</v>
      </c>
      <c r="BOG11">
        <v>0.20634920600000001</v>
      </c>
      <c r="BOH11">
        <v>0.19923371600000001</v>
      </c>
      <c r="BOI11">
        <v>0.19259259300000001</v>
      </c>
      <c r="BOJ11">
        <v>0.186379928</v>
      </c>
      <c r="BOK11">
        <v>0.18055555600000001</v>
      </c>
      <c r="BOL11">
        <v>0.17508417500000001</v>
      </c>
      <c r="BOM11">
        <v>0.169934641</v>
      </c>
      <c r="BON11">
        <v>0.16507936500000001</v>
      </c>
      <c r="BOO11">
        <v>0.16049382700000001</v>
      </c>
      <c r="BOP11">
        <v>0.15615615599999999</v>
      </c>
      <c r="BOQ11">
        <v>0.15204678399999999</v>
      </c>
      <c r="BOR11">
        <v>0.14814814800000001</v>
      </c>
      <c r="BOS11">
        <v>0.26767676800000001</v>
      </c>
      <c r="BOT11">
        <v>0.25603864700000001</v>
      </c>
      <c r="BOU11">
        <v>0.24537037</v>
      </c>
      <c r="BOV11">
        <v>0.235555556</v>
      </c>
      <c r="BOW11">
        <v>0.22649572600000001</v>
      </c>
      <c r="BOX11">
        <v>0.218106996</v>
      </c>
      <c r="BOY11">
        <v>0.21031746000000001</v>
      </c>
      <c r="BOZ11">
        <v>0.20306513400000001</v>
      </c>
      <c r="BPA11">
        <v>0.19629629600000001</v>
      </c>
      <c r="BPB11">
        <v>0.18996415799999999</v>
      </c>
      <c r="BPC11">
        <v>0.184027778</v>
      </c>
      <c r="BPD11">
        <v>0.17845117799999999</v>
      </c>
      <c r="BPE11">
        <v>0.173202614</v>
      </c>
      <c r="BPF11">
        <v>0.168253968</v>
      </c>
      <c r="BPG11">
        <v>0.16358024700000001</v>
      </c>
      <c r="BPH11">
        <v>0.15915915899999999</v>
      </c>
      <c r="BPI11">
        <v>0.15497076000000001</v>
      </c>
      <c r="BPJ11">
        <v>0.27272727299999999</v>
      </c>
      <c r="BPK11">
        <v>0.26086956500000003</v>
      </c>
      <c r="BPL11">
        <v>0.25</v>
      </c>
      <c r="BPM11">
        <v>0.24</v>
      </c>
      <c r="BPN11">
        <v>0.23076923099999999</v>
      </c>
      <c r="BPO11">
        <v>0.222222222</v>
      </c>
      <c r="BPP11">
        <v>0.21428571399999999</v>
      </c>
      <c r="BPQ11">
        <v>0.20689655200000001</v>
      </c>
      <c r="BPR11">
        <v>0.2</v>
      </c>
      <c r="BPS11">
        <v>0.19354838699999999</v>
      </c>
      <c r="BPT11">
        <v>0.1875</v>
      </c>
      <c r="BPU11">
        <v>0.18181818199999999</v>
      </c>
      <c r="BPV11">
        <v>0.17647058800000001</v>
      </c>
      <c r="BPW11">
        <v>0.171428571</v>
      </c>
      <c r="BPX11">
        <v>0.16666666699999999</v>
      </c>
      <c r="BPY11">
        <v>0.162162162</v>
      </c>
      <c r="BPZ11">
        <v>0.15789473700000001</v>
      </c>
      <c r="BQA11">
        <v>0.27777777799999998</v>
      </c>
      <c r="BQB11">
        <v>0.26570048299999999</v>
      </c>
      <c r="BQC11">
        <v>0.25462963</v>
      </c>
      <c r="BQD11">
        <v>0.24444444400000001</v>
      </c>
      <c r="BQE11">
        <v>0.235042735</v>
      </c>
      <c r="BQF11">
        <v>0.226337449</v>
      </c>
      <c r="BQG11">
        <v>0.21825396799999999</v>
      </c>
      <c r="BQH11">
        <v>0.21072796899999999</v>
      </c>
      <c r="BQI11">
        <v>0.20370370400000001</v>
      </c>
      <c r="BQJ11">
        <v>0.19713261600000001</v>
      </c>
      <c r="BQK11">
        <v>0.190972222</v>
      </c>
      <c r="BQL11">
        <v>0.185185185</v>
      </c>
      <c r="BQM11">
        <v>0.17973856199999999</v>
      </c>
      <c r="BQN11">
        <v>0.174603175</v>
      </c>
      <c r="BQO11">
        <v>0.169753086</v>
      </c>
      <c r="BQP11">
        <v>0.165165165</v>
      </c>
      <c r="BQQ11">
        <v>0.270531401</v>
      </c>
      <c r="BQR11">
        <v>0.25925925900000002</v>
      </c>
      <c r="BQS11">
        <v>0.248888889</v>
      </c>
      <c r="BQT11">
        <v>0.23931623899999999</v>
      </c>
      <c r="BQU11">
        <v>0.230452675</v>
      </c>
      <c r="BQV11">
        <v>0.222222222</v>
      </c>
      <c r="BQW11">
        <v>0.21455938699999999</v>
      </c>
      <c r="BQX11">
        <v>0.20740740699999999</v>
      </c>
      <c r="BQY11">
        <v>0.200716846</v>
      </c>
      <c r="BQZ11">
        <v>0.19444444399999999</v>
      </c>
      <c r="BRA11">
        <v>0.18855218900000001</v>
      </c>
      <c r="BRB11">
        <v>0.183006536</v>
      </c>
      <c r="BRC11">
        <v>0.177777778</v>
      </c>
      <c r="BRD11">
        <v>0.172839506</v>
      </c>
      <c r="BRE11">
        <v>0.16816816800000001</v>
      </c>
      <c r="BRF11">
        <v>0.27536231900000002</v>
      </c>
      <c r="BRG11">
        <v>0.26388888900000002</v>
      </c>
      <c r="BRH11">
        <v>0.25333333299999999</v>
      </c>
      <c r="BRI11">
        <v>0.243589744</v>
      </c>
      <c r="BRJ11">
        <v>0.234567901</v>
      </c>
      <c r="BRK11">
        <v>0.226190476</v>
      </c>
      <c r="BRL11">
        <v>0.21839080499999999</v>
      </c>
      <c r="BRM11">
        <v>0.21111111099999999</v>
      </c>
      <c r="BRN11">
        <v>0.204301075</v>
      </c>
      <c r="BRO11">
        <v>0.19791666699999999</v>
      </c>
      <c r="BRP11">
        <v>0.19191919199999999</v>
      </c>
      <c r="BRQ11">
        <v>0.18627451</v>
      </c>
      <c r="BRR11">
        <v>0.180952381</v>
      </c>
      <c r="BRS11">
        <v>0.17592592600000001</v>
      </c>
      <c r="BRT11">
        <v>0.26851851900000001</v>
      </c>
      <c r="BRU11">
        <v>0.25777777800000001</v>
      </c>
      <c r="BRV11">
        <v>0.24786324800000001</v>
      </c>
      <c r="BRW11">
        <v>0.23868312799999999</v>
      </c>
      <c r="BRX11">
        <v>0.23015873000000001</v>
      </c>
      <c r="BRY11">
        <v>0.222222222</v>
      </c>
      <c r="BRZ11">
        <v>0.21481481499999999</v>
      </c>
      <c r="BSA11">
        <v>0.20788530499999999</v>
      </c>
      <c r="BSB11">
        <v>0.20138888899999999</v>
      </c>
      <c r="BSC11">
        <v>0.195286195</v>
      </c>
      <c r="BSD11">
        <v>0.18954248400000001</v>
      </c>
      <c r="BSE11">
        <v>0.18412698399999999</v>
      </c>
      <c r="BSF11">
        <v>0.17901234599999999</v>
      </c>
      <c r="BSG11">
        <v>0.27314814799999998</v>
      </c>
      <c r="BSH11">
        <v>0.262222222</v>
      </c>
      <c r="BSI11">
        <v>0.25213675200000002</v>
      </c>
      <c r="BSJ11">
        <v>0.24279835399999999</v>
      </c>
      <c r="BSK11">
        <v>0.23412698400000001</v>
      </c>
      <c r="BSL11">
        <v>0.22605364</v>
      </c>
      <c r="BSM11">
        <v>0.21851851899999999</v>
      </c>
      <c r="BSN11">
        <v>0.21146953399999999</v>
      </c>
      <c r="BSO11">
        <v>0.20486111100000001</v>
      </c>
      <c r="BSP11">
        <v>0.198653199</v>
      </c>
      <c r="BSQ11">
        <v>0.19281045799999999</v>
      </c>
      <c r="BSR11">
        <v>0.18730158699999999</v>
      </c>
      <c r="BSS11">
        <v>0.182098765</v>
      </c>
      <c r="BST11">
        <v>0.27777777799999998</v>
      </c>
      <c r="BSU11">
        <v>0.26666666700000002</v>
      </c>
      <c r="BSV11">
        <v>0.256410256</v>
      </c>
      <c r="BSW11">
        <v>0.24691357999999999</v>
      </c>
      <c r="BSX11">
        <v>0.23809523799999999</v>
      </c>
      <c r="BSY11">
        <v>0.229885057</v>
      </c>
      <c r="BSZ11">
        <v>0.222222222</v>
      </c>
      <c r="BTA11">
        <v>0.21505376300000001</v>
      </c>
      <c r="BTB11">
        <v>0.20833333300000001</v>
      </c>
      <c r="BTC11">
        <v>0.20202020200000001</v>
      </c>
      <c r="BTD11">
        <v>0.196078431</v>
      </c>
      <c r="BTE11">
        <v>0.19047618999999999</v>
      </c>
      <c r="BTF11">
        <v>0.27111111100000002</v>
      </c>
      <c r="BTG11">
        <v>0.26068376100000001</v>
      </c>
      <c r="BTH11">
        <v>0.25102880700000002</v>
      </c>
      <c r="BTI11">
        <v>0.24206349199999999</v>
      </c>
      <c r="BTJ11">
        <v>0.23371647500000001</v>
      </c>
      <c r="BTK11">
        <v>0.225925926</v>
      </c>
      <c r="BTL11">
        <v>0.218637993</v>
      </c>
      <c r="BTM11">
        <v>0.21180555600000001</v>
      </c>
      <c r="BTN11">
        <v>0.20538720499999999</v>
      </c>
      <c r="BTO11">
        <v>0.199346405</v>
      </c>
      <c r="BTP11">
        <v>0.19365079399999999</v>
      </c>
      <c r="BTQ11">
        <v>0.27555555599999998</v>
      </c>
      <c r="BTR11">
        <v>0.264957265</v>
      </c>
      <c r="BTS11">
        <v>0.25514403299999999</v>
      </c>
      <c r="BTT11">
        <v>0.246031746</v>
      </c>
      <c r="BTU11">
        <v>0.23754789300000001</v>
      </c>
      <c r="BTV11">
        <v>0.22962963</v>
      </c>
      <c r="BTW11">
        <v>0.222222222</v>
      </c>
      <c r="BTX11">
        <v>0.215277778</v>
      </c>
      <c r="BTY11">
        <v>0.208754209</v>
      </c>
      <c r="BTZ11">
        <v>0.20261437900000001</v>
      </c>
      <c r="BUA11">
        <v>0.26923076899999998</v>
      </c>
      <c r="BUB11">
        <v>0.25925925900000002</v>
      </c>
      <c r="BUC11">
        <v>0.25</v>
      </c>
      <c r="BUD11">
        <v>0.24137931000000001</v>
      </c>
      <c r="BUE11">
        <v>0.233333333</v>
      </c>
      <c r="BUF11">
        <v>0.22580645199999999</v>
      </c>
      <c r="BUG11">
        <v>0.21875</v>
      </c>
      <c r="BUH11">
        <v>0.212121212</v>
      </c>
      <c r="BUI11">
        <v>0.20588235299999999</v>
      </c>
      <c r="BUJ11">
        <v>0.27350427399999999</v>
      </c>
      <c r="BUK11">
        <v>0.26337448600000002</v>
      </c>
      <c r="BUL11">
        <v>0.253968254</v>
      </c>
      <c r="BUM11">
        <v>0.24521072799999999</v>
      </c>
      <c r="BUN11">
        <v>0.23703703700000001</v>
      </c>
      <c r="BUO11">
        <v>0.22939068100000001</v>
      </c>
      <c r="BUP11">
        <v>0.222222222</v>
      </c>
      <c r="BUQ11">
        <v>0.21548821500000001</v>
      </c>
      <c r="BUR11">
        <v>0.27777777799999998</v>
      </c>
      <c r="BUS11">
        <v>0.26748971199999999</v>
      </c>
      <c r="BUT11">
        <v>0.25793650800000001</v>
      </c>
      <c r="BUU11">
        <v>0.24904214599999999</v>
      </c>
      <c r="BUV11">
        <v>0.24074074100000001</v>
      </c>
      <c r="BUW11">
        <v>0.23297491000000001</v>
      </c>
      <c r="BUX11">
        <v>0.22569444399999999</v>
      </c>
      <c r="BUY11">
        <v>0.21885521899999999</v>
      </c>
      <c r="BUZ11">
        <v>0.27160493800000002</v>
      </c>
      <c r="BVA11">
        <v>0.26190476200000001</v>
      </c>
      <c r="BVB11">
        <v>0.25287356300000002</v>
      </c>
      <c r="BVC11">
        <v>0.24444444400000001</v>
      </c>
      <c r="BVD11">
        <v>0.23655914</v>
      </c>
      <c r="BVE11">
        <v>0.22916666699999999</v>
      </c>
      <c r="BVF11">
        <v>0.222222222</v>
      </c>
      <c r="BVG11">
        <v>0.27572016500000002</v>
      </c>
      <c r="BVH11">
        <v>0.26587301600000002</v>
      </c>
      <c r="BVI11">
        <v>0.256704981</v>
      </c>
      <c r="BVJ11">
        <v>0.24814814800000001</v>
      </c>
      <c r="BVK11">
        <v>0.240143369</v>
      </c>
      <c r="BVL11">
        <v>0.23263888899999999</v>
      </c>
      <c r="BVM11">
        <v>0.26984127000000002</v>
      </c>
      <c r="BVN11">
        <v>0.260536398</v>
      </c>
      <c r="BVO11">
        <v>0.25185185199999999</v>
      </c>
      <c r="BVP11">
        <v>0.24372759899999999</v>
      </c>
      <c r="BVQ11" t="s">
        <v>1382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DD25-914C-4A72-8A9A-0CA1877CBBA9}">
  <dimension ref="A1:X30"/>
  <sheetViews>
    <sheetView workbookViewId="0"/>
  </sheetViews>
  <sheetFormatPr defaultRowHeight="14.4" x14ac:dyDescent="0.3"/>
  <cols>
    <col min="3" max="3" width="18" customWidth="1"/>
    <col min="14" max="14" width="25.109375" customWidth="1"/>
    <col min="16" max="16" width="12" bestFit="1" customWidth="1"/>
  </cols>
  <sheetData>
    <row r="1" spans="1:24" x14ac:dyDescent="0.3">
      <c r="A1" t="s">
        <v>977</v>
      </c>
    </row>
    <row r="3" spans="1:24" x14ac:dyDescent="0.3">
      <c r="C3" s="38" t="s">
        <v>960</v>
      </c>
      <c r="D3" s="38"/>
      <c r="E3" s="38"/>
      <c r="O3" t="s">
        <v>945</v>
      </c>
    </row>
    <row r="4" spans="1:24" x14ac:dyDescent="0.3">
      <c r="C4" s="38"/>
      <c r="D4" s="38"/>
      <c r="E4" s="38"/>
      <c r="N4" t="s">
        <v>971</v>
      </c>
      <c r="P4">
        <v>0.1</v>
      </c>
      <c r="Q4">
        <v>0.33</v>
      </c>
      <c r="R4">
        <v>0.66</v>
      </c>
      <c r="S4">
        <v>1</v>
      </c>
      <c r="T4">
        <v>2</v>
      </c>
      <c r="U4">
        <v>3</v>
      </c>
      <c r="V4" t="s">
        <v>944</v>
      </c>
      <c r="X4" t="s">
        <v>432</v>
      </c>
    </row>
    <row r="5" spans="1:24" x14ac:dyDescent="0.3">
      <c r="C5" s="38"/>
      <c r="D5" s="38"/>
      <c r="E5" s="38"/>
      <c r="F5" t="s">
        <v>964</v>
      </c>
      <c r="N5" t="s">
        <v>971</v>
      </c>
      <c r="P5">
        <f t="shared" ref="P5:U5" si="0">P4/60</f>
        <v>1.6666666666666668E-3</v>
      </c>
      <c r="Q5">
        <f t="shared" si="0"/>
        <v>5.5000000000000005E-3</v>
      </c>
      <c r="R5">
        <f t="shared" si="0"/>
        <v>1.1000000000000001E-2</v>
      </c>
      <c r="S5">
        <f t="shared" si="0"/>
        <v>1.6666666666666666E-2</v>
      </c>
      <c r="T5">
        <f t="shared" si="0"/>
        <v>3.3333333333333333E-2</v>
      </c>
      <c r="U5">
        <f t="shared" si="0"/>
        <v>0.05</v>
      </c>
      <c r="V5" t="s">
        <v>943</v>
      </c>
    </row>
    <row r="6" spans="1:24" x14ac:dyDescent="0.3">
      <c r="C6" s="38" t="s">
        <v>948</v>
      </c>
      <c r="D6" s="38"/>
      <c r="E6" s="38"/>
      <c r="F6" t="s">
        <v>941</v>
      </c>
      <c r="G6" s="85">
        <f>(0.0034*1.1*(10^-6))/(3600*(F15)*4*5.8*0.01)</f>
        <v>1.6962005108556833E-10</v>
      </c>
      <c r="H6" t="s">
        <v>942</v>
      </c>
      <c r="I6" t="s">
        <v>976</v>
      </c>
      <c r="N6" t="s">
        <v>972</v>
      </c>
      <c r="O6" s="17">
        <v>7</v>
      </c>
      <c r="P6">
        <f>(P$5)/(1 + 10^($O6-4.76))</f>
        <v>9.5357928618173001E-6</v>
      </c>
      <c r="Q6">
        <f t="shared" ref="Q6:U7" si="1">(Q$5)/(1 + 10^($O6-4.76))</f>
        <v>3.1468116443997088E-5</v>
      </c>
      <c r="R6">
        <f t="shared" si="1"/>
        <v>6.2936232887994176E-5</v>
      </c>
      <c r="S6">
        <f t="shared" si="1"/>
        <v>9.5357928618172987E-5</v>
      </c>
      <c r="T6">
        <f t="shared" si="1"/>
        <v>1.9071585723634597E-4</v>
      </c>
      <c r="U6">
        <f t="shared" si="1"/>
        <v>2.8607378585451902E-4</v>
      </c>
    </row>
    <row r="7" spans="1:24" x14ac:dyDescent="0.3">
      <c r="C7" s="38" t="s">
        <v>947</v>
      </c>
      <c r="D7" s="38"/>
      <c r="E7" s="38"/>
      <c r="G7">
        <f>G6*1000</f>
        <v>1.6962005108556833E-7</v>
      </c>
      <c r="H7" t="s">
        <v>943</v>
      </c>
      <c r="N7" t="s">
        <v>432</v>
      </c>
      <c r="O7" s="17">
        <v>6.75</v>
      </c>
      <c r="P7">
        <f>(P$5)/(1 + 10^($O7-4.76))</f>
        <v>1.6882129555985072E-5</v>
      </c>
      <c r="Q7">
        <f t="shared" si="1"/>
        <v>5.5711027534750747E-5</v>
      </c>
      <c r="R7">
        <f t="shared" si="1"/>
        <v>1.1142205506950149E-4</v>
      </c>
      <c r="S7">
        <f t="shared" si="1"/>
        <v>1.6882129555985072E-4</v>
      </c>
      <c r="T7">
        <f t="shared" si="1"/>
        <v>3.3764259111970145E-4</v>
      </c>
      <c r="U7">
        <f t="shared" si="1"/>
        <v>5.0646388667955223E-4</v>
      </c>
    </row>
    <row r="8" spans="1:24" x14ac:dyDescent="0.3">
      <c r="C8" s="38" t="s">
        <v>975</v>
      </c>
      <c r="D8" s="38">
        <f>-1.3838*0.7 + 6.763</f>
        <v>5.79434</v>
      </c>
      <c r="E8" s="38"/>
      <c r="O8" s="17">
        <v>6.5</v>
      </c>
      <c r="P8">
        <f t="shared" ref="P8:U10" si="2">(P$5)/(1 + 10^($O8-4.76))</f>
        <v>2.9786325620436246E-5</v>
      </c>
      <c r="Q8">
        <f t="shared" si="2"/>
        <v>9.8294874547439612E-5</v>
      </c>
      <c r="R8">
        <f t="shared" si="2"/>
        <v>1.9658974909487922E-4</v>
      </c>
      <c r="S8">
        <f t="shared" si="2"/>
        <v>2.9786325620436246E-4</v>
      </c>
      <c r="T8">
        <f t="shared" si="2"/>
        <v>5.9572651240872492E-4</v>
      </c>
      <c r="U8">
        <f t="shared" si="2"/>
        <v>8.9358976861308743E-4</v>
      </c>
    </row>
    <row r="9" spans="1:24" x14ac:dyDescent="0.3">
      <c r="O9" s="17">
        <v>6.25</v>
      </c>
      <c r="P9">
        <f t="shared" si="2"/>
        <v>5.224176575250654E-5</v>
      </c>
      <c r="Q9">
        <f t="shared" si="2"/>
        <v>1.7239782698327157E-4</v>
      </c>
      <c r="R9">
        <f t="shared" si="2"/>
        <v>3.4479565396654314E-4</v>
      </c>
      <c r="S9">
        <f t="shared" si="2"/>
        <v>5.2241765752506538E-4</v>
      </c>
      <c r="T9">
        <f t="shared" si="2"/>
        <v>1.0448353150501308E-3</v>
      </c>
      <c r="U9">
        <f t="shared" si="2"/>
        <v>1.5672529725751963E-3</v>
      </c>
    </row>
    <row r="10" spans="1:24" x14ac:dyDescent="0.3">
      <c r="C10" t="s">
        <v>961</v>
      </c>
      <c r="D10">
        <v>7.2</v>
      </c>
      <c r="E10" s="43" t="s">
        <v>946</v>
      </c>
      <c r="O10" s="17">
        <v>6</v>
      </c>
      <c r="P10">
        <f t="shared" si="2"/>
        <v>9.0688100723125353E-5</v>
      </c>
      <c r="Q10">
        <f t="shared" si="2"/>
        <v>2.9927073238631368E-4</v>
      </c>
      <c r="R10">
        <f t="shared" si="2"/>
        <v>5.9854146477262735E-4</v>
      </c>
      <c r="S10">
        <f t="shared" si="2"/>
        <v>9.0688100723125336E-4</v>
      </c>
      <c r="T10">
        <f t="shared" si="2"/>
        <v>1.8137620144625067E-3</v>
      </c>
      <c r="U10">
        <f t="shared" si="2"/>
        <v>2.7206430216937605E-3</v>
      </c>
    </row>
    <row r="12" spans="1:24" x14ac:dyDescent="0.3">
      <c r="C12" t="s">
        <v>967</v>
      </c>
      <c r="I12" t="s">
        <v>432</v>
      </c>
      <c r="N12" t="s">
        <v>973</v>
      </c>
      <c r="O12" s="17">
        <v>7</v>
      </c>
      <c r="P12">
        <f>P6+$G$7</f>
        <v>9.705412912902869E-6</v>
      </c>
      <c r="Q12">
        <f t="shared" ref="P12:U16" si="3">Q6+$G$7</f>
        <v>3.1637736495082655E-5</v>
      </c>
      <c r="R12">
        <f t="shared" si="3"/>
        <v>6.3105852939079744E-5</v>
      </c>
      <c r="S12">
        <f t="shared" si="3"/>
        <v>9.5527548669258554E-5</v>
      </c>
      <c r="T12">
        <f t="shared" si="3"/>
        <v>1.9088547728743154E-4</v>
      </c>
      <c r="U12">
        <f t="shared" si="3"/>
        <v>2.8624340590560458E-4</v>
      </c>
      <c r="V12" t="s">
        <v>943</v>
      </c>
    </row>
    <row r="13" spans="1:24" x14ac:dyDescent="0.3">
      <c r="C13" t="s">
        <v>432</v>
      </c>
      <c r="D13" s="17" t="s">
        <v>963</v>
      </c>
      <c r="E13" s="17"/>
      <c r="F13" s="17" t="s">
        <v>962</v>
      </c>
      <c r="G13" s="17" t="s">
        <v>432</v>
      </c>
      <c r="H13" s="17" t="s">
        <v>931</v>
      </c>
      <c r="N13" t="s">
        <v>978</v>
      </c>
      <c r="O13" s="17">
        <v>6.75</v>
      </c>
      <c r="P13">
        <f>P7+$G$7</f>
        <v>1.705174960707064E-5</v>
      </c>
      <c r="Q13">
        <f t="shared" si="3"/>
        <v>5.5880647585836315E-5</v>
      </c>
      <c r="R13">
        <f t="shared" si="3"/>
        <v>1.1159167512058706E-4</v>
      </c>
      <c r="S13">
        <f t="shared" si="3"/>
        <v>1.6899091561093629E-4</v>
      </c>
      <c r="T13">
        <f t="shared" si="3"/>
        <v>3.3781221117078702E-4</v>
      </c>
      <c r="U13">
        <f t="shared" si="3"/>
        <v>5.0663350673063785E-4</v>
      </c>
    </row>
    <row r="14" spans="1:24" x14ac:dyDescent="0.3">
      <c r="C14" t="s">
        <v>189</v>
      </c>
      <c r="D14" s="95">
        <v>7.3000000000000001E-3</v>
      </c>
      <c r="E14" s="17"/>
      <c r="F14" s="95">
        <f>D14*4</f>
        <v>2.92E-2</v>
      </c>
      <c r="G14" s="17"/>
      <c r="H14" s="17">
        <v>3.75</v>
      </c>
      <c r="N14" t="s">
        <v>979</v>
      </c>
      <c r="O14" s="17">
        <v>6.5</v>
      </c>
      <c r="P14">
        <f t="shared" si="3"/>
        <v>2.9955945671521814E-5</v>
      </c>
      <c r="Q14">
        <f t="shared" si="3"/>
        <v>9.8464494598525179E-5</v>
      </c>
      <c r="R14">
        <f t="shared" si="3"/>
        <v>1.9675936914596479E-4</v>
      </c>
      <c r="S14">
        <f t="shared" si="3"/>
        <v>2.9803287625544803E-4</v>
      </c>
      <c r="T14">
        <f t="shared" si="3"/>
        <v>5.9589613245981054E-4</v>
      </c>
      <c r="U14">
        <f t="shared" si="3"/>
        <v>8.9375938866417305E-4</v>
      </c>
    </row>
    <row r="15" spans="1:24" x14ac:dyDescent="0.3">
      <c r="C15" t="s">
        <v>173</v>
      </c>
      <c r="D15" s="95">
        <f>0.0066</f>
        <v>6.6E-3</v>
      </c>
      <c r="E15" s="17"/>
      <c r="F15" s="95">
        <f>D15*4</f>
        <v>2.64E-2</v>
      </c>
      <c r="G15" s="17"/>
      <c r="H15" s="17">
        <v>4.76</v>
      </c>
      <c r="O15" s="17">
        <v>6.25</v>
      </c>
      <c r="P15">
        <f t="shared" si="3"/>
        <v>5.2411385803592107E-5</v>
      </c>
      <c r="Q15">
        <f t="shared" si="3"/>
        <v>1.7256744703435714E-4</v>
      </c>
      <c r="R15">
        <f t="shared" si="3"/>
        <v>3.4496527401762871E-4</v>
      </c>
      <c r="S15">
        <f t="shared" si="3"/>
        <v>5.22587277576151E-4</v>
      </c>
      <c r="T15">
        <f t="shared" si="3"/>
        <v>1.0450049351012163E-3</v>
      </c>
      <c r="U15">
        <f t="shared" si="3"/>
        <v>1.5674225926262818E-3</v>
      </c>
    </row>
    <row r="16" spans="1:24" x14ac:dyDescent="0.3">
      <c r="C16" t="s">
        <v>206</v>
      </c>
      <c r="D16" s="95">
        <v>5.0000000000000002E-5</v>
      </c>
      <c r="E16" s="17"/>
      <c r="F16" s="95">
        <f>D16*4</f>
        <v>2.0000000000000001E-4</v>
      </c>
      <c r="G16" s="17"/>
      <c r="H16" s="17">
        <v>3.86</v>
      </c>
      <c r="O16" s="17">
        <v>6</v>
      </c>
      <c r="P16">
        <f t="shared" si="3"/>
        <v>9.085772077421092E-5</v>
      </c>
      <c r="Q16">
        <f t="shared" si="3"/>
        <v>2.9944035243739924E-4</v>
      </c>
      <c r="R16">
        <f t="shared" si="3"/>
        <v>5.9871108482371298E-4</v>
      </c>
      <c r="S16">
        <f t="shared" si="3"/>
        <v>9.0705062728233898E-4</v>
      </c>
      <c r="T16">
        <f t="shared" si="3"/>
        <v>1.8139316345135922E-3</v>
      </c>
      <c r="U16">
        <f t="shared" si="3"/>
        <v>2.720812641744846E-3</v>
      </c>
    </row>
    <row r="17" spans="3:24" x14ac:dyDescent="0.3">
      <c r="D17" t="s">
        <v>966</v>
      </c>
    </row>
    <row r="18" spans="3:24" x14ac:dyDescent="0.3">
      <c r="D18" t="s">
        <v>969</v>
      </c>
      <c r="N18" t="s">
        <v>970</v>
      </c>
      <c r="O18" s="17">
        <v>7</v>
      </c>
      <c r="P18" s="96">
        <f>1000*P12*(1 + 10^(7.2-4.76))</f>
        <v>2.6827980951595038</v>
      </c>
      <c r="Q18" s="96">
        <f t="shared" ref="Q18:T19" si="4">1000*Q12*(1 + 10^(7.2-4.76))</f>
        <v>8.7453939328357038</v>
      </c>
      <c r="R18" s="96">
        <f t="shared" si="4"/>
        <v>17.443901004284168</v>
      </c>
      <c r="S18" s="96">
        <f t="shared" si="4"/>
        <v>26.405999199109857</v>
      </c>
      <c r="T18" s="96">
        <f t="shared" si="4"/>
        <v>52.765111536832471</v>
      </c>
      <c r="U18" s="97">
        <f>1000*U12*(1 + 10^(7.2-4.76))</f>
        <v>79.124223874555099</v>
      </c>
      <c r="V18" t="s">
        <v>983</v>
      </c>
      <c r="X18" t="s">
        <v>984</v>
      </c>
    </row>
    <row r="19" spans="3:24" x14ac:dyDescent="0.3">
      <c r="E19" t="s">
        <v>968</v>
      </c>
      <c r="N19" t="s">
        <v>980</v>
      </c>
      <c r="O19" s="17">
        <v>6.75</v>
      </c>
      <c r="P19" s="96">
        <f t="shared" ref="P19:R22" si="5">1000*P13*(1 + 10^(7.2-4.76))</f>
        <v>4.7134935706000034</v>
      </c>
      <c r="Q19" s="96">
        <f t="shared" si="5"/>
        <v>15.446689001789359</v>
      </c>
      <c r="R19" s="96">
        <f t="shared" si="5"/>
        <v>30.846491142191475</v>
      </c>
      <c r="S19" s="96">
        <f t="shared" si="4"/>
        <v>46.712953953514862</v>
      </c>
      <c r="T19" s="97">
        <f>1000*T13*(1 + 10^(7.2-4.76))</f>
        <v>93.379021045642489</v>
      </c>
      <c r="U19" s="98">
        <f>1000*U13*(1 + 10^(7.2-4.76))</f>
        <v>140.04508813777016</v>
      </c>
      <c r="X19" t="s">
        <v>985</v>
      </c>
    </row>
    <row r="20" spans="3:24" x14ac:dyDescent="0.3">
      <c r="N20" t="s">
        <v>981</v>
      </c>
      <c r="O20" s="17">
        <v>6.5</v>
      </c>
      <c r="P20" s="96">
        <f t="shared" si="5"/>
        <v>8.2805084860859424</v>
      </c>
      <c r="Q20" s="96">
        <f t="shared" si="5"/>
        <v>27.217838222892954</v>
      </c>
      <c r="R20" s="96">
        <f t="shared" si="5"/>
        <v>54.388789584398666</v>
      </c>
      <c r="S20" s="97">
        <f>1000*S14*(1 + 10^(7.2-4.76))</f>
        <v>82.383103108374243</v>
      </c>
      <c r="T20" s="98">
        <f>1000*T14*(1 + 10^(7.2-4.76))</f>
        <v>164.71931935536128</v>
      </c>
      <c r="U20" s="98">
        <f>1000*U14*(1 + 10^(7.2-4.76))</f>
        <v>247.0555356023483</v>
      </c>
      <c r="X20" t="s">
        <v>986</v>
      </c>
    </row>
    <row r="21" spans="3:24" x14ac:dyDescent="0.3">
      <c r="C21" t="s">
        <v>965</v>
      </c>
      <c r="O21" s="17">
        <v>6.25</v>
      </c>
      <c r="P21" s="96">
        <f t="shared" si="5"/>
        <v>14.487705702002001</v>
      </c>
      <c r="Q21" s="96">
        <f t="shared" si="5"/>
        <v>47.70158903541595</v>
      </c>
      <c r="R21" s="97">
        <f>1000*R15*(1 + 10^(7.2-4.76))</f>
        <v>95.356291209444649</v>
      </c>
      <c r="S21" s="98">
        <f t="shared" ref="S21:U22" si="6">1000*S15*(1 + 10^(7.2-4.76))</f>
        <v>144.45507526753485</v>
      </c>
      <c r="T21" s="98">
        <f>1000*T15*(1 + 10^(7.2-4.76))</f>
        <v>288.86326367368241</v>
      </c>
      <c r="U21" s="98">
        <f>1000*U15*(1 + 10^(7.2-4.76))</f>
        <v>433.27145207983</v>
      </c>
    </row>
    <row r="22" spans="3:24" x14ac:dyDescent="0.3">
      <c r="O22" s="17">
        <v>6</v>
      </c>
      <c r="P22" s="96">
        <f t="shared" si="5"/>
        <v>25.11515196839586</v>
      </c>
      <c r="Q22" s="97">
        <f>1000*Q16*(1 + 10^(7.2-4.76))</f>
        <v>82.77216171451569</v>
      </c>
      <c r="R22" s="98">
        <f>1000*R16*(1 + 10^(7.2-4.76))</f>
        <v>165.49743656764414</v>
      </c>
      <c r="S22" s="98">
        <f t="shared" si="6"/>
        <v>250.7295379314734</v>
      </c>
      <c r="T22" s="98">
        <f t="shared" si="6"/>
        <v>501.41218900155957</v>
      </c>
      <c r="U22" s="98">
        <f t="shared" si="6"/>
        <v>752.09484007164588</v>
      </c>
    </row>
    <row r="23" spans="3:24" x14ac:dyDescent="0.3">
      <c r="P23" s="44"/>
      <c r="Q23" s="44"/>
      <c r="R23" s="44"/>
      <c r="S23" s="44"/>
      <c r="T23" s="44"/>
      <c r="U23" s="44"/>
    </row>
    <row r="24" spans="3:24" x14ac:dyDescent="0.3">
      <c r="C24" t="s">
        <v>1260</v>
      </c>
      <c r="N24" t="s">
        <v>970</v>
      </c>
      <c r="O24" s="17">
        <v>7</v>
      </c>
      <c r="P24" s="44">
        <f t="shared" ref="P24:U24" si="7">P18*60/1000</f>
        <v>0.16096788570957021</v>
      </c>
      <c r="Q24" s="44">
        <f t="shared" si="7"/>
        <v>0.52472363597014227</v>
      </c>
      <c r="R24" s="44">
        <f t="shared" si="7"/>
        <v>1.0466340602570501</v>
      </c>
      <c r="S24" s="44">
        <f t="shared" si="7"/>
        <v>1.5843599519465916</v>
      </c>
      <c r="T24" s="44">
        <f t="shared" si="7"/>
        <v>3.1659066922099481</v>
      </c>
      <c r="U24" s="44">
        <f t="shared" si="7"/>
        <v>4.7474534324733062</v>
      </c>
      <c r="V24" t="s">
        <v>930</v>
      </c>
    </row>
    <row r="25" spans="3:24" x14ac:dyDescent="0.3">
      <c r="O25" s="17">
        <v>6.75</v>
      </c>
      <c r="P25" s="44">
        <f t="shared" ref="P25:U28" si="8">P19*60/1000</f>
        <v>0.28280961423600021</v>
      </c>
      <c r="Q25" s="44">
        <f t="shared" si="8"/>
        <v>0.92680134010736148</v>
      </c>
      <c r="R25" s="44">
        <f t="shared" si="8"/>
        <v>1.8507894685314885</v>
      </c>
      <c r="S25" s="44">
        <f t="shared" si="8"/>
        <v>2.8027772372108917</v>
      </c>
      <c r="T25" s="44">
        <f t="shared" si="8"/>
        <v>5.6027412627385491</v>
      </c>
      <c r="U25" s="44">
        <f t="shared" si="8"/>
        <v>8.4027052882662101</v>
      </c>
    </row>
    <row r="26" spans="3:24" x14ac:dyDescent="0.3">
      <c r="O26" s="17">
        <v>6.5</v>
      </c>
      <c r="P26" s="44">
        <f t="shared" si="8"/>
        <v>0.49683050916515653</v>
      </c>
      <c r="Q26" s="44">
        <f t="shared" si="8"/>
        <v>1.6330702933735772</v>
      </c>
      <c r="R26" s="44">
        <f t="shared" si="8"/>
        <v>3.2633273750639202</v>
      </c>
      <c r="S26" s="44">
        <f t="shared" si="8"/>
        <v>4.9429861865024547</v>
      </c>
      <c r="T26" s="44">
        <f t="shared" si="8"/>
        <v>9.8831591613216769</v>
      </c>
      <c r="U26" s="44">
        <f t="shared" si="8"/>
        <v>14.823332136140898</v>
      </c>
    </row>
    <row r="27" spans="3:24" x14ac:dyDescent="0.3">
      <c r="C27" t="s">
        <v>1261</v>
      </c>
      <c r="O27" s="17">
        <v>6.25</v>
      </c>
      <c r="P27" s="44">
        <f t="shared" si="8"/>
        <v>0.8692623421201201</v>
      </c>
      <c r="Q27" s="44">
        <f t="shared" si="8"/>
        <v>2.8620953421249569</v>
      </c>
      <c r="R27" s="44">
        <f t="shared" si="8"/>
        <v>5.7213774725666786</v>
      </c>
      <c r="S27" s="44">
        <f t="shared" si="8"/>
        <v>8.6673045160520914</v>
      </c>
      <c r="T27" s="44">
        <f t="shared" si="8"/>
        <v>17.331795820420947</v>
      </c>
      <c r="U27" s="44">
        <f t="shared" si="8"/>
        <v>25.996287124789799</v>
      </c>
    </row>
    <row r="28" spans="3:24" x14ac:dyDescent="0.3">
      <c r="O28" s="17">
        <v>6</v>
      </c>
      <c r="P28" s="44">
        <f t="shared" si="8"/>
        <v>1.5069091181037515</v>
      </c>
      <c r="Q28" s="44">
        <f t="shared" si="8"/>
        <v>4.966329702870941</v>
      </c>
      <c r="R28" s="44">
        <f t="shared" si="8"/>
        <v>9.9298461940586495</v>
      </c>
      <c r="S28" s="44">
        <f t="shared" si="8"/>
        <v>15.043772275888404</v>
      </c>
      <c r="T28" s="44">
        <f t="shared" si="8"/>
        <v>30.084731340093576</v>
      </c>
      <c r="U28" s="44">
        <f t="shared" si="8"/>
        <v>45.125690404298751</v>
      </c>
    </row>
    <row r="29" spans="3:24" x14ac:dyDescent="0.3">
      <c r="P29" s="44"/>
      <c r="Q29" s="44"/>
      <c r="R29" s="44"/>
      <c r="S29" s="44"/>
      <c r="T29" s="44"/>
      <c r="U29" s="44"/>
    </row>
    <row r="30" spans="3:24" x14ac:dyDescent="0.3">
      <c r="C30" t="s">
        <v>1262</v>
      </c>
      <c r="N30" t="s">
        <v>974</v>
      </c>
    </row>
  </sheetData>
  <hyperlinks>
    <hyperlink ref="E10" r:id="rId1" display="https://doi.org/10.1128/JB.00615-07" xr:uid="{956854F0-34C8-4933-B326-003E66362078}"/>
  </hyperlinks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C5FE-0AC3-4DE0-9DB3-EF71F450D368}">
  <dimension ref="A1:X31"/>
  <sheetViews>
    <sheetView workbookViewId="0">
      <selection activeCell="K25" sqref="K25"/>
    </sheetView>
  </sheetViews>
  <sheetFormatPr defaultRowHeight="14.4" x14ac:dyDescent="0.3"/>
  <cols>
    <col min="3" max="3" width="18" customWidth="1"/>
    <col min="14" max="14" width="25.109375" customWidth="1"/>
    <col min="16" max="16" width="12" bestFit="1" customWidth="1"/>
  </cols>
  <sheetData>
    <row r="1" spans="1:24" x14ac:dyDescent="0.3">
      <c r="A1" t="s">
        <v>977</v>
      </c>
    </row>
    <row r="3" spans="1:24" x14ac:dyDescent="0.3">
      <c r="C3" s="38" t="s">
        <v>1029</v>
      </c>
      <c r="D3" s="38"/>
      <c r="E3" s="38"/>
      <c r="O3" s="17" t="s">
        <v>945</v>
      </c>
    </row>
    <row r="4" spans="1:24" x14ac:dyDescent="0.3">
      <c r="C4" s="38"/>
      <c r="D4" s="38"/>
      <c r="E4" s="38"/>
      <c r="N4" t="s">
        <v>971</v>
      </c>
      <c r="P4">
        <v>0.1</v>
      </c>
      <c r="Q4">
        <v>0.33</v>
      </c>
      <c r="R4">
        <v>0.66</v>
      </c>
      <c r="S4">
        <v>1</v>
      </c>
      <c r="T4">
        <v>2</v>
      </c>
      <c r="U4">
        <v>3</v>
      </c>
      <c r="V4" t="s">
        <v>944</v>
      </c>
      <c r="X4" t="s">
        <v>432</v>
      </c>
    </row>
    <row r="5" spans="1:24" x14ac:dyDescent="0.3">
      <c r="C5" s="38"/>
      <c r="D5" s="38"/>
      <c r="E5" s="38"/>
      <c r="F5" t="s">
        <v>964</v>
      </c>
      <c r="N5" t="s">
        <v>971</v>
      </c>
      <c r="P5" s="41">
        <f t="shared" ref="P5:U5" si="0">(P4/60)*1000</f>
        <v>1.6666666666666667</v>
      </c>
      <c r="Q5" s="41">
        <f t="shared" si="0"/>
        <v>5.5000000000000009</v>
      </c>
      <c r="R5" s="41">
        <f t="shared" si="0"/>
        <v>11.000000000000002</v>
      </c>
      <c r="S5" s="41">
        <f t="shared" si="0"/>
        <v>16.666666666666668</v>
      </c>
      <c r="T5" s="41">
        <f t="shared" si="0"/>
        <v>33.333333333333336</v>
      </c>
      <c r="U5" s="41">
        <f t="shared" si="0"/>
        <v>50</v>
      </c>
      <c r="V5" t="s">
        <v>983</v>
      </c>
    </row>
    <row r="6" spans="1:24" x14ac:dyDescent="0.3">
      <c r="C6" s="38" t="s">
        <v>1030</v>
      </c>
      <c r="D6" s="38"/>
      <c r="E6" s="38"/>
      <c r="F6" t="s">
        <v>941</v>
      </c>
      <c r="G6" s="85">
        <f>(0.012*1.1*(10^-6))/(3600*(F15)*4*6.1*0.01)</f>
        <v>5.6921675774134784E-10</v>
      </c>
      <c r="H6" t="s">
        <v>942</v>
      </c>
      <c r="I6" t="s">
        <v>976</v>
      </c>
      <c r="N6" t="s">
        <v>972</v>
      </c>
      <c r="O6" s="17">
        <v>7</v>
      </c>
      <c r="P6">
        <f>0.001*(P$5)/(1 + 10^($O6-4.76))</f>
        <v>9.5357928618173001E-6</v>
      </c>
      <c r="Q6">
        <f t="shared" ref="Q6:U10" si="1">0.001*(Q$5)/(1 + 10^($O6-4.76))</f>
        <v>3.1468116443997095E-5</v>
      </c>
      <c r="R6">
        <f t="shared" si="1"/>
        <v>6.293623288799419E-5</v>
      </c>
      <c r="S6">
        <f t="shared" si="1"/>
        <v>9.5357928618173014E-5</v>
      </c>
      <c r="T6">
        <f t="shared" si="1"/>
        <v>1.9071585723634603E-4</v>
      </c>
      <c r="U6">
        <f t="shared" si="1"/>
        <v>2.8607378585451902E-4</v>
      </c>
      <c r="V6" t="s">
        <v>983</v>
      </c>
    </row>
    <row r="7" spans="1:24" x14ac:dyDescent="0.3">
      <c r="C7" s="38" t="s">
        <v>1031</v>
      </c>
      <c r="D7" s="38"/>
      <c r="E7" s="38"/>
      <c r="G7">
        <f>G6*1000</f>
        <v>5.692167577413478E-7</v>
      </c>
      <c r="H7" t="s">
        <v>943</v>
      </c>
      <c r="N7" t="s">
        <v>432</v>
      </c>
      <c r="O7" s="17">
        <v>6.75</v>
      </c>
      <c r="P7">
        <f>0.001*(P$5)/(1 + 10^($O7-4.76))</f>
        <v>1.6882129555985072E-5</v>
      </c>
      <c r="Q7">
        <f t="shared" si="1"/>
        <v>5.5711027534750754E-5</v>
      </c>
      <c r="R7">
        <f t="shared" si="1"/>
        <v>1.1142205506950151E-4</v>
      </c>
      <c r="S7">
        <f t="shared" si="1"/>
        <v>1.6882129555985075E-4</v>
      </c>
      <c r="T7">
        <f t="shared" si="1"/>
        <v>3.376425911197015E-4</v>
      </c>
      <c r="U7">
        <f t="shared" si="1"/>
        <v>5.0646388667955223E-4</v>
      </c>
    </row>
    <row r="8" spans="1:24" x14ac:dyDescent="0.3">
      <c r="C8" s="38" t="s">
        <v>1032</v>
      </c>
      <c r="D8" s="38">
        <f>-1.3838*0.5 + 6.763</f>
        <v>6.0710999999999995</v>
      </c>
      <c r="E8" s="38"/>
      <c r="O8" s="17">
        <v>6.5</v>
      </c>
      <c r="P8">
        <f>0.001*(P$5)/(1 + 10^($O8-4.76))</f>
        <v>2.9786325620436246E-5</v>
      </c>
      <c r="Q8">
        <f t="shared" si="1"/>
        <v>9.8294874547439639E-5</v>
      </c>
      <c r="R8">
        <f t="shared" si="1"/>
        <v>1.9658974909487928E-4</v>
      </c>
      <c r="S8">
        <f t="shared" si="1"/>
        <v>2.9786325620436251E-4</v>
      </c>
      <c r="T8">
        <f t="shared" si="1"/>
        <v>5.9572651240872502E-4</v>
      </c>
      <c r="U8">
        <f t="shared" si="1"/>
        <v>8.9358976861308743E-4</v>
      </c>
    </row>
    <row r="9" spans="1:24" x14ac:dyDescent="0.3">
      <c r="O9" s="17">
        <v>6.25</v>
      </c>
      <c r="P9">
        <f>0.001*(P$5)/(1 + 10^($O9-4.76))</f>
        <v>5.224176575250654E-5</v>
      </c>
      <c r="Q9">
        <f t="shared" si="1"/>
        <v>1.723978269832716E-4</v>
      </c>
      <c r="R9">
        <f t="shared" si="1"/>
        <v>3.447956539665432E-4</v>
      </c>
      <c r="S9">
        <f t="shared" si="1"/>
        <v>5.2241765752506549E-4</v>
      </c>
      <c r="T9">
        <f t="shared" si="1"/>
        <v>1.044835315050131E-3</v>
      </c>
      <c r="U9">
        <f t="shared" si="1"/>
        <v>1.5672529725751963E-3</v>
      </c>
    </row>
    <row r="10" spans="1:24" x14ac:dyDescent="0.3">
      <c r="C10" t="s">
        <v>961</v>
      </c>
      <c r="D10">
        <v>7.2</v>
      </c>
      <c r="E10" s="43" t="s">
        <v>946</v>
      </c>
      <c r="O10" s="17">
        <v>6</v>
      </c>
      <c r="P10">
        <f>0.001*(P$5)/(1 + 10^($O10-4.76))</f>
        <v>9.0688100723125353E-5</v>
      </c>
      <c r="Q10">
        <f t="shared" si="1"/>
        <v>2.9927073238631368E-4</v>
      </c>
      <c r="R10">
        <f t="shared" si="1"/>
        <v>5.9854146477262735E-4</v>
      </c>
      <c r="S10">
        <f t="shared" si="1"/>
        <v>9.0688100723125358E-4</v>
      </c>
      <c r="T10">
        <f t="shared" si="1"/>
        <v>1.8137620144625072E-3</v>
      </c>
      <c r="U10">
        <f t="shared" si="1"/>
        <v>2.7206430216937605E-3</v>
      </c>
    </row>
    <row r="12" spans="1:24" x14ac:dyDescent="0.3">
      <c r="C12" t="s">
        <v>967</v>
      </c>
      <c r="I12" t="s">
        <v>432</v>
      </c>
      <c r="N12" t="s">
        <v>973</v>
      </c>
      <c r="O12" s="17">
        <v>7</v>
      </c>
      <c r="P12">
        <f>P6+$G$7</f>
        <v>1.0105009619558648E-5</v>
      </c>
      <c r="Q12">
        <f t="shared" ref="P12:U16" si="2">Q6+$G$7</f>
        <v>3.2037333201738443E-5</v>
      </c>
      <c r="R12">
        <f t="shared" si="2"/>
        <v>6.3505449645735531E-5</v>
      </c>
      <c r="S12">
        <f t="shared" si="2"/>
        <v>9.5927145375914355E-5</v>
      </c>
      <c r="T12">
        <f t="shared" si="2"/>
        <v>1.9128507399408738E-4</v>
      </c>
      <c r="U12">
        <f t="shared" si="2"/>
        <v>2.8664300261226034E-4</v>
      </c>
      <c r="V12" t="s">
        <v>983</v>
      </c>
    </row>
    <row r="13" spans="1:24" x14ac:dyDescent="0.3">
      <c r="C13" t="s">
        <v>432</v>
      </c>
      <c r="D13" s="17" t="s">
        <v>963</v>
      </c>
      <c r="E13" s="17"/>
      <c r="F13" s="17" t="s">
        <v>962</v>
      </c>
      <c r="G13" s="17" t="s">
        <v>432</v>
      </c>
      <c r="H13" s="17" t="s">
        <v>931</v>
      </c>
      <c r="N13" t="s">
        <v>978</v>
      </c>
      <c r="O13" s="17">
        <v>6.75</v>
      </c>
      <c r="P13">
        <f>P7+$G$7</f>
        <v>1.745134631372642E-5</v>
      </c>
      <c r="Q13">
        <f t="shared" si="2"/>
        <v>5.6280244292492102E-5</v>
      </c>
      <c r="R13">
        <f t="shared" si="2"/>
        <v>1.1199127182724285E-4</v>
      </c>
      <c r="S13">
        <f t="shared" si="2"/>
        <v>1.6939051231759211E-4</v>
      </c>
      <c r="T13">
        <f t="shared" si="2"/>
        <v>3.3821180787744283E-4</v>
      </c>
      <c r="U13">
        <f t="shared" si="2"/>
        <v>5.0703310343729361E-4</v>
      </c>
    </row>
    <row r="14" spans="1:24" x14ac:dyDescent="0.3">
      <c r="C14" t="s">
        <v>189</v>
      </c>
      <c r="D14" s="95">
        <v>7.3000000000000001E-3</v>
      </c>
      <c r="E14" s="17"/>
      <c r="F14" s="95">
        <f>D14*4</f>
        <v>2.92E-2</v>
      </c>
      <c r="G14" s="17"/>
      <c r="H14" s="17">
        <v>3.75</v>
      </c>
      <c r="N14" t="s">
        <v>979</v>
      </c>
      <c r="O14" s="17">
        <v>6.5</v>
      </c>
      <c r="P14">
        <f t="shared" si="2"/>
        <v>3.0355542378177594E-5</v>
      </c>
      <c r="Q14">
        <f t="shared" si="2"/>
        <v>9.886409130518098E-5</v>
      </c>
      <c r="R14">
        <f t="shared" si="2"/>
        <v>1.9715896585262063E-4</v>
      </c>
      <c r="S14">
        <f t="shared" si="2"/>
        <v>2.9843247296210384E-4</v>
      </c>
      <c r="T14">
        <f t="shared" si="2"/>
        <v>5.9629572916646641E-4</v>
      </c>
      <c r="U14">
        <f t="shared" si="2"/>
        <v>8.9415898537082881E-4</v>
      </c>
    </row>
    <row r="15" spans="1:24" x14ac:dyDescent="0.3">
      <c r="C15" t="s">
        <v>173</v>
      </c>
      <c r="D15" s="95">
        <f>0.0066</f>
        <v>6.6E-3</v>
      </c>
      <c r="E15" s="17"/>
      <c r="F15" s="95">
        <f>D15*4</f>
        <v>2.64E-2</v>
      </c>
      <c r="G15" s="17"/>
      <c r="H15" s="17">
        <v>4.76</v>
      </c>
      <c r="O15" s="17">
        <v>6.25</v>
      </c>
      <c r="P15">
        <f t="shared" si="2"/>
        <v>5.2810982510247888E-5</v>
      </c>
      <c r="Q15">
        <f t="shared" si="2"/>
        <v>1.7296704374101295E-4</v>
      </c>
      <c r="R15">
        <f t="shared" si="2"/>
        <v>3.4536487072428453E-4</v>
      </c>
      <c r="S15">
        <f t="shared" si="2"/>
        <v>5.2298687428280687E-4</v>
      </c>
      <c r="T15">
        <f t="shared" si="2"/>
        <v>1.0454045318078723E-3</v>
      </c>
      <c r="U15">
        <f t="shared" si="2"/>
        <v>1.5678221893329375E-3</v>
      </c>
    </row>
    <row r="16" spans="1:24" x14ac:dyDescent="0.3">
      <c r="C16" t="s">
        <v>206</v>
      </c>
      <c r="D16" s="95">
        <v>5.0000000000000002E-5</v>
      </c>
      <c r="E16" s="17"/>
      <c r="F16" s="95">
        <f>D16*4</f>
        <v>2.0000000000000001E-4</v>
      </c>
      <c r="G16" s="17"/>
      <c r="H16" s="17">
        <v>3.86</v>
      </c>
      <c r="O16" s="17">
        <v>6</v>
      </c>
      <c r="P16">
        <f t="shared" si="2"/>
        <v>9.1257317480866694E-5</v>
      </c>
      <c r="Q16">
        <f t="shared" si="2"/>
        <v>2.99839949144055E-4</v>
      </c>
      <c r="R16">
        <f t="shared" si="2"/>
        <v>5.9911068153036874E-4</v>
      </c>
      <c r="S16">
        <f t="shared" si="2"/>
        <v>9.0745022398899496E-4</v>
      </c>
      <c r="T16">
        <f t="shared" si="2"/>
        <v>1.8143312312202484E-3</v>
      </c>
      <c r="U16">
        <f t="shared" si="2"/>
        <v>2.7212122384515018E-3</v>
      </c>
    </row>
    <row r="17" spans="3:24" x14ac:dyDescent="0.3">
      <c r="D17" t="s">
        <v>966</v>
      </c>
      <c r="N17" t="s">
        <v>971</v>
      </c>
      <c r="O17" s="17" t="s">
        <v>945</v>
      </c>
      <c r="P17" s="17">
        <v>0.1</v>
      </c>
      <c r="Q17" s="17">
        <v>0.33</v>
      </c>
      <c r="R17" s="17">
        <v>0.66</v>
      </c>
      <c r="S17" s="17">
        <v>1</v>
      </c>
      <c r="T17" s="17">
        <v>2</v>
      </c>
      <c r="U17" s="17">
        <v>3</v>
      </c>
      <c r="V17" t="s">
        <v>944</v>
      </c>
    </row>
    <row r="18" spans="3:24" x14ac:dyDescent="0.3">
      <c r="D18" t="s">
        <v>969</v>
      </c>
      <c r="N18" t="s">
        <v>970</v>
      </c>
      <c r="O18" s="17">
        <v>7</v>
      </c>
      <c r="P18" s="96">
        <f>1000*P12*(1 + 10^(7.2-4.76))</f>
        <v>2.7932557637892339</v>
      </c>
      <c r="Q18" s="96">
        <f t="shared" ref="Q18:T19" si="3">1000*Q12*(1 + 10^(7.2-4.76))</f>
        <v>8.8558516014654369</v>
      </c>
      <c r="R18" s="96">
        <f t="shared" si="3"/>
        <v>17.554358672913899</v>
      </c>
      <c r="S18" s="96">
        <f t="shared" si="3"/>
        <v>26.516456867739596</v>
      </c>
      <c r="T18" s="96">
        <f t="shared" si="3"/>
        <v>52.87556920546222</v>
      </c>
      <c r="U18" s="97">
        <f>1000*U12*(1 + 10^(7.2-4.76))</f>
        <v>79.23468154318482</v>
      </c>
      <c r="V18" t="s">
        <v>983</v>
      </c>
      <c r="X18" t="s">
        <v>984</v>
      </c>
    </row>
    <row r="19" spans="3:24" x14ac:dyDescent="0.3">
      <c r="E19" t="s">
        <v>968</v>
      </c>
      <c r="N19" t="s">
        <v>980</v>
      </c>
      <c r="O19" s="17">
        <v>6.75</v>
      </c>
      <c r="P19" s="96">
        <f t="shared" ref="P19:R22" si="4">1000*P13*(1 + 10^(7.2-4.76))</f>
        <v>4.8239512392297339</v>
      </c>
      <c r="Q19" s="96">
        <f t="shared" si="4"/>
        <v>15.557146670419092</v>
      </c>
      <c r="R19" s="96">
        <f t="shared" si="4"/>
        <v>30.95694881082121</v>
      </c>
      <c r="S19" s="96">
        <f t="shared" si="3"/>
        <v>46.823411622144604</v>
      </c>
      <c r="T19" s="97">
        <f>1000*T13*(1 + 10^(7.2-4.76))</f>
        <v>93.489478714272224</v>
      </c>
      <c r="U19" s="98">
        <f>1000*U13*(1 + 10^(7.2-4.76))</f>
        <v>140.15554580639986</v>
      </c>
      <c r="X19" t="s">
        <v>985</v>
      </c>
    </row>
    <row r="20" spans="3:24" x14ac:dyDescent="0.3">
      <c r="N20" t="s">
        <v>981</v>
      </c>
      <c r="O20" s="17">
        <v>6.5</v>
      </c>
      <c r="P20" s="96">
        <f t="shared" si="4"/>
        <v>8.3909661547156738</v>
      </c>
      <c r="Q20" s="96">
        <f t="shared" si="4"/>
        <v>27.328295891522693</v>
      </c>
      <c r="R20" s="96">
        <f t="shared" si="4"/>
        <v>54.499247253028422</v>
      </c>
      <c r="S20" s="97">
        <f>1000*S14*(1 + 10^(7.2-4.76))</f>
        <v>82.493560777003992</v>
      </c>
      <c r="T20" s="98">
        <f t="shared" ref="T20:U22" si="5">1000*T14*(1 + 10^(7.2-4.76))</f>
        <v>164.82977702399106</v>
      </c>
      <c r="U20" s="98">
        <f t="shared" si="5"/>
        <v>247.16599327097805</v>
      </c>
      <c r="X20" t="s">
        <v>986</v>
      </c>
    </row>
    <row r="21" spans="3:24" x14ac:dyDescent="0.3">
      <c r="C21" t="s">
        <v>965</v>
      </c>
      <c r="O21" s="17">
        <v>6.25</v>
      </c>
      <c r="P21" s="96">
        <f t="shared" si="4"/>
        <v>14.598163370631731</v>
      </c>
      <c r="Q21" s="96">
        <f t="shared" si="4"/>
        <v>47.812046704045692</v>
      </c>
      <c r="R21" s="97">
        <f>1000*R15*(1 + 10^(7.2-4.76))</f>
        <v>95.466748878074384</v>
      </c>
      <c r="S21" s="98">
        <f t="shared" ref="R21:T22" si="6">1000*S15*(1 + 10^(7.2-4.76))</f>
        <v>144.5655329361646</v>
      </c>
      <c r="T21" s="98">
        <f t="shared" si="5"/>
        <v>288.97372134231216</v>
      </c>
      <c r="U21" s="98">
        <f t="shared" si="5"/>
        <v>433.3819097484598</v>
      </c>
    </row>
    <row r="22" spans="3:24" x14ac:dyDescent="0.3">
      <c r="O22" s="17">
        <v>6</v>
      </c>
      <c r="P22" s="96">
        <f t="shared" si="4"/>
        <v>25.225609637025592</v>
      </c>
      <c r="Q22" s="97">
        <f>1000*Q16*(1 + 10^(7.2-4.76))</f>
        <v>82.882619383145411</v>
      </c>
      <c r="R22" s="98">
        <f t="shared" si="6"/>
        <v>165.60789423627389</v>
      </c>
      <c r="S22" s="98">
        <f t="shared" si="6"/>
        <v>250.83999560010321</v>
      </c>
      <c r="T22" s="98">
        <f t="shared" si="6"/>
        <v>501.52264667018937</v>
      </c>
      <c r="U22" s="98">
        <f t="shared" si="5"/>
        <v>752.20529774027545</v>
      </c>
    </row>
    <row r="24" spans="3:24" x14ac:dyDescent="0.3">
      <c r="C24" t="s">
        <v>1260</v>
      </c>
      <c r="N24" t="s">
        <v>970</v>
      </c>
      <c r="O24" s="17">
        <v>7</v>
      </c>
      <c r="P24" s="44">
        <f t="shared" ref="P24:U28" si="7">P18*60</f>
        <v>167.59534582735404</v>
      </c>
      <c r="Q24" s="44">
        <f t="shared" si="7"/>
        <v>531.35109608792618</v>
      </c>
      <c r="R24" s="44">
        <f t="shared" si="7"/>
        <v>1053.2615203748339</v>
      </c>
      <c r="S24" s="44">
        <f t="shared" si="7"/>
        <v>1590.9874120643758</v>
      </c>
      <c r="T24" s="44">
        <f t="shared" si="7"/>
        <v>3172.5341523277334</v>
      </c>
      <c r="U24" s="44">
        <f t="shared" si="7"/>
        <v>4754.0808925910897</v>
      </c>
      <c r="V24" t="s">
        <v>930</v>
      </c>
    </row>
    <row r="25" spans="3:24" x14ac:dyDescent="0.3">
      <c r="O25" s="17">
        <v>6.75</v>
      </c>
      <c r="P25" s="44">
        <f t="shared" si="7"/>
        <v>289.43707435378406</v>
      </c>
      <c r="Q25" s="44">
        <f t="shared" si="7"/>
        <v>933.42880022514555</v>
      </c>
      <c r="R25" s="44">
        <f t="shared" si="7"/>
        <v>1857.4169286492727</v>
      </c>
      <c r="S25" s="44">
        <f t="shared" si="7"/>
        <v>2809.4046973286763</v>
      </c>
      <c r="T25" s="44">
        <f t="shared" si="7"/>
        <v>5609.3687228563331</v>
      </c>
      <c r="U25" s="44">
        <f t="shared" si="7"/>
        <v>8409.3327483839912</v>
      </c>
    </row>
    <row r="26" spans="3:24" x14ac:dyDescent="0.3">
      <c r="O26" s="17">
        <v>6.5</v>
      </c>
      <c r="P26" s="44">
        <f t="shared" si="7"/>
        <v>503.45796928294044</v>
      </c>
      <c r="Q26" s="44">
        <f t="shared" si="7"/>
        <v>1639.6977534913615</v>
      </c>
      <c r="R26" s="44">
        <f t="shared" si="7"/>
        <v>3269.9548351817052</v>
      </c>
      <c r="S26" s="44">
        <f t="shared" si="7"/>
        <v>4949.6136466202397</v>
      </c>
      <c r="T26" s="44">
        <f t="shared" si="7"/>
        <v>9889.7866214394635</v>
      </c>
      <c r="U26" s="44">
        <f t="shared" si="7"/>
        <v>14829.959596258683</v>
      </c>
    </row>
    <row r="27" spans="3:24" x14ac:dyDescent="0.3">
      <c r="C27" t="s">
        <v>1261</v>
      </c>
      <c r="O27" s="17">
        <v>6.25</v>
      </c>
      <c r="P27" s="44">
        <f t="shared" si="7"/>
        <v>875.88980223790384</v>
      </c>
      <c r="Q27" s="44">
        <f t="shared" si="7"/>
        <v>2868.7228022427416</v>
      </c>
      <c r="R27" s="44">
        <f t="shared" si="7"/>
        <v>5728.0049326844628</v>
      </c>
      <c r="S27" s="44">
        <f t="shared" si="7"/>
        <v>8673.9319761698753</v>
      </c>
      <c r="T27" s="44">
        <f t="shared" si="7"/>
        <v>17338.423280538729</v>
      </c>
      <c r="U27" s="44">
        <f t="shared" si="7"/>
        <v>26002.914584907587</v>
      </c>
    </row>
    <row r="28" spans="3:24" x14ac:dyDescent="0.3">
      <c r="O28" s="17">
        <v>6</v>
      </c>
      <c r="P28" s="44">
        <f t="shared" si="7"/>
        <v>1513.5365782215356</v>
      </c>
      <c r="Q28" s="44">
        <f t="shared" si="7"/>
        <v>4972.957162988725</v>
      </c>
      <c r="R28" s="44">
        <f t="shared" si="7"/>
        <v>9936.4736541764341</v>
      </c>
      <c r="S28" s="44">
        <f t="shared" si="7"/>
        <v>15050.399736006193</v>
      </c>
      <c r="T28" s="44">
        <f t="shared" si="7"/>
        <v>30091.358800211361</v>
      </c>
      <c r="U28" s="44">
        <f t="shared" si="7"/>
        <v>45132.317864416531</v>
      </c>
    </row>
    <row r="30" spans="3:24" x14ac:dyDescent="0.3">
      <c r="C30" t="s">
        <v>1262</v>
      </c>
      <c r="N30" t="s">
        <v>974</v>
      </c>
    </row>
    <row r="31" spans="3:24" x14ac:dyDescent="0.3">
      <c r="P31" t="s">
        <v>1033</v>
      </c>
    </row>
  </sheetData>
  <hyperlinks>
    <hyperlink ref="E10" r:id="rId1" display="https://doi.org/10.1128/JB.00615-07" xr:uid="{64F5B819-AEC9-491E-86BB-85EF98FEC2CA}"/>
  </hyperlinks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7B4F-C676-4A2D-A341-0AC1046B468F}">
  <dimension ref="A1:TH237"/>
  <sheetViews>
    <sheetView zoomScaleNormal="100" workbookViewId="0"/>
  </sheetViews>
  <sheetFormatPr defaultRowHeight="14.4" x14ac:dyDescent="0.3"/>
  <cols>
    <col min="21" max="21" width="9" customWidth="1"/>
    <col min="461" max="461" width="9.109375" style="102"/>
    <col min="462" max="462" width="18.33203125" style="102" customWidth="1"/>
    <col min="471" max="471" width="14.88671875" bestFit="1" customWidth="1"/>
  </cols>
  <sheetData>
    <row r="1" spans="1:488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1</v>
      </c>
      <c r="V1">
        <v>2</v>
      </c>
      <c r="W1">
        <v>3</v>
      </c>
      <c r="X1">
        <v>4</v>
      </c>
      <c r="Y1">
        <v>5</v>
      </c>
      <c r="Z1">
        <v>6</v>
      </c>
      <c r="AA1">
        <v>7</v>
      </c>
      <c r="AB1">
        <v>8</v>
      </c>
      <c r="AC1">
        <v>9</v>
      </c>
      <c r="AD1">
        <v>10</v>
      </c>
      <c r="AE1">
        <v>11</v>
      </c>
      <c r="AF1">
        <v>12</v>
      </c>
      <c r="AG1">
        <v>13</v>
      </c>
      <c r="AH1">
        <v>14</v>
      </c>
      <c r="AI1">
        <v>15</v>
      </c>
      <c r="AJ1">
        <v>16</v>
      </c>
      <c r="AK1">
        <v>17</v>
      </c>
      <c r="AL1">
        <v>18</v>
      </c>
      <c r="AM1">
        <v>19</v>
      </c>
      <c r="AN1">
        <v>20</v>
      </c>
      <c r="AO1">
        <v>1</v>
      </c>
      <c r="AP1">
        <v>2</v>
      </c>
      <c r="AQ1">
        <v>3</v>
      </c>
      <c r="AR1">
        <v>4</v>
      </c>
      <c r="AS1">
        <v>5</v>
      </c>
      <c r="AT1">
        <v>6</v>
      </c>
      <c r="AU1">
        <v>7</v>
      </c>
      <c r="AV1">
        <v>8</v>
      </c>
      <c r="AW1">
        <v>9</v>
      </c>
      <c r="AX1">
        <v>10</v>
      </c>
      <c r="AY1">
        <v>11</v>
      </c>
      <c r="AZ1">
        <v>12</v>
      </c>
      <c r="BA1">
        <v>13</v>
      </c>
      <c r="BB1">
        <v>14</v>
      </c>
      <c r="BC1">
        <v>15</v>
      </c>
      <c r="BD1">
        <v>16</v>
      </c>
      <c r="BE1">
        <v>17</v>
      </c>
      <c r="BF1">
        <v>18</v>
      </c>
      <c r="BG1">
        <v>19</v>
      </c>
      <c r="BH1">
        <v>20</v>
      </c>
      <c r="BI1">
        <v>1</v>
      </c>
      <c r="BJ1">
        <v>2</v>
      </c>
      <c r="BK1">
        <v>3</v>
      </c>
      <c r="BL1">
        <v>4</v>
      </c>
      <c r="BM1">
        <v>5</v>
      </c>
      <c r="BN1">
        <v>6</v>
      </c>
      <c r="BO1">
        <v>7</v>
      </c>
      <c r="BP1">
        <v>8</v>
      </c>
      <c r="BQ1">
        <v>9</v>
      </c>
      <c r="BR1">
        <v>10</v>
      </c>
      <c r="BS1">
        <v>11</v>
      </c>
      <c r="BT1">
        <v>12</v>
      </c>
      <c r="BU1">
        <v>13</v>
      </c>
      <c r="BV1">
        <v>14</v>
      </c>
      <c r="BW1">
        <v>15</v>
      </c>
      <c r="BX1">
        <v>16</v>
      </c>
      <c r="BY1">
        <v>17</v>
      </c>
      <c r="BZ1">
        <v>18</v>
      </c>
      <c r="CA1">
        <v>19</v>
      </c>
      <c r="CB1">
        <v>20</v>
      </c>
      <c r="CC1">
        <v>1</v>
      </c>
      <c r="CD1">
        <v>2</v>
      </c>
      <c r="CE1">
        <v>3</v>
      </c>
      <c r="CF1">
        <v>4</v>
      </c>
      <c r="CG1">
        <v>5</v>
      </c>
      <c r="CH1">
        <v>6</v>
      </c>
      <c r="CI1">
        <v>7</v>
      </c>
      <c r="CJ1">
        <v>8</v>
      </c>
      <c r="CK1">
        <v>9</v>
      </c>
      <c r="CL1">
        <v>10</v>
      </c>
      <c r="CM1">
        <v>11</v>
      </c>
      <c r="CN1">
        <v>12</v>
      </c>
      <c r="CO1">
        <v>13</v>
      </c>
      <c r="CP1">
        <v>14</v>
      </c>
      <c r="CQ1">
        <v>15</v>
      </c>
      <c r="CR1">
        <v>16</v>
      </c>
      <c r="CS1">
        <v>17</v>
      </c>
      <c r="CT1">
        <v>18</v>
      </c>
      <c r="CU1">
        <v>19</v>
      </c>
      <c r="CV1">
        <v>20</v>
      </c>
      <c r="CW1">
        <v>1</v>
      </c>
      <c r="CX1">
        <v>2</v>
      </c>
      <c r="CY1">
        <v>3</v>
      </c>
      <c r="CZ1">
        <v>4</v>
      </c>
      <c r="DA1">
        <v>5</v>
      </c>
      <c r="DB1">
        <v>6</v>
      </c>
      <c r="DC1">
        <v>7</v>
      </c>
      <c r="DD1">
        <v>8</v>
      </c>
      <c r="DE1">
        <v>9</v>
      </c>
      <c r="DF1">
        <v>10</v>
      </c>
      <c r="DG1">
        <v>11</v>
      </c>
      <c r="DH1">
        <v>12</v>
      </c>
      <c r="DI1">
        <v>13</v>
      </c>
      <c r="DJ1">
        <v>14</v>
      </c>
      <c r="DK1">
        <v>15</v>
      </c>
      <c r="DL1">
        <v>16</v>
      </c>
      <c r="DM1">
        <v>17</v>
      </c>
      <c r="DN1">
        <v>18</v>
      </c>
      <c r="DO1">
        <v>19</v>
      </c>
      <c r="DP1">
        <v>20</v>
      </c>
      <c r="DQ1">
        <v>1</v>
      </c>
      <c r="DR1">
        <v>2</v>
      </c>
      <c r="DS1">
        <v>3</v>
      </c>
      <c r="DT1">
        <v>4</v>
      </c>
      <c r="DU1">
        <v>5</v>
      </c>
      <c r="DV1">
        <v>6</v>
      </c>
      <c r="DW1">
        <v>7</v>
      </c>
      <c r="DX1">
        <v>8</v>
      </c>
      <c r="DY1">
        <v>9</v>
      </c>
      <c r="DZ1">
        <v>10</v>
      </c>
      <c r="EA1">
        <v>11</v>
      </c>
      <c r="EB1">
        <v>12</v>
      </c>
      <c r="EC1">
        <v>13</v>
      </c>
      <c r="ED1">
        <v>14</v>
      </c>
      <c r="EE1">
        <v>15</v>
      </c>
      <c r="EF1">
        <v>16</v>
      </c>
      <c r="EG1">
        <v>17</v>
      </c>
      <c r="EH1">
        <v>18</v>
      </c>
      <c r="EI1">
        <v>19</v>
      </c>
      <c r="EJ1">
        <v>20</v>
      </c>
      <c r="EK1">
        <v>1</v>
      </c>
      <c r="EL1">
        <v>2</v>
      </c>
      <c r="EM1">
        <v>3</v>
      </c>
      <c r="EN1">
        <v>4</v>
      </c>
      <c r="EO1">
        <v>5</v>
      </c>
      <c r="EP1">
        <v>6</v>
      </c>
      <c r="EQ1">
        <v>7</v>
      </c>
      <c r="ER1">
        <v>8</v>
      </c>
      <c r="ES1">
        <v>9</v>
      </c>
      <c r="ET1">
        <v>10</v>
      </c>
      <c r="EU1">
        <v>11</v>
      </c>
      <c r="EV1">
        <v>12</v>
      </c>
      <c r="EW1">
        <v>13</v>
      </c>
      <c r="EX1">
        <v>14</v>
      </c>
      <c r="EY1">
        <v>15</v>
      </c>
      <c r="EZ1">
        <v>16</v>
      </c>
      <c r="FA1">
        <v>17</v>
      </c>
      <c r="FB1">
        <v>18</v>
      </c>
      <c r="FC1">
        <v>19</v>
      </c>
      <c r="FD1">
        <v>20</v>
      </c>
      <c r="FE1">
        <v>1</v>
      </c>
      <c r="FF1">
        <v>2</v>
      </c>
      <c r="FG1">
        <v>3</v>
      </c>
      <c r="FH1">
        <v>4</v>
      </c>
      <c r="FI1">
        <v>5</v>
      </c>
      <c r="FJ1">
        <v>6</v>
      </c>
      <c r="FK1">
        <v>7</v>
      </c>
      <c r="FL1">
        <v>8</v>
      </c>
      <c r="FM1">
        <v>9</v>
      </c>
      <c r="FN1">
        <v>10</v>
      </c>
      <c r="FO1">
        <v>11</v>
      </c>
      <c r="FP1">
        <v>12</v>
      </c>
      <c r="FQ1">
        <v>13</v>
      </c>
      <c r="FR1">
        <v>14</v>
      </c>
      <c r="FS1">
        <v>15</v>
      </c>
      <c r="FT1">
        <v>16</v>
      </c>
      <c r="FU1">
        <v>17</v>
      </c>
      <c r="FV1">
        <v>18</v>
      </c>
      <c r="FW1">
        <v>19</v>
      </c>
      <c r="FX1">
        <v>20</v>
      </c>
      <c r="FY1">
        <v>1</v>
      </c>
      <c r="FZ1">
        <v>2</v>
      </c>
      <c r="GA1">
        <v>3</v>
      </c>
      <c r="GB1">
        <v>4</v>
      </c>
      <c r="GC1">
        <v>5</v>
      </c>
      <c r="GD1">
        <v>6</v>
      </c>
      <c r="GE1">
        <v>7</v>
      </c>
      <c r="GF1">
        <v>8</v>
      </c>
      <c r="GG1">
        <v>9</v>
      </c>
      <c r="GH1">
        <v>10</v>
      </c>
      <c r="GI1">
        <v>11</v>
      </c>
      <c r="GJ1">
        <v>12</v>
      </c>
      <c r="GK1">
        <v>13</v>
      </c>
      <c r="GL1">
        <v>14</v>
      </c>
      <c r="GM1">
        <v>15</v>
      </c>
      <c r="GN1">
        <v>16</v>
      </c>
      <c r="GO1">
        <v>17</v>
      </c>
      <c r="GP1">
        <v>18</v>
      </c>
      <c r="GQ1">
        <v>19</v>
      </c>
      <c r="GR1">
        <v>20</v>
      </c>
      <c r="GS1">
        <v>1</v>
      </c>
      <c r="GT1">
        <v>2</v>
      </c>
      <c r="GU1">
        <v>3</v>
      </c>
      <c r="GV1">
        <v>4</v>
      </c>
      <c r="GW1">
        <v>5</v>
      </c>
      <c r="GX1">
        <v>6</v>
      </c>
      <c r="GY1">
        <v>7</v>
      </c>
      <c r="GZ1">
        <v>8</v>
      </c>
      <c r="HA1">
        <v>9</v>
      </c>
      <c r="HB1">
        <v>10</v>
      </c>
      <c r="HC1">
        <v>11</v>
      </c>
      <c r="HD1">
        <v>12</v>
      </c>
      <c r="HE1">
        <v>13</v>
      </c>
      <c r="HF1">
        <v>14</v>
      </c>
      <c r="HG1">
        <v>15</v>
      </c>
      <c r="HH1">
        <v>16</v>
      </c>
      <c r="HI1">
        <v>17</v>
      </c>
      <c r="HJ1">
        <v>18</v>
      </c>
      <c r="HK1">
        <v>19</v>
      </c>
      <c r="HL1">
        <v>20</v>
      </c>
      <c r="HM1">
        <v>1</v>
      </c>
      <c r="HN1">
        <v>2</v>
      </c>
      <c r="HO1">
        <v>3</v>
      </c>
      <c r="HP1">
        <v>4</v>
      </c>
      <c r="HQ1">
        <v>5</v>
      </c>
      <c r="HR1">
        <v>6</v>
      </c>
      <c r="HS1">
        <v>7</v>
      </c>
      <c r="HT1">
        <v>8</v>
      </c>
      <c r="HU1">
        <v>9</v>
      </c>
      <c r="HV1">
        <v>10</v>
      </c>
      <c r="HW1">
        <v>11</v>
      </c>
      <c r="HX1">
        <v>12</v>
      </c>
      <c r="HY1">
        <v>13</v>
      </c>
      <c r="HZ1">
        <v>14</v>
      </c>
      <c r="IA1">
        <v>15</v>
      </c>
      <c r="IB1">
        <v>16</v>
      </c>
      <c r="IC1">
        <v>17</v>
      </c>
      <c r="ID1">
        <v>18</v>
      </c>
      <c r="IE1">
        <v>19</v>
      </c>
      <c r="IF1">
        <v>20</v>
      </c>
      <c r="IG1">
        <v>1</v>
      </c>
      <c r="IH1">
        <v>2</v>
      </c>
      <c r="II1">
        <v>3</v>
      </c>
      <c r="IJ1">
        <v>4</v>
      </c>
      <c r="IK1">
        <v>5</v>
      </c>
      <c r="IL1">
        <v>6</v>
      </c>
      <c r="IM1">
        <v>7</v>
      </c>
      <c r="IN1">
        <v>8</v>
      </c>
      <c r="IO1">
        <v>9</v>
      </c>
      <c r="IP1">
        <v>10</v>
      </c>
      <c r="IQ1">
        <v>11</v>
      </c>
      <c r="IR1">
        <v>12</v>
      </c>
      <c r="IS1">
        <v>13</v>
      </c>
      <c r="IT1">
        <v>14</v>
      </c>
      <c r="IU1">
        <v>15</v>
      </c>
      <c r="IV1">
        <v>16</v>
      </c>
      <c r="IW1">
        <v>17</v>
      </c>
      <c r="IX1">
        <v>18</v>
      </c>
      <c r="IY1">
        <v>19</v>
      </c>
      <c r="IZ1">
        <v>20</v>
      </c>
      <c r="JA1">
        <v>1</v>
      </c>
      <c r="JB1">
        <v>2</v>
      </c>
      <c r="JC1">
        <v>3</v>
      </c>
      <c r="JD1">
        <v>4</v>
      </c>
      <c r="JE1">
        <v>5</v>
      </c>
      <c r="JF1">
        <v>6</v>
      </c>
      <c r="JG1">
        <v>7</v>
      </c>
      <c r="JH1">
        <v>8</v>
      </c>
      <c r="JI1">
        <v>9</v>
      </c>
      <c r="JJ1">
        <v>10</v>
      </c>
      <c r="JK1">
        <v>11</v>
      </c>
      <c r="JL1">
        <v>12</v>
      </c>
      <c r="JM1">
        <v>13</v>
      </c>
      <c r="JN1">
        <v>14</v>
      </c>
      <c r="JO1">
        <v>15</v>
      </c>
      <c r="JP1">
        <v>16</v>
      </c>
      <c r="JQ1">
        <v>17</v>
      </c>
      <c r="JR1">
        <v>18</v>
      </c>
      <c r="JS1">
        <v>19</v>
      </c>
      <c r="JT1">
        <v>20</v>
      </c>
      <c r="JU1">
        <v>1</v>
      </c>
      <c r="JV1">
        <v>2</v>
      </c>
      <c r="JW1">
        <v>3</v>
      </c>
      <c r="JX1">
        <v>4</v>
      </c>
      <c r="JY1">
        <v>5</v>
      </c>
      <c r="JZ1">
        <v>6</v>
      </c>
      <c r="KA1">
        <v>7</v>
      </c>
      <c r="KB1">
        <v>8</v>
      </c>
      <c r="KC1">
        <v>9</v>
      </c>
      <c r="KD1">
        <v>10</v>
      </c>
      <c r="KE1">
        <v>11</v>
      </c>
      <c r="KF1">
        <v>12</v>
      </c>
      <c r="KG1">
        <v>13</v>
      </c>
      <c r="KH1">
        <v>14</v>
      </c>
      <c r="KI1">
        <v>15</v>
      </c>
      <c r="KJ1">
        <v>16</v>
      </c>
      <c r="KK1">
        <v>17</v>
      </c>
      <c r="KL1">
        <v>18</v>
      </c>
      <c r="KM1">
        <v>19</v>
      </c>
      <c r="KN1">
        <v>20</v>
      </c>
      <c r="KO1">
        <v>1</v>
      </c>
      <c r="KP1">
        <v>2</v>
      </c>
      <c r="KQ1">
        <v>3</v>
      </c>
      <c r="KR1">
        <v>4</v>
      </c>
      <c r="KS1">
        <v>5</v>
      </c>
      <c r="KT1">
        <v>6</v>
      </c>
      <c r="KU1">
        <v>7</v>
      </c>
      <c r="KV1">
        <v>8</v>
      </c>
      <c r="KW1">
        <v>9</v>
      </c>
      <c r="KX1">
        <v>10</v>
      </c>
      <c r="KY1">
        <v>11</v>
      </c>
      <c r="KZ1">
        <v>12</v>
      </c>
      <c r="LA1">
        <v>13</v>
      </c>
      <c r="LB1">
        <v>14</v>
      </c>
      <c r="LC1">
        <v>15</v>
      </c>
      <c r="LD1">
        <v>16</v>
      </c>
      <c r="LE1">
        <v>17</v>
      </c>
      <c r="LF1">
        <v>18</v>
      </c>
      <c r="LG1">
        <v>19</v>
      </c>
      <c r="LH1">
        <v>20</v>
      </c>
      <c r="LI1">
        <v>1</v>
      </c>
      <c r="LJ1">
        <v>2</v>
      </c>
      <c r="LK1">
        <v>3</v>
      </c>
      <c r="LL1">
        <v>4</v>
      </c>
      <c r="LM1">
        <v>5</v>
      </c>
      <c r="LN1">
        <v>6</v>
      </c>
      <c r="LO1">
        <v>7</v>
      </c>
      <c r="LP1">
        <v>8</v>
      </c>
      <c r="LQ1">
        <v>9</v>
      </c>
      <c r="LR1">
        <v>10</v>
      </c>
      <c r="LS1">
        <v>11</v>
      </c>
      <c r="LT1">
        <v>12</v>
      </c>
      <c r="LU1">
        <v>13</v>
      </c>
      <c r="LV1">
        <v>14</v>
      </c>
      <c r="LW1">
        <v>15</v>
      </c>
      <c r="LX1">
        <v>16</v>
      </c>
      <c r="LY1">
        <v>17</v>
      </c>
      <c r="LZ1">
        <v>18</v>
      </c>
      <c r="MA1">
        <v>19</v>
      </c>
      <c r="MB1">
        <v>20</v>
      </c>
      <c r="MC1">
        <v>1</v>
      </c>
      <c r="MD1">
        <v>2</v>
      </c>
      <c r="ME1">
        <v>3</v>
      </c>
      <c r="MF1">
        <v>4</v>
      </c>
      <c r="MG1">
        <v>5</v>
      </c>
      <c r="MH1">
        <v>6</v>
      </c>
      <c r="MI1">
        <v>7</v>
      </c>
      <c r="MJ1">
        <v>8</v>
      </c>
      <c r="MK1">
        <v>9</v>
      </c>
      <c r="ML1">
        <v>10</v>
      </c>
      <c r="MM1">
        <v>11</v>
      </c>
      <c r="MN1">
        <v>12</v>
      </c>
      <c r="MO1">
        <v>13</v>
      </c>
      <c r="MP1">
        <v>14</v>
      </c>
      <c r="MQ1">
        <v>15</v>
      </c>
      <c r="MR1">
        <v>16</v>
      </c>
      <c r="MS1">
        <v>17</v>
      </c>
      <c r="MT1">
        <v>18</v>
      </c>
      <c r="MU1">
        <v>19</v>
      </c>
      <c r="MV1">
        <v>20</v>
      </c>
      <c r="MW1">
        <v>1</v>
      </c>
      <c r="MX1">
        <v>2</v>
      </c>
      <c r="MY1">
        <v>3</v>
      </c>
      <c r="MZ1">
        <v>4</v>
      </c>
      <c r="NA1">
        <v>5</v>
      </c>
      <c r="NB1">
        <v>6</v>
      </c>
      <c r="NC1">
        <v>7</v>
      </c>
      <c r="ND1">
        <v>8</v>
      </c>
      <c r="NE1">
        <v>9</v>
      </c>
      <c r="NF1">
        <v>10</v>
      </c>
      <c r="NG1">
        <v>11</v>
      </c>
      <c r="NH1">
        <v>12</v>
      </c>
      <c r="NI1">
        <v>13</v>
      </c>
      <c r="NJ1">
        <v>14</v>
      </c>
      <c r="NK1">
        <v>15</v>
      </c>
      <c r="NL1">
        <v>16</v>
      </c>
      <c r="NM1">
        <v>17</v>
      </c>
      <c r="NN1">
        <v>18</v>
      </c>
      <c r="NO1">
        <v>19</v>
      </c>
      <c r="NP1">
        <v>20</v>
      </c>
      <c r="NQ1">
        <v>1</v>
      </c>
      <c r="NR1">
        <v>2</v>
      </c>
      <c r="NS1">
        <v>3</v>
      </c>
      <c r="NT1">
        <v>4</v>
      </c>
      <c r="NU1">
        <v>5</v>
      </c>
      <c r="NV1">
        <v>6</v>
      </c>
      <c r="NW1">
        <v>7</v>
      </c>
      <c r="NX1">
        <v>8</v>
      </c>
      <c r="NY1">
        <v>9</v>
      </c>
      <c r="NZ1">
        <v>10</v>
      </c>
      <c r="OA1">
        <v>11</v>
      </c>
      <c r="OB1">
        <v>12</v>
      </c>
      <c r="OC1">
        <v>13</v>
      </c>
      <c r="OD1">
        <v>14</v>
      </c>
      <c r="OE1">
        <v>15</v>
      </c>
      <c r="OF1">
        <v>16</v>
      </c>
      <c r="OG1">
        <v>17</v>
      </c>
      <c r="OH1">
        <v>18</v>
      </c>
      <c r="OI1">
        <v>19</v>
      </c>
      <c r="OJ1">
        <v>20</v>
      </c>
      <c r="OK1">
        <v>1</v>
      </c>
      <c r="OL1">
        <v>2</v>
      </c>
      <c r="OM1">
        <v>3</v>
      </c>
      <c r="ON1">
        <v>4</v>
      </c>
      <c r="OO1">
        <v>5</v>
      </c>
      <c r="OP1">
        <v>6</v>
      </c>
      <c r="OQ1">
        <v>7</v>
      </c>
      <c r="OR1">
        <v>8</v>
      </c>
      <c r="OS1">
        <v>9</v>
      </c>
      <c r="OT1">
        <v>10</v>
      </c>
      <c r="OU1">
        <v>11</v>
      </c>
      <c r="OV1">
        <v>12</v>
      </c>
      <c r="OW1">
        <v>13</v>
      </c>
      <c r="OX1">
        <v>14</v>
      </c>
      <c r="OY1">
        <v>15</v>
      </c>
      <c r="OZ1">
        <v>16</v>
      </c>
      <c r="PA1">
        <v>17</v>
      </c>
      <c r="PB1">
        <v>18</v>
      </c>
      <c r="PC1">
        <v>19</v>
      </c>
      <c r="PD1">
        <v>20</v>
      </c>
      <c r="PE1">
        <v>1</v>
      </c>
      <c r="PF1">
        <v>2</v>
      </c>
      <c r="PG1">
        <v>3</v>
      </c>
      <c r="PH1">
        <v>4</v>
      </c>
      <c r="PI1">
        <v>5</v>
      </c>
      <c r="PJ1">
        <v>6</v>
      </c>
      <c r="PK1">
        <v>7</v>
      </c>
      <c r="PL1">
        <v>8</v>
      </c>
      <c r="PM1">
        <v>9</v>
      </c>
      <c r="PN1">
        <v>10</v>
      </c>
      <c r="PO1">
        <v>11</v>
      </c>
      <c r="PP1">
        <v>12</v>
      </c>
      <c r="PQ1">
        <v>13</v>
      </c>
      <c r="PR1">
        <v>14</v>
      </c>
      <c r="PS1">
        <v>15</v>
      </c>
      <c r="PT1">
        <v>16</v>
      </c>
      <c r="PU1">
        <v>17</v>
      </c>
      <c r="PV1">
        <v>18</v>
      </c>
      <c r="PW1">
        <v>19</v>
      </c>
      <c r="PX1">
        <v>20</v>
      </c>
      <c r="PY1">
        <v>1</v>
      </c>
      <c r="PZ1">
        <v>2</v>
      </c>
      <c r="QA1">
        <v>3</v>
      </c>
      <c r="QB1">
        <v>4</v>
      </c>
      <c r="QC1">
        <v>5</v>
      </c>
      <c r="QD1">
        <v>6</v>
      </c>
      <c r="QE1">
        <v>7</v>
      </c>
      <c r="QF1">
        <v>8</v>
      </c>
      <c r="QG1">
        <v>9</v>
      </c>
      <c r="QH1">
        <v>10</v>
      </c>
      <c r="QI1">
        <v>11</v>
      </c>
      <c r="QJ1">
        <v>12</v>
      </c>
      <c r="QK1">
        <v>13</v>
      </c>
      <c r="QL1">
        <v>14</v>
      </c>
      <c r="QM1">
        <v>15</v>
      </c>
      <c r="QN1">
        <v>16</v>
      </c>
      <c r="QO1">
        <v>17</v>
      </c>
      <c r="QP1">
        <v>18</v>
      </c>
      <c r="QQ1">
        <v>19</v>
      </c>
      <c r="QR1">
        <v>20</v>
      </c>
      <c r="QU1" t="s">
        <v>991</v>
      </c>
      <c r="QV1" t="s">
        <v>1025</v>
      </c>
      <c r="QW1">
        <v>1</v>
      </c>
      <c r="QX1">
        <v>2</v>
      </c>
      <c r="QY1">
        <v>3</v>
      </c>
      <c r="QZ1">
        <v>4</v>
      </c>
      <c r="RA1">
        <v>5</v>
      </c>
      <c r="RB1">
        <v>6</v>
      </c>
      <c r="RC1">
        <v>7</v>
      </c>
      <c r="RD1">
        <v>8</v>
      </c>
      <c r="RE1">
        <v>9</v>
      </c>
      <c r="RF1">
        <v>10</v>
      </c>
      <c r="RG1">
        <v>11</v>
      </c>
      <c r="RH1">
        <v>12</v>
      </c>
      <c r="RI1">
        <v>13</v>
      </c>
      <c r="RJ1">
        <v>14</v>
      </c>
      <c r="RK1">
        <v>15</v>
      </c>
      <c r="RL1">
        <v>16</v>
      </c>
      <c r="RM1">
        <v>17</v>
      </c>
      <c r="RN1">
        <v>18</v>
      </c>
      <c r="RO1">
        <v>19</v>
      </c>
      <c r="RP1">
        <v>20</v>
      </c>
      <c r="RR1" t="s">
        <v>886</v>
      </c>
      <c r="RT1" t="s">
        <v>1024</v>
      </c>
    </row>
    <row r="2" spans="1:488" ht="15.6" x14ac:dyDescent="0.3">
      <c r="A2">
        <v>0</v>
      </c>
      <c r="B2">
        <v>0</v>
      </c>
      <c r="C2">
        <v>1.4989353898279048</v>
      </c>
      <c r="D2">
        <v>1.5747802204255463</v>
      </c>
      <c r="E2">
        <v>1.5661705268333592</v>
      </c>
      <c r="F2">
        <v>1.5652252894942444</v>
      </c>
      <c r="G2">
        <v>1.5718361048069613</v>
      </c>
      <c r="H2">
        <v>1.569217121828546</v>
      </c>
      <c r="I2">
        <v>1.5734706366498625</v>
      </c>
      <c r="J2">
        <v>1.5591250534658152</v>
      </c>
      <c r="K2">
        <v>1.5648047433996215</v>
      </c>
      <c r="L2">
        <v>1.5684120958525278</v>
      </c>
      <c r="M2">
        <v>1.5753956594060583</v>
      </c>
      <c r="N2">
        <v>1.5727756430259214</v>
      </c>
      <c r="O2">
        <v>1.5436804255588297</v>
      </c>
      <c r="P2">
        <v>1.5510323036134845</v>
      </c>
      <c r="Q2">
        <v>1.5547526620779104</v>
      </c>
      <c r="R2">
        <v>1.5533412080215159</v>
      </c>
      <c r="S2">
        <v>1.5530701648743011</v>
      </c>
      <c r="T2">
        <v>1.5608972366642524</v>
      </c>
      <c r="U2">
        <v>0</v>
      </c>
      <c r="V2">
        <v>0</v>
      </c>
      <c r="W2">
        <v>0</v>
      </c>
      <c r="X2">
        <v>2.1850032287158219</v>
      </c>
      <c r="Y2">
        <v>2.2214292777970015</v>
      </c>
      <c r="Z2">
        <v>2.2000631649462723</v>
      </c>
      <c r="AA2">
        <v>2.2280445986804507</v>
      </c>
      <c r="AB2">
        <v>2.2176480491140564</v>
      </c>
      <c r="AC2">
        <v>2.2134202876507825</v>
      </c>
      <c r="AD2">
        <v>2.2280315853656179</v>
      </c>
      <c r="AE2">
        <v>2.2155191033466122</v>
      </c>
      <c r="AF2">
        <v>2.2196081801454897</v>
      </c>
      <c r="AG2">
        <v>2.2097065022057403</v>
      </c>
      <c r="AH2">
        <v>2.2218381848114475</v>
      </c>
      <c r="AI2">
        <v>2.2023459473086953</v>
      </c>
      <c r="AJ2">
        <v>2.1929278086194461</v>
      </c>
      <c r="AK2">
        <v>2.2004813138211534</v>
      </c>
      <c r="AL2">
        <v>2.2006950982647129</v>
      </c>
      <c r="AM2">
        <v>2.1940459446296234</v>
      </c>
      <c r="AN2">
        <v>2.217058541912968</v>
      </c>
      <c r="AO2">
        <v>0</v>
      </c>
      <c r="AP2">
        <v>0</v>
      </c>
      <c r="AQ2">
        <v>0</v>
      </c>
      <c r="AR2">
        <v>0</v>
      </c>
      <c r="AS2">
        <v>2.8685671307235503</v>
      </c>
      <c r="AT2">
        <v>2.8846187702155262</v>
      </c>
      <c r="AU2">
        <v>2.8705882434818268</v>
      </c>
      <c r="AV2">
        <v>2.8757236163623876</v>
      </c>
      <c r="AW2">
        <v>2.8751680601731868</v>
      </c>
      <c r="AX2">
        <v>2.8607885114516973</v>
      </c>
      <c r="AY2">
        <v>2.8987337140632747</v>
      </c>
      <c r="AZ2">
        <v>2.8862580023912581</v>
      </c>
      <c r="BA2">
        <v>2.8619528668101482</v>
      </c>
      <c r="BB2">
        <v>2.8945516713118504</v>
      </c>
      <c r="BC2">
        <v>2.8554013578062896</v>
      </c>
      <c r="BD2">
        <v>2.8674681144345691</v>
      </c>
      <c r="BE2">
        <v>2.8432001233646287</v>
      </c>
      <c r="BF2">
        <v>2.8610647142415333</v>
      </c>
      <c r="BG2">
        <v>2.8666941398383039</v>
      </c>
      <c r="BH2">
        <v>2.8550310236038965</v>
      </c>
      <c r="BI2">
        <v>0</v>
      </c>
      <c r="BJ2">
        <v>0</v>
      </c>
      <c r="BK2">
        <v>0</v>
      </c>
      <c r="BL2">
        <v>0</v>
      </c>
      <c r="BM2">
        <v>3.3636669636590519</v>
      </c>
      <c r="BN2">
        <v>3.5450216665145002</v>
      </c>
      <c r="BO2">
        <v>3.5530840938831485</v>
      </c>
      <c r="BP2">
        <v>3.5394924554307914</v>
      </c>
      <c r="BQ2">
        <v>3.5502736934037014</v>
      </c>
      <c r="BR2">
        <v>3.5421875068249284</v>
      </c>
      <c r="BS2">
        <v>3.5296814574019146</v>
      </c>
      <c r="BT2">
        <v>3.5310958632318492</v>
      </c>
      <c r="BU2">
        <v>3.5649628904817878</v>
      </c>
      <c r="BV2">
        <v>3.5397659420070022</v>
      </c>
      <c r="BW2">
        <v>3.4858652070970102</v>
      </c>
      <c r="BX2">
        <v>3.5166740578605808</v>
      </c>
      <c r="BY2">
        <v>3.5057280794572248</v>
      </c>
      <c r="BZ2">
        <v>3.4904664683591542</v>
      </c>
      <c r="CA2">
        <v>3.5052202872650517</v>
      </c>
      <c r="CB2">
        <v>3.4949209649094546</v>
      </c>
      <c r="CC2">
        <v>0</v>
      </c>
      <c r="CD2">
        <v>0</v>
      </c>
      <c r="CE2">
        <v>0</v>
      </c>
      <c r="CF2">
        <v>0</v>
      </c>
      <c r="CG2">
        <v>0</v>
      </c>
      <c r="CH2">
        <v>4.1305256008270019</v>
      </c>
      <c r="CI2">
        <v>4.2050808303262981</v>
      </c>
      <c r="CJ2">
        <v>4.200153204689336</v>
      </c>
      <c r="CK2">
        <v>4.2261157604354285</v>
      </c>
      <c r="CL2">
        <v>4.1893032855332102</v>
      </c>
      <c r="CM2">
        <v>4.1835537378014562</v>
      </c>
      <c r="CN2">
        <v>4.2118830810256407</v>
      </c>
      <c r="CO2">
        <v>4.173446014426287</v>
      </c>
      <c r="CP2">
        <v>4.168414257927445</v>
      </c>
      <c r="CQ2">
        <v>4.1474382130582255</v>
      </c>
      <c r="CR2">
        <v>4.1700977636405732</v>
      </c>
      <c r="CS2">
        <v>4.1549384625327743</v>
      </c>
      <c r="CT2">
        <v>4.1545347702400202</v>
      </c>
      <c r="CU2">
        <v>4.150352729241475</v>
      </c>
      <c r="CV2">
        <v>4.1641632163475206</v>
      </c>
      <c r="CW2">
        <v>0</v>
      </c>
      <c r="CX2">
        <v>0</v>
      </c>
      <c r="CY2">
        <v>0</v>
      </c>
      <c r="CZ2">
        <v>0</v>
      </c>
      <c r="DA2">
        <v>0</v>
      </c>
      <c r="DB2">
        <v>4.3712071938125945</v>
      </c>
      <c r="DC2">
        <v>4.6064549188413961</v>
      </c>
      <c r="DD2">
        <v>4.583454893996862</v>
      </c>
      <c r="DE2">
        <v>4.6300561732176284</v>
      </c>
      <c r="DF2">
        <v>4.6458500807770529</v>
      </c>
      <c r="DG2">
        <v>4.6118328502976604</v>
      </c>
      <c r="DH2">
        <v>4.637970954011962</v>
      </c>
      <c r="DI2">
        <v>4.6274150512713694</v>
      </c>
      <c r="DJ2">
        <v>4.6281981403225343</v>
      </c>
      <c r="DK2">
        <v>4.5921502837535506</v>
      </c>
      <c r="DL2">
        <v>4.574387570423073</v>
      </c>
      <c r="DM2">
        <v>4.5788910312325779</v>
      </c>
      <c r="DN2">
        <v>4.5852699374780146</v>
      </c>
      <c r="DO2">
        <v>4.5810201265047601</v>
      </c>
      <c r="DP2">
        <v>4.6049882599136414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4.993154990248077</v>
      </c>
      <c r="DX2">
        <v>5.0346824511907284</v>
      </c>
      <c r="DY2">
        <v>5.0865866251158494</v>
      </c>
      <c r="DZ2">
        <v>5.0715321721773794</v>
      </c>
      <c r="EA2">
        <v>5.0450092959071631</v>
      </c>
      <c r="EB2">
        <v>5.0667544900270025</v>
      </c>
      <c r="EC2">
        <v>5.0839592896561605</v>
      </c>
      <c r="ED2">
        <v>5.0624868670698984</v>
      </c>
      <c r="EE2">
        <v>5.005149909767221</v>
      </c>
      <c r="EF2">
        <v>5.009874955081643</v>
      </c>
      <c r="EG2">
        <v>5.0324568402715926</v>
      </c>
      <c r="EH2">
        <v>5.0133314819922896</v>
      </c>
      <c r="EI2">
        <v>5.0291863994952113</v>
      </c>
      <c r="EJ2">
        <v>5.0155785974899967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5.262505422995468</v>
      </c>
      <c r="ER2">
        <v>5.5259756560847633</v>
      </c>
      <c r="ES2">
        <v>5.5063481054733048</v>
      </c>
      <c r="ET2">
        <v>5.5169140797957583</v>
      </c>
      <c r="EU2">
        <v>5.5055746007075053</v>
      </c>
      <c r="EV2">
        <v>5.4831030716492499</v>
      </c>
      <c r="EW2">
        <v>5.5298702035392955</v>
      </c>
      <c r="EX2">
        <v>5.5058640446845422</v>
      </c>
      <c r="EY2">
        <v>5.4261953067375073</v>
      </c>
      <c r="EZ2">
        <v>5.4845619372724661</v>
      </c>
      <c r="FA2">
        <v>5.4698851389424563</v>
      </c>
      <c r="FB2">
        <v>5.4489799845018068</v>
      </c>
      <c r="FC2">
        <v>5.4439468140888509</v>
      </c>
      <c r="FD2">
        <v>5.4570981871012805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5.5698899605872425</v>
      </c>
      <c r="FL2">
        <v>5.8871584119804883</v>
      </c>
      <c r="FM2">
        <v>5.893328139295801</v>
      </c>
      <c r="FN2">
        <v>5.9430266799761089</v>
      </c>
      <c r="FO2">
        <v>5.9549031629263967</v>
      </c>
      <c r="FP2">
        <v>5.934421155648204</v>
      </c>
      <c r="FQ2">
        <v>5.9494237610204399</v>
      </c>
      <c r="FR2">
        <v>5.9643870245411703</v>
      </c>
      <c r="FS2">
        <v>5.8567170652055394</v>
      </c>
      <c r="FT2">
        <v>5.8773634485274355</v>
      </c>
      <c r="FU2">
        <v>5.9032791790978107</v>
      </c>
      <c r="FV2">
        <v>5.9123763588503389</v>
      </c>
      <c r="FW2">
        <v>5.892434275406857</v>
      </c>
      <c r="FX2">
        <v>5.8876101933108478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6.2677967272416106</v>
      </c>
      <c r="GG2">
        <v>6.4039418799493788</v>
      </c>
      <c r="GH2">
        <v>6.3947556642336876</v>
      </c>
      <c r="GI2">
        <v>6.3759323034330233</v>
      </c>
      <c r="GJ2">
        <v>6.3840858762779247</v>
      </c>
      <c r="GK2">
        <v>6.3578938949778987</v>
      </c>
      <c r="GL2">
        <v>6.3713738158675008</v>
      </c>
      <c r="GM2">
        <v>6.3082961712037182</v>
      </c>
      <c r="GN2">
        <v>6.3260688521081612</v>
      </c>
      <c r="GO2">
        <v>6.317137929043513</v>
      </c>
      <c r="GP2">
        <v>6.3146775471053651</v>
      </c>
      <c r="GQ2">
        <v>6.3187168642619405</v>
      </c>
      <c r="GR2">
        <v>6.2961785187691639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6.4262282754722024</v>
      </c>
      <c r="HA2">
        <v>6.7809654711686909</v>
      </c>
      <c r="HB2">
        <v>6.8064363729782151</v>
      </c>
      <c r="HC2">
        <v>6.8158074797322739</v>
      </c>
      <c r="HD2">
        <v>6.8180695410287138</v>
      </c>
      <c r="HE2">
        <v>6.8253383473479774</v>
      </c>
      <c r="HF2">
        <v>6.8380292725710259</v>
      </c>
      <c r="HG2">
        <v>6.7698373604675899</v>
      </c>
      <c r="HH2">
        <v>6.7670699318112995</v>
      </c>
      <c r="HI2">
        <v>6.7761933476877605</v>
      </c>
      <c r="HJ2">
        <v>6.76503113703445</v>
      </c>
      <c r="HK2">
        <v>6.7905644605151556</v>
      </c>
      <c r="HL2">
        <v>6.8013527897726611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6.768422204277404</v>
      </c>
      <c r="HU2">
        <v>7.1402136709044957</v>
      </c>
      <c r="HV2">
        <v>7.2620613508095468</v>
      </c>
      <c r="HW2">
        <v>7.2644069348603209</v>
      </c>
      <c r="HX2">
        <v>7.2982550707845686</v>
      </c>
      <c r="HY2">
        <v>7.2980684032482444</v>
      </c>
      <c r="HZ2">
        <v>7.2465300011531273</v>
      </c>
      <c r="IA2">
        <v>7.1799237243119345</v>
      </c>
      <c r="IB2">
        <v>7.1453088202442379</v>
      </c>
      <c r="IC2">
        <v>7.2087064963447149</v>
      </c>
      <c r="ID2">
        <v>7.1918216683971359</v>
      </c>
      <c r="IE2">
        <v>7.1341667000954203</v>
      </c>
      <c r="IF2">
        <v>7.1852308863555301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7.3665946799088964</v>
      </c>
      <c r="IP2">
        <v>7.6991149329464337</v>
      </c>
      <c r="IQ2">
        <v>7.6755486191003923</v>
      </c>
      <c r="IR2">
        <v>7.658112876119719</v>
      </c>
      <c r="IS2">
        <v>7.6988741462682704</v>
      </c>
      <c r="IT2">
        <v>7.6856261585069028</v>
      </c>
      <c r="IU2">
        <v>7.6378116968852803</v>
      </c>
      <c r="IV2">
        <v>7.6145961098404724</v>
      </c>
      <c r="IW2">
        <v>7.6220048777255585</v>
      </c>
      <c r="IX2">
        <v>7.6173687959295204</v>
      </c>
      <c r="IY2">
        <v>7.6027339402991867</v>
      </c>
      <c r="IZ2">
        <v>7.6439866038936231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7.6900701148347128</v>
      </c>
      <c r="JJ2">
        <v>8.0520989012219228</v>
      </c>
      <c r="JK2">
        <v>8.1401009930874313</v>
      </c>
      <c r="JL2">
        <v>8.0930535017193108</v>
      </c>
      <c r="JM2">
        <v>8.1722844950804863</v>
      </c>
      <c r="JN2">
        <v>8.1483152303788984</v>
      </c>
      <c r="JO2">
        <v>8.0551858199394175</v>
      </c>
      <c r="JP2">
        <v>8.0974195170412742</v>
      </c>
      <c r="JQ2">
        <v>8.0445510411700774</v>
      </c>
      <c r="JR2">
        <v>8.0544789646063428</v>
      </c>
      <c r="JS2">
        <v>8.0800959491725539</v>
      </c>
      <c r="JT2">
        <v>8.104981199670414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8.29208126567082</v>
      </c>
      <c r="KE2">
        <v>8.5797706202716668</v>
      </c>
      <c r="KF2">
        <v>8.5762053198360668</v>
      </c>
      <c r="KG2">
        <v>8.6195582354386691</v>
      </c>
      <c r="KH2">
        <v>8.5795619484171723</v>
      </c>
      <c r="KI2">
        <v>8.5053502922247866</v>
      </c>
      <c r="KJ2">
        <v>8.4854205587855613</v>
      </c>
      <c r="KK2">
        <v>8.4579030677027784</v>
      </c>
      <c r="KL2">
        <v>8.5022413693281926</v>
      </c>
      <c r="KM2">
        <v>8.5039647937180582</v>
      </c>
      <c r="KN2">
        <v>8.4854876339936673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8.5559359955723941</v>
      </c>
      <c r="KY2">
        <v>8.9376030789231393</v>
      </c>
      <c r="KZ2">
        <v>8.9592892145445759</v>
      </c>
      <c r="LA2">
        <v>8.9655139326760427</v>
      </c>
      <c r="LB2">
        <v>8.9640264865335855</v>
      </c>
      <c r="LC2">
        <v>8.8654937733231378</v>
      </c>
      <c r="LD2">
        <v>8.9476461250440789</v>
      </c>
      <c r="LE2">
        <v>8.8869112405366071</v>
      </c>
      <c r="LF2">
        <v>8.9221793961376914</v>
      </c>
      <c r="LG2">
        <v>8.9590892615358531</v>
      </c>
      <c r="LH2">
        <v>8.9414379994970972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9.0411541551132313</v>
      </c>
      <c r="LT2">
        <v>9.4387784192477806</v>
      </c>
      <c r="LU2">
        <v>9.4840493331088052</v>
      </c>
      <c r="LV2">
        <v>9.4983665645898228</v>
      </c>
      <c r="LW2">
        <v>9.3410383174025604</v>
      </c>
      <c r="LX2">
        <v>9.3175425027217944</v>
      </c>
      <c r="LY2">
        <v>9.4491818125504636</v>
      </c>
      <c r="LZ2">
        <v>9.3716982832002618</v>
      </c>
      <c r="MA2">
        <v>9.3441677134393668</v>
      </c>
      <c r="MB2">
        <v>9.3154893250223587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9.2451986288116839</v>
      </c>
      <c r="MN2">
        <v>9.6556395169631788</v>
      </c>
      <c r="MO2">
        <v>9.861154173335601</v>
      </c>
      <c r="MP2">
        <v>9.9756465883920278</v>
      </c>
      <c r="MQ2">
        <v>9.781528024326434</v>
      </c>
      <c r="MR2">
        <v>9.7779202263746523</v>
      </c>
      <c r="MS2">
        <v>9.7262876835811269</v>
      </c>
      <c r="MT2">
        <v>9.7931753281124578</v>
      </c>
      <c r="MU2">
        <v>9.7679042493981889</v>
      </c>
      <c r="MV2">
        <v>9.7509287566193024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9.7273427812585176</v>
      </c>
      <c r="NI2">
        <v>10.119770685109527</v>
      </c>
      <c r="NJ2">
        <v>10.321939180789833</v>
      </c>
      <c r="NK2">
        <v>10.215013916963734</v>
      </c>
      <c r="NL2">
        <v>10.213288372000514</v>
      </c>
      <c r="NM2">
        <v>10.218710770115004</v>
      </c>
      <c r="NN2">
        <v>10.258784444013015</v>
      </c>
      <c r="NO2">
        <v>10.212817153285469</v>
      </c>
      <c r="NP2">
        <v>10.265055237356348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10.203421426479061</v>
      </c>
      <c r="OD2">
        <v>10.602591521734187</v>
      </c>
      <c r="OE2">
        <v>10.685985561271547</v>
      </c>
      <c r="OF2">
        <v>10.640654873808803</v>
      </c>
      <c r="OG2">
        <v>10.627640550208604</v>
      </c>
      <c r="OH2">
        <v>10.654014332977534</v>
      </c>
      <c r="OI2">
        <v>10.64695340769312</v>
      </c>
      <c r="OJ2">
        <v>10.648707845554755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10.660274486253813</v>
      </c>
      <c r="OY2">
        <v>10.881807392587147</v>
      </c>
      <c r="OZ2">
        <v>11.119418913111158</v>
      </c>
      <c r="PA2">
        <v>11.114602614517823</v>
      </c>
      <c r="PB2">
        <v>11.090507037295689</v>
      </c>
      <c r="PC2">
        <v>11.12884609374667</v>
      </c>
      <c r="PD2">
        <v>11.070334905339688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10.474911776024452</v>
      </c>
      <c r="PT2">
        <v>11.372164156959649</v>
      </c>
      <c r="PU2">
        <v>11.474034144100994</v>
      </c>
      <c r="PV2">
        <v>11.63387116909553</v>
      </c>
      <c r="PW2">
        <v>11.556017113773924</v>
      </c>
      <c r="PX2">
        <v>11.559195938254966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7.5079984355121718</v>
      </c>
      <c r="QN2">
        <v>11.173998632655479</v>
      </c>
      <c r="QO2">
        <v>11.746887278606481</v>
      </c>
      <c r="QP2">
        <v>11.952077661117999</v>
      </c>
      <c r="QQ2">
        <v>11.928440014815955</v>
      </c>
      <c r="QR2">
        <v>11.91007898086456</v>
      </c>
      <c r="QS2" s="108" t="s">
        <v>1</v>
      </c>
      <c r="QU2">
        <v>1</v>
      </c>
      <c r="QV2" s="35">
        <v>0.1</v>
      </c>
      <c r="QW2">
        <f>A$94</f>
        <v>0</v>
      </c>
      <c r="QX2">
        <f t="shared" ref="QX2:RP2" si="0">B$94</f>
        <v>0</v>
      </c>
      <c r="QY2">
        <f>C$94</f>
        <v>164.43416722125161</v>
      </c>
      <c r="QZ2">
        <f t="shared" si="0"/>
        <v>340.74656933602921</v>
      </c>
      <c r="RA2">
        <f t="shared" si="0"/>
        <v>419.50999658204319</v>
      </c>
      <c r="RB2">
        <f t="shared" si="0"/>
        <v>497.90630314127372</v>
      </c>
      <c r="RC2">
        <f t="shared" si="0"/>
        <v>565.42995685724259</v>
      </c>
      <c r="RD2">
        <f t="shared" si="0"/>
        <v>566.6330893249891</v>
      </c>
      <c r="RE2">
        <f t="shared" si="0"/>
        <v>570.12950397105521</v>
      </c>
      <c r="RF2">
        <f t="shared" si="0"/>
        <v>565.30205895204426</v>
      </c>
      <c r="RG2">
        <f t="shared" si="0"/>
        <v>570.07413754658967</v>
      </c>
      <c r="RH2">
        <f t="shared" si="0"/>
        <v>573.33560954642849</v>
      </c>
      <c r="RI2">
        <f t="shared" si="0"/>
        <v>572.78844923012559</v>
      </c>
      <c r="RJ2">
        <f t="shared" si="0"/>
        <v>572.72951532184334</v>
      </c>
      <c r="RK2">
        <f t="shared" si="0"/>
        <v>562.15666214226428</v>
      </c>
      <c r="RL2">
        <f t="shared" si="0"/>
        <v>568.7455936640921</v>
      </c>
      <c r="RM2">
        <f t="shared" si="0"/>
        <v>564.39301799231953</v>
      </c>
      <c r="RN2">
        <f t="shared" si="0"/>
        <v>564.43060474213769</v>
      </c>
      <c r="RO2">
        <f t="shared" si="0"/>
        <v>562.48503723078557</v>
      </c>
      <c r="RP2">
        <f t="shared" si="0"/>
        <v>568.78532418055261</v>
      </c>
      <c r="RR2">
        <f>(119469*RS2+56202)/10^4</f>
        <v>6.8148899999999992</v>
      </c>
      <c r="RS2" s="35">
        <v>0.1</v>
      </c>
      <c r="RT2">
        <f>0.19*RB2+0.81*RC2</f>
        <v>552.60046265120855</v>
      </c>
    </row>
    <row r="3" spans="1:48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 s="102" t="s">
        <v>2</v>
      </c>
      <c r="QU3">
        <v>2</v>
      </c>
      <c r="QV3" s="35">
        <v>0.15</v>
      </c>
      <c r="QW3">
        <f>U$94</f>
        <v>0</v>
      </c>
      <c r="QX3">
        <f t="shared" ref="QX3:RP3" si="1">V$94</f>
        <v>0</v>
      </c>
      <c r="QY3">
        <f t="shared" si="1"/>
        <v>0</v>
      </c>
      <c r="QZ3">
        <f t="shared" si="1"/>
        <v>266.24948004504688</v>
      </c>
      <c r="RA3">
        <f t="shared" si="1"/>
        <v>438.59039144559881</v>
      </c>
      <c r="RB3">
        <f t="shared" si="1"/>
        <v>514.76295801309254</v>
      </c>
      <c r="RC3">
        <f t="shared" si="1"/>
        <v>596.85073814199905</v>
      </c>
      <c r="RD3">
        <f t="shared" si="1"/>
        <v>669.07915171630123</v>
      </c>
      <c r="RE3">
        <f t="shared" si="1"/>
        <v>729.34121991541633</v>
      </c>
      <c r="RF3">
        <f t="shared" si="1"/>
        <v>751.426897182728</v>
      </c>
      <c r="RG3">
        <f t="shared" si="1"/>
        <v>741.69279207661884</v>
      </c>
      <c r="RH3">
        <f t="shared" si="1"/>
        <v>744.08610956563803</v>
      </c>
      <c r="RI3">
        <f t="shared" si="1"/>
        <v>740.56610032628828</v>
      </c>
      <c r="RJ3">
        <f t="shared" si="1"/>
        <v>739.92017145735372</v>
      </c>
      <c r="RK3">
        <f t="shared" si="1"/>
        <v>737.40580267893768</v>
      </c>
      <c r="RL3">
        <f t="shared" si="1"/>
        <v>733.6032335524892</v>
      </c>
      <c r="RM3">
        <f t="shared" si="1"/>
        <v>738.61619224118488</v>
      </c>
      <c r="RN3">
        <f t="shared" si="1"/>
        <v>739.60456273963757</v>
      </c>
      <c r="RO3">
        <f t="shared" si="1"/>
        <v>737.26752730765054</v>
      </c>
      <c r="RP3">
        <f t="shared" si="1"/>
        <v>747.7893605819205</v>
      </c>
      <c r="RR3">
        <f t="shared" ref="RR3:RR24" si="2">(119469*RS3+56202)/10^4</f>
        <v>7.4122350000000008</v>
      </c>
      <c r="RS3" s="35">
        <v>0.15</v>
      </c>
      <c r="RT3">
        <f>0.59*RC3+0.41*RD3</f>
        <v>626.46438770746295</v>
      </c>
    </row>
    <row r="4" spans="1:48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 s="102" t="s">
        <v>3</v>
      </c>
      <c r="QU4">
        <v>3</v>
      </c>
      <c r="QV4" s="35">
        <v>0.2</v>
      </c>
      <c r="QW4">
        <f>AO$94</f>
        <v>0</v>
      </c>
      <c r="QX4">
        <f t="shared" ref="QX4:RP4" si="3">AP$94</f>
        <v>0</v>
      </c>
      <c r="QY4">
        <f t="shared" si="3"/>
        <v>0</v>
      </c>
      <c r="QZ4">
        <f t="shared" si="3"/>
        <v>0</v>
      </c>
      <c r="RA4">
        <f t="shared" si="3"/>
        <v>406.42552490930046</v>
      </c>
      <c r="RB4">
        <f t="shared" si="3"/>
        <v>540.64127893986904</v>
      </c>
      <c r="RC4">
        <f t="shared" si="3"/>
        <v>612.96997784938492</v>
      </c>
      <c r="RD4">
        <f t="shared" si="3"/>
        <v>689.76767459520852</v>
      </c>
      <c r="RE4">
        <f t="shared" si="3"/>
        <v>764.86990595566078</v>
      </c>
      <c r="RF4">
        <f t="shared" si="3"/>
        <v>839.82965485582065</v>
      </c>
      <c r="RG4">
        <f t="shared" si="3"/>
        <v>903.44191338355085</v>
      </c>
      <c r="RH4">
        <f t="shared" si="3"/>
        <v>910.23114059839941</v>
      </c>
      <c r="RI4">
        <f t="shared" si="3"/>
        <v>897.53582463066482</v>
      </c>
      <c r="RJ4">
        <f t="shared" si="3"/>
        <v>915.770867523991</v>
      </c>
      <c r="RK4">
        <f t="shared" si="3"/>
        <v>895.59592511522817</v>
      </c>
      <c r="RL4">
        <f t="shared" si="3"/>
        <v>911.90544212582085</v>
      </c>
      <c r="RM4">
        <f t="shared" si="3"/>
        <v>893.02841705650644</v>
      </c>
      <c r="RN4">
        <f t="shared" si="3"/>
        <v>905.62416490956821</v>
      </c>
      <c r="RO4">
        <f t="shared" si="3"/>
        <v>907.74572311811278</v>
      </c>
      <c r="RP4">
        <f t="shared" si="3"/>
        <v>899.70608878248504</v>
      </c>
      <c r="RR4">
        <f t="shared" si="2"/>
        <v>8.0095799999999997</v>
      </c>
      <c r="RS4" s="35">
        <v>0.2</v>
      </c>
      <c r="RT4">
        <f>0.99*RD4+0.01*RE4</f>
        <v>690.51869690881301</v>
      </c>
    </row>
    <row r="5" spans="1:488" x14ac:dyDescent="0.3">
      <c r="A5">
        <v>0</v>
      </c>
      <c r="B5">
        <v>0</v>
      </c>
      <c r="C5">
        <v>1.1805703181924452</v>
      </c>
      <c r="D5">
        <v>1.5697803610804519</v>
      </c>
      <c r="E5">
        <v>1.5611831074274829</v>
      </c>
      <c r="F5">
        <v>1.5602246610224393</v>
      </c>
      <c r="G5">
        <v>1.4492759047873338</v>
      </c>
      <c r="H5">
        <v>1.3979571821222732</v>
      </c>
      <c r="I5">
        <v>1.40841280526367</v>
      </c>
      <c r="J5">
        <v>1.396771921351033</v>
      </c>
      <c r="K5">
        <v>1.4111775460397014</v>
      </c>
      <c r="L5">
        <v>1.4230553531111838</v>
      </c>
      <c r="M5">
        <v>1.416592533191406</v>
      </c>
      <c r="N5">
        <v>1.4218101729170387</v>
      </c>
      <c r="O5">
        <v>1.3931557318212131</v>
      </c>
      <c r="P5">
        <v>1.4204705710872685</v>
      </c>
      <c r="Q5">
        <v>1.3972256694089125</v>
      </c>
      <c r="R5">
        <v>1.3968395877384587</v>
      </c>
      <c r="S5">
        <v>1.390597153581431</v>
      </c>
      <c r="T5">
        <v>1.4129736287093391</v>
      </c>
      <c r="U5">
        <v>0</v>
      </c>
      <c r="V5">
        <v>0</v>
      </c>
      <c r="W5">
        <v>0</v>
      </c>
      <c r="X5">
        <v>1.6122840714206441</v>
      </c>
      <c r="Y5">
        <v>2.2139353671392197</v>
      </c>
      <c r="Z5">
        <v>2.1926013504318331</v>
      </c>
      <c r="AA5">
        <v>2.2205895295109777</v>
      </c>
      <c r="AB5">
        <v>2.1723968351562903</v>
      </c>
      <c r="AC5">
        <v>1.9275070070849056</v>
      </c>
      <c r="AD5">
        <v>1.8724602066718217</v>
      </c>
      <c r="AE5">
        <v>1.834987265483073</v>
      </c>
      <c r="AF5">
        <v>1.84385043591868</v>
      </c>
      <c r="AG5">
        <v>1.8328536826644508</v>
      </c>
      <c r="AH5">
        <v>1.8237853491405622</v>
      </c>
      <c r="AI5">
        <v>1.8262477993460755</v>
      </c>
      <c r="AJ5">
        <v>1.8136874685829425</v>
      </c>
      <c r="AK5">
        <v>1.8325754107297785</v>
      </c>
      <c r="AL5">
        <v>1.8367821507492994</v>
      </c>
      <c r="AM5">
        <v>1.829693608059388</v>
      </c>
      <c r="AN5">
        <v>1.8655402321049348</v>
      </c>
      <c r="AO5">
        <v>0</v>
      </c>
      <c r="AP5">
        <v>0</v>
      </c>
      <c r="AQ5">
        <v>0</v>
      </c>
      <c r="AR5">
        <v>0</v>
      </c>
      <c r="AS5">
        <v>2.4216556320850868</v>
      </c>
      <c r="AT5">
        <v>2.8746239496747217</v>
      </c>
      <c r="AU5">
        <v>2.8605737482455158</v>
      </c>
      <c r="AV5">
        <v>2.8657159149597482</v>
      </c>
      <c r="AW5">
        <v>2.8651536718852877</v>
      </c>
      <c r="AX5">
        <v>2.7093473352457971</v>
      </c>
      <c r="AY5">
        <v>2.4609240589621284</v>
      </c>
      <c r="AZ5">
        <v>2.2929512183418592</v>
      </c>
      <c r="BA5">
        <v>2.245170881084833</v>
      </c>
      <c r="BB5">
        <v>2.3142023195013266</v>
      </c>
      <c r="BC5">
        <v>2.2456148524740831</v>
      </c>
      <c r="BD5">
        <v>2.3142736551387939</v>
      </c>
      <c r="BE5">
        <v>2.2389365689018064</v>
      </c>
      <c r="BF5">
        <v>2.2884073925784651</v>
      </c>
      <c r="BG5">
        <v>2.2958852555077431</v>
      </c>
      <c r="BH5">
        <v>2.2643401162525794</v>
      </c>
      <c r="BI5">
        <v>0</v>
      </c>
      <c r="BJ5">
        <v>0</v>
      </c>
      <c r="BK5">
        <v>0</v>
      </c>
      <c r="BL5">
        <v>0</v>
      </c>
      <c r="BM5">
        <v>0.20631843382995202</v>
      </c>
      <c r="BN5">
        <v>3.0151273468673634</v>
      </c>
      <c r="BO5">
        <v>3.5405758869850477</v>
      </c>
      <c r="BP5">
        <v>3.5269445704851061</v>
      </c>
      <c r="BQ5">
        <v>3.5377771783169214</v>
      </c>
      <c r="BR5">
        <v>3.5297187872528766</v>
      </c>
      <c r="BS5">
        <v>3.5171686096820496</v>
      </c>
      <c r="BT5">
        <v>3.3068282875319159</v>
      </c>
      <c r="BU5">
        <v>2.956268726685563</v>
      </c>
      <c r="BV5">
        <v>2.7302576011152295</v>
      </c>
      <c r="BW5">
        <v>2.6611325718853212</v>
      </c>
      <c r="BX5">
        <v>2.7065893753030426</v>
      </c>
      <c r="BY5">
        <v>2.7040571258264667</v>
      </c>
      <c r="BZ5">
        <v>2.6752557326376722</v>
      </c>
      <c r="CA5">
        <v>2.6848433527766735</v>
      </c>
      <c r="CB5">
        <v>2.6763535249500214</v>
      </c>
      <c r="CC5">
        <v>0</v>
      </c>
      <c r="CD5">
        <v>0</v>
      </c>
      <c r="CE5">
        <v>0</v>
      </c>
      <c r="CF5">
        <v>0</v>
      </c>
      <c r="CG5">
        <v>0</v>
      </c>
      <c r="CH5">
        <v>2.7120861753024723</v>
      </c>
      <c r="CI5">
        <v>4.0521479787184322</v>
      </c>
      <c r="CJ5">
        <v>4.1851626369014649</v>
      </c>
      <c r="CK5">
        <v>4.2110885560286571</v>
      </c>
      <c r="CL5">
        <v>4.1743082287962707</v>
      </c>
      <c r="CM5">
        <v>4.1686059753222287</v>
      </c>
      <c r="CN5">
        <v>4.1968566020081841</v>
      </c>
      <c r="CO5">
        <v>4.1095452746820511</v>
      </c>
      <c r="CP5">
        <v>3.6625080738824676</v>
      </c>
      <c r="CQ5">
        <v>3.236595518187217</v>
      </c>
      <c r="CR5">
        <v>3.1903166604128614</v>
      </c>
      <c r="CS5">
        <v>3.118451575090488</v>
      </c>
      <c r="CT5">
        <v>3.1065909442323916</v>
      </c>
      <c r="CU5">
        <v>3.0896763239932121</v>
      </c>
      <c r="CV5">
        <v>3.1237483081139192</v>
      </c>
      <c r="CW5">
        <v>0</v>
      </c>
      <c r="CX5">
        <v>0</v>
      </c>
      <c r="CY5">
        <v>0</v>
      </c>
      <c r="CZ5">
        <v>0</v>
      </c>
      <c r="DA5">
        <v>0</v>
      </c>
      <c r="DB5">
        <v>2.1594555373634488</v>
      </c>
      <c r="DC5">
        <v>3.8676998826884392</v>
      </c>
      <c r="DD5">
        <v>4.5669746845787351</v>
      </c>
      <c r="DE5">
        <v>4.6135546820745619</v>
      </c>
      <c r="DF5">
        <v>4.6293394533284751</v>
      </c>
      <c r="DG5">
        <v>4.5953034020167021</v>
      </c>
      <c r="DH5">
        <v>4.6214305124884776</v>
      </c>
      <c r="DI5">
        <v>4.6109334182013111</v>
      </c>
      <c r="DJ5">
        <v>4.5216841205932141</v>
      </c>
      <c r="DK5">
        <v>4.3333626913068546</v>
      </c>
      <c r="DL5">
        <v>3.6959937809716208</v>
      </c>
      <c r="DM5">
        <v>3.4877131201073839</v>
      </c>
      <c r="DN5">
        <v>3.4499737773954418</v>
      </c>
      <c r="DO5">
        <v>3.4768913661752734</v>
      </c>
      <c r="DP5">
        <v>3.475504305260277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3.378282205102431</v>
      </c>
      <c r="DX5">
        <v>4.8333856184455266</v>
      </c>
      <c r="DY5">
        <v>5.0680884976002254</v>
      </c>
      <c r="DZ5">
        <v>5.0530630734207271</v>
      </c>
      <c r="EA5">
        <v>5.0264905391564767</v>
      </c>
      <c r="EB5">
        <v>5.048196656777983</v>
      </c>
      <c r="EC5">
        <v>5.0654569800669798</v>
      </c>
      <c r="ED5">
        <v>5.0440013020661985</v>
      </c>
      <c r="EE5">
        <v>4.8743955036310203</v>
      </c>
      <c r="EF5">
        <v>4.5251897436139812</v>
      </c>
      <c r="EG5">
        <v>3.8799359302502454</v>
      </c>
      <c r="EH5">
        <v>3.5645050044286433</v>
      </c>
      <c r="EI5">
        <v>3.5253836622198076</v>
      </c>
      <c r="EJ5">
        <v>3.4979284656044278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2.4775216410061378</v>
      </c>
      <c r="ER5">
        <v>4.320234280420328</v>
      </c>
      <c r="ES5">
        <v>5.4862981071872081</v>
      </c>
      <c r="ET5">
        <v>5.4968789047248228</v>
      </c>
      <c r="EU5">
        <v>5.485664475957055</v>
      </c>
      <c r="EV5">
        <v>5.4631247993622756</v>
      </c>
      <c r="EW5">
        <v>5.5099308536546685</v>
      </c>
      <c r="EX5">
        <v>5.4858681997108798</v>
      </c>
      <c r="EY5">
        <v>5.3929670416274664</v>
      </c>
      <c r="EZ5">
        <v>5.4149590090311692</v>
      </c>
      <c r="FA5">
        <v>4.9545215044769542</v>
      </c>
      <c r="FB5">
        <v>3.9705318590475294</v>
      </c>
      <c r="FC5">
        <v>3.749842281607477</v>
      </c>
      <c r="FD5">
        <v>3.6316701871610291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1.3642684407370427</v>
      </c>
      <c r="FL5">
        <v>3.9667469506394499</v>
      </c>
      <c r="FM5">
        <v>5.7819414558318023</v>
      </c>
      <c r="FN5">
        <v>5.9215316844920949</v>
      </c>
      <c r="FO5">
        <v>5.9334287629736533</v>
      </c>
      <c r="FP5">
        <v>5.9129974388399589</v>
      </c>
      <c r="FQ5">
        <v>5.9279388408475544</v>
      </c>
      <c r="FR5">
        <v>5.9428489111497838</v>
      </c>
      <c r="FS5">
        <v>5.8354396092963894</v>
      </c>
      <c r="FT5">
        <v>5.8546604174620827</v>
      </c>
      <c r="FU5">
        <v>5.7257339429276204</v>
      </c>
      <c r="FV5">
        <v>5.2915171629132942</v>
      </c>
      <c r="FW5">
        <v>4.2537306615969754</v>
      </c>
      <c r="FX5">
        <v>3.9446632784656446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3.2281873332629281</v>
      </c>
      <c r="GG5">
        <v>5.7299828810659967</v>
      </c>
      <c r="GH5">
        <v>6.3711920019070529</v>
      </c>
      <c r="GI5">
        <v>6.3524355148193674</v>
      </c>
      <c r="GJ5">
        <v>6.3605711779911811</v>
      </c>
      <c r="GK5">
        <v>6.3343003833864033</v>
      </c>
      <c r="GL5">
        <v>6.3478375866296277</v>
      </c>
      <c r="GM5">
        <v>6.28513462920675</v>
      </c>
      <c r="GN5">
        <v>6.3028188771904103</v>
      </c>
      <c r="GO5">
        <v>6.1930984675976051</v>
      </c>
      <c r="GP5">
        <v>5.7880896485707494</v>
      </c>
      <c r="GQ5">
        <v>5.2798645133842541</v>
      </c>
      <c r="GR5">
        <v>4.1299055620256269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3.0302729221810871</v>
      </c>
      <c r="HA5">
        <v>4.4957209295776819</v>
      </c>
      <c r="HB5">
        <v>6.6478043108889064</v>
      </c>
      <c r="HC5">
        <v>6.790851870354123</v>
      </c>
      <c r="HD5">
        <v>6.7930370095217567</v>
      </c>
      <c r="HE5">
        <v>6.8002794883396813</v>
      </c>
      <c r="HF5">
        <v>6.8129628762433994</v>
      </c>
      <c r="HG5">
        <v>6.745118481651101</v>
      </c>
      <c r="HH5">
        <v>6.7422513335986904</v>
      </c>
      <c r="HI5">
        <v>6.7515118689343936</v>
      </c>
      <c r="HJ5">
        <v>6.5997789172971126</v>
      </c>
      <c r="HK5">
        <v>6.2845533369613964</v>
      </c>
      <c r="HL5">
        <v>5.993045263072414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-1.2299809888038338</v>
      </c>
      <c r="HU5">
        <v>4.1838783331259455</v>
      </c>
      <c r="HV5">
        <v>6.5770300121200016</v>
      </c>
      <c r="HW5">
        <v>7.2379052925310861</v>
      </c>
      <c r="HX5">
        <v>7.2717362436286495</v>
      </c>
      <c r="HY5">
        <v>7.2714754027726096</v>
      </c>
      <c r="HZ5">
        <v>7.2200060627630505</v>
      </c>
      <c r="IA5">
        <v>7.1537030772335966</v>
      </c>
      <c r="IB5">
        <v>7.1190284618622632</v>
      </c>
      <c r="IC5">
        <v>7.182381040951558</v>
      </c>
      <c r="ID5">
        <v>7.1655754287637343</v>
      </c>
      <c r="IE5">
        <v>6.7207641009842236</v>
      </c>
      <c r="IF5">
        <v>6.529084883785341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1.7999421949091241</v>
      </c>
      <c r="IP5">
        <v>4.9321367563272576</v>
      </c>
      <c r="IQ5">
        <v>7.4296832990848722</v>
      </c>
      <c r="IR5">
        <v>7.6295987426604848</v>
      </c>
      <c r="IS5">
        <v>7.6704212259787319</v>
      </c>
      <c r="IT5">
        <v>7.65714240407471</v>
      </c>
      <c r="IU5">
        <v>7.6095979694259226</v>
      </c>
      <c r="IV5">
        <v>7.5863804243890627</v>
      </c>
      <c r="IW5">
        <v>7.5938392819262619</v>
      </c>
      <c r="IX5">
        <v>7.589170157398593</v>
      </c>
      <c r="IY5">
        <v>7.5612116621003453</v>
      </c>
      <c r="IZ5">
        <v>7.2218976566602979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0.91386488582304581</v>
      </c>
      <c r="JJ5">
        <v>4.472510058873338</v>
      </c>
      <c r="JK5">
        <v>7.3213406218256738</v>
      </c>
      <c r="JL5">
        <v>8.0630971276527958</v>
      </c>
      <c r="JM5">
        <v>8.1422890501492642</v>
      </c>
      <c r="JN5">
        <v>8.1183624435744388</v>
      </c>
      <c r="JO5">
        <v>8.0254137202176601</v>
      </c>
      <c r="JP5">
        <v>8.0677307593674801</v>
      </c>
      <c r="JQ5">
        <v>8.0148564011362087</v>
      </c>
      <c r="JR5">
        <v>8.0247237642390559</v>
      </c>
      <c r="JS5">
        <v>8.0503728058895803</v>
      </c>
      <c r="JT5">
        <v>8.0512916149340246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0.86988844635368945</v>
      </c>
      <c r="KE5">
        <v>5.160810612550879</v>
      </c>
      <c r="KF5">
        <v>8.1828585834320933</v>
      </c>
      <c r="KG5">
        <v>8.5880506978864286</v>
      </c>
      <c r="KH5">
        <v>8.5481194010446249</v>
      </c>
      <c r="KI5">
        <v>8.4741633590890384</v>
      </c>
      <c r="KJ5">
        <v>8.4542285434347431</v>
      </c>
      <c r="KK5">
        <v>8.4267031035536935</v>
      </c>
      <c r="KL5">
        <v>8.4710982963433281</v>
      </c>
      <c r="KM5">
        <v>8.4728176559834623</v>
      </c>
      <c r="KN5">
        <v>8.4543135417047068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2.5341903221966695</v>
      </c>
      <c r="KY5">
        <v>4.2040911957829303</v>
      </c>
      <c r="KZ5">
        <v>8.0867622764848406</v>
      </c>
      <c r="LA5">
        <v>8.9252896169896516</v>
      </c>
      <c r="LB5">
        <v>8.9305348606553103</v>
      </c>
      <c r="LC5">
        <v>8.8323243684182842</v>
      </c>
      <c r="LD5">
        <v>8.9144715645883288</v>
      </c>
      <c r="LE5">
        <v>8.8536938108402232</v>
      </c>
      <c r="LF5">
        <v>8.8890388795899842</v>
      </c>
      <c r="LG5">
        <v>8.9259329851914408</v>
      </c>
      <c r="LH5">
        <v>8.90829194479943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3.7243777282623585</v>
      </c>
      <c r="LT5">
        <v>5.1326625806904351</v>
      </c>
      <c r="LU5">
        <v>8.5119007721163804</v>
      </c>
      <c r="LV5">
        <v>9.4633360785223015</v>
      </c>
      <c r="LW5">
        <v>9.3063584394211709</v>
      </c>
      <c r="LX5">
        <v>9.2829184849031101</v>
      </c>
      <c r="LY5">
        <v>9.4145480126804788</v>
      </c>
      <c r="LZ5">
        <v>9.3371072647408866</v>
      </c>
      <c r="MA5">
        <v>9.3094795192737454</v>
      </c>
      <c r="MB5">
        <v>9.280834808234701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2.8954096137661476</v>
      </c>
      <c r="MN5">
        <v>0.78654927473536385</v>
      </c>
      <c r="MO5">
        <v>5.7687412092266781</v>
      </c>
      <c r="MP5">
        <v>8.8461159752985541</v>
      </c>
      <c r="MQ5">
        <v>9.7453845335977061</v>
      </c>
      <c r="MR5">
        <v>9.7417481445000682</v>
      </c>
      <c r="MS5">
        <v>9.6901865503817479</v>
      </c>
      <c r="MT5">
        <v>9.7569419478357133</v>
      </c>
      <c r="MU5">
        <v>9.7317714981221481</v>
      </c>
      <c r="MV5">
        <v>9.7148631703397399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2.9413600278481047</v>
      </c>
      <c r="NI5">
        <v>4.016575250177465</v>
      </c>
      <c r="NJ5">
        <v>5.534930000084568</v>
      </c>
      <c r="NK5">
        <v>9.252564953618025</v>
      </c>
      <c r="NL5">
        <v>10.175160816734461</v>
      </c>
      <c r="NM5">
        <v>10.18051756827998</v>
      </c>
      <c r="NN5">
        <v>10.22064992067301</v>
      </c>
      <c r="NO5">
        <v>10.17471887193375</v>
      </c>
      <c r="NP5">
        <v>10.226940027177278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3.7592677446840259</v>
      </c>
      <c r="OD5">
        <v>4.3338262312272482</v>
      </c>
      <c r="OE5">
        <v>6.1634770722318866</v>
      </c>
      <c r="OF5">
        <v>9.7486345584880265</v>
      </c>
      <c r="OG5">
        <v>10.5572831779282</v>
      </c>
      <c r="OH5">
        <v>10.61437036842603</v>
      </c>
      <c r="OI5">
        <v>10.607352943553579</v>
      </c>
      <c r="OJ5">
        <v>10.609042685316027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3.2949658017783512</v>
      </c>
      <c r="OY5">
        <v>5.0700028772644359</v>
      </c>
      <c r="OZ5">
        <v>6.7865925335789541</v>
      </c>
      <c r="PA5">
        <v>10.071120365938091</v>
      </c>
      <c r="PB5">
        <v>11.040713927780416</v>
      </c>
      <c r="PC5">
        <v>11.087701771696917</v>
      </c>
      <c r="PD5">
        <v>11.029242249051167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2.9333516199740322</v>
      </c>
      <c r="PT5">
        <v>4.8688875222490591</v>
      </c>
      <c r="PU5">
        <v>6.5507151595096724</v>
      </c>
      <c r="PV5">
        <v>9.4548130745901222</v>
      </c>
      <c r="PW5">
        <v>11.271847315737482</v>
      </c>
      <c r="PX5">
        <v>11.516162801832674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2.3125269086297555</v>
      </c>
      <c r="QN5">
        <v>3.5976352077300109</v>
      </c>
      <c r="QO5">
        <v>4.9790547013111137</v>
      </c>
      <c r="QP5">
        <v>6.5284371356287334</v>
      </c>
      <c r="QQ5">
        <v>10.644533514255125</v>
      </c>
      <c r="QR5">
        <v>11.445090735017216</v>
      </c>
      <c r="QS5" s="102" t="s">
        <v>5</v>
      </c>
      <c r="QU5">
        <v>4</v>
      </c>
      <c r="QV5" s="35">
        <v>0.25</v>
      </c>
      <c r="QW5">
        <f>BI$94</f>
        <v>0</v>
      </c>
      <c r="QX5">
        <f t="shared" ref="QX5:RP5" si="4">BJ$94</f>
        <v>0</v>
      </c>
      <c r="QY5">
        <f t="shared" si="4"/>
        <v>0</v>
      </c>
      <c r="QZ5">
        <f t="shared" si="4"/>
        <v>0</v>
      </c>
      <c r="RA5">
        <f t="shared" si="4"/>
        <v>273.40055611859646</v>
      </c>
      <c r="RB5">
        <f t="shared" si="4"/>
        <v>529.54005869468824</v>
      </c>
      <c r="RC5">
        <f t="shared" si="4"/>
        <v>630.22444373051678</v>
      </c>
      <c r="RD5">
        <f t="shared" si="4"/>
        <v>699.30691786249997</v>
      </c>
      <c r="RE5">
        <f t="shared" si="4"/>
        <v>777.32204175923675</v>
      </c>
      <c r="RF5">
        <f t="shared" si="4"/>
        <v>851.09438608581377</v>
      </c>
      <c r="RG5">
        <f t="shared" si="4"/>
        <v>920.04684981763887</v>
      </c>
      <c r="RH5">
        <f t="shared" si="4"/>
        <v>991.16831665854454</v>
      </c>
      <c r="RI5">
        <f t="shared" si="4"/>
        <v>1052.1493081269339</v>
      </c>
      <c r="RJ5">
        <f t="shared" si="4"/>
        <v>1057.8216460363028</v>
      </c>
      <c r="RK5">
        <f t="shared" si="4"/>
        <v>1037.6665228956265</v>
      </c>
      <c r="RL5">
        <f t="shared" si="4"/>
        <v>1049.8283672614343</v>
      </c>
      <c r="RM5">
        <f t="shared" si="4"/>
        <v>1048.537106184104</v>
      </c>
      <c r="RN5">
        <f t="shared" si="4"/>
        <v>1041.1312642738089</v>
      </c>
      <c r="RO5">
        <f t="shared" si="4"/>
        <v>1044.2847896756089</v>
      </c>
      <c r="RP5">
        <f t="shared" si="4"/>
        <v>1041.7019207901465</v>
      </c>
      <c r="RR5">
        <f t="shared" si="2"/>
        <v>8.6069250000000004</v>
      </c>
      <c r="RS5" s="35">
        <v>0.25</v>
      </c>
      <c r="RT5">
        <f>0.39*RD5+0.61*RE5</f>
        <v>746.89614343950939</v>
      </c>
    </row>
    <row r="6" spans="1:488" x14ac:dyDescent="0.3">
      <c r="A6">
        <v>0</v>
      </c>
      <c r="B6">
        <v>0</v>
      </c>
      <c r="C6">
        <v>1.3300282692947178</v>
      </c>
      <c r="D6">
        <v>1.5101153728956376</v>
      </c>
      <c r="E6">
        <v>1.5016665691840172</v>
      </c>
      <c r="F6">
        <v>1.5005504945922048</v>
      </c>
      <c r="G6">
        <v>1.4680248682129926</v>
      </c>
      <c r="H6">
        <v>1.4483646599355253</v>
      </c>
      <c r="I6">
        <v>1.4547987559134932</v>
      </c>
      <c r="J6">
        <v>1.4419308522762706</v>
      </c>
      <c r="K6">
        <v>1.4506859558687883</v>
      </c>
      <c r="L6">
        <v>1.4571891998758482</v>
      </c>
      <c r="M6">
        <v>1.4590055058318456</v>
      </c>
      <c r="N6">
        <v>1.4592268352067248</v>
      </c>
      <c r="O6">
        <v>1.4313449321639247</v>
      </c>
      <c r="P6">
        <v>1.4456347984497926</v>
      </c>
      <c r="Q6">
        <v>1.4394347593170362</v>
      </c>
      <c r="R6">
        <v>1.4385039115800153</v>
      </c>
      <c r="S6">
        <v>1.4359891280895476</v>
      </c>
      <c r="T6">
        <v>1.448865403444682</v>
      </c>
      <c r="U6">
        <v>0</v>
      </c>
      <c r="V6">
        <v>0</v>
      </c>
      <c r="W6">
        <v>0</v>
      </c>
      <c r="X6">
        <v>1.9014085769801832</v>
      </c>
      <c r="Y6">
        <v>2.1245080332896991</v>
      </c>
      <c r="Z6">
        <v>2.1035570305595095</v>
      </c>
      <c r="AA6">
        <v>2.1316257040886013</v>
      </c>
      <c r="AB6">
        <v>2.1077642377196879</v>
      </c>
      <c r="AC6">
        <v>2.0235135583142143</v>
      </c>
      <c r="AD6">
        <v>2.0153215400190887</v>
      </c>
      <c r="AE6">
        <v>1.9941796732353496</v>
      </c>
      <c r="AF6">
        <v>1.9998559855170848</v>
      </c>
      <c r="AG6">
        <v>1.9899246773532864</v>
      </c>
      <c r="AH6">
        <v>1.9938801500861616</v>
      </c>
      <c r="AI6">
        <v>1.9830744288650988</v>
      </c>
      <c r="AJ6">
        <v>1.9728705773829984</v>
      </c>
      <c r="AK6">
        <v>1.9842680538546329</v>
      </c>
      <c r="AL6">
        <v>1.9859297823915885</v>
      </c>
      <c r="AM6">
        <v>1.9793704347906746</v>
      </c>
      <c r="AN6">
        <v>2.0061951612560893</v>
      </c>
      <c r="AO6">
        <v>0</v>
      </c>
      <c r="AP6">
        <v>0</v>
      </c>
      <c r="AQ6">
        <v>0</v>
      </c>
      <c r="AR6">
        <v>0</v>
      </c>
      <c r="AS6">
        <v>2.5937100136254054</v>
      </c>
      <c r="AT6">
        <v>2.7553524245544372</v>
      </c>
      <c r="AU6">
        <v>2.7410674384255169</v>
      </c>
      <c r="AV6">
        <v>2.7462906782215577</v>
      </c>
      <c r="AW6">
        <v>2.7456486383163683</v>
      </c>
      <c r="AX6">
        <v>2.6844569780762759</v>
      </c>
      <c r="AY6">
        <v>2.6268253160494806</v>
      </c>
      <c r="AZ6">
        <v>2.5623517570438805</v>
      </c>
      <c r="BA6">
        <v>2.5303985015004939</v>
      </c>
      <c r="BB6">
        <v>2.5750580044832718</v>
      </c>
      <c r="BC6">
        <v>2.5266089211242413</v>
      </c>
      <c r="BD6">
        <v>2.558852450113362</v>
      </c>
      <c r="BE6">
        <v>2.5168757891812357</v>
      </c>
      <c r="BF6">
        <v>2.5455918303598608</v>
      </c>
      <c r="BG6">
        <v>2.5516829430507109</v>
      </c>
      <c r="BH6">
        <v>2.5332033941090732</v>
      </c>
      <c r="BI6">
        <v>0</v>
      </c>
      <c r="BJ6">
        <v>0</v>
      </c>
      <c r="BK6">
        <v>0</v>
      </c>
      <c r="BL6">
        <v>0</v>
      </c>
      <c r="BM6">
        <v>2.1817794536499648</v>
      </c>
      <c r="BN6">
        <v>3.2109310753136966</v>
      </c>
      <c r="BO6">
        <v>3.3913112846677631</v>
      </c>
      <c r="BP6">
        <v>3.3772064767999304</v>
      </c>
      <c r="BQ6">
        <v>3.3886520982813595</v>
      </c>
      <c r="BR6">
        <v>3.3809254003597404</v>
      </c>
      <c r="BS6">
        <v>3.3678486268917158</v>
      </c>
      <c r="BT6">
        <v>3.2986936387712449</v>
      </c>
      <c r="BU6">
        <v>3.204165420297997</v>
      </c>
      <c r="BV6">
        <v>3.112574959086631</v>
      </c>
      <c r="BW6">
        <v>3.0552247100635621</v>
      </c>
      <c r="BX6">
        <v>3.0902229286190392</v>
      </c>
      <c r="BY6">
        <v>3.0827438892366854</v>
      </c>
      <c r="BZ6">
        <v>3.0631268774750899</v>
      </c>
      <c r="CA6">
        <v>3.0754422240148225</v>
      </c>
      <c r="CB6">
        <v>3.0661862751944873</v>
      </c>
      <c r="CC6">
        <v>0</v>
      </c>
      <c r="CD6">
        <v>0</v>
      </c>
      <c r="CE6">
        <v>0</v>
      </c>
      <c r="CF6">
        <v>0</v>
      </c>
      <c r="CG6">
        <v>0</v>
      </c>
      <c r="CH6">
        <v>3.4745416213820932</v>
      </c>
      <c r="CI6">
        <v>3.9653073349937626</v>
      </c>
      <c r="CJ6">
        <v>4.0062751946328499</v>
      </c>
      <c r="CK6">
        <v>4.0317639167744916</v>
      </c>
      <c r="CL6">
        <v>3.9953672184020981</v>
      </c>
      <c r="CM6">
        <v>3.9902293430701143</v>
      </c>
      <c r="CN6">
        <v>4.017540619066545</v>
      </c>
      <c r="CO6">
        <v>3.962628486368851</v>
      </c>
      <c r="CP6">
        <v>3.8100036656806768</v>
      </c>
      <c r="CQ6">
        <v>3.6566184622068052</v>
      </c>
      <c r="CR6">
        <v>3.6569475359449073</v>
      </c>
      <c r="CS6">
        <v>3.6221194297580643</v>
      </c>
      <c r="CT6">
        <v>3.6175579668853501</v>
      </c>
      <c r="CU6">
        <v>3.6088912308145216</v>
      </c>
      <c r="CV6">
        <v>3.6295681030644271</v>
      </c>
      <c r="CW6">
        <v>0</v>
      </c>
      <c r="CX6">
        <v>0</v>
      </c>
      <c r="CY6">
        <v>0</v>
      </c>
      <c r="CZ6">
        <v>0</v>
      </c>
      <c r="DA6">
        <v>0</v>
      </c>
      <c r="DB6">
        <v>3.4371437610996081</v>
      </c>
      <c r="DC6">
        <v>4.1519567335889409</v>
      </c>
      <c r="DD6">
        <v>4.3703108521890792</v>
      </c>
      <c r="DE6">
        <v>4.416636887767285</v>
      </c>
      <c r="DF6">
        <v>4.4323126324421303</v>
      </c>
      <c r="DG6">
        <v>4.3980519858639582</v>
      </c>
      <c r="DH6">
        <v>4.4240479103082553</v>
      </c>
      <c r="DI6">
        <v>4.4142525968986206</v>
      </c>
      <c r="DJ6">
        <v>4.3843047233664656</v>
      </c>
      <c r="DK6">
        <v>4.2999105887787952</v>
      </c>
      <c r="DL6">
        <v>4.0755675002380816</v>
      </c>
      <c r="DM6">
        <v>4.0079421546314622</v>
      </c>
      <c r="DN6">
        <v>4.0003918119928166</v>
      </c>
      <c r="DO6">
        <v>4.0076584973310245</v>
      </c>
      <c r="DP6">
        <v>4.0214871391943205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4.2217904145926815</v>
      </c>
      <c r="DX6">
        <v>4.7343329859423573</v>
      </c>
      <c r="DY6">
        <v>4.8473441759138192</v>
      </c>
      <c r="DZ6">
        <v>4.8326651615913541</v>
      </c>
      <c r="EA6">
        <v>4.8055000419316478</v>
      </c>
      <c r="EB6">
        <v>4.8267398466730151</v>
      </c>
      <c r="EC6">
        <v>4.8446627523027761</v>
      </c>
      <c r="ED6">
        <v>4.8234068930220824</v>
      </c>
      <c r="EE6">
        <v>4.730321029981333</v>
      </c>
      <c r="EF6">
        <v>4.6169487010278498</v>
      </c>
      <c r="EG6">
        <v>4.4178714261944023</v>
      </c>
      <c r="EH6">
        <v>4.2991977000273396</v>
      </c>
      <c r="EI6">
        <v>4.2971397559286348</v>
      </c>
      <c r="EJ6">
        <v>4.2790125945155886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4.083258013240247</v>
      </c>
      <c r="ER6">
        <v>4.8719187163155375</v>
      </c>
      <c r="ES6">
        <v>5.2470347943064199</v>
      </c>
      <c r="ET6">
        <v>5.257792482211622</v>
      </c>
      <c r="EU6">
        <v>5.2480703206016157</v>
      </c>
      <c r="EV6">
        <v>5.2247174167376818</v>
      </c>
      <c r="EW6">
        <v>5.2719879450314577</v>
      </c>
      <c r="EX6">
        <v>5.247251116358485</v>
      </c>
      <c r="EY6">
        <v>5.1648719894997326</v>
      </c>
      <c r="EZ6">
        <v>5.2115980007517777</v>
      </c>
      <c r="FA6">
        <v>5.0480518648808381</v>
      </c>
      <c r="FB6">
        <v>4.7066457726848867</v>
      </c>
      <c r="FC6">
        <v>4.6299663049180726</v>
      </c>
      <c r="FD6">
        <v>4.5979875627624756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3.8995866839525166</v>
      </c>
      <c r="FL6">
        <v>4.9769602878405541</v>
      </c>
      <c r="FM6">
        <v>5.586048406583382</v>
      </c>
      <c r="FN6">
        <v>5.6650247383829173</v>
      </c>
      <c r="FO6">
        <v>5.6771675902042942</v>
      </c>
      <c r="FP6">
        <v>5.6573410849282961</v>
      </c>
      <c r="FQ6">
        <v>5.6715521267844782</v>
      </c>
      <c r="FR6">
        <v>5.6858274246792311</v>
      </c>
      <c r="FS6">
        <v>5.5815293408586113</v>
      </c>
      <c r="FT6">
        <v>5.6017428537362033</v>
      </c>
      <c r="FU6">
        <v>5.5755944839801463</v>
      </c>
      <c r="FV6">
        <v>5.4364868464496032</v>
      </c>
      <c r="FW6">
        <v>5.0774880702511664</v>
      </c>
      <c r="FX6">
        <v>4.972412765974302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4.9589127497492242</v>
      </c>
      <c r="GG6">
        <v>5.8837495653001106</v>
      </c>
      <c r="GH6">
        <v>6.089998964809217</v>
      </c>
      <c r="GI6">
        <v>6.0720405040297241</v>
      </c>
      <c r="GJ6">
        <v>6.0799624451027094</v>
      </c>
      <c r="GK6">
        <v>6.0527511450612268</v>
      </c>
      <c r="GL6">
        <v>6.0669719177243913</v>
      </c>
      <c r="GM6">
        <v>6.0087410538895529</v>
      </c>
      <c r="GN6">
        <v>6.0253699671485519</v>
      </c>
      <c r="GO6">
        <v>5.9808058892301696</v>
      </c>
      <c r="GP6">
        <v>5.844436561053425</v>
      </c>
      <c r="GQ6">
        <v>5.6800902216534812</v>
      </c>
      <c r="GR6">
        <v>5.2812471379159165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4.9764187789080188</v>
      </c>
      <c r="HA6">
        <v>5.7049869696209718</v>
      </c>
      <c r="HB6">
        <v>6.4391509815830466</v>
      </c>
      <c r="HC6">
        <v>6.4930482651081922</v>
      </c>
      <c r="HD6">
        <v>6.4943154668721021</v>
      </c>
      <c r="HE6">
        <v>6.5012437708407607</v>
      </c>
      <c r="HF6">
        <v>6.513837213400393</v>
      </c>
      <c r="HG6">
        <v>6.4501407731362894</v>
      </c>
      <c r="HH6">
        <v>6.4460835420668738</v>
      </c>
      <c r="HI6">
        <v>6.4569803257800071</v>
      </c>
      <c r="HJ6">
        <v>6.3974980759422229</v>
      </c>
      <c r="HK6">
        <v>6.3103831557788039</v>
      </c>
      <c r="HL6">
        <v>6.2200638579525691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3.7687159265341861</v>
      </c>
      <c r="HU6">
        <v>5.8194941341762041</v>
      </c>
      <c r="HV6">
        <v>6.6992692334899377</v>
      </c>
      <c r="HW6">
        <v>6.9216523607355338</v>
      </c>
      <c r="HX6">
        <v>6.9552782395680239</v>
      </c>
      <c r="HY6">
        <v>6.9541322637633218</v>
      </c>
      <c r="HZ6">
        <v>6.9034870646414523</v>
      </c>
      <c r="IA6">
        <v>6.84080410264324</v>
      </c>
      <c r="IB6">
        <v>6.8054169089108951</v>
      </c>
      <c r="IC6">
        <v>6.8682313731413549</v>
      </c>
      <c r="ID6">
        <v>6.8523708816390689</v>
      </c>
      <c r="IE6">
        <v>6.6661834221456671</v>
      </c>
      <c r="IF6">
        <v>6.6361943128836378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5.15016954129218</v>
      </c>
      <c r="IP6">
        <v>6.4163730810187491</v>
      </c>
      <c r="IQ6">
        <v>7.23359584200659</v>
      </c>
      <c r="IR6">
        <v>7.2893300833802961</v>
      </c>
      <c r="IS6">
        <v>7.3308830438569705</v>
      </c>
      <c r="IT6">
        <v>7.3172362678506042</v>
      </c>
      <c r="IU6">
        <v>7.2729148128299101</v>
      </c>
      <c r="IV6">
        <v>7.2496739510535235</v>
      </c>
      <c r="IW6">
        <v>7.2577304117526298</v>
      </c>
      <c r="IX6">
        <v>7.2526670554339461</v>
      </c>
      <c r="IY6">
        <v>7.233629171992761</v>
      </c>
      <c r="IZ6">
        <v>7.1476657465672933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5.0558485852014945</v>
      </c>
      <c r="JJ6">
        <v>6.4814278823304043</v>
      </c>
      <c r="JK6">
        <v>7.4888040146915156</v>
      </c>
      <c r="JL6">
        <v>7.705617730458985</v>
      </c>
      <c r="JM6">
        <v>7.7843434073032753</v>
      </c>
      <c r="JN6">
        <v>7.7609258543744923</v>
      </c>
      <c r="JO6">
        <v>7.6701340139254963</v>
      </c>
      <c r="JP6">
        <v>7.7134454316325627</v>
      </c>
      <c r="JQ6">
        <v>7.6605009965385431</v>
      </c>
      <c r="JR6">
        <v>7.6696455434313764</v>
      </c>
      <c r="JS6">
        <v>7.6956772565076399</v>
      </c>
      <c r="JT6">
        <v>7.7121155654461617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5.4246728542885601</v>
      </c>
      <c r="KE6">
        <v>7.041913877853812</v>
      </c>
      <c r="KF6">
        <v>8.0477340267637381</v>
      </c>
      <c r="KG6">
        <v>8.2120607497630917</v>
      </c>
      <c r="KH6">
        <v>8.1729050023989664</v>
      </c>
      <c r="KI6">
        <v>8.1019998305956022</v>
      </c>
      <c r="KJ6">
        <v>8.0820046672340347</v>
      </c>
      <c r="KK6">
        <v>8.0543842197179636</v>
      </c>
      <c r="KL6">
        <v>8.0994583805420302</v>
      </c>
      <c r="KM6">
        <v>8.1011291218280004</v>
      </c>
      <c r="KN6">
        <v>8.0823031725727166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6.124079300326021</v>
      </c>
      <c r="KY6">
        <v>6.9386487109437951</v>
      </c>
      <c r="KZ6">
        <v>8.2461531046351872</v>
      </c>
      <c r="LA6">
        <v>8.5291766401293359</v>
      </c>
      <c r="LB6">
        <v>8.5308681251745782</v>
      </c>
      <c r="LC6">
        <v>8.4365032530713808</v>
      </c>
      <c r="LD6">
        <v>8.5185889462810369</v>
      </c>
      <c r="LE6">
        <v>8.4572997108699468</v>
      </c>
      <c r="LF6">
        <v>8.4935627198070893</v>
      </c>
      <c r="LG6">
        <v>8.5302685910416098</v>
      </c>
      <c r="LH6">
        <v>8.5127493906418259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6.829796640609036</v>
      </c>
      <c r="LT6">
        <v>7.5635929182501984</v>
      </c>
      <c r="LU6">
        <v>8.7185316996302031</v>
      </c>
      <c r="LV6">
        <v>9.0453056114499493</v>
      </c>
      <c r="LW6">
        <v>8.892512444046945</v>
      </c>
      <c r="LX6">
        <v>8.8697390433547394</v>
      </c>
      <c r="LY6">
        <v>9.0012519958034556</v>
      </c>
      <c r="LZ6">
        <v>8.9243215939380072</v>
      </c>
      <c r="MA6">
        <v>8.895534432172985</v>
      </c>
      <c r="MB6">
        <v>8.8672914334519621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6.6768642218325969</v>
      </c>
      <c r="MN6">
        <v>6.2403217300738953</v>
      </c>
      <c r="MO6">
        <v>8.0376081325127995</v>
      </c>
      <c r="MP6">
        <v>9.1404583252812728</v>
      </c>
      <c r="MQ6">
        <v>9.3140727302652806</v>
      </c>
      <c r="MR6">
        <v>9.3100950739571502</v>
      </c>
      <c r="MS6">
        <v>9.2593802345102034</v>
      </c>
      <c r="MT6">
        <v>9.324557528675081</v>
      </c>
      <c r="MU6">
        <v>9.3005877886910255</v>
      </c>
      <c r="MV6">
        <v>9.2844810673323312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6.9844514044899437</v>
      </c>
      <c r="NI6">
        <v>7.5995902988250457</v>
      </c>
      <c r="NJ6">
        <v>8.241711223644181</v>
      </c>
      <c r="NK6">
        <v>9.4106301078576049</v>
      </c>
      <c r="NL6">
        <v>9.7201725196302462</v>
      </c>
      <c r="NM6">
        <v>9.7247457997967182</v>
      </c>
      <c r="NN6">
        <v>9.765578463089021</v>
      </c>
      <c r="NO6">
        <v>9.7200798251713998</v>
      </c>
      <c r="NP6">
        <v>9.7720989286877948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7.5554533319643964</v>
      </c>
      <c r="OD6">
        <v>8.009119174906715</v>
      </c>
      <c r="OE6">
        <v>8.6760332396656779</v>
      </c>
      <c r="OF6">
        <v>9.8413432591719694</v>
      </c>
      <c r="OG6">
        <v>10.106251102984919</v>
      </c>
      <c r="OH6">
        <v>10.141286170919741</v>
      </c>
      <c r="OI6">
        <v>10.134787968005503</v>
      </c>
      <c r="OJ6">
        <v>10.135705516247718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7.6840461270555425</v>
      </c>
      <c r="OY6">
        <v>8.4248145420444338</v>
      </c>
      <c r="OZ6">
        <v>9.1534632792892516</v>
      </c>
      <c r="PA6">
        <v>10.245186468916243</v>
      </c>
      <c r="PB6">
        <v>10.555030976765551</v>
      </c>
      <c r="PC6">
        <v>10.596713449959184</v>
      </c>
      <c r="PD6">
        <v>10.538870355082091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7.433572787001637</v>
      </c>
      <c r="PT6">
        <v>8.6608338036335866</v>
      </c>
      <c r="PU6">
        <v>9.2861251866620016</v>
      </c>
      <c r="PV6">
        <v>10.36135324234646</v>
      </c>
      <c r="PW6">
        <v>10.917160048904206</v>
      </c>
      <c r="PX6">
        <v>11.002634573610603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5.3981745932180329</v>
      </c>
      <c r="QN6">
        <v>8.0976354867198452</v>
      </c>
      <c r="QO6">
        <v>8.928029449145189</v>
      </c>
      <c r="QP6">
        <v>9.5794619287734264</v>
      </c>
      <c r="QQ6">
        <v>10.933864779536558</v>
      </c>
      <c r="QR6">
        <v>11.191598817514514</v>
      </c>
      <c r="QS6" s="102" t="s">
        <v>7</v>
      </c>
      <c r="QU6">
        <v>5</v>
      </c>
      <c r="QV6" s="35">
        <v>0.3</v>
      </c>
      <c r="QW6">
        <f>CC$94</f>
        <v>0</v>
      </c>
      <c r="QX6">
        <f t="shared" ref="QX6:RP6" si="5">CD$94</f>
        <v>0</v>
      </c>
      <c r="QY6">
        <f t="shared" si="5"/>
        <v>0</v>
      </c>
      <c r="QZ6">
        <f t="shared" si="5"/>
        <v>0</v>
      </c>
      <c r="RA6">
        <f t="shared" si="5"/>
        <v>0</v>
      </c>
      <c r="RB6">
        <f t="shared" si="5"/>
        <v>382.00798534620003</v>
      </c>
      <c r="RC6">
        <f t="shared" si="5"/>
        <v>639.09260454699211</v>
      </c>
      <c r="RD6">
        <f t="shared" si="5"/>
        <v>718.36476846357368</v>
      </c>
      <c r="RE6">
        <f t="shared" si="5"/>
        <v>791.62304170835125</v>
      </c>
      <c r="RF6">
        <f t="shared" si="5"/>
        <v>858.598206144502</v>
      </c>
      <c r="RG6">
        <f t="shared" si="5"/>
        <v>931.47869387907213</v>
      </c>
      <c r="RH6">
        <f t="shared" si="5"/>
        <v>1002.5963022272211</v>
      </c>
      <c r="RI6">
        <f t="shared" si="5"/>
        <v>1066.7464262369319</v>
      </c>
      <c r="RJ6">
        <f t="shared" si="5"/>
        <v>1127.6967085288968</v>
      </c>
      <c r="RK6">
        <f t="shared" si="5"/>
        <v>1165.8866870216018</v>
      </c>
      <c r="RL6">
        <f t="shared" si="5"/>
        <v>1192.1206814929315</v>
      </c>
      <c r="RM6">
        <f t="shared" si="5"/>
        <v>1179.0679781643689</v>
      </c>
      <c r="RN6">
        <f t="shared" si="5"/>
        <v>1176.610423354826</v>
      </c>
      <c r="RO6">
        <f t="shared" si="5"/>
        <v>1172.6778182299815</v>
      </c>
      <c r="RP6">
        <f t="shared" si="5"/>
        <v>1180.7303053332801</v>
      </c>
      <c r="RR6">
        <f t="shared" si="2"/>
        <v>9.2042699999999993</v>
      </c>
      <c r="RS6" s="35">
        <v>0.3</v>
      </c>
      <c r="RT6">
        <f>0.8*RE6+0.2*RF6</f>
        <v>805.01807459558142</v>
      </c>
    </row>
    <row r="7" spans="1:48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1.6229673619419036E-3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2.7868558697814759E-2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5.6084838506544454E-3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9.8590711736524107E-3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 s="102" t="s">
        <v>9</v>
      </c>
      <c r="QU7">
        <v>6</v>
      </c>
      <c r="QV7" s="35">
        <v>0.33299999999999996</v>
      </c>
      <c r="QW7">
        <f>CW$94</f>
        <v>0</v>
      </c>
      <c r="QX7">
        <f t="shared" ref="QX7:RP7" si="6">CX$94</f>
        <v>0</v>
      </c>
      <c r="QY7">
        <f t="shared" si="6"/>
        <v>0</v>
      </c>
      <c r="QZ7">
        <f t="shared" si="6"/>
        <v>0</v>
      </c>
      <c r="RA7">
        <f t="shared" si="6"/>
        <v>0</v>
      </c>
      <c r="RB7">
        <f t="shared" si="6"/>
        <v>337.92295869144795</v>
      </c>
      <c r="RC7">
        <f t="shared" si="6"/>
        <v>586.82403365450568</v>
      </c>
      <c r="RD7">
        <f t="shared" si="6"/>
        <v>726.21326469770293</v>
      </c>
      <c r="RE7">
        <f t="shared" si="6"/>
        <v>802.20726407434177</v>
      </c>
      <c r="RF7">
        <f t="shared" si="6"/>
        <v>873.77571858856618</v>
      </c>
      <c r="RG7">
        <f t="shared" si="6"/>
        <v>936.81822607230686</v>
      </c>
      <c r="RH7">
        <f t="shared" si="6"/>
        <v>1010.0116015733486</v>
      </c>
      <c r="RI7">
        <f t="shared" si="6"/>
        <v>1081.3844881956293</v>
      </c>
      <c r="RJ7">
        <f t="shared" si="6"/>
        <v>1148.3659711314044</v>
      </c>
      <c r="RK7">
        <f t="shared" si="6"/>
        <v>1207.582762398763</v>
      </c>
      <c r="RL7">
        <f t="shared" si="6"/>
        <v>1250.3214205992706</v>
      </c>
      <c r="RM7">
        <f t="shared" si="6"/>
        <v>1259.6881343840423</v>
      </c>
      <c r="RN7">
        <f t="shared" si="6"/>
        <v>1271.3704658266672</v>
      </c>
      <c r="RO7">
        <f t="shared" si="6"/>
        <v>1277.0636922111191</v>
      </c>
      <c r="RP7">
        <f t="shared" si="6"/>
        <v>1277.7991232414181</v>
      </c>
      <c r="RR7">
        <f t="shared" si="2"/>
        <v>9.5985177000000004</v>
      </c>
      <c r="RS7" s="35">
        <v>0.33299999999999996</v>
      </c>
      <c r="RT7">
        <f>0.4*RE7+0.6*RF7</f>
        <v>845.14833678287641</v>
      </c>
    </row>
    <row r="8" spans="1:488" x14ac:dyDescent="0.3">
      <c r="A8">
        <v>0</v>
      </c>
      <c r="B8">
        <v>0</v>
      </c>
      <c r="C8">
        <v>1.3300282692947178</v>
      </c>
      <c r="D8">
        <v>1.5101153728956374</v>
      </c>
      <c r="E8">
        <v>1.5016665691840172</v>
      </c>
      <c r="F8">
        <v>1.500550494592205</v>
      </c>
      <c r="G8">
        <v>1.4680248682129926</v>
      </c>
      <c r="H8">
        <v>1.4483646599355253</v>
      </c>
      <c r="I8">
        <v>1.4547987559134932</v>
      </c>
      <c r="J8">
        <v>1.4419308522762706</v>
      </c>
      <c r="K8">
        <v>1.4506859558687883</v>
      </c>
      <c r="L8">
        <v>1.4571891998758482</v>
      </c>
      <c r="M8">
        <v>1.4590055058318456</v>
      </c>
      <c r="N8">
        <v>1.4592268352067248</v>
      </c>
      <c r="O8">
        <v>1.4313449321639247</v>
      </c>
      <c r="P8">
        <v>1.4456347984497926</v>
      </c>
      <c r="Q8">
        <v>1.4394347593170362</v>
      </c>
      <c r="R8">
        <v>1.4385039115800151</v>
      </c>
      <c r="S8">
        <v>1.4359891280895472</v>
      </c>
      <c r="T8">
        <v>1.4488654034446822</v>
      </c>
      <c r="U8">
        <v>0</v>
      </c>
      <c r="V8">
        <v>0</v>
      </c>
      <c r="W8">
        <v>0</v>
      </c>
      <c r="X8">
        <v>1.8997856096182415</v>
      </c>
      <c r="Y8">
        <v>2.1245080332896991</v>
      </c>
      <c r="Z8">
        <v>2.1035570305595095</v>
      </c>
      <c r="AA8">
        <v>2.1316257040886013</v>
      </c>
      <c r="AB8">
        <v>2.107764237719687</v>
      </c>
      <c r="AC8">
        <v>2.0235135583142143</v>
      </c>
      <c r="AD8">
        <v>2.0153215400190887</v>
      </c>
      <c r="AE8">
        <v>1.9941796732353496</v>
      </c>
      <c r="AF8">
        <v>1.9998559855170848</v>
      </c>
      <c r="AG8">
        <v>1.9899246773532864</v>
      </c>
      <c r="AH8">
        <v>1.9938801500861616</v>
      </c>
      <c r="AI8">
        <v>1.9830744288650988</v>
      </c>
      <c r="AJ8">
        <v>1.9728705773829984</v>
      </c>
      <c r="AK8">
        <v>1.9842680538546325</v>
      </c>
      <c r="AL8">
        <v>1.9859297823915885</v>
      </c>
      <c r="AM8">
        <v>1.9793704347906746</v>
      </c>
      <c r="AN8">
        <v>2.0061951612560893</v>
      </c>
      <c r="AO8">
        <v>0</v>
      </c>
      <c r="AP8">
        <v>0</v>
      </c>
      <c r="AQ8">
        <v>0</v>
      </c>
      <c r="AR8">
        <v>0</v>
      </c>
      <c r="AS8">
        <v>2.5937100136254054</v>
      </c>
      <c r="AT8">
        <v>2.7553524245544372</v>
      </c>
      <c r="AU8">
        <v>2.7410674384255169</v>
      </c>
      <c r="AV8">
        <v>2.7462906782215577</v>
      </c>
      <c r="AW8">
        <v>2.7456486383163683</v>
      </c>
      <c r="AX8">
        <v>2.6844569780762755</v>
      </c>
      <c r="AY8">
        <v>2.626825316049481</v>
      </c>
      <c r="AZ8">
        <v>2.5623517570438805</v>
      </c>
      <c r="BA8">
        <v>2.5303985015004939</v>
      </c>
      <c r="BB8">
        <v>2.5750580044832718</v>
      </c>
      <c r="BC8">
        <v>2.5266089211242413</v>
      </c>
      <c r="BD8">
        <v>2.558852450113362</v>
      </c>
      <c r="BE8">
        <v>2.5168757891812348</v>
      </c>
      <c r="BF8">
        <v>2.5455918303598604</v>
      </c>
      <c r="BG8">
        <v>2.5516829430507109</v>
      </c>
      <c r="BH8">
        <v>2.5332033941090728</v>
      </c>
      <c r="BI8">
        <v>0</v>
      </c>
      <c r="BJ8">
        <v>0</v>
      </c>
      <c r="BK8">
        <v>0</v>
      </c>
      <c r="BL8">
        <v>0</v>
      </c>
      <c r="BM8">
        <v>2.1539108949521504</v>
      </c>
      <c r="BN8">
        <v>3.2109310753136953</v>
      </c>
      <c r="BO8">
        <v>3.3913112846677627</v>
      </c>
      <c r="BP8">
        <v>3.3772064767999304</v>
      </c>
      <c r="BQ8">
        <v>3.3886520982813608</v>
      </c>
      <c r="BR8">
        <v>3.3809254003597395</v>
      </c>
      <c r="BS8">
        <v>3.3678486268917154</v>
      </c>
      <c r="BT8">
        <v>3.2986936387712449</v>
      </c>
      <c r="BU8">
        <v>3.2041654202979974</v>
      </c>
      <c r="BV8">
        <v>3.112574959086631</v>
      </c>
      <c r="BW8">
        <v>3.0552247100635621</v>
      </c>
      <c r="BX8">
        <v>3.0902229286190392</v>
      </c>
      <c r="BY8">
        <v>3.082743889236685</v>
      </c>
      <c r="BZ8">
        <v>3.0631268774750899</v>
      </c>
      <c r="CA8">
        <v>3.0754422240148225</v>
      </c>
      <c r="CB8">
        <v>3.0661862751944877</v>
      </c>
      <c r="CC8">
        <v>0</v>
      </c>
      <c r="CD8">
        <v>0</v>
      </c>
      <c r="CE8">
        <v>0</v>
      </c>
      <c r="CF8">
        <v>0</v>
      </c>
      <c r="CG8">
        <v>0</v>
      </c>
      <c r="CH8">
        <v>3.4689331375314385</v>
      </c>
      <c r="CI8">
        <v>3.9653073349937631</v>
      </c>
      <c r="CJ8">
        <v>4.0062751946328499</v>
      </c>
      <c r="CK8">
        <v>4.0317639167744908</v>
      </c>
      <c r="CL8">
        <v>3.9953672184020981</v>
      </c>
      <c r="CM8">
        <v>3.9902293430701139</v>
      </c>
      <c r="CN8">
        <v>4.017540619066545</v>
      </c>
      <c r="CO8">
        <v>3.962628486368851</v>
      </c>
      <c r="CP8">
        <v>3.8100036656806768</v>
      </c>
      <c r="CQ8">
        <v>3.6566184622068056</v>
      </c>
      <c r="CR8">
        <v>3.6569475359449073</v>
      </c>
      <c r="CS8">
        <v>3.6221194297580639</v>
      </c>
      <c r="CT8">
        <v>3.6175579668853501</v>
      </c>
      <c r="CU8">
        <v>3.6088912308145216</v>
      </c>
      <c r="CV8">
        <v>3.6295681030644267</v>
      </c>
      <c r="CW8">
        <v>0</v>
      </c>
      <c r="CX8">
        <v>0</v>
      </c>
      <c r="CY8">
        <v>0</v>
      </c>
      <c r="CZ8">
        <v>0</v>
      </c>
      <c r="DA8">
        <v>0</v>
      </c>
      <c r="DB8">
        <v>3.4272846899259557</v>
      </c>
      <c r="DC8">
        <v>4.1519567335889409</v>
      </c>
      <c r="DD8">
        <v>4.3703108521890792</v>
      </c>
      <c r="DE8">
        <v>4.416636887767285</v>
      </c>
      <c r="DF8">
        <v>4.4323126324421303</v>
      </c>
      <c r="DG8">
        <v>4.3980519858639582</v>
      </c>
      <c r="DH8">
        <v>4.4240479103082553</v>
      </c>
      <c r="DI8">
        <v>4.4142525968986206</v>
      </c>
      <c r="DJ8">
        <v>4.3843047233664656</v>
      </c>
      <c r="DK8">
        <v>4.2999105887787943</v>
      </c>
      <c r="DL8">
        <v>4.0755675002380816</v>
      </c>
      <c r="DM8">
        <v>4.0079421546314622</v>
      </c>
      <c r="DN8">
        <v>4.0003918119928166</v>
      </c>
      <c r="DO8">
        <v>4.0076584973310245</v>
      </c>
      <c r="DP8">
        <v>4.0214871391943205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4.2217904145926815</v>
      </c>
      <c r="DX8">
        <v>4.7343329859423573</v>
      </c>
      <c r="DY8">
        <v>4.8473441759138192</v>
      </c>
      <c r="DZ8">
        <v>4.8326651615913541</v>
      </c>
      <c r="EA8">
        <v>4.8055000419316478</v>
      </c>
      <c r="EB8">
        <v>4.8267398466730143</v>
      </c>
      <c r="EC8">
        <v>4.8446627523027761</v>
      </c>
      <c r="ED8">
        <v>4.8234068930220824</v>
      </c>
      <c r="EE8">
        <v>4.730321029981333</v>
      </c>
      <c r="EF8">
        <v>4.6169487010278489</v>
      </c>
      <c r="EG8">
        <v>4.4178714261944032</v>
      </c>
      <c r="EH8">
        <v>4.2991977000273405</v>
      </c>
      <c r="EI8">
        <v>4.2971397559286348</v>
      </c>
      <c r="EJ8">
        <v>4.2790125945155895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4.0832580132402461</v>
      </c>
      <c r="ER8">
        <v>4.8719187163155375</v>
      </c>
      <c r="ES8">
        <v>5.2470347943064199</v>
      </c>
      <c r="ET8">
        <v>5.257792482211622</v>
      </c>
      <c r="EU8">
        <v>5.2480703206016157</v>
      </c>
      <c r="EV8">
        <v>5.2247174167376818</v>
      </c>
      <c r="EW8">
        <v>5.2719879450314577</v>
      </c>
      <c r="EX8">
        <v>5.2472511163584867</v>
      </c>
      <c r="EY8">
        <v>5.1648719894997326</v>
      </c>
      <c r="EZ8">
        <v>5.2115980007517777</v>
      </c>
      <c r="FA8">
        <v>5.0480518648808381</v>
      </c>
      <c r="FB8">
        <v>4.7066457726848867</v>
      </c>
      <c r="FC8">
        <v>4.6299663049180735</v>
      </c>
      <c r="FD8">
        <v>4.5979875627624756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3.8995866839525166</v>
      </c>
      <c r="FL8">
        <v>4.9769602878405541</v>
      </c>
      <c r="FM8">
        <v>5.586048406583382</v>
      </c>
      <c r="FN8">
        <v>5.6650247383829173</v>
      </c>
      <c r="FO8">
        <v>5.6771675902042942</v>
      </c>
      <c r="FP8">
        <v>5.657341084928297</v>
      </c>
      <c r="FQ8">
        <v>5.6715521267844773</v>
      </c>
      <c r="FR8">
        <v>5.6858274246792311</v>
      </c>
      <c r="FS8">
        <v>5.5815293408586104</v>
      </c>
      <c r="FT8">
        <v>5.6017428537362033</v>
      </c>
      <c r="FU8">
        <v>5.5755944839801472</v>
      </c>
      <c r="FV8">
        <v>5.4364868464496023</v>
      </c>
      <c r="FW8">
        <v>5.0774880702511664</v>
      </c>
      <c r="FX8">
        <v>4.972412765974302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4.9589127497492242</v>
      </c>
      <c r="GG8">
        <v>5.8837495653001106</v>
      </c>
      <c r="GH8">
        <v>6.0899989648092197</v>
      </c>
      <c r="GI8">
        <v>6.0720405040297241</v>
      </c>
      <c r="GJ8">
        <v>6.0799624451027094</v>
      </c>
      <c r="GK8">
        <v>6.0527511450612268</v>
      </c>
      <c r="GL8">
        <v>6.0669719177243913</v>
      </c>
      <c r="GM8">
        <v>6.0087410538895529</v>
      </c>
      <c r="GN8">
        <v>6.0253699671485519</v>
      </c>
      <c r="GO8">
        <v>5.9808058892301696</v>
      </c>
      <c r="GP8">
        <v>5.844436561053425</v>
      </c>
      <c r="GQ8">
        <v>5.6800902216534812</v>
      </c>
      <c r="GR8">
        <v>5.2812471379159165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4.9764187789080188</v>
      </c>
      <c r="HA8">
        <v>5.7049869696209718</v>
      </c>
      <c r="HB8">
        <v>6.4391509815830457</v>
      </c>
      <c r="HC8">
        <v>6.4930482651081896</v>
      </c>
      <c r="HD8">
        <v>6.4943154668721021</v>
      </c>
      <c r="HE8">
        <v>6.5012437708407598</v>
      </c>
      <c r="HF8">
        <v>6.5138372134003939</v>
      </c>
      <c r="HG8">
        <v>6.4501407731362894</v>
      </c>
      <c r="HH8">
        <v>6.4460835420668721</v>
      </c>
      <c r="HI8">
        <v>6.4569803257800062</v>
      </c>
      <c r="HJ8">
        <v>6.3974980759422229</v>
      </c>
      <c r="HK8">
        <v>6.3103831557788039</v>
      </c>
      <c r="HL8">
        <v>6.2200638579525664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3.7687159265341865</v>
      </c>
      <c r="HU8">
        <v>5.819494134176205</v>
      </c>
      <c r="HV8">
        <v>6.6992692334899369</v>
      </c>
      <c r="HW8">
        <v>6.9216523607355338</v>
      </c>
      <c r="HX8">
        <v>6.9552782395680239</v>
      </c>
      <c r="HY8">
        <v>6.9541322637633218</v>
      </c>
      <c r="HZ8">
        <v>6.9034870646414523</v>
      </c>
      <c r="IA8">
        <v>6.84080410264324</v>
      </c>
      <c r="IB8">
        <v>6.8054169089108951</v>
      </c>
      <c r="IC8">
        <v>6.868231373141354</v>
      </c>
      <c r="ID8">
        <v>6.8523708816390689</v>
      </c>
      <c r="IE8">
        <v>6.6661834221456671</v>
      </c>
      <c r="IF8">
        <v>6.6361943128836378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5.15016954129218</v>
      </c>
      <c r="IP8">
        <v>6.4163730810187491</v>
      </c>
      <c r="IQ8">
        <v>7.23359584200659</v>
      </c>
      <c r="IR8">
        <v>7.2893300833802961</v>
      </c>
      <c r="IS8">
        <v>7.3308830438569679</v>
      </c>
      <c r="IT8">
        <v>7.3172362678506042</v>
      </c>
      <c r="IU8">
        <v>7.2729148128299101</v>
      </c>
      <c r="IV8">
        <v>7.2496739510535235</v>
      </c>
      <c r="IW8">
        <v>7.2577304117526298</v>
      </c>
      <c r="IX8">
        <v>7.2526670554339479</v>
      </c>
      <c r="IY8">
        <v>7.2336291719927619</v>
      </c>
      <c r="IZ8">
        <v>7.147665746567295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5.0558485852014945</v>
      </c>
      <c r="JJ8">
        <v>6.4814278823304035</v>
      </c>
      <c r="JK8">
        <v>7.4888040146915156</v>
      </c>
      <c r="JL8">
        <v>7.7056177304589859</v>
      </c>
      <c r="JM8">
        <v>7.7843434073032745</v>
      </c>
      <c r="JN8">
        <v>7.7609258543744897</v>
      </c>
      <c r="JO8">
        <v>7.6701340139254963</v>
      </c>
      <c r="JP8">
        <v>7.7134454316325627</v>
      </c>
      <c r="JQ8">
        <v>7.6605009965385431</v>
      </c>
      <c r="JR8">
        <v>7.6696455434313764</v>
      </c>
      <c r="JS8">
        <v>7.695677256507639</v>
      </c>
      <c r="JT8">
        <v>7.7121155654461617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5.4246728542885609</v>
      </c>
      <c r="KE8">
        <v>7.041913877853812</v>
      </c>
      <c r="KF8">
        <v>8.0477340267637363</v>
      </c>
      <c r="KG8">
        <v>8.2120607497630917</v>
      </c>
      <c r="KH8">
        <v>8.1729050023989682</v>
      </c>
      <c r="KI8">
        <v>8.1019998305956022</v>
      </c>
      <c r="KJ8">
        <v>8.0820046672340347</v>
      </c>
      <c r="KK8">
        <v>8.0543842197179636</v>
      </c>
      <c r="KL8">
        <v>8.0994583805420302</v>
      </c>
      <c r="KM8">
        <v>8.1011291218280004</v>
      </c>
      <c r="KN8">
        <v>8.0823031725727184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6.1240793003260219</v>
      </c>
      <c r="KY8">
        <v>6.9386487109437942</v>
      </c>
      <c r="KZ8">
        <v>8.2461531046351872</v>
      </c>
      <c r="LA8">
        <v>8.5291766401293359</v>
      </c>
      <c r="LB8">
        <v>8.5308681251745782</v>
      </c>
      <c r="LC8">
        <v>8.4365032530713808</v>
      </c>
      <c r="LD8">
        <v>8.5185889462810369</v>
      </c>
      <c r="LE8">
        <v>8.4572997108699468</v>
      </c>
      <c r="LF8">
        <v>8.4935627198070893</v>
      </c>
      <c r="LG8">
        <v>8.5302685910416098</v>
      </c>
      <c r="LH8">
        <v>8.5127493906418259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6.829796640609036</v>
      </c>
      <c r="LT8">
        <v>7.5635929182501984</v>
      </c>
      <c r="LU8">
        <v>8.7185316996302031</v>
      </c>
      <c r="LV8">
        <v>9.0453056114499493</v>
      </c>
      <c r="LW8">
        <v>8.892512444046945</v>
      </c>
      <c r="LX8">
        <v>8.8697390433547394</v>
      </c>
      <c r="LY8">
        <v>9.0012519958034556</v>
      </c>
      <c r="LZ8">
        <v>8.9243215939380072</v>
      </c>
      <c r="MA8">
        <v>8.895534432172985</v>
      </c>
      <c r="MB8">
        <v>8.8672914334519621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6.6768642218325978</v>
      </c>
      <c r="MN8">
        <v>6.2403217300738953</v>
      </c>
      <c r="MO8">
        <v>8.0376081325127995</v>
      </c>
      <c r="MP8">
        <v>9.1404583252812728</v>
      </c>
      <c r="MQ8">
        <v>9.3140727302652788</v>
      </c>
      <c r="MR8">
        <v>9.3100950739571502</v>
      </c>
      <c r="MS8">
        <v>9.2593802345102034</v>
      </c>
      <c r="MT8">
        <v>9.324557528675081</v>
      </c>
      <c r="MU8">
        <v>9.3005877886910255</v>
      </c>
      <c r="MV8">
        <v>9.2844810673323312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6.9844514044899437</v>
      </c>
      <c r="NI8">
        <v>7.5995902988250457</v>
      </c>
      <c r="NJ8">
        <v>8.241711223644181</v>
      </c>
      <c r="NK8">
        <v>9.4106301078576031</v>
      </c>
      <c r="NL8">
        <v>9.7201725196302462</v>
      </c>
      <c r="NM8">
        <v>9.7247457997967164</v>
      </c>
      <c r="NN8">
        <v>9.765578463089021</v>
      </c>
      <c r="NO8">
        <v>9.7200798251713998</v>
      </c>
      <c r="NP8">
        <v>9.7720989286877948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7.5554533319643946</v>
      </c>
      <c r="OD8">
        <v>8.009119174906715</v>
      </c>
      <c r="OE8">
        <v>8.6760332396656779</v>
      </c>
      <c r="OF8">
        <v>9.8413432591719676</v>
      </c>
      <c r="OG8">
        <v>10.106251102984917</v>
      </c>
      <c r="OH8">
        <v>10.141286170919741</v>
      </c>
      <c r="OI8">
        <v>10.134787968005503</v>
      </c>
      <c r="OJ8">
        <v>10.135705516247718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7.6840461270555425</v>
      </c>
      <c r="OY8">
        <v>8.4248145420444338</v>
      </c>
      <c r="OZ8">
        <v>9.1534632792892516</v>
      </c>
      <c r="PA8">
        <v>10.245186468916243</v>
      </c>
      <c r="PB8">
        <v>10.555030976765551</v>
      </c>
      <c r="PC8">
        <v>10.596713449959182</v>
      </c>
      <c r="PD8">
        <v>10.538870355082089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7.433572787001637</v>
      </c>
      <c r="PT8">
        <v>8.6608338036335866</v>
      </c>
      <c r="PU8">
        <v>9.2861251866620016</v>
      </c>
      <c r="PV8">
        <v>10.36135324234646</v>
      </c>
      <c r="PW8">
        <v>10.917160048904206</v>
      </c>
      <c r="PX8">
        <v>11.002634573610603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5.3981745932180312</v>
      </c>
      <c r="QN8">
        <v>8.0976354867198435</v>
      </c>
      <c r="QO8">
        <v>8.928029449145189</v>
      </c>
      <c r="QP8">
        <v>9.5794619287734264</v>
      </c>
      <c r="QQ8">
        <v>10.933864779536556</v>
      </c>
      <c r="QR8">
        <v>11.191598817514514</v>
      </c>
      <c r="QS8" s="102" t="s">
        <v>11</v>
      </c>
      <c r="QU8">
        <v>7</v>
      </c>
      <c r="QV8" s="35">
        <v>0.36599999999999999</v>
      </c>
      <c r="QW8">
        <f>DQ$94</f>
        <v>0</v>
      </c>
      <c r="QX8">
        <f t="shared" ref="QX8:RP8" si="7">DR$94</f>
        <v>0</v>
      </c>
      <c r="QY8">
        <f t="shared" si="7"/>
        <v>0</v>
      </c>
      <c r="QZ8">
        <f t="shared" si="7"/>
        <v>0</v>
      </c>
      <c r="RA8">
        <f t="shared" si="7"/>
        <v>0</v>
      </c>
      <c r="RB8">
        <f t="shared" si="7"/>
        <v>0</v>
      </c>
      <c r="RC8">
        <f t="shared" si="7"/>
        <v>471.44756129864737</v>
      </c>
      <c r="RD8">
        <f t="shared" si="7"/>
        <v>690.64640158063094</v>
      </c>
      <c r="RE8">
        <f t="shared" si="7"/>
        <v>774.39300330547337</v>
      </c>
      <c r="RF8">
        <f t="shared" si="7"/>
        <v>841.04289310439083</v>
      </c>
      <c r="RG8">
        <f t="shared" si="7"/>
        <v>901.50139355965769</v>
      </c>
      <c r="RH8">
        <f t="shared" si="7"/>
        <v>970.18380089682728</v>
      </c>
      <c r="RI8">
        <f t="shared" si="7"/>
        <v>1043.6119246757596</v>
      </c>
      <c r="RJ8">
        <f t="shared" si="7"/>
        <v>1108.6173195161703</v>
      </c>
      <c r="RK8">
        <f t="shared" si="7"/>
        <v>1162.3775259475372</v>
      </c>
      <c r="RL8">
        <f t="shared" si="7"/>
        <v>1222.5174814300499</v>
      </c>
      <c r="RM8">
        <f t="shared" si="7"/>
        <v>1282.464861082226</v>
      </c>
      <c r="RN8">
        <f t="shared" si="7"/>
        <v>1283.6574273532294</v>
      </c>
      <c r="RO8">
        <f t="shared" si="7"/>
        <v>1296.4389893453042</v>
      </c>
      <c r="RP8">
        <f t="shared" si="7"/>
        <v>1290.2742243163495</v>
      </c>
      <c r="RR8">
        <f t="shared" si="2"/>
        <v>9.9927654000000015</v>
      </c>
      <c r="RS8" s="35">
        <v>0.36599999999999999</v>
      </c>
      <c r="RT8">
        <f>0.01*RE8+0.99*RF8</f>
        <v>840.37639420640164</v>
      </c>
    </row>
    <row r="9" spans="1:488" x14ac:dyDescent="0.3">
      <c r="A9">
        <v>0</v>
      </c>
      <c r="B9">
        <v>0</v>
      </c>
      <c r="C9">
        <v>-1.3300282692947178</v>
      </c>
      <c r="D9">
        <v>-1.5101153728956376</v>
      </c>
      <c r="E9">
        <v>-1.5016665691840172</v>
      </c>
      <c r="F9">
        <v>-1.500550494592205</v>
      </c>
      <c r="G9">
        <v>-1.4680248682129926</v>
      </c>
      <c r="H9">
        <v>-1.4483646599355253</v>
      </c>
      <c r="I9">
        <v>-1.4547987559134932</v>
      </c>
      <c r="J9">
        <v>-1.4419308522762706</v>
      </c>
      <c r="K9">
        <v>-1.4506859558687883</v>
      </c>
      <c r="L9">
        <v>-1.4571891998758482</v>
      </c>
      <c r="M9">
        <v>-1.4590055058318456</v>
      </c>
      <c r="N9">
        <v>-1.4592268352067248</v>
      </c>
      <c r="O9">
        <v>-1.4298610530901874</v>
      </c>
      <c r="P9">
        <v>-1.4444026200257192</v>
      </c>
      <c r="Q9">
        <v>-1.4378657555206669</v>
      </c>
      <c r="R9">
        <v>-1.4369336423562953</v>
      </c>
      <c r="S9">
        <v>-1.4345841032594719</v>
      </c>
      <c r="T9">
        <v>-1.4474359781206652</v>
      </c>
      <c r="U9">
        <v>0</v>
      </c>
      <c r="V9">
        <v>0</v>
      </c>
      <c r="W9">
        <v>0</v>
      </c>
      <c r="X9">
        <v>-1.8997856096182415</v>
      </c>
      <c r="Y9">
        <v>-2.1245080332896991</v>
      </c>
      <c r="Z9">
        <v>-2.1035570305595095</v>
      </c>
      <c r="AA9">
        <v>-2.1316257040886013</v>
      </c>
      <c r="AB9">
        <v>-2.1077642377196879</v>
      </c>
      <c r="AC9">
        <v>-2.0235135583142143</v>
      </c>
      <c r="AD9">
        <v>-2.0153215400190887</v>
      </c>
      <c r="AE9">
        <v>-1.9941796732353496</v>
      </c>
      <c r="AF9">
        <v>-1.9998559855170848</v>
      </c>
      <c r="AG9">
        <v>-1.9899246773532864</v>
      </c>
      <c r="AH9">
        <v>-1.9938801500861616</v>
      </c>
      <c r="AI9">
        <v>-1.9807362421598314</v>
      </c>
      <c r="AJ9">
        <v>-1.9704834543393022</v>
      </c>
      <c r="AK9">
        <v>-1.9820998682425712</v>
      </c>
      <c r="AL9">
        <v>-1.983725004306768</v>
      </c>
      <c r="AM9">
        <v>-1.9771944791630534</v>
      </c>
      <c r="AN9">
        <v>-2.0040297462935377</v>
      </c>
      <c r="AO9">
        <v>0</v>
      </c>
      <c r="AP9">
        <v>0</v>
      </c>
      <c r="AQ9">
        <v>0</v>
      </c>
      <c r="AR9">
        <v>0</v>
      </c>
      <c r="AS9">
        <v>-2.5937100136254054</v>
      </c>
      <c r="AT9">
        <v>-2.7553524245544372</v>
      </c>
      <c r="AU9">
        <v>-2.7410674384255169</v>
      </c>
      <c r="AV9">
        <v>-2.7462906782215577</v>
      </c>
      <c r="AW9">
        <v>-2.7456486383163683</v>
      </c>
      <c r="AX9">
        <v>-2.6844569780762755</v>
      </c>
      <c r="AY9">
        <v>-2.626825316049481</v>
      </c>
      <c r="AZ9">
        <v>-2.5623517570438805</v>
      </c>
      <c r="BA9">
        <v>-2.5303985015004939</v>
      </c>
      <c r="BB9">
        <v>-2.5750580044832718</v>
      </c>
      <c r="BC9">
        <v>-2.5241072504067539</v>
      </c>
      <c r="BD9">
        <v>-2.5561026145570334</v>
      </c>
      <c r="BE9">
        <v>-2.5141412055368453</v>
      </c>
      <c r="BF9">
        <v>-2.5428464244269584</v>
      </c>
      <c r="BG9">
        <v>-2.5489732137829573</v>
      </c>
      <c r="BH9">
        <v>-2.5305820457505077</v>
      </c>
      <c r="BI9">
        <v>0</v>
      </c>
      <c r="BJ9">
        <v>0</v>
      </c>
      <c r="BK9">
        <v>0</v>
      </c>
      <c r="BL9">
        <v>0</v>
      </c>
      <c r="BM9">
        <v>-2.1539108949521504</v>
      </c>
      <c r="BN9">
        <v>-3.2109310753136953</v>
      </c>
      <c r="BO9">
        <v>-3.3913112846677627</v>
      </c>
      <c r="BP9">
        <v>-3.3772064767999304</v>
      </c>
      <c r="BQ9">
        <v>-3.3886520982813608</v>
      </c>
      <c r="BR9">
        <v>-3.3809254003597395</v>
      </c>
      <c r="BS9">
        <v>-3.3678486268917154</v>
      </c>
      <c r="BT9">
        <v>-3.2986936387712449</v>
      </c>
      <c r="BU9">
        <v>-3.204165420297997</v>
      </c>
      <c r="BV9">
        <v>-3.112574959086631</v>
      </c>
      <c r="BW9">
        <v>-3.0518319982101114</v>
      </c>
      <c r="BX9">
        <v>-3.0870169692461613</v>
      </c>
      <c r="BY9">
        <v>-3.0798790769562596</v>
      </c>
      <c r="BZ9">
        <v>-3.0599044897711716</v>
      </c>
      <c r="CA9">
        <v>-3.0720292437241077</v>
      </c>
      <c r="CB9">
        <v>-3.0631961926253024</v>
      </c>
      <c r="CC9">
        <v>0</v>
      </c>
      <c r="CD9">
        <v>0</v>
      </c>
      <c r="CE9">
        <v>0</v>
      </c>
      <c r="CF9">
        <v>0</v>
      </c>
      <c r="CG9">
        <v>0</v>
      </c>
      <c r="CH9">
        <v>-3.4689331375314385</v>
      </c>
      <c r="CI9">
        <v>-3.9653073349937631</v>
      </c>
      <c r="CJ9">
        <v>-4.0062751946328499</v>
      </c>
      <c r="CK9">
        <v>-4.0317639167744908</v>
      </c>
      <c r="CL9">
        <v>-3.9953672184020985</v>
      </c>
      <c r="CM9">
        <v>-3.9902293430701135</v>
      </c>
      <c r="CN9">
        <v>-4.017540619066545</v>
      </c>
      <c r="CO9">
        <v>-3.9626284863688506</v>
      </c>
      <c r="CP9">
        <v>-3.8100036656806768</v>
      </c>
      <c r="CQ9">
        <v>-3.6509272842078184</v>
      </c>
      <c r="CR9">
        <v>-3.6530304112620344</v>
      </c>
      <c r="CS9">
        <v>-3.618032188973257</v>
      </c>
      <c r="CT9">
        <v>-3.6133913326444929</v>
      </c>
      <c r="CU9">
        <v>-3.6049712414532897</v>
      </c>
      <c r="CV9">
        <v>-3.6255537648593394</v>
      </c>
      <c r="CW9">
        <v>0</v>
      </c>
      <c r="CX9">
        <v>0</v>
      </c>
      <c r="CY9">
        <v>0</v>
      </c>
      <c r="CZ9">
        <v>0</v>
      </c>
      <c r="DA9">
        <v>0</v>
      </c>
      <c r="DB9">
        <v>-3.4272846899259557</v>
      </c>
      <c r="DC9">
        <v>-4.1519567335889409</v>
      </c>
      <c r="DD9">
        <v>-4.3703108521890792</v>
      </c>
      <c r="DE9">
        <v>-4.4166368877672832</v>
      </c>
      <c r="DF9">
        <v>-4.4323126324421294</v>
      </c>
      <c r="DG9">
        <v>-4.3980519858639582</v>
      </c>
      <c r="DH9">
        <v>-4.4240479103082553</v>
      </c>
      <c r="DI9">
        <v>-4.4142525968986206</v>
      </c>
      <c r="DJ9">
        <v>-4.3843047233664656</v>
      </c>
      <c r="DK9">
        <v>-4.2940352704722207</v>
      </c>
      <c r="DL9">
        <v>-4.0689522003927658</v>
      </c>
      <c r="DM9">
        <v>-4.0021725793650784</v>
      </c>
      <c r="DN9">
        <v>-3.9962142488417163</v>
      </c>
      <c r="DO9">
        <v>-4.0032070063598937</v>
      </c>
      <c r="DP9">
        <v>-4.0171639601020006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-4.2217904145926815</v>
      </c>
      <c r="DX9">
        <v>-4.7343329859423573</v>
      </c>
      <c r="DY9">
        <v>-4.8473441759138183</v>
      </c>
      <c r="DZ9">
        <v>-4.8326651615913541</v>
      </c>
      <c r="EA9">
        <v>-4.8055000419316478</v>
      </c>
      <c r="EB9">
        <v>-4.8267398466730143</v>
      </c>
      <c r="EC9">
        <v>-4.8446627523027761</v>
      </c>
      <c r="ED9">
        <v>-4.8234068930220824</v>
      </c>
      <c r="EE9">
        <v>-4.7249237426183814</v>
      </c>
      <c r="EF9">
        <v>-4.6088027869808235</v>
      </c>
      <c r="EG9">
        <v>-4.4103817813215542</v>
      </c>
      <c r="EH9">
        <v>-4.2933812493813033</v>
      </c>
      <c r="EI9">
        <v>-4.2931722904817438</v>
      </c>
      <c r="EJ9">
        <v>-4.2737381327672388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-4.0832580132402461</v>
      </c>
      <c r="ER9">
        <v>-4.8719187163155375</v>
      </c>
      <c r="ES9">
        <v>-5.2470347943064199</v>
      </c>
      <c r="ET9">
        <v>-5.257792482211622</v>
      </c>
      <c r="EU9">
        <v>-5.2480703206016166</v>
      </c>
      <c r="EV9">
        <v>-5.2247174167376818</v>
      </c>
      <c r="EW9">
        <v>-5.2719879450314577</v>
      </c>
      <c r="EX9">
        <v>-5.2472511163584867</v>
      </c>
      <c r="EY9">
        <v>-5.1608174345622038</v>
      </c>
      <c r="EZ9">
        <v>-5.2073417828940123</v>
      </c>
      <c r="FA9">
        <v>-5.0391038188233503</v>
      </c>
      <c r="FB9">
        <v>-4.6979274685353518</v>
      </c>
      <c r="FC9">
        <v>-4.6232868001006659</v>
      </c>
      <c r="FD9">
        <v>-4.5925536265155884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-3.8995866839525166</v>
      </c>
      <c r="FL9">
        <v>-4.9769602878405541</v>
      </c>
      <c r="FM9">
        <v>-5.586048406583382</v>
      </c>
      <c r="FN9">
        <v>-5.6650247383829173</v>
      </c>
      <c r="FO9">
        <v>-5.6771675902042942</v>
      </c>
      <c r="FP9">
        <v>-5.657341084928297</v>
      </c>
      <c r="FQ9">
        <v>-5.6715521267844773</v>
      </c>
      <c r="FR9">
        <v>-5.6858274246792311</v>
      </c>
      <c r="FS9">
        <v>-5.5777916837881811</v>
      </c>
      <c r="FT9">
        <v>-5.5980171932071254</v>
      </c>
      <c r="FU9">
        <v>-5.5690973439730529</v>
      </c>
      <c r="FV9">
        <v>-5.425915172498665</v>
      </c>
      <c r="FW9">
        <v>-5.0677015615035099</v>
      </c>
      <c r="FX9">
        <v>-4.9654247623445258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-4.9589127497492242</v>
      </c>
      <c r="GG9">
        <v>-5.8837495653001097</v>
      </c>
      <c r="GH9">
        <v>-6.0899989648092197</v>
      </c>
      <c r="GI9">
        <v>-6.0720405040297241</v>
      </c>
      <c r="GJ9">
        <v>-6.0799624451027094</v>
      </c>
      <c r="GK9">
        <v>-6.0527511450612268</v>
      </c>
      <c r="GL9">
        <v>-6.0669719177243913</v>
      </c>
      <c r="GM9">
        <v>-6.0045587212247025</v>
      </c>
      <c r="GN9">
        <v>-6.0209706147904232</v>
      </c>
      <c r="GO9">
        <v>-5.9743254855929733</v>
      </c>
      <c r="GP9">
        <v>-5.8336005987707837</v>
      </c>
      <c r="GQ9">
        <v>-5.6681770670256633</v>
      </c>
      <c r="GR9">
        <v>-5.2704020993335687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-4.9764187789080188</v>
      </c>
      <c r="HA9">
        <v>-5.7049869696209718</v>
      </c>
      <c r="HB9">
        <v>-6.4391509815830457</v>
      </c>
      <c r="HC9">
        <v>-6.4930482651081913</v>
      </c>
      <c r="HD9">
        <v>-6.4943154668721021</v>
      </c>
      <c r="HE9">
        <v>-6.5012437708407598</v>
      </c>
      <c r="HF9">
        <v>-6.513837213400393</v>
      </c>
      <c r="HG9">
        <v>-6.4461893459607298</v>
      </c>
      <c r="HH9">
        <v>-6.4419722476838812</v>
      </c>
      <c r="HI9">
        <v>-6.452540456109273</v>
      </c>
      <c r="HJ9">
        <v>-6.3901478171980122</v>
      </c>
      <c r="HK9">
        <v>-6.2988494932158305</v>
      </c>
      <c r="HL9">
        <v>-6.2084937421603641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-3.7687159265341865</v>
      </c>
      <c r="HU9">
        <v>-5.819494134176205</v>
      </c>
      <c r="HV9">
        <v>-6.6992692334899369</v>
      </c>
      <c r="HW9">
        <v>-6.9216523607355338</v>
      </c>
      <c r="HX9">
        <v>-6.9552782395680239</v>
      </c>
      <c r="HY9">
        <v>-6.9541322637633209</v>
      </c>
      <c r="HZ9">
        <v>-6.9034870646414523</v>
      </c>
      <c r="IA9">
        <v>-6.8361285856054677</v>
      </c>
      <c r="IB9">
        <v>-6.800912366201346</v>
      </c>
      <c r="IC9">
        <v>-6.863160524022077</v>
      </c>
      <c r="ID9">
        <v>-6.8474567004933524</v>
      </c>
      <c r="IE9">
        <v>-6.6551889541787501</v>
      </c>
      <c r="IF9">
        <v>-6.6233500350052763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-5.15016954129218</v>
      </c>
      <c r="IP9">
        <v>-6.4163730810187491</v>
      </c>
      <c r="IQ9">
        <v>-7.23359584200659</v>
      </c>
      <c r="IR9">
        <v>-7.2893300833802961</v>
      </c>
      <c r="IS9">
        <v>-7.3308830438569679</v>
      </c>
      <c r="IT9">
        <v>-7.3172362678506042</v>
      </c>
      <c r="IU9">
        <v>-7.2678046186403895</v>
      </c>
      <c r="IV9">
        <v>-7.2453618311117536</v>
      </c>
      <c r="IW9">
        <v>-7.2527138798858815</v>
      </c>
      <c r="IX9">
        <v>-7.2473706344799949</v>
      </c>
      <c r="IY9">
        <v>-7.2282964877974276</v>
      </c>
      <c r="IZ9">
        <v>-7.1355686074767659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-5.0558485852014945</v>
      </c>
      <c r="JJ9">
        <v>-6.4814278823304035</v>
      </c>
      <c r="JK9">
        <v>-7.4888040146915156</v>
      </c>
      <c r="JL9">
        <v>-7.7056177304589859</v>
      </c>
      <c r="JM9">
        <v>-7.7843434073032745</v>
      </c>
      <c r="JN9">
        <v>-7.7609258543744897</v>
      </c>
      <c r="JO9">
        <v>-7.6648278592967189</v>
      </c>
      <c r="JP9">
        <v>-7.7082166550799753</v>
      </c>
      <c r="JQ9">
        <v>-7.6556582345290449</v>
      </c>
      <c r="JR9">
        <v>-7.6647147574572561</v>
      </c>
      <c r="JS9">
        <v>-7.690720663273285</v>
      </c>
      <c r="JT9">
        <v>-7.7060204563724088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-5.4246728542885609</v>
      </c>
      <c r="KE9">
        <v>-7.041913877853812</v>
      </c>
      <c r="KF9">
        <v>-8.0477340267637363</v>
      </c>
      <c r="KG9">
        <v>-8.2120607497630917</v>
      </c>
      <c r="KH9">
        <v>-8.1729050023989682</v>
      </c>
      <c r="KI9">
        <v>-8.0964310683066447</v>
      </c>
      <c r="KJ9">
        <v>-8.0773077563035915</v>
      </c>
      <c r="KK9">
        <v>-8.0493973023512559</v>
      </c>
      <c r="KL9">
        <v>-8.0944257238775226</v>
      </c>
      <c r="KM9">
        <v>-8.0957093003927216</v>
      </c>
      <c r="KN9">
        <v>-8.0760861240879915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-6.1240793003260219</v>
      </c>
      <c r="KY9">
        <v>-6.9386487109437942</v>
      </c>
      <c r="KZ9">
        <v>-8.2461531046351872</v>
      </c>
      <c r="LA9">
        <v>-8.5291766401293359</v>
      </c>
      <c r="LB9">
        <v>-8.5308681251745782</v>
      </c>
      <c r="LC9">
        <v>-8.4303262228960651</v>
      </c>
      <c r="LD9">
        <v>-8.5125053276254583</v>
      </c>
      <c r="LE9">
        <v>-8.4519714541120177</v>
      </c>
      <c r="LF9">
        <v>-8.4874548652481643</v>
      </c>
      <c r="LG9">
        <v>-8.5237959832599266</v>
      </c>
      <c r="LH9">
        <v>-8.5069289940773647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-6.829796640609036</v>
      </c>
      <c r="LT9">
        <v>-7.5635929182501984</v>
      </c>
      <c r="LU9">
        <v>-8.7185316996302031</v>
      </c>
      <c r="LV9">
        <v>-9.0453056114499493</v>
      </c>
      <c r="LW9">
        <v>-8.8860542728330323</v>
      </c>
      <c r="LX9">
        <v>-8.86285336718732</v>
      </c>
      <c r="LY9">
        <v>-8.9955851591673834</v>
      </c>
      <c r="LZ9">
        <v>-8.9179972400908039</v>
      </c>
      <c r="MA9">
        <v>-8.889779196773862</v>
      </c>
      <c r="MB9">
        <v>-8.8611464697499347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-6.6768642218325978</v>
      </c>
      <c r="MN9">
        <v>-6.2403217300738953</v>
      </c>
      <c r="MO9">
        <v>-8.0376081325127995</v>
      </c>
      <c r="MP9">
        <v>-9.1404583252812728</v>
      </c>
      <c r="MQ9">
        <v>-9.3078178487943504</v>
      </c>
      <c r="MR9">
        <v>-9.3034785753893878</v>
      </c>
      <c r="MS9">
        <v>-9.2537298910483639</v>
      </c>
      <c r="MT9">
        <v>-9.3180515719275743</v>
      </c>
      <c r="MU9">
        <v>-9.2941479995020924</v>
      </c>
      <c r="MV9">
        <v>-9.2781012764960344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-6.9844514044899437</v>
      </c>
      <c r="NI9">
        <v>-7.5995902988250457</v>
      </c>
      <c r="NJ9">
        <v>-8.2417112236441827</v>
      </c>
      <c r="NK9">
        <v>-9.4022748856337941</v>
      </c>
      <c r="NL9">
        <v>-9.713169998569958</v>
      </c>
      <c r="NM9">
        <v>-9.7182460475554038</v>
      </c>
      <c r="NN9">
        <v>-9.7591385865040809</v>
      </c>
      <c r="NO9">
        <v>-9.7139011612942596</v>
      </c>
      <c r="NP9">
        <v>-9.7647561372483267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-7.5554533319643964</v>
      </c>
      <c r="OD9">
        <v>-8.009119174906715</v>
      </c>
      <c r="OE9">
        <v>-8.6605431786377682</v>
      </c>
      <c r="OF9">
        <v>-9.8320083465218691</v>
      </c>
      <c r="OG9">
        <v>-10.099416192627073</v>
      </c>
      <c r="OH9">
        <v>-10.134443186784996</v>
      </c>
      <c r="OI9">
        <v>-10.127794169189404</v>
      </c>
      <c r="OJ9">
        <v>-10.129119575400424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-7.6840461270555425</v>
      </c>
      <c r="OY9">
        <v>-8.406406114739454</v>
      </c>
      <c r="OZ9">
        <v>-9.1410436987723589</v>
      </c>
      <c r="PA9">
        <v>-10.235881618370341</v>
      </c>
      <c r="PB9">
        <v>-10.548644222161231</v>
      </c>
      <c r="PC9">
        <v>-10.590781222491964</v>
      </c>
      <c r="PD9">
        <v>-10.531307345527017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-7.3664691688432731</v>
      </c>
      <c r="PT9">
        <v>-8.6458776486173647</v>
      </c>
      <c r="PU9">
        <v>-9.2722922889337642</v>
      </c>
      <c r="PV9">
        <v>-10.348618873717582</v>
      </c>
      <c r="PW9">
        <v>-10.90983381075921</v>
      </c>
      <c r="PX9">
        <v>-10.995236219456526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-5.3981745932180312</v>
      </c>
      <c r="QN9">
        <v>-8.0679789096641077</v>
      </c>
      <c r="QO9">
        <v>-8.9083498880967014</v>
      </c>
      <c r="QP9">
        <v>-9.5581851067314396</v>
      </c>
      <c r="QQ9">
        <v>-10.922102550261446</v>
      </c>
      <c r="QR9">
        <v>-11.183013885264961</v>
      </c>
      <c r="QS9" s="102" t="s">
        <v>13</v>
      </c>
      <c r="QU9">
        <v>8</v>
      </c>
      <c r="QV9" s="35">
        <v>0.4</v>
      </c>
      <c r="QW9">
        <f>EK$94</f>
        <v>0</v>
      </c>
      <c r="QX9">
        <f t="shared" ref="QX9:RP9" si="8">EL$94</f>
        <v>0</v>
      </c>
      <c r="QY9">
        <f t="shared" si="8"/>
        <v>0</v>
      </c>
      <c r="QZ9">
        <f t="shared" si="8"/>
        <v>0</v>
      </c>
      <c r="RA9">
        <f t="shared" si="8"/>
        <v>0</v>
      </c>
      <c r="RB9">
        <f t="shared" si="8"/>
        <v>0</v>
      </c>
      <c r="RC9">
        <f t="shared" si="8"/>
        <v>415.92307931135508</v>
      </c>
      <c r="RD9">
        <f t="shared" si="8"/>
        <v>653.77385324010334</v>
      </c>
      <c r="RE9">
        <f t="shared" si="8"/>
        <v>753.42684723466107</v>
      </c>
      <c r="RF9">
        <f t="shared" si="8"/>
        <v>821.60324033541474</v>
      </c>
      <c r="RG9">
        <f t="shared" si="8"/>
        <v>892.57568508088502</v>
      </c>
      <c r="RH9">
        <f t="shared" si="8"/>
        <v>951.02743907561398</v>
      </c>
      <c r="RI9">
        <f t="shared" si="8"/>
        <v>1026.5157657838165</v>
      </c>
      <c r="RJ9">
        <f t="shared" si="8"/>
        <v>1085.309058568494</v>
      </c>
      <c r="RK9">
        <f t="shared" si="8"/>
        <v>1132.65951579736</v>
      </c>
      <c r="RL9">
        <f t="shared" si="8"/>
        <v>1210.269212751615</v>
      </c>
      <c r="RM9">
        <f t="shared" si="8"/>
        <v>1266.2723858429522</v>
      </c>
      <c r="RN9">
        <f t="shared" si="8"/>
        <v>1306.4455983205555</v>
      </c>
      <c r="RO9">
        <f t="shared" si="8"/>
        <v>1321.026848255472</v>
      </c>
      <c r="RP9">
        <f t="shared" si="8"/>
        <v>1320.8280401787376</v>
      </c>
      <c r="RR9">
        <f t="shared" si="2"/>
        <v>10.398960000000001</v>
      </c>
      <c r="RS9" s="35">
        <v>0.4</v>
      </c>
      <c r="RT9">
        <f>0.6*RF9+0.4*RG9</f>
        <v>849.9922182336029</v>
      </c>
    </row>
    <row r="10" spans="1:488" x14ac:dyDescent="0.3">
      <c r="A10">
        <v>0</v>
      </c>
      <c r="B10">
        <v>0</v>
      </c>
      <c r="C10">
        <v>2.7143553345412919</v>
      </c>
      <c r="D10">
        <v>2.9698988283839709</v>
      </c>
      <c r="E10">
        <v>2.9531264496822045</v>
      </c>
      <c r="F10">
        <v>2.9507613292348807</v>
      </c>
      <c r="G10">
        <v>2.9249379379794145</v>
      </c>
      <c r="H10">
        <v>2.9011838649023205</v>
      </c>
      <c r="I10">
        <v>2.9120781320097313</v>
      </c>
      <c r="J10">
        <v>2.8859162802542939</v>
      </c>
      <c r="K10">
        <v>2.9006554929099635</v>
      </c>
      <c r="L10">
        <v>2.9110199534177963</v>
      </c>
      <c r="M10">
        <v>2.9185691892145305</v>
      </c>
      <c r="N10">
        <v>2.9165881415389903</v>
      </c>
      <c r="O10">
        <v>2.8616147185873935</v>
      </c>
      <c r="P10">
        <v>2.8837752492048438</v>
      </c>
      <c r="Q10">
        <v>2.879588509443225</v>
      </c>
      <c r="R10">
        <v>2.877486996196871</v>
      </c>
      <c r="S10">
        <v>2.8742534739014398</v>
      </c>
      <c r="T10">
        <v>2.8953140552269474</v>
      </c>
      <c r="U10">
        <v>0</v>
      </c>
      <c r="V10">
        <v>0</v>
      </c>
      <c r="W10">
        <v>0</v>
      </c>
      <c r="X10">
        <v>3.9126334124096234</v>
      </c>
      <c r="Y10">
        <v>4.1735773659577351</v>
      </c>
      <c r="Z10">
        <v>4.1319984616736516</v>
      </c>
      <c r="AA10">
        <v>4.1882037118711768</v>
      </c>
      <c r="AB10">
        <v>4.1523645337865789</v>
      </c>
      <c r="AC10">
        <v>4.0642471033404464</v>
      </c>
      <c r="AD10">
        <v>4.071425839169013</v>
      </c>
      <c r="AE10">
        <v>4.0372070197878962</v>
      </c>
      <c r="AF10">
        <v>4.0469648716905287</v>
      </c>
      <c r="AG10">
        <v>4.0277441143376054</v>
      </c>
      <c r="AH10">
        <v>4.0418059228443211</v>
      </c>
      <c r="AI10">
        <v>4.0140503621381924</v>
      </c>
      <c r="AJ10">
        <v>3.9948972060700521</v>
      </c>
      <c r="AK10">
        <v>4.0139730574687231</v>
      </c>
      <c r="AL10">
        <v>4.0160613643724252</v>
      </c>
      <c r="AM10">
        <v>4.0032818148158817</v>
      </c>
      <c r="AN10">
        <v>4.0522758335999622</v>
      </c>
      <c r="AO10">
        <v>0</v>
      </c>
      <c r="AP10">
        <v>0</v>
      </c>
      <c r="AQ10">
        <v>0</v>
      </c>
      <c r="AR10">
        <v>0</v>
      </c>
      <c r="AS10">
        <v>5.2324841123096055</v>
      </c>
      <c r="AT10">
        <v>5.4100903223314267</v>
      </c>
      <c r="AU10">
        <v>5.3813222914721557</v>
      </c>
      <c r="AV10">
        <v>5.3918371623231955</v>
      </c>
      <c r="AW10">
        <v>5.3904857678678946</v>
      </c>
      <c r="AX10">
        <v>5.3155172157139923</v>
      </c>
      <c r="AY10">
        <v>5.2956104217628726</v>
      </c>
      <c r="AZ10">
        <v>5.2183591008152188</v>
      </c>
      <c r="BA10">
        <v>5.1624237086629217</v>
      </c>
      <c r="BB10">
        <v>5.2395295721038577</v>
      </c>
      <c r="BC10">
        <v>5.1529037720905766</v>
      </c>
      <c r="BD10">
        <v>5.1996066143884576</v>
      </c>
      <c r="BE10">
        <v>5.1321141105615107</v>
      </c>
      <c r="BF10">
        <v>5.1792711409977068</v>
      </c>
      <c r="BG10">
        <v>5.1907126342195058</v>
      </c>
      <c r="BH10">
        <v>5.1602318618922842</v>
      </c>
      <c r="BI10">
        <v>0</v>
      </c>
      <c r="BJ10">
        <v>0</v>
      </c>
      <c r="BK10">
        <v>0</v>
      </c>
      <c r="BL10">
        <v>0</v>
      </c>
      <c r="BM10">
        <v>5.2304309656295382</v>
      </c>
      <c r="BN10">
        <v>6.4685273068818603</v>
      </c>
      <c r="BO10">
        <v>6.6567066198946874</v>
      </c>
      <c r="BP10">
        <v>6.6280975784799629</v>
      </c>
      <c r="BQ10">
        <v>6.6515059446891485</v>
      </c>
      <c r="BR10">
        <v>6.6363323570275057</v>
      </c>
      <c r="BS10">
        <v>6.6097345867368373</v>
      </c>
      <c r="BT10">
        <v>6.5420223261649131</v>
      </c>
      <c r="BU10">
        <v>6.4808992188388217</v>
      </c>
      <c r="BV10">
        <v>6.3651058222313335</v>
      </c>
      <c r="BW10">
        <v>6.2568500599575056</v>
      </c>
      <c r="BX10">
        <v>6.3213907258988415</v>
      </c>
      <c r="BY10">
        <v>6.3041831407677904</v>
      </c>
      <c r="BZ10">
        <v>6.2695818631530171</v>
      </c>
      <c r="CA10">
        <v>6.2953494019361713</v>
      </c>
      <c r="CB10">
        <v>6.2765977329210996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7.2548615642756449</v>
      </c>
      <c r="CI10">
        <v>7.8257607687337147</v>
      </c>
      <c r="CJ10">
        <v>7.8616453402011102</v>
      </c>
      <c r="CK10">
        <v>7.912253975854127</v>
      </c>
      <c r="CL10">
        <v>7.83978419898565</v>
      </c>
      <c r="CM10">
        <v>7.8299845438493296</v>
      </c>
      <c r="CN10">
        <v>7.8838146826907112</v>
      </c>
      <c r="CO10">
        <v>7.7901302568309765</v>
      </c>
      <c r="CP10">
        <v>7.6320028804337161</v>
      </c>
      <c r="CQ10">
        <v>7.4624092137468763</v>
      </c>
      <c r="CR10">
        <v>7.4865962312288721</v>
      </c>
      <c r="CS10">
        <v>7.4351983825133887</v>
      </c>
      <c r="CT10">
        <v>7.4296091850346357</v>
      </c>
      <c r="CU10">
        <v>7.4163218443578502</v>
      </c>
      <c r="CV10">
        <v>7.4510197313458297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7.4212335591394032</v>
      </c>
      <c r="DC10">
        <v>8.3782791405017374</v>
      </c>
      <c r="DD10">
        <v>8.5747209295690041</v>
      </c>
      <c r="DE10">
        <v>8.6671587646943458</v>
      </c>
      <c r="DF10">
        <v>8.6984182819019225</v>
      </c>
      <c r="DG10">
        <v>8.6297075256996205</v>
      </c>
      <c r="DH10">
        <v>8.6815887092801223</v>
      </c>
      <c r="DI10">
        <v>8.6625900875586535</v>
      </c>
      <c r="DJ10">
        <v>8.6321107124669236</v>
      </c>
      <c r="DK10">
        <v>8.5162191770718003</v>
      </c>
      <c r="DL10">
        <v>8.2739949452494006</v>
      </c>
      <c r="DM10">
        <v>8.208667843974581</v>
      </c>
      <c r="DN10">
        <v>8.2088876289518584</v>
      </c>
      <c r="DO10">
        <v>8.2139633907308163</v>
      </c>
      <c r="DP10">
        <v>8.2486833825993404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8.7894935090240285</v>
      </c>
      <c r="DX10">
        <v>9.3432406765775813</v>
      </c>
      <c r="DY10">
        <v>9.5084738681703911</v>
      </c>
      <c r="DZ10">
        <v>9.4794080623657493</v>
      </c>
      <c r="EA10">
        <v>9.4245779325730741</v>
      </c>
      <c r="EB10">
        <v>9.4666641719725622</v>
      </c>
      <c r="EC10">
        <v>9.503068921407813</v>
      </c>
      <c r="ED10">
        <v>9.4607257650069485</v>
      </c>
      <c r="EE10">
        <v>9.3136526681883431</v>
      </c>
      <c r="EF10">
        <v>9.2046188810027534</v>
      </c>
      <c r="EG10">
        <v>9.0298296327869938</v>
      </c>
      <c r="EH10">
        <v>8.8906270880068359</v>
      </c>
      <c r="EI10">
        <v>8.9051449719892091</v>
      </c>
      <c r="EJ10">
        <v>8.8735623826335512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8.8877358095860934</v>
      </c>
      <c r="ER10">
        <v>9.9376330707126161</v>
      </c>
      <c r="ES10">
        <v>10.292232939199431</v>
      </c>
      <c r="ET10">
        <v>10.313897535375798</v>
      </c>
      <c r="EU10">
        <v>10.295712052048646</v>
      </c>
      <c r="EV10">
        <v>10.248320225786463</v>
      </c>
      <c r="EW10">
        <v>10.343253101224338</v>
      </c>
      <c r="EX10">
        <v>10.293210726648754</v>
      </c>
      <c r="EY10">
        <v>10.134386641169764</v>
      </c>
      <c r="EZ10">
        <v>10.240486411966215</v>
      </c>
      <c r="FA10">
        <v>10.061671708751941</v>
      </c>
      <c r="FB10">
        <v>9.7002437317352967</v>
      </c>
      <c r="FC10">
        <v>9.6189868292782652</v>
      </c>
      <c r="FD10">
        <v>9.5976419114251712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8.9794864029725243</v>
      </c>
      <c r="FL10">
        <v>10.371150261863072</v>
      </c>
      <c r="FM10">
        <v>10.986244063406041</v>
      </c>
      <c r="FN10">
        <v>11.113666522226811</v>
      </c>
      <c r="FO10">
        <v>11.138159554217687</v>
      </c>
      <c r="FP10">
        <v>11.099016753986984</v>
      </c>
      <c r="FQ10">
        <v>11.126822723828607</v>
      </c>
      <c r="FR10">
        <v>11.154837841218507</v>
      </c>
      <c r="FS10">
        <v>10.94886699407504</v>
      </c>
      <c r="FT10">
        <v>10.989806309273371</v>
      </c>
      <c r="FU10">
        <v>10.98901973765194</v>
      </c>
      <c r="FV10">
        <v>10.858098743837198</v>
      </c>
      <c r="FW10">
        <v>10.479529400463136</v>
      </c>
      <c r="FX10">
        <v>10.371791834910173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10.686974599068485</v>
      </c>
      <c r="GG10">
        <v>11.748214917829344</v>
      </c>
      <c r="GH10">
        <v>11.942790395530324</v>
      </c>
      <c r="GI10">
        <v>11.907546669348637</v>
      </c>
      <c r="GJ10">
        <v>11.923210260785545</v>
      </c>
      <c r="GK10">
        <v>11.86799427343473</v>
      </c>
      <c r="GL10">
        <v>11.897012461120896</v>
      </c>
      <c r="GM10">
        <v>11.784324197025269</v>
      </c>
      <c r="GN10">
        <v>11.816691728444292</v>
      </c>
      <c r="GO10">
        <v>11.759877850046276</v>
      </c>
      <c r="GP10">
        <v>11.621403936792527</v>
      </c>
      <c r="GQ10">
        <v>11.465347630311719</v>
      </c>
      <c r="GR10">
        <v>11.043010032949555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10.822491442284111</v>
      </c>
      <c r="HA10">
        <v>11.912357410361107</v>
      </c>
      <c r="HB10">
        <v>12.671667921275203</v>
      </c>
      <c r="HC10">
        <v>12.734876729142995</v>
      </c>
      <c r="HD10">
        <v>12.73663678324087</v>
      </c>
      <c r="HE10">
        <v>12.750228360998072</v>
      </c>
      <c r="HF10">
        <v>12.775339370436022</v>
      </c>
      <c r="HG10">
        <v>12.65144661324921</v>
      </c>
      <c r="HH10">
        <v>12.642328119303381</v>
      </c>
      <c r="HI10">
        <v>12.665501932912953</v>
      </c>
      <c r="HJ10">
        <v>12.592566355543806</v>
      </c>
      <c r="HK10">
        <v>12.532587295972796</v>
      </c>
      <c r="HL10">
        <v>12.452392426627712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9.9282370799276336</v>
      </c>
      <c r="HU10">
        <v>12.34769893562712</v>
      </c>
      <c r="HV10">
        <v>13.35082965029965</v>
      </c>
      <c r="HW10">
        <v>13.576521522023416</v>
      </c>
      <c r="HX10">
        <v>13.643600285766466</v>
      </c>
      <c r="HY10">
        <v>13.64056165607189</v>
      </c>
      <c r="HZ10">
        <v>13.539966482822784</v>
      </c>
      <c r="IA10">
        <v>13.417655144182852</v>
      </c>
      <c r="IB10">
        <v>13.346279624709091</v>
      </c>
      <c r="IC10">
        <v>13.471454649383931</v>
      </c>
      <c r="ID10">
        <v>13.440530742849441</v>
      </c>
      <c r="IE10">
        <v>13.19804595793884</v>
      </c>
      <c r="IF10">
        <v>13.218694314078462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11.858025400842381</v>
      </c>
      <c r="IP10">
        <v>13.457586169500395</v>
      </c>
      <c r="IQ10">
        <v>14.252005856368475</v>
      </c>
      <c r="IR10">
        <v>14.291617889937635</v>
      </c>
      <c r="IS10">
        <v>14.375340023465958</v>
      </c>
      <c r="IT10">
        <v>14.347736074417185</v>
      </c>
      <c r="IU10">
        <v>14.261812721688834</v>
      </c>
      <c r="IV10">
        <v>14.215311381742913</v>
      </c>
      <c r="IW10">
        <v>14.231928274508656</v>
      </c>
      <c r="IX10">
        <v>14.221469087486263</v>
      </c>
      <c r="IY10">
        <v>14.187963356060004</v>
      </c>
      <c r="IZ10">
        <v>14.142876944333004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12.06050692021018</v>
      </c>
      <c r="JJ10">
        <v>13.844485594941286</v>
      </c>
      <c r="JK10">
        <v>14.938217098511821</v>
      </c>
      <c r="JL10">
        <v>15.109674628648339</v>
      </c>
      <c r="JM10">
        <v>15.26673266896554</v>
      </c>
      <c r="JN10">
        <v>15.220326988250706</v>
      </c>
      <c r="JO10">
        <v>15.040563561556482</v>
      </c>
      <c r="JP10">
        <v>15.128025036448925</v>
      </c>
      <c r="JQ10">
        <v>15.022077178981981</v>
      </c>
      <c r="JR10">
        <v>15.039756386360573</v>
      </c>
      <c r="JS10">
        <v>15.092142753824454</v>
      </c>
      <c r="JT10">
        <v>15.132862168854995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12.998744978660916</v>
      </c>
      <c r="KE10">
        <v>14.894805264018238</v>
      </c>
      <c r="KF10">
        <v>15.898607487216236</v>
      </c>
      <c r="KG10">
        <v>16.106945621500355</v>
      </c>
      <c r="KH10">
        <v>16.029288361247694</v>
      </c>
      <c r="KI10">
        <v>15.89005225456946</v>
      </c>
      <c r="KJ10">
        <v>15.85001134755556</v>
      </c>
      <c r="KK10">
        <v>15.794690140583386</v>
      </c>
      <c r="KL10">
        <v>15.885411300368316</v>
      </c>
      <c r="KM10">
        <v>15.888711641764987</v>
      </c>
      <c r="KN10">
        <v>15.850788054563559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13.904936949751377</v>
      </c>
      <c r="KY10">
        <v>15.107546020598431</v>
      </c>
      <c r="KZ10">
        <v>16.434588562344469</v>
      </c>
      <c r="LA10">
        <v>16.722676976907593</v>
      </c>
      <c r="LB10">
        <v>16.72458721650786</v>
      </c>
      <c r="LC10">
        <v>16.539102038510794</v>
      </c>
      <c r="LD10">
        <v>16.703221568568825</v>
      </c>
      <c r="LE10">
        <v>16.580211723459847</v>
      </c>
      <c r="LF10">
        <v>16.653512211798716</v>
      </c>
      <c r="LG10">
        <v>16.726764983232794</v>
      </c>
      <c r="LH10">
        <v>16.691829210298192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15.06942141256831</v>
      </c>
      <c r="LT10">
        <v>16.199537070778025</v>
      </c>
      <c r="LU10">
        <v>17.396726540485091</v>
      </c>
      <c r="LV10">
        <v>17.737970996486894</v>
      </c>
      <c r="LW10">
        <v>17.435915184178306</v>
      </c>
      <c r="LX10">
        <v>17.390930624326753</v>
      </c>
      <c r="LY10">
        <v>17.653858360575345</v>
      </c>
      <c r="LZ10">
        <v>17.500427876641222</v>
      </c>
      <c r="MA10">
        <v>17.441875734495316</v>
      </c>
      <c r="MB10">
        <v>17.38572842164869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15.097461614255138</v>
      </c>
      <c r="MN10">
        <v>15.058187391901606</v>
      </c>
      <c r="MO10">
        <v>17.060159696264595</v>
      </c>
      <c r="MP10">
        <v>18.278835441358694</v>
      </c>
      <c r="MQ10">
        <v>18.264301999898095</v>
      </c>
      <c r="MR10">
        <v>18.256058714635618</v>
      </c>
      <c r="MS10">
        <v>18.155343445631839</v>
      </c>
      <c r="MT10">
        <v>18.284366836688843</v>
      </c>
      <c r="MU10">
        <v>18.237440101952728</v>
      </c>
      <c r="MV10">
        <v>18.205902991111337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15.83396609927777</v>
      </c>
      <c r="NI10">
        <v>16.832616231284003</v>
      </c>
      <c r="NJ10">
        <v>17.679139349226904</v>
      </c>
      <c r="NK10">
        <v>18.746215288397501</v>
      </c>
      <c r="NL10">
        <v>19.056528677896836</v>
      </c>
      <c r="NM10">
        <v>19.065014226502736</v>
      </c>
      <c r="NN10">
        <v>19.147270406494755</v>
      </c>
      <c r="NO10">
        <v>19.056637817831849</v>
      </c>
      <c r="NP10">
        <v>19.160505540365403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16.84632809600361</v>
      </c>
      <c r="OD10">
        <v>17.691922594803977</v>
      </c>
      <c r="OE10">
        <v>18.447235399570115</v>
      </c>
      <c r="OF10">
        <v>19.568479435980649</v>
      </c>
      <c r="OG10">
        <v>19.825246275918072</v>
      </c>
      <c r="OH10">
        <v>19.883490635563277</v>
      </c>
      <c r="OI10">
        <v>19.870932362075106</v>
      </c>
      <c r="OJ10">
        <v>19.87211588536357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17.393059845009219</v>
      </c>
      <c r="OY10">
        <v>18.360222450910982</v>
      </c>
      <c r="OZ10">
        <v>19.323768724599425</v>
      </c>
      <c r="PA10">
        <v>20.410769085701823</v>
      </c>
      <c r="PB10">
        <v>20.698418729325553</v>
      </c>
      <c r="PC10">
        <v>20.779241867009834</v>
      </c>
      <c r="PD10">
        <v>20.664075556392561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16.950521516190108</v>
      </c>
      <c r="PT10">
        <v>19.042470791094427</v>
      </c>
      <c r="PU10">
        <v>19.764681223086676</v>
      </c>
      <c r="PV10">
        <v>21.000894068647526</v>
      </c>
      <c r="PW10">
        <v>21.482287129716461</v>
      </c>
      <c r="PX10">
        <v>21.572069946431867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12.216173028730198</v>
      </c>
      <c r="QN10">
        <v>18.269350639882543</v>
      </c>
      <c r="QO10">
        <v>19.649450662075616</v>
      </c>
      <c r="QP10">
        <v>20.502751361754996</v>
      </c>
      <c r="QQ10">
        <v>21.83090284288237</v>
      </c>
      <c r="QR10">
        <v>22.076355831624586</v>
      </c>
      <c r="QS10" s="102" t="s">
        <v>15</v>
      </c>
      <c r="QU10">
        <v>9</v>
      </c>
      <c r="QV10" s="35">
        <v>0.43300000000000005</v>
      </c>
      <c r="QW10">
        <f>FE$94</f>
        <v>0</v>
      </c>
      <c r="QX10">
        <f t="shared" ref="QX10:RP10" si="9">FF$94</f>
        <v>0</v>
      </c>
      <c r="QY10">
        <f t="shared" si="9"/>
        <v>0</v>
      </c>
      <c r="QZ10">
        <f t="shared" si="9"/>
        <v>0</v>
      </c>
      <c r="RA10">
        <f t="shared" si="9"/>
        <v>0</v>
      </c>
      <c r="RB10">
        <f t="shared" si="9"/>
        <v>0</v>
      </c>
      <c r="RC10">
        <f t="shared" si="9"/>
        <v>329.05723712775438</v>
      </c>
      <c r="RD10">
        <f t="shared" si="9"/>
        <v>568.73048977394637</v>
      </c>
      <c r="RE10">
        <f t="shared" si="9"/>
        <v>736.90266903374311</v>
      </c>
      <c r="RF10">
        <f t="shared" si="9"/>
        <v>806.26139107992753</v>
      </c>
      <c r="RG10">
        <f t="shared" si="9"/>
        <v>874.15033267272008</v>
      </c>
      <c r="RH10">
        <f t="shared" si="9"/>
        <v>937.07022419620478</v>
      </c>
      <c r="RI10">
        <f t="shared" si="9"/>
        <v>1000.0240350292106</v>
      </c>
      <c r="RJ10">
        <f t="shared" si="9"/>
        <v>1063.8448561705723</v>
      </c>
      <c r="RK10">
        <f t="shared" si="9"/>
        <v>1111.710755351241</v>
      </c>
      <c r="RL10">
        <f t="shared" si="9"/>
        <v>1179.1170585848056</v>
      </c>
      <c r="RM10">
        <f t="shared" si="9"/>
        <v>1245.9094997354644</v>
      </c>
      <c r="RN10">
        <f t="shared" si="9"/>
        <v>1300.1327738655384</v>
      </c>
      <c r="RO10">
        <f t="shared" si="9"/>
        <v>1343.6345536512108</v>
      </c>
      <c r="RP10">
        <f t="shared" si="9"/>
        <v>1363.920854827333</v>
      </c>
      <c r="RR10">
        <f t="shared" si="2"/>
        <v>10.7932077</v>
      </c>
      <c r="RS10" s="35">
        <v>0.43300000000000005</v>
      </c>
      <c r="RT10">
        <f>0.21*RF10+0.79*RG10</f>
        <v>859.89365493823368</v>
      </c>
    </row>
    <row r="11" spans="1:488" x14ac:dyDescent="0.3">
      <c r="A11">
        <v>0</v>
      </c>
      <c r="B11">
        <v>0</v>
      </c>
      <c r="C11">
        <v>-2.7143553345412919</v>
      </c>
      <c r="D11">
        <v>-2.9698988283839709</v>
      </c>
      <c r="E11">
        <v>-2.9531264496822041</v>
      </c>
      <c r="F11">
        <v>-2.9507613292348798</v>
      </c>
      <c r="G11">
        <v>-2.9249379379794145</v>
      </c>
      <c r="H11">
        <v>-2.9011838649023205</v>
      </c>
      <c r="I11">
        <v>-2.9120781320097313</v>
      </c>
      <c r="J11">
        <v>-2.885916280254293</v>
      </c>
      <c r="K11">
        <v>-2.9006554929099635</v>
      </c>
      <c r="L11">
        <v>-2.9110199534177958</v>
      </c>
      <c r="M11">
        <v>-2.9185691892145305</v>
      </c>
      <c r="N11">
        <v>-2.9165881415389894</v>
      </c>
      <c r="O11">
        <v>-2.8591509630830232</v>
      </c>
      <c r="P11">
        <v>-2.8817025861143737</v>
      </c>
      <c r="Q11">
        <v>-2.8770235852904125</v>
      </c>
      <c r="R11">
        <v>-2.8748944751789707</v>
      </c>
      <c r="S11">
        <v>-2.8719045480992578</v>
      </c>
      <c r="T11">
        <v>-2.8929415043155999</v>
      </c>
      <c r="U11">
        <v>0</v>
      </c>
      <c r="V11">
        <v>0</v>
      </c>
      <c r="W11">
        <v>0</v>
      </c>
      <c r="X11">
        <v>-3.9126334124096234</v>
      </c>
      <c r="Y11">
        <v>-4.1735773659577351</v>
      </c>
      <c r="Z11">
        <v>-4.1319984616736516</v>
      </c>
      <c r="AA11">
        <v>-4.1882037118711768</v>
      </c>
      <c r="AB11">
        <v>-4.1523645337865789</v>
      </c>
      <c r="AC11">
        <v>-4.0642471033404464</v>
      </c>
      <c r="AD11">
        <v>-4.0714258391690121</v>
      </c>
      <c r="AE11">
        <v>-4.0372070197878953</v>
      </c>
      <c r="AF11">
        <v>-4.0469648716905287</v>
      </c>
      <c r="AG11">
        <v>-4.0277441143376054</v>
      </c>
      <c r="AH11">
        <v>-4.0418059228443193</v>
      </c>
      <c r="AI11">
        <v>-4.0101090489657807</v>
      </c>
      <c r="AJ11">
        <v>-3.990925906978958</v>
      </c>
      <c r="AK11">
        <v>-4.0103473106058232</v>
      </c>
      <c r="AL11">
        <v>-4.0124135976326789</v>
      </c>
      <c r="AM11">
        <v>-3.9996485138057212</v>
      </c>
      <c r="AN11">
        <v>-4.048657529756885</v>
      </c>
      <c r="AO11">
        <v>0</v>
      </c>
      <c r="AP11">
        <v>0</v>
      </c>
      <c r="AQ11">
        <v>0</v>
      </c>
      <c r="AR11">
        <v>0</v>
      </c>
      <c r="AS11">
        <v>-5.2324841123096055</v>
      </c>
      <c r="AT11">
        <v>-5.410090322331425</v>
      </c>
      <c r="AU11">
        <v>-5.3813222914721557</v>
      </c>
      <c r="AV11">
        <v>-5.3918371623231955</v>
      </c>
      <c r="AW11">
        <v>-5.3904857678678946</v>
      </c>
      <c r="AX11">
        <v>-5.3155172157139923</v>
      </c>
      <c r="AY11">
        <v>-5.2956104217628726</v>
      </c>
      <c r="AZ11">
        <v>-5.2183591008152188</v>
      </c>
      <c r="BA11">
        <v>-5.1624237086629217</v>
      </c>
      <c r="BB11">
        <v>-5.2395295721038577</v>
      </c>
      <c r="BC11">
        <v>-5.1486999696687592</v>
      </c>
      <c r="BD11">
        <v>-5.1949775157784241</v>
      </c>
      <c r="BE11">
        <v>-5.1275068803673935</v>
      </c>
      <c r="BF11">
        <v>-5.1747022624121817</v>
      </c>
      <c r="BG11">
        <v>-5.1861386725632235</v>
      </c>
      <c r="BH11">
        <v>-5.1557972530133798</v>
      </c>
      <c r="BI11">
        <v>0</v>
      </c>
      <c r="BJ11">
        <v>0</v>
      </c>
      <c r="BK11">
        <v>0</v>
      </c>
      <c r="BL11">
        <v>0</v>
      </c>
      <c r="BM11">
        <v>-5.2304309656295382</v>
      </c>
      <c r="BN11">
        <v>-6.4685273068818603</v>
      </c>
      <c r="BO11">
        <v>-6.6567066198946865</v>
      </c>
      <c r="BP11">
        <v>-6.6280975784799612</v>
      </c>
      <c r="BQ11">
        <v>-6.6515059446891485</v>
      </c>
      <c r="BR11">
        <v>-6.6363323570275057</v>
      </c>
      <c r="BS11">
        <v>-6.6097345867368347</v>
      </c>
      <c r="BT11">
        <v>-6.542022326164914</v>
      </c>
      <c r="BU11">
        <v>-6.4808992188388199</v>
      </c>
      <c r="BV11">
        <v>-6.3651058222313335</v>
      </c>
      <c r="BW11">
        <v>-6.2510517626708655</v>
      </c>
      <c r="BX11">
        <v>-6.315907658099289</v>
      </c>
      <c r="BY11">
        <v>-6.2993325912872935</v>
      </c>
      <c r="BZ11">
        <v>-6.2641313032920865</v>
      </c>
      <c r="CA11">
        <v>-6.2895697538982933</v>
      </c>
      <c r="CB11">
        <v>-6.2715711310648841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-7.2548615642756431</v>
      </c>
      <c r="CI11">
        <v>-7.8257607687337147</v>
      </c>
      <c r="CJ11">
        <v>-7.8616453402011102</v>
      </c>
      <c r="CK11">
        <v>-7.9122539758541279</v>
      </c>
      <c r="CL11">
        <v>-7.83978419898565</v>
      </c>
      <c r="CM11">
        <v>-7.8299845438493296</v>
      </c>
      <c r="CN11">
        <v>-7.8838146826907112</v>
      </c>
      <c r="CO11">
        <v>-7.7901302568309765</v>
      </c>
      <c r="CP11">
        <v>-7.6320028804337161</v>
      </c>
      <c r="CQ11">
        <v>-7.4539620623303424</v>
      </c>
      <c r="CR11">
        <v>-7.4803514467446313</v>
      </c>
      <c r="CS11">
        <v>-7.4283091319041707</v>
      </c>
      <c r="CT11">
        <v>-7.4227657027504277</v>
      </c>
      <c r="CU11">
        <v>-7.4098985462627818</v>
      </c>
      <c r="CV11">
        <v>-7.444286618458456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-7.421233559139405</v>
      </c>
      <c r="DC11">
        <v>-8.3782791405017374</v>
      </c>
      <c r="DD11">
        <v>-8.5747209295690041</v>
      </c>
      <c r="DE11">
        <v>-8.667158764694344</v>
      </c>
      <c r="DF11">
        <v>-8.6984182819019207</v>
      </c>
      <c r="DG11">
        <v>-8.6297075256996205</v>
      </c>
      <c r="DH11">
        <v>-8.6815887092801223</v>
      </c>
      <c r="DI11">
        <v>-8.6625900875586535</v>
      </c>
      <c r="DJ11">
        <v>-8.6321107124669236</v>
      </c>
      <c r="DK11">
        <v>-8.50770100293715</v>
      </c>
      <c r="DL11">
        <v>-8.2644547359570382</v>
      </c>
      <c r="DM11">
        <v>-8.199669618923382</v>
      </c>
      <c r="DN11">
        <v>-8.2019505253547873</v>
      </c>
      <c r="DO11">
        <v>-8.2065236606058249</v>
      </c>
      <c r="DP11">
        <v>-8.241563155386606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-8.7894935090240285</v>
      </c>
      <c r="DX11">
        <v>-9.3432406765775813</v>
      </c>
      <c r="DY11">
        <v>-9.5084738681703911</v>
      </c>
      <c r="DZ11">
        <v>-9.4794080623657493</v>
      </c>
      <c r="EA11">
        <v>-9.4245779325730759</v>
      </c>
      <c r="EB11">
        <v>-9.4666641719725604</v>
      </c>
      <c r="EC11">
        <v>-9.503068921407813</v>
      </c>
      <c r="ED11">
        <v>-9.4607257650069485</v>
      </c>
      <c r="EE11">
        <v>-9.3050427259534221</v>
      </c>
      <c r="EF11">
        <v>-9.1934220745264366</v>
      </c>
      <c r="EG11">
        <v>-9.019417281642367</v>
      </c>
      <c r="EH11">
        <v>-8.8817443458022005</v>
      </c>
      <c r="EI11">
        <v>-8.8983879450344965</v>
      </c>
      <c r="EJ11">
        <v>-8.8647297785353576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-8.8877358095860934</v>
      </c>
      <c r="ER11">
        <v>-9.9376330707126144</v>
      </c>
      <c r="ES11">
        <v>-10.292232939199431</v>
      </c>
      <c r="ET11">
        <v>-10.313897535375798</v>
      </c>
      <c r="EU11">
        <v>-10.295712052048646</v>
      </c>
      <c r="EV11">
        <v>-10.248320225786463</v>
      </c>
      <c r="EW11">
        <v>-10.343253101224342</v>
      </c>
      <c r="EX11">
        <v>-10.293210726648754</v>
      </c>
      <c r="EY11">
        <v>-10.126605249971302</v>
      </c>
      <c r="EZ11">
        <v>-10.233308622615745</v>
      </c>
      <c r="FA11">
        <v>-10.049317165717746</v>
      </c>
      <c r="FB11">
        <v>-9.687986877956746</v>
      </c>
      <c r="FC11">
        <v>-9.6087404825215827</v>
      </c>
      <c r="FD11">
        <v>-9.588544809845267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-8.9794864029725243</v>
      </c>
      <c r="FL11">
        <v>-10.371150261863072</v>
      </c>
      <c r="FM11">
        <v>-10.986244063406041</v>
      </c>
      <c r="FN11">
        <v>-11.113666522226811</v>
      </c>
      <c r="FO11">
        <v>-11.138159554217687</v>
      </c>
      <c r="FP11">
        <v>-11.099016753986984</v>
      </c>
      <c r="FQ11">
        <v>-11.126822723828607</v>
      </c>
      <c r="FR11">
        <v>-11.154837841218505</v>
      </c>
      <c r="FS11">
        <v>-10.941370947884774</v>
      </c>
      <c r="FT11">
        <v>-10.9823588498154</v>
      </c>
      <c r="FU11">
        <v>-10.97944526923304</v>
      </c>
      <c r="FV11">
        <v>-10.843582232514041</v>
      </c>
      <c r="FW11">
        <v>-10.466106376743317</v>
      </c>
      <c r="FX11">
        <v>-10.36106488550938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-10.686974599068485</v>
      </c>
      <c r="GG11">
        <v>-11.748214917829344</v>
      </c>
      <c r="GH11">
        <v>-11.942790395530324</v>
      </c>
      <c r="GI11">
        <v>-11.907546669348637</v>
      </c>
      <c r="GJ11">
        <v>-11.923210260785545</v>
      </c>
      <c r="GK11">
        <v>-11.86799427343473</v>
      </c>
      <c r="GL11">
        <v>-11.897012461120896</v>
      </c>
      <c r="GM11">
        <v>-11.775961581916404</v>
      </c>
      <c r="GN11">
        <v>-11.807890694789839</v>
      </c>
      <c r="GO11">
        <v>-11.749408725991044</v>
      </c>
      <c r="GP11">
        <v>-11.606734779414451</v>
      </c>
      <c r="GQ11">
        <v>-11.449906251929091</v>
      </c>
      <c r="GR11">
        <v>-11.027917897861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-10.822491442284111</v>
      </c>
      <c r="HA11">
        <v>-11.912357410361107</v>
      </c>
      <c r="HB11">
        <v>-12.671667921275203</v>
      </c>
      <c r="HC11">
        <v>-12.734876729142998</v>
      </c>
      <c r="HD11">
        <v>-12.73663678324087</v>
      </c>
      <c r="HE11">
        <v>-12.750228360998072</v>
      </c>
      <c r="HF11">
        <v>-12.77533937043602</v>
      </c>
      <c r="HG11">
        <v>-12.643545782555469</v>
      </c>
      <c r="HH11">
        <v>-12.634112642853108</v>
      </c>
      <c r="HI11">
        <v>-12.656618330089531</v>
      </c>
      <c r="HJ11">
        <v>-12.581386111346678</v>
      </c>
      <c r="HK11">
        <v>-12.516604347368537</v>
      </c>
      <c r="HL11">
        <v>-12.437405916163351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-9.9282370799276336</v>
      </c>
      <c r="HU11">
        <v>-12.34769893562712</v>
      </c>
      <c r="HV11">
        <v>-13.350829650299648</v>
      </c>
      <c r="HW11">
        <v>-13.576521522023416</v>
      </c>
      <c r="HX11">
        <v>-13.64360028576646</v>
      </c>
      <c r="HY11">
        <v>-13.640561656071888</v>
      </c>
      <c r="HZ11">
        <v>-13.539966482822784</v>
      </c>
      <c r="IA11">
        <v>-13.408288663306298</v>
      </c>
      <c r="IB11">
        <v>-13.337279016937739</v>
      </c>
      <c r="IC11">
        <v>-13.461286121584825</v>
      </c>
      <c r="ID11">
        <v>-13.430682784593722</v>
      </c>
      <c r="IE11">
        <v>-13.182534982457861</v>
      </c>
      <c r="IF11">
        <v>-13.201344535704806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-11.858025400842381</v>
      </c>
      <c r="IP11">
        <v>-13.457586169500395</v>
      </c>
      <c r="IQ11">
        <v>-14.252005856368474</v>
      </c>
      <c r="IR11">
        <v>-14.291617889937632</v>
      </c>
      <c r="IS11">
        <v>-14.375340023465958</v>
      </c>
      <c r="IT11">
        <v>-14.347736074417185</v>
      </c>
      <c r="IU11">
        <v>-14.251602918495626</v>
      </c>
      <c r="IV11">
        <v>-14.206692672676004</v>
      </c>
      <c r="IW11">
        <v>-14.221884528220272</v>
      </c>
      <c r="IX11">
        <v>-14.210880049872696</v>
      </c>
      <c r="IY11">
        <v>-14.177577421979027</v>
      </c>
      <c r="IZ11">
        <v>-14.125943441084331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-12.06050692021018</v>
      </c>
      <c r="JJ11">
        <v>-13.844485594941286</v>
      </c>
      <c r="JK11">
        <v>-14.938217098511821</v>
      </c>
      <c r="JL11">
        <v>-15.109674628648339</v>
      </c>
      <c r="JM11">
        <v>-15.266732668965542</v>
      </c>
      <c r="JN11">
        <v>-15.220326988250706</v>
      </c>
      <c r="JO11">
        <v>-15.029966240682485</v>
      </c>
      <c r="JP11">
        <v>-15.117557881313578</v>
      </c>
      <c r="JQ11">
        <v>-15.01236771141725</v>
      </c>
      <c r="JR11">
        <v>-15.029899331118813</v>
      </c>
      <c r="JS11">
        <v>-15.08220220896613</v>
      </c>
      <c r="JT11">
        <v>-15.121368389365843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-12.998744978660914</v>
      </c>
      <c r="KE11">
        <v>-14.894805264018238</v>
      </c>
      <c r="KF11">
        <v>-15.898607487216236</v>
      </c>
      <c r="KG11">
        <v>-16.106945621500351</v>
      </c>
      <c r="KH11">
        <v>-16.029288361247694</v>
      </c>
      <c r="KI11">
        <v>-15.878913590167539</v>
      </c>
      <c r="KJ11">
        <v>-15.840603070576844</v>
      </c>
      <c r="KK11">
        <v>-15.784706979300418</v>
      </c>
      <c r="KL11">
        <v>-15.875348842440243</v>
      </c>
      <c r="KM11">
        <v>-15.877860830648419</v>
      </c>
      <c r="KN11">
        <v>-15.838334537930406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-13.904936949751377</v>
      </c>
      <c r="KY11">
        <v>-15.107546020598431</v>
      </c>
      <c r="KZ11">
        <v>-16.434588562344462</v>
      </c>
      <c r="LA11">
        <v>-16.722676976907593</v>
      </c>
      <c r="LB11">
        <v>-16.72458721650786</v>
      </c>
      <c r="LC11">
        <v>-16.526731556356733</v>
      </c>
      <c r="LD11">
        <v>-16.69106465512743</v>
      </c>
      <c r="LE11">
        <v>-16.569553048856672</v>
      </c>
      <c r="LF11">
        <v>-16.641280397837779</v>
      </c>
      <c r="LG11">
        <v>-16.713825036822008</v>
      </c>
      <c r="LH11">
        <v>-16.680193200648564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-15.069421412568309</v>
      </c>
      <c r="LT11">
        <v>-16.199537070778025</v>
      </c>
      <c r="LU11">
        <v>-17.396726540485087</v>
      </c>
      <c r="LV11">
        <v>-17.737970996486894</v>
      </c>
      <c r="LW11">
        <v>-17.422985802677761</v>
      </c>
      <c r="LX11">
        <v>-17.377157762662545</v>
      </c>
      <c r="LY11">
        <v>-17.64251231699135</v>
      </c>
      <c r="LZ11">
        <v>-17.487775997978883</v>
      </c>
      <c r="MA11">
        <v>-17.43036197869553</v>
      </c>
      <c r="MB11">
        <v>-17.373430363793471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-15.097461614255138</v>
      </c>
      <c r="MN11">
        <v>-15.058187391901601</v>
      </c>
      <c r="MO11">
        <v>-17.060159696264595</v>
      </c>
      <c r="MP11">
        <v>-18.278835441358694</v>
      </c>
      <c r="MQ11">
        <v>-18.251790172449589</v>
      </c>
      <c r="MR11">
        <v>-18.242823568710037</v>
      </c>
      <c r="MS11">
        <v>-18.14402631831496</v>
      </c>
      <c r="MT11">
        <v>-18.271348059636541</v>
      </c>
      <c r="MU11">
        <v>-18.224548976480666</v>
      </c>
      <c r="MV11">
        <v>-18.193140438318782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-15.83396609927777</v>
      </c>
      <c r="NI11">
        <v>-16.832616231284003</v>
      </c>
      <c r="NJ11">
        <v>-17.679139349226904</v>
      </c>
      <c r="NK11">
        <v>-18.737163038434321</v>
      </c>
      <c r="NL11">
        <v>-19.042499169636127</v>
      </c>
      <c r="NM11">
        <v>-19.052017285436158</v>
      </c>
      <c r="NN11">
        <v>-19.134385397700431</v>
      </c>
      <c r="NO11">
        <v>-19.044282877883507</v>
      </c>
      <c r="NP11">
        <v>-19.145818142324405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-16.846328096003607</v>
      </c>
      <c r="OD11">
        <v>-17.691922594803977</v>
      </c>
      <c r="OE11">
        <v>-18.432718411199058</v>
      </c>
      <c r="OF11">
        <v>-19.558037705511165</v>
      </c>
      <c r="OG11">
        <v>-19.811429617798076</v>
      </c>
      <c r="OH11">
        <v>-19.869804825319765</v>
      </c>
      <c r="OI11">
        <v>-19.85694408854253</v>
      </c>
      <c r="OJ11">
        <v>-19.858944076637645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-17.393059845009216</v>
      </c>
      <c r="OY11">
        <v>-18.343205204813881</v>
      </c>
      <c r="OZ11">
        <v>-19.311629560827082</v>
      </c>
      <c r="PA11">
        <v>-20.401460847811332</v>
      </c>
      <c r="PB11">
        <v>-20.685552273226914</v>
      </c>
      <c r="PC11">
        <v>-20.767353505674389</v>
      </c>
      <c r="PD11">
        <v>-20.648955385103982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-16.882978265184772</v>
      </c>
      <c r="PT11">
        <v>-19.027151083355054</v>
      </c>
      <c r="PU11">
        <v>-19.752000912670987</v>
      </c>
      <c r="PV11">
        <v>-20.990648356728848</v>
      </c>
      <c r="PW11">
        <v>-21.469729366195555</v>
      </c>
      <c r="PX11">
        <v>-21.55726911844199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-12.216173028730198</v>
      </c>
      <c r="QN11">
        <v>-18.23278679077584</v>
      </c>
      <c r="QO11">
        <v>-19.630577212238986</v>
      </c>
      <c r="QP11">
        <v>-20.484658844525313</v>
      </c>
      <c r="QQ11">
        <v>-21.819572677445723</v>
      </c>
      <c r="QR11">
        <v>-22.063187985125907</v>
      </c>
      <c r="QS11" s="102" t="s">
        <v>17</v>
      </c>
      <c r="QU11">
        <v>10</v>
      </c>
      <c r="QV11" s="35">
        <v>0.46600000000000008</v>
      </c>
      <c r="QW11">
        <f>FY$94</f>
        <v>0</v>
      </c>
      <c r="QX11">
        <f t="shared" ref="QX11:RP11" si="10">FZ$94</f>
        <v>0</v>
      </c>
      <c r="QY11">
        <f t="shared" si="10"/>
        <v>0</v>
      </c>
      <c r="QZ11">
        <f t="shared" si="10"/>
        <v>0</v>
      </c>
      <c r="RA11">
        <f t="shared" si="10"/>
        <v>0</v>
      </c>
      <c r="RB11">
        <f t="shared" si="10"/>
        <v>0</v>
      </c>
      <c r="RC11">
        <f t="shared" si="10"/>
        <v>0</v>
      </c>
      <c r="RD11">
        <f t="shared" si="10"/>
        <v>420.52087686543058</v>
      </c>
      <c r="RE11">
        <f t="shared" si="10"/>
        <v>676.34201095052254</v>
      </c>
      <c r="RF11">
        <f t="shared" si="10"/>
        <v>762.04233099199348</v>
      </c>
      <c r="RG11">
        <f t="shared" si="10"/>
        <v>824.10288850752875</v>
      </c>
      <c r="RH11">
        <f t="shared" si="10"/>
        <v>886.89189078516506</v>
      </c>
      <c r="RI11">
        <f t="shared" si="10"/>
        <v>939.94388847467519</v>
      </c>
      <c r="RJ11">
        <f t="shared" si="10"/>
        <v>1006.9573302248486</v>
      </c>
      <c r="RK11">
        <f t="shared" si="10"/>
        <v>1066.6822516136085</v>
      </c>
      <c r="RL11">
        <f t="shared" si="10"/>
        <v>1124.5368951432154</v>
      </c>
      <c r="RM11">
        <f t="shared" si="10"/>
        <v>1177.1550430397015</v>
      </c>
      <c r="RN11">
        <f t="shared" si="10"/>
        <v>1238.4762914924065</v>
      </c>
      <c r="RO11">
        <f t="shared" si="10"/>
        <v>1305.9091588814199</v>
      </c>
      <c r="RP11">
        <f t="shared" si="10"/>
        <v>1327.8073696561144</v>
      </c>
      <c r="RR11">
        <f t="shared" si="2"/>
        <v>11.187455400000001</v>
      </c>
      <c r="RS11" s="35">
        <v>0.46600000000000008</v>
      </c>
      <c r="RT11">
        <f>0.81*RG11+0.19*RH11</f>
        <v>836.03279894027969</v>
      </c>
    </row>
    <row r="12" spans="1:488" x14ac:dyDescent="0.3">
      <c r="A12">
        <v>0</v>
      </c>
      <c r="B12">
        <v>0</v>
      </c>
      <c r="C12">
        <v>2.7143553345412919</v>
      </c>
      <c r="D12">
        <v>2.9698988283839709</v>
      </c>
      <c r="E12">
        <v>2.9531264496822041</v>
      </c>
      <c r="F12">
        <v>2.9507613292348798</v>
      </c>
      <c r="G12">
        <v>2.9249379379794145</v>
      </c>
      <c r="H12">
        <v>2.9011838649023205</v>
      </c>
      <c r="I12">
        <v>2.9120781320097313</v>
      </c>
      <c r="J12">
        <v>2.885916280254293</v>
      </c>
      <c r="K12">
        <v>2.9006554929099635</v>
      </c>
      <c r="L12">
        <v>2.9110199534177958</v>
      </c>
      <c r="M12">
        <v>2.9185691892145305</v>
      </c>
      <c r="N12">
        <v>2.9165881415389894</v>
      </c>
      <c r="O12">
        <v>2.8616147185873926</v>
      </c>
      <c r="P12">
        <v>2.8837752492048438</v>
      </c>
      <c r="Q12">
        <v>2.879588509443225</v>
      </c>
      <c r="R12">
        <v>2.877486996196871</v>
      </c>
      <c r="S12">
        <v>2.8742534739014394</v>
      </c>
      <c r="T12">
        <v>2.8953140552269461</v>
      </c>
      <c r="U12">
        <v>0</v>
      </c>
      <c r="V12">
        <v>0</v>
      </c>
      <c r="W12">
        <v>0</v>
      </c>
      <c r="X12">
        <v>3.9126334124096234</v>
      </c>
      <c r="Y12">
        <v>4.1735773659577342</v>
      </c>
      <c r="Z12">
        <v>4.1319984616736516</v>
      </c>
      <c r="AA12">
        <v>4.1882037118711768</v>
      </c>
      <c r="AB12">
        <v>4.1523645337865789</v>
      </c>
      <c r="AC12">
        <v>4.0642471033404464</v>
      </c>
      <c r="AD12">
        <v>4.0714258391690121</v>
      </c>
      <c r="AE12">
        <v>4.0372070197878953</v>
      </c>
      <c r="AF12">
        <v>4.0469648716905287</v>
      </c>
      <c r="AG12">
        <v>4.0277441143376045</v>
      </c>
      <c r="AH12">
        <v>4.0418059228443193</v>
      </c>
      <c r="AI12">
        <v>4.0140503621381924</v>
      </c>
      <c r="AJ12">
        <v>3.9948972060700521</v>
      </c>
      <c r="AK12">
        <v>4.0139730574687231</v>
      </c>
      <c r="AL12">
        <v>4.0160613643724243</v>
      </c>
      <c r="AM12">
        <v>4.0032818148158809</v>
      </c>
      <c r="AN12">
        <v>4.0522758335999614</v>
      </c>
      <c r="AO12">
        <v>0</v>
      </c>
      <c r="AP12">
        <v>0</v>
      </c>
      <c r="AQ12">
        <v>0</v>
      </c>
      <c r="AR12">
        <v>0</v>
      </c>
      <c r="AS12">
        <v>5.2324841123096055</v>
      </c>
      <c r="AT12">
        <v>5.410090322331425</v>
      </c>
      <c r="AU12">
        <v>5.3813222914721557</v>
      </c>
      <c r="AV12">
        <v>5.3918371623231955</v>
      </c>
      <c r="AW12">
        <v>5.3904857678678946</v>
      </c>
      <c r="AX12">
        <v>5.3155172157139923</v>
      </c>
      <c r="AY12">
        <v>5.2956104217628726</v>
      </c>
      <c r="AZ12">
        <v>5.2183591008152188</v>
      </c>
      <c r="BA12">
        <v>5.1624237086629217</v>
      </c>
      <c r="BB12">
        <v>5.2395295721038577</v>
      </c>
      <c r="BC12">
        <v>5.1529037720905766</v>
      </c>
      <c r="BD12">
        <v>5.1996066143884576</v>
      </c>
      <c r="BE12">
        <v>5.1321141105615098</v>
      </c>
      <c r="BF12">
        <v>5.1792711409977068</v>
      </c>
      <c r="BG12">
        <v>5.1907126342195058</v>
      </c>
      <c r="BH12">
        <v>5.1602318618922851</v>
      </c>
      <c r="BI12">
        <v>0</v>
      </c>
      <c r="BJ12">
        <v>0</v>
      </c>
      <c r="BK12">
        <v>0</v>
      </c>
      <c r="BL12">
        <v>0</v>
      </c>
      <c r="BM12">
        <v>5.2304309656295382</v>
      </c>
      <c r="BN12">
        <v>6.4685273068818603</v>
      </c>
      <c r="BO12">
        <v>6.6567066198946865</v>
      </c>
      <c r="BP12">
        <v>6.6280975784799612</v>
      </c>
      <c r="BQ12">
        <v>6.6515059446891485</v>
      </c>
      <c r="BR12">
        <v>6.6363323570275057</v>
      </c>
      <c r="BS12">
        <v>6.6097345867368347</v>
      </c>
      <c r="BT12">
        <v>6.542022326164914</v>
      </c>
      <c r="BU12">
        <v>6.4808992188388199</v>
      </c>
      <c r="BV12">
        <v>6.3651058222313335</v>
      </c>
      <c r="BW12">
        <v>6.2568500599575056</v>
      </c>
      <c r="BX12">
        <v>6.3213907258988415</v>
      </c>
      <c r="BY12">
        <v>6.3041831407677904</v>
      </c>
      <c r="BZ12">
        <v>6.2695818631530171</v>
      </c>
      <c r="CA12">
        <v>6.2953494019361695</v>
      </c>
      <c r="CB12">
        <v>6.2765977329211005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7.2548615642756431</v>
      </c>
      <c r="CI12">
        <v>7.8257607687337147</v>
      </c>
      <c r="CJ12">
        <v>7.8616453402011102</v>
      </c>
      <c r="CK12">
        <v>7.9122539758541279</v>
      </c>
      <c r="CL12">
        <v>7.83978419898565</v>
      </c>
      <c r="CM12">
        <v>7.8299845438493296</v>
      </c>
      <c r="CN12">
        <v>7.8838146826907112</v>
      </c>
      <c r="CO12">
        <v>7.7901302568309765</v>
      </c>
      <c r="CP12">
        <v>7.6320028804337161</v>
      </c>
      <c r="CQ12">
        <v>7.4624092137468763</v>
      </c>
      <c r="CR12">
        <v>7.4865962312288694</v>
      </c>
      <c r="CS12">
        <v>7.4351983825133887</v>
      </c>
      <c r="CT12">
        <v>7.4296091850346357</v>
      </c>
      <c r="CU12">
        <v>7.4163218443578494</v>
      </c>
      <c r="CV12">
        <v>7.451019731345828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7.421233559139405</v>
      </c>
      <c r="DC12">
        <v>8.3782791405017374</v>
      </c>
      <c r="DD12">
        <v>8.5747209295690041</v>
      </c>
      <c r="DE12">
        <v>8.667158764694344</v>
      </c>
      <c r="DF12">
        <v>8.6984182819019207</v>
      </c>
      <c r="DG12">
        <v>8.6297075256996205</v>
      </c>
      <c r="DH12">
        <v>8.6815887092801223</v>
      </c>
      <c r="DI12">
        <v>8.6625900875586535</v>
      </c>
      <c r="DJ12">
        <v>8.6321107124669236</v>
      </c>
      <c r="DK12">
        <v>8.5162191770718021</v>
      </c>
      <c r="DL12">
        <v>8.2739949452493988</v>
      </c>
      <c r="DM12">
        <v>8.2086678439745793</v>
      </c>
      <c r="DN12">
        <v>8.2088876289518584</v>
      </c>
      <c r="DO12">
        <v>8.2139633907308163</v>
      </c>
      <c r="DP12">
        <v>8.2486833825993404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8.7894935090240285</v>
      </c>
      <c r="DX12">
        <v>9.3432406765775813</v>
      </c>
      <c r="DY12">
        <v>9.5084738681703911</v>
      </c>
      <c r="DZ12">
        <v>9.4794080623657493</v>
      </c>
      <c r="EA12">
        <v>9.4245779325730741</v>
      </c>
      <c r="EB12">
        <v>9.4666641719725604</v>
      </c>
      <c r="EC12">
        <v>9.5030689214078112</v>
      </c>
      <c r="ED12">
        <v>9.4607257650069485</v>
      </c>
      <c r="EE12">
        <v>9.3136526681883414</v>
      </c>
      <c r="EF12">
        <v>9.2046188810027534</v>
      </c>
      <c r="EG12">
        <v>9.0298296327869938</v>
      </c>
      <c r="EH12">
        <v>8.8906270880068359</v>
      </c>
      <c r="EI12">
        <v>8.9051449719892073</v>
      </c>
      <c r="EJ12">
        <v>8.8735623826335512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8.8877358095860934</v>
      </c>
      <c r="ER12">
        <v>9.9376330707126144</v>
      </c>
      <c r="ES12">
        <v>10.292232939199431</v>
      </c>
      <c r="ET12">
        <v>10.313897535375798</v>
      </c>
      <c r="EU12">
        <v>10.295712052048646</v>
      </c>
      <c r="EV12">
        <v>10.248320225786463</v>
      </c>
      <c r="EW12">
        <v>10.343253101224342</v>
      </c>
      <c r="EX12">
        <v>10.293210726648754</v>
      </c>
      <c r="EY12">
        <v>10.134386641169764</v>
      </c>
      <c r="EZ12">
        <v>10.240486411966215</v>
      </c>
      <c r="FA12">
        <v>10.061671708751941</v>
      </c>
      <c r="FB12">
        <v>9.700243731735295</v>
      </c>
      <c r="FC12">
        <v>9.6189868292782652</v>
      </c>
      <c r="FD12">
        <v>9.597641911425173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8.9794864029725243</v>
      </c>
      <c r="FL12">
        <v>10.371150261863072</v>
      </c>
      <c r="FM12">
        <v>10.986244063406041</v>
      </c>
      <c r="FN12">
        <v>11.113666522226811</v>
      </c>
      <c r="FO12">
        <v>11.138159554217687</v>
      </c>
      <c r="FP12">
        <v>11.099016753986984</v>
      </c>
      <c r="FQ12">
        <v>11.126822723828607</v>
      </c>
      <c r="FR12">
        <v>11.154837841218505</v>
      </c>
      <c r="FS12">
        <v>10.94886699407504</v>
      </c>
      <c r="FT12">
        <v>10.989806309273371</v>
      </c>
      <c r="FU12">
        <v>10.989019737651942</v>
      </c>
      <c r="FV12">
        <v>10.8580987438372</v>
      </c>
      <c r="FW12">
        <v>10.479529400463136</v>
      </c>
      <c r="FX12">
        <v>10.371791834910173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10.686974599068485</v>
      </c>
      <c r="GG12">
        <v>11.748214917829344</v>
      </c>
      <c r="GH12">
        <v>11.942790395530324</v>
      </c>
      <c r="GI12">
        <v>11.907546669348637</v>
      </c>
      <c r="GJ12">
        <v>11.923210260785545</v>
      </c>
      <c r="GK12">
        <v>11.86799427343473</v>
      </c>
      <c r="GL12">
        <v>11.897012461120896</v>
      </c>
      <c r="GM12">
        <v>11.784324197025269</v>
      </c>
      <c r="GN12">
        <v>11.816691728444292</v>
      </c>
      <c r="GO12">
        <v>11.759877850046276</v>
      </c>
      <c r="GP12">
        <v>11.621403936792527</v>
      </c>
      <c r="GQ12">
        <v>11.465347630311719</v>
      </c>
      <c r="GR12">
        <v>11.043010032949551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10.822491442284111</v>
      </c>
      <c r="HA12">
        <v>11.912357410361107</v>
      </c>
      <c r="HB12">
        <v>12.671667921275203</v>
      </c>
      <c r="HC12">
        <v>12.734876729142998</v>
      </c>
      <c r="HD12">
        <v>12.73663678324087</v>
      </c>
      <c r="HE12">
        <v>12.750228360998072</v>
      </c>
      <c r="HF12">
        <v>12.77533937043602</v>
      </c>
      <c r="HG12">
        <v>12.65144661324921</v>
      </c>
      <c r="HH12">
        <v>12.642328119303381</v>
      </c>
      <c r="HI12">
        <v>12.665501932912953</v>
      </c>
      <c r="HJ12">
        <v>12.592566355543806</v>
      </c>
      <c r="HK12">
        <v>12.532587295972796</v>
      </c>
      <c r="HL12">
        <v>12.452392426627712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9.9282370799276336</v>
      </c>
      <c r="HU12">
        <v>12.34769893562712</v>
      </c>
      <c r="HV12">
        <v>13.350829650299648</v>
      </c>
      <c r="HW12">
        <v>13.576521522023416</v>
      </c>
      <c r="HX12">
        <v>13.64360028576646</v>
      </c>
      <c r="HY12">
        <v>13.64056165607189</v>
      </c>
      <c r="HZ12">
        <v>13.539966482822784</v>
      </c>
      <c r="IA12">
        <v>13.417655144182852</v>
      </c>
      <c r="IB12">
        <v>13.346279624709091</v>
      </c>
      <c r="IC12">
        <v>13.471454649383931</v>
      </c>
      <c r="ID12">
        <v>13.440530742849441</v>
      </c>
      <c r="IE12">
        <v>13.19804595793884</v>
      </c>
      <c r="IF12">
        <v>13.218694314078462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11.858025400842381</v>
      </c>
      <c r="IP12">
        <v>13.457586169500395</v>
      </c>
      <c r="IQ12">
        <v>14.252005856368474</v>
      </c>
      <c r="IR12">
        <v>14.291617889937632</v>
      </c>
      <c r="IS12">
        <v>14.375340023465958</v>
      </c>
      <c r="IT12">
        <v>14.347736074417185</v>
      </c>
      <c r="IU12">
        <v>14.261812721688834</v>
      </c>
      <c r="IV12">
        <v>14.215311381742913</v>
      </c>
      <c r="IW12">
        <v>14.231928274508656</v>
      </c>
      <c r="IX12">
        <v>14.221469087486263</v>
      </c>
      <c r="IY12">
        <v>14.187963356060004</v>
      </c>
      <c r="IZ12">
        <v>14.142876944333002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12.06050692021018</v>
      </c>
      <c r="JJ12">
        <v>13.844485594941286</v>
      </c>
      <c r="JK12">
        <v>14.938217098511821</v>
      </c>
      <c r="JL12">
        <v>15.109674628648339</v>
      </c>
      <c r="JM12">
        <v>15.266732668965542</v>
      </c>
      <c r="JN12">
        <v>15.220326988250706</v>
      </c>
      <c r="JO12">
        <v>15.040563561556482</v>
      </c>
      <c r="JP12">
        <v>15.128025036448925</v>
      </c>
      <c r="JQ12">
        <v>15.022077178981977</v>
      </c>
      <c r="JR12">
        <v>15.039756386360569</v>
      </c>
      <c r="JS12">
        <v>15.092142753824454</v>
      </c>
      <c r="JT12">
        <v>15.132862168854995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12.998744978660914</v>
      </c>
      <c r="KE12">
        <v>14.894805264018238</v>
      </c>
      <c r="KF12">
        <v>15.898607487216236</v>
      </c>
      <c r="KG12">
        <v>16.106945621500351</v>
      </c>
      <c r="KH12">
        <v>16.029288361247694</v>
      </c>
      <c r="KI12">
        <v>15.89005225456946</v>
      </c>
      <c r="KJ12">
        <v>15.85001134755556</v>
      </c>
      <c r="KK12">
        <v>15.794690140583384</v>
      </c>
      <c r="KL12">
        <v>15.885411300368315</v>
      </c>
      <c r="KM12">
        <v>15.888711641764985</v>
      </c>
      <c r="KN12">
        <v>15.850788054563553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13.904936949751377</v>
      </c>
      <c r="KY12">
        <v>15.107546020598431</v>
      </c>
      <c r="KZ12">
        <v>16.434588562344462</v>
      </c>
      <c r="LA12">
        <v>16.722676976907593</v>
      </c>
      <c r="LB12">
        <v>16.72458721650786</v>
      </c>
      <c r="LC12">
        <v>16.539102038510794</v>
      </c>
      <c r="LD12">
        <v>16.703221568568825</v>
      </c>
      <c r="LE12">
        <v>16.580211723459843</v>
      </c>
      <c r="LF12">
        <v>16.653512211798709</v>
      </c>
      <c r="LG12">
        <v>16.726764983232794</v>
      </c>
      <c r="LH12">
        <v>16.691829210298192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15.069421412568309</v>
      </c>
      <c r="LT12">
        <v>16.199537070778025</v>
      </c>
      <c r="LU12">
        <v>17.396726540485087</v>
      </c>
      <c r="LV12">
        <v>17.737970996486894</v>
      </c>
      <c r="LW12">
        <v>17.435915184178306</v>
      </c>
      <c r="LX12">
        <v>17.390930624326749</v>
      </c>
      <c r="LY12">
        <v>17.653858360575342</v>
      </c>
      <c r="LZ12">
        <v>17.500427876641218</v>
      </c>
      <c r="MA12">
        <v>17.441875734495312</v>
      </c>
      <c r="MB12">
        <v>17.385728421648682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15.097461614255138</v>
      </c>
      <c r="MN12">
        <v>15.058187391901601</v>
      </c>
      <c r="MO12">
        <v>17.060159696264595</v>
      </c>
      <c r="MP12">
        <v>18.278835441358694</v>
      </c>
      <c r="MQ12">
        <v>18.264301999898095</v>
      </c>
      <c r="MR12">
        <v>18.256058714635618</v>
      </c>
      <c r="MS12">
        <v>18.155343445631839</v>
      </c>
      <c r="MT12">
        <v>18.284366836688843</v>
      </c>
      <c r="MU12">
        <v>18.237440101952728</v>
      </c>
      <c r="MV12">
        <v>18.205902991111344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15.83396609927777</v>
      </c>
      <c r="NI12">
        <v>16.832616231284</v>
      </c>
      <c r="NJ12">
        <v>17.679139349226904</v>
      </c>
      <c r="NK12">
        <v>18.746215288397494</v>
      </c>
      <c r="NL12">
        <v>19.056528677896836</v>
      </c>
      <c r="NM12">
        <v>19.065014226502733</v>
      </c>
      <c r="NN12">
        <v>19.147270406494751</v>
      </c>
      <c r="NO12">
        <v>19.056637817831849</v>
      </c>
      <c r="NP12">
        <v>19.160505540365403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16.846328096003607</v>
      </c>
      <c r="OD12">
        <v>17.691922594803977</v>
      </c>
      <c r="OE12">
        <v>18.447235399570115</v>
      </c>
      <c r="OF12">
        <v>19.568479435980645</v>
      </c>
      <c r="OG12">
        <v>19.825246275918072</v>
      </c>
      <c r="OH12">
        <v>19.883490635563273</v>
      </c>
      <c r="OI12">
        <v>19.870932362075106</v>
      </c>
      <c r="OJ12">
        <v>19.87211588536357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17.393059845009216</v>
      </c>
      <c r="OY12">
        <v>18.360222450910982</v>
      </c>
      <c r="OZ12">
        <v>19.323768724599418</v>
      </c>
      <c r="PA12">
        <v>20.410769085701823</v>
      </c>
      <c r="PB12">
        <v>20.698418729325553</v>
      </c>
      <c r="PC12">
        <v>20.779241867009834</v>
      </c>
      <c r="PD12">
        <v>20.664075556392561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16.950521516190108</v>
      </c>
      <c r="PT12">
        <v>19.042470791094427</v>
      </c>
      <c r="PU12">
        <v>19.764681223086676</v>
      </c>
      <c r="PV12">
        <v>21.000894068647526</v>
      </c>
      <c r="PW12">
        <v>21.482287129716461</v>
      </c>
      <c r="PX12">
        <v>21.572069946431867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12.216173028730198</v>
      </c>
      <c r="QN12">
        <v>18.269350639882543</v>
      </c>
      <c r="QO12">
        <v>19.649450662075612</v>
      </c>
      <c r="QP12">
        <v>20.502751361754996</v>
      </c>
      <c r="QQ12">
        <v>21.83090284288237</v>
      </c>
      <c r="QR12">
        <v>22.076355831624586</v>
      </c>
      <c r="QS12" s="102" t="s">
        <v>19</v>
      </c>
      <c r="QU12">
        <v>11</v>
      </c>
      <c r="QV12" s="35">
        <v>0.5</v>
      </c>
      <c r="QW12">
        <f>GS$94</f>
        <v>0</v>
      </c>
      <c r="QX12">
        <f t="shared" ref="QX12:RP12" si="11">GT$94</f>
        <v>0</v>
      </c>
      <c r="QY12">
        <f t="shared" si="11"/>
        <v>0</v>
      </c>
      <c r="QZ12">
        <f t="shared" si="11"/>
        <v>0</v>
      </c>
      <c r="RA12">
        <f t="shared" si="11"/>
        <v>0</v>
      </c>
      <c r="RB12">
        <f t="shared" si="11"/>
        <v>0</v>
      </c>
      <c r="RC12">
        <f t="shared" si="11"/>
        <v>0</v>
      </c>
      <c r="RD12">
        <f t="shared" si="11"/>
        <v>400.18564643213625</v>
      </c>
      <c r="RE12">
        <f t="shared" si="11"/>
        <v>610.86885327323705</v>
      </c>
      <c r="RF12">
        <f t="shared" si="11"/>
        <v>748.61279167803104</v>
      </c>
      <c r="RG12">
        <f t="shared" si="11"/>
        <v>808.87187887256152</v>
      </c>
      <c r="RH12">
        <f t="shared" si="11"/>
        <v>865.79537255704918</v>
      </c>
      <c r="RI12">
        <f t="shared" si="11"/>
        <v>924.68487860235791</v>
      </c>
      <c r="RJ12">
        <f t="shared" si="11"/>
        <v>986.46516373628458</v>
      </c>
      <c r="RK12">
        <f t="shared" si="11"/>
        <v>1041.4958839595081</v>
      </c>
      <c r="RL12">
        <f t="shared" si="11"/>
        <v>1094.0120115504374</v>
      </c>
      <c r="RM12">
        <f t="shared" si="11"/>
        <v>1162.8584770143707</v>
      </c>
      <c r="RN12">
        <f t="shared" si="11"/>
        <v>1217.2289020229457</v>
      </c>
      <c r="RO12">
        <f t="shared" si="11"/>
        <v>1282.5340076927591</v>
      </c>
      <c r="RP12">
        <f t="shared" si="11"/>
        <v>1341.1715020972881</v>
      </c>
      <c r="RR12">
        <f t="shared" si="2"/>
        <v>11.59365</v>
      </c>
      <c r="RS12" s="35">
        <v>0.5</v>
      </c>
      <c r="RT12">
        <f>0.41*RG12+0.59*RH12</f>
        <v>842.45674014640917</v>
      </c>
    </row>
    <row r="13" spans="1:488" x14ac:dyDescent="0.3">
      <c r="A13">
        <v>0</v>
      </c>
      <c r="B13">
        <v>0</v>
      </c>
      <c r="C13">
        <v>2.7143553345412919</v>
      </c>
      <c r="D13">
        <v>2.9698988283839709</v>
      </c>
      <c r="E13">
        <v>2.9531264496822041</v>
      </c>
      <c r="F13">
        <v>2.9507613292348807</v>
      </c>
      <c r="G13">
        <v>2.9249379379794145</v>
      </c>
      <c r="H13">
        <v>2.9011838649023214</v>
      </c>
      <c r="I13">
        <v>2.9120781320097318</v>
      </c>
      <c r="J13">
        <v>2.885916280254293</v>
      </c>
      <c r="K13">
        <v>2.9006554929099626</v>
      </c>
      <c r="L13">
        <v>2.9110199534177958</v>
      </c>
      <c r="M13">
        <v>2.9185691892145305</v>
      </c>
      <c r="N13">
        <v>2.9165881415389903</v>
      </c>
      <c r="O13">
        <v>2.8616147185873926</v>
      </c>
      <c r="P13">
        <v>2.8837752492048438</v>
      </c>
      <c r="Q13">
        <v>2.8795885094432245</v>
      </c>
      <c r="R13">
        <v>2.877486996196871</v>
      </c>
      <c r="S13">
        <v>2.8742534739014394</v>
      </c>
      <c r="T13">
        <v>2.895314055226947</v>
      </c>
      <c r="U13">
        <v>0</v>
      </c>
      <c r="V13">
        <v>0</v>
      </c>
      <c r="W13">
        <v>0</v>
      </c>
      <c r="X13">
        <v>3.9126334124096234</v>
      </c>
      <c r="Y13">
        <v>4.1735773659577351</v>
      </c>
      <c r="Z13">
        <v>4.1319984616736516</v>
      </c>
      <c r="AA13">
        <v>4.1882037118711768</v>
      </c>
      <c r="AB13">
        <v>4.1523645337865789</v>
      </c>
      <c r="AC13">
        <v>4.0642471033404464</v>
      </c>
      <c r="AD13">
        <v>4.0714258391690121</v>
      </c>
      <c r="AE13">
        <v>4.0372070197878962</v>
      </c>
      <c r="AF13">
        <v>4.0469648716905287</v>
      </c>
      <c r="AG13">
        <v>4.0277441143376054</v>
      </c>
      <c r="AH13">
        <v>4.0418059228443193</v>
      </c>
      <c r="AI13">
        <v>4.0140503621381924</v>
      </c>
      <c r="AJ13">
        <v>3.9948972060700521</v>
      </c>
      <c r="AK13">
        <v>4.0139730574687231</v>
      </c>
      <c r="AL13">
        <v>4.0160613643724243</v>
      </c>
      <c r="AM13">
        <v>4.0032818148158809</v>
      </c>
      <c r="AN13">
        <v>4.0522758335999622</v>
      </c>
      <c r="AO13">
        <v>0</v>
      </c>
      <c r="AP13">
        <v>0</v>
      </c>
      <c r="AQ13">
        <v>0</v>
      </c>
      <c r="AR13">
        <v>0</v>
      </c>
      <c r="AS13">
        <v>5.2324841123096055</v>
      </c>
      <c r="AT13">
        <v>5.410090322331425</v>
      </c>
      <c r="AU13">
        <v>5.3813222914721557</v>
      </c>
      <c r="AV13">
        <v>5.3918371623231955</v>
      </c>
      <c r="AW13">
        <v>5.3904857678678937</v>
      </c>
      <c r="AX13">
        <v>5.315517215713994</v>
      </c>
      <c r="AY13">
        <v>5.2956104217628743</v>
      </c>
      <c r="AZ13">
        <v>5.2183591008152197</v>
      </c>
      <c r="BA13">
        <v>5.1624237086629217</v>
      </c>
      <c r="BB13">
        <v>5.2395295721038577</v>
      </c>
      <c r="BC13">
        <v>5.1529037720905766</v>
      </c>
      <c r="BD13">
        <v>5.1996066143884576</v>
      </c>
      <c r="BE13">
        <v>5.1321141105615107</v>
      </c>
      <c r="BF13">
        <v>5.1792711409977068</v>
      </c>
      <c r="BG13">
        <v>5.1907126342195058</v>
      </c>
      <c r="BH13">
        <v>5.1602318618922851</v>
      </c>
      <c r="BI13">
        <v>0</v>
      </c>
      <c r="BJ13">
        <v>0</v>
      </c>
      <c r="BK13">
        <v>0</v>
      </c>
      <c r="BL13">
        <v>0</v>
      </c>
      <c r="BM13">
        <v>5.2304309656295382</v>
      </c>
      <c r="BN13">
        <v>6.4685273068818603</v>
      </c>
      <c r="BO13">
        <v>6.6567066198946874</v>
      </c>
      <c r="BP13">
        <v>6.6280975784799612</v>
      </c>
      <c r="BQ13">
        <v>6.6515059446891494</v>
      </c>
      <c r="BR13">
        <v>6.6363323570275057</v>
      </c>
      <c r="BS13">
        <v>6.6097345867368356</v>
      </c>
      <c r="BT13">
        <v>6.542022326164914</v>
      </c>
      <c r="BU13">
        <v>6.4808992188388199</v>
      </c>
      <c r="BV13">
        <v>6.3651058222313326</v>
      </c>
      <c r="BW13">
        <v>6.2568500599575056</v>
      </c>
      <c r="BX13">
        <v>6.3213907258988415</v>
      </c>
      <c r="BY13">
        <v>6.3041831407677913</v>
      </c>
      <c r="BZ13">
        <v>6.2695818631530162</v>
      </c>
      <c r="CA13">
        <v>6.2953494019361713</v>
      </c>
      <c r="CB13">
        <v>6.2765977329210996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7.2548615642756413</v>
      </c>
      <c r="CI13">
        <v>7.8257607687337147</v>
      </c>
      <c r="CJ13">
        <v>7.8616453402011102</v>
      </c>
      <c r="CK13">
        <v>7.912253975854127</v>
      </c>
      <c r="CL13">
        <v>7.83978419898565</v>
      </c>
      <c r="CM13">
        <v>7.8299845438493296</v>
      </c>
      <c r="CN13">
        <v>7.8838146826907112</v>
      </c>
      <c r="CO13">
        <v>7.7901302568309756</v>
      </c>
      <c r="CP13">
        <v>7.6320028804337161</v>
      </c>
      <c r="CQ13">
        <v>7.4624092137468763</v>
      </c>
      <c r="CR13">
        <v>7.4865962312288694</v>
      </c>
      <c r="CS13">
        <v>7.4351983825133887</v>
      </c>
      <c r="CT13">
        <v>7.4296091850346349</v>
      </c>
      <c r="CU13">
        <v>7.4163218443578494</v>
      </c>
      <c r="CV13">
        <v>7.451019731345828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7.4212335591394041</v>
      </c>
      <c r="DC13">
        <v>8.3782791405017374</v>
      </c>
      <c r="DD13">
        <v>8.5747209295690041</v>
      </c>
      <c r="DE13">
        <v>8.667158764694344</v>
      </c>
      <c r="DF13">
        <v>8.6984182819019207</v>
      </c>
      <c r="DG13">
        <v>8.6297075256996205</v>
      </c>
      <c r="DH13">
        <v>8.6815887092801223</v>
      </c>
      <c r="DI13">
        <v>8.6625900875586535</v>
      </c>
      <c r="DJ13">
        <v>8.6321107124669236</v>
      </c>
      <c r="DK13">
        <v>8.5162191770718003</v>
      </c>
      <c r="DL13">
        <v>8.2739949452493988</v>
      </c>
      <c r="DM13">
        <v>8.208667843974581</v>
      </c>
      <c r="DN13">
        <v>8.2088876289518584</v>
      </c>
      <c r="DO13">
        <v>8.2139633907308163</v>
      </c>
      <c r="DP13">
        <v>8.2486833825993404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8.7894935090240285</v>
      </c>
      <c r="DX13">
        <v>9.3432406765775813</v>
      </c>
      <c r="DY13">
        <v>9.5084738681703911</v>
      </c>
      <c r="DZ13">
        <v>9.4794080623657511</v>
      </c>
      <c r="EA13">
        <v>9.4245779325730741</v>
      </c>
      <c r="EB13">
        <v>9.4666641719725604</v>
      </c>
      <c r="EC13">
        <v>9.503068921407813</v>
      </c>
      <c r="ED13">
        <v>9.4607257650069485</v>
      </c>
      <c r="EE13">
        <v>9.3136526681883431</v>
      </c>
      <c r="EF13">
        <v>9.2046188810027534</v>
      </c>
      <c r="EG13">
        <v>9.0298296327869938</v>
      </c>
      <c r="EH13">
        <v>8.8906270880068359</v>
      </c>
      <c r="EI13">
        <v>8.9051449719892055</v>
      </c>
      <c r="EJ13">
        <v>8.8735623826335512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8.8877358095860934</v>
      </c>
      <c r="ER13">
        <v>9.9376330707126144</v>
      </c>
      <c r="ES13">
        <v>10.292232939199431</v>
      </c>
      <c r="ET13">
        <v>10.313897535375798</v>
      </c>
      <c r="EU13">
        <v>10.295712052048646</v>
      </c>
      <c r="EV13">
        <v>10.248320225786463</v>
      </c>
      <c r="EW13">
        <v>10.343253101224338</v>
      </c>
      <c r="EX13">
        <v>10.293210726648754</v>
      </c>
      <c r="EY13">
        <v>10.134386641169764</v>
      </c>
      <c r="EZ13">
        <v>10.240486411966215</v>
      </c>
      <c r="FA13">
        <v>10.061671708751941</v>
      </c>
      <c r="FB13">
        <v>9.7002437317352967</v>
      </c>
      <c r="FC13">
        <v>9.6189868292782652</v>
      </c>
      <c r="FD13">
        <v>9.597641911425173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8.9794864029725243</v>
      </c>
      <c r="FL13">
        <v>10.37115026186307</v>
      </c>
      <c r="FM13">
        <v>10.986244063406039</v>
      </c>
      <c r="FN13">
        <v>11.113666522226811</v>
      </c>
      <c r="FO13">
        <v>11.138159554217687</v>
      </c>
      <c r="FP13">
        <v>11.099016753986984</v>
      </c>
      <c r="FQ13">
        <v>11.126822723828608</v>
      </c>
      <c r="FR13">
        <v>11.154837841218505</v>
      </c>
      <c r="FS13">
        <v>10.94886699407504</v>
      </c>
      <c r="FT13">
        <v>10.989806309273371</v>
      </c>
      <c r="FU13">
        <v>10.989019737651942</v>
      </c>
      <c r="FV13">
        <v>10.8580987438372</v>
      </c>
      <c r="FW13">
        <v>10.479529400463134</v>
      </c>
      <c r="FX13">
        <v>10.371791834910173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10.686974599068487</v>
      </c>
      <c r="GG13">
        <v>11.74821491782934</v>
      </c>
      <c r="GH13">
        <v>11.942790395530324</v>
      </c>
      <c r="GI13">
        <v>11.907546669348635</v>
      </c>
      <c r="GJ13">
        <v>11.923210260785545</v>
      </c>
      <c r="GK13">
        <v>11.86799427343473</v>
      </c>
      <c r="GL13">
        <v>11.897012461120891</v>
      </c>
      <c r="GM13">
        <v>11.784324197025267</v>
      </c>
      <c r="GN13">
        <v>11.816691728444292</v>
      </c>
      <c r="GO13">
        <v>11.759877850046276</v>
      </c>
      <c r="GP13">
        <v>11.621403936792527</v>
      </c>
      <c r="GQ13">
        <v>11.465347630311719</v>
      </c>
      <c r="GR13">
        <v>11.043010032949555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10.822491442284111</v>
      </c>
      <c r="HA13">
        <v>11.912357410361107</v>
      </c>
      <c r="HB13">
        <v>12.671667921275203</v>
      </c>
      <c r="HC13">
        <v>12.734876729142995</v>
      </c>
      <c r="HD13">
        <v>12.736636783240872</v>
      </c>
      <c r="HE13">
        <v>12.750228360998072</v>
      </c>
      <c r="HF13">
        <v>12.77533937043602</v>
      </c>
      <c r="HG13">
        <v>12.651446613249213</v>
      </c>
      <c r="HH13">
        <v>12.642328119303381</v>
      </c>
      <c r="HI13">
        <v>12.665501932912951</v>
      </c>
      <c r="HJ13">
        <v>12.592566355543806</v>
      </c>
      <c r="HK13">
        <v>12.532587295972796</v>
      </c>
      <c r="HL13">
        <v>12.452392426627712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9.9282370799276336</v>
      </c>
      <c r="HU13">
        <v>12.34769893562712</v>
      </c>
      <c r="HV13">
        <v>13.35082965029965</v>
      </c>
      <c r="HW13">
        <v>13.576521522023416</v>
      </c>
      <c r="HX13">
        <v>13.64360028576646</v>
      </c>
      <c r="HY13">
        <v>13.640561656071888</v>
      </c>
      <c r="HZ13">
        <v>13.539966482822784</v>
      </c>
      <c r="IA13">
        <v>13.417655144182854</v>
      </c>
      <c r="IB13">
        <v>13.346279624709091</v>
      </c>
      <c r="IC13">
        <v>13.471454649383931</v>
      </c>
      <c r="ID13">
        <v>13.440530742849441</v>
      </c>
      <c r="IE13">
        <v>13.198045957938838</v>
      </c>
      <c r="IF13">
        <v>13.218694314078462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11.858025400842381</v>
      </c>
      <c r="IP13">
        <v>13.457586169500395</v>
      </c>
      <c r="IQ13">
        <v>14.252005856368474</v>
      </c>
      <c r="IR13">
        <v>14.291617889937635</v>
      </c>
      <c r="IS13">
        <v>14.375340023465958</v>
      </c>
      <c r="IT13">
        <v>14.347736074417185</v>
      </c>
      <c r="IU13">
        <v>14.261812721688834</v>
      </c>
      <c r="IV13">
        <v>14.215311381742913</v>
      </c>
      <c r="IW13">
        <v>14.231928274508656</v>
      </c>
      <c r="IX13">
        <v>14.221469087486263</v>
      </c>
      <c r="IY13">
        <v>14.187963356060004</v>
      </c>
      <c r="IZ13">
        <v>14.142876944333002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12.06050692021018</v>
      </c>
      <c r="JJ13">
        <v>13.844485594941286</v>
      </c>
      <c r="JK13">
        <v>14.938217098511821</v>
      </c>
      <c r="JL13">
        <v>15.109674628648339</v>
      </c>
      <c r="JM13">
        <v>15.266732668965542</v>
      </c>
      <c r="JN13">
        <v>15.220326988250706</v>
      </c>
      <c r="JO13">
        <v>15.04056356155648</v>
      </c>
      <c r="JP13">
        <v>15.128025036448925</v>
      </c>
      <c r="JQ13">
        <v>15.022077178981981</v>
      </c>
      <c r="JR13">
        <v>15.039756386360569</v>
      </c>
      <c r="JS13">
        <v>15.092142753824454</v>
      </c>
      <c r="JT13">
        <v>15.132862168854995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12.998744978660916</v>
      </c>
      <c r="KE13">
        <v>14.894805264018238</v>
      </c>
      <c r="KF13">
        <v>15.898607487216236</v>
      </c>
      <c r="KG13">
        <v>16.106945621500351</v>
      </c>
      <c r="KH13">
        <v>16.029288361247694</v>
      </c>
      <c r="KI13">
        <v>15.890052254569467</v>
      </c>
      <c r="KJ13">
        <v>15.85001134755556</v>
      </c>
      <c r="KK13">
        <v>15.794690140583386</v>
      </c>
      <c r="KL13">
        <v>15.885411300368315</v>
      </c>
      <c r="KM13">
        <v>15.888711641764987</v>
      </c>
      <c r="KN13">
        <v>15.850788054563555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13.904936949751377</v>
      </c>
      <c r="KY13">
        <v>15.107546020598431</v>
      </c>
      <c r="KZ13">
        <v>16.434588562344462</v>
      </c>
      <c r="LA13">
        <v>16.722676976907596</v>
      </c>
      <c r="LB13">
        <v>16.72458721650786</v>
      </c>
      <c r="LC13">
        <v>16.539102038510794</v>
      </c>
      <c r="LD13">
        <v>16.703221568568825</v>
      </c>
      <c r="LE13">
        <v>16.580211723459843</v>
      </c>
      <c r="LF13">
        <v>16.653512211798713</v>
      </c>
      <c r="LG13">
        <v>16.726764983232794</v>
      </c>
      <c r="LH13">
        <v>16.691829210298192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15.06942141256831</v>
      </c>
      <c r="LT13">
        <v>16.199537070778025</v>
      </c>
      <c r="LU13">
        <v>17.396726540485087</v>
      </c>
      <c r="LV13">
        <v>17.737970996486894</v>
      </c>
      <c r="LW13">
        <v>17.435915184178306</v>
      </c>
      <c r="LX13">
        <v>17.390930624326753</v>
      </c>
      <c r="LY13">
        <v>17.653858360575345</v>
      </c>
      <c r="LZ13">
        <v>17.500427876641222</v>
      </c>
      <c r="MA13">
        <v>17.441875734495316</v>
      </c>
      <c r="MB13">
        <v>17.385728421648686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15.097461614255138</v>
      </c>
      <c r="MN13">
        <v>15.058187391901606</v>
      </c>
      <c r="MO13">
        <v>17.060159696264595</v>
      </c>
      <c r="MP13">
        <v>18.278835441358694</v>
      </c>
      <c r="MQ13">
        <v>18.264301999898095</v>
      </c>
      <c r="MR13">
        <v>18.256058714635625</v>
      </c>
      <c r="MS13">
        <v>18.155343445631839</v>
      </c>
      <c r="MT13">
        <v>18.284366836688843</v>
      </c>
      <c r="MU13">
        <v>18.237440101952728</v>
      </c>
      <c r="MV13">
        <v>18.205902991111337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15.83396609927777</v>
      </c>
      <c r="NI13">
        <v>16.832616231284003</v>
      </c>
      <c r="NJ13">
        <v>17.679139349226904</v>
      </c>
      <c r="NK13">
        <v>18.746215288397497</v>
      </c>
      <c r="NL13">
        <v>19.056528677896836</v>
      </c>
      <c r="NM13">
        <v>19.06501422650274</v>
      </c>
      <c r="NN13">
        <v>19.147270406494751</v>
      </c>
      <c r="NO13">
        <v>19.056637817831852</v>
      </c>
      <c r="NP13">
        <v>19.160505540365403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16.846328096003607</v>
      </c>
      <c r="OD13">
        <v>17.691922594803977</v>
      </c>
      <c r="OE13">
        <v>18.447235399570115</v>
      </c>
      <c r="OF13">
        <v>19.568479435980645</v>
      </c>
      <c r="OG13">
        <v>19.825246275918072</v>
      </c>
      <c r="OH13">
        <v>19.883490635563273</v>
      </c>
      <c r="OI13">
        <v>19.870932362075106</v>
      </c>
      <c r="OJ13">
        <v>19.87211588536357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17.393059845009216</v>
      </c>
      <c r="OY13">
        <v>18.360222450910985</v>
      </c>
      <c r="OZ13">
        <v>19.323768724599425</v>
      </c>
      <c r="PA13">
        <v>20.410769085701823</v>
      </c>
      <c r="PB13">
        <v>20.698418729325557</v>
      </c>
      <c r="PC13">
        <v>20.779241867009834</v>
      </c>
      <c r="PD13">
        <v>20.664075556392561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16.950521516190108</v>
      </c>
      <c r="PT13">
        <v>19.042470791094427</v>
      </c>
      <c r="PU13">
        <v>19.764681223086676</v>
      </c>
      <c r="PV13">
        <v>21.000894068647526</v>
      </c>
      <c r="PW13">
        <v>21.482287129716461</v>
      </c>
      <c r="PX13">
        <v>21.572069946431867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12.216173028730202</v>
      </c>
      <c r="QN13">
        <v>18.269350639882543</v>
      </c>
      <c r="QO13">
        <v>19.649450662075608</v>
      </c>
      <c r="QP13">
        <v>20.502751361754992</v>
      </c>
      <c r="QQ13">
        <v>21.83090284288237</v>
      </c>
      <c r="QR13">
        <v>22.076355831624586</v>
      </c>
      <c r="QS13" s="102" t="s">
        <v>21</v>
      </c>
      <c r="QU13">
        <v>12</v>
      </c>
      <c r="QV13" s="35">
        <v>0.53300000000000003</v>
      </c>
      <c r="QW13">
        <f>HM$94</f>
        <v>0</v>
      </c>
      <c r="QX13">
        <f t="shared" ref="QX13:RP13" si="12">HN$94</f>
        <v>0</v>
      </c>
      <c r="QY13">
        <f t="shared" si="12"/>
        <v>0</v>
      </c>
      <c r="QZ13">
        <f t="shared" si="12"/>
        <v>0</v>
      </c>
      <c r="RA13">
        <f t="shared" si="12"/>
        <v>0</v>
      </c>
      <c r="RB13">
        <f t="shared" si="12"/>
        <v>0</v>
      </c>
      <c r="RC13">
        <f t="shared" si="12"/>
        <v>0</v>
      </c>
      <c r="RD13">
        <f t="shared" si="12"/>
        <v>293.46124122969928</v>
      </c>
      <c r="RE13">
        <f t="shared" si="12"/>
        <v>500.72285897051671</v>
      </c>
      <c r="RF13">
        <f t="shared" si="12"/>
        <v>713.9943569009281</v>
      </c>
      <c r="RG13">
        <f t="shared" si="12"/>
        <v>789.7662357365715</v>
      </c>
      <c r="RH13">
        <f t="shared" si="12"/>
        <v>851.98387027897104</v>
      </c>
      <c r="RI13">
        <f t="shared" si="12"/>
        <v>906.52029359677545</v>
      </c>
      <c r="RJ13">
        <f t="shared" si="12"/>
        <v>960.4404898166905</v>
      </c>
      <c r="RK13">
        <f t="shared" si="12"/>
        <v>1011.8201311945254</v>
      </c>
      <c r="RL13">
        <f t="shared" si="12"/>
        <v>1060.5680865122943</v>
      </c>
      <c r="RM13">
        <f t="shared" si="12"/>
        <v>1124.2308302663819</v>
      </c>
      <c r="RN13">
        <f t="shared" si="12"/>
        <v>1184.0581563985932</v>
      </c>
      <c r="RO13">
        <f t="shared" si="12"/>
        <v>1241.0167190333955</v>
      </c>
      <c r="RP13">
        <f t="shared" si="12"/>
        <v>1302.0140160234198</v>
      </c>
      <c r="RR13">
        <f t="shared" si="2"/>
        <v>11.987897700000001</v>
      </c>
      <c r="RS13" s="35">
        <v>0.53300000000000003</v>
      </c>
      <c r="RT13">
        <f>0.01*RG13+0.99*RH13</f>
        <v>851.36169393354703</v>
      </c>
    </row>
    <row r="14" spans="1:488" x14ac:dyDescent="0.3">
      <c r="A14">
        <v>0</v>
      </c>
      <c r="B14">
        <v>0</v>
      </c>
      <c r="C14">
        <v>0.70616034592155752</v>
      </c>
      <c r="D14">
        <v>0.89055855397080563</v>
      </c>
      <c r="E14">
        <v>0.88834795843342063</v>
      </c>
      <c r="F14">
        <v>0.88182605823107707</v>
      </c>
      <c r="G14">
        <v>0.85525822347108971</v>
      </c>
      <c r="H14">
        <v>0.82057247384864529</v>
      </c>
      <c r="I14">
        <v>0.83237018880323754</v>
      </c>
      <c r="J14">
        <v>0.8229093316226137</v>
      </c>
      <c r="K14">
        <v>0.83907702331542711</v>
      </c>
      <c r="L14">
        <v>0.84784755757653063</v>
      </c>
      <c r="M14">
        <v>0.84250870148074253</v>
      </c>
      <c r="N14">
        <v>0.83896471823963037</v>
      </c>
      <c r="O14">
        <v>0.82303543250400057</v>
      </c>
      <c r="P14">
        <v>0.83706336286211891</v>
      </c>
      <c r="Q14">
        <v>0.82381847921545082</v>
      </c>
      <c r="R14">
        <v>0.82640037403251365</v>
      </c>
      <c r="S14">
        <v>0.81801656295997704</v>
      </c>
      <c r="T14">
        <v>0.83460169186713207</v>
      </c>
      <c r="U14">
        <v>0</v>
      </c>
      <c r="V14">
        <v>0</v>
      </c>
      <c r="W14">
        <v>0</v>
      </c>
      <c r="X14">
        <v>0.96266129110779086</v>
      </c>
      <c r="Y14">
        <v>1.186270418935496</v>
      </c>
      <c r="Z14">
        <v>1.1694430592240164</v>
      </c>
      <c r="AA14">
        <v>1.1982510440706018</v>
      </c>
      <c r="AB14">
        <v>1.1657825559151078</v>
      </c>
      <c r="AC14">
        <v>1.083497028897098</v>
      </c>
      <c r="AD14">
        <v>1.0794390950536508</v>
      </c>
      <c r="AE14">
        <v>1.0552245449476436</v>
      </c>
      <c r="AF14">
        <v>1.0608598287649003</v>
      </c>
      <c r="AG14">
        <v>1.0542611744958186</v>
      </c>
      <c r="AH14">
        <v>1.0473136911954284</v>
      </c>
      <c r="AI14">
        <v>1.0504216031769018</v>
      </c>
      <c r="AJ14">
        <v>1.0427818847554029</v>
      </c>
      <c r="AK14">
        <v>1.0548334145183274</v>
      </c>
      <c r="AL14">
        <v>1.0576956291976414</v>
      </c>
      <c r="AM14">
        <v>1.0534162978053188</v>
      </c>
      <c r="AN14">
        <v>1.075682106206552</v>
      </c>
      <c r="AO14">
        <v>0</v>
      </c>
      <c r="AP14">
        <v>0</v>
      </c>
      <c r="AQ14">
        <v>0</v>
      </c>
      <c r="AR14">
        <v>0</v>
      </c>
      <c r="AS14">
        <v>1.34283663921991</v>
      </c>
      <c r="AT14">
        <v>1.5040008928455295</v>
      </c>
      <c r="AU14">
        <v>1.4872526348391721</v>
      </c>
      <c r="AV14">
        <v>1.4933264626108396</v>
      </c>
      <c r="AW14">
        <v>1.4918472246714976</v>
      </c>
      <c r="AX14">
        <v>1.4339361136627908</v>
      </c>
      <c r="AY14">
        <v>1.3751050653796917</v>
      </c>
      <c r="AZ14">
        <v>1.3089873022954666</v>
      </c>
      <c r="BA14">
        <v>1.2787922846355102</v>
      </c>
      <c r="BB14">
        <v>1.3226219617812438</v>
      </c>
      <c r="BC14">
        <v>1.279632263215142</v>
      </c>
      <c r="BD14">
        <v>1.3248822550168227</v>
      </c>
      <c r="BE14">
        <v>1.2761288541543192</v>
      </c>
      <c r="BF14">
        <v>1.3079865063445468</v>
      </c>
      <c r="BG14">
        <v>1.3125642031813081</v>
      </c>
      <c r="BH14">
        <v>1.2922736068912561</v>
      </c>
      <c r="BI14">
        <v>0</v>
      </c>
      <c r="BJ14">
        <v>0</v>
      </c>
      <c r="BK14">
        <v>0</v>
      </c>
      <c r="BL14">
        <v>0</v>
      </c>
      <c r="BM14">
        <v>0.59083302533022797</v>
      </c>
      <c r="BN14">
        <v>1.6463369685623608</v>
      </c>
      <c r="BO14">
        <v>1.8252837810260774</v>
      </c>
      <c r="BP14">
        <v>1.8062112816001559</v>
      </c>
      <c r="BQ14">
        <v>1.8240884094166399</v>
      </c>
      <c r="BR14">
        <v>1.8198417099390145</v>
      </c>
      <c r="BS14">
        <v>1.801240092365171</v>
      </c>
      <c r="BT14">
        <v>1.7322392729042904</v>
      </c>
      <c r="BU14">
        <v>1.635196624167202</v>
      </c>
      <c r="BV14">
        <v>1.5490170515405708</v>
      </c>
      <c r="BW14">
        <v>1.5080909207505506</v>
      </c>
      <c r="BX14">
        <v>1.5361915159153754</v>
      </c>
      <c r="BY14">
        <v>1.5353793899088852</v>
      </c>
      <c r="BZ14">
        <v>1.517225696434306</v>
      </c>
      <c r="CA14">
        <v>1.5224816294265981</v>
      </c>
      <c r="CB14">
        <v>1.5176034231508433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1.5931259116546557</v>
      </c>
      <c r="CI14">
        <v>2.0893355935759019</v>
      </c>
      <c r="CJ14">
        <v>2.1294561075911749</v>
      </c>
      <c r="CK14">
        <v>2.150357925046444</v>
      </c>
      <c r="CL14">
        <v>2.1179861149369983</v>
      </c>
      <c r="CM14">
        <v>2.1187694806708106</v>
      </c>
      <c r="CN14">
        <v>2.1362254460811125</v>
      </c>
      <c r="CO14">
        <v>2.0794885148769571</v>
      </c>
      <c r="CP14">
        <v>1.9243009089226115</v>
      </c>
      <c r="CQ14">
        <v>1.7972658031440454</v>
      </c>
      <c r="CR14">
        <v>1.8041524782284222</v>
      </c>
      <c r="CS14">
        <v>1.7615655755786839</v>
      </c>
      <c r="CT14">
        <v>1.7536103225717119</v>
      </c>
      <c r="CU14">
        <v>1.7425609876625989</v>
      </c>
      <c r="CV14">
        <v>1.7643809884298916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1.3736872012384238</v>
      </c>
      <c r="DC14">
        <v>2.0827136686558392</v>
      </c>
      <c r="DD14">
        <v>2.3069886330394995</v>
      </c>
      <c r="DE14">
        <v>2.3506501966551325</v>
      </c>
      <c r="DF14">
        <v>2.3651820758803352</v>
      </c>
      <c r="DG14">
        <v>2.3285650610882076</v>
      </c>
      <c r="DH14">
        <v>2.353184631568253</v>
      </c>
      <c r="DI14">
        <v>2.3507521365273529</v>
      </c>
      <c r="DJ14">
        <v>2.3136483175836884</v>
      </c>
      <c r="DK14">
        <v>2.2546314050591394</v>
      </c>
      <c r="DL14">
        <v>2.0296077107460477</v>
      </c>
      <c r="DM14">
        <v>1.9498273878707313</v>
      </c>
      <c r="DN14">
        <v>1.9497604642035911</v>
      </c>
      <c r="DO14">
        <v>1.9682325630354478</v>
      </c>
      <c r="DP14">
        <v>1.9653473963768202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1.9058522686685553</v>
      </c>
      <c r="DX14">
        <v>2.416637332831522</v>
      </c>
      <c r="DY14">
        <v>2.5313786109580887</v>
      </c>
      <c r="DZ14">
        <v>2.5203339972585863</v>
      </c>
      <c r="EA14">
        <v>2.4869516967459897</v>
      </c>
      <c r="EB14">
        <v>2.5032991238957352</v>
      </c>
      <c r="EC14">
        <v>2.5281735917375219</v>
      </c>
      <c r="ED14">
        <v>2.5090141545592028</v>
      </c>
      <c r="EE14">
        <v>2.4350124362100365</v>
      </c>
      <c r="EF14">
        <v>2.3193317125440616</v>
      </c>
      <c r="EG14">
        <v>2.1294230774989478</v>
      </c>
      <c r="EH14">
        <v>2.0030492915310121</v>
      </c>
      <c r="EI14">
        <v>2.0047981481758557</v>
      </c>
      <c r="EJ14">
        <v>1.9874135071698145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1.5899945846953456</v>
      </c>
      <c r="ER14">
        <v>2.3664963262590648</v>
      </c>
      <c r="ES14">
        <v>2.7367750088867497</v>
      </c>
      <c r="ET14">
        <v>2.7493885633301343</v>
      </c>
      <c r="EU14">
        <v>2.7553227018445865</v>
      </c>
      <c r="EV14">
        <v>2.7234377264081822</v>
      </c>
      <c r="EW14">
        <v>2.7755813394761919</v>
      </c>
      <c r="EX14">
        <v>2.743771325655715</v>
      </c>
      <c r="EY14">
        <v>2.6791894647494714</v>
      </c>
      <c r="EZ14">
        <v>2.7316908338167312</v>
      </c>
      <c r="FA14">
        <v>2.5651721911163836</v>
      </c>
      <c r="FB14">
        <v>2.2282254204743501</v>
      </c>
      <c r="FC14">
        <v>2.1539959986797781</v>
      </c>
      <c r="FD14">
        <v>2.1081879666324492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1.2323354559430488</v>
      </c>
      <c r="FL14">
        <v>2.2934973125214797</v>
      </c>
      <c r="FM14">
        <v>2.9016924585121564</v>
      </c>
      <c r="FN14">
        <v>2.9738513037849383</v>
      </c>
      <c r="FO14">
        <v>2.9885727161213289</v>
      </c>
      <c r="FP14">
        <v>2.9750917405366488</v>
      </c>
      <c r="FQ14">
        <v>2.981640121139506</v>
      </c>
      <c r="FR14">
        <v>2.9892556280775979</v>
      </c>
      <c r="FS14">
        <v>2.9176712373599321</v>
      </c>
      <c r="FT14">
        <v>2.9383475564589752</v>
      </c>
      <c r="FU14">
        <v>2.9100682555602408</v>
      </c>
      <c r="FV14">
        <v>2.7657258918195677</v>
      </c>
      <c r="FW14">
        <v>2.4086308161744352</v>
      </c>
      <c r="FX14">
        <v>2.3152922747080495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2.0208776751457971</v>
      </c>
      <c r="GG14">
        <v>2.9471208160390905</v>
      </c>
      <c r="GH14">
        <v>3.1398284415146303</v>
      </c>
      <c r="GI14">
        <v>3.1302425695998495</v>
      </c>
      <c r="GJ14">
        <v>3.1359222196024343</v>
      </c>
      <c r="GK14">
        <v>3.098843493805997</v>
      </c>
      <c r="GL14">
        <v>3.1202360171431214</v>
      </c>
      <c r="GM14">
        <v>3.1090157101763998</v>
      </c>
      <c r="GN14">
        <v>3.114567516337253</v>
      </c>
      <c r="GO14">
        <v>3.0528599313532734</v>
      </c>
      <c r="GP14">
        <v>2.9186480559585544</v>
      </c>
      <c r="GQ14">
        <v>2.7773064636747158</v>
      </c>
      <c r="GR14">
        <v>2.3727960834495656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1.8183543165413427</v>
      </c>
      <c r="HA14">
        <v>2.5826348909403642</v>
      </c>
      <c r="HB14">
        <v>3.3150330229998719</v>
      </c>
      <c r="HC14">
        <v>3.3686059709637557</v>
      </c>
      <c r="HD14">
        <v>3.360242522201458</v>
      </c>
      <c r="HE14">
        <v>3.3638746230028915</v>
      </c>
      <c r="HF14">
        <v>3.3755243931816192</v>
      </c>
      <c r="HG14">
        <v>3.3554470371353395</v>
      </c>
      <c r="HH14">
        <v>3.3388948060635881</v>
      </c>
      <c r="HI14">
        <v>3.3669507890085084</v>
      </c>
      <c r="HJ14">
        <v>3.2960901459851422</v>
      </c>
      <c r="HK14">
        <v>3.2176876763439091</v>
      </c>
      <c r="HL14">
        <v>3.123940661652413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2.0479086088186564</v>
      </c>
      <c r="HU14">
        <v>2.5101903010749123</v>
      </c>
      <c r="HV14">
        <v>3.3760206710212897</v>
      </c>
      <c r="HW14">
        <v>3.6036467411151585</v>
      </c>
      <c r="HX14">
        <v>3.6351210796470057</v>
      </c>
      <c r="HY14">
        <v>3.6246886042133939</v>
      </c>
      <c r="HZ14">
        <v>3.5826899782036765</v>
      </c>
      <c r="IA14">
        <v>3.5580655291271128</v>
      </c>
      <c r="IB14">
        <v>3.5152051715046833</v>
      </c>
      <c r="IC14">
        <v>3.5723710597284781</v>
      </c>
      <c r="ID14">
        <v>3.5664083216030407</v>
      </c>
      <c r="IE14">
        <v>3.3891759748189738</v>
      </c>
      <c r="IF14">
        <v>3.3563933848108136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1.9798968598112934</v>
      </c>
      <c r="IP14">
        <v>2.870473950620684</v>
      </c>
      <c r="IQ14">
        <v>3.6564761327344111</v>
      </c>
      <c r="IR14">
        <v>3.7193605742842299</v>
      </c>
      <c r="IS14">
        <v>3.7685774236073577</v>
      </c>
      <c r="IT14">
        <v>3.7510702129406877</v>
      </c>
      <c r="IU14">
        <v>3.7406375271735484</v>
      </c>
      <c r="IV14">
        <v>3.7171564631635206</v>
      </c>
      <c r="IW14">
        <v>3.7314652370283055</v>
      </c>
      <c r="IX14">
        <v>3.722276776815348</v>
      </c>
      <c r="IY14">
        <v>3.7042590793092165</v>
      </c>
      <c r="IZ14">
        <v>3.6176839341044951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1.8655343431016944</v>
      </c>
      <c r="JJ14">
        <v>2.7732304881653378</v>
      </c>
      <c r="JK14">
        <v>3.7290593955504208</v>
      </c>
      <c r="JL14">
        <v>3.9550796973306688</v>
      </c>
      <c r="JM14">
        <v>4.0289137019136083</v>
      </c>
      <c r="JN14">
        <v>4.0108369464554992</v>
      </c>
      <c r="JO14">
        <v>3.9427525405971426</v>
      </c>
      <c r="JP14">
        <v>3.9964737042743037</v>
      </c>
      <c r="JQ14">
        <v>3.9428040523758612</v>
      </c>
      <c r="JR14">
        <v>3.9443560005318896</v>
      </c>
      <c r="JS14">
        <v>3.974410568249831</v>
      </c>
      <c r="JT14">
        <v>3.9878604282214973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1.6952422507547462</v>
      </c>
      <c r="KE14">
        <v>3.157028030659347</v>
      </c>
      <c r="KF14">
        <v>4.0994058182932056</v>
      </c>
      <c r="KG14">
        <v>4.2673170482232869</v>
      </c>
      <c r="KH14">
        <v>4.2362980713568446</v>
      </c>
      <c r="KI14">
        <v>4.1974609441671991</v>
      </c>
      <c r="KJ14">
        <v>4.1768616970876309</v>
      </c>
      <c r="KK14">
        <v>4.1482298173506047</v>
      </c>
      <c r="KL14">
        <v>4.2004372154866978</v>
      </c>
      <c r="KM14">
        <v>4.2015831469143903</v>
      </c>
      <c r="KN14">
        <v>4.1793610818864328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2.3295776598754552</v>
      </c>
      <c r="KY14">
        <v>2.8074016872210916</v>
      </c>
      <c r="KZ14">
        <v>4.0500274369926181</v>
      </c>
      <c r="LA14">
        <v>4.3267374137640324</v>
      </c>
      <c r="LB14">
        <v>4.3377165652146905</v>
      </c>
      <c r="LC14">
        <v>4.2837464962874394</v>
      </c>
      <c r="LD14">
        <v>4.3651920648116196</v>
      </c>
      <c r="LE14">
        <v>4.2985449586106244</v>
      </c>
      <c r="LF14">
        <v>4.3444485418489602</v>
      </c>
      <c r="LG14">
        <v>4.3791643662405448</v>
      </c>
      <c r="LH14">
        <v>4.3629080562476599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2.4666888679622954</v>
      </c>
      <c r="LT14">
        <v>3.3216173503586095</v>
      </c>
      <c r="LU14">
        <v>4.3318802896219974</v>
      </c>
      <c r="LV14">
        <v>4.6594887557969358</v>
      </c>
      <c r="LW14">
        <v>4.5506564710539097</v>
      </c>
      <c r="LX14">
        <v>4.5348729257463418</v>
      </c>
      <c r="LY14">
        <v>4.6651780257059876</v>
      </c>
      <c r="LZ14">
        <v>4.5935841716557748</v>
      </c>
      <c r="MA14">
        <v>4.5526559999527931</v>
      </c>
      <c r="MB14">
        <v>4.5286084905558619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2.7226139892154313</v>
      </c>
      <c r="MN14">
        <v>2.0671133463697577</v>
      </c>
      <c r="MO14">
        <v>3.51350613952838</v>
      </c>
      <c r="MP14">
        <v>4.5828001542469465</v>
      </c>
      <c r="MQ14">
        <v>4.7889702794568469</v>
      </c>
      <c r="MR14">
        <v>4.7814034928843538</v>
      </c>
      <c r="MS14">
        <v>4.739581415214519</v>
      </c>
      <c r="MT14">
        <v>4.7882082162285791</v>
      </c>
      <c r="MU14">
        <v>4.776821330853382</v>
      </c>
      <c r="MV14">
        <v>4.769137007092489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2.4343428382055761</v>
      </c>
      <c r="NI14">
        <v>2.9388900936875988</v>
      </c>
      <c r="NJ14">
        <v>3.4984636834401637</v>
      </c>
      <c r="NK14">
        <v>4.6405323680580519</v>
      </c>
      <c r="NL14">
        <v>4.9466639988543655</v>
      </c>
      <c r="NM14">
        <v>4.9430105007161256</v>
      </c>
      <c r="NN14">
        <v>4.9911985556387251</v>
      </c>
      <c r="NO14">
        <v>4.9502290300971818</v>
      </c>
      <c r="NP14">
        <v>5.0001241277336312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2.5880254129440292</v>
      </c>
      <c r="OD14">
        <v>3.1277868979723196</v>
      </c>
      <c r="OE14">
        <v>3.7561153433169125</v>
      </c>
      <c r="OF14">
        <v>4.8836155744716798</v>
      </c>
      <c r="OG14">
        <v>5.1603902705371061</v>
      </c>
      <c r="OH14">
        <v>5.177915877583243</v>
      </c>
      <c r="OI14">
        <v>5.1768779345291902</v>
      </c>
      <c r="OJ14">
        <v>5.1696771195263249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2.505878814395647</v>
      </c>
      <c r="OY14">
        <v>3.4248453330686197</v>
      </c>
      <c r="OZ14">
        <v>4.0464666075086582</v>
      </c>
      <c r="PA14">
        <v>5.0982257504559634</v>
      </c>
      <c r="PB14">
        <v>5.3995008582331199</v>
      </c>
      <c r="PC14">
        <v>5.4455120404763573</v>
      </c>
      <c r="PD14">
        <v>5.3941274257576435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2.4294717024833692</v>
      </c>
      <c r="PT14">
        <v>3.2840330040760981</v>
      </c>
      <c r="PU14">
        <v>3.8906315697547775</v>
      </c>
      <c r="PV14">
        <v>4.9754252063824378</v>
      </c>
      <c r="PW14">
        <v>5.5282290307616178</v>
      </c>
      <c r="PX14">
        <v>5.6149500065346132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1.6421745932180265</v>
      </c>
      <c r="QN14">
        <v>2.6603045072049789</v>
      </c>
      <c r="QO14">
        <v>3.3675741902803384</v>
      </c>
      <c r="QP14">
        <v>4.0080794452161488</v>
      </c>
      <c r="QQ14">
        <v>5.3405922960534742</v>
      </c>
      <c r="QR14">
        <v>5.6193179151584465</v>
      </c>
      <c r="QS14" s="102" t="s">
        <v>23</v>
      </c>
      <c r="QU14">
        <v>13</v>
      </c>
      <c r="QV14" s="35">
        <v>0.56600000000000006</v>
      </c>
      <c r="QW14">
        <f>IG$94</f>
        <v>0</v>
      </c>
      <c r="QX14">
        <f t="shared" ref="QX14:RP14" si="13">IH$94</f>
        <v>0</v>
      </c>
      <c r="QY14">
        <f t="shared" si="13"/>
        <v>0</v>
      </c>
      <c r="QZ14">
        <f t="shared" si="13"/>
        <v>0</v>
      </c>
      <c r="RA14">
        <f t="shared" si="13"/>
        <v>0</v>
      </c>
      <c r="RB14">
        <f t="shared" si="13"/>
        <v>0</v>
      </c>
      <c r="RC14">
        <f t="shared" si="13"/>
        <v>0</v>
      </c>
      <c r="RD14">
        <f t="shared" si="13"/>
        <v>0</v>
      </c>
      <c r="RE14">
        <f t="shared" si="13"/>
        <v>406.68634140066388</v>
      </c>
      <c r="RF14">
        <f t="shared" si="13"/>
        <v>606.48738301780895</v>
      </c>
      <c r="RG14">
        <f t="shared" si="13"/>
        <v>736.98697295917543</v>
      </c>
      <c r="RH14">
        <f t="shared" si="13"/>
        <v>790.53388573492168</v>
      </c>
      <c r="RI14">
        <f t="shared" si="13"/>
        <v>855.96398804312162</v>
      </c>
      <c r="RJ14">
        <f t="shared" si="13"/>
        <v>908.09870134509515</v>
      </c>
      <c r="RK14">
        <f t="shared" si="13"/>
        <v>958.27845237247004</v>
      </c>
      <c r="RL14">
        <f t="shared" si="13"/>
        <v>1009.2114214920842</v>
      </c>
      <c r="RM14">
        <f t="shared" si="13"/>
        <v>1068.5995179421125</v>
      </c>
      <c r="RN14">
        <f t="shared" si="13"/>
        <v>1119.9365033641104</v>
      </c>
      <c r="RO14">
        <f t="shared" si="13"/>
        <v>1174.2626336684489</v>
      </c>
      <c r="RP14">
        <f t="shared" si="13"/>
        <v>1237.5123809669901</v>
      </c>
      <c r="RR14">
        <f t="shared" si="2"/>
        <v>12.382145400000001</v>
      </c>
      <c r="RS14" s="35">
        <v>0.56600000000000006</v>
      </c>
      <c r="RT14">
        <f>0.62*RH14+0.38*RI14</f>
        <v>815.39732461203766</v>
      </c>
    </row>
    <row r="15" spans="1:488" x14ac:dyDescent="0.3">
      <c r="A15">
        <v>0</v>
      </c>
      <c r="B15">
        <v>0</v>
      </c>
      <c r="C15">
        <v>0.31338210100148878</v>
      </c>
      <c r="D15">
        <v>-9.1811219870120135E-30</v>
      </c>
      <c r="E15">
        <v>9.690819564921299E-30</v>
      </c>
      <c r="F15">
        <v>-1.2417874872213819E-29</v>
      </c>
      <c r="G15">
        <v>0.11756354632221303</v>
      </c>
      <c r="H15">
        <v>0.1661991607122838</v>
      </c>
      <c r="I15">
        <v>0.16000603744907996</v>
      </c>
      <c r="J15">
        <v>0.15734706144140054</v>
      </c>
      <c r="K15">
        <v>0.14863436230085869</v>
      </c>
      <c r="L15">
        <v>0.14037494524958105</v>
      </c>
      <c r="M15">
        <v>0.15376695334407237</v>
      </c>
      <c r="N15">
        <v>0.14594745547002885</v>
      </c>
      <c r="O15">
        <v>0.14743391877217513</v>
      </c>
      <c r="P15">
        <v>0.12714602266168351</v>
      </c>
      <c r="Q15">
        <v>0.15456932094877537</v>
      </c>
      <c r="R15">
        <v>0.15342395650595606</v>
      </c>
      <c r="S15">
        <v>0.15917260060937019</v>
      </c>
      <c r="T15">
        <v>0.14468537860963618</v>
      </c>
      <c r="U15">
        <v>0</v>
      </c>
      <c r="V15">
        <v>0</v>
      </c>
      <c r="W15">
        <v>0</v>
      </c>
      <c r="X15">
        <v>0.56523413877672535</v>
      </c>
      <c r="Y15">
        <v>9.0585541470526433E-29</v>
      </c>
      <c r="Z15">
        <v>6.4970364991266702E-29</v>
      </c>
      <c r="AA15">
        <v>1.7954177956105331E-29</v>
      </c>
      <c r="AB15">
        <v>3.7727398607891129E-2</v>
      </c>
      <c r="AC15">
        <v>0.27840516132133147</v>
      </c>
      <c r="AD15">
        <v>0.34809627929311449</v>
      </c>
      <c r="AE15">
        <v>0.37303219626379563</v>
      </c>
      <c r="AF15">
        <v>0.36825777492367739</v>
      </c>
      <c r="AG15">
        <v>0.36937946887948941</v>
      </c>
      <c r="AH15">
        <v>0.39049142645117713</v>
      </c>
      <c r="AI15">
        <v>0.37112437136875642</v>
      </c>
      <c r="AJ15">
        <v>0.37445412849137716</v>
      </c>
      <c r="AK15">
        <v>0.36286431479669773</v>
      </c>
      <c r="AL15">
        <v>0.35903747192551361</v>
      </c>
      <c r="AM15">
        <v>0.35934806028560168</v>
      </c>
      <c r="AN15">
        <v>0.34649470343745264</v>
      </c>
      <c r="AO15">
        <v>0</v>
      </c>
      <c r="AP15">
        <v>0</v>
      </c>
      <c r="AQ15">
        <v>0</v>
      </c>
      <c r="AR15">
        <v>0</v>
      </c>
      <c r="AS15">
        <v>0.43692049724545007</v>
      </c>
      <c r="AT15">
        <v>9.7823618837143131E-29</v>
      </c>
      <c r="AU15">
        <v>5.9085758401045114E-29</v>
      </c>
      <c r="AV15">
        <v>3.0479246083789119E-28</v>
      </c>
      <c r="AW15">
        <v>1.3021576441623722E-28</v>
      </c>
      <c r="AX15">
        <v>0.14145299038790096</v>
      </c>
      <c r="AY15">
        <v>0.42781188952072008</v>
      </c>
      <c r="AZ15">
        <v>0.58329588584853354</v>
      </c>
      <c r="BA15">
        <v>0.60678513095802378</v>
      </c>
      <c r="BB15">
        <v>0.57034586904133822</v>
      </c>
      <c r="BC15">
        <v>0.60245469651792471</v>
      </c>
      <c r="BD15">
        <v>0.54616176571077213</v>
      </c>
      <c r="BE15">
        <v>0.59716977508918057</v>
      </c>
      <c r="BF15">
        <v>0.56577751379617824</v>
      </c>
      <c r="BG15">
        <v>0.56368973144040013</v>
      </c>
      <c r="BH15">
        <v>0.58347995362963623</v>
      </c>
      <c r="BI15">
        <v>0</v>
      </c>
      <c r="BJ15">
        <v>0</v>
      </c>
      <c r="BK15">
        <v>0</v>
      </c>
      <c r="BL15">
        <v>0</v>
      </c>
      <c r="BM15">
        <v>3.1448638823081576</v>
      </c>
      <c r="BN15">
        <v>0.5173975616059906</v>
      </c>
      <c r="BO15">
        <v>-5.8874734720491826E-29</v>
      </c>
      <c r="BP15">
        <v>1.6923610940962263E-28</v>
      </c>
      <c r="BQ15">
        <v>-1.3452332342021528E-30</v>
      </c>
      <c r="BR15">
        <v>4.833879903593681E-30</v>
      </c>
      <c r="BS15">
        <v>-4.5467381976237591E-29</v>
      </c>
      <c r="BT15">
        <v>0.21175595935914401</v>
      </c>
      <c r="BU15">
        <v>0.59616246414661478</v>
      </c>
      <c r="BV15">
        <v>0.79701985920210705</v>
      </c>
      <c r="BW15">
        <v>0.81551482920953711</v>
      </c>
      <c r="BX15">
        <v>0.80063020633909665</v>
      </c>
      <c r="BY15">
        <v>0.79217638536529322</v>
      </c>
      <c r="BZ15">
        <v>0.80601805351272804</v>
      </c>
      <c r="CA15">
        <v>0.81131854173630868</v>
      </c>
      <c r="CB15">
        <v>0.80927021989789849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1.4034569396948424</v>
      </c>
      <c r="CI15">
        <v>0.13794905175628783</v>
      </c>
      <c r="CJ15">
        <v>6.1283415356201379E-29</v>
      </c>
      <c r="CK15">
        <v>-9.4713794060333128E-29</v>
      </c>
      <c r="CL15">
        <v>-2.3574898182649341E-28</v>
      </c>
      <c r="CM15">
        <v>-6.309696053702427E-28</v>
      </c>
      <c r="CN15">
        <v>-2.2309572198558949E-29</v>
      </c>
      <c r="CO15">
        <v>4.8859685658839566E-2</v>
      </c>
      <c r="CP15">
        <v>0.49084466042870145</v>
      </c>
      <c r="CQ15">
        <v>0.90519288570685719</v>
      </c>
      <c r="CR15">
        <v>0.97027356185614388</v>
      </c>
      <c r="CS15">
        <v>1.0259641190635513</v>
      </c>
      <c r="CT15">
        <v>1.0380078163237745</v>
      </c>
      <c r="CU15">
        <v>1.0504991760019897</v>
      </c>
      <c r="CV15">
        <v>1.0298886168668115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2.195349120597009</v>
      </c>
      <c r="DC15">
        <v>0.72222753563432252</v>
      </c>
      <c r="DD15">
        <v>-3.804901831836622E-28</v>
      </c>
      <c r="DE15">
        <v>-1.7107699732685763E-28</v>
      </c>
      <c r="DF15">
        <v>-2.3621442705415441E-28</v>
      </c>
      <c r="DG15">
        <v>-3.8975691666589562E-28</v>
      </c>
      <c r="DH15">
        <v>-2.7196274108751019E-28</v>
      </c>
      <c r="DI15">
        <v>-2.743363945693715E-28</v>
      </c>
      <c r="DJ15">
        <v>8.9975230545753265E-2</v>
      </c>
      <c r="DK15">
        <v>0.25276455686130916</v>
      </c>
      <c r="DL15">
        <v>0.87361780235302178</v>
      </c>
      <c r="DM15">
        <v>1.082853106958573</v>
      </c>
      <c r="DN15">
        <v>1.1236289573217106</v>
      </c>
      <c r="DO15">
        <v>1.0926900055427833</v>
      </c>
      <c r="DP15">
        <v>1.1181353503032125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1.5963748766318757</v>
      </c>
      <c r="DX15">
        <v>0.18278488663409395</v>
      </c>
      <c r="DY15">
        <v>-1.1461277197259734E-29</v>
      </c>
      <c r="DZ15">
        <v>-1.0243218443923122E-29</v>
      </c>
      <c r="EA15">
        <v>-5.3478942649411776E-30</v>
      </c>
      <c r="EB15">
        <v>-3.71753763465018E-30</v>
      </c>
      <c r="EC15">
        <v>-8.2179904237387973E-30</v>
      </c>
      <c r="ED15">
        <v>-8.1329878742166814E-30</v>
      </c>
      <c r="EE15">
        <v>0.12036005780812652</v>
      </c>
      <c r="EF15">
        <v>0.482119703148297</v>
      </c>
      <c r="EG15">
        <v>1.1483042724382375</v>
      </c>
      <c r="EH15">
        <v>1.4392578475563216</v>
      </c>
      <c r="EI15">
        <v>1.4895109003673397</v>
      </c>
      <c r="EJ15">
        <v>1.504893121213563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2.7650695373523897</v>
      </c>
      <c r="ER15">
        <v>1.1857300147214966</v>
      </c>
      <c r="ES15">
        <v>-1.1296995388832193E-29</v>
      </c>
      <c r="ET15">
        <v>-1.8527952275757271E-29</v>
      </c>
      <c r="EU15">
        <v>-1.2975257643975107E-29</v>
      </c>
      <c r="EV15">
        <v>-1.7460367070393318E-29</v>
      </c>
      <c r="EW15">
        <v>-1.5237137768187822E-29</v>
      </c>
      <c r="EX15">
        <v>-1.7033552115907887E-29</v>
      </c>
      <c r="EY15">
        <v>1.5418612133295173E-2</v>
      </c>
      <c r="EZ15">
        <v>5.5048704201047537E-2</v>
      </c>
      <c r="FA15">
        <v>0.51273701400229876</v>
      </c>
      <c r="FB15">
        <v>1.4745745164733775</v>
      </c>
      <c r="FC15">
        <v>1.6841474254961641</v>
      </c>
      <c r="FD15">
        <v>1.8112824607176936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4.1843175963037984</v>
      </c>
      <c r="FL15">
        <v>1.898978050995042</v>
      </c>
      <c r="FM15">
        <v>8.9946140747772033E-2</v>
      </c>
      <c r="FN15">
        <v>-8.466048321333819E-30</v>
      </c>
      <c r="FO15">
        <v>-1.2156324672908597E-29</v>
      </c>
      <c r="FP15">
        <v>-9.9442915452331711E-30</v>
      </c>
      <c r="FQ15">
        <v>-1.351560724461071E-29</v>
      </c>
      <c r="FR15">
        <v>-1.4382994010293661E-29</v>
      </c>
      <c r="FS15">
        <v>-1.2854346147683203E-29</v>
      </c>
      <c r="FT15">
        <v>1.6114225123009551E-3</v>
      </c>
      <c r="FU15">
        <v>0.16758496922315619</v>
      </c>
      <c r="FV15">
        <v>0.61998856783112855</v>
      </c>
      <c r="FW15">
        <v>1.6362907643325542</v>
      </c>
      <c r="FX15">
        <v>1.9321528899492333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3.0161426601559747</v>
      </c>
      <c r="GG15">
        <v>0.65050349769120297</v>
      </c>
      <c r="GH15">
        <v>-1.3746186024151245E-29</v>
      </c>
      <c r="GI15">
        <v>-4.9263487103659057E-30</v>
      </c>
      <c r="GJ15">
        <v>-1.1305575352949999E-29</v>
      </c>
      <c r="GK15">
        <v>-1.1616880447243474E-29</v>
      </c>
      <c r="GL15">
        <v>-6.2361413801780374E-30</v>
      </c>
      <c r="GM15">
        <v>-6.8210355513673071E-30</v>
      </c>
      <c r="GN15">
        <v>-8.3255067960984043E-30</v>
      </c>
      <c r="GO15">
        <v>0.10999461647770137</v>
      </c>
      <c r="GP15">
        <v>0.52510968604609021</v>
      </c>
      <c r="GQ15">
        <v>1.0414382304700323</v>
      </c>
      <c r="GR15">
        <v>2.163329790766483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3.3707311962434594</v>
      </c>
      <c r="HA15">
        <v>2.2603056272245445</v>
      </c>
      <c r="HB15">
        <v>0.13367904325078553</v>
      </c>
      <c r="HC15">
        <v>-5.7784981083854362E-31</v>
      </c>
      <c r="HD15">
        <v>-7.8688653628027886E-30</v>
      </c>
      <c r="HE15">
        <v>-3.4260731354289048E-30</v>
      </c>
      <c r="HF15">
        <v>-6.0138708346081028E-30</v>
      </c>
      <c r="HG15">
        <v>-6.2196828893457579E-30</v>
      </c>
      <c r="HH15">
        <v>-4.4903011490707575E-30</v>
      </c>
      <c r="HI15">
        <v>-5.0842136651982942E-30</v>
      </c>
      <c r="HJ15">
        <v>0.15263690840718466</v>
      </c>
      <c r="HK15">
        <v>0.50353336183664965</v>
      </c>
      <c r="HL15">
        <v>0.80874665485691077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7.9719292343471535</v>
      </c>
      <c r="HU15">
        <v>2.9297262564979607</v>
      </c>
      <c r="HV15">
        <v>0.65848781981999172</v>
      </c>
      <c r="HW15">
        <v>-1.2051462474286902E-32</v>
      </c>
      <c r="HX15">
        <v>-1.1985640781159844E-32</v>
      </c>
      <c r="HY15">
        <v>-2.0532467885831804E-32</v>
      </c>
      <c r="HZ15">
        <v>-2.0245870198529765E-32</v>
      </c>
      <c r="IA15">
        <v>-1.3408956862018681E-32</v>
      </c>
      <c r="IB15">
        <v>4.4557577688350426E-32</v>
      </c>
      <c r="IC15">
        <v>-7.1602573464197974E-32</v>
      </c>
      <c r="ID15">
        <v>4.4666186635015041E-32</v>
      </c>
      <c r="IE15">
        <v>0.40819153728686325</v>
      </c>
      <c r="IF15">
        <v>0.65575883571268168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5.5380116667233068</v>
      </c>
      <c r="IP15">
        <v>2.7383737485989599</v>
      </c>
      <c r="IQ15">
        <v>0.21729407633123332</v>
      </c>
      <c r="IR15">
        <v>3.2885256567138034E-32</v>
      </c>
      <c r="IS15">
        <v>4.2379774044601159E-32</v>
      </c>
      <c r="IT15">
        <v>2.0019248544681944E-32</v>
      </c>
      <c r="IU15">
        <v>2.0691915595490709E-32</v>
      </c>
      <c r="IV15">
        <v>5.9823027482526903E-32</v>
      </c>
      <c r="IW15">
        <v>3.388427733155505E-32</v>
      </c>
      <c r="IX15">
        <v>4.4316592055498332E-32</v>
      </c>
      <c r="IY15">
        <v>1.5292744786187865E-2</v>
      </c>
      <c r="IZ15">
        <v>0.41703801036350041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6.7464047168453174</v>
      </c>
      <c r="JJ15">
        <v>3.549630529800277</v>
      </c>
      <c r="JK15">
        <v>0.7887304621631861</v>
      </c>
      <c r="JL15">
        <v>2.8635529264476583E-32</v>
      </c>
      <c r="JM15">
        <v>-2.1772667306303461E-32</v>
      </c>
      <c r="JN15">
        <v>-1.4541564594580938E-32</v>
      </c>
      <c r="JO15">
        <v>1.4094589613602043E-32</v>
      </c>
      <c r="JP15">
        <v>5.2793743312572388E-32</v>
      </c>
      <c r="JQ15">
        <v>3.7901493976791667E-32</v>
      </c>
      <c r="JR15">
        <v>-2.5740441099419284E-33</v>
      </c>
      <c r="JS15">
        <v>5.5407616605356439E-32</v>
      </c>
      <c r="JT15">
        <v>2.7804231118076526E-2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7.3909750305650208</v>
      </c>
      <c r="KE15">
        <v>3.3873565627595958</v>
      </c>
      <c r="KF15">
        <v>0.36181056860468153</v>
      </c>
      <c r="KG15">
        <v>3.1161852612550129E-32</v>
      </c>
      <c r="KH15">
        <v>1.4976364811226376E-32</v>
      </c>
      <c r="KI15">
        <v>3.0123481197000557E-34</v>
      </c>
      <c r="KJ15">
        <v>2.1454377659713165E-32</v>
      </c>
      <c r="KK15">
        <v>2.953208584172182E-32</v>
      </c>
      <c r="KL15">
        <v>4.5477844072812298E-32</v>
      </c>
      <c r="KM15">
        <v>2.1125460187537831E-32</v>
      </c>
      <c r="KN15">
        <v>1.5472013639219037E-32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5.9880466148475922</v>
      </c>
      <c r="KY15">
        <v>4.7000898931720094</v>
      </c>
      <c r="KZ15">
        <v>0.83901155732777188</v>
      </c>
      <c r="LA15">
        <v>6.6585071690965216E-3</v>
      </c>
      <c r="LB15">
        <v>-1.9899514793883459E-34</v>
      </c>
      <c r="LC15">
        <v>1.6181414477850875E-32</v>
      </c>
      <c r="LD15">
        <v>1.6107921117070572E-32</v>
      </c>
      <c r="LE15">
        <v>-7.5004771932857645E-33</v>
      </c>
      <c r="LF15">
        <v>4.7902191004820329E-32</v>
      </c>
      <c r="LG15">
        <v>2.6866580777235058E-32</v>
      </c>
      <c r="LH15">
        <v>3.6204864760437876E-32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5.2819273232354824</v>
      </c>
      <c r="LT15">
        <v>4.27121000087386</v>
      </c>
      <c r="LU15">
        <v>0.93711140915528812</v>
      </c>
      <c r="LV15">
        <v>-2.0600726586944222E-32</v>
      </c>
      <c r="LW15">
        <v>2.2128741429652737E-32</v>
      </c>
      <c r="LX15">
        <v>1.9541014751650086E-32</v>
      </c>
      <c r="LY15">
        <v>-2.7227860927532898E-32</v>
      </c>
      <c r="LZ15">
        <v>3.497991032703289E-32</v>
      </c>
      <c r="MA15">
        <v>-8.7418889243987576E-34</v>
      </c>
      <c r="MB15">
        <v>-2.7868262283787172E-32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6.3139367873764431</v>
      </c>
      <c r="MN15">
        <v>8.832665292004533</v>
      </c>
      <c r="MO15">
        <v>4.0559519810835427</v>
      </c>
      <c r="MP15">
        <v>1.0931275925580579</v>
      </c>
      <c r="MQ15">
        <v>2.9948779478878197E-33</v>
      </c>
      <c r="MR15">
        <v>-1.3682239427655173E-32</v>
      </c>
      <c r="MS15">
        <v>1.1785977473465972E-34</v>
      </c>
      <c r="MT15">
        <v>4.4145724568457552E-33</v>
      </c>
      <c r="MU15">
        <v>5.1642815711520144E-32</v>
      </c>
      <c r="MV15">
        <v>-3.7374217494896522E-32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6.7478163148682082</v>
      </c>
      <c r="NI15">
        <v>6.0646413152515963</v>
      </c>
      <c r="NJ15">
        <v>4.7485521783049451</v>
      </c>
      <c r="NK15">
        <v>0.95560566229874411</v>
      </c>
      <c r="NL15">
        <v>4.2925346760157547E-32</v>
      </c>
      <c r="NM15">
        <v>6.4485928082893363E-32</v>
      </c>
      <c r="NN15">
        <v>4.4967177355936921E-32</v>
      </c>
      <c r="NO15">
        <v>5.6150462190985974E-32</v>
      </c>
      <c r="NP15">
        <v>3.6673752950501441E-32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6.4044777399498249</v>
      </c>
      <c r="OD15">
        <v>6.2287745034705546</v>
      </c>
      <c r="OE15">
        <v>4.5349491083836773</v>
      </c>
      <c r="OF15">
        <v>0.88413827579242255</v>
      </c>
      <c r="OG15">
        <v>3.3455610297947427E-2</v>
      </c>
      <c r="OH15">
        <v>-2.3095262572356436E-30</v>
      </c>
      <c r="OI15">
        <v>2.2865955143351788E-30</v>
      </c>
      <c r="OJ15">
        <v>-3.8221740466852921E-31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7.3239495206363285</v>
      </c>
      <c r="OY15">
        <v>5.8318657469172273</v>
      </c>
      <c r="OZ15">
        <v>4.3358208434451022</v>
      </c>
      <c r="PA15">
        <v>1.0370147948662229</v>
      </c>
      <c r="PB15">
        <v>9.3820640662255501E-3</v>
      </c>
      <c r="PC15">
        <v>2.3525680132295536E-30</v>
      </c>
      <c r="PD15">
        <v>-2.0173534272734833E-30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7.7039407116853988</v>
      </c>
      <c r="PT15">
        <v>6.5064891159134932</v>
      </c>
      <c r="PU15">
        <v>4.9285825641797762</v>
      </c>
      <c r="PV15">
        <v>2.1836576148044209</v>
      </c>
      <c r="PW15">
        <v>0.25733792688591434</v>
      </c>
      <c r="PX15">
        <v>8.8515815122174915E-30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5.165471526882417</v>
      </c>
      <c r="QN15">
        <v>7.610512572887659</v>
      </c>
      <c r="QO15">
        <v>6.7864208250996372</v>
      </c>
      <c r="QP15">
        <v>5.4514159652312619</v>
      </c>
      <c r="QQ15">
        <v>1.280955301254691</v>
      </c>
      <c r="QR15">
        <v>0.44444451023424747</v>
      </c>
      <c r="QS15" s="102" t="s">
        <v>25</v>
      </c>
      <c r="QU15">
        <v>14</v>
      </c>
      <c r="QV15" s="35">
        <v>0.6</v>
      </c>
      <c r="QW15">
        <f>JA$94</f>
        <v>0</v>
      </c>
      <c r="QX15">
        <f t="shared" ref="QX15:RP15" si="14">JB$94</f>
        <v>0</v>
      </c>
      <c r="QY15">
        <f t="shared" si="14"/>
        <v>0</v>
      </c>
      <c r="QZ15">
        <f t="shared" si="14"/>
        <v>0</v>
      </c>
      <c r="RA15">
        <f t="shared" si="14"/>
        <v>0</v>
      </c>
      <c r="RB15">
        <f t="shared" si="14"/>
        <v>0</v>
      </c>
      <c r="RC15">
        <f t="shared" si="14"/>
        <v>0</v>
      </c>
      <c r="RD15">
        <f t="shared" si="14"/>
        <v>0</v>
      </c>
      <c r="RE15">
        <f t="shared" si="14"/>
        <v>333.0908637453602</v>
      </c>
      <c r="RF15">
        <f t="shared" si="14"/>
        <v>533.07444288314798</v>
      </c>
      <c r="RG15">
        <f t="shared" si="14"/>
        <v>703.30545228349479</v>
      </c>
      <c r="RH15">
        <f t="shared" si="14"/>
        <v>777.88892931673399</v>
      </c>
      <c r="RI15">
        <f t="shared" si="14"/>
        <v>840.8605471289485</v>
      </c>
      <c r="RJ15">
        <f t="shared" si="14"/>
        <v>893.41604725681668</v>
      </c>
      <c r="RK15">
        <f t="shared" si="14"/>
        <v>929.30635297863557</v>
      </c>
      <c r="RL15">
        <f t="shared" si="14"/>
        <v>992.29102452292909</v>
      </c>
      <c r="RM15">
        <f t="shared" si="14"/>
        <v>1037.7583168117369</v>
      </c>
      <c r="RN15">
        <f t="shared" si="14"/>
        <v>1089.7586002753969</v>
      </c>
      <c r="RO15">
        <f t="shared" si="14"/>
        <v>1148.4979389866332</v>
      </c>
      <c r="RP15">
        <f t="shared" si="14"/>
        <v>1202.1509075952611</v>
      </c>
      <c r="RR15">
        <f t="shared" si="2"/>
        <v>12.78834</v>
      </c>
      <c r="RS15" s="35">
        <v>0.6</v>
      </c>
      <c r="RT15">
        <f>0.21*RH15+0.79*RI15</f>
        <v>827.63650738838351</v>
      </c>
    </row>
    <row r="16" spans="1:488" x14ac:dyDescent="0.3">
      <c r="A16">
        <v>0</v>
      </c>
      <c r="B16">
        <v>0</v>
      </c>
      <c r="C16">
        <v>0.31338210100148872</v>
      </c>
      <c r="D16">
        <v>-9.154528884858664E-30</v>
      </c>
      <c r="E16">
        <v>9.642512092526001E-30</v>
      </c>
      <c r="F16">
        <v>-1.2394206867293044E-29</v>
      </c>
      <c r="G16">
        <v>0.117563546322213</v>
      </c>
      <c r="H16">
        <v>0.1661991607122838</v>
      </c>
      <c r="I16">
        <v>0.16000603744907996</v>
      </c>
      <c r="J16">
        <v>0.15734706144140054</v>
      </c>
      <c r="K16">
        <v>0.14863436230085869</v>
      </c>
      <c r="L16">
        <v>0.14037494524958105</v>
      </c>
      <c r="M16">
        <v>0.15376695334407237</v>
      </c>
      <c r="N16">
        <v>0.14594745547002888</v>
      </c>
      <c r="O16">
        <v>0.14743391877217513</v>
      </c>
      <c r="P16">
        <v>0.12714602266168351</v>
      </c>
      <c r="Q16">
        <v>0.15456932094877537</v>
      </c>
      <c r="R16">
        <v>0.15342395650595606</v>
      </c>
      <c r="S16">
        <v>0.15917260060937019</v>
      </c>
      <c r="T16">
        <v>0.14468537860963615</v>
      </c>
      <c r="U16">
        <v>0</v>
      </c>
      <c r="V16">
        <v>0</v>
      </c>
      <c r="W16">
        <v>0</v>
      </c>
      <c r="X16">
        <v>0.56523413877672535</v>
      </c>
      <c r="Y16">
        <v>9.0728928171775073E-29</v>
      </c>
      <c r="Z16">
        <v>6.5083393733061756E-29</v>
      </c>
      <c r="AA16">
        <v>1.8012195315768748E-29</v>
      </c>
      <c r="AB16">
        <v>3.7727398607891122E-2</v>
      </c>
      <c r="AC16">
        <v>0.27840516132133147</v>
      </c>
      <c r="AD16">
        <v>0.34809627929311432</v>
      </c>
      <c r="AE16">
        <v>0.37303219626379563</v>
      </c>
      <c r="AF16">
        <v>0.36825777492367734</v>
      </c>
      <c r="AG16">
        <v>0.36937946887948941</v>
      </c>
      <c r="AH16">
        <v>0.39049142645117713</v>
      </c>
      <c r="AI16">
        <v>0.37112437136875642</v>
      </c>
      <c r="AJ16">
        <v>0.37445412849137716</v>
      </c>
      <c r="AK16">
        <v>0.36286431479669767</v>
      </c>
      <c r="AL16">
        <v>0.3590374719255135</v>
      </c>
      <c r="AM16">
        <v>0.35934806028560168</v>
      </c>
      <c r="AN16">
        <v>0.34649470343745259</v>
      </c>
      <c r="AO16">
        <v>0</v>
      </c>
      <c r="AP16">
        <v>0</v>
      </c>
      <c r="AQ16">
        <v>0</v>
      </c>
      <c r="AR16">
        <v>0</v>
      </c>
      <c r="AS16">
        <v>0.43692049724545001</v>
      </c>
      <c r="AT16">
        <v>9.7681689102014098E-29</v>
      </c>
      <c r="AU16">
        <v>5.9101634369058969E-29</v>
      </c>
      <c r="AV16">
        <v>3.0506251564615871E-28</v>
      </c>
      <c r="AW16">
        <v>1.3043714325882685E-28</v>
      </c>
      <c r="AX16">
        <v>0.14145299038790096</v>
      </c>
      <c r="AY16">
        <v>0.42781188952072008</v>
      </c>
      <c r="AZ16">
        <v>0.58329588584853354</v>
      </c>
      <c r="BA16">
        <v>0.60678513095802378</v>
      </c>
      <c r="BB16">
        <v>0.57034586904133822</v>
      </c>
      <c r="BC16">
        <v>0.6024546965179246</v>
      </c>
      <c r="BD16">
        <v>0.54616176571077213</v>
      </c>
      <c r="BE16">
        <v>0.59716977508918057</v>
      </c>
      <c r="BF16">
        <v>0.56577751379617824</v>
      </c>
      <c r="BG16">
        <v>0.56368973144040013</v>
      </c>
      <c r="BH16">
        <v>0.58347995362963623</v>
      </c>
      <c r="BI16">
        <v>0</v>
      </c>
      <c r="BJ16">
        <v>0</v>
      </c>
      <c r="BK16">
        <v>0</v>
      </c>
      <c r="BL16">
        <v>0</v>
      </c>
      <c r="BM16">
        <v>3.1448638823081572</v>
      </c>
      <c r="BN16">
        <v>0.51739756160599049</v>
      </c>
      <c r="BO16">
        <v>-5.8532024614000011E-29</v>
      </c>
      <c r="BP16">
        <v>1.6923010238828704E-28</v>
      </c>
      <c r="BQ16">
        <v>-1.1011852095403563E-30</v>
      </c>
      <c r="BR16">
        <v>4.766027084892267E-30</v>
      </c>
      <c r="BS16">
        <v>-4.5910983901616678E-29</v>
      </c>
      <c r="BT16">
        <v>0.21175595935914399</v>
      </c>
      <c r="BU16">
        <v>0.59616246414661478</v>
      </c>
      <c r="BV16">
        <v>0.79701985920210705</v>
      </c>
      <c r="BW16">
        <v>0.815514829209537</v>
      </c>
      <c r="BX16">
        <v>0.80063020633909665</v>
      </c>
      <c r="BY16">
        <v>0.79217638536529322</v>
      </c>
      <c r="BZ16">
        <v>0.80601805351272793</v>
      </c>
      <c r="CA16">
        <v>0.81131854173630868</v>
      </c>
      <c r="CB16">
        <v>0.80927021989789849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1.4034569396948424</v>
      </c>
      <c r="CI16">
        <v>0.1379490517562878</v>
      </c>
      <c r="CJ16">
        <v>6.0994793199824051E-29</v>
      </c>
      <c r="CK16">
        <v>-9.4244134088843583E-29</v>
      </c>
      <c r="CL16">
        <v>-2.3554158651216648E-28</v>
      </c>
      <c r="CM16">
        <v>-6.3064084602149766E-28</v>
      </c>
      <c r="CN16">
        <v>-2.2246528066212591E-29</v>
      </c>
      <c r="CO16">
        <v>4.8859685658839559E-2</v>
      </c>
      <c r="CP16">
        <v>0.49084466042870145</v>
      </c>
      <c r="CQ16">
        <v>0.90519288570685719</v>
      </c>
      <c r="CR16">
        <v>0.97027356185614388</v>
      </c>
      <c r="CS16">
        <v>1.0259641190635513</v>
      </c>
      <c r="CT16">
        <v>1.0380078163237745</v>
      </c>
      <c r="CU16">
        <v>1.0504991760019897</v>
      </c>
      <c r="CV16">
        <v>1.0298886168668113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2.195349120597009</v>
      </c>
      <c r="DC16">
        <v>0.72222753563432252</v>
      </c>
      <c r="DD16">
        <v>-3.8014980727638991E-28</v>
      </c>
      <c r="DE16">
        <v>-1.7053035266038979E-28</v>
      </c>
      <c r="DF16">
        <v>-2.3587367426591459E-28</v>
      </c>
      <c r="DG16">
        <v>-3.892879699577949E-28</v>
      </c>
      <c r="DH16">
        <v>-2.7312665232794808E-28</v>
      </c>
      <c r="DI16">
        <v>-2.737778000743914E-28</v>
      </c>
      <c r="DJ16">
        <v>8.9975230545753265E-2</v>
      </c>
      <c r="DK16">
        <v>0.25276455686130916</v>
      </c>
      <c r="DL16">
        <v>0.87361780235302178</v>
      </c>
      <c r="DM16">
        <v>1.0828531069585732</v>
      </c>
      <c r="DN16">
        <v>1.1236289573217104</v>
      </c>
      <c r="DO16">
        <v>1.0926900055427833</v>
      </c>
      <c r="DP16">
        <v>1.1181353503032125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1.5963748766318757</v>
      </c>
      <c r="DX16">
        <v>0.1827848866340939</v>
      </c>
      <c r="DY16">
        <v>-1.1582025809473954E-29</v>
      </c>
      <c r="DZ16">
        <v>-1.0379710579245382E-29</v>
      </c>
      <c r="EA16">
        <v>-5.524408572374512E-30</v>
      </c>
      <c r="EB16">
        <v>-3.9113543971382983E-30</v>
      </c>
      <c r="EC16">
        <v>-8.2044105345859654E-30</v>
      </c>
      <c r="ED16">
        <v>-8.5374001167448348E-30</v>
      </c>
      <c r="EE16">
        <v>0.12036005780812652</v>
      </c>
      <c r="EF16">
        <v>0.48211970314829689</v>
      </c>
      <c r="EG16">
        <v>1.1483042724382375</v>
      </c>
      <c r="EH16">
        <v>1.4392578475563216</v>
      </c>
      <c r="EI16">
        <v>1.4895109003673397</v>
      </c>
      <c r="EJ16">
        <v>1.504893121213563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2.7650695373523897</v>
      </c>
      <c r="ER16">
        <v>1.1857300147214966</v>
      </c>
      <c r="ES16">
        <v>-1.1458710631441091E-29</v>
      </c>
      <c r="ET16">
        <v>-1.8739065200998275E-29</v>
      </c>
      <c r="EU16">
        <v>-1.3076544204266613E-29</v>
      </c>
      <c r="EV16">
        <v>-1.7478745134458259E-29</v>
      </c>
      <c r="EW16">
        <v>-1.5079834788954043E-29</v>
      </c>
      <c r="EX16">
        <v>-1.690352872350008E-29</v>
      </c>
      <c r="EY16">
        <v>1.5418612133295173E-2</v>
      </c>
      <c r="EZ16">
        <v>5.5048704201047537E-2</v>
      </c>
      <c r="FA16">
        <v>0.51273701400229876</v>
      </c>
      <c r="FB16">
        <v>1.4745745164733772</v>
      </c>
      <c r="FC16">
        <v>1.6841474254961641</v>
      </c>
      <c r="FD16">
        <v>1.8112824607176932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4.1843175963037984</v>
      </c>
      <c r="FL16">
        <v>1.8989780509950414</v>
      </c>
      <c r="FM16">
        <v>8.9946140747772033E-2</v>
      </c>
      <c r="FN16">
        <v>-8.3982013632635412E-30</v>
      </c>
      <c r="FO16">
        <v>-1.2168685228388505E-29</v>
      </c>
      <c r="FP16">
        <v>-9.7746771716956695E-30</v>
      </c>
      <c r="FQ16">
        <v>-1.3467769982186839E-29</v>
      </c>
      <c r="FR16">
        <v>-1.4439569547740191E-29</v>
      </c>
      <c r="FS16">
        <v>-1.2534171319954874E-29</v>
      </c>
      <c r="FT16">
        <v>1.6114225123009557E-3</v>
      </c>
      <c r="FU16">
        <v>0.16758496922315619</v>
      </c>
      <c r="FV16">
        <v>0.61998856783112866</v>
      </c>
      <c r="FW16">
        <v>1.6362907643325542</v>
      </c>
      <c r="FX16">
        <v>1.9321528899492331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3.0161426601559747</v>
      </c>
      <c r="GG16">
        <v>0.65050349769120297</v>
      </c>
      <c r="GH16">
        <v>-1.3911560645035951E-29</v>
      </c>
      <c r="GI16">
        <v>-5.0066213362200205E-30</v>
      </c>
      <c r="GJ16">
        <v>-1.1301669237094212E-29</v>
      </c>
      <c r="GK16">
        <v>-1.1640886684398236E-29</v>
      </c>
      <c r="GL16">
        <v>-6.0860125020451337E-30</v>
      </c>
      <c r="GM16">
        <v>-7.016474731191005E-30</v>
      </c>
      <c r="GN16">
        <v>-8.2434039220207697E-30</v>
      </c>
      <c r="GO16">
        <v>0.10999461647770137</v>
      </c>
      <c r="GP16">
        <v>0.52510968604609021</v>
      </c>
      <c r="GQ16">
        <v>1.0414382304700323</v>
      </c>
      <c r="GR16">
        <v>2.163329790766483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3.3707311962434594</v>
      </c>
      <c r="HA16">
        <v>2.2603056272245445</v>
      </c>
      <c r="HB16">
        <v>0.13367904325078553</v>
      </c>
      <c r="HC16">
        <v>-6.4136726729993256E-31</v>
      </c>
      <c r="HD16">
        <v>-7.8882474475505375E-30</v>
      </c>
      <c r="HE16">
        <v>-3.4011803060133981E-30</v>
      </c>
      <c r="HF16">
        <v>-6.0230117789890196E-30</v>
      </c>
      <c r="HG16">
        <v>-6.0005455619929414E-30</v>
      </c>
      <c r="HH16">
        <v>-4.4870094797720418E-30</v>
      </c>
      <c r="HI16">
        <v>-5.1568261318650538E-30</v>
      </c>
      <c r="HJ16">
        <v>0.15263690840718469</v>
      </c>
      <c r="HK16">
        <v>0.50353336183664965</v>
      </c>
      <c r="HL16">
        <v>0.80874665485691066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7.9719292343471526</v>
      </c>
      <c r="HU16">
        <v>2.9297262564979607</v>
      </c>
      <c r="HV16">
        <v>0.65848781981999172</v>
      </c>
      <c r="HW16">
        <v>-1.2330690601785204E-32</v>
      </c>
      <c r="HX16">
        <v>-1.1953867417127937E-32</v>
      </c>
      <c r="HY16">
        <v>-2.5355286624018257E-32</v>
      </c>
      <c r="HZ16">
        <v>-1.8299588030585551E-32</v>
      </c>
      <c r="IA16">
        <v>-1.1433735904044011E-32</v>
      </c>
      <c r="IB16">
        <v>4.6396645805325476E-32</v>
      </c>
      <c r="IC16">
        <v>-6.4185239289773219E-32</v>
      </c>
      <c r="ID16">
        <v>5.0692091531551071E-32</v>
      </c>
      <c r="IE16">
        <v>0.40819153728686319</v>
      </c>
      <c r="IF16">
        <v>0.65575883571268145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5.5380116667233059</v>
      </c>
      <c r="IP16">
        <v>2.7383737485989599</v>
      </c>
      <c r="IQ16">
        <v>0.21729407633123332</v>
      </c>
      <c r="IR16">
        <v>4.2816101776395782E-32</v>
      </c>
      <c r="IS16">
        <v>5.3869116290169148E-32</v>
      </c>
      <c r="IT16">
        <v>2.7364068051296371E-32</v>
      </c>
      <c r="IU16">
        <v>2.4239914566631682E-32</v>
      </c>
      <c r="IV16">
        <v>8.0482796002981785E-32</v>
      </c>
      <c r="IW16">
        <v>3.9238417520199612E-32</v>
      </c>
      <c r="IX16">
        <v>5.2658710531277271E-32</v>
      </c>
      <c r="IY16">
        <v>1.5292744786187864E-2</v>
      </c>
      <c r="IZ16">
        <v>0.41703801036350041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6.7464047168453174</v>
      </c>
      <c r="JJ16">
        <v>3.549630529800277</v>
      </c>
      <c r="JK16">
        <v>0.78873046216318599</v>
      </c>
      <c r="JL16">
        <v>2.7047740300173816E-32</v>
      </c>
      <c r="JM16">
        <v>-1.8312856827231113E-32</v>
      </c>
      <c r="JN16">
        <v>-1.179798697092683E-32</v>
      </c>
      <c r="JO16">
        <v>9.7654152175823499E-33</v>
      </c>
      <c r="JP16">
        <v>4.8737052291669866E-32</v>
      </c>
      <c r="JQ16">
        <v>3.4552653504158823E-32</v>
      </c>
      <c r="JR16">
        <v>4.4223702146570382E-33</v>
      </c>
      <c r="JS16">
        <v>5.3597026375727323E-32</v>
      </c>
      <c r="JT16">
        <v>2.7804231118076519E-2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7.3909750305650226</v>
      </c>
      <c r="KE16">
        <v>3.3873565627595958</v>
      </c>
      <c r="KF16">
        <v>0.36181056860468153</v>
      </c>
      <c r="KG16">
        <v>3.1338067066649493E-32</v>
      </c>
      <c r="KH16">
        <v>1.7000588825392797E-32</v>
      </c>
      <c r="KI16">
        <v>-8.0657409754632285E-34</v>
      </c>
      <c r="KJ16">
        <v>2.5030233036238023E-32</v>
      </c>
      <c r="KK16">
        <v>3.0426676017302741E-32</v>
      </c>
      <c r="KL16">
        <v>3.9120013535676138E-32</v>
      </c>
      <c r="KM16">
        <v>2.0722192893466175E-32</v>
      </c>
      <c r="KN16">
        <v>1.6406591099955941E-32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5.9880466148475913</v>
      </c>
      <c r="KY16">
        <v>4.7000898931720094</v>
      </c>
      <c r="KZ16">
        <v>0.83901155732777188</v>
      </c>
      <c r="LA16">
        <v>6.6585071690965216E-3</v>
      </c>
      <c r="LB16">
        <v>2.9859644846048398E-33</v>
      </c>
      <c r="LC16">
        <v>1.7097505220497913E-32</v>
      </c>
      <c r="LD16">
        <v>1.0028400051316636E-32</v>
      </c>
      <c r="LE16">
        <v>-7.8049483596764482E-33</v>
      </c>
      <c r="LF16">
        <v>3.9319105455806031E-32</v>
      </c>
      <c r="LG16">
        <v>2.9847221282143647E-32</v>
      </c>
      <c r="LH16">
        <v>3.4417397330158058E-32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5.2819273232354824</v>
      </c>
      <c r="LT16">
        <v>4.2712100008738592</v>
      </c>
      <c r="LU16">
        <v>0.93711140915528812</v>
      </c>
      <c r="LV16">
        <v>-1.5956219295896959E-32</v>
      </c>
      <c r="LW16">
        <v>1.6939761024558305E-32</v>
      </c>
      <c r="LX16">
        <v>1.4078075646207684E-32</v>
      </c>
      <c r="LY16">
        <v>-2.7644044142349983E-32</v>
      </c>
      <c r="LZ16">
        <v>3.6015687920064555E-32</v>
      </c>
      <c r="MA16">
        <v>4.0463910538452995E-33</v>
      </c>
      <c r="MB16">
        <v>-2.8578091874171306E-32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6.3139367873764431</v>
      </c>
      <c r="MN16">
        <v>8.8326652920045312</v>
      </c>
      <c r="MO16">
        <v>4.0559519810835427</v>
      </c>
      <c r="MP16">
        <v>1.0931275925580579</v>
      </c>
      <c r="MQ16">
        <v>-3.7191001467237111E-33</v>
      </c>
      <c r="MR16">
        <v>-2.024290141221088E-32</v>
      </c>
      <c r="MS16">
        <v>2.4806095443079159E-33</v>
      </c>
      <c r="MT16">
        <v>8.9084369402688861E-33</v>
      </c>
      <c r="MU16">
        <v>4.8308275577262743E-32</v>
      </c>
      <c r="MV16">
        <v>-3.9761635455326357E-32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6.7478163148682082</v>
      </c>
      <c r="NI16">
        <v>6.0646413152515963</v>
      </c>
      <c r="NJ16">
        <v>4.7485521783049442</v>
      </c>
      <c r="NK16">
        <v>0.95560566229874411</v>
      </c>
      <c r="NL16">
        <v>3.9628981956167943E-32</v>
      </c>
      <c r="NM16">
        <v>5.6859187900488139E-32</v>
      </c>
      <c r="NN16">
        <v>4.0988495519606463E-32</v>
      </c>
      <c r="NO16">
        <v>5.2245652668486092E-32</v>
      </c>
      <c r="NP16">
        <v>3.3270238924368206E-32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6.4044777399498249</v>
      </c>
      <c r="OD16">
        <v>6.2287745034705537</v>
      </c>
      <c r="OE16">
        <v>4.5349491083836773</v>
      </c>
      <c r="OF16">
        <v>0.88413827579242255</v>
      </c>
      <c r="OG16">
        <v>3.3455610297947427E-2</v>
      </c>
      <c r="OH16">
        <v>-2.3046269120790492E-30</v>
      </c>
      <c r="OI16">
        <v>2.2957445730846566E-30</v>
      </c>
      <c r="OJ16">
        <v>-3.4757872310104298E-31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7.3239495206363285</v>
      </c>
      <c r="OY16">
        <v>5.8318657469172273</v>
      </c>
      <c r="OZ16">
        <v>4.3358208434451022</v>
      </c>
      <c r="PA16">
        <v>1.0370147948662227</v>
      </c>
      <c r="PB16">
        <v>9.3820640662255501E-3</v>
      </c>
      <c r="PC16">
        <v>2.3436425855081634E-30</v>
      </c>
      <c r="PD16">
        <v>-2.0114954713043466E-30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7.7039407116853971</v>
      </c>
      <c r="PT16">
        <v>6.5064891159134932</v>
      </c>
      <c r="PU16">
        <v>4.9285825641797771</v>
      </c>
      <c r="PV16">
        <v>2.1836576148044204</v>
      </c>
      <c r="PW16">
        <v>0.25733792688591428</v>
      </c>
      <c r="PX16">
        <v>8.8862265954326185E-30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5.165471526882417</v>
      </c>
      <c r="QN16">
        <v>7.610512572887659</v>
      </c>
      <c r="QO16">
        <v>6.7864208250996372</v>
      </c>
      <c r="QP16">
        <v>5.4514159652312619</v>
      </c>
      <c r="QQ16">
        <v>1.280955301254691</v>
      </c>
      <c r="QR16">
        <v>0.44444451023424747</v>
      </c>
      <c r="QS16" s="102" t="s">
        <v>27</v>
      </c>
      <c r="QU16">
        <v>15</v>
      </c>
      <c r="QV16" s="35">
        <v>0.63300000000000001</v>
      </c>
      <c r="QW16">
        <f>JU$94</f>
        <v>0</v>
      </c>
      <c r="QX16">
        <f t="shared" ref="QX16:RP16" si="15">JV$94</f>
        <v>0</v>
      </c>
      <c r="QY16">
        <f t="shared" si="15"/>
        <v>0</v>
      </c>
      <c r="QZ16">
        <f t="shared" si="15"/>
        <v>0</v>
      </c>
      <c r="RA16">
        <f t="shared" si="15"/>
        <v>0</v>
      </c>
      <c r="RB16">
        <f t="shared" si="15"/>
        <v>0</v>
      </c>
      <c r="RC16">
        <f t="shared" si="15"/>
        <v>0</v>
      </c>
      <c r="RD16">
        <f t="shared" si="15"/>
        <v>0</v>
      </c>
      <c r="RE16">
        <f t="shared" si="15"/>
        <v>0</v>
      </c>
      <c r="RF16">
        <f t="shared" si="15"/>
        <v>470.83270809299808</v>
      </c>
      <c r="RG16">
        <f t="shared" si="15"/>
        <v>642.92266970067431</v>
      </c>
      <c r="RH16">
        <f t="shared" si="15"/>
        <v>759.64972867821007</v>
      </c>
      <c r="RI16">
        <f t="shared" si="15"/>
        <v>817.14424584275537</v>
      </c>
      <c r="RJ16">
        <f t="shared" si="15"/>
        <v>868.11222379814717</v>
      </c>
      <c r="RK16">
        <f t="shared" si="15"/>
        <v>907.63757270677252</v>
      </c>
      <c r="RL16">
        <f t="shared" si="15"/>
        <v>956.16025054298325</v>
      </c>
      <c r="RM16">
        <f t="shared" si="15"/>
        <v>1002.5945517807372</v>
      </c>
      <c r="RN16">
        <f t="shared" si="15"/>
        <v>1063.0028935821649</v>
      </c>
      <c r="RO16">
        <f t="shared" si="15"/>
        <v>1114.3860678871933</v>
      </c>
      <c r="RP16">
        <f t="shared" si="15"/>
        <v>1159.7739782480839</v>
      </c>
      <c r="RR16">
        <f t="shared" si="2"/>
        <v>13.182587700000001</v>
      </c>
      <c r="RS16" s="35">
        <v>0.63300000000000001</v>
      </c>
      <c r="RT16">
        <f>0.82*RI16+0.18*RJ16</f>
        <v>826.31848187472576</v>
      </c>
    </row>
    <row r="17" spans="1:505" x14ac:dyDescent="0.3">
      <c r="A17">
        <v>0</v>
      </c>
      <c r="B17">
        <v>0</v>
      </c>
      <c r="C17">
        <v>0.31338210100148872</v>
      </c>
      <c r="D17">
        <v>0</v>
      </c>
      <c r="E17">
        <v>0</v>
      </c>
      <c r="F17">
        <v>0</v>
      </c>
      <c r="G17">
        <v>0.117563546322213</v>
      </c>
      <c r="H17">
        <v>0.16619916071228374</v>
      </c>
      <c r="I17">
        <v>0.16000603744907996</v>
      </c>
      <c r="J17">
        <v>0.15734706144140054</v>
      </c>
      <c r="K17">
        <v>0.14863436230085869</v>
      </c>
      <c r="L17">
        <v>0.14037494524958105</v>
      </c>
      <c r="M17">
        <v>0.15376695334407237</v>
      </c>
      <c r="N17">
        <v>0.14594745547002888</v>
      </c>
      <c r="O17">
        <v>0.14743391877217504</v>
      </c>
      <c r="P17">
        <v>0.12714602266168351</v>
      </c>
      <c r="Q17">
        <v>0.15456932094877537</v>
      </c>
      <c r="R17">
        <v>0.15342395650595606</v>
      </c>
      <c r="S17">
        <v>0.15917260060937019</v>
      </c>
      <c r="T17">
        <v>0.14468537860963615</v>
      </c>
      <c r="U17">
        <v>0</v>
      </c>
      <c r="V17">
        <v>0</v>
      </c>
      <c r="W17">
        <v>0</v>
      </c>
      <c r="X17">
        <v>0.56523413877672535</v>
      </c>
      <c r="Y17">
        <v>0</v>
      </c>
      <c r="Z17">
        <v>0</v>
      </c>
      <c r="AA17">
        <v>0</v>
      </c>
      <c r="AB17">
        <v>3.7727398607891122E-2</v>
      </c>
      <c r="AC17">
        <v>0.27840516132133147</v>
      </c>
      <c r="AD17">
        <v>0.34809627929311432</v>
      </c>
      <c r="AE17">
        <v>0.37303219626379563</v>
      </c>
      <c r="AF17">
        <v>0.36825777492367734</v>
      </c>
      <c r="AG17">
        <v>0.36937946887948941</v>
      </c>
      <c r="AH17">
        <v>0.39049142645117696</v>
      </c>
      <c r="AI17">
        <v>0.37112437136875642</v>
      </c>
      <c r="AJ17">
        <v>0.3744541284913771</v>
      </c>
      <c r="AK17">
        <v>0.36286431479669767</v>
      </c>
      <c r="AL17">
        <v>0.3590374719255135</v>
      </c>
      <c r="AM17">
        <v>0.35934806028560168</v>
      </c>
      <c r="AN17">
        <v>0.34649470343745264</v>
      </c>
      <c r="AO17">
        <v>0</v>
      </c>
      <c r="AP17">
        <v>0</v>
      </c>
      <c r="AQ17">
        <v>0</v>
      </c>
      <c r="AR17">
        <v>0</v>
      </c>
      <c r="AS17">
        <v>0.43692049724545001</v>
      </c>
      <c r="AT17">
        <v>0</v>
      </c>
      <c r="AU17">
        <v>0</v>
      </c>
      <c r="AV17">
        <v>0</v>
      </c>
      <c r="AW17">
        <v>0</v>
      </c>
      <c r="AX17">
        <v>0.14145299038790096</v>
      </c>
      <c r="AY17">
        <v>0.42781188952072008</v>
      </c>
      <c r="AZ17">
        <v>0.58329588584853354</v>
      </c>
      <c r="BA17">
        <v>0.60678513095802378</v>
      </c>
      <c r="BB17">
        <v>0.57034586904133822</v>
      </c>
      <c r="BC17">
        <v>0.6024546965179246</v>
      </c>
      <c r="BD17">
        <v>0.54616176571077213</v>
      </c>
      <c r="BE17">
        <v>0.59716977508918057</v>
      </c>
      <c r="BF17">
        <v>0.56577751379617813</v>
      </c>
      <c r="BG17">
        <v>0.56368973144040013</v>
      </c>
      <c r="BH17">
        <v>0.58347995362963623</v>
      </c>
      <c r="BI17">
        <v>0</v>
      </c>
      <c r="BJ17">
        <v>0</v>
      </c>
      <c r="BK17">
        <v>0</v>
      </c>
      <c r="BL17">
        <v>0</v>
      </c>
      <c r="BM17">
        <v>3.1448638823081581</v>
      </c>
      <c r="BN17">
        <v>0.5173975616059906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0.21175595935914399</v>
      </c>
      <c r="BU17">
        <v>0.59616246414661478</v>
      </c>
      <c r="BV17">
        <v>0.79701985920210705</v>
      </c>
      <c r="BW17">
        <v>0.815514829209537</v>
      </c>
      <c r="BX17">
        <v>0.80063020633909665</v>
      </c>
      <c r="BY17">
        <v>0.79217638536529311</v>
      </c>
      <c r="BZ17">
        <v>0.80601805351272804</v>
      </c>
      <c r="CA17">
        <v>0.81131854173630846</v>
      </c>
      <c r="CB17">
        <v>0.80927021989789849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1.4034569396948424</v>
      </c>
      <c r="CI17">
        <v>0.13794905175628783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4.8859685658839559E-2</v>
      </c>
      <c r="CP17">
        <v>0.49084466042870145</v>
      </c>
      <c r="CQ17">
        <v>0.90519288570685708</v>
      </c>
      <c r="CR17">
        <v>0.97027356185614388</v>
      </c>
      <c r="CS17">
        <v>1.0259641190635513</v>
      </c>
      <c r="CT17">
        <v>1.038007816323774</v>
      </c>
      <c r="CU17">
        <v>1.0504991760019895</v>
      </c>
      <c r="CV17">
        <v>1.0298886168668113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2.1953491205970086</v>
      </c>
      <c r="DC17">
        <v>0.7222275356343224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8.9975230545753265E-2</v>
      </c>
      <c r="DK17">
        <v>0.25276455686130916</v>
      </c>
      <c r="DL17">
        <v>0.87361780235302178</v>
      </c>
      <c r="DM17">
        <v>1.0828531069585732</v>
      </c>
      <c r="DN17">
        <v>1.1236289573217104</v>
      </c>
      <c r="DO17">
        <v>1.0926900055427833</v>
      </c>
      <c r="DP17">
        <v>1.1181353503032125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1.5963748766318757</v>
      </c>
      <c r="DX17">
        <v>0.18278488663409387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0.12036005780812654</v>
      </c>
      <c r="EF17">
        <v>0.48211970314829689</v>
      </c>
      <c r="EG17">
        <v>1.1483042724382373</v>
      </c>
      <c r="EH17">
        <v>1.4392578475563216</v>
      </c>
      <c r="EI17">
        <v>1.4895109003673397</v>
      </c>
      <c r="EJ17">
        <v>1.504893121213563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2.7650695373523897</v>
      </c>
      <c r="ER17">
        <v>1.1857300147214964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1.5418612133295173E-2</v>
      </c>
      <c r="EZ17">
        <v>5.5048704201047537E-2</v>
      </c>
      <c r="FA17">
        <v>0.51273701400229865</v>
      </c>
      <c r="FB17">
        <v>1.4745745164733772</v>
      </c>
      <c r="FC17">
        <v>1.6841474254961641</v>
      </c>
      <c r="FD17">
        <v>1.8112824607176932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4.1843175963037984</v>
      </c>
      <c r="FL17">
        <v>1.8989780509950416</v>
      </c>
      <c r="FM17">
        <v>8.9946140747772019E-2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1.6114225123009551E-3</v>
      </c>
      <c r="FU17">
        <v>0.16758496922315616</v>
      </c>
      <c r="FV17">
        <v>0.61998856783112855</v>
      </c>
      <c r="FW17">
        <v>1.6362907643325542</v>
      </c>
      <c r="FX17">
        <v>1.9321528899492331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3.0161426601559747</v>
      </c>
      <c r="GG17">
        <v>0.65050349769120297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0.10999461647770137</v>
      </c>
      <c r="GP17">
        <v>0.52510968604609021</v>
      </c>
      <c r="GQ17">
        <v>1.041438230470032</v>
      </c>
      <c r="GR17">
        <v>2.163329790766483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3.3707311962434594</v>
      </c>
      <c r="HA17">
        <v>2.2603056272245445</v>
      </c>
      <c r="HB17">
        <v>0.13367904325078553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0.15263690840718469</v>
      </c>
      <c r="HK17">
        <v>0.50353336183664965</v>
      </c>
      <c r="HL17">
        <v>0.80874665485691066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7.9719292343471526</v>
      </c>
      <c r="HU17">
        <v>2.9297262564979607</v>
      </c>
      <c r="HV17">
        <v>0.65848781981999149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0.40819153728686325</v>
      </c>
      <c r="IF17">
        <v>0.65575883571268145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5.5380116667233059</v>
      </c>
      <c r="IP17">
        <v>2.7383737485989599</v>
      </c>
      <c r="IQ17">
        <v>0.21729407633123332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1.5292744786187865E-2</v>
      </c>
      <c r="IZ17">
        <v>0.4170380103635003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6.7464047168453165</v>
      </c>
      <c r="JJ17">
        <v>3.549630529800277</v>
      </c>
      <c r="JK17">
        <v>0.78873046216318599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2.7804231118076526E-2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7.3909750305650208</v>
      </c>
      <c r="KE17">
        <v>3.3873565627595958</v>
      </c>
      <c r="KF17">
        <v>0.36181056860468153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5.9880466148475913</v>
      </c>
      <c r="KY17">
        <v>4.7000898931720094</v>
      </c>
      <c r="KZ17">
        <v>0.83901155732777188</v>
      </c>
      <c r="LA17">
        <v>6.6585071690965199E-3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5.2819273232354824</v>
      </c>
      <c r="LT17">
        <v>4.2712100008738592</v>
      </c>
      <c r="LU17">
        <v>0.93711140915528812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6.3139367873764431</v>
      </c>
      <c r="MN17">
        <v>8.8326652920045312</v>
      </c>
      <c r="MO17">
        <v>4.0559519810835427</v>
      </c>
      <c r="MP17">
        <v>1.0931275925580579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6.7478163148682082</v>
      </c>
      <c r="NI17">
        <v>6.0646413152515963</v>
      </c>
      <c r="NJ17">
        <v>4.7485521783049434</v>
      </c>
      <c r="NK17">
        <v>0.95560566229874411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6.4044777399498249</v>
      </c>
      <c r="OD17">
        <v>6.2287745034705537</v>
      </c>
      <c r="OE17">
        <v>4.5349491083836773</v>
      </c>
      <c r="OF17">
        <v>0.88413827579242255</v>
      </c>
      <c r="OG17">
        <v>3.3455610297947427E-2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7.3239495206363285</v>
      </c>
      <c r="OY17">
        <v>5.8318657469172281</v>
      </c>
      <c r="OZ17">
        <v>4.3358208434451022</v>
      </c>
      <c r="PA17">
        <v>1.0370147948662227</v>
      </c>
      <c r="PB17">
        <v>9.3820640662255483E-3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7.7039407116853971</v>
      </c>
      <c r="PT17">
        <v>6.5064891159134914</v>
      </c>
      <c r="PU17">
        <v>4.9285825641797762</v>
      </c>
      <c r="PV17">
        <v>2.1836576148044209</v>
      </c>
      <c r="PW17">
        <v>0.25733792688591428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5.1654715268824161</v>
      </c>
      <c r="QN17">
        <v>7.6105125728876581</v>
      </c>
      <c r="QO17">
        <v>6.7864208250996354</v>
      </c>
      <c r="QP17">
        <v>5.4514159652312619</v>
      </c>
      <c r="QQ17">
        <v>1.280955301254691</v>
      </c>
      <c r="QR17">
        <v>0.44444451023424747</v>
      </c>
      <c r="QS17" s="102" t="s">
        <v>29</v>
      </c>
      <c r="QU17">
        <v>16</v>
      </c>
      <c r="QV17" s="35">
        <v>0.66600000000000004</v>
      </c>
      <c r="QW17">
        <f>KO$94</f>
        <v>0</v>
      </c>
      <c r="QX17">
        <f t="shared" ref="QX17:RP17" si="16">KP$94</f>
        <v>0</v>
      </c>
      <c r="QY17">
        <f t="shared" si="16"/>
        <v>0</v>
      </c>
      <c r="QZ17">
        <f t="shared" si="16"/>
        <v>0</v>
      </c>
      <c r="RA17">
        <f t="shared" si="16"/>
        <v>0</v>
      </c>
      <c r="RB17">
        <f t="shared" si="16"/>
        <v>0</v>
      </c>
      <c r="RC17">
        <f t="shared" si="16"/>
        <v>0</v>
      </c>
      <c r="RD17">
        <f t="shared" si="16"/>
        <v>0</v>
      </c>
      <c r="RE17">
        <f t="shared" si="16"/>
        <v>0</v>
      </c>
      <c r="RF17">
        <f t="shared" si="16"/>
        <v>334.05674897561488</v>
      </c>
      <c r="RG17">
        <f t="shared" si="16"/>
        <v>524.22801358999482</v>
      </c>
      <c r="RH17">
        <f t="shared" si="16"/>
        <v>697.98140635957452</v>
      </c>
      <c r="RI17">
        <f t="shared" si="16"/>
        <v>756.88023681042625</v>
      </c>
      <c r="RJ17">
        <f t="shared" si="16"/>
        <v>808.56656822436696</v>
      </c>
      <c r="RK17">
        <f t="shared" si="16"/>
        <v>847.82618200245781</v>
      </c>
      <c r="RL17">
        <f t="shared" si="16"/>
        <v>907.63687895958196</v>
      </c>
      <c r="RM17">
        <f t="shared" si="16"/>
        <v>945.88492007646596</v>
      </c>
      <c r="RN17">
        <f t="shared" si="16"/>
        <v>1001.8331955699617</v>
      </c>
      <c r="RO17">
        <f t="shared" si="16"/>
        <v>1055.9443883148847</v>
      </c>
      <c r="RP17">
        <f t="shared" si="16"/>
        <v>1101.4066139575341</v>
      </c>
      <c r="RR17">
        <f t="shared" si="2"/>
        <v>13.576835399999998</v>
      </c>
      <c r="RS17" s="35">
        <v>0.66600000000000004</v>
      </c>
      <c r="RT17">
        <f>0.42*RI17+0.58*RJ17</f>
        <v>786.8583090305118</v>
      </c>
    </row>
    <row r="18" spans="1:505" x14ac:dyDescent="0.3">
      <c r="A18">
        <v>0</v>
      </c>
      <c r="B18">
        <v>0</v>
      </c>
      <c r="C18">
        <v>3.2070429093101553E-31</v>
      </c>
      <c r="D18">
        <v>4.1410702473945568E-32</v>
      </c>
      <c r="E18">
        <v>-1.2729813275462136E-32</v>
      </c>
      <c r="F18">
        <v>7.0150100052516241E-30</v>
      </c>
      <c r="G18">
        <v>-6.8754324498105242E-30</v>
      </c>
      <c r="H18">
        <v>-1.4068456668480214E-29</v>
      </c>
      <c r="I18">
        <v>8.1581310279195197E-29</v>
      </c>
      <c r="J18">
        <v>-4.4397673008513069E-31</v>
      </c>
      <c r="K18">
        <v>4.4032484236090334E-29</v>
      </c>
      <c r="L18">
        <v>2.8431462791968262E-30</v>
      </c>
      <c r="M18">
        <v>-5.6911642990898179E-30</v>
      </c>
      <c r="N18">
        <v>-5.6916411779306207E-31</v>
      </c>
      <c r="O18">
        <v>1.1511308087616995E-29</v>
      </c>
      <c r="P18">
        <v>7.4752791384829416E-30</v>
      </c>
      <c r="Q18">
        <v>3.6325623206534143E-29</v>
      </c>
      <c r="R18">
        <v>-1.3156234971108236E-30</v>
      </c>
      <c r="S18">
        <v>2.5200828214381047E-29</v>
      </c>
      <c r="T18">
        <v>6.0745646295884247E-30</v>
      </c>
      <c r="U18">
        <v>0</v>
      </c>
      <c r="V18">
        <v>0</v>
      </c>
      <c r="W18">
        <v>0</v>
      </c>
      <c r="X18">
        <v>-2.3867695508314629E-29</v>
      </c>
      <c r="Y18">
        <v>4.9254036119791004E-30</v>
      </c>
      <c r="Z18">
        <v>4.8904177566179674E-29</v>
      </c>
      <c r="AA18">
        <v>-2.8837414937912569E-29</v>
      </c>
      <c r="AB18">
        <v>7.2135146656677474E-29</v>
      </c>
      <c r="AC18">
        <v>-4.4793373849300253E-28</v>
      </c>
      <c r="AD18">
        <v>2.094218543941372E-29</v>
      </c>
      <c r="AE18">
        <v>2.081825901108948E-28</v>
      </c>
      <c r="AF18">
        <v>1.0807638481055529E-29</v>
      </c>
      <c r="AG18">
        <v>-7.6156079667772021E-29</v>
      </c>
      <c r="AH18">
        <v>1.2363538471197292E-28</v>
      </c>
      <c r="AI18">
        <v>-7.0722081000113155E-29</v>
      </c>
      <c r="AJ18">
        <v>3.7578344398625836E-29</v>
      </c>
      <c r="AK18">
        <v>9.2268998232489174E-29</v>
      </c>
      <c r="AL18">
        <v>6.5929074442781778E-29</v>
      </c>
      <c r="AM18">
        <v>2.208159342325016E-28</v>
      </c>
      <c r="AN18">
        <v>4.9020556395491917E-29</v>
      </c>
      <c r="AO18">
        <v>0</v>
      </c>
      <c r="AP18">
        <v>0</v>
      </c>
      <c r="AQ18">
        <v>0</v>
      </c>
      <c r="AR18">
        <v>0</v>
      </c>
      <c r="AS18">
        <v>-1.8899234149805571E-30</v>
      </c>
      <c r="AT18">
        <v>2.960762765324701E-29</v>
      </c>
      <c r="AU18">
        <v>-4.9954797235228312E-29</v>
      </c>
      <c r="AV18">
        <v>-1.0200195111665226E-29</v>
      </c>
      <c r="AW18">
        <v>-1.7342915932711018E-30</v>
      </c>
      <c r="AX18">
        <v>6.9189951329550948E-28</v>
      </c>
      <c r="AY18">
        <v>-1.0599096943125996E-28</v>
      </c>
      <c r="AZ18">
        <v>-9.9001553825902569E-29</v>
      </c>
      <c r="BA18">
        <v>-7.4414125160292831E-30</v>
      </c>
      <c r="BB18">
        <v>-6.0489805180024391E-29</v>
      </c>
      <c r="BC18">
        <v>7.890423946754274E-29</v>
      </c>
      <c r="BD18">
        <v>1.6224620174453618E-28</v>
      </c>
      <c r="BE18">
        <v>1.2900925017801547E-28</v>
      </c>
      <c r="BF18">
        <v>-2.994576817016372E-29</v>
      </c>
      <c r="BG18">
        <v>-1.8957213796587307E-29</v>
      </c>
      <c r="BH18">
        <v>3.1993501708938826E-28</v>
      </c>
      <c r="BI18">
        <v>0</v>
      </c>
      <c r="BJ18">
        <v>0</v>
      </c>
      <c r="BK18">
        <v>0</v>
      </c>
      <c r="BL18">
        <v>0</v>
      </c>
      <c r="BM18">
        <v>6.6505281799248983E-28</v>
      </c>
      <c r="BN18">
        <v>-4.9499904329983545E-29</v>
      </c>
      <c r="BO18">
        <v>-2.9068732881729897E-29</v>
      </c>
      <c r="BP18">
        <v>1.4609225453694433E-29</v>
      </c>
      <c r="BQ18">
        <v>-2.6981185362565509E-29</v>
      </c>
      <c r="BR18">
        <v>-6.7282744685623026E-29</v>
      </c>
      <c r="BS18">
        <v>6.9890189221719327E-29</v>
      </c>
      <c r="BT18">
        <v>1.8575352075791019E-28</v>
      </c>
      <c r="BU18">
        <v>4.6952007775661487E-28</v>
      </c>
      <c r="BV18">
        <v>2.1774767762940677E-28</v>
      </c>
      <c r="BW18">
        <v>4.8969326220552908E-28</v>
      </c>
      <c r="BX18">
        <v>7.2317994524098378E-28</v>
      </c>
      <c r="BY18">
        <v>2.5707396428846429E-28</v>
      </c>
      <c r="BZ18">
        <v>2.1556131026104499E-28</v>
      </c>
      <c r="CA18">
        <v>-4.6666895519608556E-29</v>
      </c>
      <c r="CB18">
        <v>1.4057185718461711E-28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-1.6283181181181487E-28</v>
      </c>
      <c r="CI18">
        <v>-3.1299766201977141E-30</v>
      </c>
      <c r="CJ18">
        <v>3.7463102478652391E-29</v>
      </c>
      <c r="CK18">
        <v>-1.757018290374576E-28</v>
      </c>
      <c r="CL18">
        <v>-2.317233192421907E-28</v>
      </c>
      <c r="CM18">
        <v>-3.2723844163066791E-28</v>
      </c>
      <c r="CN18">
        <v>-1.9405920545590939E-28</v>
      </c>
      <c r="CO18">
        <v>-1.6618463752462861E-28</v>
      </c>
      <c r="CP18">
        <v>-1.4530555610908779E-28</v>
      </c>
      <c r="CQ18">
        <v>-5.8664978448514389E-29</v>
      </c>
      <c r="CR18">
        <v>-2.1304798823133152E-28</v>
      </c>
      <c r="CS18">
        <v>-2.8680967729234024E-28</v>
      </c>
      <c r="CT18">
        <v>-4.381906180107876E-28</v>
      </c>
      <c r="CU18">
        <v>-5.1546314971659609E-28</v>
      </c>
      <c r="CV18">
        <v>-4.6985354165528244E-28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-1.2057664059960559E-28</v>
      </c>
      <c r="DC18">
        <v>3.6920606529610321E-29</v>
      </c>
      <c r="DD18">
        <v>-3.4170178842284522E-29</v>
      </c>
      <c r="DE18">
        <v>3.7947388250687656E-29</v>
      </c>
      <c r="DF18">
        <v>-1.9164186583154987E-29</v>
      </c>
      <c r="DG18">
        <v>-4.8622038485291109E-29</v>
      </c>
      <c r="DH18">
        <v>6.6378064939739587E-29</v>
      </c>
      <c r="DI18">
        <v>-7.0391669701128447E-30</v>
      </c>
      <c r="DJ18">
        <v>-1.2967722892685094E-28</v>
      </c>
      <c r="DK18">
        <v>1.6402849005357981E-28</v>
      </c>
      <c r="DL18">
        <v>-1.1667744462185488E-28</v>
      </c>
      <c r="DM18">
        <v>1.5201442658673561E-28</v>
      </c>
      <c r="DN18">
        <v>4.3395916520625585E-29</v>
      </c>
      <c r="DO18">
        <v>5.5717230934977001E-29</v>
      </c>
      <c r="DP18">
        <v>-8.6147504454123024E-29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-2.4488796983460946E-30</v>
      </c>
      <c r="DX18">
        <v>-4.3122639655454416E-32</v>
      </c>
      <c r="DY18">
        <v>-2.0893182024908877E-30</v>
      </c>
      <c r="DZ18">
        <v>-7.7257590435047365E-31</v>
      </c>
      <c r="EA18">
        <v>2.076255340173947E-31</v>
      </c>
      <c r="EB18">
        <v>-7.6376614888187168E-31</v>
      </c>
      <c r="EC18">
        <v>2.0300943096106342E-31</v>
      </c>
      <c r="ED18">
        <v>-5.5529671363532676E-31</v>
      </c>
      <c r="EE18">
        <v>4.2972344783071699E-31</v>
      </c>
      <c r="EF18">
        <v>-8.6880172149926629E-32</v>
      </c>
      <c r="EG18">
        <v>2.8523822437723301E-31</v>
      </c>
      <c r="EH18">
        <v>-1.3570910638556719E-30</v>
      </c>
      <c r="EI18">
        <v>6.7341377894927532E-31</v>
      </c>
      <c r="EJ18">
        <v>2.5507402933107484E-30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1.6492805885881605E-30</v>
      </c>
      <c r="ER18">
        <v>-7.1256556982565483E-30</v>
      </c>
      <c r="ES18">
        <v>4.0225173576283188E-31</v>
      </c>
      <c r="ET18">
        <v>-8.5565017921488925E-31</v>
      </c>
      <c r="EU18">
        <v>-5.1812168972873026E-31</v>
      </c>
      <c r="EV18">
        <v>-1.2944694649547083E-30</v>
      </c>
      <c r="EW18">
        <v>-1.5093031765544489E-31</v>
      </c>
      <c r="EX18">
        <v>-1.0102029542860839E-31</v>
      </c>
      <c r="EY18">
        <v>1.037093525450492E-31</v>
      </c>
      <c r="EZ18">
        <v>1.3520742997561615E-31</v>
      </c>
      <c r="FA18">
        <v>1.8211877943769949E-30</v>
      </c>
      <c r="FB18">
        <v>2.5392263402707549E-30</v>
      </c>
      <c r="FC18">
        <v>1.6319099369904461E-30</v>
      </c>
      <c r="FD18">
        <v>5.0446573399110799E-30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-3.4137331160646287E-30</v>
      </c>
      <c r="FM18">
        <v>2.6975492950913778E-31</v>
      </c>
      <c r="FN18">
        <v>5.3984195736184426E-30</v>
      </c>
      <c r="FO18">
        <v>-1.0081478591098044E-30</v>
      </c>
      <c r="FP18">
        <v>1.6716020385128282E-31</v>
      </c>
      <c r="FQ18">
        <v>3.2551682056236577E-30</v>
      </c>
      <c r="FR18">
        <v>-4.0675771912868032E-31</v>
      </c>
      <c r="FS18">
        <v>8.0983087930885236E-30</v>
      </c>
      <c r="FT18">
        <v>2.0444356369289147E-30</v>
      </c>
      <c r="FU18">
        <v>4.204799472182762E-30</v>
      </c>
      <c r="FV18">
        <v>5.6009722463314695E-30</v>
      </c>
      <c r="FW18">
        <v>1.15620531598749E-29</v>
      </c>
      <c r="FX18">
        <v>1.5563187497679024E-29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-6.0444720676451227E-30</v>
      </c>
      <c r="GG18">
        <v>9.4898648548486759E-32</v>
      </c>
      <c r="GH18">
        <v>3.6462794011857371E-33</v>
      </c>
      <c r="GI18">
        <v>-1.6665971721383947E-31</v>
      </c>
      <c r="GJ18">
        <v>2.3718025710284305E-32</v>
      </c>
      <c r="GK18">
        <v>6.7661058120280615E-32</v>
      </c>
      <c r="GL18">
        <v>4.2294616225334522E-31</v>
      </c>
      <c r="GM18">
        <v>3.9491351029613596E-31</v>
      </c>
      <c r="GN18">
        <v>4.2252015423739417E-31</v>
      </c>
      <c r="GO18">
        <v>-2.2932542497755004E-30</v>
      </c>
      <c r="GP18">
        <v>2.3597792695687548E-31</v>
      </c>
      <c r="GQ18">
        <v>5.9797452581935098E-31</v>
      </c>
      <c r="GR18">
        <v>1.169296842083339E-30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-3.1411183549835881E-35</v>
      </c>
      <c r="HA18">
        <v>-6.5527333645270457E-31</v>
      </c>
      <c r="HB18">
        <v>1.0139209803839658E-31</v>
      </c>
      <c r="HC18">
        <v>-3.182530689184431E-31</v>
      </c>
      <c r="HD18">
        <v>-1.2164888341366163E-31</v>
      </c>
      <c r="HE18">
        <v>1.2275823895286028E-31</v>
      </c>
      <c r="HF18">
        <v>-2.246575744981639E-32</v>
      </c>
      <c r="HG18">
        <v>8.5783766512617078E-33</v>
      </c>
      <c r="HH18">
        <v>2.2319855281924282E-31</v>
      </c>
      <c r="HI18">
        <v>4.5664232229686971E-32</v>
      </c>
      <c r="HJ18">
        <v>5.3031019906443236E-31</v>
      </c>
      <c r="HK18">
        <v>-8.7812798582803515E-31</v>
      </c>
      <c r="HL18">
        <v>2.2795575004974924E-30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-1.3606563788902878E-29</v>
      </c>
      <c r="OY18">
        <v>0</v>
      </c>
      <c r="OZ18">
        <v>0</v>
      </c>
      <c r="PA18">
        <v>6.3979800673989531E-31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-1.8223644459487806E-30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1.0385805086437379E-29</v>
      </c>
      <c r="QO18">
        <v>9.0509410262926309E-31</v>
      </c>
      <c r="QP18">
        <v>-7.8439462408187959E-30</v>
      </c>
      <c r="QQ18">
        <v>0</v>
      </c>
      <c r="QR18">
        <v>0</v>
      </c>
      <c r="QS18" s="102" t="s">
        <v>31</v>
      </c>
      <c r="QU18">
        <v>17</v>
      </c>
      <c r="QV18" s="35">
        <v>0.7</v>
      </c>
      <c r="QW18">
        <f>LI$94</f>
        <v>0</v>
      </c>
      <c r="QX18">
        <f t="shared" ref="QX18:RP18" si="17">LJ$94</f>
        <v>0</v>
      </c>
      <c r="QY18">
        <f t="shared" si="17"/>
        <v>0</v>
      </c>
      <c r="QZ18">
        <f t="shared" si="17"/>
        <v>0</v>
      </c>
      <c r="RA18">
        <f t="shared" si="17"/>
        <v>0</v>
      </c>
      <c r="RB18">
        <f t="shared" si="17"/>
        <v>0</v>
      </c>
      <c r="RC18">
        <f t="shared" si="17"/>
        <v>0</v>
      </c>
      <c r="RD18">
        <f t="shared" si="17"/>
        <v>0</v>
      </c>
      <c r="RE18">
        <f t="shared" si="17"/>
        <v>0</v>
      </c>
      <c r="RF18">
        <f t="shared" si="17"/>
        <v>0</v>
      </c>
      <c r="RG18">
        <f t="shared" si="17"/>
        <v>448.88295244339957</v>
      </c>
      <c r="RH18">
        <f t="shared" si="17"/>
        <v>581.49300172016569</v>
      </c>
      <c r="RI18">
        <f t="shared" si="17"/>
        <v>721.17351965833132</v>
      </c>
      <c r="RJ18">
        <f t="shared" si="17"/>
        <v>786.41221755770971</v>
      </c>
      <c r="RK18">
        <f t="shared" si="17"/>
        <v>817.71995419772156</v>
      </c>
      <c r="RL18">
        <f t="shared" si="17"/>
        <v>862.48835232027216</v>
      </c>
      <c r="RM18">
        <f t="shared" si="17"/>
        <v>926.76297619420848</v>
      </c>
      <c r="RN18">
        <f t="shared" si="17"/>
        <v>965.2459892743442</v>
      </c>
      <c r="RO18">
        <f t="shared" si="17"/>
        <v>1002.1823595670144</v>
      </c>
      <c r="RP18">
        <f t="shared" si="17"/>
        <v>1047.6152298620302</v>
      </c>
      <c r="RR18">
        <f t="shared" si="2"/>
        <v>13.983029999999999</v>
      </c>
      <c r="RS18" s="35">
        <v>0.7</v>
      </c>
      <c r="RT18">
        <f>0.02*RI18+0.98*RJ18</f>
        <v>785.10744359972216</v>
      </c>
    </row>
    <row r="19" spans="1:505" x14ac:dyDescent="0.3">
      <c r="A19">
        <v>0</v>
      </c>
      <c r="B19">
        <v>0</v>
      </c>
      <c r="C19">
        <v>-2.0649274563177125E-28</v>
      </c>
      <c r="D19">
        <v>7.6498857675580988E-31</v>
      </c>
      <c r="E19">
        <v>-1.0258080060162615E-29</v>
      </c>
      <c r="F19">
        <v>4.8344002604155722E-30</v>
      </c>
      <c r="G19">
        <v>-1.121618161420585E-29</v>
      </c>
      <c r="H19">
        <v>-7.2937423548743539E-30</v>
      </c>
      <c r="I19">
        <v>-1.5352657640205336E-29</v>
      </c>
      <c r="J19">
        <v>4.8766529447620114E-29</v>
      </c>
      <c r="K19">
        <v>2.1443772363357646E-29</v>
      </c>
      <c r="L19">
        <v>-2.9016014876583685E-29</v>
      </c>
      <c r="M19">
        <v>-1.5957138448013297E-29</v>
      </c>
      <c r="N19">
        <v>1.2948038250068412E-30</v>
      </c>
      <c r="O19">
        <v>-4.9306493889220502E-29</v>
      </c>
      <c r="P19">
        <v>-3.9452522428185965E-29</v>
      </c>
      <c r="Q19">
        <v>-1.1751274439562768E-29</v>
      </c>
      <c r="R19">
        <v>8.114283136798677E-29</v>
      </c>
      <c r="S19">
        <v>1.9593978686174058E-29</v>
      </c>
      <c r="T19">
        <v>-9.8586392564898498E-30</v>
      </c>
      <c r="U19">
        <v>0</v>
      </c>
      <c r="V19">
        <v>0</v>
      </c>
      <c r="W19">
        <v>0</v>
      </c>
      <c r="X19">
        <v>6.5119172174957826E-30</v>
      </c>
      <c r="Y19">
        <v>-9.4049584399632679E-30</v>
      </c>
      <c r="Z19">
        <v>1.6716151932616811E-30</v>
      </c>
      <c r="AA19">
        <v>7.8919962787179685E-30</v>
      </c>
      <c r="AB19">
        <v>-4.6214491194799261E-29</v>
      </c>
      <c r="AC19">
        <v>-4.8382310359087422E-29</v>
      </c>
      <c r="AD19">
        <v>2.0679633988186627E-28</v>
      </c>
      <c r="AE19">
        <v>-5.7708780070400134E-29</v>
      </c>
      <c r="AF19">
        <v>-1.1353317586449113E-28</v>
      </c>
      <c r="AG19">
        <v>-9.4942968661031448E-29</v>
      </c>
      <c r="AH19">
        <v>4.6363935022660049E-30</v>
      </c>
      <c r="AI19">
        <v>-2.8326695529577363E-29</v>
      </c>
      <c r="AJ19">
        <v>7.5585372554073244E-29</v>
      </c>
      <c r="AK19">
        <v>-1.0565259567858777E-28</v>
      </c>
      <c r="AL19">
        <v>9.922134896791614E-29</v>
      </c>
      <c r="AM19">
        <v>6.2170574167909773E-31</v>
      </c>
      <c r="AN19">
        <v>2.8350174779882169E-29</v>
      </c>
      <c r="AO19">
        <v>0</v>
      </c>
      <c r="AP19">
        <v>0</v>
      </c>
      <c r="AQ19">
        <v>0</v>
      </c>
      <c r="AR19">
        <v>0</v>
      </c>
      <c r="AS19">
        <v>-3.7159521691497907E-29</v>
      </c>
      <c r="AT19">
        <v>-4.7806478062811685E-29</v>
      </c>
      <c r="AU19">
        <v>-4.9152318610791531E-29</v>
      </c>
      <c r="AV19">
        <v>2.377895352219143E-29</v>
      </c>
      <c r="AW19">
        <v>-1.7481135456977019E-29</v>
      </c>
      <c r="AX19">
        <v>-6.7807684859532364E-29</v>
      </c>
      <c r="AY19">
        <v>1.4688957125209135E-28</v>
      </c>
      <c r="AZ19">
        <v>-8.221172768045239E-29</v>
      </c>
      <c r="BA19">
        <v>2.1208268992165983E-29</v>
      </c>
      <c r="BB19">
        <v>5.2652441570474068E-29</v>
      </c>
      <c r="BC19">
        <v>-7.6662082602020671E-29</v>
      </c>
      <c r="BD19">
        <v>-4.9731452435991671E-30</v>
      </c>
      <c r="BE19">
        <v>9.9090275480442273E-29</v>
      </c>
      <c r="BF19">
        <v>-3.6539313492194711E-30</v>
      </c>
      <c r="BG19">
        <v>2.6459408629894545E-29</v>
      </c>
      <c r="BH19">
        <v>-2.542743992696651E-29</v>
      </c>
      <c r="BI19">
        <v>0</v>
      </c>
      <c r="BJ19">
        <v>0</v>
      </c>
      <c r="BK19">
        <v>0</v>
      </c>
      <c r="BL19">
        <v>0</v>
      </c>
      <c r="BM19">
        <v>-2.2726761063550768E-30</v>
      </c>
      <c r="BN19">
        <v>5.2363368968841197E-29</v>
      </c>
      <c r="BO19">
        <v>-4.5763209889206921E-29</v>
      </c>
      <c r="BP19">
        <v>-1.8223573872578627E-29</v>
      </c>
      <c r="BQ19">
        <v>3.1454394378326755E-29</v>
      </c>
      <c r="BR19">
        <v>3.4411887623329703E-29</v>
      </c>
      <c r="BS19">
        <v>-9.4387222713034962E-29</v>
      </c>
      <c r="BT19">
        <v>-1.6534383644069752E-28</v>
      </c>
      <c r="BU19">
        <v>1.765487493849118E-29</v>
      </c>
      <c r="BV19">
        <v>2.4689262970384278E-28</v>
      </c>
      <c r="BW19">
        <v>3.9408462317233654E-28</v>
      </c>
      <c r="BX19">
        <v>1.0688969202431797E-28</v>
      </c>
      <c r="BY19">
        <v>8.3564079045944965E-30</v>
      </c>
      <c r="BZ19">
        <v>-2.5017490804251771E-28</v>
      </c>
      <c r="CA19">
        <v>2.2450869587088152E-28</v>
      </c>
      <c r="CB19">
        <v>1.640439632288981E-28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4.9209711385598529E-29</v>
      </c>
      <c r="CI19">
        <v>-2.3005264757732587E-29</v>
      </c>
      <c r="CJ19">
        <v>2.8574838725659208E-29</v>
      </c>
      <c r="CK19">
        <v>-3.267857372164166E-29</v>
      </c>
      <c r="CL19">
        <v>1.3118622274887866E-28</v>
      </c>
      <c r="CM19">
        <v>8.6267355611048785E-30</v>
      </c>
      <c r="CN19">
        <v>2.7075050781508933E-29</v>
      </c>
      <c r="CO19">
        <v>7.3107757582911987E-29</v>
      </c>
      <c r="CP19">
        <v>-5.7011546592624736E-28</v>
      </c>
      <c r="CQ19">
        <v>-8.2362072474479056E-29</v>
      </c>
      <c r="CR19">
        <v>-7.3600146650285193E-29</v>
      </c>
      <c r="CS19">
        <v>2.9744550447767909E-28</v>
      </c>
      <c r="CT19">
        <v>1.0990276768921734E-28</v>
      </c>
      <c r="CU19">
        <v>9.6228966776183767E-29</v>
      </c>
      <c r="CV19">
        <v>-2.8782342039780093E-29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-1.0846362740316274E-27</v>
      </c>
      <c r="DC19">
        <v>-5.0821966024427705E-28</v>
      </c>
      <c r="DD19">
        <v>-1.5746840957975391E-28</v>
      </c>
      <c r="DE19">
        <v>2.7674720898267302E-29</v>
      </c>
      <c r="DF19">
        <v>-7.0234060441932645E-29</v>
      </c>
      <c r="DG19">
        <v>4.1025351030630524E-29</v>
      </c>
      <c r="DH19">
        <v>6.798401629741109E-29</v>
      </c>
      <c r="DI19">
        <v>-7.5281095607390916E-29</v>
      </c>
      <c r="DJ19">
        <v>-5.1774030366187474E-29</v>
      </c>
      <c r="DK19">
        <v>-7.1793909661673797E-29</v>
      </c>
      <c r="DL19">
        <v>9.6873908006152632E-28</v>
      </c>
      <c r="DM19">
        <v>3.9378944014105753E-28</v>
      </c>
      <c r="DN19">
        <v>3.6705977892806367E-28</v>
      </c>
      <c r="DO19">
        <v>2.3400307548477975E-28</v>
      </c>
      <c r="DP19">
        <v>2.1740483692005961E-31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7.5713974537775109E-30</v>
      </c>
      <c r="DX19">
        <v>-1.4642401788511941E-30</v>
      </c>
      <c r="DY19">
        <v>-2.3298785988675186E-31</v>
      </c>
      <c r="DZ19">
        <v>2.4203730381059437E-31</v>
      </c>
      <c r="EA19">
        <v>-3.9977206629544981E-32</v>
      </c>
      <c r="EB19">
        <v>-3.6150583726931822E-31</v>
      </c>
      <c r="EC19">
        <v>1.1958530334033337E-31</v>
      </c>
      <c r="ED19">
        <v>-8.7213181819051257E-31</v>
      </c>
      <c r="EE19">
        <v>-1.7549831722507384E-30</v>
      </c>
      <c r="EF19">
        <v>-6.0206074690299203E-31</v>
      </c>
      <c r="EG19">
        <v>4.2860324140738467E-30</v>
      </c>
      <c r="EH19">
        <v>4.2721998369974012E-31</v>
      </c>
      <c r="EI19">
        <v>9.644570731432293E-30</v>
      </c>
      <c r="EJ19">
        <v>3.2696587856210799E-30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2.4459375136801989E-29</v>
      </c>
      <c r="ER19">
        <v>1.1383328447228724E-29</v>
      </c>
      <c r="ES19">
        <v>1.8272087417582159E-31</v>
      </c>
      <c r="ET19">
        <v>-1.02794278816056E-30</v>
      </c>
      <c r="EU19">
        <v>-1.0859855633252324E-31</v>
      </c>
      <c r="EV19">
        <v>-7.6092211581684063E-32</v>
      </c>
      <c r="EW19">
        <v>1.9950894222553668E-31</v>
      </c>
      <c r="EX19">
        <v>1.1772142306434374E-30</v>
      </c>
      <c r="EY19">
        <v>-2.3936700126600524E-31</v>
      </c>
      <c r="EZ19">
        <v>3.1953876081776921E-31</v>
      </c>
      <c r="FA19">
        <v>9.5913102540948351E-32</v>
      </c>
      <c r="FB19">
        <v>3.3715247349403882E-30</v>
      </c>
      <c r="FC19">
        <v>4.1055795579106801E-30</v>
      </c>
      <c r="FD19">
        <v>1.1484938587350367E-29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5.8231514781508525E-30</v>
      </c>
      <c r="FL19">
        <v>-3.9301758629471414E-29</v>
      </c>
      <c r="FM19">
        <v>-6.0662628215770321E-31</v>
      </c>
      <c r="FN19">
        <v>-6.6377576925975542E-32</v>
      </c>
      <c r="FO19">
        <v>-1.8861058445541203E-31</v>
      </c>
      <c r="FP19">
        <v>-5.582859677188004E-31</v>
      </c>
      <c r="FQ19">
        <v>-4.5387039308480378E-31</v>
      </c>
      <c r="FR19">
        <v>1.3517018297365153E-31</v>
      </c>
      <c r="FS19">
        <v>-9.8196860796055035E-31</v>
      </c>
      <c r="FT19">
        <v>2.6003301953542945E-32</v>
      </c>
      <c r="FU19">
        <v>-4.8729387704226338E-31</v>
      </c>
      <c r="FV19">
        <v>-5.125133090779846E-30</v>
      </c>
      <c r="FW19">
        <v>1.0028799803483047E-29</v>
      </c>
      <c r="FX19">
        <v>4.5262542577496857E-30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7.3862416797201265E-30</v>
      </c>
      <c r="GG19">
        <v>-8.3587947233594712E-31</v>
      </c>
      <c r="GH19">
        <v>-4.2044257519022365E-31</v>
      </c>
      <c r="GI19">
        <v>-3.1368530016066805E-31</v>
      </c>
      <c r="GJ19">
        <v>-9.7733836385554601E-32</v>
      </c>
      <c r="GK19">
        <v>-5.4542397159114836E-31</v>
      </c>
      <c r="GL19">
        <v>-4.9511535096242429E-31</v>
      </c>
      <c r="GM19">
        <v>-2.294948238112136E-32</v>
      </c>
      <c r="GN19">
        <v>9.3480066592224325E-31</v>
      </c>
      <c r="GO19">
        <v>1.8183623391739716E-30</v>
      </c>
      <c r="GP19">
        <v>-3.4183136277349452E-30</v>
      </c>
      <c r="GQ19">
        <v>-2.0589855489546924E-30</v>
      </c>
      <c r="GR19">
        <v>-2.3824677374423047E-29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3.764135461801571E-30</v>
      </c>
      <c r="HA19">
        <v>-1.5325179829094208E-32</v>
      </c>
      <c r="HB19">
        <v>5.3572138695141664E-31</v>
      </c>
      <c r="HC19">
        <v>-3.1031474538594454E-31</v>
      </c>
      <c r="HD19">
        <v>-3.4561775978098786E-31</v>
      </c>
      <c r="HE19">
        <v>3.839912779452835E-31</v>
      </c>
      <c r="HF19">
        <v>-4.1767629459236965E-31</v>
      </c>
      <c r="HG19">
        <v>-3.9557049703027964E-31</v>
      </c>
      <c r="HH19">
        <v>2.0471052003780922E-31</v>
      </c>
      <c r="HI19">
        <v>1.9961128755257478E-31</v>
      </c>
      <c r="HJ19">
        <v>3.6564437246374598E-31</v>
      </c>
      <c r="HK19">
        <v>2.4889321846261755E-31</v>
      </c>
      <c r="HL19">
        <v>1.1215115928981154E-31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1.3949930661696241E-31</v>
      </c>
      <c r="HV19">
        <v>1.3770679693077678E-31</v>
      </c>
      <c r="HW19">
        <v>-1.7545000018060222E-32</v>
      </c>
      <c r="HX19">
        <v>-3.4332703433027914E-32</v>
      </c>
      <c r="HY19">
        <v>-3.2564947077587557E-32</v>
      </c>
      <c r="HZ19">
        <v>2.5076080446850342E-33</v>
      </c>
      <c r="IA19">
        <v>6.9808589015216262E-34</v>
      </c>
      <c r="IB19">
        <v>0</v>
      </c>
      <c r="IC19">
        <v>-8.9477768971405624E-33</v>
      </c>
      <c r="ID19">
        <v>7.4928565570228437E-33</v>
      </c>
      <c r="IE19">
        <v>5.452857702111593E-33</v>
      </c>
      <c r="IF19">
        <v>2.7268156884895263E-33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-9.3385023373890438E-30</v>
      </c>
      <c r="IP19">
        <v>-8.0723965068243151E-30</v>
      </c>
      <c r="IQ19">
        <v>0</v>
      </c>
      <c r="IR19">
        <v>-8.4663809602170961E-33</v>
      </c>
      <c r="IS19">
        <v>0</v>
      </c>
      <c r="IT19">
        <v>-8.1887785171686833E-33</v>
      </c>
      <c r="IU19">
        <v>0</v>
      </c>
      <c r="IV19">
        <v>0</v>
      </c>
      <c r="IW19">
        <v>2.7213019157429796E-35</v>
      </c>
      <c r="IX19">
        <v>2.9737407947676745E-32</v>
      </c>
      <c r="IY19">
        <v>0</v>
      </c>
      <c r="IZ19">
        <v>1.092540400154914E-32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7.6904556298297891E-30</v>
      </c>
      <c r="JJ19">
        <v>-5.527875811225797E-31</v>
      </c>
      <c r="JK19">
        <v>2.4986160326745674E-31</v>
      </c>
      <c r="JL19">
        <v>0</v>
      </c>
      <c r="JM19">
        <v>1.0010252756205573E-34</v>
      </c>
      <c r="JN19">
        <v>-1.246898706983666E-32</v>
      </c>
      <c r="JO19">
        <v>0</v>
      </c>
      <c r="JP19">
        <v>1.5272014844611777E-33</v>
      </c>
      <c r="JQ19">
        <v>0</v>
      </c>
      <c r="JR19">
        <v>1.0964959813299023E-32</v>
      </c>
      <c r="JS19">
        <v>0</v>
      </c>
      <c r="JT19">
        <v>-5.266510873564464E-33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9.2904600289085285E-33</v>
      </c>
      <c r="KE19">
        <v>2.8575946939584621E-32</v>
      </c>
      <c r="KF19">
        <v>-2.521523015533565E-33</v>
      </c>
      <c r="KG19">
        <v>2.5060040276439682E-35</v>
      </c>
      <c r="KH19">
        <v>5.0438335865748556E-33</v>
      </c>
      <c r="KI19">
        <v>0</v>
      </c>
      <c r="KJ19">
        <v>0</v>
      </c>
      <c r="KK19">
        <v>0</v>
      </c>
      <c r="KL19">
        <v>-1.8396677406971749E-32</v>
      </c>
      <c r="KM19">
        <v>0</v>
      </c>
      <c r="KN19">
        <v>2.4039353600526725E-33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1.3912869853034344E-28</v>
      </c>
      <c r="KY19">
        <v>2.3955436983344537E-30</v>
      </c>
      <c r="KZ19">
        <v>1.4815903120620073E-30</v>
      </c>
      <c r="LA19">
        <v>0</v>
      </c>
      <c r="LB19">
        <v>6.0535598416813216E-33</v>
      </c>
      <c r="LC19">
        <v>0</v>
      </c>
      <c r="LD19">
        <v>0</v>
      </c>
      <c r="LE19">
        <v>0</v>
      </c>
      <c r="LF19">
        <v>1.0188391622975348E-32</v>
      </c>
      <c r="LG19">
        <v>1.0996398560253455E-32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-1.5475968814149608E-31</v>
      </c>
      <c r="LT19">
        <v>1.1845567127429463E-31</v>
      </c>
      <c r="LU19">
        <v>9.7810517451062236E-31</v>
      </c>
      <c r="LV19">
        <v>-2.7389746120710654E-32</v>
      </c>
      <c r="LW19">
        <v>-1.0900473630262826E-32</v>
      </c>
      <c r="LX19">
        <v>2.5745744645159889E-32</v>
      </c>
      <c r="LY19">
        <v>1.2555329363455891E-32</v>
      </c>
      <c r="LZ19">
        <v>2.4639650343328271E-32</v>
      </c>
      <c r="MA19">
        <v>3.8706040333219215E-33</v>
      </c>
      <c r="MB19">
        <v>2.5850272801011962E-32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1.3283715748969098E-30</v>
      </c>
      <c r="MN19">
        <v>-9.0911753577411684E-30</v>
      </c>
      <c r="MO19">
        <v>-3.5719729898265552E-30</v>
      </c>
      <c r="MP19">
        <v>8.2496295849591204E-31</v>
      </c>
      <c r="MQ19">
        <v>2.8785105364445046E-32</v>
      </c>
      <c r="MR19">
        <v>9.9968030868129782E-33</v>
      </c>
      <c r="MS19">
        <v>8.2818271140195782E-32</v>
      </c>
      <c r="MT19">
        <v>3.1273067619804849E-33</v>
      </c>
      <c r="MU19">
        <v>3.9770351267013125E-32</v>
      </c>
      <c r="MV19">
        <v>1.2682439209024169E-32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1.0177930025586579E-29</v>
      </c>
      <c r="NI19">
        <v>2.609982033653642E-30</v>
      </c>
      <c r="NJ19">
        <v>6.6415070052693408E-30</v>
      </c>
      <c r="NK19">
        <v>5.5360374041842686E-31</v>
      </c>
      <c r="NL19">
        <v>1.5877334322894838E-32</v>
      </c>
      <c r="NM19">
        <v>-3.5401139219600819E-33</v>
      </c>
      <c r="NN19">
        <v>-1.365254927777239E-32</v>
      </c>
      <c r="NO19">
        <v>3.5807468734901581E-32</v>
      </c>
      <c r="NP19">
        <v>1.2793265584514814E-32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4.1742624473597153E-30</v>
      </c>
      <c r="OD19">
        <v>9.2557502615861204E-31</v>
      </c>
      <c r="OE19">
        <v>-8.8682605827171744E-32</v>
      </c>
      <c r="OF19">
        <v>6.0433983828433792E-32</v>
      </c>
      <c r="OG19">
        <v>-7.8095684475181515E-33</v>
      </c>
      <c r="OH19">
        <v>1.242357392108495E-32</v>
      </c>
      <c r="OI19">
        <v>-2.0332152799635352E-32</v>
      </c>
      <c r="OJ19">
        <v>2.3069514803182301E-32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1.4937163311969069E-30</v>
      </c>
      <c r="OY19">
        <v>8.9042256605766203E-32</v>
      </c>
      <c r="OZ19">
        <v>1.3050669878420876E-30</v>
      </c>
      <c r="PA19">
        <v>3.8529249545068884E-31</v>
      </c>
      <c r="PB19">
        <v>-2.7430240164735776E-30</v>
      </c>
      <c r="PC19">
        <v>8.0338995308268951E-33</v>
      </c>
      <c r="PD19">
        <v>4.9529611761503073E-32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-6.0322045118019936E-32</v>
      </c>
      <c r="PT19">
        <v>-9.0329442753314775E-31</v>
      </c>
      <c r="PU19">
        <v>-2.2456874543133567E-30</v>
      </c>
      <c r="PV19">
        <v>1.6217604729131698E-30</v>
      </c>
      <c r="PW19">
        <v>2.8946217990788315E-31</v>
      </c>
      <c r="PX19">
        <v>1.1363483258067089E-32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-1.3614366072984002E-29</v>
      </c>
      <c r="QO19">
        <v>3.8638407545772654E-30</v>
      </c>
      <c r="QP19">
        <v>-2.7440853154327622E-29</v>
      </c>
      <c r="QQ19">
        <v>-7.7040504530262568E-30</v>
      </c>
      <c r="QR19">
        <v>-1.0840770076956951E-30</v>
      </c>
      <c r="QS19" s="102" t="s">
        <v>33</v>
      </c>
      <c r="QU19">
        <v>18</v>
      </c>
      <c r="QV19" s="35">
        <v>0.73299999999999998</v>
      </c>
      <c r="QW19">
        <f>MC$94</f>
        <v>0</v>
      </c>
      <c r="QX19">
        <f t="shared" ref="QX19:RP19" si="18">MD$94</f>
        <v>0</v>
      </c>
      <c r="QY19">
        <f t="shared" si="18"/>
        <v>0</v>
      </c>
      <c r="QZ19">
        <f t="shared" si="18"/>
        <v>0</v>
      </c>
      <c r="RA19">
        <f t="shared" si="18"/>
        <v>0</v>
      </c>
      <c r="RB19">
        <f t="shared" si="18"/>
        <v>0</v>
      </c>
      <c r="RC19">
        <f t="shared" si="18"/>
        <v>0</v>
      </c>
      <c r="RD19">
        <f t="shared" si="18"/>
        <v>0</v>
      </c>
      <c r="RE19">
        <f t="shared" si="18"/>
        <v>0</v>
      </c>
      <c r="RF19">
        <f t="shared" si="18"/>
        <v>0</v>
      </c>
      <c r="RG19">
        <f t="shared" si="18"/>
        <v>311.20753053747273</v>
      </c>
      <c r="RH19">
        <f t="shared" si="18"/>
        <v>442.78608109558456</v>
      </c>
      <c r="RI19">
        <f t="shared" si="18"/>
        <v>629.96603718080166</v>
      </c>
      <c r="RJ19">
        <f t="shared" si="18"/>
        <v>751.38755409298165</v>
      </c>
      <c r="RK19">
        <f t="shared" si="18"/>
        <v>782.57099478620546</v>
      </c>
      <c r="RL19">
        <f t="shared" si="18"/>
        <v>824.91145373543043</v>
      </c>
      <c r="RM19">
        <f t="shared" si="18"/>
        <v>867.21938061636945</v>
      </c>
      <c r="RN19">
        <f t="shared" si="18"/>
        <v>912.47007906291071</v>
      </c>
      <c r="RO19">
        <f t="shared" si="18"/>
        <v>958.80312857973615</v>
      </c>
      <c r="RP19">
        <f t="shared" si="18"/>
        <v>1005.4949441291418</v>
      </c>
      <c r="RR19">
        <f t="shared" si="2"/>
        <v>14.3772777</v>
      </c>
      <c r="RS19" s="35">
        <v>0.73299999999999998</v>
      </c>
      <c r="RT19">
        <f>0.62*RJ19+0.38*RK19</f>
        <v>763.23726155640668</v>
      </c>
    </row>
    <row r="20" spans="1:505" x14ac:dyDescent="0.3">
      <c r="A20">
        <v>0</v>
      </c>
      <c r="B20">
        <v>0</v>
      </c>
      <c r="C20">
        <v>0.14945795110227275</v>
      </c>
      <c r="D20">
        <v>-5.9664988184814687E-2</v>
      </c>
      <c r="E20">
        <v>-5.9516538243466116E-2</v>
      </c>
      <c r="F20">
        <v>-5.9674166430234592E-2</v>
      </c>
      <c r="G20">
        <v>1.8748963425658818E-2</v>
      </c>
      <c r="H20">
        <v>5.0407477813251278E-2</v>
      </c>
      <c r="I20">
        <v>4.6385950649823669E-2</v>
      </c>
      <c r="J20">
        <v>4.5158930925237345E-2</v>
      </c>
      <c r="K20">
        <v>3.9508409829087779E-2</v>
      </c>
      <c r="L20">
        <v>3.4133846764664938E-2</v>
      </c>
      <c r="M20">
        <v>4.2412972640440909E-2</v>
      </c>
      <c r="N20">
        <v>3.7416662289686375E-2</v>
      </c>
      <c r="O20">
        <v>3.9434074147414948E-2</v>
      </c>
      <c r="P20">
        <v>2.6185289534352535E-2</v>
      </c>
      <c r="Q20">
        <v>4.3570982791583647E-2</v>
      </c>
      <c r="R20">
        <v>4.2931401803016134E-2</v>
      </c>
      <c r="S20">
        <v>4.6539362083812943E-2</v>
      </c>
      <c r="T20">
        <v>3.7063452929020232E-2</v>
      </c>
      <c r="U20">
        <v>0</v>
      </c>
      <c r="V20">
        <v>0</v>
      </c>
      <c r="W20">
        <v>0</v>
      </c>
      <c r="X20">
        <v>0.28750153819759811</v>
      </c>
      <c r="Y20">
        <v>-8.9427333849522006E-2</v>
      </c>
      <c r="Z20">
        <v>-8.9044319872322572E-2</v>
      </c>
      <c r="AA20">
        <v>-8.8963825422375867E-2</v>
      </c>
      <c r="AB20">
        <v>-6.4632597436602865E-2</v>
      </c>
      <c r="AC20">
        <v>9.6006551229309456E-2</v>
      </c>
      <c r="AD20">
        <v>0.14286133334726625</v>
      </c>
      <c r="AE20">
        <v>0.15919240775227525</v>
      </c>
      <c r="AF20">
        <v>0.15600554959840429</v>
      </c>
      <c r="AG20">
        <v>0.15707099468883609</v>
      </c>
      <c r="AH20">
        <v>0.17009480094559951</v>
      </c>
      <c r="AI20">
        <v>0.15849229699514292</v>
      </c>
      <c r="AJ20">
        <v>0.16094887690969586</v>
      </c>
      <c r="AK20">
        <v>0.15329118260381652</v>
      </c>
      <c r="AL20">
        <v>0.15084569018293814</v>
      </c>
      <c r="AM20">
        <v>0.15127918108819882</v>
      </c>
      <c r="AN20">
        <v>0.1422734498574533</v>
      </c>
      <c r="AO20">
        <v>0</v>
      </c>
      <c r="AP20">
        <v>0</v>
      </c>
      <c r="AQ20">
        <v>0</v>
      </c>
      <c r="AR20">
        <v>0</v>
      </c>
      <c r="AS20">
        <v>0.17205438154031946</v>
      </c>
      <c r="AT20">
        <v>-0.11927152512028456</v>
      </c>
      <c r="AU20">
        <v>-0.11950630981999785</v>
      </c>
      <c r="AV20">
        <v>-0.11942523673818897</v>
      </c>
      <c r="AW20">
        <v>-0.11950503356891996</v>
      </c>
      <c r="AX20">
        <v>-2.4890357169521597E-2</v>
      </c>
      <c r="AY20">
        <v>0.16590125708735337</v>
      </c>
      <c r="AZ20">
        <v>0.2694005387020223</v>
      </c>
      <c r="BA20">
        <v>0.28522762041566208</v>
      </c>
      <c r="BB20">
        <v>0.26085568498194484</v>
      </c>
      <c r="BC20">
        <v>0.28275402167309527</v>
      </c>
      <c r="BD20">
        <v>0.2464663905019073</v>
      </c>
      <c r="BE20">
        <v>0.27982484113817807</v>
      </c>
      <c r="BF20">
        <v>0.25918894542738391</v>
      </c>
      <c r="BG20">
        <v>0.25766022751304557</v>
      </c>
      <c r="BH20">
        <v>0.27067984000240158</v>
      </c>
      <c r="BI20">
        <v>0</v>
      </c>
      <c r="BJ20">
        <v>0</v>
      </c>
      <c r="BK20">
        <v>0</v>
      </c>
      <c r="BL20">
        <v>0</v>
      </c>
      <c r="BM20">
        <v>1.9475924611221984</v>
      </c>
      <c r="BN20">
        <v>0.19580372844633193</v>
      </c>
      <c r="BO20">
        <v>-0.14926460231728519</v>
      </c>
      <c r="BP20">
        <v>-0.14973809368517521</v>
      </c>
      <c r="BQ20">
        <v>-0.14912508003556166</v>
      </c>
      <c r="BR20">
        <v>-0.14879338689313618</v>
      </c>
      <c r="BS20">
        <v>-0.14931998279033606</v>
      </c>
      <c r="BT20">
        <v>-8.134648760669095E-3</v>
      </c>
      <c r="BU20">
        <v>0.24789669361243324</v>
      </c>
      <c r="BV20">
        <v>0.38231735797140182</v>
      </c>
      <c r="BW20">
        <v>0.39619624073522824</v>
      </c>
      <c r="BX20">
        <v>0.38561682815104759</v>
      </c>
      <c r="BY20">
        <v>0.38060672921016997</v>
      </c>
      <c r="BZ20">
        <v>0.38997675403917836</v>
      </c>
      <c r="CA20">
        <v>0.39283508631919217</v>
      </c>
      <c r="CB20">
        <v>0.39188335019322545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0.7568469622289663</v>
      </c>
      <c r="CI20">
        <v>-8.6840643724667058E-2</v>
      </c>
      <c r="CJ20">
        <v>-0.1788874422686153</v>
      </c>
      <c r="CK20">
        <v>-0.17932463925416425</v>
      </c>
      <c r="CL20">
        <v>-0.17894101039417085</v>
      </c>
      <c r="CM20">
        <v>-0.17837663225211653</v>
      </c>
      <c r="CN20">
        <v>-0.17931598294163625</v>
      </c>
      <c r="CO20">
        <v>-0.14691678831319602</v>
      </c>
      <c r="CP20">
        <v>0.14749559179821106</v>
      </c>
      <c r="CQ20">
        <v>0.42618626154049399</v>
      </c>
      <c r="CR20">
        <v>0.47018086308335649</v>
      </c>
      <c r="CS20">
        <v>0.50658762273808289</v>
      </c>
      <c r="CT20">
        <v>0.51427242756668146</v>
      </c>
      <c r="CU20">
        <v>0.52237350394680948</v>
      </c>
      <c r="CV20">
        <v>0.50875865342453164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1.2678291525625063</v>
      </c>
      <c r="DC20">
        <v>0.28425685090050373</v>
      </c>
      <c r="DD20">
        <v>-0.19666383238965637</v>
      </c>
      <c r="DE20">
        <v>-0.19691779430728143</v>
      </c>
      <c r="DF20">
        <v>-0.19702682088634771</v>
      </c>
      <c r="DG20">
        <v>-0.19725141615274708</v>
      </c>
      <c r="DH20">
        <v>-0.19738260218022374</v>
      </c>
      <c r="DI20">
        <v>-0.1966808213026924</v>
      </c>
      <c r="DJ20">
        <v>-0.13737939722674847</v>
      </c>
      <c r="DK20">
        <v>-2.6458923789639027E-2</v>
      </c>
      <c r="DL20">
        <v>0.38735313929798287</v>
      </c>
      <c r="DM20">
        <v>0.52569440330181227</v>
      </c>
      <c r="DN20">
        <v>0.55357006784410345</v>
      </c>
      <c r="DO20">
        <v>0.53401556703723541</v>
      </c>
      <c r="DP20">
        <v>0.5493720590974952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0.84350820949024985</v>
      </c>
      <c r="DX20">
        <v>-9.9052632503170215E-2</v>
      </c>
      <c r="DY20">
        <v>-0.22074432168640867</v>
      </c>
      <c r="DZ20">
        <v>-0.22039791182937443</v>
      </c>
      <c r="EA20">
        <v>-0.22099049722483088</v>
      </c>
      <c r="EB20">
        <v>-0.22145681010496937</v>
      </c>
      <c r="EC20">
        <v>-0.22079422776420649</v>
      </c>
      <c r="ED20">
        <v>-0.22059440904411864</v>
      </c>
      <c r="EE20">
        <v>-0.13856532790067283</v>
      </c>
      <c r="EF20">
        <v>0.10238103373796503</v>
      </c>
      <c r="EG20">
        <v>0.5473844840057186</v>
      </c>
      <c r="EH20">
        <v>0.7406205408472869</v>
      </c>
      <c r="EI20">
        <v>0.77447147657029247</v>
      </c>
      <c r="EJ20">
        <v>0.78478453647042512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1.6057363722341083</v>
      </c>
      <c r="ER20">
        <v>0.5516844358952101</v>
      </c>
      <c r="ES20">
        <v>-0.23926331288078864</v>
      </c>
      <c r="ET20">
        <v>-0.23908642251319845</v>
      </c>
      <c r="EU20">
        <v>-0.23759415535543579</v>
      </c>
      <c r="EV20">
        <v>-0.23840738262459055</v>
      </c>
      <c r="EW20">
        <v>-0.23794290862321232</v>
      </c>
      <c r="EX20">
        <v>-0.23861708335239432</v>
      </c>
      <c r="EY20">
        <v>-0.22666188333069115</v>
      </c>
      <c r="EZ20">
        <v>-0.19967507155698949</v>
      </c>
      <c r="FA20">
        <v>0.10516051968642329</v>
      </c>
      <c r="FB20">
        <v>0.74678361910036828</v>
      </c>
      <c r="FC20">
        <v>0.88675155180441889</v>
      </c>
      <c r="FD20">
        <v>0.97014932716804436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2.5353182432154742</v>
      </c>
      <c r="FL20">
        <v>1.010213337201106</v>
      </c>
      <c r="FM20">
        <v>-0.19589304924842307</v>
      </c>
      <c r="FN20">
        <v>-0.25650694610917896</v>
      </c>
      <c r="FO20">
        <v>-0.25626117276935662</v>
      </c>
      <c r="FP20">
        <v>-0.25565635391166419</v>
      </c>
      <c r="FQ20">
        <v>-0.2563867140630729</v>
      </c>
      <c r="FR20">
        <v>-0.25702148647054984</v>
      </c>
      <c r="FS20">
        <v>-0.25387118158638844</v>
      </c>
      <c r="FT20">
        <v>-0.25279077373189762</v>
      </c>
      <c r="FU20">
        <v>-0.14234734929741802</v>
      </c>
      <c r="FV20">
        <v>0.1587353202850087</v>
      </c>
      <c r="FW20">
        <v>0.83644061284362103</v>
      </c>
      <c r="FX20">
        <v>1.0348150096722821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1.7307254164862984</v>
      </c>
      <c r="GG20">
        <v>0.15376668423411272</v>
      </c>
      <c r="GH20">
        <v>-0.28119303709783394</v>
      </c>
      <c r="GI20">
        <v>-0.2803950107896423</v>
      </c>
      <c r="GJ20">
        <v>-0.28060873288847188</v>
      </c>
      <c r="GK20">
        <v>-0.28154923832517914</v>
      </c>
      <c r="GL20">
        <v>-0.28086566890524339</v>
      </c>
      <c r="GM20">
        <v>-0.27633474141952741</v>
      </c>
      <c r="GN20">
        <v>-0.27739260552890893</v>
      </c>
      <c r="GO20">
        <v>-0.2057517497726459</v>
      </c>
      <c r="GP20">
        <v>7.1182609775370886E-2</v>
      </c>
      <c r="GQ20">
        <v>0.41756523543810897</v>
      </c>
      <c r="GR20">
        <v>1.1649873651464351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1.9461458567269307</v>
      </c>
      <c r="HA20">
        <v>1.2092660400432913</v>
      </c>
      <c r="HB20">
        <v>-0.20865332930585964</v>
      </c>
      <c r="HC20">
        <v>-0.29780360524592864</v>
      </c>
      <c r="HD20">
        <v>-0.29872154264965151</v>
      </c>
      <c r="HE20">
        <v>-0.29903571749892338</v>
      </c>
      <c r="HF20">
        <v>-0.29912566284300351</v>
      </c>
      <c r="HG20">
        <v>-0.29491755800206265</v>
      </c>
      <c r="HH20">
        <v>-0.29610661416781514</v>
      </c>
      <c r="HI20">
        <v>-0.29447666389044536</v>
      </c>
      <c r="HJ20">
        <v>-0.19385386422240011</v>
      </c>
      <c r="HK20">
        <v>4.0901270614312341E-2</v>
      </c>
      <c r="HL20">
        <v>0.24403221541990103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4.9986969153380194</v>
      </c>
      <c r="HU20">
        <v>1.6356158010502588</v>
      </c>
      <c r="HV20">
        <v>0.12223922136993699</v>
      </c>
      <c r="HW20">
        <v>-0.31625293179555203</v>
      </c>
      <c r="HX20">
        <v>-0.31645800406062913</v>
      </c>
      <c r="HY20">
        <v>-0.31734313900928496</v>
      </c>
      <c r="HZ20">
        <v>-0.31651899812159828</v>
      </c>
      <c r="IA20">
        <v>-0.31284989944768754</v>
      </c>
      <c r="IB20">
        <v>-0.31355032571725444</v>
      </c>
      <c r="IC20">
        <v>-0.31410304396894823</v>
      </c>
      <c r="ID20">
        <v>-0.31316314388544703</v>
      </c>
      <c r="IE20">
        <v>-4.0234855648357798E-2</v>
      </c>
      <c r="IF20">
        <v>0.12454758422954341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3.3502273463830559</v>
      </c>
      <c r="IP20">
        <v>1.4842363246914931</v>
      </c>
      <c r="IQ20">
        <v>-0.1960874570782829</v>
      </c>
      <c r="IR20">
        <v>-0.34026865928018912</v>
      </c>
      <c r="IS20">
        <v>-0.33953818212176762</v>
      </c>
      <c r="IT20">
        <v>-0.33990613622410792</v>
      </c>
      <c r="IU20">
        <v>-0.3366197865620702</v>
      </c>
      <c r="IV20">
        <v>-0.33664902874946367</v>
      </c>
      <c r="IW20">
        <v>-0.33606271146431232</v>
      </c>
      <c r="IX20">
        <v>-0.33644345848925644</v>
      </c>
      <c r="IY20">
        <v>-0.32623077773570358</v>
      </c>
      <c r="IZ20">
        <v>-5.8443109935726795E-2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4.1419836993784482</v>
      </c>
      <c r="JJ20">
        <v>2.0089178234570664</v>
      </c>
      <c r="JK20">
        <v>0.16746339286584275</v>
      </c>
      <c r="JL20">
        <v>-0.35747939719380684</v>
      </c>
      <c r="JM20">
        <v>-0.35794564284598046</v>
      </c>
      <c r="JN20">
        <v>-0.3574365891999467</v>
      </c>
      <c r="JO20">
        <v>-0.35521112774341723</v>
      </c>
      <c r="JP20">
        <v>-0.35424035624053751</v>
      </c>
      <c r="JQ20">
        <v>-0.35431408370242645</v>
      </c>
      <c r="JR20">
        <v>-0.3550268654225609</v>
      </c>
      <c r="JS20">
        <v>-0.3546553985857393</v>
      </c>
      <c r="JT20">
        <v>-0.33645202682794378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4.5547844079348714</v>
      </c>
      <c r="KE20">
        <v>1.881103265302934</v>
      </c>
      <c r="KF20">
        <v>-0.13512455666835152</v>
      </c>
      <c r="KG20">
        <v>-0.37598994812333691</v>
      </c>
      <c r="KH20">
        <v>-0.37521439864565537</v>
      </c>
      <c r="KI20">
        <v>-0.37211080745215286</v>
      </c>
      <c r="KJ20">
        <v>-0.37217064241389619</v>
      </c>
      <c r="KK20">
        <v>-0.37226709884880882</v>
      </c>
      <c r="KL20">
        <v>-0.37157791950342023</v>
      </c>
      <c r="KM20">
        <v>-0.37163738745060715</v>
      </c>
      <c r="KN20">
        <v>-0.37196855482323998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3.5898889781293515</v>
      </c>
      <c r="KY20">
        <v>2.7345575151608665</v>
      </c>
      <c r="KZ20">
        <v>0.15939082815034683</v>
      </c>
      <c r="LA20">
        <v>-0.39611297686031927</v>
      </c>
      <c r="LB20">
        <v>-0.39966673548073489</v>
      </c>
      <c r="LC20">
        <v>-0.39577888692249436</v>
      </c>
      <c r="LD20">
        <v>-0.39582402694302377</v>
      </c>
      <c r="LE20">
        <v>-0.39634212746186576</v>
      </c>
      <c r="LF20">
        <v>-0.3954228196056877</v>
      </c>
      <c r="LG20">
        <v>-0.39560560482985824</v>
      </c>
      <c r="LH20">
        <v>-0.39549479951078476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3.1054189123466762</v>
      </c>
      <c r="LT20">
        <v>2.430930337559762</v>
      </c>
      <c r="LU20">
        <v>0.20663092751381917</v>
      </c>
      <c r="LV20">
        <v>-0.41803046707235869</v>
      </c>
      <c r="LW20">
        <v>-0.4137954729106138</v>
      </c>
      <c r="LX20">
        <v>-0.41312306561172674</v>
      </c>
      <c r="LY20">
        <v>-0.41324338716672715</v>
      </c>
      <c r="LZ20">
        <v>-0.41273383481614501</v>
      </c>
      <c r="MA20">
        <v>-0.41388530287188269</v>
      </c>
      <c r="MB20">
        <v>-0.41349280180613307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3.7814546080664497</v>
      </c>
      <c r="MN20">
        <v>5.4537724553385347</v>
      </c>
      <c r="MO20">
        <v>2.2688669232861245</v>
      </c>
      <c r="MP20">
        <v>0.29434234998271802</v>
      </c>
      <c r="MQ20">
        <v>-0.43125759979550621</v>
      </c>
      <c r="MR20">
        <v>-0.43160195044701416</v>
      </c>
      <c r="MS20">
        <v>-0.43076160710706113</v>
      </c>
      <c r="MT20">
        <v>-0.43232837721125927</v>
      </c>
      <c r="MU20">
        <v>-0.43113759673495194</v>
      </c>
      <c r="MV20">
        <v>-0.43032571948066167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4.0430913766418382</v>
      </c>
      <c r="NI20">
        <v>3.5830150486475834</v>
      </c>
      <c r="NJ20">
        <v>2.7067812235596116</v>
      </c>
      <c r="NK20">
        <v>0.18240361225739085</v>
      </c>
      <c r="NL20">
        <v>-0.45494215416834421</v>
      </c>
      <c r="NM20">
        <v>-0.45571823669923167</v>
      </c>
      <c r="NN20">
        <v>-0.45501822319222612</v>
      </c>
      <c r="NO20">
        <v>-0.45458667783469597</v>
      </c>
      <c r="NP20">
        <v>-0.45478895652190376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3.7961855872803691</v>
      </c>
      <c r="OD20">
        <v>3.6752929436794699</v>
      </c>
      <c r="OE20">
        <v>2.5507706469781488</v>
      </c>
      <c r="OF20">
        <v>0.11686589606876352</v>
      </c>
      <c r="OG20">
        <v>-0.44912495701355881</v>
      </c>
      <c r="OH20">
        <v>-0.47303043384738214</v>
      </c>
      <c r="OI20">
        <v>-0.47250434822740728</v>
      </c>
      <c r="OJ20">
        <v>-0.47328667872166713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4.3890803252771891</v>
      </c>
      <c r="OY20">
        <v>3.3991628178919826</v>
      </c>
      <c r="OZ20">
        <v>2.4002207421585515</v>
      </c>
      <c r="PA20">
        <v>0.2007574296614115</v>
      </c>
      <c r="PB20">
        <v>-0.48514398792892299</v>
      </c>
      <c r="PC20">
        <v>-0.49094356452440752</v>
      </c>
      <c r="PD20">
        <v>-0.49031029525588271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4.6437558595134867</v>
      </c>
      <c r="PT20">
        <v>3.8251183061882301</v>
      </c>
      <c r="PU20">
        <v>2.7714227258886974</v>
      </c>
      <c r="PV20">
        <v>0.94241921564420905</v>
      </c>
      <c r="PW20">
        <v>-0.34211063354873178</v>
      </c>
      <c r="PX20">
        <v>-0.51346963713096727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3.085647684588277</v>
      </c>
      <c r="QN20">
        <v>4.5552600279297781</v>
      </c>
      <c r="QO20">
        <v>3.9942659280136064</v>
      </c>
      <c r="QP20">
        <v>3.1032249610095164</v>
      </c>
      <c r="QQ20">
        <v>0.32083747771375271</v>
      </c>
      <c r="QR20">
        <v>-0.23483795920111183</v>
      </c>
      <c r="QS20" s="102" t="s">
        <v>35</v>
      </c>
      <c r="QU20">
        <v>19</v>
      </c>
      <c r="QV20" s="35">
        <v>0.76600000000000001</v>
      </c>
      <c r="QW20">
        <f>MW$94</f>
        <v>0</v>
      </c>
      <c r="QX20">
        <f t="shared" ref="QX20:RP20" si="19">MX$94</f>
        <v>0</v>
      </c>
      <c r="QY20">
        <f t="shared" si="19"/>
        <v>0</v>
      </c>
      <c r="QZ20">
        <f t="shared" si="19"/>
        <v>0</v>
      </c>
      <c r="RA20">
        <f t="shared" si="19"/>
        <v>0</v>
      </c>
      <c r="RB20">
        <f t="shared" si="19"/>
        <v>0</v>
      </c>
      <c r="RC20">
        <f t="shared" si="19"/>
        <v>0</v>
      </c>
      <c r="RD20">
        <f t="shared" si="19"/>
        <v>0</v>
      </c>
      <c r="RE20">
        <f t="shared" si="19"/>
        <v>0</v>
      </c>
      <c r="RF20">
        <f t="shared" si="19"/>
        <v>0</v>
      </c>
      <c r="RG20">
        <f t="shared" si="19"/>
        <v>0</v>
      </c>
      <c r="RH20">
        <f t="shared" si="19"/>
        <v>332.09142886627222</v>
      </c>
      <c r="RI20">
        <f t="shared" si="19"/>
        <v>448.7699214524979</v>
      </c>
      <c r="RJ20">
        <f t="shared" si="19"/>
        <v>626.39957442897128</v>
      </c>
      <c r="RK20">
        <f t="shared" si="19"/>
        <v>715.15263507651946</v>
      </c>
      <c r="RL20">
        <f t="shared" si="19"/>
        <v>763.28272798731484</v>
      </c>
      <c r="RM20">
        <f t="shared" si="19"/>
        <v>805.14476497632472</v>
      </c>
      <c r="RN20">
        <f t="shared" si="19"/>
        <v>853.75752935954335</v>
      </c>
      <c r="RO20">
        <f t="shared" si="19"/>
        <v>891.95239617483423</v>
      </c>
      <c r="RP20">
        <f t="shared" si="19"/>
        <v>938.94830892282005</v>
      </c>
      <c r="RR20">
        <f t="shared" si="2"/>
        <v>14.771525400000002</v>
      </c>
      <c r="RS20" s="35">
        <v>0.76600000000000001</v>
      </c>
      <c r="RT20">
        <f>0.23*RJ20+0.77*RK20</f>
        <v>694.73943112758343</v>
      </c>
    </row>
    <row r="21" spans="1:505" x14ac:dyDescent="0.3">
      <c r="A21">
        <v>0</v>
      </c>
      <c r="B21">
        <v>0</v>
      </c>
      <c r="C21">
        <v>0.16392414989921605</v>
      </c>
      <c r="D21">
        <v>5.9664988184814687E-2</v>
      </c>
      <c r="E21">
        <v>5.9516538243466109E-2</v>
      </c>
      <c r="F21">
        <v>5.9674166430234585E-2</v>
      </c>
      <c r="G21">
        <v>9.8814582896554148E-2</v>
      </c>
      <c r="H21">
        <v>0.11579168289903251</v>
      </c>
      <c r="I21">
        <v>0.11362008679925624</v>
      </c>
      <c r="J21">
        <v>0.11218813051616303</v>
      </c>
      <c r="K21">
        <v>0.10912595247177088</v>
      </c>
      <c r="L21">
        <v>0.10624109848491604</v>
      </c>
      <c r="M21">
        <v>0.11135398070363138</v>
      </c>
      <c r="N21">
        <v>0.10853079318034242</v>
      </c>
      <c r="O21">
        <v>0.1080003730750704</v>
      </c>
      <c r="P21">
        <v>0.10096132968841585</v>
      </c>
      <c r="Q21">
        <v>0.11099883954375511</v>
      </c>
      <c r="R21">
        <v>0.11049302761923528</v>
      </c>
      <c r="S21">
        <v>0.11263384516714503</v>
      </c>
      <c r="T21">
        <v>0.1076224592504133</v>
      </c>
      <c r="U21">
        <v>0</v>
      </c>
      <c r="V21">
        <v>0</v>
      </c>
      <c r="W21">
        <v>0</v>
      </c>
      <c r="X21">
        <v>0.27773260057912719</v>
      </c>
      <c r="Y21">
        <v>8.9427333849522006E-2</v>
      </c>
      <c r="Z21">
        <v>8.9044319872322558E-2</v>
      </c>
      <c r="AA21">
        <v>8.8963825422375867E-2</v>
      </c>
      <c r="AB21">
        <v>0.10235999604449393</v>
      </c>
      <c r="AC21">
        <v>0.18239861009202193</v>
      </c>
      <c r="AD21">
        <v>0.20523494594584826</v>
      </c>
      <c r="AE21">
        <v>0.21383978851152044</v>
      </c>
      <c r="AF21">
        <v>0.21225222532527321</v>
      </c>
      <c r="AG21">
        <v>0.21230847419065324</v>
      </c>
      <c r="AH21">
        <v>0.22039662550557765</v>
      </c>
      <c r="AI21">
        <v>0.21263284091967352</v>
      </c>
      <c r="AJ21">
        <v>0.21350582033799811</v>
      </c>
      <c r="AK21">
        <v>0.20957376621166118</v>
      </c>
      <c r="AL21">
        <v>0.20819233436072473</v>
      </c>
      <c r="AM21">
        <v>0.2080694734411189</v>
      </c>
      <c r="AN21">
        <v>0.20422191687815996</v>
      </c>
      <c r="AO21">
        <v>0</v>
      </c>
      <c r="AP21">
        <v>0</v>
      </c>
      <c r="AQ21">
        <v>0</v>
      </c>
      <c r="AR21">
        <v>0</v>
      </c>
      <c r="AS21">
        <v>0.26486611570513063</v>
      </c>
      <c r="AT21">
        <v>0.11927152512028456</v>
      </c>
      <c r="AU21">
        <v>0.11950630981999782</v>
      </c>
      <c r="AV21">
        <v>0.11942523673818897</v>
      </c>
      <c r="AW21">
        <v>0.11950503356891996</v>
      </c>
      <c r="AX21">
        <v>0.16634334755742258</v>
      </c>
      <c r="AY21">
        <v>0.26191063243336699</v>
      </c>
      <c r="AZ21">
        <v>0.31389534714651146</v>
      </c>
      <c r="BA21">
        <v>0.32155751054236181</v>
      </c>
      <c r="BB21">
        <v>0.3094901840593936</v>
      </c>
      <c r="BC21">
        <v>0.31970133715954335</v>
      </c>
      <c r="BD21">
        <v>0.29969602523706668</v>
      </c>
      <c r="BE21">
        <v>0.31734564130178405</v>
      </c>
      <c r="BF21">
        <v>0.30658916075948389</v>
      </c>
      <c r="BG21">
        <v>0.30603025937465606</v>
      </c>
      <c r="BH21">
        <v>0.31280096617263653</v>
      </c>
      <c r="BI21">
        <v>0</v>
      </c>
      <c r="BJ21">
        <v>0</v>
      </c>
      <c r="BK21">
        <v>0</v>
      </c>
      <c r="BL21">
        <v>0</v>
      </c>
      <c r="BM21">
        <v>1.1972714211859585</v>
      </c>
      <c r="BN21">
        <v>0.32159383315965862</v>
      </c>
      <c r="BO21">
        <v>0.14926460231728522</v>
      </c>
      <c r="BP21">
        <v>0.14973809368517524</v>
      </c>
      <c r="BQ21">
        <v>0.14912508003556166</v>
      </c>
      <c r="BR21">
        <v>0.14879338689313618</v>
      </c>
      <c r="BS21">
        <v>0.14931998279033606</v>
      </c>
      <c r="BT21">
        <v>0.21989060811981301</v>
      </c>
      <c r="BU21">
        <v>0.34826577053418156</v>
      </c>
      <c r="BV21">
        <v>0.41470250123070479</v>
      </c>
      <c r="BW21">
        <v>0.41931938251264278</v>
      </c>
      <c r="BX21">
        <v>0.41501415148021309</v>
      </c>
      <c r="BY21">
        <v>0.41157042647258635</v>
      </c>
      <c r="BZ21">
        <v>0.41604190405643421</v>
      </c>
      <c r="CA21">
        <v>0.41848419156416722</v>
      </c>
      <c r="CB21">
        <v>0.41738750772506972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0.64660997746587612</v>
      </c>
      <c r="CI21">
        <v>0.22478969548095473</v>
      </c>
      <c r="CJ21">
        <v>0.1788874422686153</v>
      </c>
      <c r="CK21">
        <v>0.17932463925416425</v>
      </c>
      <c r="CL21">
        <v>0.17894101039417085</v>
      </c>
      <c r="CM21">
        <v>0.17837663225211653</v>
      </c>
      <c r="CN21">
        <v>0.17931598294163625</v>
      </c>
      <c r="CO21">
        <v>0.19577647397203551</v>
      </c>
      <c r="CP21">
        <v>0.34334906863049014</v>
      </c>
      <c r="CQ21">
        <v>0.47900784206209412</v>
      </c>
      <c r="CR21">
        <v>0.50009365146169327</v>
      </c>
      <c r="CS21">
        <v>0.51937785297445682</v>
      </c>
      <c r="CT21">
        <v>0.52373633721100954</v>
      </c>
      <c r="CU21">
        <v>0.52812657857730272</v>
      </c>
      <c r="CV21">
        <v>0.52113122673098788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0.92751996803450243</v>
      </c>
      <c r="DC21">
        <v>0.43797068473381839</v>
      </c>
      <c r="DD21">
        <v>0.1966638323896564</v>
      </c>
      <c r="DE21">
        <v>0.19691779430728146</v>
      </c>
      <c r="DF21">
        <v>0.19702682088634771</v>
      </c>
      <c r="DG21">
        <v>0.19725141615274708</v>
      </c>
      <c r="DH21">
        <v>0.19738260218022374</v>
      </c>
      <c r="DI21">
        <v>0.1966808213026924</v>
      </c>
      <c r="DJ21">
        <v>0.22735462777250171</v>
      </c>
      <c r="DK21">
        <v>0.27922476620028158</v>
      </c>
      <c r="DL21">
        <v>0.48626558516147306</v>
      </c>
      <c r="DM21">
        <v>0.55715988186351428</v>
      </c>
      <c r="DN21">
        <v>0.57005995112577601</v>
      </c>
      <c r="DO21">
        <v>0.55867562859304221</v>
      </c>
      <c r="DP21">
        <v>0.5687643060318921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0.75286666714162509</v>
      </c>
      <c r="DX21">
        <v>0.28183751913726413</v>
      </c>
      <c r="DY21">
        <v>0.22074432168640867</v>
      </c>
      <c r="DZ21">
        <v>0.22039791182937443</v>
      </c>
      <c r="EA21">
        <v>0.22099049722483088</v>
      </c>
      <c r="EB21">
        <v>0.22145681010496937</v>
      </c>
      <c r="EC21">
        <v>0.22079422776420649</v>
      </c>
      <c r="ED21">
        <v>0.22059440904411867</v>
      </c>
      <c r="EE21">
        <v>0.25892694359295215</v>
      </c>
      <c r="EF21">
        <v>0.37973961422263885</v>
      </c>
      <c r="EG21">
        <v>0.60092066674139</v>
      </c>
      <c r="EH21">
        <v>0.69863832198764586</v>
      </c>
      <c r="EI21">
        <v>0.71504097615213613</v>
      </c>
      <c r="EJ21">
        <v>0.72010969569106098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1.1593331651182817</v>
      </c>
      <c r="ER21">
        <v>0.63404557882628598</v>
      </c>
      <c r="ES21">
        <v>0.23926331288078864</v>
      </c>
      <c r="ET21">
        <v>0.23908642251319845</v>
      </c>
      <c r="EU21">
        <v>0.23759415535543579</v>
      </c>
      <c r="EV21">
        <v>0.23840738262459055</v>
      </c>
      <c r="EW21">
        <v>0.23794290862321232</v>
      </c>
      <c r="EX21">
        <v>0.23861708335239429</v>
      </c>
      <c r="EY21">
        <v>0.24208575261699611</v>
      </c>
      <c r="EZ21">
        <v>0.25472588708286592</v>
      </c>
      <c r="FA21">
        <v>0.40757721227999866</v>
      </c>
      <c r="FB21">
        <v>0.72779166835084819</v>
      </c>
      <c r="FC21">
        <v>0.79739707420009009</v>
      </c>
      <c r="FD21">
        <v>0.84113432111209596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1.6489993530883238</v>
      </c>
      <c r="FL21">
        <v>0.88876471379393529</v>
      </c>
      <c r="FM21">
        <v>0.28583918999619518</v>
      </c>
      <c r="FN21">
        <v>0.25650694610917896</v>
      </c>
      <c r="FO21">
        <v>0.25626117276935662</v>
      </c>
      <c r="FP21">
        <v>0.25565635391166419</v>
      </c>
      <c r="FQ21">
        <v>0.25638671406307284</v>
      </c>
      <c r="FR21">
        <v>0.25702148647054984</v>
      </c>
      <c r="FS21">
        <v>0.25397209796822279</v>
      </c>
      <c r="FT21">
        <v>0.25444648889394733</v>
      </c>
      <c r="FU21">
        <v>0.30993350823871307</v>
      </c>
      <c r="FV21">
        <v>0.46125377731491207</v>
      </c>
      <c r="FW21">
        <v>0.79985077136309113</v>
      </c>
      <c r="FX21">
        <v>0.89733881876102262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1.2854172436696769</v>
      </c>
      <c r="GG21">
        <v>0.49673681345709064</v>
      </c>
      <c r="GH21">
        <v>0.28119303709783394</v>
      </c>
      <c r="GI21">
        <v>0.28039501078964235</v>
      </c>
      <c r="GJ21">
        <v>0.28060873288847188</v>
      </c>
      <c r="GK21">
        <v>0.28154923832517914</v>
      </c>
      <c r="GL21">
        <v>0.28086566890524339</v>
      </c>
      <c r="GM21">
        <v>0.27644780864899421</v>
      </c>
      <c r="GN21">
        <v>0.27750590159190902</v>
      </c>
      <c r="GO21">
        <v>0.31574741821893904</v>
      </c>
      <c r="GP21">
        <v>0.45392776023914594</v>
      </c>
      <c r="GQ21">
        <v>0.62387336768092838</v>
      </c>
      <c r="GR21">
        <v>0.99834299140179683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1.4245853395165289</v>
      </c>
      <c r="HA21">
        <v>1.0510395871812528</v>
      </c>
      <c r="HB21">
        <v>0.342332372556645</v>
      </c>
      <c r="HC21">
        <v>0.29780360524592864</v>
      </c>
      <c r="HD21">
        <v>0.29872154264965151</v>
      </c>
      <c r="HE21">
        <v>0.29903571749892349</v>
      </c>
      <c r="HF21">
        <v>0.29912566284300351</v>
      </c>
      <c r="HG21">
        <v>0.29503306310847383</v>
      </c>
      <c r="HH21">
        <v>0.29621839447297538</v>
      </c>
      <c r="HI21">
        <v>0.29458898404941603</v>
      </c>
      <c r="HJ21">
        <v>0.34649167357496929</v>
      </c>
      <c r="HK21">
        <v>0.46263275405322574</v>
      </c>
      <c r="HL21">
        <v>0.56471493205462808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2.9732323190091319</v>
      </c>
      <c r="HU21">
        <v>1.2941104554477023</v>
      </c>
      <c r="HV21">
        <v>0.5362485984500549</v>
      </c>
      <c r="HW21">
        <v>0.31625293179555203</v>
      </c>
      <c r="HX21">
        <v>0.31645800406062913</v>
      </c>
      <c r="HY21">
        <v>0.31734313900928496</v>
      </c>
      <c r="HZ21">
        <v>0.31651899812159817</v>
      </c>
      <c r="IA21">
        <v>0.31296441083364335</v>
      </c>
      <c r="IB21">
        <v>0.3136608241860529</v>
      </c>
      <c r="IC21">
        <v>0.31422610292577291</v>
      </c>
      <c r="ID21">
        <v>0.31326767062500277</v>
      </c>
      <c r="IE21">
        <v>0.44842693802187317</v>
      </c>
      <c r="IF21">
        <v>0.53121175196948422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2.1877843203402514</v>
      </c>
      <c r="IP21">
        <v>1.2541374239074665</v>
      </c>
      <c r="IQ21">
        <v>0.41338153340951611</v>
      </c>
      <c r="IR21">
        <v>0.34026865928018912</v>
      </c>
      <c r="IS21">
        <v>0.33953818212176762</v>
      </c>
      <c r="IT21">
        <v>0.33990613622410792</v>
      </c>
      <c r="IU21">
        <v>0.33673224571177501</v>
      </c>
      <c r="IV21">
        <v>0.33675550286765976</v>
      </c>
      <c r="IW21">
        <v>0.33616619395361025</v>
      </c>
      <c r="IX21">
        <v>0.33655652430501237</v>
      </c>
      <c r="IY21">
        <v>0.34152903567202059</v>
      </c>
      <c r="IZ21">
        <v>0.475481788853654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2.60442101746687</v>
      </c>
      <c r="JJ21">
        <v>1.5407127063432122</v>
      </c>
      <c r="JK21">
        <v>0.62126706929734266</v>
      </c>
      <c r="JL21">
        <v>0.35747939719380689</v>
      </c>
      <c r="JM21">
        <v>0.35794564284598041</v>
      </c>
      <c r="JN21">
        <v>0.3574365891999467</v>
      </c>
      <c r="JO21">
        <v>0.35532871340081479</v>
      </c>
      <c r="JP21">
        <v>0.35434033755818384</v>
      </c>
      <c r="JQ21">
        <v>0.35442346160045135</v>
      </c>
      <c r="JR21">
        <v>0.35512289808289099</v>
      </c>
      <c r="JS21">
        <v>0.35476650169280027</v>
      </c>
      <c r="JT21">
        <v>0.36425898651818617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2.8361906226301503</v>
      </c>
      <c r="KE21">
        <v>1.506253297456662</v>
      </c>
      <c r="KF21">
        <v>0.49693512527303318</v>
      </c>
      <c r="KG21">
        <v>0.37598994812333686</v>
      </c>
      <c r="KH21">
        <v>0.37521439864565537</v>
      </c>
      <c r="KI21">
        <v>0.37221618327025341</v>
      </c>
      <c r="KJ21">
        <v>0.37229205149851519</v>
      </c>
      <c r="KK21">
        <v>0.37237992394311148</v>
      </c>
      <c r="KL21">
        <v>0.37169654287716947</v>
      </c>
      <c r="KM21">
        <v>0.37175123899322565</v>
      </c>
      <c r="KN21">
        <v>0.37207398920402324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2.3981576367182416</v>
      </c>
      <c r="KY21">
        <v>1.965532378011144</v>
      </c>
      <c r="KZ21">
        <v>0.679620729177425</v>
      </c>
      <c r="LA21">
        <v>0.40277148402941576</v>
      </c>
      <c r="LB21">
        <v>0.39966673548073489</v>
      </c>
      <c r="LC21">
        <v>0.39588163569376783</v>
      </c>
      <c r="LD21">
        <v>0.39592773475825171</v>
      </c>
      <c r="LE21">
        <v>0.39644716272941427</v>
      </c>
      <c r="LF21">
        <v>0.39554683817477654</v>
      </c>
      <c r="LG21">
        <v>0.39571561378037962</v>
      </c>
      <c r="LH21">
        <v>0.39558367843621473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2.1765084108888062</v>
      </c>
      <c r="LT21">
        <v>1.8402796633140992</v>
      </c>
      <c r="LU21">
        <v>0.73048048164146895</v>
      </c>
      <c r="LV21">
        <v>0.41803046707235869</v>
      </c>
      <c r="LW21">
        <v>0.41391054030656504</v>
      </c>
      <c r="LX21">
        <v>0.4132362834145632</v>
      </c>
      <c r="LY21">
        <v>0.41336158101286857</v>
      </c>
      <c r="LZ21">
        <v>0.41283999978856467</v>
      </c>
      <c r="MA21">
        <v>0.41400693886193962</v>
      </c>
      <c r="MB21">
        <v>0.41360220979739143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2.5324821793099925</v>
      </c>
      <c r="MN21">
        <v>3.3788928366659969</v>
      </c>
      <c r="MO21">
        <v>1.7870850577974193</v>
      </c>
      <c r="MP21">
        <v>0.79878524257534023</v>
      </c>
      <c r="MQ21">
        <v>0.43136709194697048</v>
      </c>
      <c r="MR21">
        <v>0.43170558430257616</v>
      </c>
      <c r="MS21">
        <v>0.43086910284983515</v>
      </c>
      <c r="MT21">
        <v>0.43244706367289831</v>
      </c>
      <c r="MU21">
        <v>0.43124231805683577</v>
      </c>
      <c r="MV21">
        <v>0.43044054027140477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2.7047249382263705</v>
      </c>
      <c r="NI21">
        <v>2.481626266604017</v>
      </c>
      <c r="NJ21">
        <v>2.0417709547453344</v>
      </c>
      <c r="NK21">
        <v>0.77320239282955106</v>
      </c>
      <c r="NL21">
        <v>0.45506206309837255</v>
      </c>
      <c r="NM21">
        <v>0.45582110578419893</v>
      </c>
      <c r="NN21">
        <v>0.45512955696268037</v>
      </c>
      <c r="NO21">
        <v>0.45468741899748027</v>
      </c>
      <c r="NP21">
        <v>0.45489431767453492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2.608292152669454</v>
      </c>
      <c r="OD21">
        <v>2.5534815597910852</v>
      </c>
      <c r="OE21">
        <v>1.9841786542058422</v>
      </c>
      <c r="OF21">
        <v>0.76727275871989153</v>
      </c>
      <c r="OG21">
        <v>0.482583085420557</v>
      </c>
      <c r="OH21">
        <v>0.47313660297538335</v>
      </c>
      <c r="OI21">
        <v>0.4726249263104611</v>
      </c>
      <c r="OJ21">
        <v>0.47338649751553113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2.9348691953591381</v>
      </c>
      <c r="OY21">
        <v>2.4327032905922192</v>
      </c>
      <c r="OZ21">
        <v>1.9356004380871414</v>
      </c>
      <c r="PA21">
        <v>0.83625769630721825</v>
      </c>
      <c r="PB21">
        <v>0.49453521893029562</v>
      </c>
      <c r="PC21">
        <v>0.49105988598575984</v>
      </c>
      <c r="PD21">
        <v>0.49042532255987176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3.0601857426780352</v>
      </c>
      <c r="PT21">
        <v>2.6813711601179486</v>
      </c>
      <c r="PU21">
        <v>2.1571600965469577</v>
      </c>
      <c r="PV21">
        <v>1.2412386551668277</v>
      </c>
      <c r="PW21">
        <v>0.5994491421526007</v>
      </c>
      <c r="PX21">
        <v>0.51359030529030913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2.0798238422941391</v>
      </c>
      <c r="QN21">
        <v>3.0552553394696624</v>
      </c>
      <c r="QO21">
        <v>2.7921552372744971</v>
      </c>
      <c r="QP21">
        <v>2.3481912000715375</v>
      </c>
      <c r="QQ21">
        <v>0.96011804652514643</v>
      </c>
      <c r="QR21">
        <v>0.67928304049124377</v>
      </c>
      <c r="QS21" s="102" t="s">
        <v>37</v>
      </c>
      <c r="QU21">
        <v>20</v>
      </c>
      <c r="QV21" s="35">
        <v>0.8</v>
      </c>
      <c r="QW21">
        <f>NQ$94</f>
        <v>0</v>
      </c>
      <c r="QX21">
        <f t="shared" ref="QX21:RP21" si="20">NR$94</f>
        <v>0</v>
      </c>
      <c r="QY21">
        <f t="shared" si="20"/>
        <v>0</v>
      </c>
      <c r="QZ21">
        <f t="shared" si="20"/>
        <v>0</v>
      </c>
      <c r="RA21">
        <f t="shared" si="20"/>
        <v>0</v>
      </c>
      <c r="RB21">
        <f t="shared" si="20"/>
        <v>0</v>
      </c>
      <c r="RC21">
        <f t="shared" si="20"/>
        <v>0</v>
      </c>
      <c r="RD21">
        <f t="shared" si="20"/>
        <v>0</v>
      </c>
      <c r="RE21">
        <f t="shared" si="20"/>
        <v>0</v>
      </c>
      <c r="RF21">
        <f t="shared" si="20"/>
        <v>0</v>
      </c>
      <c r="RG21">
        <f t="shared" si="20"/>
        <v>0</v>
      </c>
      <c r="RH21">
        <f t="shared" si="20"/>
        <v>0</v>
      </c>
      <c r="RI21">
        <f t="shared" si="20"/>
        <v>372.2832295577752</v>
      </c>
      <c r="RJ21">
        <f t="shared" si="20"/>
        <v>473.30093421765787</v>
      </c>
      <c r="RK21">
        <f t="shared" si="20"/>
        <v>629.04978688855761</v>
      </c>
      <c r="RL21">
        <f t="shared" si="20"/>
        <v>727.72554976674587</v>
      </c>
      <c r="RM21">
        <f t="shared" si="20"/>
        <v>769.79856431315068</v>
      </c>
      <c r="RN21">
        <f t="shared" si="20"/>
        <v>806.69299474887578</v>
      </c>
      <c r="RO21">
        <f t="shared" si="20"/>
        <v>848.50687241370235</v>
      </c>
      <c r="RP21">
        <f t="shared" si="20"/>
        <v>885.89262908090927</v>
      </c>
      <c r="RR21">
        <f t="shared" si="2"/>
        <v>15.177720000000001</v>
      </c>
      <c r="RS21" s="35">
        <v>0.8</v>
      </c>
      <c r="RT21">
        <f>0.82*RK21+0.18*RL21</f>
        <v>646.8114242066315</v>
      </c>
    </row>
    <row r="22" spans="1:505" x14ac:dyDescent="0.3">
      <c r="A22">
        <v>0</v>
      </c>
      <c r="B22">
        <v>0</v>
      </c>
      <c r="C22">
        <v>9.5159155150417216E-2</v>
      </c>
      <c r="D22">
        <v>-9.3330707775129002E-3</v>
      </c>
      <c r="E22">
        <v>-9.309849557637145E-3</v>
      </c>
      <c r="F22">
        <v>-9.3345064807070725E-3</v>
      </c>
      <c r="G22">
        <v>2.9860761872230045E-2</v>
      </c>
      <c r="H22">
        <v>4.5952932781981405E-2</v>
      </c>
      <c r="I22">
        <v>4.3905330467080096E-2</v>
      </c>
      <c r="J22">
        <v>4.3104355223486407E-2</v>
      </c>
      <c r="K22">
        <v>4.0224828656702058E-2</v>
      </c>
      <c r="L22">
        <v>3.7492293098566713E-2</v>
      </c>
      <c r="M22">
        <v>4.1854795089605094E-2</v>
      </c>
      <c r="N22">
        <v>3.9282191164147509E-2</v>
      </c>
      <c r="O22">
        <v>3.9938218301640752E-2</v>
      </c>
      <c r="P22">
        <v>3.3218831736539757E-2</v>
      </c>
      <c r="Q22">
        <v>4.2219699475273223E-2</v>
      </c>
      <c r="R22">
        <v>4.1857308433546105E-2</v>
      </c>
      <c r="S22">
        <v>4.3738405336135086E-2</v>
      </c>
      <c r="T22">
        <v>3.8937840848874951E-2</v>
      </c>
      <c r="U22">
        <v>0</v>
      </c>
      <c r="V22">
        <v>0</v>
      </c>
      <c r="W22">
        <v>0</v>
      </c>
      <c r="X22">
        <v>0.17443934502446076</v>
      </c>
      <c r="Y22">
        <v>-1.3988633227858194E-2</v>
      </c>
      <c r="Z22">
        <v>-1.3928720426955482E-2</v>
      </c>
      <c r="AA22">
        <v>-1.3916129116349301E-2</v>
      </c>
      <c r="AB22">
        <v>-1.4686557838063862E-3</v>
      </c>
      <c r="AC22">
        <v>7.8786564517291907E-2</v>
      </c>
      <c r="AD22">
        <v>0.102078574216431</v>
      </c>
      <c r="AE22">
        <v>0.11034473443508003</v>
      </c>
      <c r="AF22">
        <v>0.10875264894204523</v>
      </c>
      <c r="AG22">
        <v>0.10917623505780152</v>
      </c>
      <c r="AH22">
        <v>0.11604917827360364</v>
      </c>
      <c r="AI22">
        <v>0.10979820319018259</v>
      </c>
      <c r="AJ22">
        <v>0.1109451619540327</v>
      </c>
      <c r="AK22">
        <v>0.10709265773851338</v>
      </c>
      <c r="AL22">
        <v>0.10583358620751525</v>
      </c>
      <c r="AM22">
        <v>0.10597253369888356</v>
      </c>
      <c r="AN22">
        <v>0.10161974828849073</v>
      </c>
      <c r="AO22">
        <v>0</v>
      </c>
      <c r="AP22">
        <v>0</v>
      </c>
      <c r="AQ22">
        <v>0</v>
      </c>
      <c r="AR22">
        <v>0</v>
      </c>
      <c r="AS22">
        <v>0.12699029648152188</v>
      </c>
      <c r="AT22">
        <v>-1.8656998342837797E-2</v>
      </c>
      <c r="AU22">
        <v>-1.8693724441116978E-2</v>
      </c>
      <c r="AV22">
        <v>-1.8681042618264188E-2</v>
      </c>
      <c r="AW22">
        <v>-1.8693524804076864E-2</v>
      </c>
      <c r="AX22">
        <v>2.8506383269035377E-2</v>
      </c>
      <c r="AY22">
        <v>0.1239414674234382</v>
      </c>
      <c r="AZ22">
        <v>0.17574495197456155</v>
      </c>
      <c r="BA22">
        <v>0.18360091475372911</v>
      </c>
      <c r="BB22">
        <v>0.17144212184463309</v>
      </c>
      <c r="BC22">
        <v>0.18222207106795657</v>
      </c>
      <c r="BD22">
        <v>0.16365188261835448</v>
      </c>
      <c r="BE22">
        <v>0.18055336088853388</v>
      </c>
      <c r="BF22">
        <v>0.17013499753239519</v>
      </c>
      <c r="BG22">
        <v>0.1694176553171878</v>
      </c>
      <c r="BH22">
        <v>0.17598719490584203</v>
      </c>
      <c r="BI22">
        <v>0</v>
      </c>
      <c r="BJ22">
        <v>0</v>
      </c>
      <c r="BK22">
        <v>0</v>
      </c>
      <c r="BL22">
        <v>0</v>
      </c>
      <c r="BM22">
        <v>1.0249832853969607</v>
      </c>
      <c r="BN22">
        <v>0.1491385721918598</v>
      </c>
      <c r="BO22">
        <v>-2.3348652876446874E-2</v>
      </c>
      <c r="BP22">
        <v>-2.342271856527884E-2</v>
      </c>
      <c r="BQ22">
        <v>-2.3326828161987345E-2</v>
      </c>
      <c r="BR22">
        <v>-2.327494320116098E-2</v>
      </c>
      <c r="BS22">
        <v>-2.3357315743739761E-2</v>
      </c>
      <c r="BT22">
        <v>4.7230302616905945E-2</v>
      </c>
      <c r="BU22">
        <v>0.17532831536960519</v>
      </c>
      <c r="BV22">
        <v>0.24236145391332756</v>
      </c>
      <c r="BW22">
        <v>0.24876870117044503</v>
      </c>
      <c r="BX22">
        <v>0.24370449472409217</v>
      </c>
      <c r="BY22">
        <v>0.24098444179040146</v>
      </c>
      <c r="BZ22">
        <v>0.24562058831704328</v>
      </c>
      <c r="CA22">
        <v>0.24728177513676244</v>
      </c>
      <c r="CB22">
        <v>0.24666373501930147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0.43985167301619882</v>
      </c>
      <c r="CI22">
        <v>1.8013257529145933E-2</v>
      </c>
      <c r="CJ22">
        <v>-2.7982393204029218E-2</v>
      </c>
      <c r="CK22">
        <v>-2.8050781559310609E-2</v>
      </c>
      <c r="CL22">
        <v>-2.7990772575624486E-2</v>
      </c>
      <c r="CM22">
        <v>-2.7902489961224925E-2</v>
      </c>
      <c r="CN22">
        <v>-2.8049427499250355E-2</v>
      </c>
      <c r="CO22">
        <v>-1.1790072406464056E-2</v>
      </c>
      <c r="CP22">
        <v>0.13550004272584734</v>
      </c>
      <c r="CQ22">
        <v>0.27400064616161668</v>
      </c>
      <c r="CR22">
        <v>0.29578923897219517</v>
      </c>
      <c r="CS22">
        <v>0.31424007352576555</v>
      </c>
      <c r="CT22">
        <v>0.31820079333108631</v>
      </c>
      <c r="CU22">
        <v>0.32232915175844162</v>
      </c>
      <c r="CV22">
        <v>0.31547858684576952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0.70116497327501415</v>
      </c>
      <c r="DC22">
        <v>0.2098911775766554</v>
      </c>
      <c r="DD22">
        <v>-3.0763057580504939E-2</v>
      </c>
      <c r="DE22">
        <v>-3.08027834670608E-2</v>
      </c>
      <c r="DF22">
        <v>-3.0819837904009727E-2</v>
      </c>
      <c r="DG22">
        <v>-3.0854970124452073E-2</v>
      </c>
      <c r="DH22">
        <v>-3.0875490843833911E-2</v>
      </c>
      <c r="DI22">
        <v>-3.0765715064108346E-2</v>
      </c>
      <c r="DJ22">
        <v>-8.8066296074343451E-4</v>
      </c>
      <c r="DK22">
        <v>5.3756919911089884E-2</v>
      </c>
      <c r="DL22">
        <v>0.26069392060094515</v>
      </c>
      <c r="DM22">
        <v>0.33025929032795814</v>
      </c>
      <c r="DN22">
        <v>0.3439594523707491</v>
      </c>
      <c r="DO22">
        <v>0.33381406751243703</v>
      </c>
      <c r="DP22">
        <v>0.34204447004259853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0.49759552965158538</v>
      </c>
      <c r="DX22">
        <v>2.6372662803961333E-2</v>
      </c>
      <c r="DY22">
        <v>-3.4529838029158912E-2</v>
      </c>
      <c r="DZ22">
        <v>-3.4475651012416141E-2</v>
      </c>
      <c r="EA22">
        <v>-3.4568345934610424E-2</v>
      </c>
      <c r="EB22">
        <v>-3.4641288731503621E-2</v>
      </c>
      <c r="EC22">
        <v>-3.4537644566468115E-2</v>
      </c>
      <c r="ED22">
        <v>-3.4506388006901298E-2</v>
      </c>
      <c r="EE22">
        <v>5.8934250156780004E-3</v>
      </c>
      <c r="EF22">
        <v>0.12644452887509214</v>
      </c>
      <c r="EG22">
        <v>0.34864377119706191</v>
      </c>
      <c r="EH22">
        <v>0.4455136329243507</v>
      </c>
      <c r="EI22">
        <v>0.46231920555450451</v>
      </c>
      <c r="EJ22">
        <v>0.46745574059303169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0.8845165891285085</v>
      </c>
      <c r="ER22">
        <v>0.35788879781367178</v>
      </c>
      <c r="ES22">
        <v>-3.7426663467385914E-2</v>
      </c>
      <c r="ET22">
        <v>-3.7398993465751686E-2</v>
      </c>
      <c r="EU22">
        <v>-3.7165566200850264E-2</v>
      </c>
      <c r="EV22">
        <v>-3.7292774935690103E-2</v>
      </c>
      <c r="EW22">
        <v>-3.7220119784636505E-2</v>
      </c>
      <c r="EX22">
        <v>-3.7325577284173371E-2</v>
      </c>
      <c r="EY22">
        <v>-3.1924046422559103E-2</v>
      </c>
      <c r="EZ22">
        <v>-1.8625243767720814E-2</v>
      </c>
      <c r="FA22">
        <v>0.13389222073125506</v>
      </c>
      <c r="FB22">
        <v>0.45456699176071591</v>
      </c>
      <c r="FC22">
        <v>0.52446413485697874</v>
      </c>
      <c r="FD22">
        <v>0.56662991119807071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1.3550052081479833</v>
      </c>
      <c r="FL22">
        <v>0.59298365101914896</v>
      </c>
      <c r="FM22">
        <v>-1.004029948769382E-2</v>
      </c>
      <c r="FN22">
        <v>-4.012399157015091E-2</v>
      </c>
      <c r="FO22">
        <v>-4.0085546578446846E-2</v>
      </c>
      <c r="FP22">
        <v>-3.9990938042048015E-2</v>
      </c>
      <c r="FQ22">
        <v>-4.0105184322715301E-2</v>
      </c>
      <c r="FR22">
        <v>-4.0204478330588794E-2</v>
      </c>
      <c r="FS22">
        <v>-3.9711693209043969E-2</v>
      </c>
      <c r="FT22">
        <v>-3.9175396242069095E-2</v>
      </c>
      <c r="FU22">
        <v>1.6118716821802458E-2</v>
      </c>
      <c r="FV22">
        <v>0.16683864154211162</v>
      </c>
      <c r="FW22">
        <v>0.50563270666183446</v>
      </c>
      <c r="FX22">
        <v>0.6044306294845988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0.96157631691626433</v>
      </c>
      <c r="GG22">
        <v>0.17305089700499721</v>
      </c>
      <c r="GH22">
        <v>-4.3985503009717014E-2</v>
      </c>
      <c r="GI22">
        <v>-4.3860672078826719E-2</v>
      </c>
      <c r="GJ22">
        <v>-4.3894103468587756E-2</v>
      </c>
      <c r="GK22">
        <v>-4.404122163745814E-2</v>
      </c>
      <c r="GL22">
        <v>-4.3934294577356488E-2</v>
      </c>
      <c r="GM22">
        <v>-4.3225546143836661E-2</v>
      </c>
      <c r="GN22">
        <v>-4.3391022093907522E-2</v>
      </c>
      <c r="GO22">
        <v>-6.9903713945695641E-3</v>
      </c>
      <c r="GP22">
        <v>0.13141120559831759</v>
      </c>
      <c r="GQ22">
        <v>0.30385917114713906</v>
      </c>
      <c r="GR22">
        <v>0.67774393299856794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1.07649197225886</v>
      </c>
      <c r="HA22">
        <v>0.70688256892412538</v>
      </c>
      <c r="HB22">
        <v>-2.0192874149824762E-3</v>
      </c>
      <c r="HC22">
        <v>-4.6583804172547566E-2</v>
      </c>
      <c r="HD22">
        <v>-4.6727392146314266E-2</v>
      </c>
      <c r="HE22">
        <v>-4.6776536815474085E-2</v>
      </c>
      <c r="HF22">
        <v>-4.6790606478235214E-2</v>
      </c>
      <c r="HG22">
        <v>-4.6132355441663525E-2</v>
      </c>
      <c r="HH22">
        <v>-4.6318353054183428E-2</v>
      </c>
      <c r="HI22">
        <v>-4.6063388764985905E-2</v>
      </c>
      <c r="HJ22">
        <v>4.6379847155126356E-3</v>
      </c>
      <c r="HK22">
        <v>0.12173239752658031</v>
      </c>
      <c r="HL22">
        <v>0.22341626653382479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2.6078916884787584</v>
      </c>
      <c r="HU22">
        <v>0.92690513377555139</v>
      </c>
      <c r="HV22">
        <v>0.16994803805015568</v>
      </c>
      <c r="HW22">
        <v>-4.9469732347907552E-2</v>
      </c>
      <c r="HX22">
        <v>-4.9501810691048143E-2</v>
      </c>
      <c r="HY22">
        <v>-4.9640267554525018E-2</v>
      </c>
      <c r="HZ22">
        <v>-4.951135166147904E-2</v>
      </c>
      <c r="IA22">
        <v>-4.8937414438744428E-2</v>
      </c>
      <c r="IB22">
        <v>-4.904697832448672E-2</v>
      </c>
      <c r="IC22">
        <v>-4.913343704542205E-2</v>
      </c>
      <c r="ID22">
        <v>-4.898641356867324E-2</v>
      </c>
      <c r="IE22">
        <v>8.7202645623753655E-2</v>
      </c>
      <c r="IF22">
        <v>0.1696840302084581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1.7925410281250345</v>
      </c>
      <c r="IP22">
        <v>0.85939631722859866</v>
      </c>
      <c r="IQ22">
        <v>1.9098370566417024E-2</v>
      </c>
      <c r="IR22">
        <v>-5.3226382457236321E-2</v>
      </c>
      <c r="IS22">
        <v>-5.3112117873796098E-2</v>
      </c>
      <c r="IT22">
        <v>-5.3169674940083941E-2</v>
      </c>
      <c r="IU22">
        <v>-5.2655609071161832E-2</v>
      </c>
      <c r="IV22">
        <v>-5.2660183268072543E-2</v>
      </c>
      <c r="IW22">
        <v>-5.2568468832406415E-2</v>
      </c>
      <c r="IX22">
        <v>-5.2628027026252418E-2</v>
      </c>
      <c r="IY22">
        <v>-4.7527908183494047E-2</v>
      </c>
      <c r="IZ22">
        <v>8.6380709781880616E-2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2.1931739495712548</v>
      </c>
      <c r="JJ22">
        <v>1.127287993176588</v>
      </c>
      <c r="JK22">
        <v>0.20685432373706267</v>
      </c>
      <c r="JL22">
        <v>-5.591856492417091E-2</v>
      </c>
      <c r="JM22">
        <v>-5.5991497204957816E-2</v>
      </c>
      <c r="JN22">
        <v>-5.5911868701667665E-2</v>
      </c>
      <c r="JO22">
        <v>-5.5563751825785941E-2</v>
      </c>
      <c r="JP22">
        <v>-5.5411899300195834E-2</v>
      </c>
      <c r="JQ22">
        <v>-5.5423432087530415E-2</v>
      </c>
      <c r="JR22">
        <v>-5.5534928669450923E-2</v>
      </c>
      <c r="JS22">
        <v>-5.5476822125143592E-2</v>
      </c>
      <c r="JT22">
        <v>-4.6260899224077043E-2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2.405385137851074</v>
      </c>
      <c r="KE22">
        <v>1.070125756992321</v>
      </c>
      <c r="KF22">
        <v>6.173600964289444E-2</v>
      </c>
      <c r="KG22">
        <v>-5.8814070097505174E-2</v>
      </c>
      <c r="KH22">
        <v>-5.8692755095409721E-2</v>
      </c>
      <c r="KI22">
        <v>-5.8207277143353463E-2</v>
      </c>
      <c r="KJ22">
        <v>-5.8216636802173663E-2</v>
      </c>
      <c r="KK22">
        <v>-5.8231724959590205E-2</v>
      </c>
      <c r="KL22">
        <v>-5.8123920369250057E-2</v>
      </c>
      <c r="KM22">
        <v>-5.813322261797204E-2</v>
      </c>
      <c r="KN22">
        <v>-5.818502533547882E-2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1.933110629030018</v>
      </c>
      <c r="KY22">
        <v>1.5043089164500365</v>
      </c>
      <c r="KZ22">
        <v>0.21710847507624778</v>
      </c>
      <c r="LA22">
        <v>-6.0436673509251332E-2</v>
      </c>
      <c r="LB22">
        <v>-6.2517701639444589E-2</v>
      </c>
      <c r="LC22">
        <v>-6.1909546557708611E-2</v>
      </c>
      <c r="LD22">
        <v>-6.1916607566506521E-2</v>
      </c>
      <c r="LE22">
        <v>-6.1997651223085155E-2</v>
      </c>
      <c r="LF22">
        <v>-6.1853848876867353E-2</v>
      </c>
      <c r="LG22">
        <v>-6.1882440978972275E-2</v>
      </c>
      <c r="LH22">
        <v>-6.1865108303362976E-2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1.6955907809964341</v>
      </c>
      <c r="LT22">
        <v>1.3585791032821315</v>
      </c>
      <c r="LU22">
        <v>0.24696778628912694</v>
      </c>
      <c r="LV22">
        <v>-6.539024065936333E-2</v>
      </c>
      <c r="LW22">
        <v>-6.4727783472051284E-2</v>
      </c>
      <c r="LX22">
        <v>-6.4622602442057767E-2</v>
      </c>
      <c r="LY22">
        <v>-6.46414236908847E-2</v>
      </c>
      <c r="LZ22">
        <v>-6.4561717177944442E-2</v>
      </c>
      <c r="MA22">
        <v>-6.4741835086104565E-2</v>
      </c>
      <c r="MB22">
        <v>-6.4680438271350324E-2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2.0377214374765069</v>
      </c>
      <c r="MN22">
        <v>2.8762285235847203</v>
      </c>
      <c r="MO22">
        <v>1.2839234920471327</v>
      </c>
      <c r="MP22">
        <v>0.29642355918657265</v>
      </c>
      <c r="MQ22">
        <v>-6.7459289353486926E-2</v>
      </c>
      <c r="MR22">
        <v>-6.7513154259868119E-2</v>
      </c>
      <c r="MS22">
        <v>-6.738170390501512E-2</v>
      </c>
      <c r="MT22">
        <v>-6.7626785262096367E-2</v>
      </c>
      <c r="MU22">
        <v>-6.7440517925020385E-2</v>
      </c>
      <c r="MV22">
        <v>-6.7313520365690035E-2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2.1780280863439558</v>
      </c>
      <c r="NI22">
        <v>1.9495794150136752</v>
      </c>
      <c r="NJ22">
        <v>1.5110643216210722</v>
      </c>
      <c r="NK22">
        <v>0.24741414021417635</v>
      </c>
      <c r="NL22">
        <v>-7.1164135847562177E-2</v>
      </c>
      <c r="NM22">
        <v>-7.1285534232282025E-2</v>
      </c>
      <c r="NN22">
        <v>-7.1176034912750444E-2</v>
      </c>
      <c r="NO22">
        <v>-7.1108530611013826E-2</v>
      </c>
      <c r="NP22">
        <v>-7.1140171969906713E-2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2.0607641552055482</v>
      </c>
      <c r="OD22">
        <v>2.0016086986889268</v>
      </c>
      <c r="OE22">
        <v>1.4377345827990233</v>
      </c>
      <c r="OF22">
        <v>0.22079280427299366</v>
      </c>
      <c r="OG22">
        <v>-6.2591258673544606E-2</v>
      </c>
      <c r="OH22">
        <v>-7.3993587417467505E-2</v>
      </c>
      <c r="OI22">
        <v>-7.391129469478995E-2</v>
      </c>
      <c r="OJ22">
        <v>-7.4033670414562325E-2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2.3641127343790544</v>
      </c>
      <c r="OY22">
        <v>1.8675030849456555</v>
      </c>
      <c r="OZ22">
        <v>1.3685744871675227</v>
      </c>
      <c r="PA22">
        <v>0.26893191338715683</v>
      </c>
      <c r="PB22">
        <v>-7.3739809113567797E-2</v>
      </c>
      <c r="PC22">
        <v>-7.6795641378119631E-2</v>
      </c>
      <c r="PD22">
        <v>-7.6696582498126942E-2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2.4909873045644968</v>
      </c>
      <c r="PT22">
        <v>2.0886556651989414</v>
      </c>
      <c r="PU22">
        <v>1.5624118424429005</v>
      </c>
      <c r="PV22">
        <v>0.64758490840017968</v>
      </c>
      <c r="PW22">
        <v>5.4287905983411069E-3</v>
      </c>
      <c r="PX22">
        <v>-8.0319272847302114E-2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1.6658238422941387</v>
      </c>
      <c r="QN22">
        <v>2.4557445712840571</v>
      </c>
      <c r="QO22">
        <v>2.1792329476522703</v>
      </c>
      <c r="QP22">
        <v>1.7340690068477427</v>
      </c>
      <c r="QQ22">
        <v>0.34359002958655432</v>
      </c>
      <c r="QR22">
        <v>6.5065689353291004E-2</v>
      </c>
      <c r="QS22" s="102" t="s">
        <v>39</v>
      </c>
      <c r="QU22">
        <v>21</v>
      </c>
      <c r="QV22" s="35">
        <v>0.83300000000000007</v>
      </c>
      <c r="QW22">
        <f>OK$94</f>
        <v>0</v>
      </c>
      <c r="QX22">
        <f t="shared" ref="QX22:RP22" si="21">OL$94</f>
        <v>0</v>
      </c>
      <c r="QY22">
        <f t="shared" si="21"/>
        <v>0</v>
      </c>
      <c r="QZ22">
        <f t="shared" si="21"/>
        <v>0</v>
      </c>
      <c r="RA22">
        <f t="shared" si="21"/>
        <v>0</v>
      </c>
      <c r="RB22">
        <f t="shared" si="21"/>
        <v>0</v>
      </c>
      <c r="RC22">
        <f t="shared" si="21"/>
        <v>0</v>
      </c>
      <c r="RD22">
        <f t="shared" si="21"/>
        <v>0</v>
      </c>
      <c r="RE22">
        <f t="shared" si="21"/>
        <v>0</v>
      </c>
      <c r="RF22">
        <f t="shared" si="21"/>
        <v>0</v>
      </c>
      <c r="RG22">
        <f t="shared" si="21"/>
        <v>0</v>
      </c>
      <c r="RH22">
        <f t="shared" si="21"/>
        <v>0</v>
      </c>
      <c r="RI22">
        <f t="shared" si="21"/>
        <v>0</v>
      </c>
      <c r="RJ22">
        <f t="shared" si="21"/>
        <v>398.92627558573184</v>
      </c>
      <c r="RK22">
        <f t="shared" si="21"/>
        <v>495.18725939732934</v>
      </c>
      <c r="RL22">
        <f t="shared" si="21"/>
        <v>630.11114094542768</v>
      </c>
      <c r="RM22">
        <f t="shared" si="21"/>
        <v>723.32123752473694</v>
      </c>
      <c r="RN22">
        <f t="shared" si="21"/>
        <v>766.15718593881058</v>
      </c>
      <c r="RO22">
        <f t="shared" si="21"/>
        <v>810.23767174407669</v>
      </c>
      <c r="RP22">
        <f t="shared" si="21"/>
        <v>845.3839933685623</v>
      </c>
      <c r="RR22">
        <f t="shared" si="2"/>
        <v>15.571967700000002</v>
      </c>
      <c r="RS22" s="35">
        <v>0.83300000000000007</v>
      </c>
      <c r="RT22">
        <f>0.43*RK22+0.57*RL22</f>
        <v>572.09387187974539</v>
      </c>
    </row>
    <row r="23" spans="1:505" x14ac:dyDescent="0.3">
      <c r="A23">
        <v>0</v>
      </c>
      <c r="B23">
        <v>0</v>
      </c>
      <c r="C23">
        <v>9.5159155150417202E-2</v>
      </c>
      <c r="D23">
        <v>-9.3330707775129002E-3</v>
      </c>
      <c r="E23">
        <v>-9.309849557637145E-3</v>
      </c>
      <c r="F23">
        <v>-9.3345064807070707E-3</v>
      </c>
      <c r="G23">
        <v>2.9860761872230045E-2</v>
      </c>
      <c r="H23">
        <v>4.5952932781981405E-2</v>
      </c>
      <c r="I23">
        <v>4.3905330467080096E-2</v>
      </c>
      <c r="J23">
        <v>4.31043552234864E-2</v>
      </c>
      <c r="K23">
        <v>4.0224828656702051E-2</v>
      </c>
      <c r="L23">
        <v>3.7492293098566713E-2</v>
      </c>
      <c r="M23">
        <v>4.1854795089605101E-2</v>
      </c>
      <c r="N23">
        <v>3.9282191164147509E-2</v>
      </c>
      <c r="O23">
        <v>3.9938218301640752E-2</v>
      </c>
      <c r="P23">
        <v>3.3218831736539757E-2</v>
      </c>
      <c r="Q23">
        <v>4.2219699475273223E-2</v>
      </c>
      <c r="R23">
        <v>4.1857308433546105E-2</v>
      </c>
      <c r="S23">
        <v>4.3738405336135086E-2</v>
      </c>
      <c r="T23">
        <v>3.8937840848874958E-2</v>
      </c>
      <c r="U23">
        <v>0</v>
      </c>
      <c r="V23">
        <v>0</v>
      </c>
      <c r="W23">
        <v>0</v>
      </c>
      <c r="X23">
        <v>0.17443934502446076</v>
      </c>
      <c r="Y23">
        <v>-1.3988633227858194E-2</v>
      </c>
      <c r="Z23">
        <v>-1.3928720426955482E-2</v>
      </c>
      <c r="AA23">
        <v>-1.3916129116349301E-2</v>
      </c>
      <c r="AB23">
        <v>-1.4686557838063865E-3</v>
      </c>
      <c r="AC23">
        <v>7.8786564517291893E-2</v>
      </c>
      <c r="AD23">
        <v>0.10207857421643102</v>
      </c>
      <c r="AE23">
        <v>0.11034473443508003</v>
      </c>
      <c r="AF23">
        <v>0.10875264894204521</v>
      </c>
      <c r="AG23">
        <v>0.1091762350578015</v>
      </c>
      <c r="AH23">
        <v>0.11604917827360364</v>
      </c>
      <c r="AI23">
        <v>0.10979820319018259</v>
      </c>
      <c r="AJ23">
        <v>0.1109451619540327</v>
      </c>
      <c r="AK23">
        <v>0.1070926577385134</v>
      </c>
      <c r="AL23">
        <v>0.10583358620751525</v>
      </c>
      <c r="AM23">
        <v>0.10597253369888356</v>
      </c>
      <c r="AN23">
        <v>0.10161974828849073</v>
      </c>
      <c r="AO23">
        <v>0</v>
      </c>
      <c r="AP23">
        <v>0</v>
      </c>
      <c r="AQ23">
        <v>0</v>
      </c>
      <c r="AR23">
        <v>0</v>
      </c>
      <c r="AS23">
        <v>0.12699029648152188</v>
      </c>
      <c r="AT23">
        <v>-1.8656998342837797E-2</v>
      </c>
      <c r="AU23">
        <v>-1.8693724441116975E-2</v>
      </c>
      <c r="AV23">
        <v>-1.8681042618264188E-2</v>
      </c>
      <c r="AW23">
        <v>-1.8693524804076867E-2</v>
      </c>
      <c r="AX23">
        <v>2.8506383269035377E-2</v>
      </c>
      <c r="AY23">
        <v>0.12394146742343817</v>
      </c>
      <c r="AZ23">
        <v>0.17574495197456158</v>
      </c>
      <c r="BA23">
        <v>0.18360091475372911</v>
      </c>
      <c r="BB23">
        <v>0.17144212184463309</v>
      </c>
      <c r="BC23">
        <v>0.18222207106795657</v>
      </c>
      <c r="BD23">
        <v>0.16365188261835448</v>
      </c>
      <c r="BE23">
        <v>0.18055336088853388</v>
      </c>
      <c r="BF23">
        <v>0.17013499753239519</v>
      </c>
      <c r="BG23">
        <v>0.1694176553171878</v>
      </c>
      <c r="BH23">
        <v>0.17598719490584203</v>
      </c>
      <c r="BI23">
        <v>0</v>
      </c>
      <c r="BJ23">
        <v>0</v>
      </c>
      <c r="BK23">
        <v>0</v>
      </c>
      <c r="BL23">
        <v>0</v>
      </c>
      <c r="BM23">
        <v>1.0249832853969612</v>
      </c>
      <c r="BN23">
        <v>0.1491385721918598</v>
      </c>
      <c r="BO23">
        <v>-2.3348652876446874E-2</v>
      </c>
      <c r="BP23">
        <v>-2.342271856527884E-2</v>
      </c>
      <c r="BQ23">
        <v>-2.3326828161987345E-2</v>
      </c>
      <c r="BR23">
        <v>-2.327494320116098E-2</v>
      </c>
      <c r="BS23">
        <v>-2.3357315743739761E-2</v>
      </c>
      <c r="BT23">
        <v>4.7230302616905952E-2</v>
      </c>
      <c r="BU23">
        <v>0.17532831536960522</v>
      </c>
      <c r="BV23">
        <v>0.24236145391332756</v>
      </c>
      <c r="BW23">
        <v>0.24876870117044503</v>
      </c>
      <c r="BX23">
        <v>0.24370449472409217</v>
      </c>
      <c r="BY23">
        <v>0.24098444179040146</v>
      </c>
      <c r="BZ23">
        <v>0.24562058831704328</v>
      </c>
      <c r="CA23">
        <v>0.24728177513676247</v>
      </c>
      <c r="CB23">
        <v>0.24666373501930147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0.43985167301619893</v>
      </c>
      <c r="CI23">
        <v>1.801325752914593E-2</v>
      </c>
      <c r="CJ23">
        <v>-2.7982393204029222E-2</v>
      </c>
      <c r="CK23">
        <v>-2.8050781559310612E-2</v>
      </c>
      <c r="CL23">
        <v>-2.7990772575624486E-2</v>
      </c>
      <c r="CM23">
        <v>-2.7902489961224925E-2</v>
      </c>
      <c r="CN23">
        <v>-2.8049427499250355E-2</v>
      </c>
      <c r="CO23">
        <v>-1.1790072406464054E-2</v>
      </c>
      <c r="CP23">
        <v>0.13550004272584734</v>
      </c>
      <c r="CQ23">
        <v>0.27400064616161668</v>
      </c>
      <c r="CR23">
        <v>0.29578923897219517</v>
      </c>
      <c r="CS23">
        <v>0.31424007352576555</v>
      </c>
      <c r="CT23">
        <v>0.31820079333108631</v>
      </c>
      <c r="CU23">
        <v>0.32232915175844162</v>
      </c>
      <c r="CV23">
        <v>0.31547858684576952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0.70116497327501415</v>
      </c>
      <c r="DC23">
        <v>0.2098911775766554</v>
      </c>
      <c r="DD23">
        <v>-3.0763057580504939E-2</v>
      </c>
      <c r="DE23">
        <v>-3.08027834670608E-2</v>
      </c>
      <c r="DF23">
        <v>-3.0819837904009727E-2</v>
      </c>
      <c r="DG23">
        <v>-3.0854970124452073E-2</v>
      </c>
      <c r="DH23">
        <v>-3.0875490843833911E-2</v>
      </c>
      <c r="DI23">
        <v>-3.0765715064108346E-2</v>
      </c>
      <c r="DJ23">
        <v>-8.8066296074342995E-4</v>
      </c>
      <c r="DK23">
        <v>5.3756919911089884E-2</v>
      </c>
      <c r="DL23">
        <v>0.26069392060094515</v>
      </c>
      <c r="DM23">
        <v>0.33025929032795814</v>
      </c>
      <c r="DN23">
        <v>0.3439594523707491</v>
      </c>
      <c r="DO23">
        <v>0.33381406751243703</v>
      </c>
      <c r="DP23">
        <v>0.34204447004259853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0.49759552965158538</v>
      </c>
      <c r="DX23">
        <v>2.6372662803961333E-2</v>
      </c>
      <c r="DY23">
        <v>-3.4529838029158919E-2</v>
      </c>
      <c r="DZ23">
        <v>-3.4475651012416141E-2</v>
      </c>
      <c r="EA23">
        <v>-3.4568345934610424E-2</v>
      </c>
      <c r="EB23">
        <v>-3.4641288731503621E-2</v>
      </c>
      <c r="EC23">
        <v>-3.4537644566468115E-2</v>
      </c>
      <c r="ED23">
        <v>-3.4506388006901298E-2</v>
      </c>
      <c r="EE23">
        <v>5.893425015677997E-3</v>
      </c>
      <c r="EF23">
        <v>0.12644452887509214</v>
      </c>
      <c r="EG23">
        <v>0.34864377119706191</v>
      </c>
      <c r="EH23">
        <v>0.4455136329243507</v>
      </c>
      <c r="EI23">
        <v>0.46231920555450451</v>
      </c>
      <c r="EJ23">
        <v>0.46745574059303169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0.8845165891285085</v>
      </c>
      <c r="ER23">
        <v>0.35788879781367178</v>
      </c>
      <c r="ES23">
        <v>-3.7426663467385921E-2</v>
      </c>
      <c r="ET23">
        <v>-3.7398993465751686E-2</v>
      </c>
      <c r="EU23">
        <v>-3.7165566200850285E-2</v>
      </c>
      <c r="EV23">
        <v>-3.7292774935690116E-2</v>
      </c>
      <c r="EW23">
        <v>-3.7220119784636505E-2</v>
      </c>
      <c r="EX23">
        <v>-3.7325577284173385E-2</v>
      </c>
      <c r="EY23">
        <v>-3.1924046422559117E-2</v>
      </c>
      <c r="EZ23">
        <v>-1.8625243767720814E-2</v>
      </c>
      <c r="FA23">
        <v>0.13389222073125503</v>
      </c>
      <c r="FB23">
        <v>0.45456699176071591</v>
      </c>
      <c r="FC23">
        <v>0.52446413485697874</v>
      </c>
      <c r="FD23">
        <v>0.56662991119807071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1.3550052081479833</v>
      </c>
      <c r="FL23">
        <v>0.59298365101914896</v>
      </c>
      <c r="FM23">
        <v>-1.0040299487693822E-2</v>
      </c>
      <c r="FN23">
        <v>-4.012399157015091E-2</v>
      </c>
      <c r="FO23">
        <v>-4.0085546578446846E-2</v>
      </c>
      <c r="FP23">
        <v>-3.9990938042048015E-2</v>
      </c>
      <c r="FQ23">
        <v>-4.0105184322715301E-2</v>
      </c>
      <c r="FR23">
        <v>-4.0204478330588794E-2</v>
      </c>
      <c r="FS23">
        <v>-3.9711693209043976E-2</v>
      </c>
      <c r="FT23">
        <v>-3.9175396242069102E-2</v>
      </c>
      <c r="FU23">
        <v>1.6118716821802465E-2</v>
      </c>
      <c r="FV23">
        <v>0.16683864154211162</v>
      </c>
      <c r="FW23">
        <v>0.50563270666183446</v>
      </c>
      <c r="FX23">
        <v>0.6044306294845988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0.96157631691626455</v>
      </c>
      <c r="GG23">
        <v>0.17305089700499721</v>
      </c>
      <c r="GH23">
        <v>-4.3985503009717014E-2</v>
      </c>
      <c r="GI23">
        <v>-4.3860672078826719E-2</v>
      </c>
      <c r="GJ23">
        <v>-4.3894103468587756E-2</v>
      </c>
      <c r="GK23">
        <v>-4.404122163745814E-2</v>
      </c>
      <c r="GL23">
        <v>-4.3934294577356495E-2</v>
      </c>
      <c r="GM23">
        <v>-4.3225546143836661E-2</v>
      </c>
      <c r="GN23">
        <v>-4.3391022093907522E-2</v>
      </c>
      <c r="GO23">
        <v>-6.9903713945695632E-3</v>
      </c>
      <c r="GP23">
        <v>0.13141120559831759</v>
      </c>
      <c r="GQ23">
        <v>0.30385917114713906</v>
      </c>
      <c r="GR23">
        <v>0.67774393299856794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1.07649197225886</v>
      </c>
      <c r="HA23">
        <v>0.70688256892412549</v>
      </c>
      <c r="HB23">
        <v>-2.0192874149824709E-3</v>
      </c>
      <c r="HC23">
        <v>-4.6583804172547573E-2</v>
      </c>
      <c r="HD23">
        <v>-4.6727392146314266E-2</v>
      </c>
      <c r="HE23">
        <v>-4.6776536815474085E-2</v>
      </c>
      <c r="HF23">
        <v>-4.6790606478235214E-2</v>
      </c>
      <c r="HG23">
        <v>-4.6132355441663525E-2</v>
      </c>
      <c r="HH23">
        <v>-4.6318353054183428E-2</v>
      </c>
      <c r="HI23">
        <v>-4.6063388764985905E-2</v>
      </c>
      <c r="HJ23">
        <v>4.6379847155126356E-3</v>
      </c>
      <c r="HK23">
        <v>0.12173239752658033</v>
      </c>
      <c r="HL23">
        <v>0.22341626653382479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2.6078916884787589</v>
      </c>
      <c r="HU23">
        <v>0.92690513377555128</v>
      </c>
      <c r="HV23">
        <v>0.16994803805015568</v>
      </c>
      <c r="HW23">
        <v>-4.9469732347907566E-2</v>
      </c>
      <c r="HX23">
        <v>-4.9501810691048143E-2</v>
      </c>
      <c r="HY23">
        <v>-4.9640267554525018E-2</v>
      </c>
      <c r="HZ23">
        <v>-4.9511351661479047E-2</v>
      </c>
      <c r="IA23">
        <v>-4.8937414438744435E-2</v>
      </c>
      <c r="IB23">
        <v>-4.904697832448672E-2</v>
      </c>
      <c r="IC23">
        <v>-4.913343704542205E-2</v>
      </c>
      <c r="ID23">
        <v>-4.898641356867324E-2</v>
      </c>
      <c r="IE23">
        <v>8.7202645623753655E-2</v>
      </c>
      <c r="IF23">
        <v>0.1696840302084581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1.7925410281250338</v>
      </c>
      <c r="IP23">
        <v>0.85939631722859866</v>
      </c>
      <c r="IQ23">
        <v>1.9098370566417021E-2</v>
      </c>
      <c r="IR23">
        <v>-5.3226382457236321E-2</v>
      </c>
      <c r="IS23">
        <v>-5.3112117873796105E-2</v>
      </c>
      <c r="IT23">
        <v>-5.3169674940083941E-2</v>
      </c>
      <c r="IU23">
        <v>-5.2655609071161832E-2</v>
      </c>
      <c r="IV23">
        <v>-5.2660183268072543E-2</v>
      </c>
      <c r="IW23">
        <v>-5.2568468832406415E-2</v>
      </c>
      <c r="IX23">
        <v>-5.2628027026252425E-2</v>
      </c>
      <c r="IY23">
        <v>-4.7527908183494047E-2</v>
      </c>
      <c r="IZ23">
        <v>8.6380709781880616E-2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2.1931739495712552</v>
      </c>
      <c r="JJ23">
        <v>1.1272879931765882</v>
      </c>
      <c r="JK23">
        <v>0.20685432373706267</v>
      </c>
      <c r="JL23">
        <v>-5.5918564924170917E-2</v>
      </c>
      <c r="JM23">
        <v>-5.5991497204957816E-2</v>
      </c>
      <c r="JN23">
        <v>-5.5911868701667665E-2</v>
      </c>
      <c r="JO23">
        <v>-5.5563751825785941E-2</v>
      </c>
      <c r="JP23">
        <v>-5.5411899300195834E-2</v>
      </c>
      <c r="JQ23">
        <v>-5.5423432087530415E-2</v>
      </c>
      <c r="JR23">
        <v>-5.5534928669450923E-2</v>
      </c>
      <c r="JS23">
        <v>-5.5476822125143592E-2</v>
      </c>
      <c r="JT23">
        <v>-4.6260899224077043E-2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2.405385137851074</v>
      </c>
      <c r="KE23">
        <v>1.0701257569923213</v>
      </c>
      <c r="KF23">
        <v>6.173600964289444E-2</v>
      </c>
      <c r="KG23">
        <v>-5.8814070097505174E-2</v>
      </c>
      <c r="KH23">
        <v>-5.8692755095409721E-2</v>
      </c>
      <c r="KI23">
        <v>-5.8207277143353463E-2</v>
      </c>
      <c r="KJ23">
        <v>-5.8216636802173677E-2</v>
      </c>
      <c r="KK23">
        <v>-5.8231724959590205E-2</v>
      </c>
      <c r="KL23">
        <v>-5.8123920369250057E-2</v>
      </c>
      <c r="KM23">
        <v>-5.8133222617972054E-2</v>
      </c>
      <c r="KN23">
        <v>-5.818502533547882E-2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1.933110629030018</v>
      </c>
      <c r="KY23">
        <v>1.5043089164500365</v>
      </c>
      <c r="KZ23">
        <v>0.21710847507624773</v>
      </c>
      <c r="LA23">
        <v>-6.0436673509251332E-2</v>
      </c>
      <c r="LB23">
        <v>-6.2517701639444589E-2</v>
      </c>
      <c r="LC23">
        <v>-6.1909546557708611E-2</v>
      </c>
      <c r="LD23">
        <v>-6.1916607566506521E-2</v>
      </c>
      <c r="LE23">
        <v>-6.1997651223085155E-2</v>
      </c>
      <c r="LF23">
        <v>-6.1853848876867346E-2</v>
      </c>
      <c r="LG23">
        <v>-6.1882440978972275E-2</v>
      </c>
      <c r="LH23">
        <v>-6.1865108303362976E-2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1.6955907809964343</v>
      </c>
      <c r="LT23">
        <v>1.3585791032821317</v>
      </c>
      <c r="LU23">
        <v>0.24696778628912694</v>
      </c>
      <c r="LV23">
        <v>-6.539024065936333E-2</v>
      </c>
      <c r="LW23">
        <v>-6.4727783472051284E-2</v>
      </c>
      <c r="LX23">
        <v>-6.462260244205778E-2</v>
      </c>
      <c r="LY23">
        <v>-6.46414236908847E-2</v>
      </c>
      <c r="LZ23">
        <v>-6.4561717177944442E-2</v>
      </c>
      <c r="MA23">
        <v>-6.4741835086104565E-2</v>
      </c>
      <c r="MB23">
        <v>-6.4680438271350324E-2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2.0377214374765074</v>
      </c>
      <c r="MN23">
        <v>2.8762285235847203</v>
      </c>
      <c r="MO23">
        <v>1.2839234920471327</v>
      </c>
      <c r="MP23">
        <v>0.29642355918657265</v>
      </c>
      <c r="MQ23">
        <v>-6.7459289353486926E-2</v>
      </c>
      <c r="MR23">
        <v>-6.7513154259868119E-2</v>
      </c>
      <c r="MS23">
        <v>-6.7381703905015106E-2</v>
      </c>
      <c r="MT23">
        <v>-6.7626785262096367E-2</v>
      </c>
      <c r="MU23">
        <v>-6.7440517925020385E-2</v>
      </c>
      <c r="MV23">
        <v>-6.7313520365690035E-2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2.1780280863439558</v>
      </c>
      <c r="NI23">
        <v>1.9495794150136747</v>
      </c>
      <c r="NJ23">
        <v>1.511064321621072</v>
      </c>
      <c r="NK23">
        <v>0.24741414021417635</v>
      </c>
      <c r="NL23">
        <v>-7.1164135847562177E-2</v>
      </c>
      <c r="NM23">
        <v>-7.1285534232282025E-2</v>
      </c>
      <c r="NN23">
        <v>-7.1176034912750444E-2</v>
      </c>
      <c r="NO23">
        <v>-7.1108530611013826E-2</v>
      </c>
      <c r="NP23">
        <v>-7.1140171969906713E-2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2.0607641552055482</v>
      </c>
      <c r="OD23">
        <v>2.0016086986889268</v>
      </c>
      <c r="OE23">
        <v>1.4377345827990238</v>
      </c>
      <c r="OF23">
        <v>0.22079280427299366</v>
      </c>
      <c r="OG23">
        <v>-6.2591258673544606E-2</v>
      </c>
      <c r="OH23">
        <v>-7.3993587417467505E-2</v>
      </c>
      <c r="OI23">
        <v>-7.391129469478995E-2</v>
      </c>
      <c r="OJ23">
        <v>-7.4033670414562339E-2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2.3641127343790544</v>
      </c>
      <c r="OY23">
        <v>1.8675030849456558</v>
      </c>
      <c r="OZ23">
        <v>1.3685744871675225</v>
      </c>
      <c r="PA23">
        <v>0.26893191338715683</v>
      </c>
      <c r="PB23">
        <v>-7.3739809113567797E-2</v>
      </c>
      <c r="PC23">
        <v>-7.6795641378119631E-2</v>
      </c>
      <c r="PD23">
        <v>-7.6696582498126942E-2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2.4909873045644968</v>
      </c>
      <c r="PT23">
        <v>2.0886556651989414</v>
      </c>
      <c r="PU23">
        <v>1.5624118424429005</v>
      </c>
      <c r="PV23">
        <v>0.64758490840017968</v>
      </c>
      <c r="PW23">
        <v>5.4287905983410991E-3</v>
      </c>
      <c r="PX23">
        <v>-8.0319272847302114E-2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1.6658238422941387</v>
      </c>
      <c r="QN23">
        <v>2.4557445712840571</v>
      </c>
      <c r="QO23">
        <v>2.1792329476522703</v>
      </c>
      <c r="QP23">
        <v>1.7340690068477427</v>
      </c>
      <c r="QQ23">
        <v>0.34359002958655432</v>
      </c>
      <c r="QR23">
        <v>6.506568935329099E-2</v>
      </c>
      <c r="QS23" s="102" t="s">
        <v>41</v>
      </c>
      <c r="QU23">
        <v>22</v>
      </c>
      <c r="QV23" s="35">
        <v>0.8660000000000001</v>
      </c>
      <c r="QW23">
        <f>PE$94</f>
        <v>0</v>
      </c>
      <c r="QX23">
        <f t="shared" ref="QX23:RP23" si="22">PF$94</f>
        <v>0</v>
      </c>
      <c r="QY23">
        <f t="shared" si="22"/>
        <v>0</v>
      </c>
      <c r="QZ23">
        <f t="shared" si="22"/>
        <v>0</v>
      </c>
      <c r="RA23">
        <f t="shared" si="22"/>
        <v>0</v>
      </c>
      <c r="RB23">
        <f t="shared" si="22"/>
        <v>0</v>
      </c>
      <c r="RC23">
        <f t="shared" si="22"/>
        <v>0</v>
      </c>
      <c r="RD23">
        <f t="shared" si="22"/>
        <v>0</v>
      </c>
      <c r="RE23">
        <f t="shared" si="22"/>
        <v>0</v>
      </c>
      <c r="RF23">
        <f t="shared" si="22"/>
        <v>0</v>
      </c>
      <c r="RG23">
        <f t="shared" si="22"/>
        <v>0</v>
      </c>
      <c r="RH23">
        <f t="shared" si="22"/>
        <v>0</v>
      </c>
      <c r="RI23">
        <f t="shared" si="22"/>
        <v>0</v>
      </c>
      <c r="RJ23">
        <f t="shared" si="22"/>
        <v>0</v>
      </c>
      <c r="RK23">
        <f t="shared" si="22"/>
        <v>374.96435935983402</v>
      </c>
      <c r="RL23">
        <f t="shared" si="22"/>
        <v>471.89789099843711</v>
      </c>
      <c r="RM23">
        <f t="shared" si="22"/>
        <v>622.64204077893237</v>
      </c>
      <c r="RN23">
        <f t="shared" si="22"/>
        <v>710.59001637377287</v>
      </c>
      <c r="RO23">
        <f t="shared" si="22"/>
        <v>752.04594273525265</v>
      </c>
      <c r="RP23">
        <f t="shared" si="22"/>
        <v>788.97034405024692</v>
      </c>
      <c r="RR23">
        <f t="shared" si="2"/>
        <v>15.966215400000001</v>
      </c>
      <c r="RS23" s="35">
        <v>0.8660000000000001</v>
      </c>
      <c r="RT23">
        <f>0.03*RK23+0.97*RL23</f>
        <v>468.989885049279</v>
      </c>
    </row>
    <row r="24" spans="1:505" x14ac:dyDescent="0.3">
      <c r="A24">
        <v>0</v>
      </c>
      <c r="B24">
        <v>0</v>
      </c>
      <c r="C24">
        <v>5.429879595185555E-2</v>
      </c>
      <c r="D24">
        <v>-5.0331917407301745E-2</v>
      </c>
      <c r="E24">
        <v>-5.0206688685828921E-2</v>
      </c>
      <c r="F24">
        <v>-5.0339659949527438E-2</v>
      </c>
      <c r="G24">
        <v>-1.1111798446571225E-2</v>
      </c>
      <c r="H24">
        <v>4.454545031269885E-3</v>
      </c>
      <c r="I24">
        <v>2.4806201827435623E-3</v>
      </c>
      <c r="J24">
        <v>2.0545757017509519E-3</v>
      </c>
      <c r="K24">
        <v>-7.1641882761427033E-4</v>
      </c>
      <c r="L24">
        <v>-3.3584463339017758E-3</v>
      </c>
      <c r="M24">
        <v>5.5817755083580566E-4</v>
      </c>
      <c r="N24">
        <v>-1.86552887446112E-3</v>
      </c>
      <c r="O24">
        <v>-5.0404845661039532E-4</v>
      </c>
      <c r="P24">
        <v>-7.0334336113503215E-3</v>
      </c>
      <c r="Q24">
        <v>1.3513736082617614E-3</v>
      </c>
      <c r="R24">
        <v>1.0741777668744261E-3</v>
      </c>
      <c r="S24">
        <v>2.8010663623148834E-3</v>
      </c>
      <c r="T24">
        <v>-1.8742918836465727E-3</v>
      </c>
      <c r="U24">
        <v>0</v>
      </c>
      <c r="V24">
        <v>0</v>
      </c>
      <c r="W24">
        <v>0</v>
      </c>
      <c r="X24">
        <v>0.11306219317313734</v>
      </c>
      <c r="Y24">
        <v>-7.5438700621663773E-2</v>
      </c>
      <c r="Z24">
        <v>-7.511559944536704E-2</v>
      </c>
      <c r="AA24">
        <v>-7.5047696306026562E-2</v>
      </c>
      <c r="AB24">
        <v>-6.3163941652796401E-2</v>
      </c>
      <c r="AC24">
        <v>1.7219986712017514E-2</v>
      </c>
      <c r="AD24">
        <v>4.078275913083524E-2</v>
      </c>
      <c r="AE24">
        <v>4.8847673317195195E-2</v>
      </c>
      <c r="AF24">
        <v>4.7252900656359065E-2</v>
      </c>
      <c r="AG24">
        <v>4.7894759631034525E-2</v>
      </c>
      <c r="AH24">
        <v>5.4045622671995856E-2</v>
      </c>
      <c r="AI24">
        <v>4.8694225529960188E-2</v>
      </c>
      <c r="AJ24">
        <v>5.000381249870138E-2</v>
      </c>
      <c r="AK24">
        <v>4.6198634169176175E-2</v>
      </c>
      <c r="AL24">
        <v>4.5012199653143292E-2</v>
      </c>
      <c r="AM24">
        <v>4.5306749589843522E-2</v>
      </c>
      <c r="AN24">
        <v>4.0653816423476007E-2</v>
      </c>
      <c r="AO24">
        <v>0</v>
      </c>
      <c r="AP24">
        <v>0</v>
      </c>
      <c r="AQ24">
        <v>0</v>
      </c>
      <c r="AR24">
        <v>0</v>
      </c>
      <c r="AS24">
        <v>4.5064085058797693E-2</v>
      </c>
      <c r="AT24">
        <v>-0.1006145267774467</v>
      </c>
      <c r="AU24">
        <v>-0.10081258537888078</v>
      </c>
      <c r="AV24">
        <v>-0.10074419411992469</v>
      </c>
      <c r="AW24">
        <v>-0.10081150876484303</v>
      </c>
      <c r="AX24">
        <v>-5.3396740438556974E-2</v>
      </c>
      <c r="AY24">
        <v>4.195978966391517E-2</v>
      </c>
      <c r="AZ24">
        <v>9.3655586727460868E-2</v>
      </c>
      <c r="BA24">
        <v>0.10162670566193312</v>
      </c>
      <c r="BB24">
        <v>8.9413563137311788E-2</v>
      </c>
      <c r="BC24">
        <v>0.10053206330937674</v>
      </c>
      <c r="BD24">
        <v>8.2814617560057244E-2</v>
      </c>
      <c r="BE24">
        <v>9.9271600007516017E-2</v>
      </c>
      <c r="BF24">
        <v>8.9054048963557342E-2</v>
      </c>
      <c r="BG24">
        <v>8.8242700288942294E-2</v>
      </c>
      <c r="BH24">
        <v>9.4692790674400798E-2</v>
      </c>
      <c r="BI24">
        <v>0</v>
      </c>
      <c r="BJ24">
        <v>0</v>
      </c>
      <c r="BK24">
        <v>0</v>
      </c>
      <c r="BL24">
        <v>0</v>
      </c>
      <c r="BM24">
        <v>0.9226091757252376</v>
      </c>
      <c r="BN24">
        <v>4.6665156254472109E-2</v>
      </c>
      <c r="BO24">
        <v>-0.12591594944083839</v>
      </c>
      <c r="BP24">
        <v>-0.12631537511989646</v>
      </c>
      <c r="BQ24">
        <v>-0.12579825187357443</v>
      </c>
      <c r="BR24">
        <v>-0.12551844369197515</v>
      </c>
      <c r="BS24">
        <v>-0.12596266704659628</v>
      </c>
      <c r="BT24">
        <v>-5.5364951377575092E-2</v>
      </c>
      <c r="BU24">
        <v>7.2568378242827983E-2</v>
      </c>
      <c r="BV24">
        <v>0.13995590405807445</v>
      </c>
      <c r="BW24">
        <v>0.14742767032368079</v>
      </c>
      <c r="BX24">
        <v>0.14191246078662023</v>
      </c>
      <c r="BY24">
        <v>0.13962241714581217</v>
      </c>
      <c r="BZ24">
        <v>0.14435626606126367</v>
      </c>
      <c r="CA24">
        <v>0.1455534337973397</v>
      </c>
      <c r="CB24">
        <v>0.14521972253710611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0.31699528921276726</v>
      </c>
      <c r="CI24">
        <v>-0.10485390125381286</v>
      </c>
      <c r="CJ24">
        <v>-0.15090504906458599</v>
      </c>
      <c r="CK24">
        <v>-0.15127385769485346</v>
      </c>
      <c r="CL24">
        <v>-0.15095023781854627</v>
      </c>
      <c r="CM24">
        <v>-0.15047414229089157</v>
      </c>
      <c r="CN24">
        <v>-0.15126655544238576</v>
      </c>
      <c r="CO24">
        <v>-0.13512671590673178</v>
      </c>
      <c r="CP24">
        <v>1.1995549072363816E-2</v>
      </c>
      <c r="CQ24">
        <v>0.15218581401500933</v>
      </c>
      <c r="CR24">
        <v>0.17439178787791854</v>
      </c>
      <c r="CS24">
        <v>0.19234778259126775</v>
      </c>
      <c r="CT24">
        <v>0.19607179896034369</v>
      </c>
      <c r="CU24">
        <v>0.20004451015643787</v>
      </c>
      <c r="CV24">
        <v>0.19328028459826138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0.56666417928749235</v>
      </c>
      <c r="DC24">
        <v>7.4365673323848289E-2</v>
      </c>
      <c r="DD24">
        <v>-0.16590077480915155</v>
      </c>
      <c r="DE24">
        <v>-0.16611501084022076</v>
      </c>
      <c r="DF24">
        <v>-0.16620698298233808</v>
      </c>
      <c r="DG24">
        <v>-0.16639644602829512</v>
      </c>
      <c r="DH24">
        <v>-0.16650711133639004</v>
      </c>
      <c r="DI24">
        <v>-0.16591510623858421</v>
      </c>
      <c r="DJ24">
        <v>-0.13649873426600515</v>
      </c>
      <c r="DK24">
        <v>-8.0215639039257464E-2</v>
      </c>
      <c r="DL24">
        <v>0.12665936788618978</v>
      </c>
      <c r="DM24">
        <v>0.19543530490024463</v>
      </c>
      <c r="DN24">
        <v>0.20961079858502812</v>
      </c>
      <c r="DO24">
        <v>0.20020170368508186</v>
      </c>
      <c r="DP24">
        <v>0.20732776504335712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0.34591267983866392</v>
      </c>
      <c r="DX24">
        <v>-0.12542529530713165</v>
      </c>
      <c r="DY24">
        <v>-0.18621448365724988</v>
      </c>
      <c r="DZ24">
        <v>-0.18592226081695848</v>
      </c>
      <c r="EA24">
        <v>-0.18642215129022055</v>
      </c>
      <c r="EB24">
        <v>-0.18681552137346585</v>
      </c>
      <c r="EC24">
        <v>-0.18625658319773869</v>
      </c>
      <c r="ED24">
        <v>-0.18608802103721758</v>
      </c>
      <c r="EE24">
        <v>-0.1444585027344287</v>
      </c>
      <c r="EF24">
        <v>-2.4063344512120208E-2</v>
      </c>
      <c r="EG24">
        <v>0.19874085293653174</v>
      </c>
      <c r="EH24">
        <v>0.29510707146067655</v>
      </c>
      <c r="EI24">
        <v>0.31215253739626797</v>
      </c>
      <c r="EJ24">
        <v>0.31732898370866053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0.72121978310559964</v>
      </c>
      <c r="ER24">
        <v>0.1937956380815386</v>
      </c>
      <c r="ES24">
        <v>-0.20183664941340257</v>
      </c>
      <c r="ET24">
        <v>-0.20168742904744666</v>
      </c>
      <c r="EU24">
        <v>-0.2004285891545855</v>
      </c>
      <c r="EV24">
        <v>-0.20111460768890033</v>
      </c>
      <c r="EW24">
        <v>-0.20072278883857556</v>
      </c>
      <c r="EX24">
        <v>-0.20129150606822072</v>
      </c>
      <c r="EY24">
        <v>-0.19473697327336267</v>
      </c>
      <c r="EZ24">
        <v>-0.18104949744560508</v>
      </c>
      <c r="FA24">
        <v>-2.8731587639868723E-2</v>
      </c>
      <c r="FB24">
        <v>0.29221675039356992</v>
      </c>
      <c r="FC24">
        <v>0.3622876082631723</v>
      </c>
      <c r="FD24">
        <v>0.40351961714908513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1.1803130350674909</v>
      </c>
      <c r="FL24">
        <v>0.41722968618195733</v>
      </c>
      <c r="FM24">
        <v>-0.18585274976072924</v>
      </c>
      <c r="FN24">
        <v>-0.21638295453902803</v>
      </c>
      <c r="FO24">
        <v>-0.21617562619090966</v>
      </c>
      <c r="FP24">
        <v>-0.2156654158696161</v>
      </c>
      <c r="FQ24">
        <v>-0.21628152974035758</v>
      </c>
      <c r="FR24">
        <v>-0.21681700813996113</v>
      </c>
      <c r="FS24">
        <v>-0.21415948837734441</v>
      </c>
      <c r="FT24">
        <v>-0.21360963981681552</v>
      </c>
      <c r="FU24">
        <v>-0.15846587822081246</v>
      </c>
      <c r="FV24">
        <v>-8.1032372269513094E-3</v>
      </c>
      <c r="FW24">
        <v>0.33080800498406832</v>
      </c>
      <c r="FX24">
        <v>0.43038453051163983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0.76914909957003363</v>
      </c>
      <c r="GG24">
        <v>-1.9284212770884407E-2</v>
      </c>
      <c r="GH24">
        <v>-0.2372075340881169</v>
      </c>
      <c r="GI24">
        <v>-0.23653433871081567</v>
      </c>
      <c r="GJ24">
        <v>-0.23671462941988405</v>
      </c>
      <c r="GK24">
        <v>-0.23750801668772092</v>
      </c>
      <c r="GL24">
        <v>-0.2369313743278868</v>
      </c>
      <c r="GM24">
        <v>-0.23310919527569068</v>
      </c>
      <c r="GN24">
        <v>-0.23400158343500141</v>
      </c>
      <c r="GO24">
        <v>-0.19876121222673887</v>
      </c>
      <c r="GP24">
        <v>-6.0228487631996994E-2</v>
      </c>
      <c r="GQ24">
        <v>0.11370612363321778</v>
      </c>
      <c r="GR24">
        <v>0.4872435216232282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0.8696538844680709</v>
      </c>
      <c r="HA24">
        <v>0.5023834711191657</v>
      </c>
      <c r="HB24">
        <v>-0.20663404189087711</v>
      </c>
      <c r="HC24">
        <v>-0.25121980107338115</v>
      </c>
      <c r="HD24">
        <v>-0.25199415050333729</v>
      </c>
      <c r="HE24">
        <v>-0.25225918068344944</v>
      </c>
      <c r="HF24">
        <v>-0.25233505636476816</v>
      </c>
      <c r="HG24">
        <v>-0.24878520256039921</v>
      </c>
      <c r="HH24">
        <v>-0.24978826111363192</v>
      </c>
      <c r="HI24">
        <v>-0.2484132751254596</v>
      </c>
      <c r="HJ24">
        <v>-0.19849170698577315</v>
      </c>
      <c r="HK24">
        <v>-8.0831022417257675E-2</v>
      </c>
      <c r="HL24">
        <v>2.0616026925216812E-2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2.390805226859261</v>
      </c>
      <c r="HU24">
        <v>0.70871066727470755</v>
      </c>
      <c r="HV24">
        <v>-4.7708816680218841E-2</v>
      </c>
      <c r="HW24">
        <v>-0.2667831994476445</v>
      </c>
      <c r="HX24">
        <v>-0.26695619336958115</v>
      </c>
      <c r="HY24">
        <v>-0.26770287145476002</v>
      </c>
      <c r="HZ24">
        <v>-0.26700764646011921</v>
      </c>
      <c r="IA24">
        <v>-0.26391248500894315</v>
      </c>
      <c r="IB24">
        <v>-0.26450334739276771</v>
      </c>
      <c r="IC24">
        <v>-0.26496960692352606</v>
      </c>
      <c r="ID24">
        <v>-0.26417673031677374</v>
      </c>
      <c r="IE24">
        <v>-0.12743741514246182</v>
      </c>
      <c r="IF24">
        <v>-4.5136366976859917E-2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1.5576863182580218</v>
      </c>
      <c r="IP24">
        <v>0.62484000746289381</v>
      </c>
      <c r="IQ24">
        <v>-0.21518582764469973</v>
      </c>
      <c r="IR24">
        <v>-0.2870422768229528</v>
      </c>
      <c r="IS24">
        <v>-0.28642606424797157</v>
      </c>
      <c r="IT24">
        <v>-0.28673646128402391</v>
      </c>
      <c r="IU24">
        <v>-0.28396417749090824</v>
      </c>
      <c r="IV24">
        <v>-0.28398884548139108</v>
      </c>
      <c r="IW24">
        <v>-0.28349424263190576</v>
      </c>
      <c r="IX24">
        <v>-0.28381543146300392</v>
      </c>
      <c r="IY24">
        <v>-0.27870196582436013</v>
      </c>
      <c r="IZ24">
        <v>-0.14482371416014642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1.9488097498071932</v>
      </c>
      <c r="JJ24">
        <v>0.88162983028047803</v>
      </c>
      <c r="JK24">
        <v>-3.9390930871219768E-2</v>
      </c>
      <c r="JL24">
        <v>-0.3015608322696357</v>
      </c>
      <c r="JM24">
        <v>-0.30195414564102252</v>
      </c>
      <c r="JN24">
        <v>-0.30152472049827883</v>
      </c>
      <c r="JO24">
        <v>-0.29964737591763108</v>
      </c>
      <c r="JP24">
        <v>-0.29882845694034171</v>
      </c>
      <c r="JQ24">
        <v>-0.29889065161489586</v>
      </c>
      <c r="JR24">
        <v>-0.29949193675311003</v>
      </c>
      <c r="JS24">
        <v>-0.29917857646059565</v>
      </c>
      <c r="JT24">
        <v>-0.29019069093089306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2.1493992700837961</v>
      </c>
      <c r="KE24">
        <v>0.81097750831061166</v>
      </c>
      <c r="KF24">
        <v>-0.19686056631124593</v>
      </c>
      <c r="KG24">
        <v>-0.31717587802583141</v>
      </c>
      <c r="KH24">
        <v>-0.31652164355024537</v>
      </c>
      <c r="KI24">
        <v>-0.31390353030879908</v>
      </c>
      <c r="KJ24">
        <v>-0.3139540056117221</v>
      </c>
      <c r="KK24">
        <v>-0.31403537388921832</v>
      </c>
      <c r="KL24">
        <v>-0.31345399913416988</v>
      </c>
      <c r="KM24">
        <v>-0.31350416483263482</v>
      </c>
      <c r="KN24">
        <v>-0.31378352948776106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1.6567783490993337</v>
      </c>
      <c r="KY24">
        <v>1.2302485987108291</v>
      </c>
      <c r="KZ24">
        <v>-5.7717646925900999E-2</v>
      </c>
      <c r="LA24">
        <v>-0.33567630335106796</v>
      </c>
      <c r="LB24">
        <v>-0.33714903384129014</v>
      </c>
      <c r="LC24">
        <v>-0.33386934036478555</v>
      </c>
      <c r="LD24">
        <v>-0.33390741937651713</v>
      </c>
      <c r="LE24">
        <v>-0.33434447623878061</v>
      </c>
      <c r="LF24">
        <v>-0.33356897072882019</v>
      </c>
      <c r="LG24">
        <v>-0.33372316385088591</v>
      </c>
      <c r="LH24">
        <v>-0.33362969120742181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1.4098281313502421</v>
      </c>
      <c r="LT24">
        <v>1.07235123427763</v>
      </c>
      <c r="LU24">
        <v>-4.0336858775307752E-2</v>
      </c>
      <c r="LV24">
        <v>-0.35264022641299525</v>
      </c>
      <c r="LW24">
        <v>-0.34906768943856264</v>
      </c>
      <c r="LX24">
        <v>-0.34850046316966893</v>
      </c>
      <c r="LY24">
        <v>-0.34860196347584288</v>
      </c>
      <c r="LZ24">
        <v>-0.34817211763820038</v>
      </c>
      <c r="MA24">
        <v>-0.34914346778577821</v>
      </c>
      <c r="MB24">
        <v>-0.34881236353478251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1.7437331705899428</v>
      </c>
      <c r="MN24">
        <v>2.5775439317538145</v>
      </c>
      <c r="MO24">
        <v>0.9849434312389912</v>
      </c>
      <c r="MP24">
        <v>-2.0812092038545349E-3</v>
      </c>
      <c r="MQ24">
        <v>-0.36379831044201921</v>
      </c>
      <c r="MR24">
        <v>-0.36408879618714601</v>
      </c>
      <c r="MS24">
        <v>-0.36337990320204594</v>
      </c>
      <c r="MT24">
        <v>-0.36470159194916302</v>
      </c>
      <c r="MU24">
        <v>-0.36369707880993146</v>
      </c>
      <c r="MV24">
        <v>-0.36301219911497151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1.8650632902978834</v>
      </c>
      <c r="NI24">
        <v>1.6334356336339073</v>
      </c>
      <c r="NJ24">
        <v>1.1957169019385385</v>
      </c>
      <c r="NK24">
        <v>-6.5010473977424543E-2</v>
      </c>
      <c r="NL24">
        <v>-0.38377801832078184</v>
      </c>
      <c r="NM24">
        <v>-0.38443270246694949</v>
      </c>
      <c r="NN24">
        <v>-0.38384218827947575</v>
      </c>
      <c r="NO24">
        <v>-0.38347814722368195</v>
      </c>
      <c r="NP24">
        <v>-0.38364878455199686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1.7354214320748209</v>
      </c>
      <c r="OD24">
        <v>1.6736842449905427</v>
      </c>
      <c r="OE24">
        <v>1.1130360945914517</v>
      </c>
      <c r="OF24">
        <v>-0.10392684847480449</v>
      </c>
      <c r="OG24">
        <v>-0.38653328635905104</v>
      </c>
      <c r="OH24">
        <v>-0.39903684642991433</v>
      </c>
      <c r="OI24">
        <v>-0.39859305353261748</v>
      </c>
      <c r="OJ24">
        <v>-0.39925300830710436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2.0249675908981346</v>
      </c>
      <c r="OY24">
        <v>1.5316597898715345</v>
      </c>
      <c r="OZ24">
        <v>1.0316463079429399</v>
      </c>
      <c r="PA24">
        <v>-6.8174431604028252E-2</v>
      </c>
      <c r="PB24">
        <v>-0.41140275970894763</v>
      </c>
      <c r="PC24">
        <v>-0.41414792314628762</v>
      </c>
      <c r="PD24">
        <v>-0.4136137127577556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2.1527686958396504</v>
      </c>
      <c r="PT24">
        <v>1.7364626964733028</v>
      </c>
      <c r="PU24">
        <v>1.2090109242062821</v>
      </c>
      <c r="PV24">
        <v>0.29483434751614795</v>
      </c>
      <c r="PW24">
        <v>-0.34753933195639308</v>
      </c>
      <c r="PX24">
        <v>-0.43315036428366471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1.4198238422941383</v>
      </c>
      <c r="QN24">
        <v>2.0995159001915309</v>
      </c>
      <c r="QO24">
        <v>1.8150330339859679</v>
      </c>
      <c r="QP24">
        <v>1.3691559850265613</v>
      </c>
      <c r="QQ24">
        <v>-2.2752516720217438E-2</v>
      </c>
      <c r="QR24">
        <v>-0.29990355845412475</v>
      </c>
      <c r="QS24" s="102" t="s">
        <v>43</v>
      </c>
      <c r="QU24">
        <v>23</v>
      </c>
      <c r="QV24" s="35">
        <v>0.9</v>
      </c>
      <c r="QW24">
        <f>PY$94</f>
        <v>0</v>
      </c>
      <c r="QX24">
        <f t="shared" ref="QX24:RP24" si="23">PZ$94</f>
        <v>0</v>
      </c>
      <c r="QY24">
        <f t="shared" si="23"/>
        <v>0</v>
      </c>
      <c r="QZ24">
        <f t="shared" si="23"/>
        <v>0</v>
      </c>
      <c r="RA24">
        <f t="shared" si="23"/>
        <v>0</v>
      </c>
      <c r="RB24">
        <f t="shared" si="23"/>
        <v>0</v>
      </c>
      <c r="RC24">
        <f t="shared" si="23"/>
        <v>0</v>
      </c>
      <c r="RD24">
        <f t="shared" si="23"/>
        <v>0</v>
      </c>
      <c r="RE24">
        <f t="shared" si="23"/>
        <v>0</v>
      </c>
      <c r="RF24">
        <f t="shared" si="23"/>
        <v>0</v>
      </c>
      <c r="RG24">
        <f t="shared" si="23"/>
        <v>0</v>
      </c>
      <c r="RH24">
        <f t="shared" si="23"/>
        <v>0</v>
      </c>
      <c r="RI24">
        <f t="shared" si="23"/>
        <v>0</v>
      </c>
      <c r="RJ24">
        <f t="shared" si="23"/>
        <v>0</v>
      </c>
      <c r="RK24">
        <f t="shared" si="23"/>
        <v>188.6578966153227</v>
      </c>
      <c r="RL24">
        <f t="shared" si="23"/>
        <v>383.68772441224343</v>
      </c>
      <c r="RM24">
        <f t="shared" si="23"/>
        <v>494.63139851336996</v>
      </c>
      <c r="RN24">
        <f t="shared" si="23"/>
        <v>612.12821685600068</v>
      </c>
      <c r="RO24">
        <f t="shared" si="23"/>
        <v>688.71607956953653</v>
      </c>
      <c r="RP24">
        <f t="shared" si="23"/>
        <v>743.0854697520449</v>
      </c>
      <c r="RR24">
        <f t="shared" si="2"/>
        <v>16.372410000000002</v>
      </c>
      <c r="RS24" s="35">
        <v>0.9</v>
      </c>
      <c r="RT24">
        <f>0.63*RL24+0.37*RM24</f>
        <v>424.7368838296602</v>
      </c>
    </row>
    <row r="25" spans="1:505" x14ac:dyDescent="0.3">
      <c r="A25">
        <v>0</v>
      </c>
      <c r="B25">
        <v>0</v>
      </c>
      <c r="C25">
        <v>1.7984853320174348</v>
      </c>
      <c r="D25">
        <v>2.0509246807552906</v>
      </c>
      <c r="E25">
        <v>2.0364387628820038</v>
      </c>
      <c r="F25">
        <v>2.0316458161166882</v>
      </c>
      <c r="G25">
        <v>2.0065529883945761</v>
      </c>
      <c r="H25">
        <v>1.9710126858071033</v>
      </c>
      <c r="I25">
        <v>1.9835584063681382</v>
      </c>
      <c r="J25">
        <v>1.9658004904866118</v>
      </c>
      <c r="K25">
        <v>1.9829724090541903</v>
      </c>
      <c r="L25">
        <v>1.9953655744314907</v>
      </c>
      <c r="M25">
        <v>1.992920615601625</v>
      </c>
      <c r="N25">
        <v>1.9942770509174941</v>
      </c>
      <c r="O25">
        <v>1.9556505770867096</v>
      </c>
      <c r="P25">
        <v>1.9819497344509467</v>
      </c>
      <c r="Q25">
        <v>1.9641217148358452</v>
      </c>
      <c r="R25">
        <v>1.9638582912753204</v>
      </c>
      <c r="S25">
        <v>1.9571203727748743</v>
      </c>
      <c r="T25">
        <v>1.9810049174544162</v>
      </c>
      <c r="U25">
        <v>0</v>
      </c>
      <c r="V25">
        <v>0</v>
      </c>
      <c r="W25">
        <v>0</v>
      </c>
      <c r="X25">
        <v>2.5368870087177617</v>
      </c>
      <c r="Y25">
        <v>2.7961965870575569</v>
      </c>
      <c r="Z25">
        <v>2.7605169539195016</v>
      </c>
      <c r="AA25">
        <v>2.8179619985220694</v>
      </c>
      <c r="AB25">
        <v>2.7694872724792163</v>
      </c>
      <c r="AC25">
        <v>2.6842547861929553</v>
      </c>
      <c r="AD25">
        <v>2.6975025693235848</v>
      </c>
      <c r="AE25">
        <v>2.6587728937553017</v>
      </c>
      <c r="AF25">
        <v>2.6684705137747824</v>
      </c>
      <c r="AG25">
        <v>2.6541422626986089</v>
      </c>
      <c r="AH25">
        <v>2.6520189082619394</v>
      </c>
      <c r="AI25">
        <v>2.6448207193576825</v>
      </c>
      <c r="AJ25">
        <v>2.6293772349879974</v>
      </c>
      <c r="AK25">
        <v>2.6494728115164232</v>
      </c>
      <c r="AL25">
        <v>2.6532674951709043</v>
      </c>
      <c r="AM25">
        <v>2.6438943781964905</v>
      </c>
      <c r="AN25">
        <v>2.6861882412915938</v>
      </c>
      <c r="AO25">
        <v>0</v>
      </c>
      <c r="AP25">
        <v>0</v>
      </c>
      <c r="AQ25">
        <v>0</v>
      </c>
      <c r="AR25">
        <v>0</v>
      </c>
      <c r="AS25">
        <v>3.3961380562734265</v>
      </c>
      <c r="AT25">
        <v>3.5730423069312907</v>
      </c>
      <c r="AU25">
        <v>3.5406580670378878</v>
      </c>
      <c r="AV25">
        <v>3.5524216445176777</v>
      </c>
      <c r="AW25">
        <v>3.5498412005521804</v>
      </c>
      <c r="AX25">
        <v>3.4796886623657626</v>
      </c>
      <c r="AY25">
        <v>3.4580211080799108</v>
      </c>
      <c r="AZ25">
        <v>3.378356011496066</v>
      </c>
      <c r="BA25">
        <v>3.3250018024346151</v>
      </c>
      <c r="BB25">
        <v>3.4008894391275555</v>
      </c>
      <c r="BC25">
        <v>3.322240008032876</v>
      </c>
      <c r="BD25">
        <v>3.388040828991655</v>
      </c>
      <c r="BE25">
        <v>3.3105957471454523</v>
      </c>
      <c r="BF25">
        <v>3.3623660960290818</v>
      </c>
      <c r="BG25">
        <v>3.3715818776293727</v>
      </c>
      <c r="BH25">
        <v>3.3384347581782481</v>
      </c>
      <c r="BI25">
        <v>0</v>
      </c>
      <c r="BJ25">
        <v>0</v>
      </c>
      <c r="BK25">
        <v>0</v>
      </c>
      <c r="BL25">
        <v>0</v>
      </c>
      <c r="BM25">
        <v>2.9357527512804227</v>
      </c>
      <c r="BN25">
        <v>4.1716231789194396</v>
      </c>
      <c r="BO25">
        <v>4.3576981920245457</v>
      </c>
      <c r="BP25">
        <v>4.3217963254630423</v>
      </c>
      <c r="BQ25">
        <v>4.3546464717391808</v>
      </c>
      <c r="BR25">
        <v>4.3445816996846167</v>
      </c>
      <c r="BS25">
        <v>4.3098731758264588</v>
      </c>
      <c r="BT25">
        <v>4.242387242727645</v>
      </c>
      <c r="BU25">
        <v>4.1775728232410598</v>
      </c>
      <c r="BV25">
        <v>4.0697228876709062</v>
      </c>
      <c r="BW25">
        <v>3.9855473506149832</v>
      </c>
      <c r="BX25">
        <v>4.0399628927914506</v>
      </c>
      <c r="BY25">
        <v>4.0325342454114708</v>
      </c>
      <c r="BZ25">
        <v>4.0000927976177545</v>
      </c>
      <c r="CA25">
        <v>4.0154901475423026</v>
      </c>
      <c r="CB25">
        <v>4.0031656028712925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4.5010806687792169</v>
      </c>
      <c r="CI25">
        <v>5.0717383560132472</v>
      </c>
      <c r="CJ25">
        <v>5.1063789807900921</v>
      </c>
      <c r="CK25">
        <v>5.1502538058891538</v>
      </c>
      <c r="CL25">
        <v>5.0836927707357669</v>
      </c>
      <c r="CM25">
        <v>5.0825858001672906</v>
      </c>
      <c r="CN25">
        <v>5.121947839282381</v>
      </c>
      <c r="CO25">
        <v>5.0255845159347272</v>
      </c>
      <c r="CP25">
        <v>4.8636948397617319</v>
      </c>
      <c r="CQ25">
        <v>4.7327446777710955</v>
      </c>
      <c r="CR25">
        <v>4.7665197226748734</v>
      </c>
      <c r="CS25">
        <v>4.7037250410084832</v>
      </c>
      <c r="CT25">
        <v>4.6931626986162227</v>
      </c>
      <c r="CU25">
        <v>4.6763774565105347</v>
      </c>
      <c r="CV25">
        <v>4.7127453052551314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4.406447469516654</v>
      </c>
      <c r="DC25">
        <v>5.340524545176617</v>
      </c>
      <c r="DD25">
        <v>5.5456584385171475</v>
      </c>
      <c r="DE25">
        <v>5.6341846925983941</v>
      </c>
      <c r="DF25">
        <v>5.6637649568535346</v>
      </c>
      <c r="DG25">
        <v>5.5915949316598237</v>
      </c>
      <c r="DH25">
        <v>5.6414555572640506</v>
      </c>
      <c r="DI25">
        <v>5.633265929281988</v>
      </c>
      <c r="DJ25">
        <v>5.5922812605270336</v>
      </c>
      <c r="DK25">
        <v>5.513643591094386</v>
      </c>
      <c r="DL25">
        <v>5.2703695207501449</v>
      </c>
      <c r="DM25">
        <v>5.187191130507161</v>
      </c>
      <c r="DN25">
        <v>5.1983811896468088</v>
      </c>
      <c r="DO25">
        <v>5.2199052074579892</v>
      </c>
      <c r="DP25">
        <v>5.2300861515200223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5.1895779241929194</v>
      </c>
      <c r="DX25">
        <v>5.7407449813557658</v>
      </c>
      <c r="DY25">
        <v>5.9085180307992777</v>
      </c>
      <c r="DZ25">
        <v>5.8847877108932005</v>
      </c>
      <c r="EA25">
        <v>5.8208304417973249</v>
      </c>
      <c r="EB25">
        <v>5.8557344208027216</v>
      </c>
      <c r="EC25">
        <v>5.9023444189166483</v>
      </c>
      <c r="ED25">
        <v>5.8630789173274183</v>
      </c>
      <c r="EE25">
        <v>5.7459488154611833</v>
      </c>
      <c r="EF25">
        <v>5.6335536913748037</v>
      </c>
      <c r="EG25">
        <v>5.472196975177134</v>
      </c>
      <c r="EH25">
        <v>5.3216753840654718</v>
      </c>
      <c r="EI25">
        <v>5.341742234429173</v>
      </c>
      <c r="EJ25">
        <v>5.3112766321107223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4.6974976453165018</v>
      </c>
      <c r="ER25">
        <v>5.7295449293996761</v>
      </c>
      <c r="ES25">
        <v>6.0770432542143293</v>
      </c>
      <c r="ET25">
        <v>6.1014323573373188</v>
      </c>
      <c r="EU25">
        <v>6.1062311229149229</v>
      </c>
      <c r="EV25">
        <v>6.0463137794401201</v>
      </c>
      <c r="EW25">
        <v>6.1484005924299456</v>
      </c>
      <c r="EX25">
        <v>6.087974420489247</v>
      </c>
      <c r="EY25">
        <v>5.9604378043839104</v>
      </c>
      <c r="EZ25">
        <v>6.0750609773971975</v>
      </c>
      <c r="FA25">
        <v>5.8918589000156159</v>
      </c>
      <c r="FB25">
        <v>5.5369745717330527</v>
      </c>
      <c r="FC25">
        <v>5.4593004620326635</v>
      </c>
      <c r="FD25">
        <v>5.4176174380036359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4.2017734495649188</v>
      </c>
      <c r="FL25">
        <v>5.5891135550449951</v>
      </c>
      <c r="FM25">
        <v>6.2099154668208563</v>
      </c>
      <c r="FN25">
        <v>6.3200584195295271</v>
      </c>
      <c r="FO25">
        <v>6.3573705623993773</v>
      </c>
      <c r="FP25">
        <v>6.3186789746519132</v>
      </c>
      <c r="FQ25">
        <v>6.3339666546920048</v>
      </c>
      <c r="FR25">
        <v>6.356996850820412</v>
      </c>
      <c r="FS25">
        <v>6.2038534169352442</v>
      </c>
      <c r="FT25">
        <v>6.2497802813215371</v>
      </c>
      <c r="FU25">
        <v>6.2409122362625977</v>
      </c>
      <c r="FV25">
        <v>6.108160699979317</v>
      </c>
      <c r="FW25">
        <v>5.7352735808642503</v>
      </c>
      <c r="FX25">
        <v>5.6367514982223765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5.2179608188574136</v>
      </c>
      <c r="GG25">
        <v>6.2760262070284822</v>
      </c>
      <c r="GH25">
        <v>6.4491371265914514</v>
      </c>
      <c r="GI25">
        <v>6.4234348413179987</v>
      </c>
      <c r="GJ25">
        <v>6.4460682260811222</v>
      </c>
      <c r="GK25">
        <v>6.3736320007390432</v>
      </c>
      <c r="GL25">
        <v>6.4141695665679865</v>
      </c>
      <c r="GM25">
        <v>6.3839698799134181</v>
      </c>
      <c r="GN25">
        <v>6.3894006132261749</v>
      </c>
      <c r="GO25">
        <v>6.3094582119775895</v>
      </c>
      <c r="GP25">
        <v>6.1778587433623713</v>
      </c>
      <c r="GQ25">
        <v>6.0517831791619203</v>
      </c>
      <c r="GR25">
        <v>5.6201723338152814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4.7103049071494354</v>
      </c>
      <c r="HA25">
        <v>5.85666325498834</v>
      </c>
      <c r="HB25">
        <v>6.611337833125166</v>
      </c>
      <c r="HC25">
        <v>6.6649803779478702</v>
      </c>
      <c r="HD25">
        <v>6.6623841850354868</v>
      </c>
      <c r="HE25">
        <v>6.6637085208568969</v>
      </c>
      <c r="HF25">
        <v>6.6939772839121403</v>
      </c>
      <c r="HG25">
        <v>6.6447012982555771</v>
      </c>
      <c r="HH25">
        <v>6.6118400517133393</v>
      </c>
      <c r="HI25">
        <v>6.6594565331475746</v>
      </c>
      <c r="HJ25">
        <v>6.5810268620280556</v>
      </c>
      <c r="HK25">
        <v>6.5217592877062804</v>
      </c>
      <c r="HL25">
        <v>6.4423125305526536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3.2623234646027988</v>
      </c>
      <c r="HU25">
        <v>5.653411788926042</v>
      </c>
      <c r="HV25">
        <v>6.6681735534619921</v>
      </c>
      <c r="HW25">
        <v>6.8988584936734005</v>
      </c>
      <c r="HX25">
        <v>6.9619382594610988</v>
      </c>
      <c r="HY25">
        <v>6.9535128918681037</v>
      </c>
      <c r="HZ25">
        <v>6.8667757502714668</v>
      </c>
      <c r="IA25">
        <v>6.8199367292401787</v>
      </c>
      <c r="IB25">
        <v>6.7401059839762798</v>
      </c>
      <c r="IC25">
        <v>6.8461073051029278</v>
      </c>
      <c r="ID25">
        <v>6.8344939800157594</v>
      </c>
      <c r="IE25">
        <v>6.609376381342261</v>
      </c>
      <c r="IF25">
        <v>6.629526589438858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4.4644704372446036</v>
      </c>
      <c r="IP25">
        <v>6.0824713742360963</v>
      </c>
      <c r="IQ25">
        <v>6.8834954989717234</v>
      </c>
      <c r="IR25">
        <v>6.9178958303277742</v>
      </c>
      <c r="IS25">
        <v>7.0206757055990128</v>
      </c>
      <c r="IT25">
        <v>6.9903122193510718</v>
      </c>
      <c r="IU25">
        <v>6.9833683816889787</v>
      </c>
      <c r="IV25">
        <v>6.9316855748596398</v>
      </c>
      <c r="IW25">
        <v>6.9634106645585421</v>
      </c>
      <c r="IX25">
        <v>6.9349151541684098</v>
      </c>
      <c r="IY25">
        <v>6.9142716002842137</v>
      </c>
      <c r="IZ25">
        <v>6.8623918785051536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4.1283816681451686</v>
      </c>
      <c r="JJ25">
        <v>5.8853629739312368</v>
      </c>
      <c r="JK25">
        <v>6.9719011785058767</v>
      </c>
      <c r="JL25">
        <v>7.1585765907631913</v>
      </c>
      <c r="JM25">
        <v>7.3042640892959128</v>
      </c>
      <c r="JN25">
        <v>7.2714238833444451</v>
      </c>
      <c r="JO25">
        <v>7.1455309516298211</v>
      </c>
      <c r="JP25">
        <v>7.2371317442535519</v>
      </c>
      <c r="JQ25">
        <v>7.137998992201636</v>
      </c>
      <c r="JR25">
        <v>7.1611400507782292</v>
      </c>
      <c r="JS25">
        <v>7.21925732557904</v>
      </c>
      <c r="JT25">
        <v>7.2332266889974672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4.4844488004799512</v>
      </c>
      <c r="KE25">
        <v>6.3228719346790729</v>
      </c>
      <c r="KF25">
        <v>7.3403635066207622</v>
      </c>
      <c r="KG25">
        <v>7.5472081334329637</v>
      </c>
      <c r="KH25">
        <v>7.507181630562977</v>
      </c>
      <c r="KI25">
        <v>7.418234749424391</v>
      </c>
      <c r="KJ25">
        <v>7.3850265692862287</v>
      </c>
      <c r="KK25">
        <v>7.3269980587316565</v>
      </c>
      <c r="KL25">
        <v>7.4240547055484205</v>
      </c>
      <c r="KM25">
        <v>7.4301060335473812</v>
      </c>
      <c r="KN25">
        <v>7.368759391835968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4.6457382512729444</v>
      </c>
      <c r="KY25">
        <v>5.8902706968303029</v>
      </c>
      <c r="KZ25">
        <v>7.2081632877627122</v>
      </c>
      <c r="LA25">
        <v>7.4860191664468978</v>
      </c>
      <c r="LB25">
        <v>7.4918110872813601</v>
      </c>
      <c r="LC25">
        <v>7.4033553467230035</v>
      </c>
      <c r="LD25">
        <v>7.5684408982703353</v>
      </c>
      <c r="LE25">
        <v>7.4473800028366846</v>
      </c>
      <c r="LF25">
        <v>7.508882645330532</v>
      </c>
      <c r="LG25">
        <v>7.599954776567067</v>
      </c>
      <c r="LH25">
        <v>7.5524030778886662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5.2576383949157712</v>
      </c>
      <c r="LT25">
        <v>6.3654662490278886</v>
      </c>
      <c r="LU25">
        <v>7.5410159815387807</v>
      </c>
      <c r="LV25">
        <v>7.9015944176385782</v>
      </c>
      <c r="LW25">
        <v>7.7103871987562043</v>
      </c>
      <c r="LX25">
        <v>7.6564757625398236</v>
      </c>
      <c r="LY25">
        <v>7.9187855506280878</v>
      </c>
      <c r="LZ25">
        <v>7.7783117111510549</v>
      </c>
      <c r="MA25">
        <v>7.6950943880337785</v>
      </c>
      <c r="MB25">
        <v>7.6601918392999808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4.7735659703442401</v>
      </c>
      <c r="MN25">
        <v>4.6447209679320647</v>
      </c>
      <c r="MO25">
        <v>6.6310075844463858</v>
      </c>
      <c r="MP25">
        <v>7.8549642492446425</v>
      </c>
      <c r="MQ25">
        <v>7.9548336157379076</v>
      </c>
      <c r="MR25">
        <v>7.9372170557950286</v>
      </c>
      <c r="MS25">
        <v>7.8630417343571608</v>
      </c>
      <c r="MT25">
        <v>7.9488826182522772</v>
      </c>
      <c r="MU25">
        <v>7.9172052817120502</v>
      </c>
      <c r="MV25">
        <v>7.90710983797557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4.7698294653107194</v>
      </c>
      <c r="NI25">
        <v>5.6923241879367907</v>
      </c>
      <c r="NJ25">
        <v>6.5864262511969756</v>
      </c>
      <c r="NK25">
        <v>7.747914335055829</v>
      </c>
      <c r="NL25">
        <v>8.0479684783904837</v>
      </c>
      <c r="NM25">
        <v>8.0844634162137314</v>
      </c>
      <c r="NN25">
        <v>8.153740790403269</v>
      </c>
      <c r="NO25">
        <v>8.073144879862209</v>
      </c>
      <c r="NP25">
        <v>8.1601669036191247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5.2039221178259609</v>
      </c>
      <c r="OD25">
        <v>6.0093113631561756</v>
      </c>
      <c r="OE25">
        <v>6.8904157804566655</v>
      </c>
      <c r="OF25">
        <v>7.9930990764938592</v>
      </c>
      <c r="OG25">
        <v>8.2429539315747906</v>
      </c>
      <c r="OH25">
        <v>8.2830939653007771</v>
      </c>
      <c r="OI25">
        <v>8.2833120174789681</v>
      </c>
      <c r="OJ25">
        <v>8.2794394918002485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5.075312722153261</v>
      </c>
      <c r="OY25">
        <v>6.2264221636212458</v>
      </c>
      <c r="OZ25">
        <v>7.1736209952577301</v>
      </c>
      <c r="PA25">
        <v>8.2175631926272175</v>
      </c>
      <c r="PB25">
        <v>8.500529437530389</v>
      </c>
      <c r="PC25">
        <v>8.5806274087578984</v>
      </c>
      <c r="PD25">
        <v>8.4982050445040187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4.7108826047031913</v>
      </c>
      <c r="PT25">
        <v>6.2115126566293579</v>
      </c>
      <c r="PU25">
        <v>6.9031135991234303</v>
      </c>
      <c r="PV25">
        <v>8.1785155750022742</v>
      </c>
      <c r="PW25">
        <v>8.6156107679909315</v>
      </c>
      <c r="PX25">
        <v>8.7325186081457478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3.2890569462351702</v>
      </c>
      <c r="QN25">
        <v>5.1234678050542355</v>
      </c>
      <c r="QO25">
        <v>6.2196806315966979</v>
      </c>
      <c r="QP25">
        <v>7.0524503742582443</v>
      </c>
      <c r="QQ25">
        <v>8.3732395761478191</v>
      </c>
      <c r="QR25">
        <v>8.6522057693867396</v>
      </c>
      <c r="QS25" s="102" t="s">
        <v>45</v>
      </c>
    </row>
    <row r="26" spans="1:505" x14ac:dyDescent="0.3">
      <c r="A26">
        <v>0</v>
      </c>
      <c r="B26">
        <v>0</v>
      </c>
      <c r="C26">
        <v>1.7984853320174348</v>
      </c>
      <c r="D26">
        <v>2.0509246807552906</v>
      </c>
      <c r="E26">
        <v>2.0364387628820038</v>
      </c>
      <c r="F26">
        <v>2.0316458161166882</v>
      </c>
      <c r="G26">
        <v>2.0065529883945761</v>
      </c>
      <c r="H26">
        <v>1.9710126858071033</v>
      </c>
      <c r="I26">
        <v>1.9835584063681377</v>
      </c>
      <c r="J26">
        <v>1.9658004904866118</v>
      </c>
      <c r="K26">
        <v>1.9829724090541903</v>
      </c>
      <c r="L26">
        <v>1.9953655744314904</v>
      </c>
      <c r="M26">
        <v>1.992920615601625</v>
      </c>
      <c r="N26">
        <v>1.9942770509174936</v>
      </c>
      <c r="O26">
        <v>1.9556505770867096</v>
      </c>
      <c r="P26">
        <v>1.9819497344509467</v>
      </c>
      <c r="Q26">
        <v>1.9641217148358454</v>
      </c>
      <c r="R26">
        <v>1.9638582912753197</v>
      </c>
      <c r="S26">
        <v>1.9571203727748743</v>
      </c>
      <c r="T26">
        <v>1.9810049174544164</v>
      </c>
      <c r="U26">
        <v>0</v>
      </c>
      <c r="V26">
        <v>0</v>
      </c>
      <c r="W26">
        <v>0</v>
      </c>
      <c r="X26">
        <v>2.5368870087177622</v>
      </c>
      <c r="Y26">
        <v>2.7961965870575565</v>
      </c>
      <c r="Z26">
        <v>2.7605169539195016</v>
      </c>
      <c r="AA26">
        <v>2.8179619985220694</v>
      </c>
      <c r="AB26">
        <v>2.7694872724792159</v>
      </c>
      <c r="AC26">
        <v>2.6842547861929553</v>
      </c>
      <c r="AD26">
        <v>2.6975025693235848</v>
      </c>
      <c r="AE26">
        <v>2.6587728937553021</v>
      </c>
      <c r="AF26">
        <v>2.6684705137747819</v>
      </c>
      <c r="AG26">
        <v>2.6541422626986089</v>
      </c>
      <c r="AH26">
        <v>2.6520189082619394</v>
      </c>
      <c r="AI26">
        <v>2.644820719357682</v>
      </c>
      <c r="AJ26">
        <v>2.6293772349879974</v>
      </c>
      <c r="AK26">
        <v>2.6494728115164232</v>
      </c>
      <c r="AL26">
        <v>2.6532674951709043</v>
      </c>
      <c r="AM26">
        <v>2.6438943781964905</v>
      </c>
      <c r="AN26">
        <v>2.6861882412915938</v>
      </c>
      <c r="AO26">
        <v>0</v>
      </c>
      <c r="AP26">
        <v>0</v>
      </c>
      <c r="AQ26">
        <v>0</v>
      </c>
      <c r="AR26">
        <v>0</v>
      </c>
      <c r="AS26">
        <v>3.3961380562734256</v>
      </c>
      <c r="AT26">
        <v>3.5730423069312907</v>
      </c>
      <c r="AU26">
        <v>3.5406580670378882</v>
      </c>
      <c r="AV26">
        <v>3.5524216445176777</v>
      </c>
      <c r="AW26">
        <v>3.54984120055218</v>
      </c>
      <c r="AX26">
        <v>3.4796886623657626</v>
      </c>
      <c r="AY26">
        <v>3.4580211080799108</v>
      </c>
      <c r="AZ26">
        <v>3.378356011496066</v>
      </c>
      <c r="BA26">
        <v>3.3250018024346155</v>
      </c>
      <c r="BB26">
        <v>3.4008894391275555</v>
      </c>
      <c r="BC26">
        <v>3.322240008032876</v>
      </c>
      <c r="BD26">
        <v>3.388040828991655</v>
      </c>
      <c r="BE26">
        <v>3.3105957471454519</v>
      </c>
      <c r="BF26">
        <v>3.3623660960290827</v>
      </c>
      <c r="BG26">
        <v>3.3715818776293727</v>
      </c>
      <c r="BH26">
        <v>3.3384347581782481</v>
      </c>
      <c r="BI26">
        <v>0</v>
      </c>
      <c r="BJ26">
        <v>0</v>
      </c>
      <c r="BK26">
        <v>0</v>
      </c>
      <c r="BL26">
        <v>0</v>
      </c>
      <c r="BM26">
        <v>2.9357527512804231</v>
      </c>
      <c r="BN26">
        <v>4.1716231789194396</v>
      </c>
      <c r="BO26">
        <v>4.3576981920245448</v>
      </c>
      <c r="BP26">
        <v>4.3217963254630414</v>
      </c>
      <c r="BQ26">
        <v>4.3546464717391808</v>
      </c>
      <c r="BR26">
        <v>4.3445816996846167</v>
      </c>
      <c r="BS26">
        <v>4.3098731758264588</v>
      </c>
      <c r="BT26">
        <v>4.2423872427276459</v>
      </c>
      <c r="BU26">
        <v>4.1775728232410598</v>
      </c>
      <c r="BV26">
        <v>4.0697228876709062</v>
      </c>
      <c r="BW26">
        <v>3.9855473506149828</v>
      </c>
      <c r="BX26">
        <v>4.0399628927914506</v>
      </c>
      <c r="BY26">
        <v>4.0325342454114708</v>
      </c>
      <c r="BZ26">
        <v>4.0000927976177545</v>
      </c>
      <c r="CA26">
        <v>4.0154901475423026</v>
      </c>
      <c r="CB26">
        <v>4.0031656028712925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4.5010806687792169</v>
      </c>
      <c r="CI26">
        <v>5.0717383560132472</v>
      </c>
      <c r="CJ26">
        <v>5.1063789807900921</v>
      </c>
      <c r="CK26">
        <v>5.1502538058891529</v>
      </c>
      <c r="CL26">
        <v>5.0836927707357669</v>
      </c>
      <c r="CM26">
        <v>5.0825858001672906</v>
      </c>
      <c r="CN26">
        <v>5.1219478392823792</v>
      </c>
      <c r="CO26">
        <v>5.0255845159347272</v>
      </c>
      <c r="CP26">
        <v>4.8636948397617319</v>
      </c>
      <c r="CQ26">
        <v>4.7327446777710964</v>
      </c>
      <c r="CR26">
        <v>4.7665197226748734</v>
      </c>
      <c r="CS26">
        <v>4.7037250410084832</v>
      </c>
      <c r="CT26">
        <v>4.6931626986162209</v>
      </c>
      <c r="CU26">
        <v>4.6763774565105347</v>
      </c>
      <c r="CV26">
        <v>4.7127453052551314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4.406447469516654</v>
      </c>
      <c r="DC26">
        <v>5.340524545176617</v>
      </c>
      <c r="DD26">
        <v>5.5456584385171475</v>
      </c>
      <c r="DE26">
        <v>5.6341846925983941</v>
      </c>
      <c r="DF26">
        <v>5.6637649568535346</v>
      </c>
      <c r="DG26">
        <v>5.5915949316598219</v>
      </c>
      <c r="DH26">
        <v>5.6414555572640506</v>
      </c>
      <c r="DI26">
        <v>5.633265929281988</v>
      </c>
      <c r="DJ26">
        <v>5.5922812605270336</v>
      </c>
      <c r="DK26">
        <v>5.513643591094386</v>
      </c>
      <c r="DL26">
        <v>5.2703695207501449</v>
      </c>
      <c r="DM26">
        <v>5.187191130507161</v>
      </c>
      <c r="DN26">
        <v>5.198381189646808</v>
      </c>
      <c r="DO26">
        <v>5.2199052074579892</v>
      </c>
      <c r="DP26">
        <v>5.2300861515200214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5.1895779241929194</v>
      </c>
      <c r="DX26">
        <v>5.7407449813557658</v>
      </c>
      <c r="DY26">
        <v>5.9085180307992777</v>
      </c>
      <c r="DZ26">
        <v>5.8847877108932005</v>
      </c>
      <c r="EA26">
        <v>5.8208304417973249</v>
      </c>
      <c r="EB26">
        <v>5.8557344208027216</v>
      </c>
      <c r="EC26">
        <v>5.9023444189166483</v>
      </c>
      <c r="ED26">
        <v>5.8630789173274174</v>
      </c>
      <c r="EE26">
        <v>5.7459488154611824</v>
      </c>
      <c r="EF26">
        <v>5.6335536913748046</v>
      </c>
      <c r="EG26">
        <v>5.472196975177134</v>
      </c>
      <c r="EH26">
        <v>5.3216753840654718</v>
      </c>
      <c r="EI26">
        <v>5.3417422344291738</v>
      </c>
      <c r="EJ26">
        <v>5.3112766321107214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4.6974976453165009</v>
      </c>
      <c r="ER26">
        <v>5.7295449293996761</v>
      </c>
      <c r="ES26">
        <v>6.0770432542143293</v>
      </c>
      <c r="ET26">
        <v>6.1014323573373179</v>
      </c>
      <c r="EU26">
        <v>6.1062311229149229</v>
      </c>
      <c r="EV26">
        <v>6.0463137794401192</v>
      </c>
      <c r="EW26">
        <v>6.1484005924299456</v>
      </c>
      <c r="EX26">
        <v>6.087974420489247</v>
      </c>
      <c r="EY26">
        <v>5.9604378043839095</v>
      </c>
      <c r="EZ26">
        <v>6.0750609773971957</v>
      </c>
      <c r="FA26">
        <v>5.8918589000156159</v>
      </c>
      <c r="FB26">
        <v>5.536974571733051</v>
      </c>
      <c r="FC26">
        <v>5.4593004620326635</v>
      </c>
      <c r="FD26">
        <v>5.417617438003635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4.2017734495649188</v>
      </c>
      <c r="FL26">
        <v>5.5891135550449942</v>
      </c>
      <c r="FM26">
        <v>6.2099154668208563</v>
      </c>
      <c r="FN26">
        <v>6.3200584195295271</v>
      </c>
      <c r="FO26">
        <v>6.3573705623993764</v>
      </c>
      <c r="FP26">
        <v>6.3186789746519132</v>
      </c>
      <c r="FQ26">
        <v>6.3339666546920048</v>
      </c>
      <c r="FR26">
        <v>6.356996850820412</v>
      </c>
      <c r="FS26">
        <v>6.2038534169352433</v>
      </c>
      <c r="FT26">
        <v>6.2497802813215371</v>
      </c>
      <c r="FU26">
        <v>6.2409122362625977</v>
      </c>
      <c r="FV26">
        <v>6.108160699979317</v>
      </c>
      <c r="FW26">
        <v>5.7352735808642503</v>
      </c>
      <c r="FX26">
        <v>5.6367514982223765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5.2179608188574136</v>
      </c>
      <c r="GG26">
        <v>6.2760262070284822</v>
      </c>
      <c r="GH26">
        <v>6.4491371265914506</v>
      </c>
      <c r="GI26">
        <v>6.4234348413179987</v>
      </c>
      <c r="GJ26">
        <v>6.4460682260811213</v>
      </c>
      <c r="GK26">
        <v>6.3736320007390432</v>
      </c>
      <c r="GL26">
        <v>6.4141695665679856</v>
      </c>
      <c r="GM26">
        <v>6.3839698799134181</v>
      </c>
      <c r="GN26">
        <v>6.3894006132261749</v>
      </c>
      <c r="GO26">
        <v>6.3094582119775895</v>
      </c>
      <c r="GP26">
        <v>6.1778587433623704</v>
      </c>
      <c r="GQ26">
        <v>6.0517831791619185</v>
      </c>
      <c r="GR26">
        <v>5.6201723338152831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4.7103049071494327</v>
      </c>
      <c r="HA26">
        <v>5.85666325498834</v>
      </c>
      <c r="HB26">
        <v>6.611337833125166</v>
      </c>
      <c r="HC26">
        <v>6.6649803779478702</v>
      </c>
      <c r="HD26">
        <v>6.6623841850354868</v>
      </c>
      <c r="HE26">
        <v>6.6637085208568951</v>
      </c>
      <c r="HF26">
        <v>6.6939772839121403</v>
      </c>
      <c r="HG26">
        <v>6.6447012982555762</v>
      </c>
      <c r="HH26">
        <v>6.6118400517133393</v>
      </c>
      <c r="HI26">
        <v>6.6594565331475746</v>
      </c>
      <c r="HJ26">
        <v>6.5810268620280556</v>
      </c>
      <c r="HK26">
        <v>6.5217592877062787</v>
      </c>
      <c r="HL26">
        <v>6.4423125305526536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3.2623234646027992</v>
      </c>
      <c r="HU26">
        <v>5.653411788926042</v>
      </c>
      <c r="HV26">
        <v>6.6681735534619921</v>
      </c>
      <c r="HW26">
        <v>6.8988584936734005</v>
      </c>
      <c r="HX26">
        <v>6.9619382594610988</v>
      </c>
      <c r="HY26">
        <v>6.9535128918681037</v>
      </c>
      <c r="HZ26">
        <v>6.8667757502714677</v>
      </c>
      <c r="IA26">
        <v>6.8199367292401787</v>
      </c>
      <c r="IB26">
        <v>6.7401059839762798</v>
      </c>
      <c r="IC26">
        <v>6.8461073051029278</v>
      </c>
      <c r="ID26">
        <v>6.8344939800157585</v>
      </c>
      <c r="IE26">
        <v>6.609376381342261</v>
      </c>
      <c r="IF26">
        <v>6.629526589438858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4.4644704372446036</v>
      </c>
      <c r="IP26">
        <v>6.0824713742360963</v>
      </c>
      <c r="IQ26">
        <v>6.8834954989717225</v>
      </c>
      <c r="IR26">
        <v>6.9178958303277751</v>
      </c>
      <c r="IS26">
        <v>7.0206757055990137</v>
      </c>
      <c r="IT26">
        <v>6.9903122193510718</v>
      </c>
      <c r="IU26">
        <v>6.9833683816889787</v>
      </c>
      <c r="IV26">
        <v>6.9316855748596407</v>
      </c>
      <c r="IW26">
        <v>6.9634106645585421</v>
      </c>
      <c r="IX26">
        <v>6.9349151541684098</v>
      </c>
      <c r="IY26">
        <v>6.9142716002842146</v>
      </c>
      <c r="IZ26">
        <v>6.8623918785051536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4.1283816681451686</v>
      </c>
      <c r="JJ26">
        <v>5.8853629739312368</v>
      </c>
      <c r="JK26">
        <v>6.9719011785058767</v>
      </c>
      <c r="JL26">
        <v>7.1585765907631913</v>
      </c>
      <c r="JM26">
        <v>7.3042640892959128</v>
      </c>
      <c r="JN26">
        <v>7.2714238833444451</v>
      </c>
      <c r="JO26">
        <v>7.1455309516298202</v>
      </c>
      <c r="JP26">
        <v>7.2371317442535519</v>
      </c>
      <c r="JQ26">
        <v>7.1379989922016343</v>
      </c>
      <c r="JR26">
        <v>7.1611400507782266</v>
      </c>
      <c r="JS26">
        <v>7.2192573255790391</v>
      </c>
      <c r="JT26">
        <v>7.2332266889974672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4.4844488004799512</v>
      </c>
      <c r="KE26">
        <v>6.3228719346790729</v>
      </c>
      <c r="KF26">
        <v>7.3403635066207622</v>
      </c>
      <c r="KG26">
        <v>7.5472081334329637</v>
      </c>
      <c r="KH26">
        <v>7.5071816305629753</v>
      </c>
      <c r="KI26">
        <v>7.418234749424391</v>
      </c>
      <c r="KJ26">
        <v>7.3850265692862287</v>
      </c>
      <c r="KK26">
        <v>7.3269980587316565</v>
      </c>
      <c r="KL26">
        <v>7.4240547055484205</v>
      </c>
      <c r="KM26">
        <v>7.4301060335473812</v>
      </c>
      <c r="KN26">
        <v>7.368759391835968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4.6457382512729444</v>
      </c>
      <c r="KY26">
        <v>5.8902706968303029</v>
      </c>
      <c r="KZ26">
        <v>7.2081632877627122</v>
      </c>
      <c r="LA26">
        <v>7.4860191664468969</v>
      </c>
      <c r="LB26">
        <v>7.4918110872813592</v>
      </c>
      <c r="LC26">
        <v>7.4033553467230035</v>
      </c>
      <c r="LD26">
        <v>7.5684408982703362</v>
      </c>
      <c r="LE26">
        <v>7.4473800028366846</v>
      </c>
      <c r="LF26">
        <v>7.508882645330532</v>
      </c>
      <c r="LG26">
        <v>7.5999547765670661</v>
      </c>
      <c r="LH26">
        <v>7.5524030778886644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5.2576383949157712</v>
      </c>
      <c r="LT26">
        <v>6.3654662490278886</v>
      </c>
      <c r="LU26">
        <v>7.5410159815387816</v>
      </c>
      <c r="LV26">
        <v>7.9015944176385782</v>
      </c>
      <c r="LW26">
        <v>7.7103871987562043</v>
      </c>
      <c r="LX26">
        <v>7.6564757625398236</v>
      </c>
      <c r="LY26">
        <v>7.918785550628086</v>
      </c>
      <c r="LZ26">
        <v>7.7783117111510549</v>
      </c>
      <c r="MA26">
        <v>7.6950943880337785</v>
      </c>
      <c r="MB26">
        <v>7.6601918392999808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4.7735659703442401</v>
      </c>
      <c r="MN26">
        <v>4.6447209679320647</v>
      </c>
      <c r="MO26">
        <v>6.6310075844463858</v>
      </c>
      <c r="MP26">
        <v>7.8549642492446425</v>
      </c>
      <c r="MQ26">
        <v>7.9548336157379076</v>
      </c>
      <c r="MR26">
        <v>7.9372170557950286</v>
      </c>
      <c r="MS26">
        <v>7.8630417343571608</v>
      </c>
      <c r="MT26">
        <v>7.948882618252278</v>
      </c>
      <c r="MU26">
        <v>7.9172052817120493</v>
      </c>
      <c r="MV26">
        <v>7.9071098379755709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4.7698294653107194</v>
      </c>
      <c r="NI26">
        <v>5.6923241879367907</v>
      </c>
      <c r="NJ26">
        <v>6.5864262511969747</v>
      </c>
      <c r="NK26">
        <v>7.747914335055829</v>
      </c>
      <c r="NL26">
        <v>8.0479684783904837</v>
      </c>
      <c r="NM26">
        <v>8.0844634162137297</v>
      </c>
      <c r="NN26">
        <v>8.153740790403269</v>
      </c>
      <c r="NO26">
        <v>8.073144879862209</v>
      </c>
      <c r="NP26">
        <v>8.1601669036191247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5.2039221178259609</v>
      </c>
      <c r="OD26">
        <v>6.0093113631561756</v>
      </c>
      <c r="OE26">
        <v>6.8904157804566655</v>
      </c>
      <c r="OF26">
        <v>7.9930990764938592</v>
      </c>
      <c r="OG26">
        <v>8.2429539315747906</v>
      </c>
      <c r="OH26">
        <v>8.2830939653007771</v>
      </c>
      <c r="OI26">
        <v>8.2833120174789681</v>
      </c>
      <c r="OJ26">
        <v>8.2794394918002485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5.075312722153261</v>
      </c>
      <c r="OY26">
        <v>6.2264221636212458</v>
      </c>
      <c r="OZ26">
        <v>7.1736209952577292</v>
      </c>
      <c r="PA26">
        <v>8.2175631926272175</v>
      </c>
      <c r="PB26">
        <v>8.500529437530389</v>
      </c>
      <c r="PC26">
        <v>8.5806274087578984</v>
      </c>
      <c r="PD26">
        <v>8.4982050445040187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4.7108826047031913</v>
      </c>
      <c r="PT26">
        <v>6.2115126566293579</v>
      </c>
      <c r="PU26">
        <v>6.9031135991234303</v>
      </c>
      <c r="PV26">
        <v>8.1785155750022742</v>
      </c>
      <c r="PW26">
        <v>8.6156107679909315</v>
      </c>
      <c r="PX26">
        <v>8.7325186081457478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3.2890569462351702</v>
      </c>
      <c r="QN26">
        <v>5.1234678050542355</v>
      </c>
      <c r="QO26">
        <v>6.2196806315966979</v>
      </c>
      <c r="QP26">
        <v>7.0524503742582434</v>
      </c>
      <c r="QQ26">
        <v>8.3732395761478191</v>
      </c>
      <c r="QR26">
        <v>8.6522057693867396</v>
      </c>
      <c r="QS26" s="102" t="s">
        <v>47</v>
      </c>
      <c r="QU26" t="s">
        <v>991</v>
      </c>
      <c r="QV26" t="s">
        <v>1005</v>
      </c>
      <c r="QW26">
        <v>1</v>
      </c>
      <c r="QX26">
        <v>2</v>
      </c>
      <c r="QY26">
        <v>3</v>
      </c>
      <c r="QZ26">
        <v>4</v>
      </c>
      <c r="RA26">
        <v>5</v>
      </c>
      <c r="RB26">
        <v>6</v>
      </c>
      <c r="RC26">
        <v>7</v>
      </c>
      <c r="RD26">
        <v>8</v>
      </c>
      <c r="RE26">
        <v>9</v>
      </c>
      <c r="RF26">
        <v>10</v>
      </c>
      <c r="RG26">
        <v>11</v>
      </c>
      <c r="RH26">
        <v>12</v>
      </c>
      <c r="RI26">
        <v>13</v>
      </c>
      <c r="RJ26">
        <v>14</v>
      </c>
      <c r="RK26">
        <v>15</v>
      </c>
      <c r="RL26">
        <v>16</v>
      </c>
      <c r="RM26">
        <v>17</v>
      </c>
      <c r="RN26">
        <v>18</v>
      </c>
      <c r="RO26">
        <v>19</v>
      </c>
      <c r="RP26">
        <v>20</v>
      </c>
      <c r="RR26" t="s">
        <v>886</v>
      </c>
      <c r="RS26" t="s">
        <v>627</v>
      </c>
      <c r="RT26" t="s">
        <v>1005</v>
      </c>
      <c r="SE26" t="s">
        <v>1023</v>
      </c>
    </row>
    <row r="27" spans="1:505" ht="16.2" x14ac:dyDescent="0.3">
      <c r="A27">
        <v>0</v>
      </c>
      <c r="B27">
        <v>0</v>
      </c>
      <c r="C27">
        <v>1.7984853320174348</v>
      </c>
      <c r="D27">
        <v>2.0444991096740779</v>
      </c>
      <c r="E27">
        <v>2.0253324640167945</v>
      </c>
      <c r="F27">
        <v>2.0242915678075337</v>
      </c>
      <c r="G27">
        <v>1.9937385902201477</v>
      </c>
      <c r="H27">
        <v>1.9651953418465331</v>
      </c>
      <c r="I27">
        <v>1.9735023725516943</v>
      </c>
      <c r="J27">
        <v>1.9580619628327958</v>
      </c>
      <c r="K27">
        <v>1.9694783922128687</v>
      </c>
      <c r="L27">
        <v>1.980986170761899</v>
      </c>
      <c r="M27">
        <v>1.9788885765559099</v>
      </c>
      <c r="N27">
        <v>1.9862837350999798</v>
      </c>
      <c r="O27">
        <v>1.9469427394337557</v>
      </c>
      <c r="P27">
        <v>1.9763063766448055</v>
      </c>
      <c r="Q27">
        <v>1.9562302881895317</v>
      </c>
      <c r="R27">
        <v>1.9537170909452604</v>
      </c>
      <c r="S27">
        <v>1.9504697763152745</v>
      </c>
      <c r="T27">
        <v>1.9725617820517105</v>
      </c>
      <c r="U27">
        <v>0</v>
      </c>
      <c r="V27">
        <v>0</v>
      </c>
      <c r="W27">
        <v>0</v>
      </c>
      <c r="X27">
        <v>2.5368870087177622</v>
      </c>
      <c r="Y27">
        <v>2.7961965870575565</v>
      </c>
      <c r="Z27">
        <v>2.7604117480470522</v>
      </c>
      <c r="AA27">
        <v>2.8179619985220694</v>
      </c>
      <c r="AB27">
        <v>2.7694872724792159</v>
      </c>
      <c r="AC27">
        <v>2.6842547861929553</v>
      </c>
      <c r="AD27">
        <v>2.6975025693235848</v>
      </c>
      <c r="AE27">
        <v>2.6587728937553017</v>
      </c>
      <c r="AF27">
        <v>2.6684705137747819</v>
      </c>
      <c r="AG27">
        <v>2.6541422626986089</v>
      </c>
      <c r="AH27">
        <v>2.6518969328451982</v>
      </c>
      <c r="AI27">
        <v>2.644820719357682</v>
      </c>
      <c r="AJ27">
        <v>2.6293332053205822</v>
      </c>
      <c r="AK27">
        <v>2.6494728115164232</v>
      </c>
      <c r="AL27">
        <v>2.6532284060343065</v>
      </c>
      <c r="AM27">
        <v>2.643894378196491</v>
      </c>
      <c r="AN27">
        <v>2.6861882412915943</v>
      </c>
      <c r="AO27">
        <v>0</v>
      </c>
      <c r="AP27">
        <v>0</v>
      </c>
      <c r="AQ27">
        <v>0</v>
      </c>
      <c r="AR27">
        <v>0</v>
      </c>
      <c r="AS27">
        <v>3.3961380562734256</v>
      </c>
      <c r="AT27">
        <v>3.5730423069312907</v>
      </c>
      <c r="AU27">
        <v>3.5406580670378882</v>
      </c>
      <c r="AV27">
        <v>3.5524216445176777</v>
      </c>
      <c r="AW27">
        <v>3.54984120055218</v>
      </c>
      <c r="AX27">
        <v>3.4796886623657626</v>
      </c>
      <c r="AY27">
        <v>3.4580211080799108</v>
      </c>
      <c r="AZ27">
        <v>3.378356011496066</v>
      </c>
      <c r="BA27">
        <v>3.3250018024346155</v>
      </c>
      <c r="BB27">
        <v>3.4008894391275555</v>
      </c>
      <c r="BC27">
        <v>3.322240008032876</v>
      </c>
      <c r="BD27">
        <v>3.388040828991655</v>
      </c>
      <c r="BE27">
        <v>3.3105957471454519</v>
      </c>
      <c r="BF27">
        <v>3.3623660960290827</v>
      </c>
      <c r="BG27">
        <v>3.3715818776293727</v>
      </c>
      <c r="BH27">
        <v>3.3384347581782481</v>
      </c>
      <c r="BI27">
        <v>0</v>
      </c>
      <c r="BJ27">
        <v>0</v>
      </c>
      <c r="BK27">
        <v>0</v>
      </c>
      <c r="BL27">
        <v>0</v>
      </c>
      <c r="BM27">
        <v>2.9357527512804231</v>
      </c>
      <c r="BN27">
        <v>4.1716231789194396</v>
      </c>
      <c r="BO27">
        <v>4.3576981920245448</v>
      </c>
      <c r="BP27">
        <v>4.3217963254630414</v>
      </c>
      <c r="BQ27">
        <v>4.3546464717391808</v>
      </c>
      <c r="BR27">
        <v>4.3445816996846176</v>
      </c>
      <c r="BS27">
        <v>4.3098731758264588</v>
      </c>
      <c r="BT27">
        <v>4.2423872427276459</v>
      </c>
      <c r="BU27">
        <v>4.1775728232410598</v>
      </c>
      <c r="BV27">
        <v>4.0697228876709062</v>
      </c>
      <c r="BW27">
        <v>3.9855473506149828</v>
      </c>
      <c r="BX27">
        <v>4.0399628927914506</v>
      </c>
      <c r="BY27">
        <v>4.0325342454114708</v>
      </c>
      <c r="BZ27">
        <v>4.0000927976177545</v>
      </c>
      <c r="CA27">
        <v>4.0154901475423026</v>
      </c>
      <c r="CB27">
        <v>4.0031656028712916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4.5010806687792169</v>
      </c>
      <c r="CI27">
        <v>5.0717383560132472</v>
      </c>
      <c r="CJ27">
        <v>5.1063789807900921</v>
      </c>
      <c r="CK27">
        <v>5.1502538058891529</v>
      </c>
      <c r="CL27">
        <v>5.0836927707357669</v>
      </c>
      <c r="CM27">
        <v>5.0825858001672906</v>
      </c>
      <c r="CN27">
        <v>5.1219478392823792</v>
      </c>
      <c r="CO27">
        <v>5.0255845159347272</v>
      </c>
      <c r="CP27">
        <v>4.8636948397617319</v>
      </c>
      <c r="CQ27">
        <v>4.7327446777710964</v>
      </c>
      <c r="CR27">
        <v>4.7665197226748734</v>
      </c>
      <c r="CS27">
        <v>4.7037250410084832</v>
      </c>
      <c r="CT27">
        <v>4.6931626986162209</v>
      </c>
      <c r="CU27">
        <v>4.6763774565105347</v>
      </c>
      <c r="CV27">
        <v>4.7127453052551314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4.406447469516654</v>
      </c>
      <c r="DC27">
        <v>5.340524545176617</v>
      </c>
      <c r="DD27">
        <v>5.5456584385171475</v>
      </c>
      <c r="DE27">
        <v>5.6341846925983941</v>
      </c>
      <c r="DF27">
        <v>5.6637649568535346</v>
      </c>
      <c r="DG27">
        <v>5.591594931659821</v>
      </c>
      <c r="DH27">
        <v>5.6414555572640506</v>
      </c>
      <c r="DI27">
        <v>5.633265929281988</v>
      </c>
      <c r="DJ27">
        <v>5.5922812605270336</v>
      </c>
      <c r="DK27">
        <v>5.513643591094386</v>
      </c>
      <c r="DL27">
        <v>5.2703695207501449</v>
      </c>
      <c r="DM27">
        <v>5.187191130507161</v>
      </c>
      <c r="DN27">
        <v>5.198381189646808</v>
      </c>
      <c r="DO27">
        <v>5.2199052074579892</v>
      </c>
      <c r="DP27">
        <v>5.2300861515200214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5.1895779241929194</v>
      </c>
      <c r="DX27">
        <v>5.7407449813557658</v>
      </c>
      <c r="DY27">
        <v>5.9085180307992777</v>
      </c>
      <c r="DZ27">
        <v>5.8847877108932005</v>
      </c>
      <c r="EA27">
        <v>5.8208304417973249</v>
      </c>
      <c r="EB27">
        <v>5.8557344208027216</v>
      </c>
      <c r="EC27">
        <v>5.9023444189166483</v>
      </c>
      <c r="ED27">
        <v>5.8630789173274174</v>
      </c>
      <c r="EE27">
        <v>5.7459488154611824</v>
      </c>
      <c r="EF27">
        <v>5.6335536913748028</v>
      </c>
      <c r="EG27">
        <v>5.4721969751771331</v>
      </c>
      <c r="EH27">
        <v>5.3216753840654718</v>
      </c>
      <c r="EI27">
        <v>5.341742234429173</v>
      </c>
      <c r="EJ27">
        <v>5.3112766321107214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4.6974976453165009</v>
      </c>
      <c r="ER27">
        <v>5.7295449293996761</v>
      </c>
      <c r="ES27">
        <v>6.0770432542143284</v>
      </c>
      <c r="ET27">
        <v>6.1014323573373179</v>
      </c>
      <c r="EU27">
        <v>6.1062311229149229</v>
      </c>
      <c r="EV27">
        <v>6.0463137794401192</v>
      </c>
      <c r="EW27">
        <v>6.1484005924299456</v>
      </c>
      <c r="EX27">
        <v>6.087974420489247</v>
      </c>
      <c r="EY27">
        <v>5.9604378043839095</v>
      </c>
      <c r="EZ27">
        <v>6.0750609773971957</v>
      </c>
      <c r="FA27">
        <v>5.8918589000156159</v>
      </c>
      <c r="FB27">
        <v>5.536974571733051</v>
      </c>
      <c r="FC27">
        <v>5.4593004620326635</v>
      </c>
      <c r="FD27">
        <v>5.417617438003635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4.2017734495649188</v>
      </c>
      <c r="FL27">
        <v>5.5891135550449942</v>
      </c>
      <c r="FM27">
        <v>6.2099154668208563</v>
      </c>
      <c r="FN27">
        <v>6.3200584195295271</v>
      </c>
      <c r="FO27">
        <v>6.3573705623993764</v>
      </c>
      <c r="FP27">
        <v>6.3186789746519132</v>
      </c>
      <c r="FQ27">
        <v>6.3339666546920048</v>
      </c>
      <c r="FR27">
        <v>6.356996850820412</v>
      </c>
      <c r="FS27">
        <v>6.2038534169352433</v>
      </c>
      <c r="FT27">
        <v>6.2497802813215371</v>
      </c>
      <c r="FU27">
        <v>6.2409122362625977</v>
      </c>
      <c r="FV27">
        <v>6.108160699979317</v>
      </c>
      <c r="FW27">
        <v>5.7352735808642503</v>
      </c>
      <c r="FX27">
        <v>5.6367514982223765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5.2179608188574136</v>
      </c>
      <c r="GG27">
        <v>6.2760262070284822</v>
      </c>
      <c r="GH27">
        <v>6.4491371265914506</v>
      </c>
      <c r="GI27">
        <v>6.4234348413179987</v>
      </c>
      <c r="GJ27">
        <v>6.4460682260811213</v>
      </c>
      <c r="GK27">
        <v>6.3736320007390432</v>
      </c>
      <c r="GL27">
        <v>6.4141695665679865</v>
      </c>
      <c r="GM27">
        <v>6.3839698799134181</v>
      </c>
      <c r="GN27">
        <v>6.3894006132261749</v>
      </c>
      <c r="GO27">
        <v>6.3094582119775895</v>
      </c>
      <c r="GP27">
        <v>6.1778587433623704</v>
      </c>
      <c r="GQ27">
        <v>6.0517831791619185</v>
      </c>
      <c r="GR27">
        <v>5.6201723338152831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4.7103049071494345</v>
      </c>
      <c r="HA27">
        <v>5.85666325498834</v>
      </c>
      <c r="HB27">
        <v>6.611337833125166</v>
      </c>
      <c r="HC27">
        <v>6.6649803779478702</v>
      </c>
      <c r="HD27">
        <v>6.6623841850354868</v>
      </c>
      <c r="HE27">
        <v>6.6637085208568951</v>
      </c>
      <c r="HF27">
        <v>6.6939772839121403</v>
      </c>
      <c r="HG27">
        <v>6.6447012982555771</v>
      </c>
      <c r="HH27">
        <v>6.6118400517133393</v>
      </c>
      <c r="HI27">
        <v>6.6594565331475746</v>
      </c>
      <c r="HJ27">
        <v>6.5810268620280556</v>
      </c>
      <c r="HK27">
        <v>6.5217592877062787</v>
      </c>
      <c r="HL27">
        <v>6.4423125305526536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1.6685911488108782</v>
      </c>
      <c r="HU27">
        <v>5.6312586456973825</v>
      </c>
      <c r="HV27">
        <v>6.6681735534619921</v>
      </c>
      <c r="HW27">
        <v>6.8988584936734005</v>
      </c>
      <c r="HX27">
        <v>6.9619382594610988</v>
      </c>
      <c r="HY27">
        <v>6.9535128918681037</v>
      </c>
      <c r="HZ27">
        <v>6.8667757502714677</v>
      </c>
      <c r="IA27">
        <v>6.8199367292401787</v>
      </c>
      <c r="IB27">
        <v>6.7401059839762798</v>
      </c>
      <c r="IC27">
        <v>6.8461073051029278</v>
      </c>
      <c r="ID27">
        <v>6.8344939800157585</v>
      </c>
      <c r="IE27">
        <v>6.609376381342261</v>
      </c>
      <c r="IF27">
        <v>6.629526589438858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4.048912670512073</v>
      </c>
      <c r="IP27">
        <v>6.0470961165041368</v>
      </c>
      <c r="IQ27">
        <v>6.8834954989717225</v>
      </c>
      <c r="IR27">
        <v>6.9178958303277751</v>
      </c>
      <c r="IS27">
        <v>7.0206757055990137</v>
      </c>
      <c r="IT27">
        <v>6.9903122193510718</v>
      </c>
      <c r="IU27">
        <v>6.9833683816889787</v>
      </c>
      <c r="IV27">
        <v>6.9316855748596407</v>
      </c>
      <c r="IW27">
        <v>6.9634106645585421</v>
      </c>
      <c r="IX27">
        <v>6.9349151541684098</v>
      </c>
      <c r="IY27">
        <v>6.9142716002842146</v>
      </c>
      <c r="IZ27">
        <v>6.8623918785051536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3.5876717870180816</v>
      </c>
      <c r="JJ27">
        <v>5.8427796370483804</v>
      </c>
      <c r="JK27">
        <v>6.9719011785058767</v>
      </c>
      <c r="JL27">
        <v>7.1585765907631913</v>
      </c>
      <c r="JM27">
        <v>7.3042640892959128</v>
      </c>
      <c r="JN27">
        <v>7.2714238833444451</v>
      </c>
      <c r="JO27">
        <v>7.1455309516298202</v>
      </c>
      <c r="JP27">
        <v>7.2371317442535519</v>
      </c>
      <c r="JQ27">
        <v>7.1379989922016343</v>
      </c>
      <c r="JR27">
        <v>7.1611400507782266</v>
      </c>
      <c r="JS27">
        <v>7.2192573255790391</v>
      </c>
      <c r="JT27">
        <v>7.2332266889974672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4.3054122522499689</v>
      </c>
      <c r="KE27">
        <v>6.2510064727332848</v>
      </c>
      <c r="KF27">
        <v>7.3403635066207622</v>
      </c>
      <c r="KG27">
        <v>7.5472081334329637</v>
      </c>
      <c r="KH27">
        <v>7.5071816305629753</v>
      </c>
      <c r="KI27">
        <v>7.418234749424391</v>
      </c>
      <c r="KJ27">
        <v>7.3850265692862287</v>
      </c>
      <c r="KK27">
        <v>7.3269980587316565</v>
      </c>
      <c r="KL27">
        <v>7.4240547055484205</v>
      </c>
      <c r="KM27">
        <v>7.4301060335473812</v>
      </c>
      <c r="KN27">
        <v>7.368759391835968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4.221117764001364</v>
      </c>
      <c r="KY27">
        <v>5.8370845765348571</v>
      </c>
      <c r="KZ27">
        <v>7.2081632877627122</v>
      </c>
      <c r="LA27">
        <v>7.4860191664468969</v>
      </c>
      <c r="LB27">
        <v>7.4918110872813592</v>
      </c>
      <c r="LC27">
        <v>7.4033553467230035</v>
      </c>
      <c r="LD27">
        <v>7.5684408982703362</v>
      </c>
      <c r="LE27">
        <v>7.4473800028366846</v>
      </c>
      <c r="LF27">
        <v>7.508882645330532</v>
      </c>
      <c r="LG27">
        <v>7.5999547765670661</v>
      </c>
      <c r="LH27">
        <v>7.5524030778886644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5.2576383949157712</v>
      </c>
      <c r="LT27">
        <v>6.2372309389482936</v>
      </c>
      <c r="LU27">
        <v>7.5410159815387816</v>
      </c>
      <c r="LV27">
        <v>7.9015944176385782</v>
      </c>
      <c r="LW27">
        <v>7.7103871987562043</v>
      </c>
      <c r="LX27">
        <v>7.6564757625398236</v>
      </c>
      <c r="LY27">
        <v>7.918785550628086</v>
      </c>
      <c r="LZ27">
        <v>7.7783117111510549</v>
      </c>
      <c r="MA27">
        <v>7.6950943880337785</v>
      </c>
      <c r="MB27">
        <v>7.6601918392999808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4.2391172987909416</v>
      </c>
      <c r="MN27">
        <v>4.2575255836814137</v>
      </c>
      <c r="MO27">
        <v>6.5901945026528486</v>
      </c>
      <c r="MP27">
        <v>7.8549642492446425</v>
      </c>
      <c r="MQ27">
        <v>7.9548336157379076</v>
      </c>
      <c r="MR27">
        <v>7.9372170557950286</v>
      </c>
      <c r="MS27">
        <v>7.8630417343571608</v>
      </c>
      <c r="MT27">
        <v>7.948882618252278</v>
      </c>
      <c r="MU27">
        <v>7.9172052817120493</v>
      </c>
      <c r="MV27">
        <v>7.9071098379755709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4.5414999261111548</v>
      </c>
      <c r="NI27">
        <v>5.5260486090807159</v>
      </c>
      <c r="NJ27">
        <v>6.5148570908823178</v>
      </c>
      <c r="NK27">
        <v>7.747914335055829</v>
      </c>
      <c r="NL27">
        <v>8.0479684783904837</v>
      </c>
      <c r="NM27">
        <v>8.0844634162137297</v>
      </c>
      <c r="NN27">
        <v>8.153740790403269</v>
      </c>
      <c r="NO27">
        <v>8.073144879862209</v>
      </c>
      <c r="NP27">
        <v>8.1601669036191247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5.2039221178259618</v>
      </c>
      <c r="OD27">
        <v>5.8837971031347509</v>
      </c>
      <c r="OE27">
        <v>6.8535921855484592</v>
      </c>
      <c r="OF27">
        <v>7.9930990764938592</v>
      </c>
      <c r="OG27">
        <v>8.2429539315747906</v>
      </c>
      <c r="OH27">
        <v>8.2830939653007771</v>
      </c>
      <c r="OI27">
        <v>8.2833120174789681</v>
      </c>
      <c r="OJ27">
        <v>8.279439491800245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5.075312722153261</v>
      </c>
      <c r="OY27">
        <v>6.1018810068981297</v>
      </c>
      <c r="OZ27">
        <v>7.1369551179812918</v>
      </c>
      <c r="PA27">
        <v>8.2175631926272175</v>
      </c>
      <c r="PB27">
        <v>8.500529437530389</v>
      </c>
      <c r="PC27">
        <v>8.5806274087578984</v>
      </c>
      <c r="PD27">
        <v>8.4982050445040187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4.577233360687373</v>
      </c>
      <c r="PT27">
        <v>6.2115126566293579</v>
      </c>
      <c r="PU27">
        <v>6.9031135991234303</v>
      </c>
      <c r="PV27">
        <v>8.1785155750022742</v>
      </c>
      <c r="PW27">
        <v>8.6156107679909315</v>
      </c>
      <c r="PX27">
        <v>8.7325186081457478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3.2890569462351702</v>
      </c>
      <c r="QN27">
        <v>5.1234678050542355</v>
      </c>
      <c r="QO27">
        <v>6.2196806315966979</v>
      </c>
      <c r="QP27">
        <v>7.0524503742582434</v>
      </c>
      <c r="QQ27">
        <v>8.3732395761478191</v>
      </c>
      <c r="QR27">
        <v>8.6522057693867396</v>
      </c>
      <c r="QS27" s="102" t="s">
        <v>49</v>
      </c>
      <c r="QU27">
        <v>1</v>
      </c>
      <c r="QV27" s="35">
        <v>0.1</v>
      </c>
      <c r="QW27">
        <f>A$93</f>
        <v>0</v>
      </c>
      <c r="QX27">
        <f t="shared" ref="QX27:RK27" si="24">B$93</f>
        <v>0</v>
      </c>
      <c r="QY27">
        <f t="shared" si="24"/>
        <v>0.58810735922551882</v>
      </c>
      <c r="QZ27">
        <f t="shared" si="24"/>
        <v>1.1006238908942345</v>
      </c>
      <c r="RA27">
        <f t="shared" si="24"/>
        <v>1.3584388262279827</v>
      </c>
      <c r="RB27">
        <f t="shared" si="24"/>
        <v>1.6124741493735504</v>
      </c>
      <c r="RC27">
        <f t="shared" si="24"/>
        <v>1.8046700936325093</v>
      </c>
      <c r="RD27">
        <f t="shared" si="24"/>
        <v>1.8294221987659354</v>
      </c>
      <c r="RE27">
        <f t="shared" si="24"/>
        <v>1.8292602479378619</v>
      </c>
      <c r="RF27">
        <f t="shared" si="24"/>
        <v>1.8292297117380736</v>
      </c>
      <c r="RG27">
        <f t="shared" si="24"/>
        <v>1.8290246140095432</v>
      </c>
      <c r="RH27">
        <f t="shared" si="24"/>
        <v>1.8287904335042022</v>
      </c>
      <c r="RI27">
        <f t="shared" si="24"/>
        <v>1.8291348436505896</v>
      </c>
      <c r="RJ27">
        <f t="shared" si="24"/>
        <v>1.8288865816654751</v>
      </c>
      <c r="RK27">
        <f t="shared" si="24"/>
        <v>1.8110874738695395</v>
      </c>
      <c r="RL27">
        <f>P$93</f>
        <v>1.8105106319193001</v>
      </c>
      <c r="RM27">
        <f>Q$93</f>
        <v>1.8112589891877915</v>
      </c>
      <c r="RN27">
        <f>R$93</f>
        <v>1.8112328201263495</v>
      </c>
      <c r="RO27">
        <f>S$93</f>
        <v>1.8113236994579054</v>
      </c>
      <c r="RP27">
        <f>T$93</f>
        <v>1.8109598570892018</v>
      </c>
      <c r="RR27">
        <f>(119469*RS27+56202)/10^4</f>
        <v>6.8148899999999992</v>
      </c>
      <c r="RS27" s="35">
        <v>0.1</v>
      </c>
      <c r="RT27">
        <f>0.19*RB27+0.81*RC27</f>
        <v>1.7681528642233073</v>
      </c>
      <c r="SE27">
        <v>0.51270723726521217</v>
      </c>
      <c r="SF27" t="s">
        <v>1016</v>
      </c>
      <c r="SG27">
        <f>12*5.036*(SE27^2) - 6*(12.926)*SE27 +(2)*(11.939)</f>
        <v>1.5945852106113989E-4</v>
      </c>
    </row>
    <row r="28" spans="1:505" x14ac:dyDescent="0.3">
      <c r="A28">
        <v>0</v>
      </c>
      <c r="B28">
        <v>0</v>
      </c>
      <c r="C28">
        <v>1.6858701956896918</v>
      </c>
      <c r="D28">
        <v>1.931502288474904</v>
      </c>
      <c r="E28">
        <v>1.9126167854439731</v>
      </c>
      <c r="F28">
        <v>1.9112773643446874</v>
      </c>
      <c r="G28">
        <v>1.8808142166585728</v>
      </c>
      <c r="H28">
        <v>1.8508217365823774</v>
      </c>
      <c r="I28">
        <v>1.8593318295729122</v>
      </c>
      <c r="J28">
        <v>1.8449247656143541</v>
      </c>
      <c r="K28">
        <v>1.8566403198780452</v>
      </c>
      <c r="L28">
        <v>1.8683975474480212</v>
      </c>
      <c r="M28">
        <v>1.8650710696807662</v>
      </c>
      <c r="N28">
        <v>1.8728766042618634</v>
      </c>
      <c r="O28">
        <v>1.8355516501271603</v>
      </c>
      <c r="P28">
        <v>1.8654240060631486</v>
      </c>
      <c r="Q28">
        <v>1.8436696978863751</v>
      </c>
      <c r="R28">
        <v>1.8413804454855049</v>
      </c>
      <c r="S28">
        <v>1.8377040190592657</v>
      </c>
      <c r="T28">
        <v>1.8601424378479274</v>
      </c>
      <c r="U28">
        <v>0</v>
      </c>
      <c r="V28">
        <v>0</v>
      </c>
      <c r="W28">
        <v>0</v>
      </c>
      <c r="X28">
        <v>2.3677255902006977</v>
      </c>
      <c r="Y28">
        <v>2.6268342061916998</v>
      </c>
      <c r="Z28">
        <v>2.5917747400206985</v>
      </c>
      <c r="AA28">
        <v>2.649477435291983</v>
      </c>
      <c r="AB28">
        <v>2.599449045571999</v>
      </c>
      <c r="AC28">
        <v>2.5145712912662237</v>
      </c>
      <c r="AD28">
        <v>2.5285653228681615</v>
      </c>
      <c r="AE28">
        <v>2.4892809936011306</v>
      </c>
      <c r="AF28">
        <v>2.4989712075239883</v>
      </c>
      <c r="AG28">
        <v>2.485244537741909</v>
      </c>
      <c r="AH28">
        <v>2.4810090844797905</v>
      </c>
      <c r="AI28">
        <v>2.4764668845280866</v>
      </c>
      <c r="AJ28">
        <v>2.4614341866577987</v>
      </c>
      <c r="AK28">
        <v>2.4816998692536045</v>
      </c>
      <c r="AL28">
        <v>2.4856651077253518</v>
      </c>
      <c r="AM28">
        <v>2.4767496748559639</v>
      </c>
      <c r="AN28">
        <v>2.5182206793084414</v>
      </c>
      <c r="AO28">
        <v>0</v>
      </c>
      <c r="AP28">
        <v>0</v>
      </c>
      <c r="AQ28">
        <v>0</v>
      </c>
      <c r="AR28">
        <v>0</v>
      </c>
      <c r="AS28">
        <v>3.1703414247912831</v>
      </c>
      <c r="AT28">
        <v>3.3471593627090743</v>
      </c>
      <c r="AU28">
        <v>3.3143304746972206</v>
      </c>
      <c r="AV28">
        <v>3.3262475928179804</v>
      </c>
      <c r="AW28">
        <v>3.3235160252456795</v>
      </c>
      <c r="AX28">
        <v>3.2539556628789854</v>
      </c>
      <c r="AY28">
        <v>3.2320716059622017</v>
      </c>
      <c r="AZ28">
        <v>3.1521097121564945</v>
      </c>
      <c r="BA28">
        <v>3.0990728846938129</v>
      </c>
      <c r="BB28">
        <v>3.1748107285439628</v>
      </c>
      <c r="BC28">
        <v>3.0971471190338606</v>
      </c>
      <c r="BD28">
        <v>3.1652957087083458</v>
      </c>
      <c r="BE28">
        <v>3.086627385287545</v>
      </c>
      <c r="BF28">
        <v>3.138964845061583</v>
      </c>
      <c r="BG28">
        <v>3.1479074441364596</v>
      </c>
      <c r="BH28">
        <v>3.1144334790134076</v>
      </c>
      <c r="BI28">
        <v>0</v>
      </c>
      <c r="BJ28">
        <v>0</v>
      </c>
      <c r="BK28">
        <v>0</v>
      </c>
      <c r="BL28">
        <v>0</v>
      </c>
      <c r="BM28">
        <v>2.6535997173071357</v>
      </c>
      <c r="BN28">
        <v>3.8891964471895677</v>
      </c>
      <c r="BO28">
        <v>4.0750127161275636</v>
      </c>
      <c r="BP28">
        <v>4.038214125690561</v>
      </c>
      <c r="BQ28">
        <v>4.0722252307779785</v>
      </c>
      <c r="BR28">
        <v>4.0627886373562765</v>
      </c>
      <c r="BS28">
        <v>4.0270828173576145</v>
      </c>
      <c r="BT28">
        <v>3.9596247134257836</v>
      </c>
      <c r="BU28">
        <v>3.8943564111599409</v>
      </c>
      <c r="BV28">
        <v>3.7874832014844775</v>
      </c>
      <c r="BW28">
        <v>3.7062726342138603</v>
      </c>
      <c r="BX28">
        <v>3.7594430701323165</v>
      </c>
      <c r="BY28">
        <v>3.7532179736125002</v>
      </c>
      <c r="BZ28">
        <v>3.7210405679952974</v>
      </c>
      <c r="CA28">
        <v>3.7351636687850429</v>
      </c>
      <c r="CB28">
        <v>3.7236293705500412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4.1624764890282941</v>
      </c>
      <c r="CI28">
        <v>4.7331044793675288</v>
      </c>
      <c r="CJ28">
        <v>4.7675921487841668</v>
      </c>
      <c r="CK28">
        <v>4.8106389862960715</v>
      </c>
      <c r="CL28">
        <v>4.7448044884808862</v>
      </c>
      <c r="CM28">
        <v>4.7447663681367462</v>
      </c>
      <c r="CN28">
        <v>4.7823494134878857</v>
      </c>
      <c r="CO28">
        <v>4.6856566936047193</v>
      </c>
      <c r="CP28">
        <v>4.5233044060338372</v>
      </c>
      <c r="CQ28">
        <v>4.3971159373454576</v>
      </c>
      <c r="CR28">
        <v>4.4320704762979997</v>
      </c>
      <c r="CS28">
        <v>4.367875035642788</v>
      </c>
      <c r="CT28">
        <v>4.3567000916262035</v>
      </c>
      <c r="CU28">
        <v>4.3394847782009194</v>
      </c>
      <c r="CV28">
        <v>4.3760589630196014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4.0357501592583604</v>
      </c>
      <c r="DC28">
        <v>4.9670030334554696</v>
      </c>
      <c r="DD28">
        <v>5.1732057056674616</v>
      </c>
      <c r="DE28">
        <v>5.2612509927650501</v>
      </c>
      <c r="DF28">
        <v>5.2906247765157035</v>
      </c>
      <c r="DG28">
        <v>5.218029400510205</v>
      </c>
      <c r="DH28">
        <v>5.2676415788333459</v>
      </c>
      <c r="DI28">
        <v>5.2607810218986755</v>
      </c>
      <c r="DJ28">
        <v>5.2185046249783884</v>
      </c>
      <c r="DK28">
        <v>5.14445839096346</v>
      </c>
      <c r="DL28">
        <v>4.9010535841492482</v>
      </c>
      <c r="DM28">
        <v>4.8156803600866533</v>
      </c>
      <c r="DN28">
        <v>4.8282200296604083</v>
      </c>
      <c r="DO28">
        <v>4.8517667377336675</v>
      </c>
      <c r="DP28">
        <v>4.8589307409162963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4.7715251917816959</v>
      </c>
      <c r="DX28">
        <v>5.3223749992447029</v>
      </c>
      <c r="DY28">
        <v>5.4904603489462476</v>
      </c>
      <c r="DZ28">
        <v>5.4673860789928765</v>
      </c>
      <c r="EA28">
        <v>5.4023065392318612</v>
      </c>
      <c r="EB28">
        <v>5.4363273893748749</v>
      </c>
      <c r="EC28">
        <v>5.4841922222011945</v>
      </c>
      <c r="ED28">
        <v>5.4453051482438628</v>
      </c>
      <c r="EE28">
        <v>5.3316267971786511</v>
      </c>
      <c r="EF28">
        <v>5.218816465687417</v>
      </c>
      <c r="EG28">
        <v>5.0591110900603065</v>
      </c>
      <c r="EH28">
        <v>4.9071970636789599</v>
      </c>
      <c r="EI28">
        <v>4.927949694536685</v>
      </c>
      <c r="EJ28">
        <v>4.8976179251529546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4.2474357165216547</v>
      </c>
      <c r="ER28">
        <v>5.2772881720891647</v>
      </c>
      <c r="ES28">
        <v>5.6239132929484752</v>
      </c>
      <c r="ET28">
        <v>5.648637400734108</v>
      </c>
      <c r="EU28">
        <v>5.6562623035546293</v>
      </c>
      <c r="EV28">
        <v>5.5948048257544398</v>
      </c>
      <c r="EW28">
        <v>5.6977712850373834</v>
      </c>
      <c r="EX28">
        <v>5.6360683240844356</v>
      </c>
      <c r="EY28">
        <v>5.5117533540935799</v>
      </c>
      <c r="EZ28">
        <v>5.6274230875257487</v>
      </c>
      <c r="FA28">
        <v>5.4436769360913244</v>
      </c>
      <c r="FB28">
        <v>5.0895970116354725</v>
      </c>
      <c r="FC28">
        <v>5.0123649805389565</v>
      </c>
      <c r="FD28">
        <v>4.96818137601909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3.7203047774162443</v>
      </c>
      <c r="FL28">
        <v>5.1047184812254169</v>
      </c>
      <c r="FM28">
        <v>5.7253592014341947</v>
      </c>
      <c r="FN28">
        <v>5.8342715215909129</v>
      </c>
      <c r="FO28">
        <v>5.8720491234674652</v>
      </c>
      <c r="FP28">
        <v>5.83450297478569</v>
      </c>
      <c r="FQ28">
        <v>5.8484074587848411</v>
      </c>
      <c r="FR28">
        <v>5.8702354881750658</v>
      </c>
      <c r="FS28">
        <v>5.7230039458731348</v>
      </c>
      <c r="FT28">
        <v>5.7690175182344774</v>
      </c>
      <c r="FU28">
        <v>5.7597634762826893</v>
      </c>
      <c r="FV28">
        <v>5.6260639290847978</v>
      </c>
      <c r="FW28">
        <v>5.2535190686114417</v>
      </c>
      <c r="FX28">
        <v>5.1571136265130839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4.6876126344641431</v>
      </c>
      <c r="GG28">
        <v>5.7459318800851964</v>
      </c>
      <c r="GH28">
        <v>5.9165983580095212</v>
      </c>
      <c r="GI28">
        <v>5.8924074186493449</v>
      </c>
      <c r="GJ28">
        <v>5.9146360448007185</v>
      </c>
      <c r="GK28">
        <v>5.8404186387712453</v>
      </c>
      <c r="GL28">
        <v>5.8822507857921291</v>
      </c>
      <c r="GM28">
        <v>5.8605443056713895</v>
      </c>
      <c r="GN28">
        <v>5.8639766166443827</v>
      </c>
      <c r="GO28">
        <v>5.7809366167469411</v>
      </c>
      <c r="GP28">
        <v>5.6497288294318357</v>
      </c>
      <c r="GQ28">
        <v>5.5278000614390654</v>
      </c>
      <c r="GR28">
        <v>5.0951676945197173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4.1402389578723815</v>
      </c>
      <c r="HA28">
        <v>5.2930437903063785</v>
      </c>
      <c r="HB28">
        <v>6.0473996073745271</v>
      </c>
      <c r="HC28">
        <v>6.1009836060016678</v>
      </c>
      <c r="HD28">
        <v>6.0966489729783246</v>
      </c>
      <c r="HE28">
        <v>6.0973783072695502</v>
      </c>
      <c r="HF28">
        <v>6.1274767269077959</v>
      </c>
      <c r="HG28">
        <v>6.0860861183051789</v>
      </c>
      <c r="HH28">
        <v>6.0509675766490556</v>
      </c>
      <c r="HI28">
        <v>6.1016788789352008</v>
      </c>
      <c r="HJ28">
        <v>6.0211934760047212</v>
      </c>
      <c r="HK28">
        <v>5.9635016597656456</v>
      </c>
      <c r="HL28">
        <v>5.8834317710088913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1.0702796814205557</v>
      </c>
      <c r="HU28">
        <v>5.0298934087560347</v>
      </c>
      <c r="HV28">
        <v>6.0682900270099802</v>
      </c>
      <c r="HW28">
        <v>6.2999213770326614</v>
      </c>
      <c r="HX28">
        <v>6.3626127657373388</v>
      </c>
      <c r="HY28">
        <v>6.3525110811186769</v>
      </c>
      <c r="HZ28">
        <v>6.2673347426557076</v>
      </c>
      <c r="IA28">
        <v>6.227374926786192</v>
      </c>
      <c r="IB28">
        <v>6.1461951012145262</v>
      </c>
      <c r="IC28">
        <v>6.251173463598767</v>
      </c>
      <c r="ID28">
        <v>6.2413460220360424</v>
      </c>
      <c r="IE28">
        <v>6.0178435950226277</v>
      </c>
      <c r="IF28">
        <v>6.0374905558478273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3.4016301774639643</v>
      </c>
      <c r="IP28">
        <v>5.4006360432474372</v>
      </c>
      <c r="IQ28">
        <v>6.2377853917069368</v>
      </c>
      <c r="IR28">
        <v>6.2734764141490915</v>
      </c>
      <c r="IS28">
        <v>6.3776397070555531</v>
      </c>
      <c r="IT28">
        <v>6.3465793691836287</v>
      </c>
      <c r="IU28">
        <v>6.3457617312596524</v>
      </c>
      <c r="IV28">
        <v>6.2940356451880684</v>
      </c>
      <c r="IW28">
        <v>6.3268855665555499</v>
      </c>
      <c r="IX28">
        <v>6.2976466341611568</v>
      </c>
      <c r="IY28">
        <v>6.2771869302100942</v>
      </c>
      <c r="IZ28">
        <v>6.2251937801339983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2.9141802120585965</v>
      </c>
      <c r="JJ28">
        <v>5.1657217734566627</v>
      </c>
      <c r="JK28">
        <v>6.2932252328781715</v>
      </c>
      <c r="JL28">
        <v>6.4815625368598342</v>
      </c>
      <c r="JM28">
        <v>6.6263670338501752</v>
      </c>
      <c r="JN28">
        <v>6.5944909015635389</v>
      </c>
      <c r="JO28">
        <v>6.4727053364060527</v>
      </c>
      <c r="JP28">
        <v>6.5661818429232728</v>
      </c>
      <c r="JQ28">
        <v>6.4669193886502834</v>
      </c>
      <c r="JR28">
        <v>6.4886895182078392</v>
      </c>
      <c r="JS28">
        <v>6.5475326012826471</v>
      </c>
      <c r="JT28">
        <v>6.5609641683570414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3.5998902264523505</v>
      </c>
      <c r="KE28">
        <v>5.5367686166105239</v>
      </c>
      <c r="KF28">
        <v>6.6276461143569119</v>
      </c>
      <c r="KG28">
        <v>6.835137784752459</v>
      </c>
      <c r="KH28">
        <v>6.796580059943552</v>
      </c>
      <c r="KI28">
        <v>6.7134271879131653</v>
      </c>
      <c r="KJ28">
        <v>6.6801129100087042</v>
      </c>
      <c r="KK28">
        <v>6.6219025095333537</v>
      </c>
      <c r="KL28">
        <v>6.7202453683890369</v>
      </c>
      <c r="KM28">
        <v>6.7262025726694148</v>
      </c>
      <c r="KN28">
        <v>6.6642386712246733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3.4595190412655774</v>
      </c>
      <c r="KY28">
        <v>5.0817476032536248</v>
      </c>
      <c r="KZ28">
        <v>6.4507156832201984</v>
      </c>
      <c r="LA28">
        <v>6.7274318939560374</v>
      </c>
      <c r="LB28">
        <v>6.7349003424323657</v>
      </c>
      <c r="LC28">
        <v>6.6537413032243418</v>
      </c>
      <c r="LD28">
        <v>6.8187120691926433</v>
      </c>
      <c r="LE28">
        <v>6.6966843028410397</v>
      </c>
      <c r="LF28">
        <v>6.75992916203609</v>
      </c>
      <c r="LG28">
        <v>6.8506389514577331</v>
      </c>
      <c r="LH28">
        <v>6.8033143887749361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4.4700486532079733</v>
      </c>
      <c r="LT28">
        <v>5.4483590073017352</v>
      </c>
      <c r="LU28">
        <v>6.7491763500197273</v>
      </c>
      <c r="LV28">
        <v>7.1099054325127113</v>
      </c>
      <c r="LW28">
        <v>6.9266402283878934</v>
      </c>
      <c r="LX28">
        <v>6.8739913735825819</v>
      </c>
      <c r="LY28">
        <v>7.1360815300242191</v>
      </c>
      <c r="LZ28">
        <v>6.9965718888264092</v>
      </c>
      <c r="MA28">
        <v>6.9111640041761175</v>
      </c>
      <c r="MB28">
        <v>6.8770156384265411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3.4288569534694355</v>
      </c>
      <c r="MN28">
        <v>3.4343217086352591</v>
      </c>
      <c r="MO28">
        <v>5.7661762862791912</v>
      </c>
      <c r="MP28">
        <v>7.0322559851441975</v>
      </c>
      <c r="MQ28">
        <v>7.1380071660545141</v>
      </c>
      <c r="MR28">
        <v>7.1197410107927483</v>
      </c>
      <c r="MS28">
        <v>7.0471718432824551</v>
      </c>
      <c r="MT28">
        <v>7.1300259812487026</v>
      </c>
      <c r="MU28">
        <v>7.1006203502032852</v>
      </c>
      <c r="MV28">
        <v>7.0920475225383717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3.6789384150573468</v>
      </c>
      <c r="NI28">
        <v>4.6547255043023288</v>
      </c>
      <c r="NJ28">
        <v>5.6457288366353344</v>
      </c>
      <c r="NK28">
        <v>6.8868622642302899</v>
      </c>
      <c r="NL28">
        <v>7.1863012228258194</v>
      </c>
      <c r="NM28">
        <v>7.2213108995847017</v>
      </c>
      <c r="NN28">
        <v>7.291917326033027</v>
      </c>
      <c r="NO28">
        <v>7.2121383757716613</v>
      </c>
      <c r="NP28">
        <v>7.2987769318985389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4.3072458321242033</v>
      </c>
      <c r="OD28">
        <v>4.9800053161123747</v>
      </c>
      <c r="OE28">
        <v>5.9587406362041637</v>
      </c>
      <c r="OF28">
        <v>7.0981896401776616</v>
      </c>
      <c r="OG28">
        <v>7.3501722614116272</v>
      </c>
      <c r="OH28">
        <v>7.3871536224986141</v>
      </c>
      <c r="OI28">
        <v>7.3883567482067338</v>
      </c>
      <c r="OJ28">
        <v>7.3830163794399271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4.1405956193887752</v>
      </c>
      <c r="OY28">
        <v>5.1762895207595392</v>
      </c>
      <c r="OZ28">
        <v>6.2083785604697077</v>
      </c>
      <c r="PA28">
        <v>7.2884962136078872</v>
      </c>
      <c r="PB28">
        <v>7.5699034506950067</v>
      </c>
      <c r="PC28">
        <v>7.6507813339827999</v>
      </c>
      <c r="PD28">
        <v>7.5695250158599698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3.6453634499446732</v>
      </c>
      <c r="PT28">
        <v>5.2409498561197152</v>
      </c>
      <c r="PU28">
        <v>5.9291778925187932</v>
      </c>
      <c r="PV28">
        <v>7.206311494214706</v>
      </c>
      <c r="PW28">
        <v>7.6428470556314689</v>
      </c>
      <c r="PX28">
        <v>7.7599834745161971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2.6110569462351703</v>
      </c>
      <c r="QN28">
        <v>4.1420448679053967</v>
      </c>
      <c r="QO28">
        <v>5.2159716855155009</v>
      </c>
      <c r="QP28">
        <v>6.046761750672573</v>
      </c>
      <c r="QQ28">
        <v>7.363593983630552</v>
      </c>
      <c r="QR28">
        <v>7.6463493820982391</v>
      </c>
      <c r="QS28" s="102" t="s">
        <v>51</v>
      </c>
      <c r="QU28">
        <v>2</v>
      </c>
      <c r="QV28" s="35">
        <v>0.15</v>
      </c>
      <c r="QW28">
        <f>U$93</f>
        <v>0</v>
      </c>
      <c r="QX28">
        <f t="shared" ref="QX28:RK28" si="25">V$93</f>
        <v>0</v>
      </c>
      <c r="QY28">
        <f t="shared" si="25"/>
        <v>0</v>
      </c>
      <c r="QZ28">
        <f t="shared" si="25"/>
        <v>0.69741284220800082</v>
      </c>
      <c r="RA28">
        <f t="shared" si="25"/>
        <v>1.1013854130645158</v>
      </c>
      <c r="RB28">
        <f t="shared" si="25"/>
        <v>1.3042103023543674</v>
      </c>
      <c r="RC28">
        <f t="shared" si="25"/>
        <v>1.4703876300190171</v>
      </c>
      <c r="RD28">
        <f t="shared" si="25"/>
        <v>1.6728384515312209</v>
      </c>
      <c r="RE28">
        <f t="shared" si="25"/>
        <v>1.8114396876617571</v>
      </c>
      <c r="RF28">
        <f t="shared" si="25"/>
        <v>1.8314186532740475</v>
      </c>
      <c r="RG28">
        <f t="shared" si="25"/>
        <v>1.8319171635475398</v>
      </c>
      <c r="RH28">
        <f t="shared" si="25"/>
        <v>1.8318087033766017</v>
      </c>
      <c r="RI28">
        <f t="shared" si="25"/>
        <v>1.8318734632906308</v>
      </c>
      <c r="RJ28">
        <f t="shared" si="25"/>
        <v>1.8322641786924254</v>
      </c>
      <c r="RK28">
        <f t="shared" si="25"/>
        <v>1.8139813727241563</v>
      </c>
      <c r="RL28">
        <f>AJ$93</f>
        <v>1.8140911297683506</v>
      </c>
      <c r="RM28">
        <f>AK$93</f>
        <v>1.8138129952784421</v>
      </c>
      <c r="RN28">
        <f>AL$93</f>
        <v>1.8137523046918032</v>
      </c>
      <c r="RO28">
        <f>AM$93</f>
        <v>1.8137665287552467</v>
      </c>
      <c r="RP28">
        <f>AN$93</f>
        <v>1.8134551226330524</v>
      </c>
      <c r="RR28">
        <f t="shared" ref="RR28:RR49" si="26">(119469*RS28+56202)/10^4</f>
        <v>7.4122350000000008</v>
      </c>
      <c r="RS28" s="35">
        <v>0.15</v>
      </c>
      <c r="RT28">
        <f>0.59*RC28+0.41*RD28</f>
        <v>1.5533924668390204</v>
      </c>
    </row>
    <row r="29" spans="1:505" x14ac:dyDescent="0.3">
      <c r="A29">
        <v>0</v>
      </c>
      <c r="B29">
        <v>0</v>
      </c>
      <c r="C29">
        <v>1.6858701956896918</v>
      </c>
      <c r="D29">
        <v>1.931502288474904</v>
      </c>
      <c r="E29">
        <v>1.9126167854439731</v>
      </c>
      <c r="F29">
        <v>1.9112773643446874</v>
      </c>
      <c r="G29">
        <v>1.8808142166585728</v>
      </c>
      <c r="H29">
        <v>1.8508217365823774</v>
      </c>
      <c r="I29">
        <v>1.8593318295729122</v>
      </c>
      <c r="J29">
        <v>1.8449247656143541</v>
      </c>
      <c r="K29">
        <v>1.8566403198780452</v>
      </c>
      <c r="L29">
        <v>1.8683975474480212</v>
      </c>
      <c r="M29">
        <v>1.8650710696807662</v>
      </c>
      <c r="N29">
        <v>1.8728766042618636</v>
      </c>
      <c r="O29">
        <v>1.8355516501271603</v>
      </c>
      <c r="P29">
        <v>1.8654240060631486</v>
      </c>
      <c r="Q29">
        <v>1.8436696978863751</v>
      </c>
      <c r="R29">
        <v>1.8413804454855049</v>
      </c>
      <c r="S29">
        <v>1.8377040190592657</v>
      </c>
      <c r="T29">
        <v>1.8601424378479274</v>
      </c>
      <c r="U29">
        <v>0</v>
      </c>
      <c r="V29">
        <v>0</v>
      </c>
      <c r="W29">
        <v>0</v>
      </c>
      <c r="X29">
        <v>2.3677255902006977</v>
      </c>
      <c r="Y29">
        <v>2.6268342061916998</v>
      </c>
      <c r="Z29">
        <v>2.5917747400206985</v>
      </c>
      <c r="AA29">
        <v>2.649477435291983</v>
      </c>
      <c r="AB29">
        <v>2.599449045571999</v>
      </c>
      <c r="AC29">
        <v>2.5145712912662237</v>
      </c>
      <c r="AD29">
        <v>2.5285653228681615</v>
      </c>
      <c r="AE29">
        <v>2.4892809936011306</v>
      </c>
      <c r="AF29">
        <v>2.4989712075239883</v>
      </c>
      <c r="AG29">
        <v>2.485244537741909</v>
      </c>
      <c r="AH29">
        <v>2.4810090844797905</v>
      </c>
      <c r="AI29">
        <v>2.4764668845280866</v>
      </c>
      <c r="AJ29">
        <v>2.4614341866577991</v>
      </c>
      <c r="AK29">
        <v>2.4816998692536045</v>
      </c>
      <c r="AL29">
        <v>2.4856651077253518</v>
      </c>
      <c r="AM29">
        <v>2.4767496748559639</v>
      </c>
      <c r="AN29">
        <v>2.5182206793084414</v>
      </c>
      <c r="AO29">
        <v>0</v>
      </c>
      <c r="AP29">
        <v>0</v>
      </c>
      <c r="AQ29">
        <v>0</v>
      </c>
      <c r="AR29">
        <v>0</v>
      </c>
      <c r="AS29">
        <v>3.1703414247912831</v>
      </c>
      <c r="AT29">
        <v>3.3471593627090743</v>
      </c>
      <c r="AU29">
        <v>3.3143304746972206</v>
      </c>
      <c r="AV29">
        <v>3.3262475928179804</v>
      </c>
      <c r="AW29">
        <v>3.3235160252456795</v>
      </c>
      <c r="AX29">
        <v>3.2539556628789854</v>
      </c>
      <c r="AY29">
        <v>3.2320716059622008</v>
      </c>
      <c r="AZ29">
        <v>3.1521097121564936</v>
      </c>
      <c r="BA29">
        <v>3.0990728846938116</v>
      </c>
      <c r="BB29">
        <v>3.1748107285439628</v>
      </c>
      <c r="BC29">
        <v>3.0971471190338602</v>
      </c>
      <c r="BD29">
        <v>3.1652957087083453</v>
      </c>
      <c r="BE29">
        <v>3.0866273852875441</v>
      </c>
      <c r="BF29">
        <v>3.1389648450615826</v>
      </c>
      <c r="BG29">
        <v>3.1479074441364592</v>
      </c>
      <c r="BH29">
        <v>3.1144334790134081</v>
      </c>
      <c r="BI29">
        <v>0</v>
      </c>
      <c r="BJ29">
        <v>0</v>
      </c>
      <c r="BK29">
        <v>0</v>
      </c>
      <c r="BL29">
        <v>0</v>
      </c>
      <c r="BM29">
        <v>2.6535997173071357</v>
      </c>
      <c r="BN29">
        <v>3.8891964471895677</v>
      </c>
      <c r="BO29">
        <v>4.0750127161275627</v>
      </c>
      <c r="BP29">
        <v>4.038214125690561</v>
      </c>
      <c r="BQ29">
        <v>4.0722252307779785</v>
      </c>
      <c r="BR29">
        <v>4.0627886373562765</v>
      </c>
      <c r="BS29">
        <v>4.0270828173576145</v>
      </c>
      <c r="BT29">
        <v>3.9596247134257836</v>
      </c>
      <c r="BU29">
        <v>3.8943564111599409</v>
      </c>
      <c r="BV29">
        <v>3.7874832014844775</v>
      </c>
      <c r="BW29">
        <v>3.7062726342138603</v>
      </c>
      <c r="BX29">
        <v>3.7594430701323165</v>
      </c>
      <c r="BY29">
        <v>3.7532179736125002</v>
      </c>
      <c r="BZ29">
        <v>3.7210405679952974</v>
      </c>
      <c r="CA29">
        <v>3.7351636687850429</v>
      </c>
      <c r="CB29">
        <v>3.7236293705500412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4.1624764890282933</v>
      </c>
      <c r="CI29">
        <v>4.7331044793675288</v>
      </c>
      <c r="CJ29">
        <v>4.7675921487841668</v>
      </c>
      <c r="CK29">
        <v>4.8106389862960715</v>
      </c>
      <c r="CL29">
        <v>4.7448044884808862</v>
      </c>
      <c r="CM29">
        <v>4.7447663681367462</v>
      </c>
      <c r="CN29">
        <v>4.7823494134878857</v>
      </c>
      <c r="CO29">
        <v>4.6856566936047193</v>
      </c>
      <c r="CP29">
        <v>4.5233044060338372</v>
      </c>
      <c r="CQ29">
        <v>4.3971159373454576</v>
      </c>
      <c r="CR29">
        <v>4.4320704762980005</v>
      </c>
      <c r="CS29">
        <v>4.367875035642788</v>
      </c>
      <c r="CT29">
        <v>4.3567000916262035</v>
      </c>
      <c r="CU29">
        <v>4.3394847782009194</v>
      </c>
      <c r="CV29">
        <v>4.3760589630196014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4.0357501592583604</v>
      </c>
      <c r="DC29">
        <v>4.9670030334554687</v>
      </c>
      <c r="DD29">
        <v>5.1732057056674616</v>
      </c>
      <c r="DE29">
        <v>5.2612509927650501</v>
      </c>
      <c r="DF29">
        <v>5.2906247765157035</v>
      </c>
      <c r="DG29">
        <v>5.218029400510205</v>
      </c>
      <c r="DH29">
        <v>5.2676415788333459</v>
      </c>
      <c r="DI29">
        <v>5.2607810218986755</v>
      </c>
      <c r="DJ29">
        <v>5.2185046249783884</v>
      </c>
      <c r="DK29">
        <v>5.14445839096346</v>
      </c>
      <c r="DL29">
        <v>4.9010535841492482</v>
      </c>
      <c r="DM29">
        <v>4.8156803600866533</v>
      </c>
      <c r="DN29">
        <v>4.8282200296604083</v>
      </c>
      <c r="DO29">
        <v>4.8517667377336675</v>
      </c>
      <c r="DP29">
        <v>4.8589307409162963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4.7715251917816959</v>
      </c>
      <c r="DX29">
        <v>5.3223749992447038</v>
      </c>
      <c r="DY29">
        <v>5.4904603489462476</v>
      </c>
      <c r="DZ29">
        <v>5.4673860789928765</v>
      </c>
      <c r="EA29">
        <v>5.4023065392318612</v>
      </c>
      <c r="EB29">
        <v>5.4363273893748749</v>
      </c>
      <c r="EC29">
        <v>5.4841922222011945</v>
      </c>
      <c r="ED29">
        <v>5.4453051482438619</v>
      </c>
      <c r="EE29">
        <v>5.3316267971786511</v>
      </c>
      <c r="EF29">
        <v>5.218816465687417</v>
      </c>
      <c r="EG29">
        <v>5.0591110900603065</v>
      </c>
      <c r="EH29">
        <v>4.9071970636789599</v>
      </c>
      <c r="EI29">
        <v>4.927949694536685</v>
      </c>
      <c r="EJ29">
        <v>4.8976179251529546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4.2474357165216547</v>
      </c>
      <c r="ER29">
        <v>5.2772881720891647</v>
      </c>
      <c r="ES29">
        <v>5.6239132929484752</v>
      </c>
      <c r="ET29">
        <v>5.648637400734108</v>
      </c>
      <c r="EU29">
        <v>5.6562623035546293</v>
      </c>
      <c r="EV29">
        <v>5.5948048257544398</v>
      </c>
      <c r="EW29">
        <v>5.6977712850373834</v>
      </c>
      <c r="EX29">
        <v>5.6360683240844356</v>
      </c>
      <c r="EY29">
        <v>5.5117533540935799</v>
      </c>
      <c r="EZ29">
        <v>5.6274230875257487</v>
      </c>
      <c r="FA29">
        <v>5.4436769360913244</v>
      </c>
      <c r="FB29">
        <v>5.0895970116354716</v>
      </c>
      <c r="FC29">
        <v>5.0123649805389565</v>
      </c>
      <c r="FD29">
        <v>4.96818137601909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3.7203047774162443</v>
      </c>
      <c r="FL29">
        <v>5.1047184812254169</v>
      </c>
      <c r="FM29">
        <v>5.7253592014341947</v>
      </c>
      <c r="FN29">
        <v>5.8342715215909129</v>
      </c>
      <c r="FO29">
        <v>5.8720491234674661</v>
      </c>
      <c r="FP29">
        <v>5.83450297478569</v>
      </c>
      <c r="FQ29">
        <v>5.848407458784842</v>
      </c>
      <c r="FR29">
        <v>5.8702354881750658</v>
      </c>
      <c r="FS29">
        <v>5.7230039458731348</v>
      </c>
      <c r="FT29">
        <v>5.7690175182344774</v>
      </c>
      <c r="FU29">
        <v>5.7597634762826901</v>
      </c>
      <c r="FV29">
        <v>5.6260639290847978</v>
      </c>
      <c r="FW29">
        <v>5.2535190686114417</v>
      </c>
      <c r="FX29">
        <v>5.1571136265130839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4.6876126344641431</v>
      </c>
      <c r="GG29">
        <v>5.7459318800851964</v>
      </c>
      <c r="GH29">
        <v>5.9165983580095212</v>
      </c>
      <c r="GI29">
        <v>5.8924074186493467</v>
      </c>
      <c r="GJ29">
        <v>5.9146360448007185</v>
      </c>
      <c r="GK29">
        <v>5.8404186387712445</v>
      </c>
      <c r="GL29">
        <v>5.8822507857921291</v>
      </c>
      <c r="GM29">
        <v>5.8605443056713895</v>
      </c>
      <c r="GN29">
        <v>5.8639766166443827</v>
      </c>
      <c r="GO29">
        <v>5.7809366167469411</v>
      </c>
      <c r="GP29">
        <v>5.6497288294318357</v>
      </c>
      <c r="GQ29">
        <v>5.5278000614390654</v>
      </c>
      <c r="GR29">
        <v>5.0951676945197173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4.1402389578723815</v>
      </c>
      <c r="HA29">
        <v>5.2930437903063785</v>
      </c>
      <c r="HB29">
        <v>6.0473996073745271</v>
      </c>
      <c r="HC29">
        <v>6.100983606001666</v>
      </c>
      <c r="HD29">
        <v>6.0966489729783246</v>
      </c>
      <c r="HE29">
        <v>6.0973783072695502</v>
      </c>
      <c r="HF29">
        <v>6.1274767269077959</v>
      </c>
      <c r="HG29">
        <v>6.0860861183051789</v>
      </c>
      <c r="HH29">
        <v>6.0509675766490556</v>
      </c>
      <c r="HI29">
        <v>6.1016788789352008</v>
      </c>
      <c r="HJ29">
        <v>6.0211934760047212</v>
      </c>
      <c r="HK29">
        <v>5.9635016597656456</v>
      </c>
      <c r="HL29">
        <v>5.8834317710088913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1.0702796814205557</v>
      </c>
      <c r="HU29">
        <v>5.0298934087560347</v>
      </c>
      <c r="HV29">
        <v>6.0682900270099802</v>
      </c>
      <c r="HW29">
        <v>6.2999213770326614</v>
      </c>
      <c r="HX29">
        <v>6.3626127657373388</v>
      </c>
      <c r="HY29">
        <v>6.3525110811186769</v>
      </c>
      <c r="HZ29">
        <v>6.2673347426557076</v>
      </c>
      <c r="IA29">
        <v>6.227374926786192</v>
      </c>
      <c r="IB29">
        <v>6.1461951012145262</v>
      </c>
      <c r="IC29">
        <v>6.251173463598767</v>
      </c>
      <c r="ID29">
        <v>6.2413460220360424</v>
      </c>
      <c r="IE29">
        <v>6.0178435950226277</v>
      </c>
      <c r="IF29">
        <v>6.0374905558478273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3.4016301774639643</v>
      </c>
      <c r="IP29">
        <v>5.4006360432474372</v>
      </c>
      <c r="IQ29">
        <v>6.2377853917069368</v>
      </c>
      <c r="IR29">
        <v>6.2734764141490915</v>
      </c>
      <c r="IS29">
        <v>6.3776397070555531</v>
      </c>
      <c r="IT29">
        <v>6.3465793691836287</v>
      </c>
      <c r="IU29">
        <v>6.3457617312596524</v>
      </c>
      <c r="IV29">
        <v>6.2940356451880684</v>
      </c>
      <c r="IW29">
        <v>6.3268855665555499</v>
      </c>
      <c r="IX29">
        <v>6.2976466341611568</v>
      </c>
      <c r="IY29">
        <v>6.2771869302100942</v>
      </c>
      <c r="IZ29">
        <v>6.2251937801339983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2.9141802120585965</v>
      </c>
      <c r="JJ29">
        <v>5.1657217734566627</v>
      </c>
      <c r="JK29">
        <v>6.2932252328781715</v>
      </c>
      <c r="JL29">
        <v>6.4815625368598342</v>
      </c>
      <c r="JM29">
        <v>6.6263670338501761</v>
      </c>
      <c r="JN29">
        <v>6.5944909015635389</v>
      </c>
      <c r="JO29">
        <v>6.4727053364060527</v>
      </c>
      <c r="JP29">
        <v>6.5661818429232728</v>
      </c>
      <c r="JQ29">
        <v>6.4669193886502834</v>
      </c>
      <c r="JR29">
        <v>6.4886895182078392</v>
      </c>
      <c r="JS29">
        <v>6.5475326012826471</v>
      </c>
      <c r="JT29">
        <v>6.5609641683570414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3.5998902264523505</v>
      </c>
      <c r="KE29">
        <v>5.5367686166105239</v>
      </c>
      <c r="KF29">
        <v>6.6276461143569119</v>
      </c>
      <c r="KG29">
        <v>6.835137784752459</v>
      </c>
      <c r="KH29">
        <v>6.796580059943552</v>
      </c>
      <c r="KI29">
        <v>6.7134271879131653</v>
      </c>
      <c r="KJ29">
        <v>6.6801129100087042</v>
      </c>
      <c r="KK29">
        <v>6.6219025095333537</v>
      </c>
      <c r="KL29">
        <v>6.7202453683890369</v>
      </c>
      <c r="KM29">
        <v>6.7262025726694148</v>
      </c>
      <c r="KN29">
        <v>6.6642386712246733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3.4595190412655774</v>
      </c>
      <c r="KY29">
        <v>5.0817476032536248</v>
      </c>
      <c r="KZ29">
        <v>6.4507156832201984</v>
      </c>
      <c r="LA29">
        <v>6.7274318939560374</v>
      </c>
      <c r="LB29">
        <v>6.7349003424323657</v>
      </c>
      <c r="LC29">
        <v>6.6537413032243418</v>
      </c>
      <c r="LD29">
        <v>6.8187120691926433</v>
      </c>
      <c r="LE29">
        <v>6.6966843028410397</v>
      </c>
      <c r="LF29">
        <v>6.75992916203609</v>
      </c>
      <c r="LG29">
        <v>6.8506389514577331</v>
      </c>
      <c r="LH29">
        <v>6.8033143887749361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4.4700486532079733</v>
      </c>
      <c r="LT29">
        <v>5.4483590073017352</v>
      </c>
      <c r="LU29">
        <v>6.7491763500197273</v>
      </c>
      <c r="LV29">
        <v>7.1099054325127113</v>
      </c>
      <c r="LW29">
        <v>6.9266402283878934</v>
      </c>
      <c r="LX29">
        <v>6.8739913735825819</v>
      </c>
      <c r="LY29">
        <v>7.1360815300242191</v>
      </c>
      <c r="LZ29">
        <v>6.9965718888264092</v>
      </c>
      <c r="MA29">
        <v>6.9111640041761175</v>
      </c>
      <c r="MB29">
        <v>6.8770156384265411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3.4288569534694355</v>
      </c>
      <c r="MN29">
        <v>3.4343217086352591</v>
      </c>
      <c r="MO29">
        <v>5.7661762862791912</v>
      </c>
      <c r="MP29">
        <v>7.0322559851441975</v>
      </c>
      <c r="MQ29">
        <v>7.1380071660545141</v>
      </c>
      <c r="MR29">
        <v>7.1197410107927483</v>
      </c>
      <c r="MS29">
        <v>7.0471718432824551</v>
      </c>
      <c r="MT29">
        <v>7.1300259812487026</v>
      </c>
      <c r="MU29">
        <v>7.1006203502032852</v>
      </c>
      <c r="MV29">
        <v>7.0920475225383717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3.6789384150573468</v>
      </c>
      <c r="NI29">
        <v>4.6547255043023288</v>
      </c>
      <c r="NJ29">
        <v>5.6457288366353353</v>
      </c>
      <c r="NK29">
        <v>6.8868622642302899</v>
      </c>
      <c r="NL29">
        <v>7.1863012228258194</v>
      </c>
      <c r="NM29">
        <v>7.2213108995847026</v>
      </c>
      <c r="NN29">
        <v>7.291917326033027</v>
      </c>
      <c r="NO29">
        <v>7.2121383757716622</v>
      </c>
      <c r="NP29">
        <v>7.2987769318985389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4.3072458321242033</v>
      </c>
      <c r="OD29">
        <v>4.9800053161123747</v>
      </c>
      <c r="OE29">
        <v>5.9587406362041637</v>
      </c>
      <c r="OF29">
        <v>7.0981896401776616</v>
      </c>
      <c r="OG29">
        <v>7.3501722614116272</v>
      </c>
      <c r="OH29">
        <v>7.3871536224986141</v>
      </c>
      <c r="OI29">
        <v>7.3883567482067338</v>
      </c>
      <c r="OJ29">
        <v>7.3830163794399271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4.1405956193887752</v>
      </c>
      <c r="OY29">
        <v>5.1762895207595392</v>
      </c>
      <c r="OZ29">
        <v>6.2083785604697077</v>
      </c>
      <c r="PA29">
        <v>7.2884962136078872</v>
      </c>
      <c r="PB29">
        <v>7.5699034506950067</v>
      </c>
      <c r="PC29">
        <v>7.6507813339827999</v>
      </c>
      <c r="PD29">
        <v>7.5695250158599698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3.6453634499446732</v>
      </c>
      <c r="PT29">
        <v>5.2409498561197152</v>
      </c>
      <c r="PU29">
        <v>5.9291778925187932</v>
      </c>
      <c r="PV29">
        <v>7.206311494214706</v>
      </c>
      <c r="PW29">
        <v>7.6428470556314689</v>
      </c>
      <c r="PX29">
        <v>7.7599834745161971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2.6110569462351703</v>
      </c>
      <c r="QN29">
        <v>4.1420448679053967</v>
      </c>
      <c r="QO29">
        <v>5.2159716855155018</v>
      </c>
      <c r="QP29">
        <v>6.046761750672573</v>
      </c>
      <c r="QQ29">
        <v>7.363593983630552</v>
      </c>
      <c r="QR29">
        <v>7.6463493820982391</v>
      </c>
      <c r="QS29" s="102" t="s">
        <v>53</v>
      </c>
      <c r="QU29">
        <v>3</v>
      </c>
      <c r="QV29" s="35">
        <v>0.2</v>
      </c>
      <c r="QW29">
        <f>AO$93</f>
        <v>0</v>
      </c>
      <c r="QX29">
        <f t="shared" ref="QX29:RK29" si="27">AP$93</f>
        <v>0</v>
      </c>
      <c r="QY29">
        <f t="shared" si="27"/>
        <v>0</v>
      </c>
      <c r="QZ29">
        <f t="shared" si="27"/>
        <v>0</v>
      </c>
      <c r="RA29">
        <f t="shared" si="27"/>
        <v>0.85372113879508338</v>
      </c>
      <c r="RB29">
        <f t="shared" si="27"/>
        <v>1.1152339236662698</v>
      </c>
      <c r="RC29">
        <f t="shared" si="27"/>
        <v>1.2738150205356247</v>
      </c>
      <c r="RD29">
        <f t="shared" si="27"/>
        <v>1.4224814783631239</v>
      </c>
      <c r="RE29">
        <f t="shared" si="27"/>
        <v>1.5745636677579342</v>
      </c>
      <c r="RF29">
        <f t="shared" si="27"/>
        <v>1.7322300855867223</v>
      </c>
      <c r="RG29">
        <f t="shared" si="27"/>
        <v>1.808352326562003</v>
      </c>
      <c r="RH29">
        <f t="shared" si="27"/>
        <v>1.8333257406738894</v>
      </c>
      <c r="RI29">
        <f t="shared" si="27"/>
        <v>1.8337885165361767</v>
      </c>
      <c r="RJ29">
        <f t="shared" si="27"/>
        <v>1.8331722290565662</v>
      </c>
      <c r="RK29">
        <f t="shared" si="27"/>
        <v>1.8157354569902824</v>
      </c>
      <c r="RL29">
        <f>BD$93</f>
        <v>1.8148717300413837</v>
      </c>
      <c r="RM29">
        <f>BE$93</f>
        <v>1.8157185493005337</v>
      </c>
      <c r="RN29">
        <f>BF$93</f>
        <v>1.815197437464559</v>
      </c>
      <c r="RO29">
        <f>BG$93</f>
        <v>1.8151312220645417</v>
      </c>
      <c r="RP29">
        <f>BH$93</f>
        <v>1.8154536280779678</v>
      </c>
      <c r="RR29">
        <f t="shared" si="26"/>
        <v>8.0095799999999997</v>
      </c>
      <c r="RS29" s="35">
        <v>0.2</v>
      </c>
      <c r="RT29">
        <f>0.99*RD29+0.01*RE29</f>
        <v>1.4240023002570721</v>
      </c>
      <c r="SE29" t="s">
        <v>1022</v>
      </c>
    </row>
    <row r="30" spans="1:505" x14ac:dyDescent="0.3">
      <c r="A30">
        <v>0</v>
      </c>
      <c r="B30">
        <v>0</v>
      </c>
      <c r="C30">
        <v>1.6858701956896913</v>
      </c>
      <c r="D30">
        <v>1.9379278595561167</v>
      </c>
      <c r="E30">
        <v>1.9237230843091826</v>
      </c>
      <c r="F30">
        <v>1.9186316126538427</v>
      </c>
      <c r="G30">
        <v>1.8936286148330017</v>
      </c>
      <c r="H30">
        <v>1.8566390805429469</v>
      </c>
      <c r="I30">
        <v>1.8693878633893559</v>
      </c>
      <c r="J30">
        <v>1.8526632932681701</v>
      </c>
      <c r="K30">
        <v>1.8701343367193664</v>
      </c>
      <c r="L30">
        <v>1.882776951117612</v>
      </c>
      <c r="M30">
        <v>1.8791031087264816</v>
      </c>
      <c r="N30">
        <v>1.8808699200793779</v>
      </c>
      <c r="O30">
        <v>1.8442614548697818</v>
      </c>
      <c r="P30">
        <v>1.8710702533003103</v>
      </c>
      <c r="Q30">
        <v>1.8515636634805326</v>
      </c>
      <c r="R30">
        <v>1.8515245582527771</v>
      </c>
      <c r="S30">
        <v>1.8443581053196214</v>
      </c>
      <c r="T30">
        <v>1.8685887928170088</v>
      </c>
      <c r="U30">
        <v>0</v>
      </c>
      <c r="V30">
        <v>0</v>
      </c>
      <c r="W30">
        <v>0</v>
      </c>
      <c r="X30">
        <v>2.3677255902006977</v>
      </c>
      <c r="Y30">
        <v>2.6268342061916998</v>
      </c>
      <c r="Z30">
        <v>2.5918799458931479</v>
      </c>
      <c r="AA30">
        <v>2.649477435291983</v>
      </c>
      <c r="AB30">
        <v>2.5994490455719994</v>
      </c>
      <c r="AC30">
        <v>2.5145712912662237</v>
      </c>
      <c r="AD30">
        <v>2.5285653228681615</v>
      </c>
      <c r="AE30">
        <v>2.4892809936011302</v>
      </c>
      <c r="AF30">
        <v>2.4989712075239878</v>
      </c>
      <c r="AG30">
        <v>2.485244537741909</v>
      </c>
      <c r="AH30">
        <v>2.4811310598965322</v>
      </c>
      <c r="AI30">
        <v>2.4764668845280866</v>
      </c>
      <c r="AJ30">
        <v>2.4614782268971616</v>
      </c>
      <c r="AK30">
        <v>2.4816998692536036</v>
      </c>
      <c r="AL30">
        <v>2.485704202394905</v>
      </c>
      <c r="AM30">
        <v>2.4767496748559639</v>
      </c>
      <c r="AN30">
        <v>2.5182206793084414</v>
      </c>
      <c r="AO30">
        <v>0</v>
      </c>
      <c r="AP30">
        <v>0</v>
      </c>
      <c r="AQ30">
        <v>0</v>
      </c>
      <c r="AR30">
        <v>0</v>
      </c>
      <c r="AS30">
        <v>3.1703414247912831</v>
      </c>
      <c r="AT30">
        <v>3.3471593627090743</v>
      </c>
      <c r="AU30">
        <v>3.3143304746972206</v>
      </c>
      <c r="AV30">
        <v>3.3262475928179804</v>
      </c>
      <c r="AW30">
        <v>3.3235160252456795</v>
      </c>
      <c r="AX30">
        <v>3.2539556628789863</v>
      </c>
      <c r="AY30">
        <v>3.2320716059622021</v>
      </c>
      <c r="AZ30">
        <v>3.1521097121564945</v>
      </c>
      <c r="BA30">
        <v>3.0990728846938116</v>
      </c>
      <c r="BB30">
        <v>3.1748107285439628</v>
      </c>
      <c r="BC30">
        <v>3.0971471190338602</v>
      </c>
      <c r="BD30">
        <v>3.1652957087083453</v>
      </c>
      <c r="BE30">
        <v>3.0866273852875454</v>
      </c>
      <c r="BF30">
        <v>3.1389648450615826</v>
      </c>
      <c r="BG30">
        <v>3.1479074441364592</v>
      </c>
      <c r="BH30">
        <v>3.1144334790134081</v>
      </c>
      <c r="BI30">
        <v>0</v>
      </c>
      <c r="BJ30">
        <v>0</v>
      </c>
      <c r="BK30">
        <v>0</v>
      </c>
      <c r="BL30">
        <v>0</v>
      </c>
      <c r="BM30">
        <v>2.6535997173071357</v>
      </c>
      <c r="BN30">
        <v>3.8891964471895677</v>
      </c>
      <c r="BO30">
        <v>4.0750127161275627</v>
      </c>
      <c r="BP30">
        <v>4.038214125690561</v>
      </c>
      <c r="BQ30">
        <v>4.0722252307779794</v>
      </c>
      <c r="BR30">
        <v>4.0627886373562765</v>
      </c>
      <c r="BS30">
        <v>4.0270828173576145</v>
      </c>
      <c r="BT30">
        <v>3.9596247134257836</v>
      </c>
      <c r="BU30">
        <v>3.8943564111599409</v>
      </c>
      <c r="BV30">
        <v>3.7874832014844775</v>
      </c>
      <c r="BW30">
        <v>3.7062726342138603</v>
      </c>
      <c r="BX30">
        <v>3.7594430701323165</v>
      </c>
      <c r="BY30">
        <v>3.7532179736125002</v>
      </c>
      <c r="BZ30">
        <v>3.7210405679952974</v>
      </c>
      <c r="CA30">
        <v>3.7351636687850438</v>
      </c>
      <c r="CB30">
        <v>3.7236293705500412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4.1624764890282941</v>
      </c>
      <c r="CI30">
        <v>4.7331044793675288</v>
      </c>
      <c r="CJ30">
        <v>4.7675921487841668</v>
      </c>
      <c r="CK30">
        <v>4.8106389862960723</v>
      </c>
      <c r="CL30">
        <v>4.7448044884808862</v>
      </c>
      <c r="CM30">
        <v>4.7447663681367462</v>
      </c>
      <c r="CN30">
        <v>4.7823494134878857</v>
      </c>
      <c r="CO30">
        <v>4.6856566936047193</v>
      </c>
      <c r="CP30">
        <v>4.5233044060338372</v>
      </c>
      <c r="CQ30">
        <v>4.3971159373454576</v>
      </c>
      <c r="CR30">
        <v>4.4320704762979997</v>
      </c>
      <c r="CS30">
        <v>4.367875035642788</v>
      </c>
      <c r="CT30">
        <v>4.3567000916262035</v>
      </c>
      <c r="CU30">
        <v>4.3394847782009194</v>
      </c>
      <c r="CV30">
        <v>4.3760589630196014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4.0357501592583604</v>
      </c>
      <c r="DC30">
        <v>4.9670030334554696</v>
      </c>
      <c r="DD30">
        <v>5.1732057056674616</v>
      </c>
      <c r="DE30">
        <v>5.2612509927650501</v>
      </c>
      <c r="DF30">
        <v>5.2906247765157035</v>
      </c>
      <c r="DG30">
        <v>5.218029400510205</v>
      </c>
      <c r="DH30">
        <v>5.2676415788333459</v>
      </c>
      <c r="DI30">
        <v>5.2607810218986755</v>
      </c>
      <c r="DJ30">
        <v>5.2185046249783884</v>
      </c>
      <c r="DK30">
        <v>5.14445839096346</v>
      </c>
      <c r="DL30">
        <v>4.9010535841492482</v>
      </c>
      <c r="DM30">
        <v>4.8156803600866551</v>
      </c>
      <c r="DN30">
        <v>4.8282200296604083</v>
      </c>
      <c r="DO30">
        <v>4.8517667377336675</v>
      </c>
      <c r="DP30">
        <v>4.8589307409162972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4.7715251917816959</v>
      </c>
      <c r="DX30">
        <v>5.3223749992447038</v>
      </c>
      <c r="DY30">
        <v>5.4904603489462476</v>
      </c>
      <c r="DZ30">
        <v>5.4673860789928765</v>
      </c>
      <c r="EA30">
        <v>5.4023065392318612</v>
      </c>
      <c r="EB30">
        <v>5.4363273893748749</v>
      </c>
      <c r="EC30">
        <v>5.4841922222011945</v>
      </c>
      <c r="ED30">
        <v>5.4453051482438628</v>
      </c>
      <c r="EE30">
        <v>5.3316267971786528</v>
      </c>
      <c r="EF30">
        <v>5.2188164656874179</v>
      </c>
      <c r="EG30">
        <v>5.0591110900603065</v>
      </c>
      <c r="EH30">
        <v>4.9071970636789599</v>
      </c>
      <c r="EI30">
        <v>4.927949694536685</v>
      </c>
      <c r="EJ30">
        <v>4.8976179251529546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4.2474357165216547</v>
      </c>
      <c r="ER30">
        <v>5.2772881720891647</v>
      </c>
      <c r="ES30">
        <v>5.6239132929484752</v>
      </c>
      <c r="ET30">
        <v>5.648637400734108</v>
      </c>
      <c r="EU30">
        <v>5.6562623035546293</v>
      </c>
      <c r="EV30">
        <v>5.5948048257544398</v>
      </c>
      <c r="EW30">
        <v>5.6977712850373825</v>
      </c>
      <c r="EX30">
        <v>5.6360683240844356</v>
      </c>
      <c r="EY30">
        <v>5.5117533540935799</v>
      </c>
      <c r="EZ30">
        <v>5.6274230875257487</v>
      </c>
      <c r="FA30">
        <v>5.4436769360913244</v>
      </c>
      <c r="FB30">
        <v>5.0895970116354734</v>
      </c>
      <c r="FC30">
        <v>5.0123649805389547</v>
      </c>
      <c r="FD30">
        <v>4.96818137601909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3.7203047774162443</v>
      </c>
      <c r="FL30">
        <v>5.104718481225416</v>
      </c>
      <c r="FM30">
        <v>5.7253592014341947</v>
      </c>
      <c r="FN30">
        <v>5.8342715215909129</v>
      </c>
      <c r="FO30">
        <v>5.8720491234674661</v>
      </c>
      <c r="FP30">
        <v>5.83450297478569</v>
      </c>
      <c r="FQ30">
        <v>5.8484074587848411</v>
      </c>
      <c r="FR30">
        <v>5.8702354881750685</v>
      </c>
      <c r="FS30">
        <v>5.7230039458731348</v>
      </c>
      <c r="FT30">
        <v>5.7690175182344774</v>
      </c>
      <c r="FU30">
        <v>5.7597634762826901</v>
      </c>
      <c r="FV30">
        <v>5.6260639290847978</v>
      </c>
      <c r="FW30">
        <v>5.2535190686114417</v>
      </c>
      <c r="FX30">
        <v>5.1571136265130839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4.6876126344641431</v>
      </c>
      <c r="GG30">
        <v>5.7459318800851964</v>
      </c>
      <c r="GH30">
        <v>5.9165983580095212</v>
      </c>
      <c r="GI30">
        <v>5.8924074186493467</v>
      </c>
      <c r="GJ30">
        <v>5.9146360448007185</v>
      </c>
      <c r="GK30">
        <v>5.8404186387712453</v>
      </c>
      <c r="GL30">
        <v>5.8822507857921291</v>
      </c>
      <c r="GM30">
        <v>5.8605443056713895</v>
      </c>
      <c r="GN30">
        <v>5.8639766166443819</v>
      </c>
      <c r="GO30">
        <v>5.7809366167469411</v>
      </c>
      <c r="GP30">
        <v>5.6497288294318357</v>
      </c>
      <c r="GQ30">
        <v>5.5278000614390654</v>
      </c>
      <c r="GR30">
        <v>5.0951676945197173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4.1402389578723815</v>
      </c>
      <c r="HA30">
        <v>5.2930437903063785</v>
      </c>
      <c r="HB30">
        <v>6.0473996073745271</v>
      </c>
      <c r="HC30">
        <v>6.1009836060016687</v>
      </c>
      <c r="HD30">
        <v>6.0966489729783255</v>
      </c>
      <c r="HE30">
        <v>6.0973783072695502</v>
      </c>
      <c r="HF30">
        <v>6.1274767269077959</v>
      </c>
      <c r="HG30">
        <v>6.0860861183051789</v>
      </c>
      <c r="HH30">
        <v>6.0509675766490547</v>
      </c>
      <c r="HI30">
        <v>6.1016788789352008</v>
      </c>
      <c r="HJ30">
        <v>6.0211934760047212</v>
      </c>
      <c r="HK30">
        <v>5.9635016597656456</v>
      </c>
      <c r="HL30">
        <v>5.8834317710088913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2.6640119972124765</v>
      </c>
      <c r="HU30">
        <v>5.0520465519846942</v>
      </c>
      <c r="HV30">
        <v>6.0682900270099802</v>
      </c>
      <c r="HW30">
        <v>6.2999213770326614</v>
      </c>
      <c r="HX30">
        <v>6.3626127657373388</v>
      </c>
      <c r="HY30">
        <v>6.3525110811186769</v>
      </c>
      <c r="HZ30">
        <v>6.2673347426557076</v>
      </c>
      <c r="IA30">
        <v>6.227374926786192</v>
      </c>
      <c r="IB30">
        <v>6.1461951012145253</v>
      </c>
      <c r="IC30">
        <v>6.2511734635987679</v>
      </c>
      <c r="ID30">
        <v>6.2413460220360424</v>
      </c>
      <c r="IE30">
        <v>6.0178435950226259</v>
      </c>
      <c r="IF30">
        <v>6.0374905558478273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3.8171879441964944</v>
      </c>
      <c r="IP30">
        <v>5.4360113009793949</v>
      </c>
      <c r="IQ30">
        <v>6.2377853917069368</v>
      </c>
      <c r="IR30">
        <v>6.2734764141490915</v>
      </c>
      <c r="IS30">
        <v>6.3776397070555548</v>
      </c>
      <c r="IT30">
        <v>6.3465793691836287</v>
      </c>
      <c r="IU30">
        <v>6.3457617312596515</v>
      </c>
      <c r="IV30">
        <v>6.2940356451880684</v>
      </c>
      <c r="IW30">
        <v>6.3268855665555499</v>
      </c>
      <c r="IX30">
        <v>6.2976466341611568</v>
      </c>
      <c r="IY30">
        <v>6.2771869302100951</v>
      </c>
      <c r="IZ30">
        <v>6.2251937801339983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3.4548900931856821</v>
      </c>
      <c r="JJ30">
        <v>5.208305110339519</v>
      </c>
      <c r="JK30">
        <v>6.2932252328781715</v>
      </c>
      <c r="JL30">
        <v>6.4815625368598342</v>
      </c>
      <c r="JM30">
        <v>6.6263670338501761</v>
      </c>
      <c r="JN30">
        <v>6.5944909015635389</v>
      </c>
      <c r="JO30">
        <v>6.4727053364060527</v>
      </c>
      <c r="JP30">
        <v>6.5661818429232728</v>
      </c>
      <c r="JQ30">
        <v>6.4669193886502834</v>
      </c>
      <c r="JR30">
        <v>6.4886895182078392</v>
      </c>
      <c r="JS30">
        <v>6.5475326012826471</v>
      </c>
      <c r="JT30">
        <v>6.5609641683570432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3.7789267746823318</v>
      </c>
      <c r="KE30">
        <v>5.608634078556312</v>
      </c>
      <c r="KF30">
        <v>6.6276461143569119</v>
      </c>
      <c r="KG30">
        <v>6.835137784752459</v>
      </c>
      <c r="KH30">
        <v>6.7965800599435537</v>
      </c>
      <c r="KI30">
        <v>6.7134271879131653</v>
      </c>
      <c r="KJ30">
        <v>6.6801129100087042</v>
      </c>
      <c r="KK30">
        <v>6.6219025095333555</v>
      </c>
      <c r="KL30">
        <v>6.7202453683890369</v>
      </c>
      <c r="KM30">
        <v>6.7262025726694148</v>
      </c>
      <c r="KN30">
        <v>6.6642386712246733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3.8841395285371578</v>
      </c>
      <c r="KY30">
        <v>5.1349337235490715</v>
      </c>
      <c r="KZ30">
        <v>6.4507156832201984</v>
      </c>
      <c r="LA30">
        <v>6.7274318939560374</v>
      </c>
      <c r="LB30">
        <v>6.7349003424323666</v>
      </c>
      <c r="LC30">
        <v>6.6537413032243427</v>
      </c>
      <c r="LD30">
        <v>6.8187120691926433</v>
      </c>
      <c r="LE30">
        <v>6.6966843028410397</v>
      </c>
      <c r="LF30">
        <v>6.75992916203609</v>
      </c>
      <c r="LG30">
        <v>6.8506389514577339</v>
      </c>
      <c r="LH30">
        <v>6.8033143887749361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4.4700486532079733</v>
      </c>
      <c r="LT30">
        <v>5.5765943173813328</v>
      </c>
      <c r="LU30">
        <v>6.7491763500197282</v>
      </c>
      <c r="LV30">
        <v>7.1099054325127113</v>
      </c>
      <c r="LW30">
        <v>6.9266402283878934</v>
      </c>
      <c r="LX30">
        <v>6.8739913735825819</v>
      </c>
      <c r="LY30">
        <v>7.13608153002422</v>
      </c>
      <c r="LZ30">
        <v>6.9965718888264075</v>
      </c>
      <c r="MA30">
        <v>6.9111640041761175</v>
      </c>
      <c r="MB30">
        <v>6.877015638426542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3.9633056250227341</v>
      </c>
      <c r="MN30">
        <v>3.8215170928859097</v>
      </c>
      <c r="MO30">
        <v>5.8069893680727285</v>
      </c>
      <c r="MP30">
        <v>7.0322559851441975</v>
      </c>
      <c r="MQ30">
        <v>7.1380071660545141</v>
      </c>
      <c r="MR30">
        <v>7.1197410107927501</v>
      </c>
      <c r="MS30">
        <v>7.0471718432824559</v>
      </c>
      <c r="MT30">
        <v>7.1300259812487035</v>
      </c>
      <c r="MU30">
        <v>7.100620350203287</v>
      </c>
      <c r="MV30">
        <v>7.0920475225383717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3.9072679542569104</v>
      </c>
      <c r="NI30">
        <v>4.8210010831584045</v>
      </c>
      <c r="NJ30">
        <v>5.7172979969499913</v>
      </c>
      <c r="NK30">
        <v>6.8868622642302908</v>
      </c>
      <c r="NL30">
        <v>7.1863012228258194</v>
      </c>
      <c r="NM30">
        <v>7.2213108995847026</v>
      </c>
      <c r="NN30">
        <v>7.291917326033027</v>
      </c>
      <c r="NO30">
        <v>7.2121383757716622</v>
      </c>
      <c r="NP30">
        <v>7.2987769318985389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4.3072458321242024</v>
      </c>
      <c r="OD30">
        <v>5.1055195761337986</v>
      </c>
      <c r="OE30">
        <v>5.9955653004782565</v>
      </c>
      <c r="OF30">
        <v>7.0981896401776616</v>
      </c>
      <c r="OG30">
        <v>7.3501722614116272</v>
      </c>
      <c r="OH30">
        <v>7.3871536224986141</v>
      </c>
      <c r="OI30">
        <v>7.3883567482067347</v>
      </c>
      <c r="OJ30">
        <v>7.3830163794399271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4.1405956193887752</v>
      </c>
      <c r="OY30">
        <v>5.3008463782815944</v>
      </c>
      <c r="OZ30">
        <v>6.2450450542491431</v>
      </c>
      <c r="PA30">
        <v>7.2884962136078872</v>
      </c>
      <c r="PB30">
        <v>7.5699034506950067</v>
      </c>
      <c r="PC30">
        <v>7.6507813339827999</v>
      </c>
      <c r="PD30">
        <v>7.569525015859969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3.7791420563851688</v>
      </c>
      <c r="PT30">
        <v>5.240949856119717</v>
      </c>
      <c r="PU30">
        <v>5.9291778925187932</v>
      </c>
      <c r="PV30">
        <v>7.2063114942147051</v>
      </c>
      <c r="PW30">
        <v>7.6428470556314689</v>
      </c>
      <c r="PX30">
        <v>7.7599834745161971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2.6110569462351703</v>
      </c>
      <c r="QN30">
        <v>4.1420448679053967</v>
      </c>
      <c r="QO30">
        <v>5.2159716855155009</v>
      </c>
      <c r="QP30">
        <v>6.046761750672573</v>
      </c>
      <c r="QQ30">
        <v>7.363593983630552</v>
      </c>
      <c r="QR30">
        <v>7.6463493820982391</v>
      </c>
      <c r="QS30" s="102" t="s">
        <v>55</v>
      </c>
      <c r="QU30">
        <v>4</v>
      </c>
      <c r="QV30" s="35">
        <v>0.25</v>
      </c>
      <c r="QW30">
        <f>BI$93</f>
        <v>0</v>
      </c>
      <c r="QX30">
        <f t="shared" ref="QX30:RK30" si="28">BJ$93</f>
        <v>0</v>
      </c>
      <c r="QY30">
        <f t="shared" si="28"/>
        <v>0</v>
      </c>
      <c r="QZ30">
        <f t="shared" si="28"/>
        <v>0</v>
      </c>
      <c r="RA30">
        <f t="shared" si="28"/>
        <v>0.54819776339315773</v>
      </c>
      <c r="RB30">
        <f t="shared" si="28"/>
        <v>0.94207155319068903</v>
      </c>
      <c r="RC30">
        <f t="shared" si="28"/>
        <v>1.1157547565932757</v>
      </c>
      <c r="RD30">
        <f t="shared" si="28"/>
        <v>1.2471814114428708</v>
      </c>
      <c r="RE30">
        <f t="shared" si="28"/>
        <v>1.3666360194293619</v>
      </c>
      <c r="RF30">
        <f t="shared" si="28"/>
        <v>1.4949458260267035</v>
      </c>
      <c r="RG30">
        <f t="shared" si="28"/>
        <v>1.6305147205198176</v>
      </c>
      <c r="RH30">
        <f t="shared" si="28"/>
        <v>1.7470516988221316</v>
      </c>
      <c r="RI30">
        <f t="shared" si="28"/>
        <v>1.8126311488965805</v>
      </c>
      <c r="RJ30">
        <f t="shared" si="28"/>
        <v>1.8341993972663504</v>
      </c>
      <c r="RK30">
        <f t="shared" si="28"/>
        <v>1.816769067650581</v>
      </c>
      <c r="RL30">
        <f>BX$93</f>
        <v>1.8164650371780067</v>
      </c>
      <c r="RM30">
        <f>BY$93</f>
        <v>1.8163727715059241</v>
      </c>
      <c r="RN30">
        <f>BZ$93</f>
        <v>1.8166262323369491</v>
      </c>
      <c r="RO30">
        <f>CA$93</f>
        <v>1.8166650924127457</v>
      </c>
      <c r="RP30">
        <f>CB$93</f>
        <v>1.8166369947068648</v>
      </c>
      <c r="RR30">
        <f t="shared" si="26"/>
        <v>8.6069250000000004</v>
      </c>
      <c r="RS30" s="35">
        <v>0.25</v>
      </c>
      <c r="RT30">
        <f>0.39*RD30+0.61*RE30</f>
        <v>1.3200487223146304</v>
      </c>
      <c r="SE30" t="s">
        <v>870</v>
      </c>
    </row>
    <row r="31" spans="1:505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 s="102" t="s">
        <v>56</v>
      </c>
      <c r="QU31">
        <v>5</v>
      </c>
      <c r="QV31" s="35">
        <v>0.3</v>
      </c>
      <c r="QW31">
        <f>CC$93</f>
        <v>0</v>
      </c>
      <c r="QX31">
        <f t="shared" ref="QX31:RK31" si="29">CD$93</f>
        <v>0</v>
      </c>
      <c r="QY31">
        <f t="shared" si="29"/>
        <v>0</v>
      </c>
      <c r="QZ31">
        <f t="shared" si="29"/>
        <v>0</v>
      </c>
      <c r="RA31">
        <f t="shared" si="29"/>
        <v>0</v>
      </c>
      <c r="RB31">
        <f t="shared" si="29"/>
        <v>0.63222938176537735</v>
      </c>
      <c r="RC31">
        <f t="shared" si="29"/>
        <v>1.0104137843822041</v>
      </c>
      <c r="RD31">
        <f t="shared" si="29"/>
        <v>1.135216493224978</v>
      </c>
      <c r="RE31">
        <f t="shared" si="29"/>
        <v>1.2336734218685357</v>
      </c>
      <c r="RF31">
        <f t="shared" si="29"/>
        <v>1.3541913544905801</v>
      </c>
      <c r="RG31">
        <f t="shared" si="29"/>
        <v>1.4638831378939738</v>
      </c>
      <c r="RH31">
        <f t="shared" si="29"/>
        <v>1.5620958564954812</v>
      </c>
      <c r="RI31">
        <f t="shared" si="29"/>
        <v>1.6892149558929404</v>
      </c>
      <c r="RJ31">
        <f t="shared" si="29"/>
        <v>1.7822804008456006</v>
      </c>
      <c r="RK31">
        <f t="shared" si="29"/>
        <v>1.8058915454141629</v>
      </c>
      <c r="RL31">
        <f>CR$93</f>
        <v>1.816248705852564</v>
      </c>
      <c r="RM31">
        <f>CS$93</f>
        <v>1.8173841842672727</v>
      </c>
      <c r="RN31">
        <f>CT$93</f>
        <v>1.8175443660138066</v>
      </c>
      <c r="RO31">
        <f>CU$93</f>
        <v>1.8176784875990293</v>
      </c>
      <c r="RP31">
        <f>CV$93</f>
        <v>1.8173919251583777</v>
      </c>
      <c r="RR31">
        <f t="shared" si="26"/>
        <v>9.2042699999999993</v>
      </c>
      <c r="RS31" s="35">
        <v>0.3</v>
      </c>
      <c r="RT31">
        <f>0.8*RE31+0.2*RF31</f>
        <v>1.2577770083929447</v>
      </c>
      <c r="SD31" t="s">
        <v>1014</v>
      </c>
      <c r="SE31" s="107">
        <v>0.11</v>
      </c>
      <c r="SF31" s="107">
        <v>0.21</v>
      </c>
      <c r="SG31" s="107">
        <v>0.31</v>
      </c>
      <c r="SH31" s="107">
        <v>0.41</v>
      </c>
      <c r="SI31" s="107">
        <v>0.49</v>
      </c>
      <c r="SK31" t="s">
        <v>1019</v>
      </c>
    </row>
    <row r="32" spans="1:505" x14ac:dyDescent="0.3">
      <c r="A32">
        <v>0</v>
      </c>
      <c r="B32">
        <v>0</v>
      </c>
      <c r="C32">
        <v>1.6858701956896913</v>
      </c>
      <c r="D32">
        <v>1.9379278595561167</v>
      </c>
      <c r="E32">
        <v>1.9237230843091826</v>
      </c>
      <c r="F32">
        <v>1.9186316126538423</v>
      </c>
      <c r="G32">
        <v>1.8936286148330015</v>
      </c>
      <c r="H32">
        <v>1.8566390805429469</v>
      </c>
      <c r="I32">
        <v>1.8693878633893555</v>
      </c>
      <c r="J32">
        <v>1.8526632932681701</v>
      </c>
      <c r="K32">
        <v>1.8701343367193664</v>
      </c>
      <c r="L32">
        <v>1.882776951117612</v>
      </c>
      <c r="M32">
        <v>1.8791031087264813</v>
      </c>
      <c r="N32">
        <v>1.8808699200793779</v>
      </c>
      <c r="O32">
        <v>1.8442614548697815</v>
      </c>
      <c r="P32">
        <v>1.8710702533003103</v>
      </c>
      <c r="Q32">
        <v>1.8515636634805324</v>
      </c>
      <c r="R32">
        <v>1.8515245582527771</v>
      </c>
      <c r="S32">
        <v>1.844358105319621</v>
      </c>
      <c r="T32">
        <v>1.8685887928170086</v>
      </c>
      <c r="U32">
        <v>0</v>
      </c>
      <c r="V32">
        <v>0</v>
      </c>
      <c r="W32">
        <v>0</v>
      </c>
      <c r="X32">
        <v>2.3677255902006977</v>
      </c>
      <c r="Y32">
        <v>2.6268342061916998</v>
      </c>
      <c r="Z32">
        <v>2.5918799458931479</v>
      </c>
      <c r="AA32">
        <v>2.649477435291983</v>
      </c>
      <c r="AB32">
        <v>2.599449045571999</v>
      </c>
      <c r="AC32">
        <v>2.5145712912662237</v>
      </c>
      <c r="AD32">
        <v>2.5285653228681615</v>
      </c>
      <c r="AE32">
        <v>2.4892809936011302</v>
      </c>
      <c r="AF32">
        <v>2.4989712075239878</v>
      </c>
      <c r="AG32">
        <v>2.4852445377419086</v>
      </c>
      <c r="AH32">
        <v>2.4811310598965322</v>
      </c>
      <c r="AI32">
        <v>2.4764668845280866</v>
      </c>
      <c r="AJ32">
        <v>2.4614782268971611</v>
      </c>
      <c r="AK32">
        <v>2.4816998692536032</v>
      </c>
      <c r="AL32">
        <v>2.485704202394905</v>
      </c>
      <c r="AM32">
        <v>2.4767496748559634</v>
      </c>
      <c r="AN32">
        <v>2.5182206793084414</v>
      </c>
      <c r="AO32">
        <v>0</v>
      </c>
      <c r="AP32">
        <v>0</v>
      </c>
      <c r="AQ32">
        <v>0</v>
      </c>
      <c r="AR32">
        <v>0</v>
      </c>
      <c r="AS32">
        <v>3.1703414247912831</v>
      </c>
      <c r="AT32">
        <v>3.3471593627090743</v>
      </c>
      <c r="AU32">
        <v>3.3143304746972206</v>
      </c>
      <c r="AV32">
        <v>3.3262475928179804</v>
      </c>
      <c r="AW32">
        <v>3.3235160252456795</v>
      </c>
      <c r="AX32">
        <v>3.2539556628789854</v>
      </c>
      <c r="AY32">
        <v>3.2320716059621999</v>
      </c>
      <c r="AZ32">
        <v>3.1521097121564936</v>
      </c>
      <c r="BA32">
        <v>3.0990728846938111</v>
      </c>
      <c r="BB32">
        <v>3.174810728543962</v>
      </c>
      <c r="BC32">
        <v>3.0971471190338598</v>
      </c>
      <c r="BD32">
        <v>3.1652957087083453</v>
      </c>
      <c r="BE32">
        <v>3.0866273852875441</v>
      </c>
      <c r="BF32">
        <v>3.1389648450615821</v>
      </c>
      <c r="BG32">
        <v>3.1479074441364587</v>
      </c>
      <c r="BH32">
        <v>3.1144334790134081</v>
      </c>
      <c r="BI32">
        <v>0</v>
      </c>
      <c r="BJ32">
        <v>0</v>
      </c>
      <c r="BK32">
        <v>0</v>
      </c>
      <c r="BL32">
        <v>0</v>
      </c>
      <c r="BM32">
        <v>2.6535997173071353</v>
      </c>
      <c r="BN32">
        <v>3.8891964471895677</v>
      </c>
      <c r="BO32">
        <v>4.0750127161275627</v>
      </c>
      <c r="BP32">
        <v>4.038214125690561</v>
      </c>
      <c r="BQ32">
        <v>4.0722252307779785</v>
      </c>
      <c r="BR32">
        <v>4.0627886373562765</v>
      </c>
      <c r="BS32">
        <v>4.0270828173576145</v>
      </c>
      <c r="BT32">
        <v>3.9596247134257836</v>
      </c>
      <c r="BU32">
        <v>3.8943564111599409</v>
      </c>
      <c r="BV32">
        <v>3.7874832014844775</v>
      </c>
      <c r="BW32">
        <v>3.7062726342138599</v>
      </c>
      <c r="BX32">
        <v>3.7594430701323165</v>
      </c>
      <c r="BY32">
        <v>3.7532179736124998</v>
      </c>
      <c r="BZ32">
        <v>3.7210405679952965</v>
      </c>
      <c r="CA32">
        <v>3.7351636687850438</v>
      </c>
      <c r="CB32">
        <v>3.7236293705500412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4.1624764890282941</v>
      </c>
      <c r="CI32">
        <v>4.7331044793675288</v>
      </c>
      <c r="CJ32">
        <v>4.7675921487841668</v>
      </c>
      <c r="CK32">
        <v>4.8106389862960723</v>
      </c>
      <c r="CL32">
        <v>4.7448044884808862</v>
      </c>
      <c r="CM32">
        <v>4.7447663681367462</v>
      </c>
      <c r="CN32">
        <v>4.7823494134878857</v>
      </c>
      <c r="CO32">
        <v>4.6856566936047193</v>
      </c>
      <c r="CP32">
        <v>4.5233044060338381</v>
      </c>
      <c r="CQ32">
        <v>4.3971159373454576</v>
      </c>
      <c r="CR32">
        <v>4.4320704762980005</v>
      </c>
      <c r="CS32">
        <v>4.367875035642788</v>
      </c>
      <c r="CT32">
        <v>4.3567000916262026</v>
      </c>
      <c r="CU32">
        <v>4.3394847782009194</v>
      </c>
      <c r="CV32">
        <v>4.3760589630196014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4.0357501592583604</v>
      </c>
      <c r="DC32">
        <v>4.9670030334554687</v>
      </c>
      <c r="DD32">
        <v>5.1732057056674616</v>
      </c>
      <c r="DE32">
        <v>5.2612509927650501</v>
      </c>
      <c r="DF32">
        <v>5.2906247765157035</v>
      </c>
      <c r="DG32">
        <v>5.218029400510205</v>
      </c>
      <c r="DH32">
        <v>5.2676415788333459</v>
      </c>
      <c r="DI32">
        <v>5.2607810218986755</v>
      </c>
      <c r="DJ32">
        <v>5.2185046249783884</v>
      </c>
      <c r="DK32">
        <v>5.14445839096346</v>
      </c>
      <c r="DL32">
        <v>4.9010535841492473</v>
      </c>
      <c r="DM32">
        <v>4.8156803600866551</v>
      </c>
      <c r="DN32">
        <v>4.8282200296604083</v>
      </c>
      <c r="DO32">
        <v>4.8517667377336675</v>
      </c>
      <c r="DP32">
        <v>4.8589307409162963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4.7715251917816968</v>
      </c>
      <c r="DX32">
        <v>5.3223749992447038</v>
      </c>
      <c r="DY32">
        <v>5.4904603489462476</v>
      </c>
      <c r="DZ32">
        <v>5.4673860789928765</v>
      </c>
      <c r="EA32">
        <v>5.4023065392318612</v>
      </c>
      <c r="EB32">
        <v>5.436327389374874</v>
      </c>
      <c r="EC32">
        <v>5.4841922222011945</v>
      </c>
      <c r="ED32">
        <v>5.4453051482438628</v>
      </c>
      <c r="EE32">
        <v>5.3316267971786511</v>
      </c>
      <c r="EF32">
        <v>5.218816465687417</v>
      </c>
      <c r="EG32">
        <v>5.0591110900603065</v>
      </c>
      <c r="EH32">
        <v>4.9071970636789599</v>
      </c>
      <c r="EI32">
        <v>4.927949694536685</v>
      </c>
      <c r="EJ32">
        <v>4.8976179251529546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4.2474357165216547</v>
      </c>
      <c r="ER32">
        <v>5.2772881720891656</v>
      </c>
      <c r="ES32">
        <v>5.6239132929484752</v>
      </c>
      <c r="ET32">
        <v>5.648637400734108</v>
      </c>
      <c r="EU32">
        <v>5.6562623035546293</v>
      </c>
      <c r="EV32">
        <v>5.5948048257544398</v>
      </c>
      <c r="EW32">
        <v>5.6977712850373834</v>
      </c>
      <c r="EX32">
        <v>5.6360683240844356</v>
      </c>
      <c r="EY32">
        <v>5.5117533540935799</v>
      </c>
      <c r="EZ32">
        <v>5.6274230875257487</v>
      </c>
      <c r="FA32">
        <v>5.4436769360913244</v>
      </c>
      <c r="FB32">
        <v>5.0895970116354734</v>
      </c>
      <c r="FC32">
        <v>5.0123649805389556</v>
      </c>
      <c r="FD32">
        <v>4.96818137601909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3.7203047774162443</v>
      </c>
      <c r="FL32">
        <v>5.1047184812254169</v>
      </c>
      <c r="FM32">
        <v>5.7253592014341947</v>
      </c>
      <c r="FN32">
        <v>5.8342715215909129</v>
      </c>
      <c r="FO32">
        <v>5.8720491234674661</v>
      </c>
      <c r="FP32">
        <v>5.8345029747856891</v>
      </c>
      <c r="FQ32">
        <v>5.8484074587848411</v>
      </c>
      <c r="FR32">
        <v>5.8702354881750667</v>
      </c>
      <c r="FS32">
        <v>5.7230039458731339</v>
      </c>
      <c r="FT32">
        <v>5.7690175182344774</v>
      </c>
      <c r="FU32">
        <v>5.7597634762826893</v>
      </c>
      <c r="FV32">
        <v>5.6260639290847978</v>
      </c>
      <c r="FW32">
        <v>5.2535190686114417</v>
      </c>
      <c r="FX32">
        <v>5.1571136265130839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4.6876126344641422</v>
      </c>
      <c r="GG32">
        <v>5.7459318800851964</v>
      </c>
      <c r="GH32">
        <v>5.9165983580095203</v>
      </c>
      <c r="GI32">
        <v>5.8924074186493449</v>
      </c>
      <c r="GJ32">
        <v>5.9146360448007185</v>
      </c>
      <c r="GK32">
        <v>5.8404186387712436</v>
      </c>
      <c r="GL32">
        <v>5.8822507857921291</v>
      </c>
      <c r="GM32">
        <v>5.8605443056713886</v>
      </c>
      <c r="GN32">
        <v>5.8639766166443819</v>
      </c>
      <c r="GO32">
        <v>5.7809366167469394</v>
      </c>
      <c r="GP32">
        <v>5.6497288294318357</v>
      </c>
      <c r="GQ32">
        <v>5.5278000614390654</v>
      </c>
      <c r="GR32">
        <v>5.0951676945197173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4.1402389578723815</v>
      </c>
      <c r="HA32">
        <v>5.2930437903063803</v>
      </c>
      <c r="HB32">
        <v>6.0473996073745271</v>
      </c>
      <c r="HC32">
        <v>6.100983606001666</v>
      </c>
      <c r="HD32">
        <v>6.0966489729783246</v>
      </c>
      <c r="HE32">
        <v>6.0973783072695502</v>
      </c>
      <c r="HF32">
        <v>6.1274767269077959</v>
      </c>
      <c r="HG32">
        <v>6.0860861183051789</v>
      </c>
      <c r="HH32">
        <v>6.0509675766490556</v>
      </c>
      <c r="HI32">
        <v>6.1016788789352008</v>
      </c>
      <c r="HJ32">
        <v>6.0211934760047212</v>
      </c>
      <c r="HK32">
        <v>5.9635016597656456</v>
      </c>
      <c r="HL32">
        <v>5.8834317710088913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2.6640119972124765</v>
      </c>
      <c r="HU32">
        <v>5.0520465519846942</v>
      </c>
      <c r="HV32">
        <v>6.0682900270099802</v>
      </c>
      <c r="HW32">
        <v>6.2999213770326614</v>
      </c>
      <c r="HX32">
        <v>6.3626127657373388</v>
      </c>
      <c r="HY32">
        <v>6.3525110811186769</v>
      </c>
      <c r="HZ32">
        <v>6.2673347426557067</v>
      </c>
      <c r="IA32">
        <v>6.227374926786192</v>
      </c>
      <c r="IB32">
        <v>6.1461951012145253</v>
      </c>
      <c r="IC32">
        <v>6.2511734635987679</v>
      </c>
      <c r="ID32">
        <v>6.2413460220360424</v>
      </c>
      <c r="IE32">
        <v>6.0178435950226277</v>
      </c>
      <c r="IF32">
        <v>6.0374905558478273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3.8171879441964944</v>
      </c>
      <c r="IP32">
        <v>5.4360113009793967</v>
      </c>
      <c r="IQ32">
        <v>6.2377853917069368</v>
      </c>
      <c r="IR32">
        <v>6.2734764141490915</v>
      </c>
      <c r="IS32">
        <v>6.3776397070555539</v>
      </c>
      <c r="IT32">
        <v>6.3465793691836287</v>
      </c>
      <c r="IU32">
        <v>6.3457617312596515</v>
      </c>
      <c r="IV32">
        <v>6.2940356451880684</v>
      </c>
      <c r="IW32">
        <v>6.3268855665555499</v>
      </c>
      <c r="IX32">
        <v>6.2976466341611568</v>
      </c>
      <c r="IY32">
        <v>6.2771869302100942</v>
      </c>
      <c r="IZ32">
        <v>6.2251937801339983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3.4548900931856821</v>
      </c>
      <c r="JJ32">
        <v>5.208305110339519</v>
      </c>
      <c r="JK32">
        <v>6.2932252328781715</v>
      </c>
      <c r="JL32">
        <v>6.4815625368598342</v>
      </c>
      <c r="JM32">
        <v>6.6263670338501761</v>
      </c>
      <c r="JN32">
        <v>6.594490901563538</v>
      </c>
      <c r="JO32">
        <v>6.4727053364060527</v>
      </c>
      <c r="JP32">
        <v>6.5661818429232728</v>
      </c>
      <c r="JQ32">
        <v>6.4669193886502834</v>
      </c>
      <c r="JR32">
        <v>6.4886895182078392</v>
      </c>
      <c r="JS32">
        <v>6.5475326012826471</v>
      </c>
      <c r="JT32">
        <v>6.5609641683570414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3.7789267746823327</v>
      </c>
      <c r="KE32">
        <v>5.6086340785563102</v>
      </c>
      <c r="KF32">
        <v>6.6276461143569136</v>
      </c>
      <c r="KG32">
        <v>6.835137784752459</v>
      </c>
      <c r="KH32">
        <v>6.7965800599435537</v>
      </c>
      <c r="KI32">
        <v>6.7134271879131653</v>
      </c>
      <c r="KJ32">
        <v>6.6801129100087042</v>
      </c>
      <c r="KK32">
        <v>6.6219025095333555</v>
      </c>
      <c r="KL32">
        <v>6.7202453683890369</v>
      </c>
      <c r="KM32">
        <v>6.7262025726694148</v>
      </c>
      <c r="KN32">
        <v>6.6642386712246733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3.8841395285371578</v>
      </c>
      <c r="KY32">
        <v>5.1349337235490715</v>
      </c>
      <c r="KZ32">
        <v>6.4507156832201984</v>
      </c>
      <c r="LA32">
        <v>6.7274318939560374</v>
      </c>
      <c r="LB32">
        <v>6.7349003424323666</v>
      </c>
      <c r="LC32">
        <v>6.6537413032243418</v>
      </c>
      <c r="LD32">
        <v>6.8187120691926424</v>
      </c>
      <c r="LE32">
        <v>6.6966843028410397</v>
      </c>
      <c r="LF32">
        <v>6.7599291620360882</v>
      </c>
      <c r="LG32">
        <v>6.8506389514577331</v>
      </c>
      <c r="LH32">
        <v>6.8033143887749361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4.4700486532079742</v>
      </c>
      <c r="LT32">
        <v>5.5765943173813319</v>
      </c>
      <c r="LU32">
        <v>6.7491763500197273</v>
      </c>
      <c r="LV32">
        <v>7.1099054325127096</v>
      </c>
      <c r="LW32">
        <v>6.9266402283878934</v>
      </c>
      <c r="LX32">
        <v>6.8739913735825811</v>
      </c>
      <c r="LY32">
        <v>7.13608153002422</v>
      </c>
      <c r="LZ32">
        <v>6.9965718888264066</v>
      </c>
      <c r="MA32">
        <v>6.9111640041761175</v>
      </c>
      <c r="MB32">
        <v>6.8770156384265411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3.9633056250227341</v>
      </c>
      <c r="MN32">
        <v>3.8215170928859101</v>
      </c>
      <c r="MO32">
        <v>5.8069893680727285</v>
      </c>
      <c r="MP32">
        <v>7.0322559851441975</v>
      </c>
      <c r="MQ32">
        <v>7.1380071660545141</v>
      </c>
      <c r="MR32">
        <v>7.1197410107927492</v>
      </c>
      <c r="MS32">
        <v>7.0471718432824559</v>
      </c>
      <c r="MT32">
        <v>7.1300259812487026</v>
      </c>
      <c r="MU32">
        <v>7.1006203502032852</v>
      </c>
      <c r="MV32">
        <v>7.0920475225383717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3.9072679542569118</v>
      </c>
      <c r="NI32">
        <v>4.8210010831584045</v>
      </c>
      <c r="NJ32">
        <v>5.7172979969499913</v>
      </c>
      <c r="NK32">
        <v>6.8868622642302881</v>
      </c>
      <c r="NL32">
        <v>7.1863012228258194</v>
      </c>
      <c r="NM32">
        <v>7.2213108995847026</v>
      </c>
      <c r="NN32">
        <v>7.291917326033027</v>
      </c>
      <c r="NO32">
        <v>7.2121383757716622</v>
      </c>
      <c r="NP32">
        <v>7.2987769318985372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4.3072458321242024</v>
      </c>
      <c r="OD32">
        <v>5.1055195761337968</v>
      </c>
      <c r="OE32">
        <v>5.9955653004782565</v>
      </c>
      <c r="OF32">
        <v>7.0981896401776616</v>
      </c>
      <c r="OG32">
        <v>7.3501722614116272</v>
      </c>
      <c r="OH32">
        <v>7.3871536224986141</v>
      </c>
      <c r="OI32">
        <v>7.3883567482067347</v>
      </c>
      <c r="OJ32">
        <v>7.3830163794399271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4.1405956193887752</v>
      </c>
      <c r="OY32">
        <v>5.3008463782815944</v>
      </c>
      <c r="OZ32">
        <v>6.2450450542491431</v>
      </c>
      <c r="PA32">
        <v>7.2884962136078872</v>
      </c>
      <c r="PB32">
        <v>7.5699034506950058</v>
      </c>
      <c r="PC32">
        <v>7.6507813339827999</v>
      </c>
      <c r="PD32">
        <v>7.569525015859969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3.7791420563851679</v>
      </c>
      <c r="PT32">
        <v>5.2409498561197152</v>
      </c>
      <c r="PU32">
        <v>5.9291778925187932</v>
      </c>
      <c r="PV32">
        <v>7.2063114942147051</v>
      </c>
      <c r="PW32">
        <v>7.6428470556314689</v>
      </c>
      <c r="PX32">
        <v>7.759983474516198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2.6110569462351698</v>
      </c>
      <c r="QN32">
        <v>4.1420448679053967</v>
      </c>
      <c r="QO32">
        <v>5.2159716855155018</v>
      </c>
      <c r="QP32">
        <v>6.046761750672573</v>
      </c>
      <c r="QQ32">
        <v>7.363593983630552</v>
      </c>
      <c r="QR32">
        <v>7.6463493820982382</v>
      </c>
      <c r="QS32" s="102" t="s">
        <v>57</v>
      </c>
      <c r="QU32">
        <v>6</v>
      </c>
      <c r="QV32" s="35">
        <v>0.33299999999999996</v>
      </c>
      <c r="QW32">
        <f>CW$93</f>
        <v>0</v>
      </c>
      <c r="QX32">
        <f t="shared" ref="QX32:RK32" si="30">CX$93</f>
        <v>0</v>
      </c>
      <c r="QY32">
        <f t="shared" si="30"/>
        <v>0</v>
      </c>
      <c r="QZ32">
        <f t="shared" si="30"/>
        <v>0</v>
      </c>
      <c r="RA32">
        <f t="shared" si="30"/>
        <v>0</v>
      </c>
      <c r="RB32">
        <f t="shared" si="30"/>
        <v>0.55974426582912529</v>
      </c>
      <c r="RC32">
        <f t="shared" si="30"/>
        <v>0.87749452571370912</v>
      </c>
      <c r="RD32">
        <f t="shared" si="30"/>
        <v>1.0861661380386383</v>
      </c>
      <c r="RE32">
        <f t="shared" si="30"/>
        <v>1.1733741277583065</v>
      </c>
      <c r="RF32">
        <f t="shared" si="30"/>
        <v>1.2665716910609373</v>
      </c>
      <c r="RG32">
        <f t="shared" si="30"/>
        <v>1.3763719971175703</v>
      </c>
      <c r="RH32">
        <f t="shared" si="30"/>
        <v>1.4663299956889611</v>
      </c>
      <c r="RI32">
        <f t="shared" si="30"/>
        <v>1.5671147175277556</v>
      </c>
      <c r="RJ32">
        <f t="shared" si="30"/>
        <v>1.6659803589275546</v>
      </c>
      <c r="RK32">
        <f t="shared" si="30"/>
        <v>1.7344301607208428</v>
      </c>
      <c r="RL32">
        <f>DL$93</f>
        <v>1.7974664451002251</v>
      </c>
      <c r="RM32">
        <f>DM$93</f>
        <v>1.8148975961615854</v>
      </c>
      <c r="RN32">
        <f>DN$93</f>
        <v>1.8172763808383039</v>
      </c>
      <c r="RO32">
        <f>DO$93</f>
        <v>1.8170001019697637</v>
      </c>
      <c r="RP32">
        <f>DP$93</f>
        <v>1.8171939974604596</v>
      </c>
      <c r="RR32">
        <f t="shared" si="26"/>
        <v>9.5985177000000004</v>
      </c>
      <c r="RS32" s="35">
        <v>0.33299999999999996</v>
      </c>
      <c r="RT32">
        <f>0.4*RE32+0.6*RF32</f>
        <v>1.229292665739885</v>
      </c>
      <c r="SD32" t="s">
        <v>1005</v>
      </c>
      <c r="SE32" s="107">
        <v>1.116647507217492</v>
      </c>
      <c r="SF32" s="107">
        <v>1.138190361557113</v>
      </c>
      <c r="SG32" s="107">
        <v>1.1699687476124259</v>
      </c>
      <c r="SH32" s="107">
        <v>1.2119211782356321</v>
      </c>
      <c r="SI32" s="107">
        <v>1.2277284715235803</v>
      </c>
      <c r="SK32">
        <f>AVERAGE(SE32:SI32)</f>
        <v>1.1728912532292486</v>
      </c>
    </row>
    <row r="33" spans="1:528" x14ac:dyDescent="0.3">
      <c r="A33">
        <v>0</v>
      </c>
      <c r="B33">
        <v>0</v>
      </c>
      <c r="C33">
        <v>1.6858701956896913</v>
      </c>
      <c r="D33">
        <v>1.9443534306373293</v>
      </c>
      <c r="E33">
        <v>1.9348293831743917</v>
      </c>
      <c r="F33">
        <v>1.925985860962997</v>
      </c>
      <c r="G33">
        <v>1.9064430130074297</v>
      </c>
      <c r="H33">
        <v>1.8624564245035162</v>
      </c>
      <c r="I33">
        <v>1.8794438972057994</v>
      </c>
      <c r="J33">
        <v>1.8604018209219861</v>
      </c>
      <c r="K33">
        <v>1.8836283535606888</v>
      </c>
      <c r="L33">
        <v>1.8971563547872035</v>
      </c>
      <c r="M33">
        <v>1.8931351477721967</v>
      </c>
      <c r="N33">
        <v>1.8888632358968918</v>
      </c>
      <c r="O33">
        <v>1.8530247498618202</v>
      </c>
      <c r="P33">
        <v>1.8767468636892655</v>
      </c>
      <c r="Q33">
        <v>1.859494564055761</v>
      </c>
      <c r="R33">
        <v>1.8617230323047567</v>
      </c>
      <c r="S33">
        <v>1.8510612525824581</v>
      </c>
      <c r="T33">
        <v>1.8770837972700833</v>
      </c>
      <c r="U33">
        <v>0</v>
      </c>
      <c r="V33">
        <v>0</v>
      </c>
      <c r="W33">
        <v>0</v>
      </c>
      <c r="X33">
        <v>2.3677255902006977</v>
      </c>
      <c r="Y33">
        <v>2.6268342061916998</v>
      </c>
      <c r="Z33">
        <v>2.5919851517655967</v>
      </c>
      <c r="AA33">
        <v>2.649477435291983</v>
      </c>
      <c r="AB33">
        <v>2.599449045571999</v>
      </c>
      <c r="AC33">
        <v>2.5145712912662237</v>
      </c>
      <c r="AD33">
        <v>2.5285653228681615</v>
      </c>
      <c r="AE33">
        <v>2.4892809936011302</v>
      </c>
      <c r="AF33">
        <v>2.4989712075239878</v>
      </c>
      <c r="AG33">
        <v>2.4852445377419086</v>
      </c>
      <c r="AH33">
        <v>2.4812530353132742</v>
      </c>
      <c r="AI33">
        <v>2.4764668845280866</v>
      </c>
      <c r="AJ33">
        <v>2.4615222749911787</v>
      </c>
      <c r="AK33">
        <v>2.4816998692536028</v>
      </c>
      <c r="AL33">
        <v>2.4857433036217644</v>
      </c>
      <c r="AM33">
        <v>2.4767496748559634</v>
      </c>
      <c r="AN33">
        <v>2.5182206793084414</v>
      </c>
      <c r="AO33">
        <v>0</v>
      </c>
      <c r="AP33">
        <v>0</v>
      </c>
      <c r="AQ33">
        <v>0</v>
      </c>
      <c r="AR33">
        <v>0</v>
      </c>
      <c r="AS33">
        <v>3.1703414247912831</v>
      </c>
      <c r="AT33">
        <v>3.3471593627090743</v>
      </c>
      <c r="AU33">
        <v>3.3143304746972206</v>
      </c>
      <c r="AV33">
        <v>3.3262475928179804</v>
      </c>
      <c r="AW33">
        <v>3.3235160252456795</v>
      </c>
      <c r="AX33">
        <v>3.2539556628789854</v>
      </c>
      <c r="AY33">
        <v>3.2320716059621999</v>
      </c>
      <c r="AZ33">
        <v>3.1521097121564936</v>
      </c>
      <c r="BA33">
        <v>3.0990728846938111</v>
      </c>
      <c r="BB33">
        <v>3.1748107285439615</v>
      </c>
      <c r="BC33">
        <v>3.0971471190338598</v>
      </c>
      <c r="BD33">
        <v>3.1652957087083453</v>
      </c>
      <c r="BE33">
        <v>3.0866273852875441</v>
      </c>
      <c r="BF33">
        <v>3.1389648450615821</v>
      </c>
      <c r="BG33">
        <v>3.1479074441364587</v>
      </c>
      <c r="BH33">
        <v>3.1144334790134081</v>
      </c>
      <c r="BI33">
        <v>0</v>
      </c>
      <c r="BJ33">
        <v>0</v>
      </c>
      <c r="BK33">
        <v>0</v>
      </c>
      <c r="BL33">
        <v>0</v>
      </c>
      <c r="BM33">
        <v>2.6535997173071353</v>
      </c>
      <c r="BN33">
        <v>3.8891964471895677</v>
      </c>
      <c r="BO33">
        <v>4.0750127161275627</v>
      </c>
      <c r="BP33">
        <v>4.038214125690561</v>
      </c>
      <c r="BQ33">
        <v>4.0722252307779785</v>
      </c>
      <c r="BR33">
        <v>4.0627886373562765</v>
      </c>
      <c r="BS33">
        <v>4.0270828173576145</v>
      </c>
      <c r="BT33">
        <v>3.9596247134257836</v>
      </c>
      <c r="BU33">
        <v>3.8943564111599409</v>
      </c>
      <c r="BV33">
        <v>3.7874832014844775</v>
      </c>
      <c r="BW33">
        <v>3.7062726342138599</v>
      </c>
      <c r="BX33">
        <v>3.7594430701323165</v>
      </c>
      <c r="BY33">
        <v>3.7532179736125002</v>
      </c>
      <c r="BZ33">
        <v>3.7210405679952974</v>
      </c>
      <c r="CA33">
        <v>3.7351636687850438</v>
      </c>
      <c r="CB33">
        <v>3.7236293705500412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4.1624764890282941</v>
      </c>
      <c r="CI33">
        <v>4.7331044793675288</v>
      </c>
      <c r="CJ33">
        <v>4.7675921487841668</v>
      </c>
      <c r="CK33">
        <v>4.8106389862960723</v>
      </c>
      <c r="CL33">
        <v>4.7448044884808862</v>
      </c>
      <c r="CM33">
        <v>4.7447663681367462</v>
      </c>
      <c r="CN33">
        <v>4.7823494134878857</v>
      </c>
      <c r="CO33">
        <v>4.6856566936047193</v>
      </c>
      <c r="CP33">
        <v>4.5233044060338381</v>
      </c>
      <c r="CQ33">
        <v>4.3971159373454576</v>
      </c>
      <c r="CR33">
        <v>4.4320704762979997</v>
      </c>
      <c r="CS33">
        <v>4.367875035642788</v>
      </c>
      <c r="CT33">
        <v>4.3567000916262035</v>
      </c>
      <c r="CU33">
        <v>4.3394847782009194</v>
      </c>
      <c r="CV33">
        <v>4.3760589630196014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4.0357501592583604</v>
      </c>
      <c r="DC33">
        <v>4.9670030334554687</v>
      </c>
      <c r="DD33">
        <v>5.1732057056674616</v>
      </c>
      <c r="DE33">
        <v>5.2612509927650501</v>
      </c>
      <c r="DF33">
        <v>5.2906247765157035</v>
      </c>
      <c r="DG33">
        <v>5.218029400510205</v>
      </c>
      <c r="DH33">
        <v>5.2676415788333459</v>
      </c>
      <c r="DI33">
        <v>5.2607810218986755</v>
      </c>
      <c r="DJ33">
        <v>5.2185046249783884</v>
      </c>
      <c r="DK33">
        <v>5.14445839096346</v>
      </c>
      <c r="DL33">
        <v>4.9010535841492473</v>
      </c>
      <c r="DM33">
        <v>4.8156803600866551</v>
      </c>
      <c r="DN33">
        <v>4.8282200296604083</v>
      </c>
      <c r="DO33">
        <v>4.8517667377336675</v>
      </c>
      <c r="DP33">
        <v>4.8589307409162963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4.7715251917816968</v>
      </c>
      <c r="DX33">
        <v>5.3223749992447029</v>
      </c>
      <c r="DY33">
        <v>5.4904603489462476</v>
      </c>
      <c r="DZ33">
        <v>5.4673860789928757</v>
      </c>
      <c r="EA33">
        <v>5.4023065392318612</v>
      </c>
      <c r="EB33">
        <v>5.436327389374874</v>
      </c>
      <c r="EC33">
        <v>5.4841922222011945</v>
      </c>
      <c r="ED33">
        <v>5.4453051482438619</v>
      </c>
      <c r="EE33">
        <v>5.3316267971786511</v>
      </c>
      <c r="EF33">
        <v>5.218816465687417</v>
      </c>
      <c r="EG33">
        <v>5.0591110900603065</v>
      </c>
      <c r="EH33">
        <v>4.9071970636789599</v>
      </c>
      <c r="EI33">
        <v>4.927949694536685</v>
      </c>
      <c r="EJ33">
        <v>4.8976179251529546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4.2474357165216547</v>
      </c>
      <c r="ER33">
        <v>5.2772881720891656</v>
      </c>
      <c r="ES33">
        <v>5.6239132929484752</v>
      </c>
      <c r="ET33">
        <v>5.648637400734108</v>
      </c>
      <c r="EU33">
        <v>5.6562623035546293</v>
      </c>
      <c r="EV33">
        <v>5.5948048257544398</v>
      </c>
      <c r="EW33">
        <v>5.6977712850373834</v>
      </c>
      <c r="EX33">
        <v>5.6360683240844356</v>
      </c>
      <c r="EY33">
        <v>5.5117533540935799</v>
      </c>
      <c r="EZ33">
        <v>5.6274230875257487</v>
      </c>
      <c r="FA33">
        <v>5.4436769360913244</v>
      </c>
      <c r="FB33">
        <v>5.0895970116354734</v>
      </c>
      <c r="FC33">
        <v>5.0123649805389556</v>
      </c>
      <c r="FD33">
        <v>4.96818137601909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3.7203047774162443</v>
      </c>
      <c r="FL33">
        <v>5.104718481225416</v>
      </c>
      <c r="FM33">
        <v>5.7253592014341947</v>
      </c>
      <c r="FN33">
        <v>5.8342715215909129</v>
      </c>
      <c r="FO33">
        <v>5.8720491234674661</v>
      </c>
      <c r="FP33">
        <v>5.8345029747856891</v>
      </c>
      <c r="FQ33">
        <v>5.848407458784842</v>
      </c>
      <c r="FR33">
        <v>5.8702354881750667</v>
      </c>
      <c r="FS33">
        <v>5.7230039458731339</v>
      </c>
      <c r="FT33">
        <v>5.7690175182344774</v>
      </c>
      <c r="FU33">
        <v>5.7597634762826893</v>
      </c>
      <c r="FV33">
        <v>5.6260639290847978</v>
      </c>
      <c r="FW33">
        <v>5.2535190686114417</v>
      </c>
      <c r="FX33">
        <v>5.1571136265130839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4.6876126344641422</v>
      </c>
      <c r="GG33">
        <v>5.7459318800851964</v>
      </c>
      <c r="GH33">
        <v>5.9165983580095203</v>
      </c>
      <c r="GI33">
        <v>5.8924074186493467</v>
      </c>
      <c r="GJ33">
        <v>5.9146360448007185</v>
      </c>
      <c r="GK33">
        <v>5.8404186387712445</v>
      </c>
      <c r="GL33">
        <v>5.8822507857921291</v>
      </c>
      <c r="GM33">
        <v>5.8605443056713886</v>
      </c>
      <c r="GN33">
        <v>5.8639766166443819</v>
      </c>
      <c r="GO33">
        <v>5.7809366167469394</v>
      </c>
      <c r="GP33">
        <v>5.6497288294318357</v>
      </c>
      <c r="GQ33">
        <v>5.5278000614390654</v>
      </c>
      <c r="GR33">
        <v>5.0951676945197173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4.1402389578723815</v>
      </c>
      <c r="HA33">
        <v>5.2930437903063803</v>
      </c>
      <c r="HB33">
        <v>6.0473996073745271</v>
      </c>
      <c r="HC33">
        <v>6.100983606001666</v>
      </c>
      <c r="HD33">
        <v>6.0966489729783246</v>
      </c>
      <c r="HE33">
        <v>6.0973783072695502</v>
      </c>
      <c r="HF33">
        <v>6.1274767269077959</v>
      </c>
      <c r="HG33">
        <v>6.0860861183051789</v>
      </c>
      <c r="HH33">
        <v>6.0509675766490556</v>
      </c>
      <c r="HI33">
        <v>6.1016788789352008</v>
      </c>
      <c r="HJ33">
        <v>6.0211934760047212</v>
      </c>
      <c r="HK33">
        <v>5.9635016597656456</v>
      </c>
      <c r="HL33">
        <v>5.8834317710088913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4.2577443130043973</v>
      </c>
      <c r="HU33">
        <v>5.0741996952133537</v>
      </c>
      <c r="HV33">
        <v>6.0682900270099802</v>
      </c>
      <c r="HW33">
        <v>6.2999213770326614</v>
      </c>
      <c r="HX33">
        <v>6.3626127657373388</v>
      </c>
      <c r="HY33">
        <v>6.3525110811186778</v>
      </c>
      <c r="HZ33">
        <v>6.2673347426557067</v>
      </c>
      <c r="IA33">
        <v>6.227374926786192</v>
      </c>
      <c r="IB33">
        <v>6.1461951012145253</v>
      </c>
      <c r="IC33">
        <v>6.2511734635987679</v>
      </c>
      <c r="ID33">
        <v>6.2413460220360424</v>
      </c>
      <c r="IE33">
        <v>6.0178435950226277</v>
      </c>
      <c r="IF33">
        <v>6.0374905558478273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4.2327457109290245</v>
      </c>
      <c r="IP33">
        <v>5.4713865587113544</v>
      </c>
      <c r="IQ33">
        <v>6.2377853917069368</v>
      </c>
      <c r="IR33">
        <v>6.2734764141490915</v>
      </c>
      <c r="IS33">
        <v>6.3776397070555539</v>
      </c>
      <c r="IT33">
        <v>6.3465793691836287</v>
      </c>
      <c r="IU33">
        <v>6.3457617312596524</v>
      </c>
      <c r="IV33">
        <v>6.2940356451880684</v>
      </c>
      <c r="IW33">
        <v>6.3268855665555499</v>
      </c>
      <c r="IX33">
        <v>6.2976466341611568</v>
      </c>
      <c r="IY33">
        <v>6.2771869302100942</v>
      </c>
      <c r="IZ33">
        <v>6.2251937801339983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3.995599974312769</v>
      </c>
      <c r="JJ33">
        <v>5.2508884472223754</v>
      </c>
      <c r="JK33">
        <v>6.2932252328781715</v>
      </c>
      <c r="JL33">
        <v>6.4815625368598342</v>
      </c>
      <c r="JM33">
        <v>6.6263670338501752</v>
      </c>
      <c r="JN33">
        <v>6.594490901563538</v>
      </c>
      <c r="JO33">
        <v>6.4727053364060527</v>
      </c>
      <c r="JP33">
        <v>6.5661818429232728</v>
      </c>
      <c r="JQ33">
        <v>6.4669193886502834</v>
      </c>
      <c r="JR33">
        <v>6.4886895182078392</v>
      </c>
      <c r="JS33">
        <v>6.5475326012826471</v>
      </c>
      <c r="JT33">
        <v>6.5609641683570414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3.9579633229123132</v>
      </c>
      <c r="KE33">
        <v>5.6804995405020984</v>
      </c>
      <c r="KF33">
        <v>6.6276461143569119</v>
      </c>
      <c r="KG33">
        <v>6.835137784752459</v>
      </c>
      <c r="KH33">
        <v>6.7965800599435537</v>
      </c>
      <c r="KI33">
        <v>6.7134271879131653</v>
      </c>
      <c r="KJ33">
        <v>6.6801129100087042</v>
      </c>
      <c r="KK33">
        <v>6.6219025095333555</v>
      </c>
      <c r="KL33">
        <v>6.7202453683890369</v>
      </c>
      <c r="KM33">
        <v>6.7262025726694148</v>
      </c>
      <c r="KN33">
        <v>6.6642386712246733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4.3087600158087378</v>
      </c>
      <c r="KY33">
        <v>5.1881198438445173</v>
      </c>
      <c r="KZ33">
        <v>6.4507156832201984</v>
      </c>
      <c r="LA33">
        <v>6.7274318939560374</v>
      </c>
      <c r="LB33">
        <v>6.7349003424323666</v>
      </c>
      <c r="LC33">
        <v>6.6537413032243418</v>
      </c>
      <c r="LD33">
        <v>6.8187120691926424</v>
      </c>
      <c r="LE33">
        <v>6.6966843028410397</v>
      </c>
      <c r="LF33">
        <v>6.7599291620360882</v>
      </c>
      <c r="LG33">
        <v>6.8506389514577331</v>
      </c>
      <c r="LH33">
        <v>6.8033143887749361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4.4700486532079742</v>
      </c>
      <c r="LT33">
        <v>5.7048296274609243</v>
      </c>
      <c r="LU33">
        <v>6.7491763500197273</v>
      </c>
      <c r="LV33">
        <v>7.1099054325127096</v>
      </c>
      <c r="LW33">
        <v>6.9266402283878925</v>
      </c>
      <c r="LX33">
        <v>6.8739913735825811</v>
      </c>
      <c r="LY33">
        <v>7.13608153002422</v>
      </c>
      <c r="LZ33">
        <v>6.9965718888264075</v>
      </c>
      <c r="MA33">
        <v>6.9111640041761175</v>
      </c>
      <c r="MB33">
        <v>6.8770156384265411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4.4977542965760318</v>
      </c>
      <c r="MN33">
        <v>4.2087124771365634</v>
      </c>
      <c r="MO33">
        <v>5.8478024498662675</v>
      </c>
      <c r="MP33">
        <v>7.0322559851441975</v>
      </c>
      <c r="MQ33">
        <v>7.1380071660545141</v>
      </c>
      <c r="MR33">
        <v>7.1197410107927492</v>
      </c>
      <c r="MS33">
        <v>7.0471718432824559</v>
      </c>
      <c r="MT33">
        <v>7.1300259812487026</v>
      </c>
      <c r="MU33">
        <v>7.100620350203287</v>
      </c>
      <c r="MV33">
        <v>7.0920475225383717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4.1355974934564772</v>
      </c>
      <c r="NI33">
        <v>4.9872766620144793</v>
      </c>
      <c r="NJ33">
        <v>5.7888671572646482</v>
      </c>
      <c r="NK33">
        <v>6.8868622642302899</v>
      </c>
      <c r="NL33">
        <v>7.1863012228258194</v>
      </c>
      <c r="NM33">
        <v>7.2213108995847026</v>
      </c>
      <c r="NN33">
        <v>7.2919173260330261</v>
      </c>
      <c r="NO33">
        <v>7.2121383757716613</v>
      </c>
      <c r="NP33">
        <v>7.2987769318985372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4.3072458321242024</v>
      </c>
      <c r="OD33">
        <v>5.2310338361552207</v>
      </c>
      <c r="OE33">
        <v>6.0332946900177564</v>
      </c>
      <c r="OF33">
        <v>7.0981896401776616</v>
      </c>
      <c r="OG33">
        <v>7.3501722614116272</v>
      </c>
      <c r="OH33">
        <v>7.3871536224986141</v>
      </c>
      <c r="OI33">
        <v>7.3883567482067347</v>
      </c>
      <c r="OJ33">
        <v>7.3830163794399271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4.1405956193887752</v>
      </c>
      <c r="OY33">
        <v>5.4297936981065185</v>
      </c>
      <c r="OZ33">
        <v>6.2826610132085152</v>
      </c>
      <c r="PA33">
        <v>7.2884962136078872</v>
      </c>
      <c r="PB33">
        <v>7.5699034506950058</v>
      </c>
      <c r="PC33">
        <v>7.6507813339827999</v>
      </c>
      <c r="PD33">
        <v>7.569525015859969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3.9437216648557225</v>
      </c>
      <c r="PT33">
        <v>5.2409498561197152</v>
      </c>
      <c r="PU33">
        <v>5.9291778925187932</v>
      </c>
      <c r="PV33">
        <v>7.2063114942147051</v>
      </c>
      <c r="PW33">
        <v>7.6428470556314689</v>
      </c>
      <c r="PX33">
        <v>7.759983474516198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2.6110569462351703</v>
      </c>
      <c r="QN33">
        <v>4.1420448679053967</v>
      </c>
      <c r="QO33">
        <v>5.2159716855155018</v>
      </c>
      <c r="QP33">
        <v>6.046761750672573</v>
      </c>
      <c r="QQ33">
        <v>7.363593983630552</v>
      </c>
      <c r="QR33">
        <v>7.6463493820982391</v>
      </c>
      <c r="QS33" s="102" t="s">
        <v>59</v>
      </c>
      <c r="QU33">
        <v>7</v>
      </c>
      <c r="QV33" s="35">
        <v>0.36599999999999999</v>
      </c>
      <c r="QW33">
        <f>DQ$93</f>
        <v>0</v>
      </c>
      <c r="QX33">
        <f t="shared" ref="QX33:RK33" si="31">DR$93</f>
        <v>0</v>
      </c>
      <c r="QY33">
        <f t="shared" si="31"/>
        <v>0</v>
      </c>
      <c r="QZ33">
        <f t="shared" si="31"/>
        <v>0</v>
      </c>
      <c r="RA33">
        <f t="shared" si="31"/>
        <v>0</v>
      </c>
      <c r="RB33">
        <f t="shared" si="31"/>
        <v>0</v>
      </c>
      <c r="RC33">
        <f t="shared" si="31"/>
        <v>0.71584168636097645</v>
      </c>
      <c r="RD33">
        <f t="shared" si="31"/>
        <v>1.0283617916668091</v>
      </c>
      <c r="RE33">
        <f t="shared" si="31"/>
        <v>1.1216774558305298</v>
      </c>
      <c r="RF33">
        <f t="shared" si="31"/>
        <v>1.2187155221430834</v>
      </c>
      <c r="RG33">
        <f t="shared" si="31"/>
        <v>1.3217765915892743</v>
      </c>
      <c r="RH33">
        <f t="shared" si="31"/>
        <v>1.4096195364964084</v>
      </c>
      <c r="RI33">
        <f t="shared" si="31"/>
        <v>1.4956811571451198</v>
      </c>
      <c r="RJ33">
        <f t="shared" si="31"/>
        <v>1.597965705601506</v>
      </c>
      <c r="RK33">
        <f t="shared" si="31"/>
        <v>1.6813618397710344</v>
      </c>
      <c r="RL33">
        <f>EF$93</f>
        <v>1.7571758668965392</v>
      </c>
      <c r="RM33">
        <f>EG$93</f>
        <v>1.8033448523654585</v>
      </c>
      <c r="RN33">
        <f>EH$93</f>
        <v>1.8207904679953293</v>
      </c>
      <c r="RO33">
        <f>EI$93</f>
        <v>1.8219908261385862</v>
      </c>
      <c r="RP33">
        <f>EJ$93</f>
        <v>1.8223256601230768</v>
      </c>
      <c r="RR33">
        <f t="shared" si="26"/>
        <v>9.9927654000000015</v>
      </c>
      <c r="RS33" s="35">
        <v>0.36599999999999999</v>
      </c>
      <c r="RT33">
        <f>0.01*RE33+0.99*RF33</f>
        <v>1.217745141479958</v>
      </c>
    </row>
    <row r="34" spans="1:528" x14ac:dyDescent="0.3">
      <c r="A34">
        <v>0</v>
      </c>
      <c r="B34">
        <v>0</v>
      </c>
      <c r="C34">
        <v>0.29997483216505011</v>
      </c>
      <c r="D34">
        <v>0.29456596149357867</v>
      </c>
      <c r="E34">
        <v>0.28913634936858873</v>
      </c>
      <c r="F34">
        <v>0.29368358569364861</v>
      </c>
      <c r="G34">
        <v>0.28798415440994224</v>
      </c>
      <c r="H34">
        <v>0.29884155147758101</v>
      </c>
      <c r="I34">
        <v>0.29406196119783184</v>
      </c>
      <c r="J34">
        <v>0.29362692688380299</v>
      </c>
      <c r="K34">
        <v>0.28707465371426893</v>
      </c>
      <c r="L34">
        <v>0.28552480533462871</v>
      </c>
      <c r="M34">
        <v>0.28914556776329836</v>
      </c>
      <c r="N34">
        <v>0.29409116544153929</v>
      </c>
      <c r="O34">
        <v>0.28860366722587372</v>
      </c>
      <c r="P34">
        <v>0.29011608678555528</v>
      </c>
      <c r="Q34">
        <v>0.29247112026298472</v>
      </c>
      <c r="R34">
        <v>0.28971416518165105</v>
      </c>
      <c r="S34">
        <v>0.29423744288133236</v>
      </c>
      <c r="T34">
        <v>0.29155590629444045</v>
      </c>
      <c r="U34">
        <v>0</v>
      </c>
      <c r="V34">
        <v>0</v>
      </c>
      <c r="W34">
        <v>0</v>
      </c>
      <c r="X34">
        <v>0.45059811481093598</v>
      </c>
      <c r="Y34">
        <v>0.45113342159842695</v>
      </c>
      <c r="Z34">
        <v>0.44909602789686515</v>
      </c>
      <c r="AA34">
        <v>0.44879516400226505</v>
      </c>
      <c r="AB34">
        <v>0.45293368406258577</v>
      </c>
      <c r="AC34">
        <v>0.45198877852164898</v>
      </c>
      <c r="AD34">
        <v>0.45000098392108145</v>
      </c>
      <c r="AE34">
        <v>0.4514784243044721</v>
      </c>
      <c r="AF34">
        <v>0.45149815204857469</v>
      </c>
      <c r="AG34">
        <v>0.44989570984041172</v>
      </c>
      <c r="AH34">
        <v>0.4550748596096964</v>
      </c>
      <c r="AI34">
        <v>0.44864317753686905</v>
      </c>
      <c r="AJ34">
        <v>0.44739671177556206</v>
      </c>
      <c r="AK34">
        <v>0.44709301690940395</v>
      </c>
      <c r="AL34">
        <v>0.44651681141924354</v>
      </c>
      <c r="AM34">
        <v>0.44541583280665481</v>
      </c>
      <c r="AN34">
        <v>0.44762135965511135</v>
      </c>
      <c r="AO34">
        <v>0</v>
      </c>
      <c r="AP34">
        <v>0</v>
      </c>
      <c r="AQ34">
        <v>0</v>
      </c>
      <c r="AR34">
        <v>0</v>
      </c>
      <c r="AS34">
        <v>0.60145828385951139</v>
      </c>
      <c r="AT34">
        <v>0.60168819655651984</v>
      </c>
      <c r="AU34">
        <v>0.6028726132260227</v>
      </c>
      <c r="AV34">
        <v>0.60246362443902068</v>
      </c>
      <c r="AW34">
        <v>0.60286617493147954</v>
      </c>
      <c r="AX34">
        <v>0.60128878624354432</v>
      </c>
      <c r="AY34">
        <v>0.60186548794186434</v>
      </c>
      <c r="AZ34">
        <v>0.60265607169212954</v>
      </c>
      <c r="BA34">
        <v>0.60181065699099168</v>
      </c>
      <c r="BB34">
        <v>0.60220966270496956</v>
      </c>
      <c r="BC34">
        <v>0.59977264518358897</v>
      </c>
      <c r="BD34">
        <v>0.59351551754066467</v>
      </c>
      <c r="BE34">
        <v>0.59678096150645688</v>
      </c>
      <c r="BF34">
        <v>0.59529677808265569</v>
      </c>
      <c r="BG34">
        <v>0.59599907441307221</v>
      </c>
      <c r="BH34">
        <v>0.59687850371046025</v>
      </c>
      <c r="BI34">
        <v>0</v>
      </c>
      <c r="BJ34">
        <v>0</v>
      </c>
      <c r="BK34">
        <v>0</v>
      </c>
      <c r="BL34">
        <v>0</v>
      </c>
      <c r="BM34">
        <v>0.75157578076070064</v>
      </c>
      <c r="BN34">
        <v>0.75230483407691962</v>
      </c>
      <c r="BO34">
        <v>0.75299405526541119</v>
      </c>
      <c r="BP34">
        <v>0.75538267373024182</v>
      </c>
      <c r="BQ34">
        <v>0.75229020822409109</v>
      </c>
      <c r="BR34">
        <v>0.75061691823744126</v>
      </c>
      <c r="BS34">
        <v>0.75327343273560599</v>
      </c>
      <c r="BT34">
        <v>0.75319930371557997</v>
      </c>
      <c r="BU34">
        <v>0.7544083189063403</v>
      </c>
      <c r="BV34">
        <v>0.75180659771783342</v>
      </c>
      <c r="BW34">
        <v>0.74406841111527766</v>
      </c>
      <c r="BX34">
        <v>0.74737669372414439</v>
      </c>
      <c r="BY34">
        <v>0.74420612126774066</v>
      </c>
      <c r="BZ34">
        <v>0.74348622304956791</v>
      </c>
      <c r="CA34">
        <v>0.74690109107022706</v>
      </c>
      <c r="CB34">
        <v>0.74480034738379364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0.90194564694714352</v>
      </c>
      <c r="CI34">
        <v>0.90202475106513746</v>
      </c>
      <c r="CJ34">
        <v>0.90243218082994259</v>
      </c>
      <c r="CK34">
        <v>0.90463770528776744</v>
      </c>
      <c r="CL34">
        <v>0.90270241556389086</v>
      </c>
      <c r="CM34">
        <v>0.8998553012495043</v>
      </c>
      <c r="CN34">
        <v>0.90459403685082507</v>
      </c>
      <c r="CO34">
        <v>0.90547145594099177</v>
      </c>
      <c r="CP34">
        <v>0.90670372169996472</v>
      </c>
      <c r="CQ34">
        <v>0.89445386058806864</v>
      </c>
      <c r="CR34">
        <v>0.89130228869330363</v>
      </c>
      <c r="CS34">
        <v>0.89495649134554711</v>
      </c>
      <c r="CT34">
        <v>0.89666708454008526</v>
      </c>
      <c r="CU34">
        <v>0.89780564523327433</v>
      </c>
      <c r="CV34">
        <v>0.89719607134461099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0.98743265829863747</v>
      </c>
      <c r="DC34">
        <v>0.994955531221828</v>
      </c>
      <c r="DD34">
        <v>0.99210860697128422</v>
      </c>
      <c r="DE34">
        <v>0.99338976681271152</v>
      </c>
      <c r="DF34">
        <v>0.99393977240431308</v>
      </c>
      <c r="DG34">
        <v>0.99507278651357989</v>
      </c>
      <c r="DH34">
        <v>0.9957345797136441</v>
      </c>
      <c r="DI34">
        <v>0.9921943108174941</v>
      </c>
      <c r="DJ34">
        <v>0.99563510885082407</v>
      </c>
      <c r="DK34">
        <v>0.98379053508795722</v>
      </c>
      <c r="DL34">
        <v>0.98415994785104832</v>
      </c>
      <c r="DM34">
        <v>0.989954298991093</v>
      </c>
      <c r="DN34">
        <v>0.98638692140342721</v>
      </c>
      <c r="DO34">
        <v>0.98099243893589383</v>
      </c>
      <c r="DP34">
        <v>0.98908404073264167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1.1135740925290121</v>
      </c>
      <c r="DX34">
        <v>1.114419155888756</v>
      </c>
      <c r="DY34">
        <v>1.1135872764403754</v>
      </c>
      <c r="DZ34">
        <v>1.1118397451504209</v>
      </c>
      <c r="EA34">
        <v>1.1148291563911872</v>
      </c>
      <c r="EB34">
        <v>1.1171815615909926</v>
      </c>
      <c r="EC34">
        <v>1.1138390372685973</v>
      </c>
      <c r="ED34">
        <v>1.1128310132225665</v>
      </c>
      <c r="EE34">
        <v>1.1040211835205944</v>
      </c>
      <c r="EF34">
        <v>1.1051702236421344</v>
      </c>
      <c r="EG34">
        <v>1.1007068734611729</v>
      </c>
      <c r="EH34">
        <v>1.1043643640203991</v>
      </c>
      <c r="EI34">
        <v>1.102542876750803</v>
      </c>
      <c r="EJ34">
        <v>1.1022388797214777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1.1988375271437945</v>
      </c>
      <c r="ER34">
        <v>1.2046839287651725</v>
      </c>
      <c r="ES34">
        <v>1.2070098968231959</v>
      </c>
      <c r="ET34">
        <v>1.2061175392704921</v>
      </c>
      <c r="EU34">
        <v>1.198589509977422</v>
      </c>
      <c r="EV34">
        <v>1.2026919916760064</v>
      </c>
      <c r="EW34">
        <v>1.2003488630545289</v>
      </c>
      <c r="EX34">
        <v>1.2037498674145914</v>
      </c>
      <c r="EY34">
        <v>1.1955435187450154</v>
      </c>
      <c r="EZ34">
        <v>1.1927185298074867</v>
      </c>
      <c r="FA34">
        <v>1.1941411000067763</v>
      </c>
      <c r="FB34">
        <v>1.192077891749318</v>
      </c>
      <c r="FC34">
        <v>1.1908312207364715</v>
      </c>
      <c r="FD34">
        <v>1.1975611217845852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1.28249619749337</v>
      </c>
      <c r="FL34">
        <v>1.2902913028291403</v>
      </c>
      <c r="FM34">
        <v>1.2907206715166755</v>
      </c>
      <c r="FN34">
        <v>1.2939987281373673</v>
      </c>
      <c r="FO34">
        <v>1.2927588771549108</v>
      </c>
      <c r="FP34">
        <v>1.2897077518560491</v>
      </c>
      <c r="FQ34">
        <v>1.2933921944075686</v>
      </c>
      <c r="FR34">
        <v>1.296594426161489</v>
      </c>
      <c r="FS34">
        <v>1.281211198130197</v>
      </c>
      <c r="FT34">
        <v>1.2810421434024526</v>
      </c>
      <c r="FU34">
        <v>1.2819767966084885</v>
      </c>
      <c r="FV34">
        <v>1.2845220858688104</v>
      </c>
      <c r="FW34">
        <v>1.2836481149511842</v>
      </c>
      <c r="FX34">
        <v>1.2779291499309124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1.4126973761272064</v>
      </c>
      <c r="GG34">
        <v>1.4120211717692763</v>
      </c>
      <c r="GH34">
        <v>1.4185324720633736</v>
      </c>
      <c r="GI34">
        <v>1.4145066745421619</v>
      </c>
      <c r="GJ34">
        <v>1.4155848368619552</v>
      </c>
      <c r="GK34">
        <v>1.420329397808026</v>
      </c>
      <c r="GL34">
        <v>1.4168810001197465</v>
      </c>
      <c r="GM34">
        <v>1.3945942525700652</v>
      </c>
      <c r="GN34">
        <v>1.3999320063547134</v>
      </c>
      <c r="GO34">
        <v>1.4081152183937999</v>
      </c>
      <c r="GP34">
        <v>1.4071692525638586</v>
      </c>
      <c r="GQ34">
        <v>1.3961421777434337</v>
      </c>
      <c r="GR34">
        <v>1.3987722977119488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1.5184942542689617</v>
      </c>
      <c r="HA34">
        <v>1.5013226448608035</v>
      </c>
      <c r="HB34">
        <v>1.5021717340791292</v>
      </c>
      <c r="HC34">
        <v>1.5023276845646567</v>
      </c>
      <c r="HD34">
        <v>1.5069583967186335</v>
      </c>
      <c r="HE34">
        <v>1.5085433122990386</v>
      </c>
      <c r="HF34">
        <v>1.5089970589230846</v>
      </c>
      <c r="HG34">
        <v>1.4883511507650946</v>
      </c>
      <c r="HH34">
        <v>1.4943307832910442</v>
      </c>
      <c r="HI34">
        <v>1.4861109083610209</v>
      </c>
      <c r="HJ34">
        <v>1.4915239512979399</v>
      </c>
      <c r="HK34">
        <v>1.4873911566972926</v>
      </c>
      <c r="HL34">
        <v>1.4890586571176507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1.5797135498628985</v>
      </c>
      <c r="HV34">
        <v>1.5979198359473847</v>
      </c>
      <c r="HW34">
        <v>1.5953988682200202</v>
      </c>
      <c r="HX34">
        <v>1.5964333947863025</v>
      </c>
      <c r="HY34">
        <v>1.6008986286334326</v>
      </c>
      <c r="HZ34">
        <v>1.5967410910827005</v>
      </c>
      <c r="IA34">
        <v>1.5788092904065927</v>
      </c>
      <c r="IB34">
        <v>1.5823224817877428</v>
      </c>
      <c r="IC34">
        <v>1.5851741393406313</v>
      </c>
      <c r="ID34">
        <v>1.5803391428736178</v>
      </c>
      <c r="IE34">
        <v>1.5759999811362644</v>
      </c>
      <c r="IF34">
        <v>1.577340369733828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1.3086194935106628</v>
      </c>
      <c r="IP34">
        <v>1.686611309084556</v>
      </c>
      <c r="IQ34">
        <v>1.719988869793809</v>
      </c>
      <c r="IR34">
        <v>1.7165508342458708</v>
      </c>
      <c r="IS34">
        <v>1.7128658014299227</v>
      </c>
      <c r="IT34">
        <v>1.7147220168177069</v>
      </c>
      <c r="IU34">
        <v>1.6987107144007423</v>
      </c>
      <c r="IV34">
        <v>1.6988280396061279</v>
      </c>
      <c r="IW34">
        <v>1.6958551572073188</v>
      </c>
      <c r="IX34">
        <v>1.6978242538962356</v>
      </c>
      <c r="IY34">
        <v>1.697422985379518</v>
      </c>
      <c r="IZ34">
        <v>1.6976520219616187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1.2532809512871197</v>
      </c>
      <c r="JJ34">
        <v>1.7609070785251699</v>
      </c>
      <c r="JK34">
        <v>1.8078005277339784</v>
      </c>
      <c r="JL34">
        <v>1.8033737188045122</v>
      </c>
      <c r="JM34">
        <v>1.8057257848598911</v>
      </c>
      <c r="JN34">
        <v>1.8031577656287829</v>
      </c>
      <c r="JO34">
        <v>1.7925241798934972</v>
      </c>
      <c r="JP34">
        <v>1.7875381274583264</v>
      </c>
      <c r="JQ34">
        <v>1.7879574627106571</v>
      </c>
      <c r="JR34">
        <v>1.791485904853916</v>
      </c>
      <c r="JS34">
        <v>1.789687994573177</v>
      </c>
      <c r="JT34">
        <v>1.7910549621101062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1.7002743346468601</v>
      </c>
      <c r="KE34">
        <v>1.8306619247174956</v>
      </c>
      <c r="KF34">
        <v>1.8984773015169816</v>
      </c>
      <c r="KG34">
        <v>1.896753760644541</v>
      </c>
      <c r="KH34">
        <v>1.8928413518269642</v>
      </c>
      <c r="KI34">
        <v>1.8777162764974213</v>
      </c>
      <c r="KJ34">
        <v>1.8780990083975357</v>
      </c>
      <c r="KK34">
        <v>1.8785422978806117</v>
      </c>
      <c r="KL34">
        <v>1.8750948503803566</v>
      </c>
      <c r="KM34">
        <v>1.8753707754797904</v>
      </c>
      <c r="KN34">
        <v>1.8769989511242051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1.6040628361219758</v>
      </c>
      <c r="KY34">
        <v>1.9588176757899602</v>
      </c>
      <c r="KZ34">
        <v>2.0176259200645568</v>
      </c>
      <c r="LA34">
        <v>2.0206616727411424</v>
      </c>
      <c r="LB34">
        <v>2.0161958778720859</v>
      </c>
      <c r="LC34">
        <v>1.9971012124663254</v>
      </c>
      <c r="LD34">
        <v>1.9973337680821299</v>
      </c>
      <c r="LE34">
        <v>1.9999541225958735</v>
      </c>
      <c r="LF34">
        <v>1.9954122618537604</v>
      </c>
      <c r="LG34">
        <v>1.9962636829256042</v>
      </c>
      <c r="LH34">
        <v>1.9955981096530819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2.0979160376464359</v>
      </c>
      <c r="LT34">
        <v>1.9730961184656557</v>
      </c>
      <c r="LU34">
        <v>2.1092365405949978</v>
      </c>
      <c r="LV34">
        <v>2.1088352612644679</v>
      </c>
      <c r="LW34">
        <v>2.088051496630325</v>
      </c>
      <c r="LX34">
        <v>2.0846500777840817</v>
      </c>
      <c r="LY34">
        <v>2.0852821656682701</v>
      </c>
      <c r="LZ34">
        <v>2.0826509486540425</v>
      </c>
      <c r="MA34">
        <v>2.0885377977225241</v>
      </c>
      <c r="MB34">
        <v>2.0864960639499674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1.6238554341261098</v>
      </c>
      <c r="MN34">
        <v>1.8055866191908696</v>
      </c>
      <c r="MO34">
        <v>2.1541380963345236</v>
      </c>
      <c r="MP34">
        <v>2.1914618362321594</v>
      </c>
      <c r="MQ34">
        <v>2.176114435911253</v>
      </c>
      <c r="MR34">
        <v>2.1778220258392538</v>
      </c>
      <c r="MS34">
        <v>2.1736022339296142</v>
      </c>
      <c r="MT34">
        <v>2.1815625614336716</v>
      </c>
      <c r="MU34">
        <v>2.1754849899738709</v>
      </c>
      <c r="MV34">
        <v>2.1714402674026716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2.0692900610411118</v>
      </c>
      <c r="NI34">
        <v>2.1546824259075854</v>
      </c>
      <c r="NJ34">
        <v>2.2435423841839399</v>
      </c>
      <c r="NK34">
        <v>2.293915711189813</v>
      </c>
      <c r="NL34">
        <v>2.2956482847923483</v>
      </c>
      <c r="NM34">
        <v>2.2994774219169356</v>
      </c>
      <c r="NN34">
        <v>2.2959887705994437</v>
      </c>
      <c r="NO34">
        <v>2.2937583204174552</v>
      </c>
      <c r="NP34">
        <v>2.2948020606709769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2.388491699081678</v>
      </c>
      <c r="OD34">
        <v>2.2819311195691543</v>
      </c>
      <c r="OE34">
        <v>2.3484219486999187</v>
      </c>
      <c r="OF34">
        <v>2.3841804878882131</v>
      </c>
      <c r="OG34">
        <v>2.3784125202552766</v>
      </c>
      <c r="OH34">
        <v>2.3868287848422951</v>
      </c>
      <c r="OI34">
        <v>2.3842475332868514</v>
      </c>
      <c r="OJ34">
        <v>2.3880894260141026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2.4898216631160182</v>
      </c>
      <c r="OY34">
        <v>2.3431695515116573</v>
      </c>
      <c r="OZ34">
        <v>2.4393938786668516</v>
      </c>
      <c r="PA34">
        <v>2.4751278786969766</v>
      </c>
      <c r="PB34">
        <v>2.4792730637202181</v>
      </c>
      <c r="PC34">
        <v>2.4772462404756488</v>
      </c>
      <c r="PD34">
        <v>2.4740450629696333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2.3645058589802108</v>
      </c>
      <c r="PT34">
        <v>2.585825673330759</v>
      </c>
      <c r="PU34">
        <v>2.5947064509046025</v>
      </c>
      <c r="PV34">
        <v>2.5899984145814141</v>
      </c>
      <c r="PW34">
        <v>2.5915123564430909</v>
      </c>
      <c r="PX34">
        <v>2.5909052831125634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1.8059999999999998</v>
      </c>
      <c r="QN34">
        <v>2.6161444651965096</v>
      </c>
      <c r="QO34">
        <v>2.6740829806228432</v>
      </c>
      <c r="QP34">
        <v>2.6792519089454796</v>
      </c>
      <c r="QQ34">
        <v>2.6897064873179679</v>
      </c>
      <c r="QR34">
        <v>2.6796904284313277</v>
      </c>
      <c r="QS34" s="102" t="s">
        <v>61</v>
      </c>
      <c r="QU34">
        <v>8</v>
      </c>
      <c r="QV34" s="35">
        <v>0.4</v>
      </c>
      <c r="QW34">
        <f>EK$93</f>
        <v>0</v>
      </c>
      <c r="QX34">
        <f t="shared" ref="QX34:RK34" si="32">EL$93</f>
        <v>0</v>
      </c>
      <c r="QY34">
        <f t="shared" si="32"/>
        <v>0</v>
      </c>
      <c r="QZ34">
        <f t="shared" si="32"/>
        <v>0</v>
      </c>
      <c r="RA34">
        <f t="shared" si="32"/>
        <v>0</v>
      </c>
      <c r="RB34">
        <f t="shared" si="32"/>
        <v>0</v>
      </c>
      <c r="RC34">
        <f t="shared" si="32"/>
        <v>0.65794541540788809</v>
      </c>
      <c r="RD34">
        <f t="shared" si="32"/>
        <v>0.92942797026976631</v>
      </c>
      <c r="RE34">
        <f t="shared" si="32"/>
        <v>1.0846986190829968</v>
      </c>
      <c r="RF34">
        <f t="shared" si="32"/>
        <v>1.1714240060762418</v>
      </c>
      <c r="RG34">
        <f t="shared" si="32"/>
        <v>1.2622332559792788</v>
      </c>
      <c r="RH34">
        <f t="shared" si="32"/>
        <v>1.3589168755386287</v>
      </c>
      <c r="RI34">
        <f t="shared" si="32"/>
        <v>1.43312890699436</v>
      </c>
      <c r="RJ34">
        <f t="shared" si="32"/>
        <v>1.5304872544759038</v>
      </c>
      <c r="RK34">
        <f t="shared" si="32"/>
        <v>1.6183034743659652</v>
      </c>
      <c r="RL34">
        <f>EZ$93</f>
        <v>1.6787091347513188</v>
      </c>
      <c r="RM34">
        <f>FA$93</f>
        <v>1.7604120294936421</v>
      </c>
      <c r="RN34">
        <f>FB$93</f>
        <v>1.8096745223672628</v>
      </c>
      <c r="RO34">
        <f>FC$93</f>
        <v>1.8253419938574029</v>
      </c>
      <c r="RP34">
        <f>FD$93</f>
        <v>1.8275780426771382</v>
      </c>
      <c r="RR34">
        <f t="shared" si="26"/>
        <v>10.398960000000001</v>
      </c>
      <c r="RS34" s="35">
        <v>0.4</v>
      </c>
      <c r="RT34">
        <f>0.6*RF34+0.4*RG34</f>
        <v>1.2077477060374566</v>
      </c>
      <c r="SE34" t="s">
        <v>1021</v>
      </c>
    </row>
    <row r="35" spans="1:52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 s="102" t="s">
        <v>63</v>
      </c>
      <c r="QU35">
        <v>9</v>
      </c>
      <c r="QV35" s="35">
        <v>0.43300000000000005</v>
      </c>
      <c r="QW35">
        <f>FE$93</f>
        <v>0</v>
      </c>
      <c r="QX35">
        <f t="shared" ref="QX35:RK35" si="33">FF$93</f>
        <v>0</v>
      </c>
      <c r="QY35">
        <f t="shared" si="33"/>
        <v>0</v>
      </c>
      <c r="QZ35">
        <f t="shared" si="33"/>
        <v>0</v>
      </c>
      <c r="RA35">
        <f t="shared" si="33"/>
        <v>0</v>
      </c>
      <c r="RB35">
        <f t="shared" si="33"/>
        <v>0</v>
      </c>
      <c r="RC35">
        <f t="shared" si="33"/>
        <v>0.54044199513060176</v>
      </c>
      <c r="RD35">
        <f t="shared" si="33"/>
        <v>0.81365991472288646</v>
      </c>
      <c r="RE35">
        <f t="shared" si="33"/>
        <v>1.0518724242318072</v>
      </c>
      <c r="RF35">
        <f t="shared" si="33"/>
        <v>1.1302458832939595</v>
      </c>
      <c r="RG35">
        <f t="shared" si="33"/>
        <v>1.211000787994972</v>
      </c>
      <c r="RH35">
        <f t="shared" si="33"/>
        <v>1.3006035405081375</v>
      </c>
      <c r="RI35">
        <f t="shared" si="33"/>
        <v>1.3821335361926668</v>
      </c>
      <c r="RJ35">
        <f t="shared" si="33"/>
        <v>1.4620894578772421</v>
      </c>
      <c r="RK35">
        <f t="shared" si="33"/>
        <v>1.5500877602697352</v>
      </c>
      <c r="RL35">
        <f>FT$93</f>
        <v>1.6261238804736637</v>
      </c>
      <c r="RM35">
        <f>FU$93</f>
        <v>1.6980139827315868</v>
      </c>
      <c r="RN35">
        <f>FV$93</f>
        <v>1.7621033075940911</v>
      </c>
      <c r="RO35">
        <f>FW$93</f>
        <v>1.8136706703271197</v>
      </c>
      <c r="RP35">
        <f>FX$93</f>
        <v>1.8286070596567887</v>
      </c>
      <c r="RR35">
        <f t="shared" si="26"/>
        <v>10.7932077</v>
      </c>
      <c r="RS35" s="35">
        <v>0.43300000000000005</v>
      </c>
      <c r="RT35">
        <f>0.21*RF35+0.79*RG35</f>
        <v>1.1940422580077594</v>
      </c>
      <c r="SD35" t="s">
        <v>1014</v>
      </c>
      <c r="SE35" s="106">
        <v>0.12</v>
      </c>
      <c r="SF35" s="106">
        <v>0.2</v>
      </c>
      <c r="SG35" s="106">
        <v>0.26</v>
      </c>
      <c r="SH35" s="106">
        <v>0.3</v>
      </c>
      <c r="SI35" s="106">
        <v>0.35</v>
      </c>
      <c r="SJ35" s="106">
        <v>0.4</v>
      </c>
      <c r="SK35" s="106">
        <v>0.42</v>
      </c>
      <c r="SL35" s="106">
        <v>0.44</v>
      </c>
      <c r="SM35" s="106">
        <v>0.46</v>
      </c>
      <c r="SN35" s="106">
        <v>0.47</v>
      </c>
      <c r="SO35" s="106">
        <v>0.47</v>
      </c>
      <c r="SP35" s="106">
        <v>0.5</v>
      </c>
      <c r="SQ35" s="106">
        <v>0.55000000000000004</v>
      </c>
      <c r="SR35" s="106">
        <v>0.57999999999999996</v>
      </c>
      <c r="SS35" s="106">
        <v>0.65</v>
      </c>
      <c r="SU35" t="s">
        <v>1019</v>
      </c>
    </row>
    <row r="36" spans="1:528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 s="102" t="s">
        <v>65</v>
      </c>
      <c r="QU36">
        <v>10</v>
      </c>
      <c r="QV36" s="35">
        <v>0.46600000000000008</v>
      </c>
      <c r="QW36">
        <f>FY$93</f>
        <v>0</v>
      </c>
      <c r="QX36">
        <f t="shared" ref="QX36:RK36" si="34">FZ$93</f>
        <v>0</v>
      </c>
      <c r="QY36">
        <f t="shared" si="34"/>
        <v>0</v>
      </c>
      <c r="QZ36">
        <f t="shared" si="34"/>
        <v>0</v>
      </c>
      <c r="RA36">
        <f t="shared" si="34"/>
        <v>0</v>
      </c>
      <c r="RB36">
        <f t="shared" si="34"/>
        <v>0</v>
      </c>
      <c r="RC36">
        <f t="shared" si="34"/>
        <v>0</v>
      </c>
      <c r="RD36">
        <f t="shared" si="34"/>
        <v>0.63516120387907993</v>
      </c>
      <c r="RE36">
        <f t="shared" si="34"/>
        <v>0.9617477848776429</v>
      </c>
      <c r="RF36">
        <f t="shared" si="34"/>
        <v>1.0887113464141656</v>
      </c>
      <c r="RG36">
        <f t="shared" si="34"/>
        <v>1.1740485002272023</v>
      </c>
      <c r="RH36">
        <f t="shared" si="34"/>
        <v>1.2544816800767999</v>
      </c>
      <c r="RI36">
        <f t="shared" si="34"/>
        <v>1.3449448090015848</v>
      </c>
      <c r="RJ36">
        <f t="shared" si="34"/>
        <v>1.4228056084320897</v>
      </c>
      <c r="RK36">
        <f t="shared" si="34"/>
        <v>1.4898599000199755</v>
      </c>
      <c r="RL36">
        <f>GN$93</f>
        <v>1.5688202241667761</v>
      </c>
      <c r="RM36">
        <f>GO$93</f>
        <v>1.6568746793477569</v>
      </c>
      <c r="RN36">
        <f>GP$93</f>
        <v>1.7321192565462959</v>
      </c>
      <c r="RO36">
        <f>GQ$93</f>
        <v>1.7905836075980519</v>
      </c>
      <c r="RP36">
        <f>GR$93</f>
        <v>1.8239961869426358</v>
      </c>
      <c r="RR36">
        <f t="shared" si="26"/>
        <v>11.187455400000001</v>
      </c>
      <c r="RS36" s="35">
        <v>0.46600000000000008</v>
      </c>
      <c r="RT36">
        <f>0.81*RG36+0.19*RH36</f>
        <v>1.1893308043986259</v>
      </c>
      <c r="SD36" t="s">
        <v>1005</v>
      </c>
      <c r="SE36" s="106">
        <v>1.1571253533653663</v>
      </c>
      <c r="SF36" s="106">
        <v>1.1948188932970241</v>
      </c>
      <c r="SG36" s="106">
        <v>1.1509212836182439</v>
      </c>
      <c r="SH36" s="106">
        <v>1.1237747091123194</v>
      </c>
      <c r="SI36" s="106">
        <v>1.2091219208689017</v>
      </c>
      <c r="SJ36" s="106">
        <v>1.1763951997615225</v>
      </c>
      <c r="SK36" s="106">
        <v>1.2593131500997028</v>
      </c>
      <c r="SL36" s="106">
        <v>1.1915063286734575</v>
      </c>
      <c r="SM36" s="106">
        <v>1.2201548247066989</v>
      </c>
      <c r="SN36" s="106">
        <v>1.2592603254633685</v>
      </c>
      <c r="SO36" s="106">
        <v>1.2134673683408483</v>
      </c>
      <c r="SP36" s="106">
        <v>1.1802858793861741</v>
      </c>
      <c r="SQ36" s="106">
        <v>1.0573559224992386</v>
      </c>
      <c r="SR36" s="106">
        <v>1.1565106662507654</v>
      </c>
      <c r="SS36" s="106">
        <v>1.1263521059741615</v>
      </c>
      <c r="SU36">
        <f>AVERAGE(SE36:SS36)</f>
        <v>1.1784242620945196</v>
      </c>
    </row>
    <row r="37" spans="1:528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 s="102" t="s">
        <v>67</v>
      </c>
      <c r="QU37">
        <v>11</v>
      </c>
      <c r="QV37" s="35">
        <v>0.5</v>
      </c>
      <c r="QW37">
        <f>GS$93</f>
        <v>0</v>
      </c>
      <c r="QX37">
        <f t="shared" ref="QX37:RK37" si="35">GT$93</f>
        <v>0</v>
      </c>
      <c r="QY37">
        <f t="shared" si="35"/>
        <v>0</v>
      </c>
      <c r="QZ37">
        <f t="shared" si="35"/>
        <v>0</v>
      </c>
      <c r="RA37">
        <f t="shared" si="35"/>
        <v>0</v>
      </c>
      <c r="RB37">
        <f t="shared" si="35"/>
        <v>0</v>
      </c>
      <c r="RC37">
        <f t="shared" si="35"/>
        <v>0</v>
      </c>
      <c r="RD37">
        <f t="shared" si="35"/>
        <v>0.66159481323523106</v>
      </c>
      <c r="RE37">
        <f t="shared" si="35"/>
        <v>0.86698722901715053</v>
      </c>
      <c r="RF37">
        <f t="shared" si="35"/>
        <v>1.0538759022679547</v>
      </c>
      <c r="RG37">
        <f t="shared" si="35"/>
        <v>1.131545434976801</v>
      </c>
      <c r="RH37">
        <f t="shared" si="35"/>
        <v>1.2096230914929818</v>
      </c>
      <c r="RI37">
        <f t="shared" si="35"/>
        <v>1.2864384109264462</v>
      </c>
      <c r="RJ37">
        <f t="shared" si="35"/>
        <v>1.3615949914826382</v>
      </c>
      <c r="RK37">
        <f t="shared" si="35"/>
        <v>1.4237623614338202</v>
      </c>
      <c r="RL37">
        <f>HH$93</f>
        <v>1.5039272625492455</v>
      </c>
      <c r="RM37">
        <f>HI$93</f>
        <v>1.5766518416175102</v>
      </c>
      <c r="RN37">
        <f>HJ$93</f>
        <v>1.6579945702487726</v>
      </c>
      <c r="RO37">
        <f>HK$93</f>
        <v>1.7200357093409611</v>
      </c>
      <c r="RP37">
        <f>HL$93</f>
        <v>1.7836105972635403</v>
      </c>
      <c r="RR37">
        <f t="shared" si="26"/>
        <v>11.59365</v>
      </c>
      <c r="RS37" s="35">
        <v>0.5</v>
      </c>
      <c r="RT37">
        <f>0.41*RG37+0.59*RH37</f>
        <v>1.1776112523213476</v>
      </c>
    </row>
    <row r="38" spans="1:528" x14ac:dyDescent="0.3">
      <c r="A38">
        <v>0</v>
      </c>
      <c r="B38">
        <v>0</v>
      </c>
      <c r="C38">
        <v>1.8931617740628819</v>
      </c>
      <c r="D38">
        <v>2.1523475793933318</v>
      </c>
      <c r="E38">
        <v>2.1423060304588777</v>
      </c>
      <c r="F38">
        <v>2.1340120053901828</v>
      </c>
      <c r="G38">
        <v>2.1143038068198852</v>
      </c>
      <c r="H38">
        <v>2.0729848306534682</v>
      </c>
      <c r="I38">
        <v>2.0895985249897517</v>
      </c>
      <c r="J38">
        <v>2.0686543609346923</v>
      </c>
      <c r="K38">
        <v>2.091330292017707</v>
      </c>
      <c r="L38">
        <v>2.1043991304446039</v>
      </c>
      <c r="M38">
        <v>2.1026399391883923</v>
      </c>
      <c r="N38">
        <v>2.0976126448732471</v>
      </c>
      <c r="O38">
        <v>2.0580595150931784</v>
      </c>
      <c r="P38">
        <v>2.0808411098827877</v>
      </c>
      <c r="Q38">
        <v>2.066679379538424</v>
      </c>
      <c r="R38">
        <v>2.0684947728188288</v>
      </c>
      <c r="S38">
        <v>2.058620849588582</v>
      </c>
      <c r="T38">
        <v>2.084006651760467</v>
      </c>
      <c r="U38">
        <v>0</v>
      </c>
      <c r="V38">
        <v>0</v>
      </c>
      <c r="W38">
        <v>0</v>
      </c>
      <c r="X38">
        <v>2.6791023605683892</v>
      </c>
      <c r="Y38">
        <v>2.9385808895553982</v>
      </c>
      <c r="Z38">
        <v>2.9023966355663173</v>
      </c>
      <c r="AA38">
        <v>2.9596083127420547</v>
      </c>
      <c r="AB38">
        <v>2.9124397641268751</v>
      </c>
      <c r="AC38">
        <v>2.8269090518393241</v>
      </c>
      <c r="AD38">
        <v>2.8395294579365511</v>
      </c>
      <c r="AE38">
        <v>2.8012660841504013</v>
      </c>
      <c r="AF38">
        <v>2.8109699305342981</v>
      </c>
      <c r="AG38">
        <v>2.7961359252728251</v>
      </c>
      <c r="AH38">
        <v>2.7958076588531378</v>
      </c>
      <c r="AI38">
        <v>2.7863581365210361</v>
      </c>
      <c r="AJ38">
        <v>2.770576076856718</v>
      </c>
      <c r="AK38">
        <v>2.7905217526733854</v>
      </c>
      <c r="AL38">
        <v>2.7941792295639858</v>
      </c>
      <c r="AM38">
        <v>2.7844150848733986</v>
      </c>
      <c r="AN38">
        <v>2.8274008855706971</v>
      </c>
      <c r="AO38">
        <v>0</v>
      </c>
      <c r="AP38">
        <v>0</v>
      </c>
      <c r="AQ38">
        <v>0</v>
      </c>
      <c r="AR38">
        <v>0</v>
      </c>
      <c r="AS38">
        <v>3.5859670827407144</v>
      </c>
      <c r="AT38">
        <v>3.7629438972066032</v>
      </c>
      <c r="AU38">
        <v>3.730933476527829</v>
      </c>
      <c r="AV38">
        <v>3.7425679711678672</v>
      </c>
      <c r="AW38">
        <v>3.7401145780222498</v>
      </c>
      <c r="AX38">
        <v>3.6694641929077449</v>
      </c>
      <c r="AY38">
        <v>3.6479786541080723</v>
      </c>
      <c r="AZ38">
        <v>3.5685630773125188</v>
      </c>
      <c r="BA38">
        <v>3.5149420430131677</v>
      </c>
      <c r="BB38">
        <v>3.5909556117420793</v>
      </c>
      <c r="BC38">
        <v>3.5114782014747203</v>
      </c>
      <c r="BD38">
        <v>3.5753051570769472</v>
      </c>
      <c r="BE38">
        <v>3.4988885487725385</v>
      </c>
      <c r="BF38">
        <v>3.5501820816018475</v>
      </c>
      <c r="BG38">
        <v>3.5596276297982103</v>
      </c>
      <c r="BH38">
        <v>3.5267554557104028</v>
      </c>
      <c r="BI38">
        <v>0</v>
      </c>
      <c r="BJ38">
        <v>0</v>
      </c>
      <c r="BK38">
        <v>0</v>
      </c>
      <c r="BL38">
        <v>0</v>
      </c>
      <c r="BM38">
        <v>3.1729610541783186</v>
      </c>
      <c r="BN38">
        <v>4.4090615817011907</v>
      </c>
      <c r="BO38">
        <v>4.5953541230883799</v>
      </c>
      <c r="BP38">
        <v>4.5602061394310605</v>
      </c>
      <c r="BQ38">
        <v>4.5920802583879805</v>
      </c>
      <c r="BR38">
        <v>4.5814873715535782</v>
      </c>
      <c r="BS38">
        <v>4.5476172825038113</v>
      </c>
      <c r="BT38">
        <v>4.4801079532026638</v>
      </c>
      <c r="BU38">
        <v>4.4156751165835928</v>
      </c>
      <c r="BV38">
        <v>4.3070040397745437</v>
      </c>
      <c r="BW38">
        <v>4.2203365080872892</v>
      </c>
      <c r="BX38">
        <v>4.2757988011630559</v>
      </c>
      <c r="BY38">
        <v>4.2673584880019169</v>
      </c>
      <c r="BZ38">
        <v>4.2346948106139219</v>
      </c>
      <c r="CA38">
        <v>4.2511635741610059</v>
      </c>
      <c r="CB38">
        <v>4.2381746466126424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4.7857478995432663</v>
      </c>
      <c r="CI38">
        <v>5.3564305531932712</v>
      </c>
      <c r="CJ38">
        <v>5.3911997687596758</v>
      </c>
      <c r="CK38">
        <v>5.4357706896178479</v>
      </c>
      <c r="CL38">
        <v>5.3685988487376584</v>
      </c>
      <c r="CM38">
        <v>5.3665932872726128</v>
      </c>
      <c r="CN38">
        <v>5.4074509406140354</v>
      </c>
      <c r="CO38">
        <v>5.3113645435572971</v>
      </c>
      <c r="CP38">
        <v>5.1498637884710261</v>
      </c>
      <c r="CQ38">
        <v>5.0149120130874438</v>
      </c>
      <c r="CR38">
        <v>5.047695477241823</v>
      </c>
      <c r="CS38">
        <v>4.9860786165467488</v>
      </c>
      <c r="CT38">
        <v>4.9760310399013807</v>
      </c>
      <c r="CU38">
        <v>4.9596073575824962</v>
      </c>
      <c r="CV38">
        <v>4.9958019656516157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4.7180956507072533</v>
      </c>
      <c r="DC38">
        <v>5.6545470550306849</v>
      </c>
      <c r="DD38">
        <v>5.8587824174615717</v>
      </c>
      <c r="DE38">
        <v>5.9477130243166876</v>
      </c>
      <c r="DF38">
        <v>5.9774668783764922</v>
      </c>
      <c r="DG38">
        <v>5.9056544489979936</v>
      </c>
      <c r="DH38">
        <v>5.9557239462102167</v>
      </c>
      <c r="DI38">
        <v>5.9464169576130939</v>
      </c>
      <c r="DJ38">
        <v>5.906518255014837</v>
      </c>
      <c r="DK38">
        <v>5.8240222476500438</v>
      </c>
      <c r="DL38">
        <v>5.5808578149380388</v>
      </c>
      <c r="DM38">
        <v>5.4995246881615349</v>
      </c>
      <c r="DN38">
        <v>5.5095801737799013</v>
      </c>
      <c r="DO38">
        <v>5.5294037550523489</v>
      </c>
      <c r="DP38">
        <v>5.5421210754886694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5.7410381859545723</v>
      </c>
      <c r="DX38">
        <v>6.2924719574668275</v>
      </c>
      <c r="DY38">
        <v>6.4599824535960737</v>
      </c>
      <c r="DZ38">
        <v>6.4357005872695812</v>
      </c>
      <c r="EA38">
        <v>6.3726868200603226</v>
      </c>
      <c r="EB38">
        <v>6.408333252534101</v>
      </c>
      <c r="EC38">
        <v>6.453888301111057</v>
      </c>
      <c r="ED38">
        <v>6.4143046523976572</v>
      </c>
      <c r="EE38">
        <v>6.2923136340420687</v>
      </c>
      <c r="EF38">
        <v>6.1802672709044444</v>
      </c>
      <c r="EG38">
        <v>6.0175222295062012</v>
      </c>
      <c r="EH38">
        <v>5.8681711692955556</v>
      </c>
      <c r="EI38">
        <v>5.8876620412048322</v>
      </c>
      <c r="EJ38">
        <v>5.8570833220975693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5.6058682934183643</v>
      </c>
      <c r="ER38">
        <v>6.6397607873155939</v>
      </c>
      <c r="ES38">
        <v>6.987993221650223</v>
      </c>
      <c r="ET38">
        <v>7.0121006836851452</v>
      </c>
      <c r="EU38">
        <v>7.0145234931735798</v>
      </c>
      <c r="EV38">
        <v>6.9559009528926836</v>
      </c>
      <c r="EW38">
        <v>7.0572482402378514</v>
      </c>
      <c r="EX38">
        <v>6.9978954749888729</v>
      </c>
      <c r="EY38">
        <v>6.8624565015540071</v>
      </c>
      <c r="EZ38">
        <v>6.9761995868710622</v>
      </c>
      <c r="FA38">
        <v>6.7934542008240619</v>
      </c>
      <c r="FB38">
        <v>6.4378935359121146</v>
      </c>
      <c r="FC38">
        <v>6.3598480473107681</v>
      </c>
      <c r="FD38">
        <v>6.3202672566147884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5.4685998025255573</v>
      </c>
      <c r="FL38">
        <v>6.8389242368424306</v>
      </c>
      <c r="FM38">
        <v>7.4528426237723497</v>
      </c>
      <c r="FN38">
        <v>7.5712912664620591</v>
      </c>
      <c r="FO38">
        <v>7.5991784420062416</v>
      </c>
      <c r="FP38">
        <v>7.568388223989027</v>
      </c>
      <c r="FQ38">
        <v>7.5861078793374528</v>
      </c>
      <c r="FR38">
        <v>7.605356754317949</v>
      </c>
      <c r="FS38">
        <v>7.4424260399991313</v>
      </c>
      <c r="FT38">
        <v>7.4839661771983081</v>
      </c>
      <c r="FU38">
        <v>7.4803831596695822</v>
      </c>
      <c r="FV38">
        <v>7.3425899527641558</v>
      </c>
      <c r="FW38">
        <v>6.9665080916208897</v>
      </c>
      <c r="FX38">
        <v>6.87419184938567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6.8196568650856966</v>
      </c>
      <c r="GG38">
        <v>7.8827483213579645</v>
      </c>
      <c r="GH38">
        <v>8.0594988441010269</v>
      </c>
      <c r="GI38">
        <v>8.0352759058179366</v>
      </c>
      <c r="GJ38">
        <v>8.0479879831302235</v>
      </c>
      <c r="GK38">
        <v>7.9797835631562872</v>
      </c>
      <c r="GL38">
        <v>8.0182418827199911</v>
      </c>
      <c r="GM38">
        <v>7.967405373078674</v>
      </c>
      <c r="GN38">
        <v>7.9851939247497397</v>
      </c>
      <c r="GO38">
        <v>7.9058215155212803</v>
      </c>
      <c r="GP38">
        <v>7.7702027541272694</v>
      </c>
      <c r="GQ38">
        <v>7.644409519302477</v>
      </c>
      <c r="GR38">
        <v>7.2146160288320829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6.6655503608302071</v>
      </c>
      <c r="HA38">
        <v>7.8024243227687435</v>
      </c>
      <c r="HB38">
        <v>8.5594104166864966</v>
      </c>
      <c r="HC38">
        <v>8.6221923036238088</v>
      </c>
      <c r="HD38">
        <v>8.6112755908948451</v>
      </c>
      <c r="HE38">
        <v>8.620528396431931</v>
      </c>
      <c r="HF38">
        <v>8.6443972556432556</v>
      </c>
      <c r="HG38">
        <v>8.5778893687975035</v>
      </c>
      <c r="HH38">
        <v>8.5523260489681689</v>
      </c>
      <c r="HI38">
        <v>8.5980894659217508</v>
      </c>
      <c r="HJ38">
        <v>8.5101891854448688</v>
      </c>
      <c r="HK38">
        <v>8.4616967483215877</v>
      </c>
      <c r="HL38">
        <v>8.3769654854892242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7.1590609963423351</v>
      </c>
      <c r="HU38">
        <v>7.9846754838144332</v>
      </c>
      <c r="HV38">
        <v>8.9764577405965138</v>
      </c>
      <c r="HW38">
        <v>9.2090508661652883</v>
      </c>
      <c r="HX38">
        <v>9.2732975704710654</v>
      </c>
      <c r="HY38">
        <v>9.2580351776866827</v>
      </c>
      <c r="HZ38">
        <v>9.1688214361379163</v>
      </c>
      <c r="IA38">
        <v>9.0965830285802074</v>
      </c>
      <c r="IB38">
        <v>9.015368319982846</v>
      </c>
      <c r="IC38">
        <v>9.1331109276506961</v>
      </c>
      <c r="ID38">
        <v>9.1152202858251918</v>
      </c>
      <c r="IE38">
        <v>8.8845405037828176</v>
      </c>
      <c r="IF38">
        <v>8.9015022009107501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7.5535763156134825</v>
      </c>
      <c r="IP38">
        <v>8.778951689502092</v>
      </c>
      <c r="IQ38">
        <v>9.5434648971987084</v>
      </c>
      <c r="IR38">
        <v>9.5924886958559146</v>
      </c>
      <c r="IS38">
        <v>9.6862987597508177</v>
      </c>
      <c r="IT38">
        <v>9.6536133439926282</v>
      </c>
      <c r="IU38">
        <v>9.6122740531485622</v>
      </c>
      <c r="IV38">
        <v>9.5654554886270393</v>
      </c>
      <c r="IW38">
        <v>9.5903083062279819</v>
      </c>
      <c r="IX38">
        <v>9.5744152561780176</v>
      </c>
      <c r="IY38">
        <v>9.5422481917267579</v>
      </c>
      <c r="IZ38">
        <v>9.4963551534643518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7.6900923963229664</v>
      </c>
      <c r="JJ38">
        <v>8.9499390238632976</v>
      </c>
      <c r="JK38">
        <v>9.9892880790673058</v>
      </c>
      <c r="JL38">
        <v>10.172864182485823</v>
      </c>
      <c r="JM38">
        <v>10.32348334429927</v>
      </c>
      <c r="JN38">
        <v>10.284107722874905</v>
      </c>
      <c r="JO38">
        <v>10.134209037974523</v>
      </c>
      <c r="JP38">
        <v>10.235380927845673</v>
      </c>
      <c r="JQ38">
        <v>10.12847619700784</v>
      </c>
      <c r="JR38">
        <v>10.136162776065763</v>
      </c>
      <c r="JS38">
        <v>10.19384336105602</v>
      </c>
      <c r="JT38">
        <v>10.230619617295579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8.0330899405436664</v>
      </c>
      <c r="KE38">
        <v>9.7584229963608777</v>
      </c>
      <c r="KF38">
        <v>10.701447033893999</v>
      </c>
      <c r="KG38">
        <v>10.914503432892047</v>
      </c>
      <c r="KH38">
        <v>10.847556554252956</v>
      </c>
      <c r="KI38">
        <v>10.750513039287023</v>
      </c>
      <c r="KJ38">
        <v>10.7096691646852</v>
      </c>
      <c r="KK38">
        <v>10.653020531604836</v>
      </c>
      <c r="KL38">
        <v>10.753127527314044</v>
      </c>
      <c r="KM38">
        <v>10.755742150684142</v>
      </c>
      <c r="KN38">
        <v>10.713354262701751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8.7759525915867762</v>
      </c>
      <c r="KY38">
        <v>9.6527881941351517</v>
      </c>
      <c r="KZ38">
        <v>10.91125381771592</v>
      </c>
      <c r="LA38">
        <v>11.191031733257431</v>
      </c>
      <c r="LB38">
        <v>11.205167271768332</v>
      </c>
      <c r="LC38">
        <v>11.072839046715542</v>
      </c>
      <c r="LD38">
        <v>11.236113624806055</v>
      </c>
      <c r="LE38">
        <v>11.106049128712263</v>
      </c>
      <c r="LF38">
        <v>11.192036960398349</v>
      </c>
      <c r="LG38">
        <v>11.26267403996486</v>
      </c>
      <c r="LH38">
        <v>11.229405403875157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9.326289136752159</v>
      </c>
      <c r="LT38">
        <v>10.575290330620787</v>
      </c>
      <c r="LU38">
        <v>11.622603917726694</v>
      </c>
      <c r="LV38">
        <v>11.964946892560249</v>
      </c>
      <c r="LW38">
        <v>11.720738632040568</v>
      </c>
      <c r="LX38">
        <v>11.684955421508066</v>
      </c>
      <c r="LY38">
        <v>11.94628916767919</v>
      </c>
      <c r="LZ38">
        <v>11.799888116246601</v>
      </c>
      <c r="MA38">
        <v>11.725347854324523</v>
      </c>
      <c r="MB38">
        <v>11.674728965492655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9.7234631659418831</v>
      </c>
      <c r="MN38">
        <v>9.4425509793555396</v>
      </c>
      <c r="MO38">
        <v>11.092202775475007</v>
      </c>
      <c r="MP38">
        <v>12.279617657121822</v>
      </c>
      <c r="MQ38">
        <v>12.307919443094331</v>
      </c>
      <c r="MR38">
        <v>12.29495445623278</v>
      </c>
      <c r="MS38">
        <v>12.205942491656401</v>
      </c>
      <c r="MT38">
        <v>12.313178239965328</v>
      </c>
      <c r="MU38">
        <v>12.282818779459335</v>
      </c>
      <c r="MV38">
        <v>12.262364048559258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9.7724665667221284</v>
      </c>
      <c r="NI38">
        <v>10.645172886800356</v>
      </c>
      <c r="NJ38">
        <v>11.412994513970649</v>
      </c>
      <c r="NK38">
        <v>12.46739705460735</v>
      </c>
      <c r="NL38">
        <v>12.773171710164396</v>
      </c>
      <c r="NM38">
        <v>12.770829780270747</v>
      </c>
      <c r="NN38">
        <v>12.862765597688341</v>
      </c>
      <c r="NO38">
        <v>12.778096752242913</v>
      </c>
      <c r="NP38">
        <v>12.879170026441592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10.307732879912907</v>
      </c>
      <c r="OD38">
        <v>11.226955151228598</v>
      </c>
      <c r="OE38">
        <v>11.959662649677062</v>
      </c>
      <c r="OF38">
        <v>13.042714042513618</v>
      </c>
      <c r="OG38">
        <v>13.314997006123743</v>
      </c>
      <c r="OH38">
        <v>13.350221073510884</v>
      </c>
      <c r="OI38">
        <v>13.34484619803248</v>
      </c>
      <c r="OJ38">
        <v>13.335348725771558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10.577069644319513</v>
      </c>
      <c r="OY38">
        <v>11.739495955844976</v>
      </c>
      <c r="OZ38">
        <v>12.590186696663388</v>
      </c>
      <c r="PA38">
        <v>13.635914578912033</v>
      </c>
      <c r="PB38">
        <v>13.912205925782928</v>
      </c>
      <c r="PC38">
        <v>13.99872851004589</v>
      </c>
      <c r="PD38">
        <v>13.892065115139104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10.316832597551493</v>
      </c>
      <c r="PT38">
        <v>11.965020618420493</v>
      </c>
      <c r="PU38">
        <v>12.662672826834205</v>
      </c>
      <c r="PV38">
        <v>13.911458614384687</v>
      </c>
      <c r="PW38">
        <v>14.388802599756321</v>
      </c>
      <c r="PX38">
        <v>14.48027537758901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7.2721730287301973</v>
      </c>
      <c r="QN38">
        <v>11.112361539770378</v>
      </c>
      <c r="QO38">
        <v>12.330327213193605</v>
      </c>
      <c r="QP38">
        <v>13.16922076533327</v>
      </c>
      <c r="QQ38">
        <v>14.468493597878034</v>
      </c>
      <c r="QR38">
        <v>14.741558835477036</v>
      </c>
      <c r="QS38" s="102" t="s">
        <v>69</v>
      </c>
      <c r="QU38">
        <v>12</v>
      </c>
      <c r="QV38" s="35">
        <v>0.53300000000000003</v>
      </c>
      <c r="QW38">
        <f>HM$93</f>
        <v>0</v>
      </c>
      <c r="QX38">
        <f t="shared" ref="QX38:RK38" si="36">HN$93</f>
        <v>0</v>
      </c>
      <c r="QY38">
        <f t="shared" si="36"/>
        <v>0</v>
      </c>
      <c r="QZ38">
        <f t="shared" si="36"/>
        <v>0</v>
      </c>
      <c r="RA38">
        <f t="shared" si="36"/>
        <v>0</v>
      </c>
      <c r="RB38">
        <f t="shared" si="36"/>
        <v>0</v>
      </c>
      <c r="RC38">
        <f t="shared" si="36"/>
        <v>0</v>
      </c>
      <c r="RD38">
        <f t="shared" si="36"/>
        <v>0.5</v>
      </c>
      <c r="RE38">
        <f t="shared" si="36"/>
        <v>0.73315904893531814</v>
      </c>
      <c r="RF38">
        <f t="shared" si="36"/>
        <v>0.99284727506930526</v>
      </c>
      <c r="RG38">
        <f t="shared" si="36"/>
        <v>1.0912479957574672</v>
      </c>
      <c r="RH38">
        <f t="shared" si="36"/>
        <v>1.159026777166541</v>
      </c>
      <c r="RI38">
        <f t="shared" si="36"/>
        <v>1.2315470127297088</v>
      </c>
      <c r="RJ38">
        <f t="shared" si="36"/>
        <v>1.3172423699292264</v>
      </c>
      <c r="RK38">
        <f t="shared" si="36"/>
        <v>1.3774063818062432</v>
      </c>
      <c r="RL38">
        <f>IB$93</f>
        <v>1.4607789441092462</v>
      </c>
      <c r="RM38">
        <f>IC$93</f>
        <v>1.5201386208379732</v>
      </c>
      <c r="RN38">
        <f>ID$93</f>
        <v>1.5961260242607154</v>
      </c>
      <c r="RO38">
        <f>IE$93</f>
        <v>1.6894358457892815</v>
      </c>
      <c r="RP38">
        <f>IF$93</f>
        <v>1.7356622172266971</v>
      </c>
      <c r="RR38">
        <f t="shared" si="26"/>
        <v>11.987897700000001</v>
      </c>
      <c r="RS38" s="35">
        <v>0.53300000000000003</v>
      </c>
      <c r="RT38">
        <f>0.01*RG38+0.99*RH38</f>
        <v>1.1583489893524501</v>
      </c>
      <c r="SE38" t="s">
        <v>1020</v>
      </c>
    </row>
    <row r="39" spans="1:528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 s="102" t="s">
        <v>71</v>
      </c>
      <c r="QU39">
        <v>13</v>
      </c>
      <c r="QV39" s="35">
        <v>0.56600000000000006</v>
      </c>
      <c r="QW39">
        <f>IG$93</f>
        <v>0</v>
      </c>
      <c r="QX39">
        <f t="shared" ref="QX39:RK39" si="37">IH$93</f>
        <v>0</v>
      </c>
      <c r="QY39">
        <f t="shared" si="37"/>
        <v>0</v>
      </c>
      <c r="QZ39">
        <f t="shared" si="37"/>
        <v>0</v>
      </c>
      <c r="RA39">
        <f t="shared" si="37"/>
        <v>0</v>
      </c>
      <c r="RB39">
        <f t="shared" si="37"/>
        <v>0</v>
      </c>
      <c r="RC39">
        <f t="shared" si="37"/>
        <v>0</v>
      </c>
      <c r="RD39">
        <f t="shared" si="37"/>
        <v>0</v>
      </c>
      <c r="RE39">
        <f t="shared" si="37"/>
        <v>0.65440774582039229</v>
      </c>
      <c r="RF39">
        <f t="shared" si="37"/>
        <v>0.8595114091565611</v>
      </c>
      <c r="RG39">
        <f t="shared" si="37"/>
        <v>1.0518738934161207</v>
      </c>
      <c r="RH39">
        <f t="shared" si="37"/>
        <v>1.1278076590021684</v>
      </c>
      <c r="RI39">
        <f t="shared" si="37"/>
        <v>1.1929948651729194</v>
      </c>
      <c r="RJ39">
        <f t="shared" si="37"/>
        <v>1.2676085881491854</v>
      </c>
      <c r="RK39">
        <f t="shared" si="37"/>
        <v>1.3203700353450294</v>
      </c>
      <c r="RL39">
        <f>IV$93</f>
        <v>1.3956214111022787</v>
      </c>
      <c r="RM39">
        <f>IW$93</f>
        <v>1.4655907596068989</v>
      </c>
      <c r="RN39">
        <f>IX$93</f>
        <v>1.5396069320586077</v>
      </c>
      <c r="RO39">
        <f>IY$93</f>
        <v>1.6145445639067411</v>
      </c>
      <c r="RP39">
        <f>IZ$93</f>
        <v>1.6726977874956899</v>
      </c>
      <c r="RR39">
        <f t="shared" si="26"/>
        <v>12.382145400000001</v>
      </c>
      <c r="RS39" s="35">
        <v>0.56600000000000006</v>
      </c>
      <c r="RT39">
        <f>0.62*RH39+0.38*RI39</f>
        <v>1.1525787973470538</v>
      </c>
      <c r="SD39" t="s">
        <v>1014</v>
      </c>
      <c r="SE39" s="105">
        <v>0.21</v>
      </c>
      <c r="SF39" s="105">
        <v>0.22</v>
      </c>
      <c r="SG39" s="105">
        <v>0.22</v>
      </c>
      <c r="SH39" s="105">
        <v>0.25</v>
      </c>
      <c r="SI39" s="105">
        <v>0.26</v>
      </c>
      <c r="SJ39" s="105">
        <v>0.31</v>
      </c>
      <c r="SK39" s="105">
        <v>0.35</v>
      </c>
      <c r="SL39" s="105">
        <v>0.36</v>
      </c>
      <c r="SM39" s="105">
        <v>0.41</v>
      </c>
      <c r="SN39" s="105">
        <v>0.42</v>
      </c>
      <c r="SO39" s="105">
        <v>0.45</v>
      </c>
      <c r="SP39" s="105">
        <v>0.46</v>
      </c>
      <c r="SQ39" s="105">
        <v>0.51</v>
      </c>
      <c r="SR39" s="105">
        <v>0.53</v>
      </c>
      <c r="SS39" s="105">
        <v>0.55000000000000004</v>
      </c>
      <c r="ST39" s="105">
        <v>0.63</v>
      </c>
      <c r="SU39" s="105">
        <v>0.65</v>
      </c>
      <c r="SV39" s="105">
        <v>0.73</v>
      </c>
      <c r="SW39" s="105">
        <v>0.74</v>
      </c>
      <c r="SY39" t="s">
        <v>1019</v>
      </c>
    </row>
    <row r="40" spans="1:528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 s="102" t="s">
        <v>73</v>
      </c>
      <c r="QU40">
        <v>14</v>
      </c>
      <c r="QV40" s="35">
        <v>0.6</v>
      </c>
      <c r="QW40">
        <f>JA$93</f>
        <v>0</v>
      </c>
      <c r="QX40">
        <f t="shared" ref="QX40:RK40" si="38">JB$93</f>
        <v>0</v>
      </c>
      <c r="QY40">
        <f t="shared" si="38"/>
        <v>0</v>
      </c>
      <c r="QZ40">
        <f t="shared" si="38"/>
        <v>0</v>
      </c>
      <c r="RA40">
        <f t="shared" si="38"/>
        <v>0</v>
      </c>
      <c r="RB40">
        <f t="shared" si="38"/>
        <v>0</v>
      </c>
      <c r="RC40">
        <f t="shared" si="38"/>
        <v>0</v>
      </c>
      <c r="RD40">
        <f t="shared" si="38"/>
        <v>0</v>
      </c>
      <c r="RE40">
        <f t="shared" si="38"/>
        <v>0.54409486356753811</v>
      </c>
      <c r="RF40">
        <f t="shared" si="38"/>
        <v>0.76135595724062843</v>
      </c>
      <c r="RG40">
        <f t="shared" si="38"/>
        <v>0.98495480750698006</v>
      </c>
      <c r="RH40">
        <f t="shared" si="38"/>
        <v>1.0934442524370283</v>
      </c>
      <c r="RI40">
        <f t="shared" si="38"/>
        <v>1.1493029436357545</v>
      </c>
      <c r="RJ40">
        <f t="shared" si="38"/>
        <v>1.2199396125528577</v>
      </c>
      <c r="RK40">
        <f t="shared" si="38"/>
        <v>1.2802930508469521</v>
      </c>
      <c r="RL40">
        <f>JP$93</f>
        <v>1.3385809819531673</v>
      </c>
      <c r="RM40">
        <f>JQ$93</f>
        <v>1.4173054087324055</v>
      </c>
      <c r="RN40">
        <f>JR$93</f>
        <v>1.4814097511415287</v>
      </c>
      <c r="RO40">
        <f>JS$93</f>
        <v>1.542040307849615</v>
      </c>
      <c r="RP40">
        <f>JT$93</f>
        <v>1.6045046627729798</v>
      </c>
      <c r="RR40">
        <f t="shared" si="26"/>
        <v>12.78834</v>
      </c>
      <c r="RS40" s="35">
        <v>0.6</v>
      </c>
      <c r="RT40">
        <f>0.21*RH40+0.79*RI40</f>
        <v>1.137572618484022</v>
      </c>
      <c r="SD40" t="s">
        <v>1005</v>
      </c>
      <c r="SE40" s="105">
        <v>1.0189570675728852</v>
      </c>
      <c r="SF40" s="105">
        <v>0.99000143596914281</v>
      </c>
      <c r="SG40" s="105">
        <v>1.0055918172275977</v>
      </c>
      <c r="SH40" s="105">
        <v>0.97833106427774519</v>
      </c>
      <c r="SI40" s="105">
        <v>0.89450838404282518</v>
      </c>
      <c r="SJ40" s="105">
        <v>1.0185382467970483</v>
      </c>
      <c r="SK40" s="105">
        <v>0.96558360378613617</v>
      </c>
      <c r="SL40" s="105">
        <v>1.0222024895323474</v>
      </c>
      <c r="SM40" s="105">
        <v>1.0564093075933634</v>
      </c>
      <c r="SN40" s="105">
        <v>1.0516387756180108</v>
      </c>
      <c r="SO40" s="105">
        <v>0.9831374734677738</v>
      </c>
      <c r="SP40" s="105">
        <v>1.0214549673073785</v>
      </c>
      <c r="SQ40" s="105">
        <v>1.0611798607861052</v>
      </c>
      <c r="SR40" s="105">
        <v>1.0507015028679116</v>
      </c>
      <c r="SS40" s="105">
        <v>0.97585862643300614</v>
      </c>
      <c r="ST40" s="105">
        <v>1.062417938430914</v>
      </c>
      <c r="SU40" s="105">
        <v>1.0054716865702038</v>
      </c>
      <c r="SV40" s="105">
        <v>1.066022716894637</v>
      </c>
      <c r="SW40" s="105">
        <v>1.0265569057538253</v>
      </c>
      <c r="SY40">
        <f>AVERAGE(SE40:SW40)</f>
        <v>1.0133980984699398</v>
      </c>
    </row>
    <row r="41" spans="1:528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 s="102" t="s">
        <v>74</v>
      </c>
      <c r="QU41">
        <v>15</v>
      </c>
      <c r="QV41" s="35">
        <v>0.63300000000000001</v>
      </c>
      <c r="QW41">
        <f>JU$93</f>
        <v>0</v>
      </c>
      <c r="QX41">
        <f t="shared" ref="QX41:RK41" si="39">JV$93</f>
        <v>0</v>
      </c>
      <c r="QY41">
        <f t="shared" si="39"/>
        <v>0</v>
      </c>
      <c r="QZ41">
        <f t="shared" si="39"/>
        <v>0</v>
      </c>
      <c r="RA41">
        <f t="shared" si="39"/>
        <v>0</v>
      </c>
      <c r="RB41">
        <f t="shared" si="39"/>
        <v>0</v>
      </c>
      <c r="RC41">
        <f t="shared" si="39"/>
        <v>0</v>
      </c>
      <c r="RD41">
        <f t="shared" si="39"/>
        <v>0</v>
      </c>
      <c r="RE41">
        <f t="shared" si="39"/>
        <v>0</v>
      </c>
      <c r="RF41">
        <f t="shared" si="39"/>
        <v>0.69969326287185385</v>
      </c>
      <c r="RG41">
        <f t="shared" si="39"/>
        <v>0.88605192932052446</v>
      </c>
      <c r="RH41">
        <f t="shared" si="39"/>
        <v>1.0447915241915542</v>
      </c>
      <c r="RI41">
        <f t="shared" si="39"/>
        <v>1.1049498360340757</v>
      </c>
      <c r="RJ41">
        <f t="shared" si="39"/>
        <v>1.1743000119697036</v>
      </c>
      <c r="RK41">
        <f t="shared" si="39"/>
        <v>1.2272515091604632</v>
      </c>
      <c r="RL41">
        <f>KJ$93</f>
        <v>1.2932950344002034</v>
      </c>
      <c r="RM41">
        <f>KK$93</f>
        <v>1.3637022219299071</v>
      </c>
      <c r="RN41">
        <f>KL$93</f>
        <v>1.4175752414978982</v>
      </c>
      <c r="RO41">
        <f>KM$93</f>
        <v>1.4814533084928379</v>
      </c>
      <c r="RP41">
        <f>KN$93</f>
        <v>1.5540025114527907</v>
      </c>
      <c r="RR41">
        <f t="shared" si="26"/>
        <v>13.182587700000001</v>
      </c>
      <c r="RS41" s="35">
        <v>0.63300000000000001</v>
      </c>
      <c r="RT41">
        <f>0.82*RI41+0.18*RJ41</f>
        <v>1.1174328677024887</v>
      </c>
    </row>
    <row r="42" spans="1:528" x14ac:dyDescent="0.3">
      <c r="A42">
        <v>0</v>
      </c>
      <c r="B42">
        <v>0</v>
      </c>
      <c r="C42">
        <v>-1.9167023863499236E-34</v>
      </c>
      <c r="D42">
        <v>7.4810866730366706E-32</v>
      </c>
      <c r="E42">
        <v>1.5542864794873994E-31</v>
      </c>
      <c r="F42">
        <v>7.9602219240122707E-31</v>
      </c>
      <c r="G42">
        <v>-2.7746472854953803E-31</v>
      </c>
      <c r="H42">
        <v>1.0561400239433664E-32</v>
      </c>
      <c r="I42">
        <v>6.4473387253437445E-32</v>
      </c>
      <c r="J42">
        <v>-1.144447184868955E-31</v>
      </c>
      <c r="K42">
        <v>-4.0227186395725685E-32</v>
      </c>
      <c r="L42">
        <v>-3.818716818234963E-32</v>
      </c>
      <c r="M42">
        <v>3.2194973702377638E-32</v>
      </c>
      <c r="N42">
        <v>2.8979485382903107E-31</v>
      </c>
      <c r="O42">
        <v>1.2881394000107594E-31</v>
      </c>
      <c r="P42">
        <v>-5.0228791752356105E-33</v>
      </c>
      <c r="Q42">
        <v>9.0677521340837833E-32</v>
      </c>
      <c r="R42">
        <v>7.4243397739313845E-32</v>
      </c>
      <c r="S42">
        <v>2.5390803004237378E-32</v>
      </c>
      <c r="T42">
        <v>-2.1341045243690131E-32</v>
      </c>
      <c r="U42">
        <v>0</v>
      </c>
      <c r="V42">
        <v>0</v>
      </c>
      <c r="W42">
        <v>0</v>
      </c>
      <c r="X42">
        <v>-2.7505261849586204E-34</v>
      </c>
      <c r="Y42">
        <v>-3.0920052402440502E-32</v>
      </c>
      <c r="Z42">
        <v>-3.6887467886566368E-32</v>
      </c>
      <c r="AA42">
        <v>2.5463269763132416E-31</v>
      </c>
      <c r="AB42">
        <v>1.6473554941950153E-31</v>
      </c>
      <c r="AC42">
        <v>-3.3375832123711319E-32</v>
      </c>
      <c r="AD42">
        <v>-9.8206470386216836E-32</v>
      </c>
      <c r="AE42">
        <v>8.2452291833400373E-33</v>
      </c>
      <c r="AF42">
        <v>1.7113135677062664E-31</v>
      </c>
      <c r="AG42">
        <v>9.3643254338985731E-34</v>
      </c>
      <c r="AH42">
        <v>1.6352172510323569E-31</v>
      </c>
      <c r="AI42">
        <v>6.4567116381330524E-34</v>
      </c>
      <c r="AJ42">
        <v>-3.3026678217543054E-32</v>
      </c>
      <c r="AK42">
        <v>2.9027771954338715E-32</v>
      </c>
      <c r="AL42">
        <v>-3.0715759923189197E-33</v>
      </c>
      <c r="AM42">
        <v>9.8194041586543776E-33</v>
      </c>
      <c r="AN42">
        <v>-2.8839965899662545E-32</v>
      </c>
      <c r="AO42">
        <v>0</v>
      </c>
      <c r="AP42">
        <v>0</v>
      </c>
      <c r="AQ42">
        <v>0</v>
      </c>
      <c r="AR42">
        <v>0</v>
      </c>
      <c r="AS42">
        <v>-5.3174451189548219E-34</v>
      </c>
      <c r="AT42">
        <v>-2.0920817921341047E-34</v>
      </c>
      <c r="AU42">
        <v>-1.8990177340932253E-34</v>
      </c>
      <c r="AV42">
        <v>-3.4078364071185665E-32</v>
      </c>
      <c r="AW42">
        <v>-3.4236141962218389E-34</v>
      </c>
      <c r="AX42">
        <v>-5.1656509473433666E-33</v>
      </c>
      <c r="AY42">
        <v>7.2911023204190019E-32</v>
      </c>
      <c r="AZ42">
        <v>-3.0376497016030705E-34</v>
      </c>
      <c r="BA42">
        <v>-1.2595055847355942E-32</v>
      </c>
      <c r="BB42">
        <v>2.7498191528423398E-32</v>
      </c>
      <c r="BC42">
        <v>-4.5498252281382466E-34</v>
      </c>
      <c r="BD42">
        <v>1.0070482828687122E-32</v>
      </c>
      <c r="BE42">
        <v>-3.8201230303611209E-34</v>
      </c>
      <c r="BF42">
        <v>-2.332399720700071E-34</v>
      </c>
      <c r="BG42">
        <v>-2.6697878890531615E-33</v>
      </c>
      <c r="BH42">
        <v>-3.4310064548159936E-34</v>
      </c>
      <c r="BI42">
        <v>0</v>
      </c>
      <c r="BJ42">
        <v>0</v>
      </c>
      <c r="BK42">
        <v>0</v>
      </c>
      <c r="BL42">
        <v>0</v>
      </c>
      <c r="BM42">
        <v>8.3073916042020313E-34</v>
      </c>
      <c r="BN42">
        <v>-1.3602862743279191E-34</v>
      </c>
      <c r="BO42">
        <v>-9.7340205421287037E-35</v>
      </c>
      <c r="BP42">
        <v>-1.7440532551854519E-34</v>
      </c>
      <c r="BQ42">
        <v>-1.7409773702353728E-34</v>
      </c>
      <c r="BR42">
        <v>1.9447140839536763E-35</v>
      </c>
      <c r="BS42">
        <v>-2.3278801935281647E-34</v>
      </c>
      <c r="BT42">
        <v>-1.5522778783284814E-34</v>
      </c>
      <c r="BU42">
        <v>-1.9374656937842422E-34</v>
      </c>
      <c r="BV42">
        <v>-9.1442261917939601E-38</v>
      </c>
      <c r="BW42">
        <v>2.9821960879989606E-34</v>
      </c>
      <c r="BX42">
        <v>-3.2071266213125211E-34</v>
      </c>
      <c r="BY42">
        <v>-7.8315147091483942E-35</v>
      </c>
      <c r="BZ42">
        <v>5.8110523995437604E-35</v>
      </c>
      <c r="CA42">
        <v>-4.1502679144813815E-35</v>
      </c>
      <c r="CB42">
        <v>-1.3614580065702373E-34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-1.4929068954345588E-33</v>
      </c>
      <c r="CI42">
        <v>-7.2665168886753868E-34</v>
      </c>
      <c r="CJ42">
        <v>-5.8881896968123646E-34</v>
      </c>
      <c r="CK42">
        <v>-7.0697945300817139E-34</v>
      </c>
      <c r="CL42">
        <v>-5.2992576324342557E-34</v>
      </c>
      <c r="CM42">
        <v>-7.2584503805207943E-34</v>
      </c>
      <c r="CN42">
        <v>-2.7478486339553003E-34</v>
      </c>
      <c r="CO42">
        <v>-5.4954600502870477E-34</v>
      </c>
      <c r="CP42">
        <v>-9.8228563782736483E-34</v>
      </c>
      <c r="CQ42">
        <v>6.3529450812456941E-32</v>
      </c>
      <c r="CR42">
        <v>-1.9196335625028258E-33</v>
      </c>
      <c r="CS42">
        <v>-2.0776961671268561E-33</v>
      </c>
      <c r="CT42">
        <v>-2.1102916852357647E-33</v>
      </c>
      <c r="CU42">
        <v>-1.8222735435979299E-33</v>
      </c>
      <c r="CV42">
        <v>-1.4558877312637983E-33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-5.2504810776437599E-34</v>
      </c>
      <c r="DC42">
        <v>-4.3434114698738103E-34</v>
      </c>
      <c r="DD42">
        <v>-3.156266688318172E-34</v>
      </c>
      <c r="DE42">
        <v>-5.1226902253837952E-34</v>
      </c>
      <c r="DF42">
        <v>-2.3670620576982664E-34</v>
      </c>
      <c r="DG42">
        <v>-7.8982672171843437E-35</v>
      </c>
      <c r="DH42">
        <v>-1.1844894465149179E-34</v>
      </c>
      <c r="DI42">
        <v>-2.3725159727657557E-34</v>
      </c>
      <c r="DJ42">
        <v>-4.3445949702083191E-34</v>
      </c>
      <c r="DK42">
        <v>4.3429394281468748E-32</v>
      </c>
      <c r="DL42">
        <v>-7.1800926625012567E-34</v>
      </c>
      <c r="DM42">
        <v>-7.1742911171462717E-34</v>
      </c>
      <c r="DN42">
        <v>-4.8840260601455165E-34</v>
      </c>
      <c r="DO42">
        <v>-4.4479316179115475E-34</v>
      </c>
      <c r="DP42">
        <v>-3.722095132916269E-34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0.19999999999999973</v>
      </c>
      <c r="DX42">
        <v>0.19999999999999965</v>
      </c>
      <c r="DY42">
        <v>0.19999999999999965</v>
      </c>
      <c r="DZ42">
        <v>0.19999999999999962</v>
      </c>
      <c r="EA42">
        <v>0.19999999999999962</v>
      </c>
      <c r="EB42">
        <v>0.19999999999999962</v>
      </c>
      <c r="EC42">
        <v>0.19999999999999962</v>
      </c>
      <c r="ED42">
        <v>0.19999999999999962</v>
      </c>
      <c r="EE42">
        <v>0.19803921568627411</v>
      </c>
      <c r="EF42">
        <v>0.19803921568627417</v>
      </c>
      <c r="EG42">
        <v>0.19803921568627411</v>
      </c>
      <c r="EH42">
        <v>0.19803921568627411</v>
      </c>
      <c r="EI42">
        <v>0.19803921568627411</v>
      </c>
      <c r="EJ42">
        <v>0.19803921568627411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0.5299999999999998</v>
      </c>
      <c r="ER42">
        <v>0.53000000000000069</v>
      </c>
      <c r="ES42">
        <v>0.53000000000000069</v>
      </c>
      <c r="ET42">
        <v>0.53000000000000069</v>
      </c>
      <c r="EU42">
        <v>0.53000000000000069</v>
      </c>
      <c r="EV42">
        <v>0.53000000000000069</v>
      </c>
      <c r="EW42">
        <v>0.53000000000000069</v>
      </c>
      <c r="EX42">
        <v>0.53000000000000069</v>
      </c>
      <c r="EY42">
        <v>0.52480392156862821</v>
      </c>
      <c r="EZ42">
        <v>0.52480392156862821</v>
      </c>
      <c r="FA42">
        <v>0.52480392156862821</v>
      </c>
      <c r="FB42">
        <v>0.52480392156862821</v>
      </c>
      <c r="FC42">
        <v>0.52480392156862821</v>
      </c>
      <c r="FD42">
        <v>0.52480392156862821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0.86205180557901062</v>
      </c>
      <c r="FL42">
        <v>0.84257588522345894</v>
      </c>
      <c r="FM42">
        <v>0.83555684534323971</v>
      </c>
      <c r="FN42">
        <v>0.84282793273635348</v>
      </c>
      <c r="FO42">
        <v>0.83379428050481419</v>
      </c>
      <c r="FP42">
        <v>0.84265862998055407</v>
      </c>
      <c r="FQ42">
        <v>0.84392774136067072</v>
      </c>
      <c r="FR42">
        <v>0.83913574906119037</v>
      </c>
      <c r="FS42">
        <v>0.83459887823294732</v>
      </c>
      <c r="FT42">
        <v>0.83025995909354233</v>
      </c>
      <c r="FU42">
        <v>0.83524995131337654</v>
      </c>
      <c r="FV42">
        <v>0.82937347442105613</v>
      </c>
      <c r="FW42">
        <v>0.82649496505224673</v>
      </c>
      <c r="FX42">
        <v>0.83446524812317235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1.1558281035967735</v>
      </c>
      <c r="GG42">
        <v>1.1610675916780446</v>
      </c>
      <c r="GH42">
        <v>1.1626521333035216</v>
      </c>
      <c r="GI42">
        <v>1.1654020808404513</v>
      </c>
      <c r="GJ42">
        <v>1.1551404896009747</v>
      </c>
      <c r="GK42">
        <v>1.157874842178829</v>
      </c>
      <c r="GL42">
        <v>1.1568839606324843</v>
      </c>
      <c r="GM42">
        <v>1.1437977717286087</v>
      </c>
      <c r="GN42">
        <v>1.1544571504581025</v>
      </c>
      <c r="GO42">
        <v>1.1524169471509222</v>
      </c>
      <c r="GP42">
        <v>1.1487059911400599</v>
      </c>
      <c r="GQ42">
        <v>1.1524700254136933</v>
      </c>
      <c r="GR42">
        <v>1.1534769231337219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1.4759864697752885</v>
      </c>
      <c r="HA42">
        <v>1.4719216948176921</v>
      </c>
      <c r="HB42">
        <v>1.4739652256293809</v>
      </c>
      <c r="HC42">
        <v>1.4830553474910786</v>
      </c>
      <c r="HD42">
        <v>1.473273307227235</v>
      </c>
      <c r="HE42">
        <v>1.4807015544175324</v>
      </c>
      <c r="HF42">
        <v>1.474158441506219</v>
      </c>
      <c r="HG42">
        <v>1.4639305042976973</v>
      </c>
      <c r="HH42">
        <v>1.4694414198161965</v>
      </c>
      <c r="HI42">
        <v>1.4701920230981087</v>
      </c>
      <c r="HJ42">
        <v>1.4590069445685343</v>
      </c>
      <c r="HK42">
        <v>1.4710377036809259</v>
      </c>
      <c r="HL42">
        <v>1.4652856736058701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1.7999999999999998</v>
      </c>
      <c r="HU42">
        <v>1.8035380073285074</v>
      </c>
      <c r="HV42">
        <v>1.8039573286129247</v>
      </c>
      <c r="HW42">
        <v>1.8066611682364064</v>
      </c>
      <c r="HX42">
        <v>1.8075015950475108</v>
      </c>
      <c r="HY42">
        <v>1.7992552767814425</v>
      </c>
      <c r="HZ42">
        <v>1.7980908564549651</v>
      </c>
      <c r="IA42">
        <v>1.7790716830181024</v>
      </c>
      <c r="IB42">
        <v>1.7766198157081554</v>
      </c>
      <c r="IC42">
        <v>1.7875644655300515</v>
      </c>
      <c r="ID42">
        <v>1.7825772062236696</v>
      </c>
      <c r="IE42">
        <v>1.7786259287259454</v>
      </c>
      <c r="IF42">
        <v>1.7747778015830034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2.1293725643835129</v>
      </c>
      <c r="IP42">
        <v>2.1176209251500908</v>
      </c>
      <c r="IQ42">
        <v>2.1171157682256188</v>
      </c>
      <c r="IR42">
        <v>2.1328243298027014</v>
      </c>
      <c r="IS42">
        <v>2.125017568650672</v>
      </c>
      <c r="IT42">
        <v>2.1221097904299877</v>
      </c>
      <c r="IU42">
        <v>2.0935798465711724</v>
      </c>
      <c r="IV42">
        <v>2.0984742637220459</v>
      </c>
      <c r="IW42">
        <v>2.0924771258131596</v>
      </c>
      <c r="IX42">
        <v>2.1044299113618274</v>
      </c>
      <c r="IY42">
        <v>2.0930373315559572</v>
      </c>
      <c r="IZ42">
        <v>2.0990682188363272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2.4547911158900817</v>
      </c>
      <c r="JJ42">
        <v>2.4527847746313904</v>
      </c>
      <c r="JK42">
        <v>2.4468186276885802</v>
      </c>
      <c r="JL42">
        <v>2.4451164844587505</v>
      </c>
      <c r="JM42">
        <v>2.4493058013100293</v>
      </c>
      <c r="JN42">
        <v>2.4435808902456309</v>
      </c>
      <c r="JO42">
        <v>2.4237934653798519</v>
      </c>
      <c r="JP42">
        <v>2.4351800157010972</v>
      </c>
      <c r="JQ42">
        <v>2.4272263666746179</v>
      </c>
      <c r="JR42">
        <v>2.4102786978878346</v>
      </c>
      <c r="JS42">
        <v>2.4107765602333067</v>
      </c>
      <c r="JT42">
        <v>2.4329027383994086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2.7764666055437028</v>
      </c>
      <c r="KE42">
        <v>2.7632201454735195</v>
      </c>
      <c r="KF42">
        <v>2.7618963390868072</v>
      </c>
      <c r="KG42">
        <v>2.7686520859666133</v>
      </c>
      <c r="KH42">
        <v>2.7429665236116927</v>
      </c>
      <c r="KI42">
        <v>2.7408740070036814</v>
      </c>
      <c r="KJ42">
        <v>2.7329990305143674</v>
      </c>
      <c r="KK42">
        <v>2.7343200037662472</v>
      </c>
      <c r="KL42">
        <v>2.7384979690186748</v>
      </c>
      <c r="KM42">
        <v>2.7347154832940932</v>
      </c>
      <c r="KN42">
        <v>2.7532086756395335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3.065311741007744</v>
      </c>
      <c r="KY42">
        <v>3.074313567613677</v>
      </c>
      <c r="KZ42">
        <v>3.0662982960457907</v>
      </c>
      <c r="LA42">
        <v>3.0672622049819278</v>
      </c>
      <c r="LB42">
        <v>3.077015292799774</v>
      </c>
      <c r="LC42">
        <v>3.0406683672071919</v>
      </c>
      <c r="LD42">
        <v>3.0382513508121529</v>
      </c>
      <c r="LE42">
        <v>3.0288842215767278</v>
      </c>
      <c r="LF42">
        <v>3.0544982929325997</v>
      </c>
      <c r="LG42">
        <v>3.0339270634669577</v>
      </c>
      <c r="LH42">
        <v>3.0482988587714761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3.4065177731439902</v>
      </c>
      <c r="LT42">
        <v>3.4183778555272668</v>
      </c>
      <c r="LU42">
        <v>3.4158820512825145</v>
      </c>
      <c r="LV42">
        <v>3.3977732396388625</v>
      </c>
      <c r="LW42">
        <v>3.3523429839024805</v>
      </c>
      <c r="LX42">
        <v>3.3717551064186528</v>
      </c>
      <c r="LY42">
        <v>3.370663250244978</v>
      </c>
      <c r="LZ42">
        <v>3.3655169863140313</v>
      </c>
      <c r="MA42">
        <v>3.3725372226669883</v>
      </c>
      <c r="MB42">
        <v>3.3573228795119072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3.7342561983315758</v>
      </c>
      <c r="MN42">
        <v>3.7185605729304849</v>
      </c>
      <c r="MO42">
        <v>3.7276234317527996</v>
      </c>
      <c r="MP42">
        <v>3.7329960177042296</v>
      </c>
      <c r="MQ42">
        <v>3.6675244400162188</v>
      </c>
      <c r="MR42">
        <v>3.6718885989215702</v>
      </c>
      <c r="MS42">
        <v>3.6583940776169244</v>
      </c>
      <c r="MT42">
        <v>3.677185230880669</v>
      </c>
      <c r="MU42">
        <v>3.6802365383875171</v>
      </c>
      <c r="MV42">
        <v>3.6712162985364194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4.0491452299099686</v>
      </c>
      <c r="NI42">
        <v>4.0540448460787646</v>
      </c>
      <c r="NJ42">
        <v>4.0243160568531531</v>
      </c>
      <c r="NK42">
        <v>3.9970476941054565</v>
      </c>
      <c r="NL42">
        <v>4.002273729150172</v>
      </c>
      <c r="NM42">
        <v>3.9620818138870892</v>
      </c>
      <c r="NN42">
        <v>3.986049055533714</v>
      </c>
      <c r="NO42">
        <v>3.982391824932475</v>
      </c>
      <c r="NP42">
        <v>3.9963376570278575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4.349967867027944</v>
      </c>
      <c r="OD42">
        <v>4.3323045743596218</v>
      </c>
      <c r="OE42">
        <v>4.2805663723968657</v>
      </c>
      <c r="OF42">
        <v>4.2986397189881504</v>
      </c>
      <c r="OG42">
        <v>4.3232611254360824</v>
      </c>
      <c r="OH42">
        <v>4.3155358110158799</v>
      </c>
      <c r="OI42">
        <v>4.3108803833701188</v>
      </c>
      <c r="OJ42">
        <v>4.3039081433776962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4.7159328092226618</v>
      </c>
      <c r="OY42">
        <v>4.6082625234354628</v>
      </c>
      <c r="OZ42">
        <v>4.6001337714191592</v>
      </c>
      <c r="PA42">
        <v>4.6391451592129034</v>
      </c>
      <c r="PB42">
        <v>4.6309184611713707</v>
      </c>
      <c r="PC42">
        <v>4.6376086571629518</v>
      </c>
      <c r="PD42">
        <v>4.6146269480859203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4.6701697200627486</v>
      </c>
      <c r="PT42">
        <v>4.9393708120788959</v>
      </c>
      <c r="PU42">
        <v>4.9423081608846111</v>
      </c>
      <c r="PV42">
        <v>4.9173890255555071</v>
      </c>
      <c r="PW42">
        <v>4.9570561253755212</v>
      </c>
      <c r="PX42">
        <v>4.9319615202619786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3.4131160824950286</v>
      </c>
      <c r="QN42">
        <v>5.1719529865689173</v>
      </c>
      <c r="QO42">
        <v>5.2690344517338099</v>
      </c>
      <c r="QP42">
        <v>5.2732191672661282</v>
      </c>
      <c r="QQ42">
        <v>5.2484674052894436</v>
      </c>
      <c r="QR42">
        <v>5.2456452097873054</v>
      </c>
      <c r="QS42" s="102" t="s">
        <v>76</v>
      </c>
      <c r="QU42">
        <v>16</v>
      </c>
      <c r="QV42" s="35">
        <v>0.66600000000000004</v>
      </c>
      <c r="QW42">
        <f>KO$93</f>
        <v>0</v>
      </c>
      <c r="QX42">
        <f t="shared" ref="QX42:RK42" si="40">KP$93</f>
        <v>0</v>
      </c>
      <c r="QY42">
        <f t="shared" si="40"/>
        <v>0</v>
      </c>
      <c r="QZ42">
        <f t="shared" si="40"/>
        <v>0</v>
      </c>
      <c r="RA42">
        <f t="shared" si="40"/>
        <v>0</v>
      </c>
      <c r="RB42">
        <f t="shared" si="40"/>
        <v>0</v>
      </c>
      <c r="RC42">
        <f t="shared" si="40"/>
        <v>0</v>
      </c>
      <c r="RD42">
        <f t="shared" si="40"/>
        <v>0</v>
      </c>
      <c r="RE42">
        <f t="shared" si="40"/>
        <v>0</v>
      </c>
      <c r="RF42">
        <f t="shared" si="40"/>
        <v>0.55778749967327612</v>
      </c>
      <c r="RG42">
        <f t="shared" si="40"/>
        <v>0.7473288700009334</v>
      </c>
      <c r="RH42">
        <f t="shared" si="40"/>
        <v>0.99713405694536905</v>
      </c>
      <c r="RI42">
        <f t="shared" si="40"/>
        <v>1.0788033481133055</v>
      </c>
      <c r="RJ42">
        <f t="shared" si="40"/>
        <v>1.142884664141109</v>
      </c>
      <c r="RK42">
        <f t="shared" si="40"/>
        <v>1.1974613887117773</v>
      </c>
      <c r="RL42">
        <f>LD$93</f>
        <v>1.2437862299135023</v>
      </c>
      <c r="RM42">
        <f>LE$93</f>
        <v>1.3158572199805163</v>
      </c>
      <c r="RN42">
        <f>LF$93</f>
        <v>1.3724638524262178</v>
      </c>
      <c r="RO42">
        <f>LG$93</f>
        <v>1.4250295063350671</v>
      </c>
      <c r="RP42">
        <f>LH$93</f>
        <v>1.4896927027934448</v>
      </c>
      <c r="RR42">
        <f t="shared" si="26"/>
        <v>13.576835399999998</v>
      </c>
      <c r="RS42" s="35">
        <v>0.66600000000000004</v>
      </c>
      <c r="RT42">
        <f>0.42*RI42+0.58*RJ42</f>
        <v>1.1159705114094314</v>
      </c>
      <c r="SE42" t="s">
        <v>1018</v>
      </c>
      <c r="SI42">
        <f>AVERAGE(SE32:SI32,SE36:SS36,SE40:SW40)</f>
        <v>1.0973175402177664</v>
      </c>
    </row>
    <row r="43" spans="1:528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 s="102" t="s">
        <v>78</v>
      </c>
      <c r="QU43">
        <v>17</v>
      </c>
      <c r="QV43" s="35">
        <v>0.7</v>
      </c>
      <c r="QW43">
        <f>LI$93</f>
        <v>0</v>
      </c>
      <c r="QX43">
        <f t="shared" ref="QX43:RK43" si="41">LJ$93</f>
        <v>0</v>
      </c>
      <c r="QY43">
        <f t="shared" si="41"/>
        <v>0</v>
      </c>
      <c r="QZ43">
        <f t="shared" si="41"/>
        <v>0</v>
      </c>
      <c r="RA43">
        <f t="shared" si="41"/>
        <v>0</v>
      </c>
      <c r="RB43">
        <f t="shared" si="41"/>
        <v>0</v>
      </c>
      <c r="RC43">
        <f t="shared" si="41"/>
        <v>0</v>
      </c>
      <c r="RD43">
        <f t="shared" si="41"/>
        <v>0</v>
      </c>
      <c r="RE43">
        <f t="shared" si="41"/>
        <v>0</v>
      </c>
      <c r="RF43">
        <f t="shared" si="41"/>
        <v>0</v>
      </c>
      <c r="RG43">
        <f t="shared" si="41"/>
        <v>0.69776258834746718</v>
      </c>
      <c r="RH43">
        <f t="shared" si="41"/>
        <v>0.8079216443096271</v>
      </c>
      <c r="RI43">
        <f t="shared" si="41"/>
        <v>0.99651437924460351</v>
      </c>
      <c r="RJ43">
        <f t="shared" si="41"/>
        <v>1.0758256044817853</v>
      </c>
      <c r="RK43">
        <f t="shared" si="41"/>
        <v>1.1337014378705852</v>
      </c>
      <c r="RL43">
        <f>LX$93</f>
        <v>1.1975505185270929</v>
      </c>
      <c r="RM43">
        <f>LY$93</f>
        <v>1.2314004833268231</v>
      </c>
      <c r="RN43">
        <f>LZ$93</f>
        <v>1.3035409358921746</v>
      </c>
      <c r="RO43">
        <f>MA$93</f>
        <v>1.3671510111515037</v>
      </c>
      <c r="RP43">
        <f>MB$93</f>
        <v>1.4322423671442694</v>
      </c>
      <c r="RR43">
        <f t="shared" si="26"/>
        <v>13.983029999999999</v>
      </c>
      <c r="RS43" s="35">
        <v>0.7</v>
      </c>
      <c r="RT43">
        <f>0.02*RI43+0.98*RJ43</f>
        <v>1.0742393799770418</v>
      </c>
    </row>
    <row r="44" spans="1:528" ht="16.2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 s="102" t="s">
        <v>79</v>
      </c>
      <c r="QU44">
        <v>18</v>
      </c>
      <c r="QV44" s="35">
        <v>0.73299999999999998</v>
      </c>
      <c r="QW44">
        <f>MC$93</f>
        <v>0</v>
      </c>
      <c r="QX44">
        <f t="shared" ref="QX44:RK44" si="42">MD$93</f>
        <v>0</v>
      </c>
      <c r="QY44">
        <f t="shared" si="42"/>
        <v>0</v>
      </c>
      <c r="QZ44">
        <f t="shared" si="42"/>
        <v>0</v>
      </c>
      <c r="RA44">
        <f t="shared" si="42"/>
        <v>0</v>
      </c>
      <c r="RB44">
        <f t="shared" si="42"/>
        <v>0</v>
      </c>
      <c r="RC44">
        <f t="shared" si="42"/>
        <v>0</v>
      </c>
      <c r="RD44">
        <f t="shared" si="42"/>
        <v>0</v>
      </c>
      <c r="RE44">
        <f t="shared" si="42"/>
        <v>0</v>
      </c>
      <c r="RF44">
        <f t="shared" si="42"/>
        <v>0</v>
      </c>
      <c r="RG44">
        <f t="shared" si="42"/>
        <v>0.51714480107106109</v>
      </c>
      <c r="RH44">
        <f t="shared" si="42"/>
        <v>0.65839776753279022</v>
      </c>
      <c r="RI44">
        <f t="shared" si="42"/>
        <v>0.86681202980082128</v>
      </c>
      <c r="RJ44">
        <f t="shared" si="42"/>
        <v>1.0017696261461686</v>
      </c>
      <c r="RK44">
        <f t="shared" si="42"/>
        <v>1.075995837066245</v>
      </c>
      <c r="RL44">
        <f>MR$93</f>
        <v>1.1326543376987217</v>
      </c>
      <c r="RM44">
        <f>MS$93</f>
        <v>1.1947621289445947</v>
      </c>
      <c r="RN44">
        <f>MT$93</f>
        <v>1.2409438086955977</v>
      </c>
      <c r="RO44">
        <f>MU$93</f>
        <v>1.3010577410786999</v>
      </c>
      <c r="RP44">
        <f>MV$93</f>
        <v>1.3590574207832444</v>
      </c>
      <c r="RR44">
        <f t="shared" si="26"/>
        <v>14.3772777</v>
      </c>
      <c r="RS44" s="35">
        <v>0.73299999999999998</v>
      </c>
      <c r="RT44">
        <f>0.62*RJ44+0.38*RK44</f>
        <v>1.0299755862957976</v>
      </c>
      <c r="SG44" t="s">
        <v>1017</v>
      </c>
      <c r="SI44" t="s">
        <v>1016</v>
      </c>
    </row>
    <row r="45" spans="1:528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 s="102" t="s">
        <v>80</v>
      </c>
      <c r="QU45">
        <v>19</v>
      </c>
      <c r="QV45" s="35">
        <v>0.76600000000000001</v>
      </c>
      <c r="QW45">
        <f>MW$93</f>
        <v>0</v>
      </c>
      <c r="QX45">
        <f t="shared" ref="QX45:RK45" si="43">MX$93</f>
        <v>0</v>
      </c>
      <c r="QY45">
        <f t="shared" si="43"/>
        <v>0</v>
      </c>
      <c r="QZ45">
        <f t="shared" si="43"/>
        <v>0</v>
      </c>
      <c r="RA45">
        <f t="shared" si="43"/>
        <v>0</v>
      </c>
      <c r="RB45">
        <f t="shared" si="43"/>
        <v>0</v>
      </c>
      <c r="RC45">
        <f t="shared" si="43"/>
        <v>0</v>
      </c>
      <c r="RD45">
        <f t="shared" si="43"/>
        <v>0</v>
      </c>
      <c r="RE45">
        <f t="shared" si="43"/>
        <v>0</v>
      </c>
      <c r="RF45">
        <f t="shared" si="43"/>
        <v>0</v>
      </c>
      <c r="RG45">
        <f t="shared" si="43"/>
        <v>0</v>
      </c>
      <c r="RH45">
        <f t="shared" si="43"/>
        <v>0.55848255581272932</v>
      </c>
      <c r="RI45">
        <f t="shared" si="43"/>
        <v>0.67863620573065686</v>
      </c>
      <c r="RJ45">
        <f t="shared" si="43"/>
        <v>0.8694446807006434</v>
      </c>
      <c r="RK45">
        <f t="shared" si="43"/>
        <v>1.0066299517930986</v>
      </c>
      <c r="RL45">
        <f>NL$93</f>
        <v>1.0753437222956863</v>
      </c>
      <c r="RM45">
        <f>NM$93</f>
        <v>1.1255425040131013</v>
      </c>
      <c r="RN45">
        <f>NN$93</f>
        <v>1.1730906364471068</v>
      </c>
      <c r="RO45">
        <f>NO$93</f>
        <v>1.2326066382685794</v>
      </c>
      <c r="RP45">
        <f>NP$93</f>
        <v>1.2785782205734508</v>
      </c>
      <c r="RR45">
        <f t="shared" si="26"/>
        <v>14.771525400000002</v>
      </c>
      <c r="RS45" s="35">
        <v>0.76600000000000001</v>
      </c>
      <c r="RT45">
        <f>0.23*RJ45+0.77*RK45</f>
        <v>0.97507733944183395</v>
      </c>
      <c r="SE45" t="s">
        <v>1015</v>
      </c>
      <c r="SG45">
        <f>2*(-0.4679*SI45)+0.4697</f>
        <v>0</v>
      </c>
      <c r="SI45">
        <v>0.50192348792477026</v>
      </c>
    </row>
    <row r="46" spans="1:528" x14ac:dyDescent="0.3">
      <c r="A46">
        <v>0</v>
      </c>
      <c r="B46">
        <v>0</v>
      </c>
      <c r="C46">
        <v>0</v>
      </c>
      <c r="D46">
        <v>1.079685401701608</v>
      </c>
      <c r="E46">
        <v>3.8864501196773631</v>
      </c>
      <c r="F46">
        <v>6.6350872745024017</v>
      </c>
      <c r="G46">
        <v>8.831009393187184</v>
      </c>
      <c r="H46">
        <v>9.0174096470497815</v>
      </c>
      <c r="I46">
        <v>9.069829348478045</v>
      </c>
      <c r="J46">
        <v>8.986293035629858</v>
      </c>
      <c r="K46">
        <v>9.0577873042173103</v>
      </c>
      <c r="L46">
        <v>9.1057861825606707</v>
      </c>
      <c r="M46">
        <v>9.107773817017808</v>
      </c>
      <c r="N46">
        <v>9.1031151810243252</v>
      </c>
      <c r="O46">
        <v>8.9297701301579089</v>
      </c>
      <c r="P46">
        <v>9.0265813682225087</v>
      </c>
      <c r="Q46">
        <v>8.9740661629791951</v>
      </c>
      <c r="R46">
        <v>8.9730579716392445</v>
      </c>
      <c r="S46">
        <v>8.9468425751726937</v>
      </c>
      <c r="T46">
        <v>9.0407577733872362</v>
      </c>
      <c r="U46">
        <v>0</v>
      </c>
      <c r="V46">
        <v>0</v>
      </c>
      <c r="W46">
        <v>0</v>
      </c>
      <c r="X46">
        <v>0</v>
      </c>
      <c r="Y46">
        <v>1.4714399076607054</v>
      </c>
      <c r="Z46">
        <v>4.4114096279377222</v>
      </c>
      <c r="AA46">
        <v>6.9987085088250476</v>
      </c>
      <c r="AB46">
        <v>9.8601848271673695</v>
      </c>
      <c r="AC46">
        <v>11.945462857721969</v>
      </c>
      <c r="AD46">
        <v>12.455462423766386</v>
      </c>
      <c r="AE46">
        <v>12.306011723443746</v>
      </c>
      <c r="AF46">
        <v>12.344875215837043</v>
      </c>
      <c r="AG46">
        <v>12.281631578243667</v>
      </c>
      <c r="AH46">
        <v>12.292879582615502</v>
      </c>
      <c r="AI46">
        <v>12.239006055187481</v>
      </c>
      <c r="AJ46">
        <v>12.172787246257661</v>
      </c>
      <c r="AK46">
        <v>12.251885238297833</v>
      </c>
      <c r="AL46">
        <v>12.265035343363001</v>
      </c>
      <c r="AM46">
        <v>12.223376523243838</v>
      </c>
      <c r="AN46">
        <v>12.400667521390766</v>
      </c>
      <c r="AO46">
        <v>0</v>
      </c>
      <c r="AP46">
        <v>0</v>
      </c>
      <c r="AQ46">
        <v>0</v>
      </c>
      <c r="AR46">
        <v>0</v>
      </c>
      <c r="AS46">
        <v>6.8240031961614114E-2</v>
      </c>
      <c r="AT46">
        <v>2.1343672240928253</v>
      </c>
      <c r="AU46">
        <v>5.0598695093923256</v>
      </c>
      <c r="AV46">
        <v>7.855881485103998</v>
      </c>
      <c r="AW46">
        <v>10.690458879878083</v>
      </c>
      <c r="AX46">
        <v>13.557859315548406</v>
      </c>
      <c r="AY46">
        <v>15.367312529246714</v>
      </c>
      <c r="AZ46">
        <v>15.743852165137177</v>
      </c>
      <c r="BA46">
        <v>15.527306451891159</v>
      </c>
      <c r="BB46">
        <v>15.832333717484753</v>
      </c>
      <c r="BC46">
        <v>15.508035457377181</v>
      </c>
      <c r="BD46">
        <v>15.748091721191312</v>
      </c>
      <c r="BE46">
        <v>15.450372499086958</v>
      </c>
      <c r="BF46">
        <v>15.651862246426706</v>
      </c>
      <c r="BG46">
        <v>15.691420652419291</v>
      </c>
      <c r="BH46">
        <v>15.562058007818644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0.16029388671604816</v>
      </c>
      <c r="BO46">
        <v>2.6080988358187351</v>
      </c>
      <c r="BP46">
        <v>5.5585240546159298</v>
      </c>
      <c r="BQ46">
        <v>8.3479210156217825</v>
      </c>
      <c r="BR46">
        <v>11.25808892126325</v>
      </c>
      <c r="BS46">
        <v>14.203406294612366</v>
      </c>
      <c r="BT46">
        <v>16.864793405340155</v>
      </c>
      <c r="BU46">
        <v>18.706661855547669</v>
      </c>
      <c r="BV46">
        <v>19.051694140381144</v>
      </c>
      <c r="BW46">
        <v>18.695408295329333</v>
      </c>
      <c r="BX46">
        <v>18.9253447849091</v>
      </c>
      <c r="BY46">
        <v>18.883768950681002</v>
      </c>
      <c r="BZ46">
        <v>18.751394599482822</v>
      </c>
      <c r="CA46">
        <v>18.825549231028692</v>
      </c>
      <c r="CB46">
        <v>18.768460171743421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0.73361920871981778</v>
      </c>
      <c r="CJ46">
        <v>3.5344018613923294</v>
      </c>
      <c r="CK46">
        <v>6.2643727877985587</v>
      </c>
      <c r="CL46">
        <v>9.362402159309525</v>
      </c>
      <c r="CM46">
        <v>12.275743200668973</v>
      </c>
      <c r="CN46">
        <v>14.995930581076829</v>
      </c>
      <c r="CO46">
        <v>18.090590761735374</v>
      </c>
      <c r="CP46">
        <v>20.494549350865405</v>
      </c>
      <c r="CQ46">
        <v>21.706592962528067</v>
      </c>
      <c r="CR46">
        <v>22.325175509335622</v>
      </c>
      <c r="CS46">
        <v>22.125886543405247</v>
      </c>
      <c r="CT46">
        <v>22.089671125153334</v>
      </c>
      <c r="CU46">
        <v>22.026769916624819</v>
      </c>
      <c r="CV46">
        <v>22.1702119589152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0.16678386401222314</v>
      </c>
      <c r="DD46">
        <v>2.441754251672835</v>
      </c>
      <c r="DE46">
        <v>5.0620058121662774</v>
      </c>
      <c r="DF46">
        <v>7.8606267041977445</v>
      </c>
      <c r="DG46">
        <v>10.948098692930264</v>
      </c>
      <c r="DH46">
        <v>13.686874864725901</v>
      </c>
      <c r="DI46">
        <v>16.633536376996673</v>
      </c>
      <c r="DJ46">
        <v>19.514677742120199</v>
      </c>
      <c r="DK46">
        <v>21.969881743284535</v>
      </c>
      <c r="DL46">
        <v>23.716477445487882</v>
      </c>
      <c r="DM46">
        <v>24.214867329022894</v>
      </c>
      <c r="DN46">
        <v>24.442759004911753</v>
      </c>
      <c r="DO46">
        <v>24.508915711854524</v>
      </c>
      <c r="DP46">
        <v>24.579382177427679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1.2218132636256553</v>
      </c>
      <c r="DY46">
        <v>3.7229944891785998</v>
      </c>
      <c r="DZ46">
        <v>6.6995821613573971</v>
      </c>
      <c r="EA46">
        <v>9.7411547704755819</v>
      </c>
      <c r="EB46">
        <v>12.509998517558186</v>
      </c>
      <c r="EC46">
        <v>15.303959402844695</v>
      </c>
      <c r="ED46">
        <v>18.315583990720537</v>
      </c>
      <c r="EE46">
        <v>21.044252088757659</v>
      </c>
      <c r="EF46">
        <v>23.448992949272707</v>
      </c>
      <c r="EG46">
        <v>25.262683883199877</v>
      </c>
      <c r="EH46">
        <v>25.594940780593156</v>
      </c>
      <c r="EI46">
        <v>25.842425184640085</v>
      </c>
      <c r="EJ46">
        <v>25.719230081873246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0.22846868799986844</v>
      </c>
      <c r="ES46">
        <v>2.6555098223546323</v>
      </c>
      <c r="ET46">
        <v>5.4852791194372887</v>
      </c>
      <c r="EU46">
        <v>8.4386941163837239</v>
      </c>
      <c r="EV46">
        <v>11.448821568625201</v>
      </c>
      <c r="EW46">
        <v>14.081123168831642</v>
      </c>
      <c r="EX46">
        <v>17.099176465037466</v>
      </c>
      <c r="EY46">
        <v>19.951746067282052</v>
      </c>
      <c r="EZ46">
        <v>22.488846362176826</v>
      </c>
      <c r="FA46">
        <v>25.003201820626717</v>
      </c>
      <c r="FB46">
        <v>26.518186103640719</v>
      </c>
      <c r="FC46">
        <v>27.081277776939277</v>
      </c>
      <c r="FD46">
        <v>27.150833040561185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4.8185798392298418E-2</v>
      </c>
      <c r="FM46">
        <v>1.7551885220063428</v>
      </c>
      <c r="FN46">
        <v>4.3454930091049331</v>
      </c>
      <c r="FO46">
        <v>7.1564590654278444</v>
      </c>
      <c r="FP46">
        <v>10.155689619894964</v>
      </c>
      <c r="FQ46">
        <v>12.952487367065125</v>
      </c>
      <c r="FR46">
        <v>15.745362311917974</v>
      </c>
      <c r="FS46">
        <v>18.732690726828093</v>
      </c>
      <c r="FT46">
        <v>21.47036552947694</v>
      </c>
      <c r="FU46">
        <v>24.150137945542273</v>
      </c>
      <c r="FV46">
        <v>26.367756361783556</v>
      </c>
      <c r="FW46">
        <v>28.086002668565243</v>
      </c>
      <c r="FX46">
        <v>28.713726159228962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0.47953195016504624</v>
      </c>
      <c r="GH46">
        <v>3.0125779144236433</v>
      </c>
      <c r="GI46">
        <v>5.9803062059731253</v>
      </c>
      <c r="GJ46">
        <v>8.7922393582666487</v>
      </c>
      <c r="GK46">
        <v>11.783642082335696</v>
      </c>
      <c r="GL46">
        <v>14.580641769704741</v>
      </c>
      <c r="GM46">
        <v>17.313558072020374</v>
      </c>
      <c r="GN46">
        <v>20.052004691193915</v>
      </c>
      <c r="GO46">
        <v>22.921231183011404</v>
      </c>
      <c r="GP46">
        <v>25.558389654100544</v>
      </c>
      <c r="GQ46">
        <v>27.930639002990585</v>
      </c>
      <c r="GR46">
        <v>28.883425350136644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0.16641067761319084</v>
      </c>
      <c r="HB46">
        <v>1.932234924016677</v>
      </c>
      <c r="HC46">
        <v>4.7059687281054234</v>
      </c>
      <c r="HD46">
        <v>7.5227525916584197</v>
      </c>
      <c r="HE46">
        <v>10.329149492021518</v>
      </c>
      <c r="HF46">
        <v>13.102934314733155</v>
      </c>
      <c r="HG46">
        <v>15.83370493839654</v>
      </c>
      <c r="HH46">
        <v>18.651188995681338</v>
      </c>
      <c r="HI46">
        <v>21.447775807947636</v>
      </c>
      <c r="HJ46">
        <v>24.306910354534153</v>
      </c>
      <c r="HK46">
        <v>26.801949878317796</v>
      </c>
      <c r="HL46">
        <v>29.373042283741452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5.0266144026366944E-3</v>
      </c>
      <c r="HV46">
        <v>0.80359139388858569</v>
      </c>
      <c r="HW46">
        <v>3.3606875212299974</v>
      </c>
      <c r="HX46">
        <v>6.0093054589784582</v>
      </c>
      <c r="HY46">
        <v>8.8125200430608501</v>
      </c>
      <c r="HZ46">
        <v>11.903501884644658</v>
      </c>
      <c r="IA46">
        <v>14.587127494538972</v>
      </c>
      <c r="IB46">
        <v>17.539693997704145</v>
      </c>
      <c r="IC46">
        <v>20.012370547381547</v>
      </c>
      <c r="ID46">
        <v>22.905321272460036</v>
      </c>
      <c r="IE46">
        <v>26.02094839004705</v>
      </c>
      <c r="IF46">
        <v>28.283643125064899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0.14733537852408735</v>
      </c>
      <c r="IQ46">
        <v>1.9658406551869161</v>
      </c>
      <c r="IR46">
        <v>4.8089279123306286</v>
      </c>
      <c r="IS46">
        <v>7.3972049852298367</v>
      </c>
      <c r="IT46">
        <v>10.239491863668128</v>
      </c>
      <c r="IU46">
        <v>12.77599506045372</v>
      </c>
      <c r="IV46">
        <v>15.646805434067005</v>
      </c>
      <c r="IW46">
        <v>18.379645222905037</v>
      </c>
      <c r="IX46">
        <v>21.158768882650783</v>
      </c>
      <c r="IY46">
        <v>23.98424267276166</v>
      </c>
      <c r="IZ46">
        <v>26.529878698076079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1.9794305940641712E-2</v>
      </c>
      <c r="JK46">
        <v>0.99315315422085282</v>
      </c>
      <c r="JL46">
        <v>3.6366384621456889</v>
      </c>
      <c r="JM46">
        <v>5.9964911203962812</v>
      </c>
      <c r="JN46">
        <v>8.8696521644303346</v>
      </c>
      <c r="JO46">
        <v>11.571637702569975</v>
      </c>
      <c r="JP46">
        <v>14.118238153248376</v>
      </c>
      <c r="JQ46">
        <v>17.091185339537603</v>
      </c>
      <c r="JR46">
        <v>19.737473893828938</v>
      </c>
      <c r="JS46">
        <v>22.346131175086384</v>
      </c>
      <c r="JT46">
        <v>24.959687143766565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0.21917373576456037</v>
      </c>
      <c r="KF46">
        <v>1.9240138786651384</v>
      </c>
      <c r="KG46">
        <v>4.3651874022431336</v>
      </c>
      <c r="KH46">
        <v>7.2724382561221503</v>
      </c>
      <c r="KI46">
        <v>9.87021089035896</v>
      </c>
      <c r="KJ46">
        <v>12.643304267293473</v>
      </c>
      <c r="KK46">
        <v>15.463537861694313</v>
      </c>
      <c r="KL46">
        <v>17.959094403445818</v>
      </c>
      <c r="KM46">
        <v>20.637590265379792</v>
      </c>
      <c r="KN46">
        <v>23.420384184057749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2.45438751951488E-2</v>
      </c>
      <c r="KZ46">
        <v>0.88677567622420161</v>
      </c>
      <c r="LA46">
        <v>3.2303046053712996</v>
      </c>
      <c r="LB46">
        <v>5.9211104753766026</v>
      </c>
      <c r="LC46">
        <v>8.5707654727637586</v>
      </c>
      <c r="LD46">
        <v>10.80586952051131</v>
      </c>
      <c r="LE46">
        <v>13.706847450233058</v>
      </c>
      <c r="LF46">
        <v>16.218467051851178</v>
      </c>
      <c r="LG46">
        <v>18.658029860270467</v>
      </c>
      <c r="LH46">
        <v>21.387957350685721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0.10439678665090153</v>
      </c>
      <c r="LU46">
        <v>1.0967240413279276</v>
      </c>
      <c r="LV46">
        <v>3.3063373449880715</v>
      </c>
      <c r="LW46">
        <v>6.1980016635714774</v>
      </c>
      <c r="LX46">
        <v>8.9336786355546689</v>
      </c>
      <c r="LY46">
        <v>10.877636730113545</v>
      </c>
      <c r="LZ46">
        <v>13.858894548846733</v>
      </c>
      <c r="MA46">
        <v>16.544156711251507</v>
      </c>
      <c r="MB46">
        <v>19.278491475070378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0.1997166825507963</v>
      </c>
      <c r="MP46">
        <v>1.1501914206722426</v>
      </c>
      <c r="MQ46">
        <v>3.8194242601119481</v>
      </c>
      <c r="MR46">
        <v>6.3745118082355745</v>
      </c>
      <c r="MS46">
        <v>9.1808584516707388</v>
      </c>
      <c r="MT46">
        <v>11.360762090849274</v>
      </c>
      <c r="MU46">
        <v>14.069657384689958</v>
      </c>
      <c r="MV46">
        <v>16.720200143942712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0.25443141621909499</v>
      </c>
      <c r="NK46">
        <v>1.5866185137423201</v>
      </c>
      <c r="NL46">
        <v>3.7971671994051195</v>
      </c>
      <c r="NM46">
        <v>6.1890065373591918</v>
      </c>
      <c r="NN46">
        <v>8.5038942514771545</v>
      </c>
      <c r="NO46">
        <v>11.219130914797592</v>
      </c>
      <c r="NP46">
        <v>13.443482490364657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1.5191364139301271E-3</v>
      </c>
      <c r="OE46">
        <v>0.28585314596677219</v>
      </c>
      <c r="OF46">
        <v>1.5684364897425926</v>
      </c>
      <c r="OG46">
        <v>3.9288119858543924</v>
      </c>
      <c r="OH46">
        <v>6.1560369417323306</v>
      </c>
      <c r="OI46">
        <v>8.629474910295345</v>
      </c>
      <c r="OJ46">
        <v>11.005186356338681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1.3327911388891386E-2</v>
      </c>
      <c r="OZ46">
        <v>0.32931795918091983</v>
      </c>
      <c r="PA46">
        <v>1.4386193277009633</v>
      </c>
      <c r="PB46">
        <v>3.5749431013303208</v>
      </c>
      <c r="PC46">
        <v>5.7602494043686043</v>
      </c>
      <c r="PD46">
        <v>8.4387900865847136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9.0515606032161126E-3</v>
      </c>
      <c r="PU46">
        <v>0.38703870353212966</v>
      </c>
      <c r="PV46">
        <v>0.95152173627673553</v>
      </c>
      <c r="PW46">
        <v>3.0645934457196051</v>
      </c>
      <c r="PX46">
        <v>5.2944040217147279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2.1895288833918763E-2</v>
      </c>
      <c r="QP46">
        <v>0.24536713762150536</v>
      </c>
      <c r="QQ46">
        <v>1.1187784069588012</v>
      </c>
      <c r="QR46">
        <v>3.1639548371263153</v>
      </c>
      <c r="QS46" s="102" t="s">
        <v>82</v>
      </c>
      <c r="QU46">
        <v>20</v>
      </c>
      <c r="QV46" s="35">
        <v>0.8</v>
      </c>
      <c r="QW46">
        <f>NQ$93</f>
        <v>0</v>
      </c>
      <c r="QX46">
        <f t="shared" ref="QX46:RK46" si="44">NR$93</f>
        <v>0</v>
      </c>
      <c r="QY46">
        <f t="shared" si="44"/>
        <v>0</v>
      </c>
      <c r="QZ46">
        <f t="shared" si="44"/>
        <v>0</v>
      </c>
      <c r="RA46">
        <f t="shared" si="44"/>
        <v>0</v>
      </c>
      <c r="RB46">
        <f t="shared" si="44"/>
        <v>0</v>
      </c>
      <c r="RC46">
        <f t="shared" si="44"/>
        <v>0</v>
      </c>
      <c r="RD46">
        <f t="shared" si="44"/>
        <v>0</v>
      </c>
      <c r="RE46">
        <f t="shared" si="44"/>
        <v>0</v>
      </c>
      <c r="RF46">
        <f t="shared" si="44"/>
        <v>0</v>
      </c>
      <c r="RG46">
        <f t="shared" si="44"/>
        <v>0</v>
      </c>
      <c r="RH46">
        <f t="shared" si="44"/>
        <v>0</v>
      </c>
      <c r="RI46">
        <f t="shared" si="44"/>
        <v>0.60270895667139401</v>
      </c>
      <c r="RJ46">
        <f t="shared" si="44"/>
        <v>0.69206245007761036</v>
      </c>
      <c r="RK46">
        <f t="shared" si="44"/>
        <v>0.86158837865223881</v>
      </c>
      <c r="RL46">
        <f>OF$93</f>
        <v>1.0152147780509686</v>
      </c>
      <c r="RM46">
        <f>OG$93</f>
        <v>1.0752748885935293</v>
      </c>
      <c r="RN46">
        <f>OH$93</f>
        <v>1.1209796426567653</v>
      </c>
      <c r="RO46">
        <f>OI$93</f>
        <v>1.1721019663798775</v>
      </c>
      <c r="RP46">
        <f>OJ$93</f>
        <v>1.2211705284851875</v>
      </c>
      <c r="RR46">
        <f t="shared" si="26"/>
        <v>15.177720000000001</v>
      </c>
      <c r="RS46" s="35">
        <v>0.8</v>
      </c>
      <c r="RT46">
        <f>0.82*RK46+0.18*RL46</f>
        <v>0.88924113054401022</v>
      </c>
    </row>
    <row r="47" spans="1:528" x14ac:dyDescent="0.3">
      <c r="A47">
        <v>0</v>
      </c>
      <c r="B47">
        <v>0</v>
      </c>
      <c r="C47">
        <v>8.4671280515160721</v>
      </c>
      <c r="D47">
        <v>8.0189705214886029</v>
      </c>
      <c r="E47">
        <v>5.1426523280938774</v>
      </c>
      <c r="F47">
        <v>2.3669965033991742</v>
      </c>
      <c r="G47">
        <v>0.28165630658782631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12.084367039675671</v>
      </c>
      <c r="Y47">
        <v>10.776950883548061</v>
      </c>
      <c r="Z47">
        <v>7.6660036259211486</v>
      </c>
      <c r="AA47">
        <v>5.3674894918031759</v>
      </c>
      <c r="AB47">
        <v>2.323200223552969</v>
      </c>
      <c r="AC47">
        <v>0.29674422654651395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15.476371721831313</v>
      </c>
      <c r="AT47">
        <v>13.420041801529289</v>
      </c>
      <c r="AU47">
        <v>10.328069527161624</v>
      </c>
      <c r="AV47">
        <v>7.5924461731936814</v>
      </c>
      <c r="AW47">
        <v>4.7434205507207272</v>
      </c>
      <c r="AX47">
        <v>1.8142214159348358</v>
      </c>
      <c r="AY47">
        <v>0.46693338799893619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18.082041014176671</v>
      </c>
      <c r="BN47">
        <v>18.843366671980451</v>
      </c>
      <c r="BO47">
        <v>16.288494689464073</v>
      </c>
      <c r="BP47">
        <v>13.149386573256898</v>
      </c>
      <c r="BQ47">
        <v>10.536117055010825</v>
      </c>
      <c r="BR47">
        <v>7.582051612101762</v>
      </c>
      <c r="BS47">
        <v>4.4529891916881743</v>
      </c>
      <c r="BT47">
        <v>1.8779690290256243</v>
      </c>
      <c r="BU47">
        <v>0.47619822996171374</v>
      </c>
      <c r="BV47">
        <v>3.6230497270475907E-3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21.848366499462191</v>
      </c>
      <c r="CI47">
        <v>21.436716149173598</v>
      </c>
      <c r="CJ47">
        <v>18.531673770001952</v>
      </c>
      <c r="CK47">
        <v>16.012606582801151</v>
      </c>
      <c r="CL47">
        <v>12.589204576788381</v>
      </c>
      <c r="CM47">
        <v>9.6812631149700543</v>
      </c>
      <c r="CN47">
        <v>7.139686666499351</v>
      </c>
      <c r="CO47">
        <v>3.6575594847117952</v>
      </c>
      <c r="CP47">
        <v>1.3233899087170806</v>
      </c>
      <c r="CQ47">
        <v>0.32042735293606317</v>
      </c>
      <c r="CR47">
        <v>1.6483274527489992E-2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22.630669299763252</v>
      </c>
      <c r="DC47">
        <v>24.159135813231096</v>
      </c>
      <c r="DD47">
        <v>21.476313523441789</v>
      </c>
      <c r="DE47">
        <v>19.293772898548308</v>
      </c>
      <c r="DF47">
        <v>16.640941013959022</v>
      </c>
      <c r="DG47">
        <v>13.188267522811707</v>
      </c>
      <c r="DH47">
        <v>10.696252841365201</v>
      </c>
      <c r="DI47">
        <v>7.7222397036158386</v>
      </c>
      <c r="DJ47">
        <v>4.8029109623654431</v>
      </c>
      <c r="DK47">
        <v>2.3197607623201972</v>
      </c>
      <c r="DL47">
        <v>0.58787797106944917</v>
      </c>
      <c r="DM47">
        <v>7.1387459755916358E-2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25.263922925844504</v>
      </c>
      <c r="DX47">
        <v>23.967519475532981</v>
      </c>
      <c r="DY47">
        <v>21.942828583206236</v>
      </c>
      <c r="DZ47">
        <v>18.854300760570787</v>
      </c>
      <c r="EA47">
        <v>15.481460877752857</v>
      </c>
      <c r="EB47">
        <v>12.878102539282043</v>
      </c>
      <c r="EC47">
        <v>10.330028714720282</v>
      </c>
      <c r="ED47">
        <v>7.1259479670617782</v>
      </c>
      <c r="EE47">
        <v>4.0885558802500919</v>
      </c>
      <c r="EF47">
        <v>1.8160994728609758</v>
      </c>
      <c r="EG47">
        <v>0.54315504919121038</v>
      </c>
      <c r="EH47">
        <v>3.1694114870169404E-2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25.473453941226733</v>
      </c>
      <c r="ER47">
        <v>27.224089338433064</v>
      </c>
      <c r="ES47">
        <v>24.154146844970779</v>
      </c>
      <c r="ET47">
        <v>21.449750190848349</v>
      </c>
      <c r="EU47">
        <v>18.549240655885587</v>
      </c>
      <c r="EV47">
        <v>15.223770775826354</v>
      </c>
      <c r="EW47">
        <v>13.110902099992405</v>
      </c>
      <c r="EX47">
        <v>9.7776562794975916</v>
      </c>
      <c r="EY47">
        <v>6.3576212179076927</v>
      </c>
      <c r="EZ47">
        <v>4.4747924269160038</v>
      </c>
      <c r="FA47">
        <v>1.9259266929505126</v>
      </c>
      <c r="FB47">
        <v>0.56422878604490911</v>
      </c>
      <c r="FC47">
        <v>4.3494905701784548E-2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26.176138927662183</v>
      </c>
      <c r="FL47">
        <v>28.425085377274705</v>
      </c>
      <c r="FM47">
        <v>26.188341308289001</v>
      </c>
      <c r="FN47">
        <v>23.97081199811241</v>
      </c>
      <c r="FO47">
        <v>21.333101038505333</v>
      </c>
      <c r="FP47">
        <v>18.169859187260634</v>
      </c>
      <c r="FQ47">
        <v>15.43788784514564</v>
      </c>
      <c r="FR47">
        <v>12.738281624217802</v>
      </c>
      <c r="FS47">
        <v>9.0554721286183089</v>
      </c>
      <c r="FT47">
        <v>6.5422355835923272</v>
      </c>
      <c r="FU47">
        <v>4.1342699042059259</v>
      </c>
      <c r="FV47">
        <v>2.1116874971381137</v>
      </c>
      <c r="FW47">
        <v>0.55638477948684228</v>
      </c>
      <c r="FX47">
        <v>7.8046622691052309E-2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29.00823676198176</v>
      </c>
      <c r="GG47">
        <v>29.100829388083692</v>
      </c>
      <c r="GH47">
        <v>26.110493255222856</v>
      </c>
      <c r="GI47">
        <v>23.035214634820221</v>
      </c>
      <c r="GJ47">
        <v>20.311784507445818</v>
      </c>
      <c r="GK47">
        <v>16.94544772576343</v>
      </c>
      <c r="GL47">
        <v>14.362397784604703</v>
      </c>
      <c r="GM47">
        <v>11.559975992592522</v>
      </c>
      <c r="GN47">
        <v>8.8505713015864274</v>
      </c>
      <c r="GO47">
        <v>5.7505364907602985</v>
      </c>
      <c r="GP47">
        <v>3.2514655138396948</v>
      </c>
      <c r="GQ47">
        <v>1.3166372002987332</v>
      </c>
      <c r="GR47">
        <v>0.44599259250544987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27.413134758366326</v>
      </c>
      <c r="HA47">
        <v>30.815483239887776</v>
      </c>
      <c r="HB47">
        <v>28.570604823902787</v>
      </c>
      <c r="HC47">
        <v>25.815306968387709</v>
      </c>
      <c r="HD47">
        <v>22.948193663565693</v>
      </c>
      <c r="HE47">
        <v>20.157188018381454</v>
      </c>
      <c r="HF47">
        <v>17.519918156892885</v>
      </c>
      <c r="HG47">
        <v>14.621981804901383</v>
      </c>
      <c r="HH47">
        <v>11.628986757778264</v>
      </c>
      <c r="HI47">
        <v>9.1051441131093611</v>
      </c>
      <c r="HJ47">
        <v>6.0945034000652853</v>
      </c>
      <c r="HK47">
        <v>4.0223305842029697</v>
      </c>
      <c r="HL47">
        <v>1.6341530185081927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29.734696532387829</v>
      </c>
      <c r="HU47">
        <v>31.576541265807965</v>
      </c>
      <c r="HV47">
        <v>31.325305107645423</v>
      </c>
      <c r="HW47">
        <v>28.619747577090394</v>
      </c>
      <c r="HX47">
        <v>26.284236189973679</v>
      </c>
      <c r="HY47">
        <v>23.405253259874982</v>
      </c>
      <c r="HZ47">
        <v>19.894224023836575</v>
      </c>
      <c r="IA47">
        <v>17.030243455187303</v>
      </c>
      <c r="IB47">
        <v>13.659444115418159</v>
      </c>
      <c r="IC47">
        <v>11.730112949535922</v>
      </c>
      <c r="ID47">
        <v>8.7870447635235998</v>
      </c>
      <c r="IE47">
        <v>5.3349012594991789</v>
      </c>
      <c r="IF47">
        <v>3.63731422804163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31.035363462917942</v>
      </c>
      <c r="IP47">
        <v>33.363667081882411</v>
      </c>
      <c r="IQ47">
        <v>30.514784988979283</v>
      </c>
      <c r="IR47">
        <v>27.453732243138806</v>
      </c>
      <c r="IS47">
        <v>25.377893509126405</v>
      </c>
      <c r="IT47">
        <v>22.370844789225387</v>
      </c>
      <c r="IU47">
        <v>19.829129788589359</v>
      </c>
      <c r="IV47">
        <v>16.70508521289149</v>
      </c>
      <c r="IW47">
        <v>14.133561235413522</v>
      </c>
      <c r="IX47">
        <v>11.230080099848593</v>
      </c>
      <c r="IY47">
        <v>8.3057967337960079</v>
      </c>
      <c r="IZ47">
        <v>6.2789413941506407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32.154421593336771</v>
      </c>
      <c r="JJ47">
        <v>34.485489311410525</v>
      </c>
      <c r="JK47">
        <v>33.394535934422436</v>
      </c>
      <c r="JL47">
        <v>30.120563776408311</v>
      </c>
      <c r="JM47">
        <v>28.488494060603575</v>
      </c>
      <c r="JN47">
        <v>25.449544723590872</v>
      </c>
      <c r="JO47">
        <v>22.145084579116965</v>
      </c>
      <c r="JP47">
        <v>20.096948743535798</v>
      </c>
      <c r="JQ47">
        <v>16.608742895885268</v>
      </c>
      <c r="JR47">
        <v>14.032085673270803</v>
      </c>
      <c r="JS47">
        <v>11.720975592255064</v>
      </c>
      <c r="JT47">
        <v>9.2692361039176454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35.53957451513007</v>
      </c>
      <c r="KE47">
        <v>36.389622879071268</v>
      </c>
      <c r="KF47">
        <v>33.734055474626878</v>
      </c>
      <c r="KG47">
        <v>31.623614754778217</v>
      </c>
      <c r="KH47">
        <v>28.479885991384666</v>
      </c>
      <c r="KI47">
        <v>25.517018889192268</v>
      </c>
      <c r="KJ47">
        <v>22.556452975692345</v>
      </c>
      <c r="KK47">
        <v>19.448077533768192</v>
      </c>
      <c r="KL47">
        <v>17.460206761079288</v>
      </c>
      <c r="KM47">
        <v>14.805062680416102</v>
      </c>
      <c r="KN47">
        <v>11.749587962469178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33.544185636371239</v>
      </c>
      <c r="KY47">
        <v>37.248452449880809</v>
      </c>
      <c r="KZ47">
        <v>35.215904444105156</v>
      </c>
      <c r="LA47">
        <v>32.587217721966724</v>
      </c>
      <c r="LB47">
        <v>29.94871164357281</v>
      </c>
      <c r="LC47">
        <v>26.88504677805355</v>
      </c>
      <c r="LD47">
        <v>25.470493710948702</v>
      </c>
      <c r="LE47">
        <v>21.930873640792825</v>
      </c>
      <c r="LF47">
        <v>19.799278917453638</v>
      </c>
      <c r="LG47">
        <v>17.772760300531992</v>
      </c>
      <c r="LH47">
        <v>14.833267786408127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35.607969411459791</v>
      </c>
      <c r="LT47">
        <v>39.031880498871153</v>
      </c>
      <c r="LU47">
        <v>37.213753282497997</v>
      </c>
      <c r="LV47">
        <v>34.898132843672812</v>
      </c>
      <c r="LW47">
        <v>31.069232393704898</v>
      </c>
      <c r="LX47">
        <v>28.117881956106459</v>
      </c>
      <c r="LY47">
        <v>27.474790850043618</v>
      </c>
      <c r="LZ47">
        <v>23.794115645152569</v>
      </c>
      <c r="MA47">
        <v>20.681367114651007</v>
      </c>
      <c r="MB47">
        <v>17.751798899867897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35.675180786042901</v>
      </c>
      <c r="MN47">
        <v>39.904608077907767</v>
      </c>
      <c r="MO47">
        <v>40.09269278988527</v>
      </c>
      <c r="MP47">
        <v>39.360498698286925</v>
      </c>
      <c r="MQ47">
        <v>34.961408131795046</v>
      </c>
      <c r="MR47">
        <v>32.321897982280127</v>
      </c>
      <c r="MS47">
        <v>29.128638918442494</v>
      </c>
      <c r="MT47">
        <v>27.389683427464558</v>
      </c>
      <c r="MU47">
        <v>24.551394589285966</v>
      </c>
      <c r="MV47">
        <v>21.847739675261483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36.618989825152404</v>
      </c>
      <c r="NI47">
        <v>39.785280792222451</v>
      </c>
      <c r="NJ47">
        <v>41.332177355130561</v>
      </c>
      <c r="NK47">
        <v>38.25222786173601</v>
      </c>
      <c r="NL47">
        <v>35.662842344973008</v>
      </c>
      <c r="NM47">
        <v>33.356883249760678</v>
      </c>
      <c r="NN47">
        <v>31.448935169388459</v>
      </c>
      <c r="NO47">
        <v>28.33125056156765</v>
      </c>
      <c r="NP47">
        <v>26.571020575689705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38.355424048472656</v>
      </c>
      <c r="OD47">
        <v>41.921325872214304</v>
      </c>
      <c r="OE47">
        <v>42.598735598187979</v>
      </c>
      <c r="OF47">
        <v>39.605723045482357</v>
      </c>
      <c r="OG47">
        <v>36.894342125921803</v>
      </c>
      <c r="OH47">
        <v>34.75606377464166</v>
      </c>
      <c r="OI47">
        <v>32.284793027036883</v>
      </c>
      <c r="OJ47">
        <v>29.859172455221774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39.894089590875915</v>
      </c>
      <c r="OY47">
        <v>42.463088494090961</v>
      </c>
      <c r="OZ47">
        <v>43.883596891721723</v>
      </c>
      <c r="PA47">
        <v>41.493704432352907</v>
      </c>
      <c r="PB47">
        <v>38.715923478996238</v>
      </c>
      <c r="PC47">
        <v>36.931415576201907</v>
      </c>
      <c r="PD47">
        <v>33.816610280438361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38.478277265469814</v>
      </c>
      <c r="PT47">
        <v>43.949796686440784</v>
      </c>
      <c r="PU47">
        <v>43.874515527057639</v>
      </c>
      <c r="PV47">
        <v>44.183277499005854</v>
      </c>
      <c r="PW47">
        <v>40.506057682850326</v>
      </c>
      <c r="PX47">
        <v>38.316948725318511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26.66645994993074</v>
      </c>
      <c r="QN47">
        <v>41.014855042339313</v>
      </c>
      <c r="QO47">
        <v>44.84333530532961</v>
      </c>
      <c r="QP47">
        <v>46.107288635199353</v>
      </c>
      <c r="QQ47">
        <v>43.46521922591544</v>
      </c>
      <c r="QR47">
        <v>41.200271722290289</v>
      </c>
      <c r="QS47" s="102" t="s">
        <v>83</v>
      </c>
      <c r="QU47">
        <v>21</v>
      </c>
      <c r="QV47" s="35">
        <v>0.83300000000000007</v>
      </c>
      <c r="QW47">
        <f>OK$93</f>
        <v>0</v>
      </c>
      <c r="QX47">
        <f t="shared" ref="QX47:RK47" si="45">OL$93</f>
        <v>0</v>
      </c>
      <c r="QY47">
        <f t="shared" si="45"/>
        <v>0</v>
      </c>
      <c r="QZ47">
        <f t="shared" si="45"/>
        <v>0</v>
      </c>
      <c r="RA47">
        <f t="shared" si="45"/>
        <v>0</v>
      </c>
      <c r="RB47">
        <f t="shared" si="45"/>
        <v>0</v>
      </c>
      <c r="RC47">
        <f t="shared" si="45"/>
        <v>0</v>
      </c>
      <c r="RD47">
        <f t="shared" si="45"/>
        <v>0</v>
      </c>
      <c r="RE47">
        <f t="shared" si="45"/>
        <v>0</v>
      </c>
      <c r="RF47">
        <f t="shared" si="45"/>
        <v>0</v>
      </c>
      <c r="RG47">
        <f t="shared" si="45"/>
        <v>0</v>
      </c>
      <c r="RH47">
        <f t="shared" si="45"/>
        <v>0</v>
      </c>
      <c r="RI47">
        <f t="shared" si="45"/>
        <v>0</v>
      </c>
      <c r="RJ47">
        <f t="shared" si="45"/>
        <v>0.64205687101437958</v>
      </c>
      <c r="RK47">
        <f t="shared" si="45"/>
        <v>0.7234598357053168</v>
      </c>
      <c r="RL47">
        <f>OZ$93</f>
        <v>0.86159409622604521</v>
      </c>
      <c r="RM47">
        <f>PA$93</f>
        <v>0.9979191873291593</v>
      </c>
      <c r="RN47">
        <f>PB$93</f>
        <v>1.0645336198578226</v>
      </c>
      <c r="RO47">
        <f>PC$93</f>
        <v>1.106346637744285</v>
      </c>
      <c r="RP47">
        <f>PD$93</f>
        <v>1.1633014225104765</v>
      </c>
      <c r="RR47">
        <f t="shared" si="26"/>
        <v>15.571967700000002</v>
      </c>
      <c r="RS47" s="35">
        <v>0.83300000000000007</v>
      </c>
      <c r="RT47">
        <f>0.43*RK47+0.57*RL47</f>
        <v>0.80219636420213192</v>
      </c>
      <c r="SE47" t="s">
        <v>1014</v>
      </c>
      <c r="SF47" s="41">
        <v>0.65</v>
      </c>
      <c r="SG47" s="41">
        <v>0.68</v>
      </c>
      <c r="SH47" s="41">
        <v>0.1</v>
      </c>
      <c r="SI47" s="41">
        <v>0.2</v>
      </c>
      <c r="SJ47" s="41">
        <v>0.3</v>
      </c>
      <c r="SK47" s="41">
        <v>0.4</v>
      </c>
      <c r="SL47" s="41">
        <v>0.1</v>
      </c>
      <c r="SM47" s="41">
        <v>0.1</v>
      </c>
      <c r="SN47" s="41">
        <v>0.125</v>
      </c>
      <c r="SO47" s="41">
        <v>0.125</v>
      </c>
      <c r="SP47" s="41">
        <v>0.2</v>
      </c>
      <c r="SQ47" s="41">
        <v>0.2</v>
      </c>
      <c r="SR47" s="41">
        <v>0.3</v>
      </c>
      <c r="SS47" s="41">
        <v>0.3</v>
      </c>
      <c r="ST47" s="41">
        <v>0.4</v>
      </c>
      <c r="SU47" s="41">
        <v>0.4</v>
      </c>
      <c r="SV47" s="41">
        <v>0.51</v>
      </c>
      <c r="SW47" s="41">
        <v>0.55000000000000004</v>
      </c>
      <c r="SX47" s="41">
        <v>0.57499999999999996</v>
      </c>
      <c r="SY47" s="41">
        <v>0.68</v>
      </c>
      <c r="SZ47" s="41">
        <v>0.24</v>
      </c>
      <c r="TA47" s="41">
        <v>0.3</v>
      </c>
      <c r="TB47" s="41">
        <v>0.4</v>
      </c>
      <c r="TC47" s="41">
        <v>0.5</v>
      </c>
      <c r="TD47" s="41">
        <v>0.4</v>
      </c>
      <c r="TE47" s="41">
        <v>0.5</v>
      </c>
      <c r="TF47" s="41">
        <v>0.7</v>
      </c>
      <c r="TG47" s="41">
        <v>0.73</v>
      </c>
      <c r="TH47" s="41">
        <v>0.67</v>
      </c>
    </row>
    <row r="48" spans="1:528" x14ac:dyDescent="0.3">
      <c r="A48">
        <v>0</v>
      </c>
      <c r="B48">
        <v>0</v>
      </c>
      <c r="C48">
        <v>4.1920125824799968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4.4582348982591693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2.9474110565147207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9.3912529312251021</v>
      </c>
      <c r="BN48">
        <v>1.6140915104393445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9.6972236485291194</v>
      </c>
      <c r="CI48">
        <v>0.54563577439502153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11.752481264195394</v>
      </c>
      <c r="DC48">
        <v>3.9942061946598142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8.7266178545525666</v>
      </c>
      <c r="DX48">
        <v>0.48297582719274862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10.257341681384545</v>
      </c>
      <c r="ER48">
        <v>2.7751225498633318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13.75146874061033</v>
      </c>
      <c r="FL48">
        <v>6.5451882015742822</v>
      </c>
      <c r="FM48">
        <v>0.10384016976564867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12.588455716610003</v>
      </c>
      <c r="GG48">
        <v>2.0863427226189692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10.699701560957349</v>
      </c>
      <c r="HA48">
        <v>5.3411514950205747</v>
      </c>
      <c r="HB48">
        <v>7.1758826440135981E-2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16.199354264800156</v>
      </c>
      <c r="HU48">
        <v>10.110072924961402</v>
      </c>
      <c r="HV48">
        <v>1.2909488670332896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12.254975293368078</v>
      </c>
      <c r="IP48">
        <v>6.0550642849370222</v>
      </c>
      <c r="IQ48">
        <v>9.4664869073280367E-2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16.255412355890719</v>
      </c>
      <c r="JJ48">
        <v>9.808049806738909</v>
      </c>
      <c r="JK48">
        <v>1.9258302528669247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12.177281274026885</v>
      </c>
      <c r="KE48">
        <v>5.5577994195891138</v>
      </c>
      <c r="KF48">
        <v>0.15885438643957869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16.56380423023159</v>
      </c>
      <c r="KY48">
        <v>11.078520544431587</v>
      </c>
      <c r="KZ48">
        <v>1.2589659512842832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12.347160923669369</v>
      </c>
      <c r="LT48">
        <v>9.2511714461089962</v>
      </c>
      <c r="LU48">
        <v>1.5384668657993763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19.139542129441931</v>
      </c>
      <c r="MN48">
        <v>15.497885773668743</v>
      </c>
      <c r="MO48">
        <v>6.8425442754378407</v>
      </c>
      <c r="MP48">
        <v>1.3173037104009087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17.934570318783038</v>
      </c>
      <c r="NI48">
        <v>14.860612374188225</v>
      </c>
      <c r="NJ48">
        <v>6.9685697061632412</v>
      </c>
      <c r="NK48">
        <v>1.1518144502498091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17.033850717106311</v>
      </c>
      <c r="OD48">
        <v>15.008394571765562</v>
      </c>
      <c r="OE48">
        <v>7.4472930091051328</v>
      </c>
      <c r="OF48">
        <v>0.58739672477854099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15.958450410130695</v>
      </c>
      <c r="OY48">
        <v>13.566374666497531</v>
      </c>
      <c r="OZ48">
        <v>7.784118303373142</v>
      </c>
      <c r="PA48">
        <v>1.4101452529430039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15.20387561447088</v>
      </c>
      <c r="PT48">
        <v>15.449267880552197</v>
      </c>
      <c r="PU48">
        <v>6.568909961351677</v>
      </c>
      <c r="PV48">
        <v>2.6394471102515138</v>
      </c>
      <c r="PW48">
        <v>4.9819122138159422E-2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14.432111801634873</v>
      </c>
      <c r="QN48">
        <v>16.625940434964544</v>
      </c>
      <c r="QO48">
        <v>13.867547539602331</v>
      </c>
      <c r="QP48">
        <v>8.2233705998996154</v>
      </c>
      <c r="QQ48">
        <v>1.8502206703951607</v>
      </c>
      <c r="QR48">
        <v>0.17148821895517247</v>
      </c>
      <c r="QS48" s="102" t="s">
        <v>84</v>
      </c>
      <c r="QU48">
        <v>22</v>
      </c>
      <c r="QV48" s="35">
        <v>0.8660000000000001</v>
      </c>
      <c r="QW48">
        <f>PE$93</f>
        <v>0</v>
      </c>
      <c r="QX48">
        <f t="shared" ref="QX48:RK48" si="46">PF$93</f>
        <v>0</v>
      </c>
      <c r="QY48">
        <f t="shared" si="46"/>
        <v>0</v>
      </c>
      <c r="QZ48">
        <f t="shared" si="46"/>
        <v>0</v>
      </c>
      <c r="RA48">
        <f t="shared" si="46"/>
        <v>0</v>
      </c>
      <c r="RB48">
        <f t="shared" si="46"/>
        <v>0</v>
      </c>
      <c r="RC48">
        <f t="shared" si="46"/>
        <v>0</v>
      </c>
      <c r="RD48">
        <f t="shared" si="46"/>
        <v>0</v>
      </c>
      <c r="RE48">
        <f t="shared" si="46"/>
        <v>0</v>
      </c>
      <c r="RF48">
        <f t="shared" si="46"/>
        <v>0</v>
      </c>
      <c r="RG48">
        <f t="shared" si="46"/>
        <v>0</v>
      </c>
      <c r="RH48">
        <f t="shared" si="46"/>
        <v>0</v>
      </c>
      <c r="RI48">
        <f t="shared" si="46"/>
        <v>0</v>
      </c>
      <c r="RJ48">
        <f t="shared" si="46"/>
        <v>0</v>
      </c>
      <c r="RK48">
        <f t="shared" si="46"/>
        <v>0.62141390171981514</v>
      </c>
      <c r="RL48">
        <f>PT$93</f>
        <v>0.68737016418180374</v>
      </c>
      <c r="RM48">
        <f>PU$93</f>
        <v>0.88271467950733495</v>
      </c>
      <c r="RN48">
        <f>PV$93</f>
        <v>0.96690837508478578</v>
      </c>
      <c r="RO48">
        <f>PW$93</f>
        <v>1.0521888889746827</v>
      </c>
      <c r="RP48">
        <f>PX$93</f>
        <v>1.0964526581410294</v>
      </c>
      <c r="RR48">
        <f t="shared" si="26"/>
        <v>15.966215400000001</v>
      </c>
      <c r="RS48" s="35">
        <v>0.8660000000000001</v>
      </c>
      <c r="RT48">
        <f>0.03*RK48+0.97*RL48</f>
        <v>0.68539147630794406</v>
      </c>
      <c r="SE48" t="s">
        <v>873</v>
      </c>
      <c r="SF48" s="41">
        <v>0.39591399999999999</v>
      </c>
      <c r="SG48" s="41">
        <v>0.40580699999999997</v>
      </c>
      <c r="SH48" s="41">
        <v>0.35612500000000002</v>
      </c>
      <c r="SI48" s="41">
        <v>0.41386299999999998</v>
      </c>
      <c r="SJ48" s="41">
        <v>0.411885</v>
      </c>
      <c r="SK48" s="41">
        <v>0.37537500000000001</v>
      </c>
      <c r="SL48" s="41">
        <v>0.315</v>
      </c>
      <c r="SM48" s="41">
        <v>0.35</v>
      </c>
      <c r="SN48" s="41">
        <v>0.35</v>
      </c>
      <c r="SO48" s="41">
        <v>0.32500000000000001</v>
      </c>
      <c r="SP48" s="41">
        <v>0.37</v>
      </c>
      <c r="SQ48" s="41">
        <v>0.375</v>
      </c>
      <c r="SR48" s="41">
        <v>0.375</v>
      </c>
      <c r="SS48" s="41">
        <v>0.37</v>
      </c>
      <c r="ST48" s="41">
        <v>0.4</v>
      </c>
      <c r="SU48" s="41">
        <v>0.38</v>
      </c>
      <c r="SV48" s="41">
        <v>0.42</v>
      </c>
      <c r="SW48" s="41">
        <v>0.42</v>
      </c>
      <c r="SX48" s="41">
        <v>0.41499999999999998</v>
      </c>
      <c r="SY48" s="41">
        <v>0.37</v>
      </c>
      <c r="SZ48" s="41">
        <v>0.43</v>
      </c>
      <c r="TA48" s="41">
        <v>0.45</v>
      </c>
      <c r="TB48" s="41">
        <v>0.435</v>
      </c>
      <c r="TC48" s="41">
        <v>0.42499999999999999</v>
      </c>
      <c r="TD48" s="41">
        <v>0.41152300000000003</v>
      </c>
      <c r="TE48" s="41">
        <v>0.44444400000000001</v>
      </c>
      <c r="TF48" s="41">
        <v>0.38888899999999998</v>
      </c>
      <c r="TG48" s="41">
        <v>0.42555700000000002</v>
      </c>
      <c r="TH48" s="41">
        <v>0.42399999999999999</v>
      </c>
    </row>
    <row r="49" spans="1:528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 s="102" t="s">
        <v>85</v>
      </c>
      <c r="QU49">
        <v>23</v>
      </c>
      <c r="QV49" s="35">
        <v>0.9</v>
      </c>
      <c r="QW49">
        <f>PY$93</f>
        <v>0</v>
      </c>
      <c r="QX49">
        <f t="shared" ref="QX49:RK49" si="47">PZ$93</f>
        <v>0</v>
      </c>
      <c r="QY49">
        <f t="shared" si="47"/>
        <v>0</v>
      </c>
      <c r="QZ49">
        <f t="shared" si="47"/>
        <v>0</v>
      </c>
      <c r="RA49">
        <f t="shared" si="47"/>
        <v>0</v>
      </c>
      <c r="RB49">
        <f t="shared" si="47"/>
        <v>0</v>
      </c>
      <c r="RC49">
        <f t="shared" si="47"/>
        <v>0</v>
      </c>
      <c r="RD49">
        <f t="shared" si="47"/>
        <v>0</v>
      </c>
      <c r="RE49">
        <f t="shared" si="47"/>
        <v>0</v>
      </c>
      <c r="RF49">
        <f t="shared" si="47"/>
        <v>0</v>
      </c>
      <c r="RG49">
        <f t="shared" si="47"/>
        <v>0</v>
      </c>
      <c r="RH49">
        <f t="shared" si="47"/>
        <v>0</v>
      </c>
      <c r="RI49">
        <f t="shared" si="47"/>
        <v>0</v>
      </c>
      <c r="RJ49">
        <f t="shared" si="47"/>
        <v>0</v>
      </c>
      <c r="RK49">
        <f t="shared" si="47"/>
        <v>0.33803880174631301</v>
      </c>
      <c r="RL49">
        <f>QN$93</f>
        <v>0.62271101452498479</v>
      </c>
      <c r="RM49">
        <f>QO$93</f>
        <v>0.72939212212983728</v>
      </c>
      <c r="RN49">
        <f>QP$93</f>
        <v>0.85398863065480624</v>
      </c>
      <c r="RO49">
        <f>QQ$93</f>
        <v>0.98446597221393473</v>
      </c>
      <c r="RP49">
        <f>QR$93</f>
        <v>1.0519063034019229</v>
      </c>
      <c r="RR49">
        <f t="shared" si="26"/>
        <v>16.372410000000002</v>
      </c>
      <c r="RS49" s="35">
        <v>0.9</v>
      </c>
      <c r="RT49">
        <f>0.63*RL49+0.37*RM49</f>
        <v>0.66218302433878018</v>
      </c>
      <c r="SE49" t="s">
        <v>751</v>
      </c>
      <c r="SF49" s="41" t="s">
        <v>1013</v>
      </c>
      <c r="SG49" s="41" t="s">
        <v>1013</v>
      </c>
      <c r="SH49" s="41" t="s">
        <v>926</v>
      </c>
      <c r="SI49" s="41" t="s">
        <v>926</v>
      </c>
      <c r="SJ49" s="41" t="s">
        <v>926</v>
      </c>
      <c r="SK49" s="41" t="s">
        <v>926</v>
      </c>
      <c r="SL49" s="41" t="s">
        <v>1012</v>
      </c>
      <c r="SM49" s="41" t="s">
        <v>1012</v>
      </c>
      <c r="SN49" s="41" t="s">
        <v>1012</v>
      </c>
      <c r="SO49" s="41" t="s">
        <v>1012</v>
      </c>
      <c r="SP49" s="41" t="s">
        <v>1012</v>
      </c>
      <c r="SQ49" s="41" t="s">
        <v>1012</v>
      </c>
      <c r="SR49" s="41" t="s">
        <v>1012</v>
      </c>
      <c r="SS49" s="41" t="s">
        <v>1012</v>
      </c>
      <c r="ST49" s="41" t="s">
        <v>1012</v>
      </c>
      <c r="SU49" s="41" t="s">
        <v>1012</v>
      </c>
      <c r="SV49" s="41" t="s">
        <v>1012</v>
      </c>
      <c r="SW49" s="41" t="s">
        <v>1012</v>
      </c>
      <c r="SX49" s="41" t="s">
        <v>1012</v>
      </c>
      <c r="SY49" s="41" t="s">
        <v>1012</v>
      </c>
      <c r="SZ49" s="41" t="s">
        <v>1011</v>
      </c>
      <c r="TA49" s="41" t="s">
        <v>1011</v>
      </c>
      <c r="TB49" s="41" t="s">
        <v>1011</v>
      </c>
      <c r="TC49" s="41" t="s">
        <v>1011</v>
      </c>
      <c r="TD49" s="41" t="s">
        <v>1010</v>
      </c>
      <c r="TE49" s="41" t="s">
        <v>1010</v>
      </c>
      <c r="TF49" s="41" t="s">
        <v>1010</v>
      </c>
      <c r="TG49" s="41" t="s">
        <v>1009</v>
      </c>
      <c r="TH49" s="41" t="s">
        <v>1008</v>
      </c>
    </row>
    <row r="50" spans="1:528" x14ac:dyDescent="0.3">
      <c r="A50">
        <v>0</v>
      </c>
      <c r="B50">
        <v>0</v>
      </c>
      <c r="C50">
        <v>0.88448654112288483</v>
      </c>
      <c r="D50">
        <v>5.518291891373166</v>
      </c>
      <c r="E50">
        <v>5.476412766040216</v>
      </c>
      <c r="F50">
        <v>5.4603576952777111</v>
      </c>
      <c r="G50">
        <v>5.5031471573040065</v>
      </c>
      <c r="H50">
        <v>5.4370243637963629</v>
      </c>
      <c r="I50">
        <v>5.4696086059337006</v>
      </c>
      <c r="J50">
        <v>5.4194781644490151</v>
      </c>
      <c r="K50">
        <v>5.4639608204683396</v>
      </c>
      <c r="L50">
        <v>5.4942815668391418</v>
      </c>
      <c r="M50">
        <v>5.4934384628721418</v>
      </c>
      <c r="N50">
        <v>5.4919925505518492</v>
      </c>
      <c r="O50">
        <v>5.387011826898604</v>
      </c>
      <c r="P50">
        <v>5.4488220534078069</v>
      </c>
      <c r="Q50">
        <v>5.4128116001818238</v>
      </c>
      <c r="R50">
        <v>5.412288568786221</v>
      </c>
      <c r="S50">
        <v>5.3955967751781797</v>
      </c>
      <c r="T50">
        <v>5.4546701730355904</v>
      </c>
      <c r="U50">
        <v>0</v>
      </c>
      <c r="V50">
        <v>0</v>
      </c>
      <c r="W50">
        <v>0</v>
      </c>
      <c r="X50">
        <v>2.7678114166790153</v>
      </c>
      <c r="Y50">
        <v>7.4376124987002363</v>
      </c>
      <c r="Z50">
        <v>7.3346465998760122</v>
      </c>
      <c r="AA50">
        <v>7.5078377179601032</v>
      </c>
      <c r="AB50">
        <v>7.3914170481461667</v>
      </c>
      <c r="AC50">
        <v>7.3783891877673504</v>
      </c>
      <c r="AD50">
        <v>7.4920138733172745</v>
      </c>
      <c r="AE50">
        <v>7.3976463585224375</v>
      </c>
      <c r="AF50">
        <v>7.4219232116805145</v>
      </c>
      <c r="AG50">
        <v>7.3834380579927883</v>
      </c>
      <c r="AH50">
        <v>7.3870053212560176</v>
      </c>
      <c r="AI50">
        <v>7.3577332546468188</v>
      </c>
      <c r="AJ50">
        <v>7.3171302290464038</v>
      </c>
      <c r="AK50">
        <v>7.3667896868668654</v>
      </c>
      <c r="AL50">
        <v>7.3753670245244498</v>
      </c>
      <c r="AM50">
        <v>7.3500604530945486</v>
      </c>
      <c r="AN50">
        <v>7.4594409550247232</v>
      </c>
      <c r="AO50">
        <v>0</v>
      </c>
      <c r="AP50">
        <v>0</v>
      </c>
      <c r="AQ50">
        <v>0</v>
      </c>
      <c r="AR50">
        <v>0</v>
      </c>
      <c r="AS50">
        <v>6.410065532777387</v>
      </c>
      <c r="AT50">
        <v>9.4507841941655926</v>
      </c>
      <c r="AU50">
        <v>9.3511347556255817</v>
      </c>
      <c r="AV50">
        <v>9.3872876255578284</v>
      </c>
      <c r="AW50">
        <v>9.3786977279222477</v>
      </c>
      <c r="AX50">
        <v>9.3130181971811083</v>
      </c>
      <c r="AY50">
        <v>9.5331587616039286</v>
      </c>
      <c r="AZ50">
        <v>9.4479809386468432</v>
      </c>
      <c r="BA50">
        <v>9.3131896682924893</v>
      </c>
      <c r="BB50">
        <v>9.5035722230143556</v>
      </c>
      <c r="BC50">
        <v>9.3025887077362128</v>
      </c>
      <c r="BD50">
        <v>9.456691389521712</v>
      </c>
      <c r="BE50">
        <v>9.2684973471244056</v>
      </c>
      <c r="BF50">
        <v>9.3954110566224358</v>
      </c>
      <c r="BG50">
        <v>9.4196612699751938</v>
      </c>
      <c r="BH50">
        <v>9.3382424446161902</v>
      </c>
      <c r="BI50">
        <v>0</v>
      </c>
      <c r="BJ50">
        <v>0</v>
      </c>
      <c r="BK50">
        <v>0</v>
      </c>
      <c r="BL50">
        <v>0</v>
      </c>
      <c r="BM50">
        <v>0.97656743451679962</v>
      </c>
      <c r="BN50">
        <v>9.8323369925036825</v>
      </c>
      <c r="BO50">
        <v>11.48580312070519</v>
      </c>
      <c r="BP50">
        <v>11.373062376781697</v>
      </c>
      <c r="BQ50">
        <v>11.47813165070529</v>
      </c>
      <c r="BR50">
        <v>11.451464585360645</v>
      </c>
      <c r="BS50">
        <v>11.341739151829074</v>
      </c>
      <c r="BT50">
        <v>11.351193573895786</v>
      </c>
      <c r="BU50">
        <v>11.538608248334654</v>
      </c>
      <c r="BV50">
        <v>11.421400195796334</v>
      </c>
      <c r="BW50">
        <v>11.200838339452313</v>
      </c>
      <c r="BX50">
        <v>11.342391865371559</v>
      </c>
      <c r="BY50">
        <v>11.318490840627701</v>
      </c>
      <c r="BZ50">
        <v>11.236215749087147</v>
      </c>
      <c r="CA50">
        <v>11.280354166399547</v>
      </c>
      <c r="CB50">
        <v>11.246042523028974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3.3081978457161201</v>
      </c>
      <c r="CI50">
        <v>12.906084144235454</v>
      </c>
      <c r="CJ50">
        <v>13.416833890089208</v>
      </c>
      <c r="CK50">
        <v>13.543809178447891</v>
      </c>
      <c r="CL50">
        <v>13.3482056122894</v>
      </c>
      <c r="CM50">
        <v>13.350886341887882</v>
      </c>
      <c r="CN50">
        <v>13.458983330532032</v>
      </c>
      <c r="CO50">
        <v>13.216903470025949</v>
      </c>
      <c r="CP50">
        <v>13.170621832808163</v>
      </c>
      <c r="CQ50">
        <v>13.209782843409538</v>
      </c>
      <c r="CR50">
        <v>13.386512052721264</v>
      </c>
      <c r="CS50">
        <v>13.246875038829071</v>
      </c>
      <c r="CT50">
        <v>13.223180563952502</v>
      </c>
      <c r="CU50">
        <v>13.183122304415658</v>
      </c>
      <c r="CV50">
        <v>13.273129781441785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1.5807284653154088</v>
      </c>
      <c r="DC50">
        <v>10.652255160689579</v>
      </c>
      <c r="DD50">
        <v>14.545636740391044</v>
      </c>
      <c r="DE50">
        <v>14.808514851739815</v>
      </c>
      <c r="DF50">
        <v>14.896096247336231</v>
      </c>
      <c r="DG50">
        <v>14.677197808126088</v>
      </c>
      <c r="DH50">
        <v>14.825384642462216</v>
      </c>
      <c r="DI50">
        <v>14.808278551255603</v>
      </c>
      <c r="DJ50">
        <v>14.768046664732012</v>
      </c>
      <c r="DK50">
        <v>14.711150913098376</v>
      </c>
      <c r="DL50">
        <v>14.599612931361566</v>
      </c>
      <c r="DM50">
        <v>14.550340929206209</v>
      </c>
      <c r="DN50">
        <v>14.635484517150104</v>
      </c>
      <c r="DO50">
        <v>14.680336077044192</v>
      </c>
      <c r="DP50">
        <v>14.719151210420746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6.2911062042605366</v>
      </c>
      <c r="DX50">
        <v>14.772878042008928</v>
      </c>
      <c r="DY50">
        <v>15.578141710665545</v>
      </c>
      <c r="DZ50">
        <v>15.510634500460528</v>
      </c>
      <c r="EA50">
        <v>15.312461093730153</v>
      </c>
      <c r="EB50">
        <v>15.412214223107556</v>
      </c>
      <c r="EC50">
        <v>15.559090169883085</v>
      </c>
      <c r="ED50">
        <v>15.443418553013082</v>
      </c>
      <c r="EE50">
        <v>15.22282023515886</v>
      </c>
      <c r="EF50">
        <v>15.236953497921983</v>
      </c>
      <c r="EG50">
        <v>15.429650546705687</v>
      </c>
      <c r="EH50">
        <v>15.266440824093584</v>
      </c>
      <c r="EI50">
        <v>15.385181400971698</v>
      </c>
      <c r="EJ50">
        <v>15.308419838069945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4.6031031474896498</v>
      </c>
      <c r="ER50">
        <v>13.589800549397724</v>
      </c>
      <c r="ES50">
        <v>16.21678498013695</v>
      </c>
      <c r="ET50">
        <v>16.291833355509876</v>
      </c>
      <c r="EU50">
        <v>16.322098537911973</v>
      </c>
      <c r="EV50">
        <v>16.133698585103005</v>
      </c>
      <c r="EW50">
        <v>16.444898276930711</v>
      </c>
      <c r="EX50">
        <v>16.256450534309753</v>
      </c>
      <c r="EY50">
        <v>15.90036632208286</v>
      </c>
      <c r="EZ50">
        <v>16.287216077099632</v>
      </c>
      <c r="FA50">
        <v>16.180186163132767</v>
      </c>
      <c r="FB50">
        <v>16.08269241051963</v>
      </c>
      <c r="FC50">
        <v>16.067779770662078</v>
      </c>
      <c r="FD50">
        <v>16.059502671302045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1.1967531119288839</v>
      </c>
      <c r="FL50">
        <v>10.243806626871919</v>
      </c>
      <c r="FM50">
        <v>16.730604346099117</v>
      </c>
      <c r="FN50">
        <v>17.075288264404136</v>
      </c>
      <c r="FO50">
        <v>17.180804613700321</v>
      </c>
      <c r="FP50">
        <v>17.080025890970635</v>
      </c>
      <c r="FQ50">
        <v>17.119391335497809</v>
      </c>
      <c r="FR50">
        <v>17.176939712155423</v>
      </c>
      <c r="FS50">
        <v>16.745885244014364</v>
      </c>
      <c r="FT50">
        <v>16.881273743309947</v>
      </c>
      <c r="FU50">
        <v>17.013514522133164</v>
      </c>
      <c r="FV50">
        <v>17.047009617287809</v>
      </c>
      <c r="FW50">
        <v>16.944824478555216</v>
      </c>
      <c r="FX50">
        <v>16.973342019568573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4.2594689816129501</v>
      </c>
      <c r="GG50">
        <v>15.576803886547996</v>
      </c>
      <c r="GH50">
        <v>17.519834763828008</v>
      </c>
      <c r="GI50">
        <v>17.453964129721353</v>
      </c>
      <c r="GJ50">
        <v>17.509329955256593</v>
      </c>
      <c r="GK50">
        <v>17.284754223435183</v>
      </c>
      <c r="GL50">
        <v>17.412645170050787</v>
      </c>
      <c r="GM50">
        <v>17.35623836232028</v>
      </c>
      <c r="GN50">
        <v>17.371981791683179</v>
      </c>
      <c r="GO50">
        <v>17.214787178740448</v>
      </c>
      <c r="GP50">
        <v>17.221102091908449</v>
      </c>
      <c r="GQ50">
        <v>17.381783776023823</v>
      </c>
      <c r="GR50">
        <v>17.20932821088735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5.0769852971620066</v>
      </c>
      <c r="HA50">
        <v>12.796317358883099</v>
      </c>
      <c r="HB50">
        <v>18.203360851206853</v>
      </c>
      <c r="HC50">
        <v>18.311129651247391</v>
      </c>
      <c r="HD50">
        <v>18.283797614101221</v>
      </c>
      <c r="HE50">
        <v>18.291857908836246</v>
      </c>
      <c r="HF50">
        <v>18.37516459926691</v>
      </c>
      <c r="HG50">
        <v>18.260998282326632</v>
      </c>
      <c r="HH50">
        <v>18.155140484568349</v>
      </c>
      <c r="HI50">
        <v>18.316120536300929</v>
      </c>
      <c r="HJ50">
        <v>18.200096574230162</v>
      </c>
      <c r="HK50">
        <v>18.384142134493448</v>
      </c>
      <c r="HL50">
        <v>18.438428441998528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8.2067342911362413</v>
      </c>
      <c r="HV50">
        <v>17.807644397238697</v>
      </c>
      <c r="HW50">
        <v>19.140178237676523</v>
      </c>
      <c r="HX50">
        <v>19.328077207344734</v>
      </c>
      <c r="HY50">
        <v>19.285142192027248</v>
      </c>
      <c r="HZ50">
        <v>19.032530325568462</v>
      </c>
      <c r="IA50">
        <v>18.911002935556123</v>
      </c>
      <c r="IB50">
        <v>18.661413157116002</v>
      </c>
      <c r="IC50">
        <v>18.984565541412774</v>
      </c>
      <c r="ID50">
        <v>18.954976389213467</v>
      </c>
      <c r="IE50">
        <v>18.6737240031418</v>
      </c>
      <c r="IF50">
        <v>18.969746658123164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5.1713004101891462</v>
      </c>
      <c r="IP50">
        <v>13.418442595755941</v>
      </c>
      <c r="IQ50">
        <v>19.264540648863289</v>
      </c>
      <c r="IR50">
        <v>19.26806828480926</v>
      </c>
      <c r="IS50">
        <v>19.57636910070589</v>
      </c>
      <c r="IT50">
        <v>19.478458011038573</v>
      </c>
      <c r="IU50">
        <v>19.462750916086321</v>
      </c>
      <c r="IV50">
        <v>19.312285523292356</v>
      </c>
      <c r="IW50">
        <v>19.407858748295496</v>
      </c>
      <c r="IX50">
        <v>19.330173686417304</v>
      </c>
      <c r="IY50">
        <v>19.271455124213311</v>
      </c>
      <c r="IZ50">
        <v>19.503272422972902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1.5492434873705079</v>
      </c>
      <c r="JJ50">
        <v>10.048744557106435</v>
      </c>
      <c r="JK50">
        <v>18.414626907893805</v>
      </c>
      <c r="JL50">
        <v>20.119382387706924</v>
      </c>
      <c r="JM50">
        <v>20.555676107425011</v>
      </c>
      <c r="JN50">
        <v>20.456843894792375</v>
      </c>
      <c r="JO50">
        <v>20.081651563054301</v>
      </c>
      <c r="JP50">
        <v>20.378121126443563</v>
      </c>
      <c r="JQ50">
        <v>20.072114735296985</v>
      </c>
      <c r="JR50">
        <v>20.117234700888886</v>
      </c>
      <c r="JS50">
        <v>20.295837620829953</v>
      </c>
      <c r="JT50">
        <v>20.381595759933845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7.481969370879316</v>
      </c>
      <c r="KE50">
        <v>15.550915927106963</v>
      </c>
      <c r="KF50">
        <v>20.984003347384892</v>
      </c>
      <c r="KG50">
        <v>21.411969970886915</v>
      </c>
      <c r="KH50">
        <v>21.274452153725182</v>
      </c>
      <c r="KI50">
        <v>21.036879475697408</v>
      </c>
      <c r="KJ50">
        <v>20.928933842725673</v>
      </c>
      <c r="KK50">
        <v>20.755033262711539</v>
      </c>
      <c r="KL50">
        <v>21.0575773242286</v>
      </c>
      <c r="KM50">
        <v>21.07169025094095</v>
      </c>
      <c r="KN50">
        <v>20.902622893465658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2.1503583522226104</v>
      </c>
      <c r="KY50">
        <v>10.125444479880924</v>
      </c>
      <c r="KZ50">
        <v>20.017731950490489</v>
      </c>
      <c r="LA50">
        <v>21.272477110647014</v>
      </c>
      <c r="LB50">
        <v>21.302361230690899</v>
      </c>
      <c r="LC50">
        <v>21.040172865139642</v>
      </c>
      <c r="LD50">
        <v>21.532887196787023</v>
      </c>
      <c r="LE50">
        <v>21.154441855254017</v>
      </c>
      <c r="LF50">
        <v>21.37469470061518</v>
      </c>
      <c r="LG50">
        <v>21.625130094003556</v>
      </c>
      <c r="LH50">
        <v>21.498227697153666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7.6918481086645203</v>
      </c>
      <c r="LT50">
        <v>13.105264355342694</v>
      </c>
      <c r="LU50">
        <v>20.991359971123448</v>
      </c>
      <c r="LV50">
        <v>22.657187810586798</v>
      </c>
      <c r="LW50">
        <v>22.081787317912948</v>
      </c>
      <c r="LX50">
        <v>21.946322270978023</v>
      </c>
      <c r="LY50">
        <v>22.730865759250111</v>
      </c>
      <c r="LZ50">
        <v>22.309725205401108</v>
      </c>
      <c r="MA50">
        <v>22.054600238606621</v>
      </c>
      <c r="MB50">
        <v>21.93906035009816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0.67970107609088615</v>
      </c>
      <c r="MN50">
        <v>6.3651768117281007</v>
      </c>
      <c r="MO50">
        <v>16.207155144816557</v>
      </c>
      <c r="MP50">
        <v>22.454169341650775</v>
      </c>
      <c r="MQ50">
        <v>22.944295481244559</v>
      </c>
      <c r="MR50">
        <v>22.891905664357534</v>
      </c>
      <c r="MS50">
        <v>22.664898331210534</v>
      </c>
      <c r="MT50">
        <v>22.924545983806659</v>
      </c>
      <c r="MU50">
        <v>22.845498266503611</v>
      </c>
      <c r="MV50">
        <v>22.81466796666621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2.3285585709216181</v>
      </c>
      <c r="NI50">
        <v>7.4425285635021918</v>
      </c>
      <c r="NJ50">
        <v>16.683383677986587</v>
      </c>
      <c r="NK50">
        <v>22.227811255743845</v>
      </c>
      <c r="NL50">
        <v>23.306320728911675</v>
      </c>
      <c r="NM50">
        <v>23.367392741835801</v>
      </c>
      <c r="NN50">
        <v>23.606453848068366</v>
      </c>
      <c r="NO50">
        <v>23.365878653254356</v>
      </c>
      <c r="NP50">
        <v>23.638502685483832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4.2974842231921189</v>
      </c>
      <c r="OD50">
        <v>8.5057877206154568</v>
      </c>
      <c r="OE50">
        <v>17.124692860265768</v>
      </c>
      <c r="OF50">
        <v>23.551400995685803</v>
      </c>
      <c r="OG50">
        <v>24.068644294728674</v>
      </c>
      <c r="OH50">
        <v>24.132358673177347</v>
      </c>
      <c r="OI50">
        <v>24.133760290789812</v>
      </c>
      <c r="OJ50">
        <v>24.10705524093634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6.0588921950016541</v>
      </c>
      <c r="OY50">
        <v>10.50284518028497</v>
      </c>
      <c r="OZ50">
        <v>17.577684719364619</v>
      </c>
      <c r="PA50">
        <v>23.728372261443091</v>
      </c>
      <c r="PB50">
        <v>24.913988520681603</v>
      </c>
      <c r="PC50">
        <v>25.157022559398555</v>
      </c>
      <c r="PD50">
        <v>24.893071615188987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6.4303193404987651</v>
      </c>
      <c r="PT50">
        <v>9.2897770584217678</v>
      </c>
      <c r="PU50">
        <v>18.633924847019991</v>
      </c>
      <c r="PV50">
        <v>23.571581892732187</v>
      </c>
      <c r="PW50">
        <v>25.542347008152156</v>
      </c>
      <c r="PX50">
        <v>25.666736110488987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0.2066466464480837</v>
      </c>
      <c r="QN50">
        <v>6.2948263089977203</v>
      </c>
      <c r="QO50">
        <v>11.333331272363207</v>
      </c>
      <c r="QP50">
        <v>18.099388671956348</v>
      </c>
      <c r="QQ50">
        <v>24.164338103901397</v>
      </c>
      <c r="QR50">
        <v>25.82025224645886</v>
      </c>
      <c r="QS50" s="102" t="s">
        <v>87</v>
      </c>
      <c r="SF50" s="41"/>
      <c r="SG50" s="41"/>
      <c r="SH50" s="41"/>
      <c r="SI50" s="41"/>
      <c r="SJ50" s="41"/>
      <c r="SK50" s="41"/>
      <c r="SL50" s="41"/>
      <c r="SM50" s="41"/>
      <c r="SN50" s="41"/>
      <c r="SO50" s="41"/>
      <c r="SP50" s="41"/>
      <c r="SQ50" s="41"/>
      <c r="SR50" s="41"/>
      <c r="SS50" s="41"/>
      <c r="ST50" s="41"/>
      <c r="SU50" s="41"/>
      <c r="SV50" s="41"/>
      <c r="SW50" s="41"/>
      <c r="SX50" s="41"/>
      <c r="SY50" s="41"/>
      <c r="SZ50" s="41"/>
      <c r="TA50" s="41"/>
      <c r="TB50" s="41"/>
      <c r="TC50" s="41"/>
      <c r="TD50" s="41"/>
      <c r="TE50" s="41"/>
      <c r="TF50" s="41"/>
      <c r="TG50" s="41"/>
      <c r="TH50" s="41"/>
    </row>
    <row r="51" spans="1:528" x14ac:dyDescent="0.3">
      <c r="A51">
        <v>0</v>
      </c>
      <c r="B51">
        <v>0</v>
      </c>
      <c r="C51">
        <v>5.6829359033501881</v>
      </c>
      <c r="D51">
        <v>11.780917774741667</v>
      </c>
      <c r="E51">
        <v>14.501238662346999</v>
      </c>
      <c r="F51">
        <v>17.21526915673271</v>
      </c>
      <c r="G51">
        <v>19.54854915419341</v>
      </c>
      <c r="H51">
        <v>19.609066906777908</v>
      </c>
      <c r="I51">
        <v>19.727156458654459</v>
      </c>
      <c r="J51">
        <v>19.545910620953144</v>
      </c>
      <c r="K51">
        <v>19.707108748858264</v>
      </c>
      <c r="L51">
        <v>19.816365016198482</v>
      </c>
      <c r="M51">
        <v>19.813632296583638</v>
      </c>
      <c r="N51">
        <v>19.807095065279917</v>
      </c>
      <c r="O51">
        <v>19.428761532699735</v>
      </c>
      <c r="P51">
        <v>19.650451058401703</v>
      </c>
      <c r="Q51">
        <v>19.52177211774066</v>
      </c>
      <c r="R51">
        <v>19.520273847758283</v>
      </c>
      <c r="S51">
        <v>19.459614062859874</v>
      </c>
      <c r="T51">
        <v>19.672532013180518</v>
      </c>
      <c r="U51">
        <v>0</v>
      </c>
      <c r="V51">
        <v>0</v>
      </c>
      <c r="W51">
        <v>0</v>
      </c>
      <c r="X51">
        <v>9.5761936982874616</v>
      </c>
      <c r="Y51">
        <v>15.776994977463215</v>
      </c>
      <c r="Z51">
        <v>18.507520567406736</v>
      </c>
      <c r="AA51">
        <v>21.456731233984023</v>
      </c>
      <c r="AB51">
        <v>24.080472502149302</v>
      </c>
      <c r="AC51">
        <v>26.241382922363996</v>
      </c>
      <c r="AD51">
        <v>27.022379623842845</v>
      </c>
      <c r="AE51">
        <v>26.682824439223008</v>
      </c>
      <c r="AF51">
        <v>26.770223352083281</v>
      </c>
      <c r="AG51">
        <v>26.631494727300737</v>
      </c>
      <c r="AH51">
        <v>26.644963590667814</v>
      </c>
      <c r="AI51">
        <v>26.538793741646028</v>
      </c>
      <c r="AJ51">
        <v>26.392493792925013</v>
      </c>
      <c r="AK51">
        <v>26.571220986145939</v>
      </c>
      <c r="AL51">
        <v>26.602043730561963</v>
      </c>
      <c r="AM51">
        <v>26.510805542018922</v>
      </c>
      <c r="AN51">
        <v>26.904824532679424</v>
      </c>
      <c r="AO51">
        <v>0</v>
      </c>
      <c r="AP51">
        <v>0</v>
      </c>
      <c r="AQ51">
        <v>0</v>
      </c>
      <c r="AR51">
        <v>0</v>
      </c>
      <c r="AS51">
        <v>15.211800380884728</v>
      </c>
      <c r="AT51">
        <v>20.237073071598385</v>
      </c>
      <c r="AU51">
        <v>22.951849493895235</v>
      </c>
      <c r="AV51">
        <v>25.824258299881876</v>
      </c>
      <c r="AW51">
        <v>28.639878698719443</v>
      </c>
      <c r="AX51">
        <v>31.433544511708757</v>
      </c>
      <c r="AY51">
        <v>33.819419561468173</v>
      </c>
      <c r="AZ51">
        <v>34.081205922822534</v>
      </c>
      <c r="BA51">
        <v>33.595861292461237</v>
      </c>
      <c r="BB51">
        <v>34.281283824992919</v>
      </c>
      <c r="BC51">
        <v>33.557445542673292</v>
      </c>
      <c r="BD51">
        <v>34.111504561561851</v>
      </c>
      <c r="BE51">
        <v>33.434376305934585</v>
      </c>
      <c r="BF51">
        <v>33.891093988030256</v>
      </c>
      <c r="BG51">
        <v>33.978477522017513</v>
      </c>
      <c r="BH51">
        <v>33.685468820889383</v>
      </c>
      <c r="BI51">
        <v>0</v>
      </c>
      <c r="BJ51">
        <v>0</v>
      </c>
      <c r="BK51">
        <v>0</v>
      </c>
      <c r="BL51">
        <v>0</v>
      </c>
      <c r="BM51">
        <v>10.647744468590146</v>
      </c>
      <c r="BN51">
        <v>20.624962821329799</v>
      </c>
      <c r="BO51">
        <v>24.551490197387501</v>
      </c>
      <c r="BP51">
        <v>27.260740968240601</v>
      </c>
      <c r="BQ51">
        <v>30.277185930775492</v>
      </c>
      <c r="BR51">
        <v>33.136209293357545</v>
      </c>
      <c r="BS51">
        <v>35.845927773254743</v>
      </c>
      <c r="BT51">
        <v>38.615438696997387</v>
      </c>
      <c r="BU51">
        <v>41.004736039422106</v>
      </c>
      <c r="BV51">
        <v>41.196135233432315</v>
      </c>
      <c r="BW51">
        <v>40.407542485364559</v>
      </c>
      <c r="BX51">
        <v>40.91751199810146</v>
      </c>
      <c r="BY51">
        <v>40.83110420586442</v>
      </c>
      <c r="BZ51">
        <v>40.534833737885307</v>
      </c>
      <c r="CA51">
        <v>40.694117826556088</v>
      </c>
      <c r="CB51">
        <v>40.570356726476447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15.477596630664848</v>
      </c>
      <c r="CI51">
        <v>25.891575071594637</v>
      </c>
      <c r="CJ51">
        <v>29.106761260281431</v>
      </c>
      <c r="CK51">
        <v>32.095448890099881</v>
      </c>
      <c r="CL51">
        <v>34.791073471008055</v>
      </c>
      <c r="CM51">
        <v>37.717506146753315</v>
      </c>
      <c r="CN51">
        <v>40.650401304306271</v>
      </c>
      <c r="CO51">
        <v>43.258773216942402</v>
      </c>
      <c r="CP51">
        <v>45.747223108400611</v>
      </c>
      <c r="CQ51">
        <v>47.242179592285076</v>
      </c>
      <c r="CR51">
        <v>48.266839580805978</v>
      </c>
      <c r="CS51">
        <v>47.790398419184427</v>
      </c>
      <c r="CT51">
        <v>47.705283503191296</v>
      </c>
      <c r="CU51">
        <v>47.561203930113777</v>
      </c>
      <c r="CV51">
        <v>47.88516859082474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13.998676694276979</v>
      </c>
      <c r="DC51">
        <v>24.363639446357606</v>
      </c>
      <c r="DD51">
        <v>30.129342887595204</v>
      </c>
      <c r="DE51">
        <v>33.293879238274059</v>
      </c>
      <c r="DF51">
        <v>36.273511211039562</v>
      </c>
      <c r="DG51">
        <v>38.901957448131483</v>
      </c>
      <c r="DH51">
        <v>41.947711289040768</v>
      </c>
      <c r="DI51">
        <v>44.868069483067558</v>
      </c>
      <c r="DJ51">
        <v>47.693811993210723</v>
      </c>
      <c r="DK51">
        <v>50.11683358689222</v>
      </c>
      <c r="DL51">
        <v>51.895414423239338</v>
      </c>
      <c r="DM51">
        <v>52.366689530014526</v>
      </c>
      <c r="DN51">
        <v>52.799776758593872</v>
      </c>
      <c r="DO51">
        <v>52.960630242570424</v>
      </c>
      <c r="DP51">
        <v>53.1012778355162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20.192959955677598</v>
      </c>
      <c r="DX51">
        <v>29.593051386881495</v>
      </c>
      <c r="DY51">
        <v>33.174674429814907</v>
      </c>
      <c r="DZ51">
        <v>36.015229670500666</v>
      </c>
      <c r="EA51">
        <v>38.636059050494381</v>
      </c>
      <c r="EB51">
        <v>41.606519399914916</v>
      </c>
      <c r="EC51">
        <v>44.715284833891964</v>
      </c>
      <c r="ED51">
        <v>47.488584670952669</v>
      </c>
      <c r="EE51">
        <v>49.812364182234703</v>
      </c>
      <c r="EF51">
        <v>52.401843279190523</v>
      </c>
      <c r="EG51">
        <v>54.91148175932144</v>
      </c>
      <c r="EH51">
        <v>55.019228141288515</v>
      </c>
      <c r="EI51">
        <v>55.541596980611274</v>
      </c>
      <c r="EJ51">
        <v>55.265214308727003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18.219833125622586</v>
      </c>
      <c r="ER51">
        <v>28.688020168729039</v>
      </c>
      <c r="ES51">
        <v>33.081375886345434</v>
      </c>
      <c r="ET51">
        <v>36.069848780281497</v>
      </c>
      <c r="EU51">
        <v>39.106164852684294</v>
      </c>
      <c r="EV51">
        <v>41.712975685506059</v>
      </c>
      <c r="EW51">
        <v>44.999787935333245</v>
      </c>
      <c r="EX51">
        <v>47.61627458473793</v>
      </c>
      <c r="EY51">
        <v>49.737516574328758</v>
      </c>
      <c r="EZ51">
        <v>53.107442709439958</v>
      </c>
      <c r="FA51">
        <v>55.587439339256285</v>
      </c>
      <c r="FB51">
        <v>57.312790935595288</v>
      </c>
      <c r="FC51">
        <v>57.939807976051867</v>
      </c>
      <c r="FD51">
        <v>58.028955510532107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14.740703079184138</v>
      </c>
      <c r="FL51">
        <v>25.530907046568203</v>
      </c>
      <c r="FM51">
        <v>33.078916227856816</v>
      </c>
      <c r="FN51">
        <v>36.226274424168686</v>
      </c>
      <c r="FO51">
        <v>39.263346451303363</v>
      </c>
      <c r="FP51">
        <v>42.057711232369044</v>
      </c>
      <c r="FQ51">
        <v>44.926382781124431</v>
      </c>
      <c r="FR51">
        <v>47.832304414506872</v>
      </c>
      <c r="FS51">
        <v>49.945858979422646</v>
      </c>
      <c r="FT51">
        <v>52.968777717092728</v>
      </c>
      <c r="FU51">
        <v>55.987973946255515</v>
      </c>
      <c r="FV51">
        <v>58.462606051714069</v>
      </c>
      <c r="FW51">
        <v>60.4015315511135</v>
      </c>
      <c r="FX51">
        <v>61.229050087345101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19.499012779476331</v>
      </c>
      <c r="GG51">
        <v>31.352457496727038</v>
      </c>
      <c r="GH51">
        <v>35.384540658502466</v>
      </c>
      <c r="GI51">
        <v>38.224736343243052</v>
      </c>
      <c r="GJ51">
        <v>41.152592782954223</v>
      </c>
      <c r="GK51">
        <v>43.662708306405939</v>
      </c>
      <c r="GL51">
        <v>46.735569901318883</v>
      </c>
      <c r="GM51">
        <v>49.394315496952856</v>
      </c>
      <c r="GN51">
        <v>52.14697715112316</v>
      </c>
      <c r="GO51">
        <v>54.710325805935554</v>
      </c>
      <c r="GP51">
        <v>57.539730640020373</v>
      </c>
      <c r="GQ51">
        <v>60.496194779254111</v>
      </c>
      <c r="GR51">
        <v>61.556924086195352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19.077167574578269</v>
      </c>
      <c r="HA51">
        <v>28.988907183392786</v>
      </c>
      <c r="HB51">
        <v>35.537352037007807</v>
      </c>
      <c r="HC51">
        <v>38.398724620493553</v>
      </c>
      <c r="HD51">
        <v>41.149617955185597</v>
      </c>
      <c r="HE51">
        <v>43.966152221200424</v>
      </c>
      <c r="HF51">
        <v>46.914477325601368</v>
      </c>
      <c r="HG51">
        <v>49.447501835512107</v>
      </c>
      <c r="HH51">
        <v>52.025678001166362</v>
      </c>
      <c r="HI51">
        <v>55.177505180623108</v>
      </c>
      <c r="HJ51">
        <v>57.844466620807594</v>
      </c>
      <c r="HK51">
        <v>60.875857764818392</v>
      </c>
      <c r="HL51">
        <v>63.691346630006656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14.27210736743821</v>
      </c>
      <c r="HU51">
        <v>24.404023743199019</v>
      </c>
      <c r="HV51">
        <v>34.761309276905401</v>
      </c>
      <c r="HW51">
        <v>38.427365281602619</v>
      </c>
      <c r="HX51">
        <v>41.464431602274317</v>
      </c>
      <c r="HY51">
        <v>44.169173850361432</v>
      </c>
      <c r="HZ51">
        <v>46.74523098979553</v>
      </c>
      <c r="IA51">
        <v>49.208531440327526</v>
      </c>
      <c r="IB51">
        <v>51.63288078802848</v>
      </c>
      <c r="IC51">
        <v>54.765760021728468</v>
      </c>
      <c r="ID51">
        <v>57.611880146420262</v>
      </c>
      <c r="IE51">
        <v>60.316002532332206</v>
      </c>
      <c r="IF51">
        <v>63.302429374737521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20.467075312823741</v>
      </c>
      <c r="IP51">
        <v>30.512295841908941</v>
      </c>
      <c r="IQ51">
        <v>37.05271723708988</v>
      </c>
      <c r="IR51">
        <v>39.713889562432151</v>
      </c>
      <c r="IS51">
        <v>42.956778315860667</v>
      </c>
      <c r="IT51">
        <v>45.591158867606147</v>
      </c>
      <c r="IU51">
        <v>48.123220289967705</v>
      </c>
      <c r="IV51">
        <v>50.682703933997793</v>
      </c>
      <c r="IW51">
        <v>53.621271911821658</v>
      </c>
      <c r="IX51">
        <v>56.227789726361259</v>
      </c>
      <c r="IY51">
        <v>58.943480648295974</v>
      </c>
      <c r="IZ51">
        <v>62.127693977035854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17.077332972776947</v>
      </c>
      <c r="JJ51">
        <v>27.400721558060734</v>
      </c>
      <c r="JK51">
        <v>36.189809481273223</v>
      </c>
      <c r="JL51">
        <v>39.982154134673777</v>
      </c>
      <c r="JM51">
        <v>43.243354080385977</v>
      </c>
      <c r="JN51">
        <v>45.919293896293865</v>
      </c>
      <c r="JO51">
        <v>47.850133763255464</v>
      </c>
      <c r="JP51">
        <v>51.024530270927947</v>
      </c>
      <c r="JQ51">
        <v>53.364254688567939</v>
      </c>
      <c r="JR51">
        <v>56.099383745281266</v>
      </c>
      <c r="JS51">
        <v>59.085916776744249</v>
      </c>
      <c r="JT51">
        <v>61.873785282318444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24.697080110886311</v>
      </c>
      <c r="KE51">
        <v>33.921723859849187</v>
      </c>
      <c r="KF51">
        <v>40.037323827641288</v>
      </c>
      <c r="KG51">
        <v>43.04954024829015</v>
      </c>
      <c r="KH51">
        <v>45.689173070139141</v>
      </c>
      <c r="KI51">
        <v>47.807553875845748</v>
      </c>
      <c r="KJ51">
        <v>50.362736451478398</v>
      </c>
      <c r="KK51">
        <v>52.817532056929579</v>
      </c>
      <c r="KL51">
        <v>55.950238212143631</v>
      </c>
      <c r="KM51">
        <v>58.657432011915745</v>
      </c>
      <c r="KN51">
        <v>61.07378869989234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18.217785533555098</v>
      </c>
      <c r="KY51">
        <v>28.466357017339551</v>
      </c>
      <c r="KZ51">
        <v>37.962023597160162</v>
      </c>
      <c r="LA51">
        <v>41.200585938638142</v>
      </c>
      <c r="LB51">
        <v>43.959399624187036</v>
      </c>
      <c r="LC51">
        <v>46.098010049072826</v>
      </c>
      <c r="LD51">
        <v>49.359529025608353</v>
      </c>
      <c r="LE51">
        <v>51.472399080368909</v>
      </c>
      <c r="LF51">
        <v>54.443834872461309</v>
      </c>
      <c r="LG51">
        <v>57.406552538722075</v>
      </c>
      <c r="LH51">
        <v>59.871774128628353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24.934647715973693</v>
      </c>
      <c r="LT51">
        <v>32.326471582638675</v>
      </c>
      <c r="LU51">
        <v>40.18596023049043</v>
      </c>
      <c r="LV51">
        <v>43.816006969431136</v>
      </c>
      <c r="LW51">
        <v>45.550584341409902</v>
      </c>
      <c r="LX51">
        <v>48.003963079486404</v>
      </c>
      <c r="LY51">
        <v>51.587458839732463</v>
      </c>
      <c r="LZ51">
        <v>53.696410448930962</v>
      </c>
      <c r="MA51">
        <v>55.835449463255166</v>
      </c>
      <c r="MB51">
        <v>58.337449038978733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17.56482592810541</v>
      </c>
      <c r="MN51">
        <v>25.230372878814457</v>
      </c>
      <c r="MO51">
        <v>35.91087861752451</v>
      </c>
      <c r="MP51">
        <v>42.789858291892585</v>
      </c>
      <c r="MQ51">
        <v>44.631672619603137</v>
      </c>
      <c r="MR51">
        <v>47.06949417772362</v>
      </c>
      <c r="MS51">
        <v>49.424253519798022</v>
      </c>
      <c r="MT51">
        <v>52.113480456864274</v>
      </c>
      <c r="MU51">
        <v>54.673142950830467</v>
      </c>
      <c r="MV51">
        <v>57.27349605074884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19.449713882493807</v>
      </c>
      <c r="NI51">
        <v>26.435014008686174</v>
      </c>
      <c r="NJ51">
        <v>36.849533504191712</v>
      </c>
      <c r="NK51">
        <v>42.086786130201297</v>
      </c>
      <c r="NL51">
        <v>44.933789924983202</v>
      </c>
      <c r="NM51">
        <v>47.457065846300686</v>
      </c>
      <c r="NN51">
        <v>50.272113439590342</v>
      </c>
      <c r="NO51">
        <v>52.494061751859668</v>
      </c>
      <c r="NP51">
        <v>55.273602732473464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22.32740964177081</v>
      </c>
      <c r="OD51">
        <v>28.529531307425334</v>
      </c>
      <c r="OE51">
        <v>37.917541085632429</v>
      </c>
      <c r="OF51">
        <v>43.866984379562375</v>
      </c>
      <c r="OG51">
        <v>46.339033237114627</v>
      </c>
      <c r="OH51">
        <v>48.667689019383864</v>
      </c>
      <c r="OI51">
        <v>51.152220849639271</v>
      </c>
      <c r="OJ51">
        <v>53.465869024413408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24.58941025560452</v>
      </c>
      <c r="OY51">
        <v>30.567031770113747</v>
      </c>
      <c r="OZ51">
        <v>38.909622248108974</v>
      </c>
      <c r="PA51">
        <v>44.670731615528197</v>
      </c>
      <c r="PB51">
        <v>47.371828992380692</v>
      </c>
      <c r="PC51">
        <v>50.067315803878422</v>
      </c>
      <c r="PD51">
        <v>52.201521051439727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23.964029891353604</v>
      </c>
      <c r="PT51">
        <v>30.075710085397141</v>
      </c>
      <c r="PU51">
        <v>39.704464510986305</v>
      </c>
      <c r="PV51">
        <v>45.25036423974786</v>
      </c>
      <c r="PW51">
        <v>47.914809235175937</v>
      </c>
      <c r="PX51">
        <v>50.256255713481487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12.31812607390728</v>
      </c>
      <c r="QN51">
        <v>25.065299608449973</v>
      </c>
      <c r="QO51">
        <v>32.269333975471362</v>
      </c>
      <c r="QP51">
        <v>39.928945964441724</v>
      </c>
      <c r="QQ51">
        <v>45.043304193936855</v>
      </c>
      <c r="QR51">
        <v>48.466589569703174</v>
      </c>
      <c r="QS51" s="102" t="s">
        <v>814</v>
      </c>
    </row>
    <row r="52" spans="1:528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 s="102" t="s">
        <v>368</v>
      </c>
      <c r="QU52" t="s">
        <v>991</v>
      </c>
      <c r="QV52" t="s">
        <v>982</v>
      </c>
      <c r="QW52">
        <v>1</v>
      </c>
      <c r="QX52">
        <v>2</v>
      </c>
      <c r="QY52">
        <v>3</v>
      </c>
      <c r="QZ52">
        <v>4</v>
      </c>
      <c r="RA52">
        <v>5</v>
      </c>
      <c r="RB52">
        <v>6</v>
      </c>
      <c r="RC52">
        <v>7</v>
      </c>
      <c r="RD52">
        <v>8</v>
      </c>
      <c r="RE52">
        <v>9</v>
      </c>
      <c r="RF52">
        <v>10</v>
      </c>
      <c r="RG52">
        <v>11</v>
      </c>
      <c r="RH52">
        <v>12</v>
      </c>
      <c r="RI52">
        <v>13</v>
      </c>
      <c r="RJ52">
        <v>14</v>
      </c>
      <c r="RK52">
        <v>15</v>
      </c>
      <c r="RL52">
        <v>16</v>
      </c>
      <c r="RM52">
        <v>17</v>
      </c>
      <c r="RN52">
        <v>18</v>
      </c>
      <c r="RO52">
        <v>19</v>
      </c>
      <c r="RP52">
        <v>20</v>
      </c>
      <c r="RQ52" t="s">
        <v>1007</v>
      </c>
      <c r="RR52" t="s">
        <v>886</v>
      </c>
      <c r="RS52" t="s">
        <v>627</v>
      </c>
      <c r="RT52" t="s">
        <v>982</v>
      </c>
    </row>
    <row r="53" spans="1:528" x14ac:dyDescent="0.3">
      <c r="A53">
        <v>0</v>
      </c>
      <c r="B53">
        <v>0</v>
      </c>
      <c r="C53">
        <v>0.16298086619760985</v>
      </c>
      <c r="D53">
        <v>0</v>
      </c>
      <c r="E53">
        <v>0</v>
      </c>
      <c r="F53">
        <v>0</v>
      </c>
      <c r="G53">
        <v>1.5001338240476275E-4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3.058738008270644E-4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0.26915687889305961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3.5574505413891289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0.50594598149110848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1.3503944338405518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0.1190252615151149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1.1865696548504749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2.8984273521062351</v>
      </c>
      <c r="FL53">
        <v>0.23010911406996623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0.63626949227092211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0.46187883368269095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5.5932723522305636</v>
      </c>
      <c r="HU53">
        <v>0.16568082189883729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2.1220045064435804</v>
      </c>
      <c r="IP53">
        <v>0.14326008552335895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3.5510486971863084</v>
      </c>
      <c r="JJ53">
        <v>0.29993333963140811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4.946768784506288</v>
      </c>
      <c r="KE53">
        <v>0.68897112393869864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0.89783842192455243</v>
      </c>
      <c r="KY53">
        <v>1.0799646369989397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0.68154124914530911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0.59007951177553297</v>
      </c>
      <c r="MN53">
        <v>5.5287853767959838</v>
      </c>
      <c r="MO53">
        <v>0.4658678486666426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0.70956945768698521</v>
      </c>
      <c r="NI53">
        <v>0.73505851592373872</v>
      </c>
      <c r="NJ53">
        <v>0.90550326180489871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0.89511192261434913</v>
      </c>
      <c r="OE53">
        <v>0.30882984638325339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0.94615138045793723</v>
      </c>
      <c r="OY53">
        <v>0.50506795580058117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1.1596841284737343</v>
      </c>
      <c r="PT53">
        <v>0.30284832155142738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0.58855373243981191</v>
      </c>
      <c r="QO53">
        <v>0.70017650438330292</v>
      </c>
      <c r="QP53">
        <v>0.72294777415855305</v>
      </c>
      <c r="QQ53">
        <v>0</v>
      </c>
      <c r="QR53">
        <v>0</v>
      </c>
      <c r="QS53" s="102" t="s">
        <v>89</v>
      </c>
      <c r="QU53">
        <v>1</v>
      </c>
      <c r="QV53" s="35">
        <v>0.1</v>
      </c>
      <c r="QW53">
        <f t="shared" ref="QW53:RC53" si="48">A$60</f>
        <v>0</v>
      </c>
      <c r="QX53">
        <f t="shared" si="48"/>
        <v>0</v>
      </c>
      <c r="QY53">
        <f t="shared" si="48"/>
        <v>5.3064857838566386</v>
      </c>
      <c r="QZ53">
        <f t="shared" si="48"/>
        <v>11.895879294472541</v>
      </c>
      <c r="RA53">
        <f t="shared" si="48"/>
        <v>14.597147953864662</v>
      </c>
      <c r="RB53">
        <f t="shared" si="48"/>
        <v>17.291059645546898</v>
      </c>
      <c r="RC53">
        <f t="shared" si="48"/>
        <v>19.577323472664009</v>
      </c>
      <c r="RD53">
        <f t="shared" ref="RD53:RP53" si="49">H$60</f>
        <v>19.515627108585122</v>
      </c>
      <c r="RE53">
        <f t="shared" si="49"/>
        <v>19.665972785935857</v>
      </c>
      <c r="RF53">
        <f t="shared" si="49"/>
        <v>19.48567084697126</v>
      </c>
      <c r="RG53">
        <f t="shared" si="49"/>
        <v>19.691766890869857</v>
      </c>
      <c r="RH53">
        <f t="shared" si="49"/>
        <v>19.834610845128498</v>
      </c>
      <c r="RI53">
        <f t="shared" si="49"/>
        <v>19.783629280785114</v>
      </c>
      <c r="RJ53">
        <f t="shared" si="49"/>
        <v>19.794284294092172</v>
      </c>
      <c r="RK53">
        <f t="shared" si="49"/>
        <v>19.409881398346158</v>
      </c>
      <c r="RL53">
        <f t="shared" si="49"/>
        <v>19.702156941213197</v>
      </c>
      <c r="RM53">
        <f t="shared" si="49"/>
        <v>19.478597568053505</v>
      </c>
      <c r="RN53">
        <f t="shared" si="49"/>
        <v>19.48449212002398</v>
      </c>
      <c r="RO53">
        <f t="shared" si="49"/>
        <v>19.395233858975043</v>
      </c>
      <c r="RP53">
        <f t="shared" si="49"/>
        <v>19.668135386680284</v>
      </c>
      <c r="RR53">
        <f>(119469*RS53+56202)/10^4</f>
        <v>6.8148899999999992</v>
      </c>
      <c r="RS53" s="35">
        <v>0.1</v>
      </c>
      <c r="RT53">
        <f>0.02*RI53+0.98*RJ53</f>
        <v>19.794071193826031</v>
      </c>
    </row>
    <row r="54" spans="1:528" x14ac:dyDescent="0.3">
      <c r="A54">
        <v>0</v>
      </c>
      <c r="B54">
        <v>0</v>
      </c>
      <c r="C54">
        <v>0</v>
      </c>
      <c r="D54">
        <v>0.22543703299959705</v>
      </c>
      <c r="E54">
        <v>0.23895594625138528</v>
      </c>
      <c r="F54">
        <v>0.24599375839301074</v>
      </c>
      <c r="G54">
        <v>3.9765109144145466E-2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0.60603885157509763</v>
      </c>
      <c r="Z54">
        <v>0.62725204150890645</v>
      </c>
      <c r="AA54">
        <v>0.56663940441859895</v>
      </c>
      <c r="AB54">
        <v>0.57087009914908526</v>
      </c>
      <c r="AC54">
        <v>0.16762102818811223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0.26593558166454517</v>
      </c>
      <c r="AT54">
        <v>0.96460621859461781</v>
      </c>
      <c r="AU54">
        <v>1.0059227702480633</v>
      </c>
      <c r="AV54">
        <v>0.99107479228157447</v>
      </c>
      <c r="AW54">
        <v>0.99669108215365565</v>
      </c>
      <c r="AX54">
        <v>0.77204171823001189</v>
      </c>
      <c r="AY54">
        <v>0.22534068639370061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0.46710984854833881</v>
      </c>
      <c r="BO54">
        <v>1.3210277397112813</v>
      </c>
      <c r="BP54">
        <v>1.3749434398779838</v>
      </c>
      <c r="BQ54">
        <v>1.3187713776584509</v>
      </c>
      <c r="BR54">
        <v>1.3162169860263191</v>
      </c>
      <c r="BS54">
        <v>1.3709596889902393</v>
      </c>
      <c r="BT54">
        <v>1.0143746572728951</v>
      </c>
      <c r="BU54">
        <v>0.31949388938728285</v>
      </c>
      <c r="BV54">
        <v>6.0080810327941148E-3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1.4550086730916587</v>
      </c>
      <c r="CJ54">
        <v>1.6993387949041536</v>
      </c>
      <c r="CK54">
        <v>1.6720969947860325</v>
      </c>
      <c r="CL54">
        <v>1.7240629878357623</v>
      </c>
      <c r="CM54">
        <v>1.7036983654020574</v>
      </c>
      <c r="CN54">
        <v>1.7000736346424383</v>
      </c>
      <c r="CO54">
        <v>1.7053346675185219</v>
      </c>
      <c r="CP54">
        <v>0.9925475611712905</v>
      </c>
      <c r="CQ54">
        <v>0.21888206651279574</v>
      </c>
      <c r="CR54">
        <v>2.2978189678758101E-2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0.71850561901503396</v>
      </c>
      <c r="DD54">
        <v>1.9363566373128012</v>
      </c>
      <c r="DE54">
        <v>1.8574922863546095</v>
      </c>
      <c r="DF54">
        <v>1.8320599048002535</v>
      </c>
      <c r="DG54">
        <v>1.9127745878944145</v>
      </c>
      <c r="DH54">
        <v>1.8679048943969829</v>
      </c>
      <c r="DI54">
        <v>1.8493954845243599</v>
      </c>
      <c r="DJ54">
        <v>1.7363785677215575</v>
      </c>
      <c r="DK54">
        <v>1.4204397582418662</v>
      </c>
      <c r="DL54">
        <v>0.42568371359842716</v>
      </c>
      <c r="DM54">
        <v>0.12765813089027303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0.13474804931046316</v>
      </c>
      <c r="DX54">
        <v>2.2981087798194886</v>
      </c>
      <c r="DY54">
        <v>2.4896318612925858</v>
      </c>
      <c r="DZ54">
        <v>2.5001831246265773</v>
      </c>
      <c r="EA54">
        <v>2.5866851230132846</v>
      </c>
      <c r="EB54">
        <v>2.5695218742522634</v>
      </c>
      <c r="EC54">
        <v>2.4977041345707671</v>
      </c>
      <c r="ED54">
        <v>2.5293675943510694</v>
      </c>
      <c r="EE54">
        <v>2.3568534783842985</v>
      </c>
      <c r="EF54">
        <v>1.7671134258489987</v>
      </c>
      <c r="EG54">
        <v>0.55868694978471389</v>
      </c>
      <c r="EH54">
        <v>0.14498903277516659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0.9841529092534862</v>
      </c>
      <c r="ES54">
        <v>3.0256559676748922</v>
      </c>
      <c r="ET54">
        <v>2.9945371248687183</v>
      </c>
      <c r="EU54">
        <v>2.9329655137918782</v>
      </c>
      <c r="EV54">
        <v>3.0238218388473723</v>
      </c>
      <c r="EW54">
        <v>2.904064255190582</v>
      </c>
      <c r="EX54">
        <v>2.9901391975543503</v>
      </c>
      <c r="EY54">
        <v>3.0344032964916368</v>
      </c>
      <c r="EZ54">
        <v>2.8231407574709153</v>
      </c>
      <c r="FA54">
        <v>2.1222523323270903</v>
      </c>
      <c r="FB54">
        <v>0.53412594282318859</v>
      </c>
      <c r="FC54">
        <v>0.17211303873664674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0.5738077541184391</v>
      </c>
      <c r="FM54">
        <v>3.3441986448492211</v>
      </c>
      <c r="FN54">
        <v>3.4386695302107495</v>
      </c>
      <c r="FO54">
        <v>3.392007016144297</v>
      </c>
      <c r="FP54">
        <v>3.4076884562890477</v>
      </c>
      <c r="FQ54">
        <v>3.4201871037969678</v>
      </c>
      <c r="FR54">
        <v>3.4213066288692215</v>
      </c>
      <c r="FS54">
        <v>3.4656458969059702</v>
      </c>
      <c r="FT54">
        <v>3.4152869034462854</v>
      </c>
      <c r="FU54">
        <v>3.1155816445717379</v>
      </c>
      <c r="FV54">
        <v>2.3792959014072088</v>
      </c>
      <c r="FW54">
        <v>0.70899168315590466</v>
      </c>
      <c r="FX54">
        <v>0.15686921281304514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3.9920508612388626E-2</v>
      </c>
      <c r="GG54">
        <v>3.0717643388391354</v>
      </c>
      <c r="GH54">
        <v>4.248765569700435</v>
      </c>
      <c r="GI54">
        <v>4.2441071892823574</v>
      </c>
      <c r="GJ54">
        <v>4.2296047961004</v>
      </c>
      <c r="GK54">
        <v>4.3378222617998876</v>
      </c>
      <c r="GL54">
        <v>4.2712785074247934</v>
      </c>
      <c r="GM54">
        <v>4.1406498938360699</v>
      </c>
      <c r="GN54">
        <v>4.1759834331164702</v>
      </c>
      <c r="GO54">
        <v>4.111929756879741</v>
      </c>
      <c r="GP54">
        <v>3.4278237075318891</v>
      </c>
      <c r="GQ54">
        <v>2.4444838084575848</v>
      </c>
      <c r="GR54">
        <v>0.64181665651295594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1.4068714466174403</v>
      </c>
      <c r="HB54">
        <v>4.4499746330630439</v>
      </c>
      <c r="HC54">
        <v>4.6648662797324407</v>
      </c>
      <c r="HD54">
        <v>4.7023851191216579</v>
      </c>
      <c r="HE54">
        <v>4.7130134689066185</v>
      </c>
      <c r="HF54">
        <v>4.6861666488300591</v>
      </c>
      <c r="HG54">
        <v>4.5865177583051322</v>
      </c>
      <c r="HH54">
        <v>4.6647042779810386</v>
      </c>
      <c r="HI54">
        <v>4.5560235849257955</v>
      </c>
      <c r="HJ54">
        <v>4.3886940425449765</v>
      </c>
      <c r="HK54">
        <v>3.7333849486086961</v>
      </c>
      <c r="HL54">
        <v>3.2196787250017671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0.75549256459369574</v>
      </c>
      <c r="HV54">
        <v>4.0656083736773097</v>
      </c>
      <c r="HW54">
        <v>5.1328871237998417</v>
      </c>
      <c r="HX54">
        <v>5.0776092693259676</v>
      </c>
      <c r="HY54">
        <v>5.1197093240717368</v>
      </c>
      <c r="HZ54">
        <v>5.1750922788239784</v>
      </c>
      <c r="IA54">
        <v>5.095514456616872</v>
      </c>
      <c r="IB54">
        <v>5.2006894823683139</v>
      </c>
      <c r="IC54">
        <v>5.1184953480750641</v>
      </c>
      <c r="ID54">
        <v>5.0929011292944812</v>
      </c>
      <c r="IE54">
        <v>4.5033907791688845</v>
      </c>
      <c r="IF54">
        <v>4.0060359010897555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1.6058267929956822</v>
      </c>
      <c r="IQ54">
        <v>5.6532609810300878</v>
      </c>
      <c r="IR54">
        <v>6.0275207601643421</v>
      </c>
      <c r="IS54">
        <v>5.8969501058492533</v>
      </c>
      <c r="IT54">
        <v>5.9413122928622002</v>
      </c>
      <c r="IU54">
        <v>5.8361783981049955</v>
      </c>
      <c r="IV54">
        <v>5.8876457901044343</v>
      </c>
      <c r="IW54">
        <v>5.8352388669946755</v>
      </c>
      <c r="IX54">
        <v>5.8784059842524785</v>
      </c>
      <c r="IY54">
        <v>5.8686406292045499</v>
      </c>
      <c r="IZ54">
        <v>5.1538679404789285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0.95896653991343483</v>
      </c>
      <c r="JK54">
        <v>5.0842166279190044</v>
      </c>
      <c r="JL54">
        <v>6.4416172354369419</v>
      </c>
      <c r="JM54">
        <v>6.3136679094813255</v>
      </c>
      <c r="JN54">
        <v>6.3271413258825859</v>
      </c>
      <c r="JO54">
        <v>6.3817867956580008</v>
      </c>
      <c r="JP54">
        <v>6.2535718839698511</v>
      </c>
      <c r="JQ54">
        <v>6.3555392833559434</v>
      </c>
      <c r="JR54">
        <v>6.3576466635140747</v>
      </c>
      <c r="JS54">
        <v>6.2876342183191785</v>
      </c>
      <c r="JT54">
        <v>6.2337876737634668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3.2282564582851551E-2</v>
      </c>
      <c r="KE54">
        <v>2.0112155380638201</v>
      </c>
      <c r="KF54">
        <v>6.2534355370454513</v>
      </c>
      <c r="KG54">
        <v>6.7572139152816781</v>
      </c>
      <c r="KH54">
        <v>6.7677348765706054</v>
      </c>
      <c r="KI54">
        <v>6.752951289726993</v>
      </c>
      <c r="KJ54">
        <v>6.7876751652980714</v>
      </c>
      <c r="KK54">
        <v>6.8493920089573184</v>
      </c>
      <c r="KL54">
        <v>6.7261613355770251</v>
      </c>
      <c r="KM54">
        <v>6.7231495717331953</v>
      </c>
      <c r="KN54">
        <v>6.7984602210585159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1.0162837196810959</v>
      </c>
      <c r="KZ54">
        <v>6.3297964498958414</v>
      </c>
      <c r="LA54">
        <v>7.7395408860667079</v>
      </c>
      <c r="LB54">
        <v>7.7133870614549735</v>
      </c>
      <c r="LC54">
        <v>7.6700866481816181</v>
      </c>
      <c r="LD54">
        <v>7.504886090662108</v>
      </c>
      <c r="LE54">
        <v>7.6453244891903065</v>
      </c>
      <c r="LF54">
        <v>7.5509895387263422</v>
      </c>
      <c r="LG54">
        <v>7.4663786003052168</v>
      </c>
      <c r="LH54">
        <v>7.5078671243526678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1.7491406167473575</v>
      </c>
      <c r="LU54">
        <v>6.4916281342059428</v>
      </c>
      <c r="LV54">
        <v>8.0022462570137218</v>
      </c>
      <c r="LW54">
        <v>8.0484839785116034</v>
      </c>
      <c r="LX54">
        <v>8.0774180311811872</v>
      </c>
      <c r="LY54">
        <v>7.8181455304632648</v>
      </c>
      <c r="LZ54">
        <v>7.9395416585675216</v>
      </c>
      <c r="MA54">
        <v>8.0661989399353047</v>
      </c>
      <c r="MB54">
        <v>8.0865488429133077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0.14285661047511511</v>
      </c>
      <c r="MO54">
        <v>2.3170556773706106</v>
      </c>
      <c r="MP54">
        <v>6.4857518887189816</v>
      </c>
      <c r="MQ54">
        <v>8.4676464120153447</v>
      </c>
      <c r="MR54">
        <v>8.4992487076033125</v>
      </c>
      <c r="MS54">
        <v>8.5401982106025098</v>
      </c>
      <c r="MT54">
        <v>8.5154707101595672</v>
      </c>
      <c r="MU54">
        <v>8.5012950716295173</v>
      </c>
      <c r="MV54">
        <v>8.4803350799966282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0.58329761126842761</v>
      </c>
      <c r="NJ54">
        <v>2.353020904052936</v>
      </c>
      <c r="NK54">
        <v>7.7173825534146783</v>
      </c>
      <c r="NL54">
        <v>9.2783374391034332</v>
      </c>
      <c r="NM54">
        <v>9.2690028627898045</v>
      </c>
      <c r="NN54">
        <v>9.1737463219926756</v>
      </c>
      <c r="NO54">
        <v>9.2365798819205871</v>
      </c>
      <c r="NP54">
        <v>9.1597549681477233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0.70958312705880644</v>
      </c>
      <c r="OE54">
        <v>2.4456580307603146</v>
      </c>
      <c r="OF54">
        <v>8.2952478697478966</v>
      </c>
      <c r="OG54">
        <v>9.6461858287759128</v>
      </c>
      <c r="OH54">
        <v>9.729974712383191</v>
      </c>
      <c r="OI54">
        <v>9.7103280013388193</v>
      </c>
      <c r="OJ54">
        <v>9.7425383618278847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1.431896412740828</v>
      </c>
      <c r="OZ54">
        <v>2.9514995452741246</v>
      </c>
      <c r="PA54">
        <v>8.4580775763695488</v>
      </c>
      <c r="PB54">
        <v>10.192296835528092</v>
      </c>
      <c r="PC54">
        <v>10.112444778772705</v>
      </c>
      <c r="PD54">
        <v>10.173458975968652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0.63507396703157348</v>
      </c>
      <c r="PU54">
        <v>2.9175869606525069</v>
      </c>
      <c r="PV54">
        <v>7.0959859095169255</v>
      </c>
      <c r="PW54">
        <v>10.460266128068827</v>
      </c>
      <c r="PX54">
        <v>10.820233964447448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1.1477688012630343</v>
      </c>
      <c r="QP54">
        <v>3.0695738039966325</v>
      </c>
      <c r="QQ54">
        <v>9.4468283050649013</v>
      </c>
      <c r="QR54">
        <v>10.731671566009449</v>
      </c>
      <c r="QS54" s="102" t="s">
        <v>91</v>
      </c>
      <c r="QU54">
        <v>2</v>
      </c>
      <c r="QV54" s="35">
        <v>0.15</v>
      </c>
      <c r="QW54">
        <f>U$60</f>
        <v>0</v>
      </c>
      <c r="QX54">
        <f t="shared" ref="QX54:RP54" si="50">V$60</f>
        <v>0</v>
      </c>
      <c r="QY54">
        <f t="shared" si="50"/>
        <v>0</v>
      </c>
      <c r="QZ54">
        <f t="shared" si="50"/>
        <v>8.679790981745759</v>
      </c>
      <c r="RA54">
        <f t="shared" si="50"/>
        <v>15.393743793063607</v>
      </c>
      <c r="RB54">
        <f t="shared" si="50"/>
        <v>18.07850358143094</v>
      </c>
      <c r="RC54">
        <f t="shared" si="50"/>
        <v>21.147983075290526</v>
      </c>
      <c r="RD54">
        <f t="shared" si="50"/>
        <v>23.619956687115955</v>
      </c>
      <c r="RE54">
        <f t="shared" si="50"/>
        <v>25.622918209149194</v>
      </c>
      <c r="RF54">
        <f t="shared" si="50"/>
        <v>26.456740500385862</v>
      </c>
      <c r="RG54">
        <f t="shared" si="50"/>
        <v>26.020156015099296</v>
      </c>
      <c r="RH54">
        <f t="shared" si="50"/>
        <v>26.126688857315006</v>
      </c>
      <c r="RI54">
        <f t="shared" si="50"/>
        <v>25.980529434977971</v>
      </c>
      <c r="RJ54">
        <f t="shared" si="50"/>
        <v>25.919533695396325</v>
      </c>
      <c r="RK54">
        <f t="shared" si="50"/>
        <v>25.888354468992357</v>
      </c>
      <c r="RL54">
        <f t="shared" si="50"/>
        <v>25.727220019730844</v>
      </c>
      <c r="RM54">
        <f t="shared" si="50"/>
        <v>25.950583957410043</v>
      </c>
      <c r="RN54">
        <f t="shared" si="50"/>
        <v>25.996394018396572</v>
      </c>
      <c r="RO54">
        <f t="shared" si="50"/>
        <v>25.901179365301861</v>
      </c>
      <c r="RP54">
        <f t="shared" si="50"/>
        <v>26.350749748485914</v>
      </c>
      <c r="RR54">
        <f t="shared" ref="RR54:RR75" si="51">(119469*RS54+56202)/10^4</f>
        <v>7.4122350000000008</v>
      </c>
      <c r="RS54" s="35">
        <v>0.15</v>
      </c>
      <c r="RT54">
        <f>0.59*RC54+0.41*RD54</f>
        <v>22.161492256138949</v>
      </c>
    </row>
    <row r="55" spans="1:528" x14ac:dyDescent="0.3">
      <c r="A55">
        <v>0</v>
      </c>
      <c r="B55">
        <v>0</v>
      </c>
      <c r="C55">
        <v>-2.2267566207123873E-31</v>
      </c>
      <c r="D55">
        <v>6.4255710812125806E-3</v>
      </c>
      <c r="E55">
        <v>1.1106298865209396E-2</v>
      </c>
      <c r="F55">
        <v>7.3542483091547208E-3</v>
      </c>
      <c r="G55">
        <v>1.2814398174428117E-2</v>
      </c>
      <c r="H55">
        <v>5.8173439605693992E-3</v>
      </c>
      <c r="I55">
        <v>1.0056033816443852E-2</v>
      </c>
      <c r="J55">
        <v>7.7385276538159339E-3</v>
      </c>
      <c r="K55">
        <v>1.3494016841321552E-2</v>
      </c>
      <c r="L55">
        <v>1.4379403669590974E-2</v>
      </c>
      <c r="M55">
        <v>1.4032039045715254E-2</v>
      </c>
      <c r="N55">
        <v>7.9933158175141301E-3</v>
      </c>
      <c r="O55">
        <v>8.89849764130397E-3</v>
      </c>
      <c r="P55">
        <v>5.7851979210032751E-3</v>
      </c>
      <c r="Q55">
        <v>8.0607805981949294E-3</v>
      </c>
      <c r="R55">
        <v>1.0335620716526569E-2</v>
      </c>
      <c r="S55">
        <v>6.8430322814561212E-3</v>
      </c>
      <c r="T55">
        <v>8.6266865352296971E-3</v>
      </c>
      <c r="U55">
        <v>0</v>
      </c>
      <c r="V55">
        <v>0</v>
      </c>
      <c r="W55">
        <v>0</v>
      </c>
      <c r="X55">
        <v>-4.358592506119613E-31</v>
      </c>
      <c r="Y55">
        <v>-3.3934639540231834E-32</v>
      </c>
      <c r="Z55">
        <v>1.0520587244923653E-4</v>
      </c>
      <c r="AA55">
        <v>-2.9755972646591484E-31</v>
      </c>
      <c r="AB55">
        <v>7.4158290141329694E-31</v>
      </c>
      <c r="AC55">
        <v>-9.0627568918856358E-31</v>
      </c>
      <c r="AD55">
        <v>-3.4246048336979717E-31</v>
      </c>
      <c r="AE55">
        <v>1.0724510649142571E-30</v>
      </c>
      <c r="AF55">
        <v>-1.524262613236171E-29</v>
      </c>
      <c r="AG55">
        <v>1.3206536764208863E-30</v>
      </c>
      <c r="AH55">
        <v>1.219754167417293E-4</v>
      </c>
      <c r="AI55">
        <v>2.1659384741425137E-31</v>
      </c>
      <c r="AJ55">
        <v>4.7248404662514373E-5</v>
      </c>
      <c r="AK55">
        <v>5.2219889648448099E-31</v>
      </c>
      <c r="AL55">
        <v>4.1879198342761394E-5</v>
      </c>
      <c r="AM55">
        <v>-2.6769595442089736E-31</v>
      </c>
      <c r="AN55">
        <v>-1.350298520669441E-30</v>
      </c>
      <c r="AO55">
        <v>0</v>
      </c>
      <c r="AP55">
        <v>0</v>
      </c>
      <c r="AQ55">
        <v>0</v>
      </c>
      <c r="AR55">
        <v>0</v>
      </c>
      <c r="AS55">
        <v>3.5055603488594265E-31</v>
      </c>
      <c r="AT55">
        <v>-2.453286342688842E-31</v>
      </c>
      <c r="AU55">
        <v>-1.1805726828873461E-30</v>
      </c>
      <c r="AV55">
        <v>-1.4582858794792692E-30</v>
      </c>
      <c r="AW55">
        <v>-4.1450858213205586E-30</v>
      </c>
      <c r="AX55">
        <v>-4.258413732504483E-30</v>
      </c>
      <c r="AY55">
        <v>-4.0149485173811712E-30</v>
      </c>
      <c r="AZ55">
        <v>-2.0422865161781333E-31</v>
      </c>
      <c r="BA55">
        <v>-2.2272779336433568E-30</v>
      </c>
      <c r="BB55">
        <v>-5.9157912315945194E-32</v>
      </c>
      <c r="BC55">
        <v>-6.9107354252926009E-31</v>
      </c>
      <c r="BD55">
        <v>-2.1912023304321203E-30</v>
      </c>
      <c r="BE55">
        <v>-1.0187206925612958E-30</v>
      </c>
      <c r="BF55">
        <v>1.537467509033728E-30</v>
      </c>
      <c r="BG55">
        <v>-1.0359196627476188E-30</v>
      </c>
      <c r="BH55">
        <v>1.7720337746007021E-30</v>
      </c>
      <c r="BI55">
        <v>0</v>
      </c>
      <c r="BJ55">
        <v>0</v>
      </c>
      <c r="BK55">
        <v>0</v>
      </c>
      <c r="BL55">
        <v>0</v>
      </c>
      <c r="BM55">
        <v>-4.2476494497267069E-31</v>
      </c>
      <c r="BN55">
        <v>1.2055502405941798E-30</v>
      </c>
      <c r="BO55">
        <v>-3.0886189474609019E-31</v>
      </c>
      <c r="BP55">
        <v>-1.0274381864593912E-31</v>
      </c>
      <c r="BQ55">
        <v>-4.9754672197003199E-31</v>
      </c>
      <c r="BR55">
        <v>-1.6874972427168494E-31</v>
      </c>
      <c r="BS55">
        <v>2.8894357340794713E-31</v>
      </c>
      <c r="BT55">
        <v>1.089112570201051E-30</v>
      </c>
      <c r="BU55">
        <v>2.2473365037469933E-30</v>
      </c>
      <c r="BV55">
        <v>8.2819562245358654E-32</v>
      </c>
      <c r="BW55">
        <v>1.5478111857749518E-30</v>
      </c>
      <c r="BX55">
        <v>-6.0151026049574872E-31</v>
      </c>
      <c r="BY55">
        <v>-7.4148809861064319E-31</v>
      </c>
      <c r="BZ55">
        <v>8.9725236958525684E-31</v>
      </c>
      <c r="CA55">
        <v>7.7550796781044312E-31</v>
      </c>
      <c r="CB55">
        <v>-3.3427469924232225E-30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2.4725713697844223E-30</v>
      </c>
      <c r="CI55">
        <v>-2.0861623249049108E-31</v>
      </c>
      <c r="CJ55">
        <v>-1.5194989507429562E-31</v>
      </c>
      <c r="CK55">
        <v>1.6099632883763322E-31</v>
      </c>
      <c r="CL55">
        <v>-7.9486857307922567E-31</v>
      </c>
      <c r="CM55">
        <v>2.4348119936946103E-31</v>
      </c>
      <c r="CN55">
        <v>-8.2700633602589263E-31</v>
      </c>
      <c r="CO55">
        <v>4.3653673057892048E-31</v>
      </c>
      <c r="CP55">
        <v>3.1985690834141237E-30</v>
      </c>
      <c r="CQ55">
        <v>1.1621763327611159E-30</v>
      </c>
      <c r="CR55">
        <v>-1.5318817535108634E-30</v>
      </c>
      <c r="CS55">
        <v>8.453856146653516E-31</v>
      </c>
      <c r="CT55">
        <v>5.9754499806301575E-31</v>
      </c>
      <c r="CU55">
        <v>-1.5302759998358918E-32</v>
      </c>
      <c r="CV55">
        <v>1.8032286546526438E-30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-5.3569357725188623E-31</v>
      </c>
      <c r="DC55">
        <v>-3.3593354177709288E-30</v>
      </c>
      <c r="DD55">
        <v>-1.0363076583608295E-30</v>
      </c>
      <c r="DE55">
        <v>-5.2624069103720334E-31</v>
      </c>
      <c r="DF55">
        <v>-2.7652697722888202E-31</v>
      </c>
      <c r="DG55">
        <v>1.0562625407767554E-30</v>
      </c>
      <c r="DH55">
        <v>-6.4894292014720873E-31</v>
      </c>
      <c r="DI55">
        <v>1.6989978495485808E-30</v>
      </c>
      <c r="DJ55">
        <v>-4.3788945823671355E-30</v>
      </c>
      <c r="DK55">
        <v>4.0452840579156839E-31</v>
      </c>
      <c r="DL55">
        <v>1.7867006745780339E-30</v>
      </c>
      <c r="DM55">
        <v>1.9052922222604765E-30</v>
      </c>
      <c r="DN55">
        <v>1.1051179180349776E-31</v>
      </c>
      <c r="DO55">
        <v>-1.2639908173940107E-30</v>
      </c>
      <c r="DP55">
        <v>2.203231618717005E-31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1.0386129281294081E-32</v>
      </c>
      <c r="HA55">
        <v>4.0272729532525438E-32</v>
      </c>
      <c r="HB55">
        <v>0</v>
      </c>
      <c r="HC55">
        <v>0</v>
      </c>
      <c r="HD55">
        <v>-1.3711261211231814E-32</v>
      </c>
      <c r="HE55">
        <v>0</v>
      </c>
      <c r="HF55">
        <v>-1.9752252389240606E-33</v>
      </c>
      <c r="HG55">
        <v>8.5959768629115522E-33</v>
      </c>
      <c r="HH55">
        <v>3.0872607682114116E-32</v>
      </c>
      <c r="HI55">
        <v>0</v>
      </c>
      <c r="HJ55">
        <v>-3.4472662018203246E-32</v>
      </c>
      <c r="HK55">
        <v>1.3831053480445926E-33</v>
      </c>
      <c r="HL55">
        <v>5.1476782757706075E-33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1.5937323157919208</v>
      </c>
      <c r="HU55">
        <v>2.2153143228659345E-2</v>
      </c>
      <c r="HV55">
        <v>1.2167419680060639E-30</v>
      </c>
      <c r="HW55">
        <v>-1.1219227625797765E-32</v>
      </c>
      <c r="HX55">
        <v>2.3686239404707474E-32</v>
      </c>
      <c r="HY55">
        <v>1.9617406301295786E-32</v>
      </c>
      <c r="HZ55">
        <v>6.7507625115077791E-34</v>
      </c>
      <c r="IA55">
        <v>8.2671006284747147E-33</v>
      </c>
      <c r="IB55">
        <v>3.3911188174718506E-33</v>
      </c>
      <c r="IC55">
        <v>-2.8456053476903382E-33</v>
      </c>
      <c r="ID55">
        <v>-5.9931816518957807E-33</v>
      </c>
      <c r="IE55">
        <v>0</v>
      </c>
      <c r="IF55">
        <v>-1.1337801128028695E-32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0.41555776673253031</v>
      </c>
      <c r="IP55">
        <v>3.5375257731958779E-2</v>
      </c>
      <c r="IQ55">
        <v>-1.3846165594763574E-31</v>
      </c>
      <c r="IR55">
        <v>-1.5126322256991355E-31</v>
      </c>
      <c r="IS55">
        <v>-8.7567543651459097E-32</v>
      </c>
      <c r="IT55">
        <v>-2.4933207451452389E-32</v>
      </c>
      <c r="IU55">
        <v>-1.0072424258901946E-31</v>
      </c>
      <c r="IV55">
        <v>-1.05496613015683E-31</v>
      </c>
      <c r="IW55">
        <v>-6.54395151078345E-32</v>
      </c>
      <c r="IX55">
        <v>5.5507020029653183E-34</v>
      </c>
      <c r="IY55">
        <v>-9.1797691118206169E-32</v>
      </c>
      <c r="IZ55">
        <v>-8.7542883001982179E-32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0.54070988112708596</v>
      </c>
      <c r="JJ55">
        <v>4.2583336882856898E-2</v>
      </c>
      <c r="JK55">
        <v>-4.6861569540993779E-32</v>
      </c>
      <c r="JL55">
        <v>4.2936683089617741E-33</v>
      </c>
      <c r="JM55">
        <v>1.4341438191907295E-32</v>
      </c>
      <c r="JN55">
        <v>6.8950622816982721E-33</v>
      </c>
      <c r="JO55">
        <v>-2.8074564462923108E-32</v>
      </c>
      <c r="JP55">
        <v>-6.6759739563481165E-33</v>
      </c>
      <c r="JQ55">
        <v>-1.7961652207455497E-32</v>
      </c>
      <c r="JR55">
        <v>1.5814659397471976E-32</v>
      </c>
      <c r="JS55">
        <v>1.5907862483088896E-32</v>
      </c>
      <c r="JT55">
        <v>-9.9673067130307533E-33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0.17903654822998105</v>
      </c>
      <c r="KE55">
        <v>7.1865461945788633E-2</v>
      </c>
      <c r="KF55">
        <v>3.602973513477456E-33</v>
      </c>
      <c r="KG55">
        <v>1.8084475415083342E-32</v>
      </c>
      <c r="KH55">
        <v>8.3425916193813049E-33</v>
      </c>
      <c r="KI55">
        <v>1.7420596908843726E-32</v>
      </c>
      <c r="KJ55">
        <v>1.7674482756577441E-32</v>
      </c>
      <c r="KK55">
        <v>5.1136758836453535E-33</v>
      </c>
      <c r="KL55">
        <v>-1.5231388139498469E-32</v>
      </c>
      <c r="KM55">
        <v>-1.0774555003446971E-33</v>
      </c>
      <c r="KN55">
        <v>-1.9447485255803508E-32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0.42462048727157964</v>
      </c>
      <c r="KY55">
        <v>5.3186120295446178E-2</v>
      </c>
      <c r="KZ55">
        <v>-1.5206156361805857E-31</v>
      </c>
      <c r="LA55">
        <v>-2.9943291656479214E-32</v>
      </c>
      <c r="LB55">
        <v>-1.8852737368332567E-33</v>
      </c>
      <c r="LC55">
        <v>4.8536022455536393E-33</v>
      </c>
      <c r="LD55">
        <v>1.9094970637701783E-32</v>
      </c>
      <c r="LE55">
        <v>3.8800057212443908E-32</v>
      </c>
      <c r="LF55">
        <v>-1.1211736920976558E-32</v>
      </c>
      <c r="LG55">
        <v>1.0295464364086876E-32</v>
      </c>
      <c r="LH55">
        <v>3.7292990767627431E-32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-3.9068296329780234E-30</v>
      </c>
      <c r="LT55">
        <v>0.12823531007959488</v>
      </c>
      <c r="LU55">
        <v>5.3530569800768672E-32</v>
      </c>
      <c r="LV55">
        <v>-3.9307336107344646E-33</v>
      </c>
      <c r="LW55">
        <v>-1.3951262859773617E-32</v>
      </c>
      <c r="LX55">
        <v>1.415293099787554E-32</v>
      </c>
      <c r="LY55">
        <v>-1.4755288797934628E-31</v>
      </c>
      <c r="LZ55">
        <v>1.4499485675293769E-32</v>
      </c>
      <c r="MA55">
        <v>7.0082248393682025E-33</v>
      </c>
      <c r="MB55">
        <v>2.7807621256199699E-32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0.53444867155329812</v>
      </c>
      <c r="MN55">
        <v>0.38719538425065153</v>
      </c>
      <c r="MO55">
        <v>4.0813081793537466E-2</v>
      </c>
      <c r="MP55">
        <v>-8.2926515980614391E-31</v>
      </c>
      <c r="MQ55">
        <v>-5.8772757987286642E-33</v>
      </c>
      <c r="MR55">
        <v>-2.5758722196390633E-35</v>
      </c>
      <c r="MS55">
        <v>9.0361795543541987E-33</v>
      </c>
      <c r="MT55">
        <v>-5.6736886443658178E-32</v>
      </c>
      <c r="MU55">
        <v>-3.6073145337518307E-32</v>
      </c>
      <c r="MV55">
        <v>6.9433196498429918E-33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0.22832953919956495</v>
      </c>
      <c r="NI55">
        <v>0.16627557885607486</v>
      </c>
      <c r="NJ55">
        <v>7.1569160314656072E-2</v>
      </c>
      <c r="NK55">
        <v>1.8152002196462844E-30</v>
      </c>
      <c r="NL55">
        <v>1.9352967536515552E-31</v>
      </c>
      <c r="NM55">
        <v>3.2318848096919673E-31</v>
      </c>
      <c r="NN55">
        <v>3.147542029250963E-31</v>
      </c>
      <c r="NO55">
        <v>3.5083760958827244E-31</v>
      </c>
      <c r="NP55">
        <v>3.8062825256658738E-31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3.1538440189692839E-30</v>
      </c>
      <c r="OD55">
        <v>0.12551426002142407</v>
      </c>
      <c r="OE55">
        <v>4.0740327763067248E-2</v>
      </c>
      <c r="OF55">
        <v>-2.5985774403303663E-31</v>
      </c>
      <c r="OG55">
        <v>-3.5122522074371602E-31</v>
      </c>
      <c r="OH55">
        <v>-1.3028052427246355E-30</v>
      </c>
      <c r="OI55">
        <v>-6.4122649943601948E-32</v>
      </c>
      <c r="OJ55">
        <v>-4.1454888119746039E-32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-5.1536884508999412E-31</v>
      </c>
      <c r="OY55">
        <v>0.13680055103332159</v>
      </c>
      <c r="OZ55">
        <v>3.9342473849188084E-2</v>
      </c>
      <c r="PA55">
        <v>-4.9975497974088463E-33</v>
      </c>
      <c r="PB55">
        <v>9.5973544374299838E-33</v>
      </c>
      <c r="PC55">
        <v>8.9873037869134484E-31</v>
      </c>
      <c r="PD55">
        <v>1.9572689837617103E-32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0.19094687500000015</v>
      </c>
      <c r="PT55">
        <v>1.5143549918262213E-33</v>
      </c>
      <c r="PU55">
        <v>4.032007401916834E-32</v>
      </c>
      <c r="PV55">
        <v>-9.1598693365120167E-31</v>
      </c>
      <c r="PW55">
        <v>-2.3317012374205195E-32</v>
      </c>
      <c r="PX55">
        <v>-4.3639293581429346E-32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2.3669469415876832E-32</v>
      </c>
      <c r="QP55">
        <v>1.5286370485891019E-30</v>
      </c>
      <c r="QQ55">
        <v>-1.2053525103275194E-30</v>
      </c>
      <c r="QR55">
        <v>7.0851240529280484E-32</v>
      </c>
      <c r="QS55" s="102" t="s">
        <v>92</v>
      </c>
      <c r="QU55">
        <v>3</v>
      </c>
      <c r="QV55" s="35">
        <v>0.2</v>
      </c>
      <c r="QW55">
        <f>AO$60</f>
        <v>0</v>
      </c>
      <c r="QX55">
        <f t="shared" ref="QX55:RP55" si="52">AP$60</f>
        <v>0</v>
      </c>
      <c r="QY55">
        <f t="shared" si="52"/>
        <v>0</v>
      </c>
      <c r="QZ55">
        <f t="shared" si="52"/>
        <v>0</v>
      </c>
      <c r="RA55">
        <f t="shared" si="52"/>
        <v>14.037251982641312</v>
      </c>
      <c r="RB55">
        <f t="shared" si="52"/>
        <v>19.413287786222291</v>
      </c>
      <c r="RC55">
        <f t="shared" si="52"/>
        <v>22.047607126535286</v>
      </c>
      <c r="RD55">
        <f t="shared" si="52"/>
        <v>24.948960490450883</v>
      </c>
      <c r="RE55">
        <f t="shared" si="52"/>
        <v>27.754087879053667</v>
      </c>
      <c r="RF55">
        <f t="shared" si="52"/>
        <v>30.428342465167834</v>
      </c>
      <c r="RG55">
        <f t="shared" si="52"/>
        <v>32.763243503793433</v>
      </c>
      <c r="RH55">
        <f t="shared" si="52"/>
        <v>32.855227720444184</v>
      </c>
      <c r="RI55">
        <f t="shared" si="52"/>
        <v>32.274372905891667</v>
      </c>
      <c r="RJ55">
        <f t="shared" si="52"/>
        <v>33.106285543099489</v>
      </c>
      <c r="RK55">
        <f t="shared" si="52"/>
        <v>32.259914416340386</v>
      </c>
      <c r="RL55">
        <f t="shared" si="52"/>
        <v>33.028413495770572</v>
      </c>
      <c r="RM55">
        <f t="shared" si="52"/>
        <v>32.153233448239014</v>
      </c>
      <c r="RN55">
        <f t="shared" si="52"/>
        <v>32.733502051392904</v>
      </c>
      <c r="RO55">
        <f t="shared" si="52"/>
        <v>32.829676446680665</v>
      </c>
      <c r="RP55">
        <f t="shared" si="52"/>
        <v>32.458837932940462</v>
      </c>
      <c r="RR55">
        <f t="shared" si="51"/>
        <v>8.0095799999999997</v>
      </c>
      <c r="RS55" s="35">
        <v>0.2</v>
      </c>
      <c r="RT55">
        <f>0.99*RD55+0.01*RE55</f>
        <v>24.977011764336911</v>
      </c>
    </row>
    <row r="56" spans="1:528" x14ac:dyDescent="0.3">
      <c r="A56">
        <v>0</v>
      </c>
      <c r="B56">
        <v>0</v>
      </c>
      <c r="C56">
        <v>0</v>
      </c>
      <c r="D56">
        <v>6.4255710812125824E-3</v>
      </c>
      <c r="E56">
        <v>1.1106298865209396E-2</v>
      </c>
      <c r="F56">
        <v>7.3542483091547216E-3</v>
      </c>
      <c r="G56">
        <v>1.2814398174428117E-2</v>
      </c>
      <c r="H56">
        <v>5.8173439605694001E-3</v>
      </c>
      <c r="I56">
        <v>1.0056033816443852E-2</v>
      </c>
      <c r="J56">
        <v>7.7385276538159357E-3</v>
      </c>
      <c r="K56">
        <v>1.3494016841321552E-2</v>
      </c>
      <c r="L56">
        <v>1.4379403669590974E-2</v>
      </c>
      <c r="M56">
        <v>1.4032039045715254E-2</v>
      </c>
      <c r="N56">
        <v>7.9933158175141319E-3</v>
      </c>
      <c r="O56">
        <v>8.89849764130397E-3</v>
      </c>
      <c r="P56">
        <v>5.7851979210032751E-3</v>
      </c>
      <c r="Q56">
        <v>8.0607805981949294E-3</v>
      </c>
      <c r="R56">
        <v>1.0335620716526571E-2</v>
      </c>
      <c r="S56">
        <v>6.8430322814561203E-3</v>
      </c>
      <c r="T56">
        <v>8.6266865352296971E-3</v>
      </c>
      <c r="U56">
        <v>0</v>
      </c>
      <c r="V56">
        <v>0</v>
      </c>
      <c r="W56">
        <v>0</v>
      </c>
      <c r="X56">
        <v>0</v>
      </c>
      <c r="Y56">
        <v>0</v>
      </c>
      <c r="Z56">
        <v>1.0520587244923656E-4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1.2197541674172928E-4</v>
      </c>
      <c r="AI56">
        <v>0</v>
      </c>
      <c r="AJ56">
        <v>4.7248404662514373E-5</v>
      </c>
      <c r="AK56">
        <v>0</v>
      </c>
      <c r="AL56">
        <v>4.1879198342761394E-5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1.5937323157919208</v>
      </c>
      <c r="HU56">
        <v>2.2153143228659345E-2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0.41555776673253036</v>
      </c>
      <c r="IP56">
        <v>3.5375257731958772E-2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0.54070988112708607</v>
      </c>
      <c r="JJ56">
        <v>4.2583336882856905E-2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0.17903654822998102</v>
      </c>
      <c r="KE56">
        <v>7.1865461945788633E-2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0.42462048727157964</v>
      </c>
      <c r="KY56">
        <v>5.3186120295446178E-2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0.12823531007959488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0.53444867155329823</v>
      </c>
      <c r="MN56">
        <v>0.38719538425065153</v>
      </c>
      <c r="MO56">
        <v>4.0813081793537466E-2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0.228329539199565</v>
      </c>
      <c r="NI56">
        <v>0.16627557885607486</v>
      </c>
      <c r="NJ56">
        <v>7.1569160314656058E-2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0.12551426002142407</v>
      </c>
      <c r="OE56">
        <v>4.0740327763067248E-2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0.13680055103332159</v>
      </c>
      <c r="OZ56">
        <v>3.9342473849188091E-2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0.1909468750000001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 s="102" t="s">
        <v>94</v>
      </c>
      <c r="QU56">
        <v>4</v>
      </c>
      <c r="QV56" s="35">
        <v>0.25</v>
      </c>
      <c r="QW56">
        <f t="shared" ref="QW56:RB56" si="53">BI$60</f>
        <v>0</v>
      </c>
      <c r="QX56">
        <f t="shared" si="53"/>
        <v>0</v>
      </c>
      <c r="QY56">
        <f t="shared" si="53"/>
        <v>0</v>
      </c>
      <c r="QZ56">
        <f t="shared" si="53"/>
        <v>0</v>
      </c>
      <c r="RA56">
        <f t="shared" si="53"/>
        <v>6.5361234792541305</v>
      </c>
      <c r="RB56">
        <f t="shared" si="53"/>
        <v>19.003294317159767</v>
      </c>
      <c r="RC56">
        <f t="shared" ref="RC56:RO56" si="54">BP$60</f>
        <v>25.898650163477399</v>
      </c>
      <c r="RD56">
        <f t="shared" si="54"/>
        <v>29.021757744056345</v>
      </c>
      <c r="RE56">
        <f t="shared" si="54"/>
        <v>31.88281570597368</v>
      </c>
      <c r="RF56">
        <f t="shared" si="54"/>
        <v>34.48792935309082</v>
      </c>
      <c r="RG56">
        <f t="shared" si="54"/>
        <v>37.123450312306417</v>
      </c>
      <c r="RH56">
        <f t="shared" si="54"/>
        <v>39.367104385307613</v>
      </c>
      <c r="RI56">
        <f t="shared" si="54"/>
        <v>39.377265709435257</v>
      </c>
      <c r="RJ56">
        <f t="shared" si="54"/>
        <v>38.524921471218171</v>
      </c>
      <c r="RK56">
        <f t="shared" si="54"/>
        <v>39.099791166769151</v>
      </c>
      <c r="RL56">
        <f t="shared" si="54"/>
        <v>39.040987556178173</v>
      </c>
      <c r="RM56">
        <f t="shared" si="54"/>
        <v>38.689155604143806</v>
      </c>
      <c r="RN56">
        <f t="shared" si="54"/>
        <v>38.834271873434361</v>
      </c>
      <c r="RO56">
        <f t="shared" si="54"/>
        <v>38.713744357776747</v>
      </c>
      <c r="RP56">
        <f>CC$60</f>
        <v>0</v>
      </c>
      <c r="RR56">
        <f t="shared" si="51"/>
        <v>8.6069250000000004</v>
      </c>
      <c r="RS56" s="35">
        <v>0.25</v>
      </c>
      <c r="RT56">
        <f>0.39*RD56+0.61*RE56</f>
        <v>30.767003100825917</v>
      </c>
    </row>
    <row r="57" spans="1:528" x14ac:dyDescent="0.3">
      <c r="A57">
        <v>0</v>
      </c>
      <c r="B57">
        <v>0</v>
      </c>
      <c r="C57">
        <v>0.27605657312198961</v>
      </c>
      <c r="D57">
        <v>0.27699220771832966</v>
      </c>
      <c r="E57">
        <v>0.27630303508558851</v>
      </c>
      <c r="F57">
        <v>0.27703481733812801</v>
      </c>
      <c r="G57">
        <v>0.27681461483677944</v>
      </c>
      <c r="H57">
        <v>0.28036715626700237</v>
      </c>
      <c r="I57">
        <v>0.2798693841161275</v>
      </c>
      <c r="J57">
        <v>0.27733631530538361</v>
      </c>
      <c r="K57">
        <v>0.2766030622720882</v>
      </c>
      <c r="L57">
        <v>0.27599158104375054</v>
      </c>
      <c r="M57">
        <v>0.27900397703022184</v>
      </c>
      <c r="N57">
        <v>0.277998010992551</v>
      </c>
      <c r="O57">
        <v>0.2732554786883406</v>
      </c>
      <c r="P57">
        <v>0.27197349523218167</v>
      </c>
      <c r="Q57">
        <v>0.27613368711404485</v>
      </c>
      <c r="R57">
        <v>0.27555790551031534</v>
      </c>
      <c r="S57">
        <v>0.27660353020405093</v>
      </c>
      <c r="T57">
        <v>0.27575518911060071</v>
      </c>
      <c r="U57">
        <v>0</v>
      </c>
      <c r="V57">
        <v>0</v>
      </c>
      <c r="W57">
        <v>0</v>
      </c>
      <c r="X57">
        <v>0.4146700259223563</v>
      </c>
      <c r="Y57">
        <v>0.41516265044107725</v>
      </c>
      <c r="Z57">
        <v>0.41338452410000054</v>
      </c>
      <c r="AA57">
        <v>0.41301083198879546</v>
      </c>
      <c r="AB57">
        <v>0.4168193703831769</v>
      </c>
      <c r="AC57">
        <v>0.41594980614782995</v>
      </c>
      <c r="AD57">
        <v>0.41412050679780593</v>
      </c>
      <c r="AE57">
        <v>0.41548014462571037</v>
      </c>
      <c r="AF57">
        <v>0.41549829939353855</v>
      </c>
      <c r="AG57">
        <v>0.41402362666376752</v>
      </c>
      <c r="AH57">
        <v>0.41890207077183805</v>
      </c>
      <c r="AI57">
        <v>0.41287096404555712</v>
      </c>
      <c r="AJ57">
        <v>0.41176254570694709</v>
      </c>
      <c r="AK57">
        <v>0.41144440426546469</v>
      </c>
      <c r="AL57">
        <v>0.41094852656080688</v>
      </c>
      <c r="AM57">
        <v>0.40990094912771885</v>
      </c>
      <c r="AN57">
        <v>0.41193062001483688</v>
      </c>
      <c r="AO57">
        <v>0</v>
      </c>
      <c r="AP57">
        <v>0</v>
      </c>
      <c r="AQ57">
        <v>0</v>
      </c>
      <c r="AR57">
        <v>0</v>
      </c>
      <c r="AS57">
        <v>0.55350147717303844</v>
      </c>
      <c r="AT57">
        <v>0.55371305796065073</v>
      </c>
      <c r="AU57">
        <v>0.55480303609172132</v>
      </c>
      <c r="AV57">
        <v>0.55442665770634103</v>
      </c>
      <c r="AW57">
        <v>0.55479711114956709</v>
      </c>
      <c r="AX57">
        <v>0.55334549431714875</v>
      </c>
      <c r="AY57">
        <v>0.5538762131558016</v>
      </c>
      <c r="AZ57">
        <v>0.55460376032797287</v>
      </c>
      <c r="BA57">
        <v>0.55382575410798851</v>
      </c>
      <c r="BB57">
        <v>0.55419294541287833</v>
      </c>
      <c r="BC57">
        <v>0.55195024158090988</v>
      </c>
      <c r="BD57">
        <v>0.54619202112546161</v>
      </c>
      <c r="BE57">
        <v>0.5491970974660747</v>
      </c>
      <c r="BF57">
        <v>0.54783125424882229</v>
      </c>
      <c r="BG57">
        <v>0.54847755352963745</v>
      </c>
      <c r="BH57">
        <v>0.54928686221859602</v>
      </c>
      <c r="BI57">
        <v>0</v>
      </c>
      <c r="BJ57">
        <v>0</v>
      </c>
      <c r="BK57">
        <v>0</v>
      </c>
      <c r="BL57">
        <v>0</v>
      </c>
      <c r="BM57">
        <v>0.69164947266017962</v>
      </c>
      <c r="BN57">
        <v>0.69232039547942492</v>
      </c>
      <c r="BO57">
        <v>0.69295466215454826</v>
      </c>
      <c r="BP57">
        <v>0.69515282599095374</v>
      </c>
      <c r="BQ57">
        <v>0.69230693580755287</v>
      </c>
      <c r="BR57">
        <v>0.69076706429159884</v>
      </c>
      <c r="BS57">
        <v>0.69321176368027582</v>
      </c>
      <c r="BT57">
        <v>0.69314354527978717</v>
      </c>
      <c r="BU57">
        <v>0.69425616058822692</v>
      </c>
      <c r="BV57">
        <v>0.69186188560744166</v>
      </c>
      <c r="BW57">
        <v>0.68474069727219933</v>
      </c>
      <c r="BX57">
        <v>0.68778519655012704</v>
      </c>
      <c r="BY57">
        <v>0.6848674272131704</v>
      </c>
      <c r="BZ57">
        <v>0.68420492951737688</v>
      </c>
      <c r="CA57">
        <v>0.68734751570250152</v>
      </c>
      <c r="CB57">
        <v>0.68541427317379056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0.8300297149646475</v>
      </c>
      <c r="CI57">
        <v>0.83010251177755223</v>
      </c>
      <c r="CJ57">
        <v>0.8304774554481531</v>
      </c>
      <c r="CK57">
        <v>0.83250712413525452</v>
      </c>
      <c r="CL57">
        <v>0.83072614322657046</v>
      </c>
      <c r="CM57">
        <v>0.82810604134921162</v>
      </c>
      <c r="CN57">
        <v>0.83246693756703782</v>
      </c>
      <c r="CO57">
        <v>0.83327439633107869</v>
      </c>
      <c r="CP57">
        <v>0.83440840834182839</v>
      </c>
      <c r="CQ57">
        <v>0.82313528034184369</v>
      </c>
      <c r="CR57">
        <v>0.82023499657157861</v>
      </c>
      <c r="CS57">
        <v>0.82359783422829413</v>
      </c>
      <c r="CT57">
        <v>0.82517203460997901</v>
      </c>
      <c r="CU57">
        <v>0.82621981305520642</v>
      </c>
      <c r="CV57">
        <v>0.82565884306464254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0.90870048620838051</v>
      </c>
      <c r="DC57">
        <v>0.91562352873237984</v>
      </c>
      <c r="DD57">
        <v>0.91300360176427164</v>
      </c>
      <c r="DE57">
        <v>0.91418260932598328</v>
      </c>
      <c r="DF57">
        <v>0.91468876065114524</v>
      </c>
      <c r="DG57">
        <v>0.91573143476498842</v>
      </c>
      <c r="DH57">
        <v>0.91634046040092831</v>
      </c>
      <c r="DI57">
        <v>0.91308247208121573</v>
      </c>
      <c r="DJ57">
        <v>0.916248920769695</v>
      </c>
      <c r="DK57">
        <v>0.90534876484838533</v>
      </c>
      <c r="DL57">
        <v>0.90568872277322332</v>
      </c>
      <c r="DM57">
        <v>0.91102106584894638</v>
      </c>
      <c r="DN57">
        <v>0.90773813032807071</v>
      </c>
      <c r="DO57">
        <v>0.90277377270844705</v>
      </c>
      <c r="DP57">
        <v>0.91022019695329426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1.024784131662912</v>
      </c>
      <c r="DX57">
        <v>1.0255618145554335</v>
      </c>
      <c r="DY57">
        <v>1.0247962643653952</v>
      </c>
      <c r="DZ57">
        <v>1.0231880711184935</v>
      </c>
      <c r="EA57">
        <v>1.0259391239879025</v>
      </c>
      <c r="EB57">
        <v>1.0281039619956964</v>
      </c>
      <c r="EC57">
        <v>1.0250279512405356</v>
      </c>
      <c r="ED57">
        <v>1.0241003012048198</v>
      </c>
      <c r="EE57">
        <v>1.0159929163960282</v>
      </c>
      <c r="EF57">
        <v>1.0170503387005692</v>
      </c>
      <c r="EG57">
        <v>1.0129428702616101</v>
      </c>
      <c r="EH57">
        <v>1.0163087336666128</v>
      </c>
      <c r="EI57">
        <v>1.0146324812623657</v>
      </c>
      <c r="EJ57">
        <v>1.014352723198835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1.1032491528864816</v>
      </c>
      <c r="ER57">
        <v>1.1086293962390463</v>
      </c>
      <c r="ES57">
        <v>1.110769905049918</v>
      </c>
      <c r="ET57">
        <v>1.109948698929988</v>
      </c>
      <c r="EU57">
        <v>1.103020911175236</v>
      </c>
      <c r="EV57">
        <v>1.106796284698518</v>
      </c>
      <c r="EW57">
        <v>1.1046399836083205</v>
      </c>
      <c r="EX57">
        <v>1.107769811541004</v>
      </c>
      <c r="EY57">
        <v>1.1002177896756458</v>
      </c>
      <c r="EZ57">
        <v>1.0976180490254952</v>
      </c>
      <c r="FA57">
        <v>1.0989271917005881</v>
      </c>
      <c r="FB57">
        <v>1.0970284917427293</v>
      </c>
      <c r="FC57">
        <v>1.0958812230697774</v>
      </c>
      <c r="FD57">
        <v>1.1020745207120608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1.180237364470643</v>
      </c>
      <c r="FL57">
        <v>1.1874109331683458</v>
      </c>
      <c r="FM57">
        <v>1.1878060664788008</v>
      </c>
      <c r="FN57">
        <v>1.1908227498141224</v>
      </c>
      <c r="FO57">
        <v>1.1896817573817615</v>
      </c>
      <c r="FP57">
        <v>1.186873911176497</v>
      </c>
      <c r="FQ57">
        <v>1.1902645775777296</v>
      </c>
      <c r="FR57">
        <v>1.1932114818828325</v>
      </c>
      <c r="FS57">
        <v>1.1790548235284533</v>
      </c>
      <c r="FT57">
        <v>1.1788992482474396</v>
      </c>
      <c r="FU57">
        <v>1.1797593776098052</v>
      </c>
      <c r="FV57">
        <v>1.182101720218141</v>
      </c>
      <c r="FW57">
        <v>1.1812974346892964</v>
      </c>
      <c r="FX57">
        <v>1.1760344668799425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1.3000570537781944</v>
      </c>
      <c r="GG57">
        <v>1.29943476604681</v>
      </c>
      <c r="GH57">
        <v>1.305426892895531</v>
      </c>
      <c r="GI57">
        <v>1.3017220891966077</v>
      </c>
      <c r="GJ57">
        <v>1.3027142850855873</v>
      </c>
      <c r="GK57">
        <v>1.3070805421688469</v>
      </c>
      <c r="GL57">
        <v>1.303907099777974</v>
      </c>
      <c r="GM57">
        <v>1.2833973686442135</v>
      </c>
      <c r="GN57">
        <v>1.2883095207981921</v>
      </c>
      <c r="GO57">
        <v>1.2958402508142282</v>
      </c>
      <c r="GP57">
        <v>1.2949697108311933</v>
      </c>
      <c r="GQ57">
        <v>1.2848218712123962</v>
      </c>
      <c r="GR57">
        <v>1.287242280618639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1.397418300440207</v>
      </c>
      <c r="HA57">
        <v>1.3816158559018039</v>
      </c>
      <c r="HB57">
        <v>1.382397243654216</v>
      </c>
      <c r="HC57">
        <v>1.3825407595495363</v>
      </c>
      <c r="HD57">
        <v>1.3868022454852551</v>
      </c>
      <c r="HE57">
        <v>1.3882607890592484</v>
      </c>
      <c r="HF57">
        <v>1.3886783565504803</v>
      </c>
      <c r="HG57">
        <v>1.3696786337605702</v>
      </c>
      <c r="HH57">
        <v>1.3751814849555462</v>
      </c>
      <c r="HI57">
        <v>1.3676170153355589</v>
      </c>
      <c r="HJ57">
        <v>1.3725984535200326</v>
      </c>
      <c r="HK57">
        <v>1.3687951840702666</v>
      </c>
      <c r="HL57">
        <v>1.3703297276464768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1.4666573138683128</v>
      </c>
      <c r="HU57">
        <v>1.4741431029447243</v>
      </c>
      <c r="HV57">
        <v>1.4705109453735081</v>
      </c>
      <c r="HW57">
        <v>1.4681909850396875</v>
      </c>
      <c r="HX57">
        <v>1.469143024437894</v>
      </c>
      <c r="HY57">
        <v>1.4732522263503685</v>
      </c>
      <c r="HZ57">
        <v>1.469426186810326</v>
      </c>
      <c r="IA57">
        <v>1.4529241642612163</v>
      </c>
      <c r="IB57">
        <v>1.4561572340704489</v>
      </c>
      <c r="IC57">
        <v>1.4587815169347333</v>
      </c>
      <c r="ID57">
        <v>1.4543320351361879</v>
      </c>
      <c r="IE57">
        <v>1.4503388530722436</v>
      </c>
      <c r="IF57">
        <v>1.4515723668314626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1.586701332516161</v>
      </c>
      <c r="IP57">
        <v>1.5846853123195179</v>
      </c>
      <c r="IQ57">
        <v>1.5828469001092542</v>
      </c>
      <c r="IR57">
        <v>1.5796829936415497</v>
      </c>
      <c r="IS57">
        <v>1.5762917840401633</v>
      </c>
      <c r="IT57">
        <v>1.5779999955432056</v>
      </c>
      <c r="IU57">
        <v>1.5632653418239399</v>
      </c>
      <c r="IV57">
        <v>1.5633733121956737</v>
      </c>
      <c r="IW57">
        <v>1.5606374702539128</v>
      </c>
      <c r="IX57">
        <v>1.5624495625556727</v>
      </c>
      <c r="IY57">
        <v>1.5620802888708532</v>
      </c>
      <c r="IZ57">
        <v>1.5622910633998963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1.6509483740157302</v>
      </c>
      <c r="JJ57">
        <v>1.659690515176159</v>
      </c>
      <c r="JK57">
        <v>1.6636569640608365</v>
      </c>
      <c r="JL57">
        <v>1.6595831232852154</v>
      </c>
      <c r="JM57">
        <v>1.661747649189999</v>
      </c>
      <c r="JN57">
        <v>1.6593843889673527</v>
      </c>
      <c r="JO57">
        <v>1.6495986638887001</v>
      </c>
      <c r="JP57">
        <v>1.6450101704516817</v>
      </c>
      <c r="JQ57">
        <v>1.6453960703350574</v>
      </c>
      <c r="JR57">
        <v>1.6486431748987864</v>
      </c>
      <c r="JS57">
        <v>1.6469886195905994</v>
      </c>
      <c r="JT57">
        <v>1.6482465930382033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1.7294654968667278</v>
      </c>
      <c r="KE57">
        <v>1.7508308508496018</v>
      </c>
      <c r="KF57">
        <v>1.7471036960804118</v>
      </c>
      <c r="KG57">
        <v>1.7455175803938132</v>
      </c>
      <c r="KH57">
        <v>1.7419171244387681</v>
      </c>
      <c r="KI57">
        <v>1.7279980351820128</v>
      </c>
      <c r="KJ57">
        <v>1.7283502502528829</v>
      </c>
      <c r="KK57">
        <v>1.7287581943951142</v>
      </c>
      <c r="KL57">
        <v>1.7255856264297638</v>
      </c>
      <c r="KM57">
        <v>1.7258395508568176</v>
      </c>
      <c r="KN57">
        <v>1.7273379051873934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1.8669278424585216</v>
      </c>
      <c r="KY57">
        <v>1.8515782442380644</v>
      </c>
      <c r="KZ57">
        <v>1.8567520925511025</v>
      </c>
      <c r="LA57">
        <v>1.8595457918581275</v>
      </c>
      <c r="LB57">
        <v>1.8554360736563715</v>
      </c>
      <c r="LC57">
        <v>1.8378639064889428</v>
      </c>
      <c r="LD57">
        <v>1.8380779194642851</v>
      </c>
      <c r="LE57">
        <v>1.8404893420566653</v>
      </c>
      <c r="LF57">
        <v>1.8363096230348548</v>
      </c>
      <c r="LG57">
        <v>1.8370931567122646</v>
      </c>
      <c r="LH57">
        <v>1.8364806524049964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1.9306403402925667</v>
      </c>
      <c r="LT57">
        <v>1.9337834076645644</v>
      </c>
      <c r="LU57">
        <v>1.9410582117767909</v>
      </c>
      <c r="LV57">
        <v>1.9406889281403894</v>
      </c>
      <c r="LW57">
        <v>1.9215623407528228</v>
      </c>
      <c r="LX57">
        <v>1.9184321313826911</v>
      </c>
      <c r="LY57">
        <v>1.919013820232925</v>
      </c>
      <c r="LZ57">
        <v>1.9165924012530562</v>
      </c>
      <c r="MA57">
        <v>1.9220098670071053</v>
      </c>
      <c r="MB57">
        <v>1.9201309292828592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1.9862134128677611</v>
      </c>
      <c r="MN57">
        <v>2.017942242369771</v>
      </c>
      <c r="MO57">
        <v>2.0199384596062204</v>
      </c>
      <c r="MP57">
        <v>2.0167273376621524</v>
      </c>
      <c r="MQ57">
        <v>2.002603650323644</v>
      </c>
      <c r="MR57">
        <v>2.0041750869019039</v>
      </c>
      <c r="MS57">
        <v>2.0002917568056597</v>
      </c>
      <c r="MT57">
        <v>2.0076173738110525</v>
      </c>
      <c r="MU57">
        <v>2.0020243927666508</v>
      </c>
      <c r="MV57">
        <v>1.9983021729918276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2.1144206952380982</v>
      </c>
      <c r="NI57">
        <v>2.1358982302974563</v>
      </c>
      <c r="NJ57">
        <v>2.1305179329771149</v>
      </c>
      <c r="NK57">
        <v>2.1110121328889635</v>
      </c>
      <c r="NL57">
        <v>2.1126065610879761</v>
      </c>
      <c r="NM57">
        <v>2.1161303849534598</v>
      </c>
      <c r="NN57">
        <v>2.1129198985250692</v>
      </c>
      <c r="NO57">
        <v>2.110867291546962</v>
      </c>
      <c r="NP57">
        <v>2.1118278099862495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2.1980471782246673</v>
      </c>
      <c r="OD57">
        <v>2.2154896018159147</v>
      </c>
      <c r="OE57">
        <v>2.1938821704755607</v>
      </c>
      <c r="OF57">
        <v>2.1940797180898186</v>
      </c>
      <c r="OG57">
        <v>2.188771654852864</v>
      </c>
      <c r="OH57">
        <v>2.1965168551538752</v>
      </c>
      <c r="OI57">
        <v>2.1941414176759406</v>
      </c>
      <c r="OJ57">
        <v>2.1976769800860674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2.2912976766881639</v>
      </c>
      <c r="OY57">
        <v>2.2693237616339257</v>
      </c>
      <c r="OZ57">
        <v>2.2766286044914348</v>
      </c>
      <c r="PA57">
        <v>2.2777754896978828</v>
      </c>
      <c r="PB57">
        <v>2.2815901616295711</v>
      </c>
      <c r="PC57">
        <v>2.2797249455540034</v>
      </c>
      <c r="PD57">
        <v>2.2767790114371711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2.2856601630814191</v>
      </c>
      <c r="PT57">
        <v>2.379646882101726</v>
      </c>
      <c r="PU57">
        <v>2.3878195578092192</v>
      </c>
      <c r="PV57">
        <v>2.3834869130865508</v>
      </c>
      <c r="PW57">
        <v>2.384880141975867</v>
      </c>
      <c r="PX57">
        <v>2.3843214731633884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1.6619999999999997</v>
      </c>
      <c r="QN57">
        <v>2.4075482287688805</v>
      </c>
      <c r="QO57">
        <v>2.4608670619020829</v>
      </c>
      <c r="QP57">
        <v>2.4656238497604548</v>
      </c>
      <c r="QQ57">
        <v>2.4752448404886263</v>
      </c>
      <c r="QR57">
        <v>2.4660274042374666</v>
      </c>
      <c r="QS57" s="102" t="s">
        <v>96</v>
      </c>
      <c r="QU57">
        <v>5</v>
      </c>
      <c r="QV57" s="35">
        <v>0.3</v>
      </c>
      <c r="QW57">
        <f>CC$60</f>
        <v>0</v>
      </c>
      <c r="QX57">
        <f t="shared" ref="QX57:RP57" si="55">CD$60</f>
        <v>0</v>
      </c>
      <c r="QY57">
        <f t="shared" si="55"/>
        <v>0</v>
      </c>
      <c r="QZ57">
        <f t="shared" si="55"/>
        <v>0</v>
      </c>
      <c r="RA57">
        <f t="shared" si="55"/>
        <v>0</v>
      </c>
      <c r="RB57">
        <f t="shared" si="55"/>
        <v>12.527115283780391</v>
      </c>
      <c r="RC57">
        <f t="shared" si="55"/>
        <v>24.086969781970964</v>
      </c>
      <c r="RD57">
        <f t="shared" si="55"/>
        <v>27.366040467811853</v>
      </c>
      <c r="RE57">
        <f t="shared" si="55"/>
        <v>30.413263707916972</v>
      </c>
      <c r="RF57">
        <f t="shared" si="55"/>
        <v>33.001400770442274</v>
      </c>
      <c r="RG57">
        <f t="shared" si="55"/>
        <v>35.96333194615179</v>
      </c>
      <c r="RH57">
        <f t="shared" si="55"/>
        <v>38.91218261435197</v>
      </c>
      <c r="RI57">
        <f t="shared" si="55"/>
        <v>41.316205721115097</v>
      </c>
      <c r="RJ57">
        <f t="shared" si="55"/>
        <v>43.464553856303581</v>
      </c>
      <c r="RK57">
        <f t="shared" si="55"/>
        <v>44.865460399230656</v>
      </c>
      <c r="RL57">
        <f t="shared" si="55"/>
        <v>45.999373440757665</v>
      </c>
      <c r="RM57">
        <f t="shared" si="55"/>
        <v>45.347952664380543</v>
      </c>
      <c r="RN57">
        <f t="shared" si="55"/>
        <v>45.220103361273345</v>
      </c>
      <c r="RO57">
        <f t="shared" si="55"/>
        <v>45.027279052477155</v>
      </c>
      <c r="RP57">
        <f t="shared" si="55"/>
        <v>45.431255249811549</v>
      </c>
      <c r="RR57">
        <f t="shared" si="51"/>
        <v>9.2042699999999993</v>
      </c>
      <c r="RS57" s="35">
        <v>0.3</v>
      </c>
      <c r="RT57">
        <f>0.8*RE57+0.2*RF57</f>
        <v>30.930891120422036</v>
      </c>
    </row>
    <row r="58" spans="1:528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 s="102" t="s">
        <v>98</v>
      </c>
      <c r="QU58">
        <v>6</v>
      </c>
      <c r="QV58" s="35">
        <v>0.33299999999999996</v>
      </c>
      <c r="QW58">
        <f>CW$60</f>
        <v>0</v>
      </c>
      <c r="QX58">
        <f t="shared" ref="QX58:RP58" si="56">CX$60</f>
        <v>0</v>
      </c>
      <c r="QY58">
        <f t="shared" si="56"/>
        <v>0</v>
      </c>
      <c r="QZ58">
        <f t="shared" si="56"/>
        <v>0</v>
      </c>
      <c r="RA58">
        <f t="shared" si="56"/>
        <v>0</v>
      </c>
      <c r="RB58">
        <f t="shared" si="56"/>
        <v>9.7223304736427263</v>
      </c>
      <c r="RC58">
        <f t="shared" si="56"/>
        <v>21.865659623151277</v>
      </c>
      <c r="RD58">
        <f t="shared" si="56"/>
        <v>28.079340774614511</v>
      </c>
      <c r="RE58">
        <f t="shared" si="56"/>
        <v>31.403959585988165</v>
      </c>
      <c r="RF58">
        <f t="shared" si="56"/>
        <v>34.435466797251628</v>
      </c>
      <c r="RG58">
        <f t="shared" si="56"/>
        <v>36.9045652522164</v>
      </c>
      <c r="RH58">
        <f t="shared" si="56"/>
        <v>40.04127433274396</v>
      </c>
      <c r="RI58">
        <f t="shared" si="56"/>
        <v>42.992147131567251</v>
      </c>
      <c r="RJ58">
        <f t="shared" si="56"/>
        <v>45.690344019287259</v>
      </c>
      <c r="RK58">
        <f t="shared" si="56"/>
        <v>48.11835153907581</v>
      </c>
      <c r="RL58">
        <f t="shared" si="56"/>
        <v>49.405089892800788</v>
      </c>
      <c r="RM58">
        <f t="shared" si="56"/>
        <v>49.632863259415053</v>
      </c>
      <c r="RN58">
        <f t="shared" si="56"/>
        <v>50.136041486445158</v>
      </c>
      <c r="RO58">
        <f t="shared" si="56"/>
        <v>50.411308939992935</v>
      </c>
      <c r="RP58">
        <f t="shared" si="56"/>
        <v>50.465870607752521</v>
      </c>
      <c r="RR58">
        <f t="shared" si="51"/>
        <v>9.5985177000000004</v>
      </c>
      <c r="RS58" s="35">
        <v>0.33299999999999996</v>
      </c>
      <c r="RT58">
        <f>0.4*RE58+0.6*RF58</f>
        <v>33.222863912746242</v>
      </c>
    </row>
    <row r="59" spans="1:528" x14ac:dyDescent="0.3">
      <c r="A59">
        <v>0</v>
      </c>
      <c r="B59">
        <v>0</v>
      </c>
      <c r="C59">
        <v>0.71455798891143141</v>
      </c>
      <c r="D59">
        <v>0.71697983008679489</v>
      </c>
      <c r="E59">
        <v>0.71519594280276821</v>
      </c>
      <c r="F59">
        <v>0.71709012285717577</v>
      </c>
      <c r="G59">
        <v>0.71652014020928034</v>
      </c>
      <c r="H59">
        <v>0.72571570773805261</v>
      </c>
      <c r="I59">
        <v>0.72442725058217805</v>
      </c>
      <c r="J59">
        <v>0.71787053456303229</v>
      </c>
      <c r="K59">
        <v>0.71597254746962902</v>
      </c>
      <c r="L59">
        <v>0.71438976031902202</v>
      </c>
      <c r="M59">
        <v>0.72218718964140427</v>
      </c>
      <c r="N59">
        <v>0.719583299211765</v>
      </c>
      <c r="O59">
        <v>0.70730750259761777</v>
      </c>
      <c r="P59">
        <v>0.70398915552878749</v>
      </c>
      <c r="Q59">
        <v>0.71475759444321307</v>
      </c>
      <c r="R59">
        <v>0.71326721390215087</v>
      </c>
      <c r="S59">
        <v>0.71597375868701962</v>
      </c>
      <c r="T59">
        <v>0.71377787217437061</v>
      </c>
      <c r="U59">
        <v>0</v>
      </c>
      <c r="V59">
        <v>0</v>
      </c>
      <c r="W59">
        <v>0</v>
      </c>
      <c r="X59">
        <v>1.0733516555463156</v>
      </c>
      <c r="Y59">
        <v>1.0746267883258211</v>
      </c>
      <c r="Z59">
        <v>1.070024201370759</v>
      </c>
      <c r="AA59">
        <v>1.0690569189024051</v>
      </c>
      <c r="AB59">
        <v>1.0789151211723389</v>
      </c>
      <c r="AC59">
        <v>1.0766642996678482</v>
      </c>
      <c r="AD59">
        <v>1.0719292540578578</v>
      </c>
      <c r="AE59">
        <v>1.0754486054030121</v>
      </c>
      <c r="AF59">
        <v>1.0754955980691949</v>
      </c>
      <c r="AG59">
        <v>1.0716784849022432</v>
      </c>
      <c r="AH59">
        <v>1.0843060821061654</v>
      </c>
      <c r="AI59">
        <v>1.0686948780529406</v>
      </c>
      <c r="AJ59">
        <v>1.065825795205346</v>
      </c>
      <c r="AK59">
        <v>1.0650023027376827</v>
      </c>
      <c r="AL59">
        <v>1.0637187492566733</v>
      </c>
      <c r="AM59">
        <v>1.061007149908211</v>
      </c>
      <c r="AN59">
        <v>1.0662608467532058</v>
      </c>
      <c r="AO59">
        <v>0</v>
      </c>
      <c r="AP59">
        <v>0</v>
      </c>
      <c r="AQ59">
        <v>0</v>
      </c>
      <c r="AR59">
        <v>0</v>
      </c>
      <c r="AS59">
        <v>1.4327095997583696</v>
      </c>
      <c r="AT59">
        <v>1.4332572655515754</v>
      </c>
      <c r="AU59">
        <v>1.4360786168872355</v>
      </c>
      <c r="AV59">
        <v>1.4351043811387951</v>
      </c>
      <c r="AW59">
        <v>1.4360632804846187</v>
      </c>
      <c r="AX59">
        <v>1.4323058463010663</v>
      </c>
      <c r="AY59">
        <v>1.4336795842336076</v>
      </c>
      <c r="AZ59">
        <v>1.4355628020041737</v>
      </c>
      <c r="BA59">
        <v>1.433548973629702</v>
      </c>
      <c r="BB59">
        <v>1.4344994291012048</v>
      </c>
      <c r="BC59">
        <v>1.428694307630008</v>
      </c>
      <c r="BD59">
        <v>1.4137894554041726</v>
      </c>
      <c r="BE59">
        <v>1.4215679382064088</v>
      </c>
      <c r="BF59">
        <v>1.4180325245357595</v>
      </c>
      <c r="BG59">
        <v>1.4197054363925985</v>
      </c>
      <c r="BH59">
        <v>1.4218002895694324</v>
      </c>
      <c r="BI59">
        <v>0</v>
      </c>
      <c r="BJ59">
        <v>0</v>
      </c>
      <c r="BK59">
        <v>0</v>
      </c>
      <c r="BL59">
        <v>0</v>
      </c>
      <c r="BM59">
        <v>1.7902984545030642</v>
      </c>
      <c r="BN59">
        <v>1.79203510310017</v>
      </c>
      <c r="BO59">
        <v>1.7936768691870417</v>
      </c>
      <c r="BP59">
        <v>1.7993667012112402</v>
      </c>
      <c r="BQ59">
        <v>1.7920002634440968</v>
      </c>
      <c r="BR59">
        <v>1.7880143866320453</v>
      </c>
      <c r="BS59">
        <v>1.7943423630280058</v>
      </c>
      <c r="BT59">
        <v>1.7941657832693394</v>
      </c>
      <c r="BU59">
        <v>1.7970457297536413</v>
      </c>
      <c r="BV59">
        <v>1.7908482742979615</v>
      </c>
      <c r="BW59">
        <v>1.7724154510619738</v>
      </c>
      <c r="BX59">
        <v>1.7802959780737921</v>
      </c>
      <c r="BY59">
        <v>1.7727434848802985</v>
      </c>
      <c r="BZ59">
        <v>1.7710286442742202</v>
      </c>
      <c r="CA59">
        <v>1.779163064110806</v>
      </c>
      <c r="CB59">
        <v>1.774158967023854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2.1484884679770824</v>
      </c>
      <c r="CI59">
        <v>2.1486768987166234</v>
      </c>
      <c r="CJ59">
        <v>2.1496474207809602</v>
      </c>
      <c r="CK59">
        <v>2.1549011119313266</v>
      </c>
      <c r="CL59">
        <v>2.1502911360774397</v>
      </c>
      <c r="CM59">
        <v>2.1435091395212438</v>
      </c>
      <c r="CN59">
        <v>2.1547970911031258</v>
      </c>
      <c r="CO59">
        <v>2.1568871558461482</v>
      </c>
      <c r="CP59">
        <v>2.1598224865743343</v>
      </c>
      <c r="CQ59">
        <v>2.1306425848559654</v>
      </c>
      <c r="CR59">
        <v>2.1231353521365413</v>
      </c>
      <c r="CS59">
        <v>2.13183988137793</v>
      </c>
      <c r="CT59">
        <v>2.1359146166619296</v>
      </c>
      <c r="CU59">
        <v>2.1386267363197939</v>
      </c>
      <c r="CV59">
        <v>2.1371746948640737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2.3521236411964215</v>
      </c>
      <c r="DC59">
        <v>2.3700435743722594</v>
      </c>
      <c r="DD59">
        <v>2.3632620305595018</v>
      </c>
      <c r="DE59">
        <v>2.3663138299159909</v>
      </c>
      <c r="DF59">
        <v>2.3676239761258882</v>
      </c>
      <c r="DG59">
        <v>2.3703228834891572</v>
      </c>
      <c r="DH59">
        <v>2.3718993144673819</v>
      </c>
      <c r="DI59">
        <v>2.3634661822463205</v>
      </c>
      <c r="DJ59">
        <v>2.3716623689237228</v>
      </c>
      <c r="DK59">
        <v>2.3434478859071901</v>
      </c>
      <c r="DL59">
        <v>2.3443278492000008</v>
      </c>
      <c r="DM59">
        <v>2.3581303401216367</v>
      </c>
      <c r="DN59">
        <v>2.349632633376268</v>
      </c>
      <c r="DO59">
        <v>2.3367826535449669</v>
      </c>
      <c r="DP59">
        <v>2.3560573329079846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2.6526000808747563</v>
      </c>
      <c r="DX59">
        <v>2.6546130723330146</v>
      </c>
      <c r="DY59">
        <v>2.6526314857400273</v>
      </c>
      <c r="DZ59">
        <v>2.6484687617038221</v>
      </c>
      <c r="EA59">
        <v>2.6555897180481076</v>
      </c>
      <c r="EB59">
        <v>2.6611932879094367</v>
      </c>
      <c r="EC59">
        <v>2.6532311950883143</v>
      </c>
      <c r="ED59">
        <v>2.6508300215301626</v>
      </c>
      <c r="EE59">
        <v>2.6298444803463954</v>
      </c>
      <c r="EF59">
        <v>2.6325815626292699</v>
      </c>
      <c r="EG59">
        <v>2.621949595586909</v>
      </c>
      <c r="EH59">
        <v>2.6306619568193526</v>
      </c>
      <c r="EI59">
        <v>2.6263230652170231</v>
      </c>
      <c r="EJ59">
        <v>2.6255989261139496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2.8557026809372106</v>
      </c>
      <c r="ER59">
        <v>2.8696291592180359</v>
      </c>
      <c r="ES59">
        <v>2.8751697542266821</v>
      </c>
      <c r="ET59">
        <v>2.8730441051725673</v>
      </c>
      <c r="EU59">
        <v>2.8551118892153204</v>
      </c>
      <c r="EV59">
        <v>2.864884245952481</v>
      </c>
      <c r="EW59">
        <v>2.8593027734554708</v>
      </c>
      <c r="EX59">
        <v>2.8674041692234624</v>
      </c>
      <c r="EY59">
        <v>2.847856155947428</v>
      </c>
      <c r="EZ59">
        <v>2.8411268633620179</v>
      </c>
      <c r="FA59">
        <v>2.8445155106473714</v>
      </c>
      <c r="FB59">
        <v>2.8396008251968814</v>
      </c>
      <c r="FC59">
        <v>2.8366311802925268</v>
      </c>
      <c r="FD59">
        <v>2.8526622070416874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3.0549826365539747</v>
      </c>
      <c r="FL59">
        <v>3.0735510436162587</v>
      </c>
      <c r="FM59">
        <v>3.0745738255064983</v>
      </c>
      <c r="FN59">
        <v>3.0823823524069511</v>
      </c>
      <c r="FO59">
        <v>3.0794289532228252</v>
      </c>
      <c r="FP59">
        <v>3.072160990301616</v>
      </c>
      <c r="FQ59">
        <v>3.0809375527914513</v>
      </c>
      <c r="FR59">
        <v>3.0885654603248764</v>
      </c>
      <c r="FS59">
        <v>3.0519216912270797</v>
      </c>
      <c r="FT59">
        <v>3.051518992756006</v>
      </c>
      <c r="FU59">
        <v>3.0537453925856672</v>
      </c>
      <c r="FV59">
        <v>3.0598084238137426</v>
      </c>
      <c r="FW59">
        <v>3.0577265728239182</v>
      </c>
      <c r="FX59">
        <v>3.0441036561477208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3.3651296301767699</v>
      </c>
      <c r="GG59">
        <v>3.3635188709587065</v>
      </c>
      <c r="GH59">
        <v>3.3790291776393309</v>
      </c>
      <c r="GI59">
        <v>3.3694394871984366</v>
      </c>
      <c r="GJ59">
        <v>3.3720077343190087</v>
      </c>
      <c r="GK59">
        <v>3.3833095622204428</v>
      </c>
      <c r="GL59">
        <v>3.3750952727104919</v>
      </c>
      <c r="GM59">
        <v>3.3220069072848366</v>
      </c>
      <c r="GN59">
        <v>3.3347217560010929</v>
      </c>
      <c r="GO59">
        <v>3.3542146564397122</v>
      </c>
      <c r="GP59">
        <v>3.351961309263408</v>
      </c>
      <c r="GQ59">
        <v>3.325694157614755</v>
      </c>
      <c r="GR59">
        <v>3.3319592606626807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3.6171441206340376</v>
      </c>
      <c r="HA59">
        <v>3.5762403201501525</v>
      </c>
      <c r="HB59">
        <v>3.5782629014443041</v>
      </c>
      <c r="HC59">
        <v>3.5786343848267745</v>
      </c>
      <c r="HD59">
        <v>3.5896650180972109</v>
      </c>
      <c r="HE59">
        <v>3.5934403817887404</v>
      </c>
      <c r="HF59">
        <v>3.5945212333815681</v>
      </c>
      <c r="HG59">
        <v>3.5453414455102084</v>
      </c>
      <c r="HH59">
        <v>3.5595852877730199</v>
      </c>
      <c r="HI59">
        <v>3.5400050541357206</v>
      </c>
      <c r="HJ59">
        <v>3.5528992461150266</v>
      </c>
      <c r="HK59">
        <v>3.5430546822324192</v>
      </c>
      <c r="HL59">
        <v>3.5470267679513485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3.7963656824677985</v>
      </c>
      <c r="HU59">
        <v>3.8157422556367</v>
      </c>
      <c r="HV59">
        <v>3.8063406058945977</v>
      </c>
      <c r="HW59">
        <v>3.8003355100124709</v>
      </c>
      <c r="HX59">
        <v>3.8027998141587336</v>
      </c>
      <c r="HY59">
        <v>3.813436268206547</v>
      </c>
      <c r="HZ59">
        <v>3.8035327651371933</v>
      </c>
      <c r="IA59">
        <v>3.760818143593109</v>
      </c>
      <c r="IB59">
        <v>3.7691867755541866</v>
      </c>
      <c r="IC59">
        <v>3.7759795943761856</v>
      </c>
      <c r="ID59">
        <v>3.7644623436557567</v>
      </c>
      <c r="IE59">
        <v>3.7541262009126255</v>
      </c>
      <c r="IF59">
        <v>3.7573190867081503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4.1070933408450809</v>
      </c>
      <c r="IP59">
        <v>4.1018749780978121</v>
      </c>
      <c r="IQ59">
        <v>4.0971163443261212</v>
      </c>
      <c r="IR59">
        <v>4.0889267380541208</v>
      </c>
      <c r="IS59">
        <v>4.0801487695191225</v>
      </c>
      <c r="IT59">
        <v>4.0845703855757334</v>
      </c>
      <c r="IU59">
        <v>4.0464305057320029</v>
      </c>
      <c r="IV59">
        <v>4.0467099813873597</v>
      </c>
      <c r="IW59">
        <v>4.0396283977330523</v>
      </c>
      <c r="IX59">
        <v>4.0443189037993417</v>
      </c>
      <c r="IY59">
        <v>4.0433630581963955</v>
      </c>
      <c r="IZ59">
        <v>4.0439086370315032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4.2733934446544346</v>
      </c>
      <c r="JJ59">
        <v>4.2960220194270953</v>
      </c>
      <c r="JK59">
        <v>4.3062889647350895</v>
      </c>
      <c r="JL59">
        <v>4.2957440411389838</v>
      </c>
      <c r="JM59">
        <v>4.3013468031380135</v>
      </c>
      <c r="JN59">
        <v>4.295229627760258</v>
      </c>
      <c r="JO59">
        <v>4.2698997906433123</v>
      </c>
      <c r="JP59">
        <v>4.2580227155734889</v>
      </c>
      <c r="JQ59">
        <v>4.2590215972210688</v>
      </c>
      <c r="JR59">
        <v>4.2674265574094949</v>
      </c>
      <c r="JS59">
        <v>4.2631438276045461</v>
      </c>
      <c r="JT59">
        <v>4.2664000260230752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4.4766309070521437</v>
      </c>
      <c r="KE59">
        <v>4.5319340074338106</v>
      </c>
      <c r="KF59">
        <v>4.522286462417533</v>
      </c>
      <c r="KG59">
        <v>4.5181808849904899</v>
      </c>
      <c r="KH59">
        <v>4.5088612932223748</v>
      </c>
      <c r="KI59">
        <v>4.472832459297849</v>
      </c>
      <c r="KJ59">
        <v>4.4737441495715435</v>
      </c>
      <c r="KK59">
        <v>4.4748000916292368</v>
      </c>
      <c r="KL59">
        <v>4.466588065523978</v>
      </c>
      <c r="KM59">
        <v>4.4672453356113344</v>
      </c>
      <c r="KN59">
        <v>4.4711237473623155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4.8324449929341506</v>
      </c>
      <c r="KY59">
        <v>4.792713361439322</v>
      </c>
      <c r="KZ59">
        <v>4.8061055969644073</v>
      </c>
      <c r="LA59">
        <v>4.8133369413800633</v>
      </c>
      <c r="LB59">
        <v>4.8026991509444699</v>
      </c>
      <c r="LC59">
        <v>4.7572145160742707</v>
      </c>
      <c r="LD59">
        <v>4.7577684774580957</v>
      </c>
      <c r="LE59">
        <v>4.7640103186087694</v>
      </c>
      <c r="LF59">
        <v>4.7531913347147707</v>
      </c>
      <c r="LG59">
        <v>4.7552194706234445</v>
      </c>
      <c r="LH59">
        <v>4.7536340352865798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4.997361458446826</v>
      </c>
      <c r="LT59">
        <v>5.0054971238104455</v>
      </c>
      <c r="LU59">
        <v>5.0243275734438999</v>
      </c>
      <c r="LV59">
        <v>5.0233717020818052</v>
      </c>
      <c r="LW59">
        <v>4.9738635318403439</v>
      </c>
      <c r="LX59">
        <v>4.9657611487414854</v>
      </c>
      <c r="LY59">
        <v>4.9672668198808978</v>
      </c>
      <c r="LZ59">
        <v>4.9609991036044834</v>
      </c>
      <c r="MA59">
        <v>4.9750219301230905</v>
      </c>
      <c r="MB59">
        <v>4.9701583981798239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5.1412094477479595</v>
      </c>
      <c r="MN59">
        <v>5.2233378620185098</v>
      </c>
      <c r="MO59">
        <v>5.2285049658399334</v>
      </c>
      <c r="MP59">
        <v>5.2201931447789347</v>
      </c>
      <c r="MQ59">
        <v>5.183634719429798</v>
      </c>
      <c r="MR59">
        <v>5.1877023007533065</v>
      </c>
      <c r="MS59">
        <v>5.1776505040781888</v>
      </c>
      <c r="MT59">
        <v>5.1966124802257267</v>
      </c>
      <c r="MU59">
        <v>5.182135341565667</v>
      </c>
      <c r="MV59">
        <v>5.1725005705239777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5.4730672869520465</v>
      </c>
      <c r="NI59">
        <v>5.5286607621778883</v>
      </c>
      <c r="NJ59">
        <v>5.5147341442042972</v>
      </c>
      <c r="NK59">
        <v>5.4642444017378571</v>
      </c>
      <c r="NL59">
        <v>5.4683714956681477</v>
      </c>
      <c r="NM59">
        <v>5.4774927292838607</v>
      </c>
      <c r="NN59">
        <v>5.469182553221926</v>
      </c>
      <c r="NO59">
        <v>5.4638694875060265</v>
      </c>
      <c r="NP59">
        <v>5.4663557392062785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5.6895300606031993</v>
      </c>
      <c r="OD59">
        <v>5.7346788610180894</v>
      </c>
      <c r="OE59">
        <v>5.6787491560685073</v>
      </c>
      <c r="OF59">
        <v>5.6792604977270695</v>
      </c>
      <c r="OG59">
        <v>5.6655208538971182</v>
      </c>
      <c r="OH59">
        <v>5.6855688994416127</v>
      </c>
      <c r="OI59">
        <v>5.6794202038759858</v>
      </c>
      <c r="OJ59">
        <v>5.6885718221000374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5.9309040945321749</v>
      </c>
      <c r="OY59">
        <v>5.8740257656733723</v>
      </c>
      <c r="OZ59">
        <v>5.8929339690265632</v>
      </c>
      <c r="PA59">
        <v>5.8959026213479424</v>
      </c>
      <c r="PB59">
        <v>5.9057766999581238</v>
      </c>
      <c r="PC59">
        <v>5.9009486857841846</v>
      </c>
      <c r="PD59">
        <v>5.8933232895323133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5.9163116856656224</v>
      </c>
      <c r="PT59">
        <v>6.1595913879672919</v>
      </c>
      <c r="PU59">
        <v>6.180745931224588</v>
      </c>
      <c r="PV59">
        <v>6.1695311071590542</v>
      </c>
      <c r="PW59">
        <v>6.1731374072082987</v>
      </c>
      <c r="PX59">
        <v>6.1716913222315881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4.3020000000000005</v>
      </c>
      <c r="QN59">
        <v>6.2318125632754064</v>
      </c>
      <c r="QO59">
        <v>6.3698255717826457</v>
      </c>
      <c r="QP59">
        <v>6.3821382681525121</v>
      </c>
      <c r="QQ59">
        <v>6.4070416990265135</v>
      </c>
      <c r="QR59">
        <v>6.383182847791562</v>
      </c>
      <c r="QS59" s="102" t="s">
        <v>100</v>
      </c>
      <c r="QU59">
        <v>7</v>
      </c>
      <c r="QV59" s="35">
        <v>0.36599999999999999</v>
      </c>
      <c r="QW59">
        <f>DQ$60</f>
        <v>0</v>
      </c>
      <c r="QX59">
        <f t="shared" ref="QX59:RP59" si="57">DR$60</f>
        <v>0</v>
      </c>
      <c r="QY59">
        <f t="shared" si="57"/>
        <v>0</v>
      </c>
      <c r="QZ59">
        <f t="shared" si="57"/>
        <v>0</v>
      </c>
      <c r="RA59">
        <f t="shared" si="57"/>
        <v>0</v>
      </c>
      <c r="RB59">
        <f t="shared" si="57"/>
        <v>0</v>
      </c>
      <c r="RC59">
        <f>DW$60</f>
        <v>16.221883555182472</v>
      </c>
      <c r="RD59">
        <f t="shared" si="57"/>
        <v>26.713115520594773</v>
      </c>
      <c r="RE59">
        <f t="shared" si="57"/>
        <v>30.641303610457395</v>
      </c>
      <c r="RF59">
        <f t="shared" si="57"/>
        <v>33.457545743733156</v>
      </c>
      <c r="RG59">
        <f t="shared" si="57"/>
        <v>35.910863301093507</v>
      </c>
      <c r="RH59">
        <f t="shared" si="57"/>
        <v>38.919972008751998</v>
      </c>
      <c r="RI59">
        <f t="shared" si="57"/>
        <v>42.166232005313667</v>
      </c>
      <c r="RJ59">
        <f t="shared" si="57"/>
        <v>44.874352971659384</v>
      </c>
      <c r="RK59">
        <f t="shared" si="57"/>
        <v>47.08202578748778</v>
      </c>
      <c r="RL59">
        <f t="shared" si="57"/>
        <v>49.431874040049834</v>
      </c>
      <c r="RM59">
        <f t="shared" si="57"/>
        <v>51.676443958183668</v>
      </c>
      <c r="RN59">
        <f t="shared" si="57"/>
        <v>51.434374344411061</v>
      </c>
      <c r="RO59">
        <f t="shared" si="57"/>
        <v>52.021201128882588</v>
      </c>
      <c r="RP59">
        <f t="shared" si="57"/>
        <v>51.688621689187769</v>
      </c>
      <c r="RR59">
        <f t="shared" si="51"/>
        <v>9.9927654000000015</v>
      </c>
      <c r="RS59" s="35">
        <v>0.36599999999999999</v>
      </c>
      <c r="RT59">
        <f>0.01*RE59+0.99*RF59</f>
        <v>33.429383322400398</v>
      </c>
    </row>
    <row r="60" spans="1:528" x14ac:dyDescent="0.3">
      <c r="A60">
        <v>0</v>
      </c>
      <c r="B60">
        <v>0</v>
      </c>
      <c r="C60">
        <v>5.3064857838566386</v>
      </c>
      <c r="D60">
        <v>11.895879294472541</v>
      </c>
      <c r="E60">
        <v>14.597147953864662</v>
      </c>
      <c r="F60">
        <v>17.291059645546898</v>
      </c>
      <c r="G60">
        <v>19.577323472664009</v>
      </c>
      <c r="H60">
        <v>19.515627108585122</v>
      </c>
      <c r="I60">
        <v>19.665972785935857</v>
      </c>
      <c r="J60">
        <v>19.48567084697126</v>
      </c>
      <c r="K60">
        <v>19.691766890869857</v>
      </c>
      <c r="L60">
        <v>19.834610845128498</v>
      </c>
      <c r="M60">
        <v>19.783629280785114</v>
      </c>
      <c r="N60">
        <v>19.794284294092172</v>
      </c>
      <c r="O60">
        <v>19.409881398346158</v>
      </c>
      <c r="P60">
        <v>19.702156941213197</v>
      </c>
      <c r="Q60">
        <v>19.478597568053505</v>
      </c>
      <c r="R60">
        <v>19.48449212002398</v>
      </c>
      <c r="S60">
        <v>19.395233858975043</v>
      </c>
      <c r="T60">
        <v>19.668135386680284</v>
      </c>
      <c r="U60">
        <v>0</v>
      </c>
      <c r="V60">
        <v>0</v>
      </c>
      <c r="W60">
        <v>0</v>
      </c>
      <c r="X60">
        <v>8.679790981745759</v>
      </c>
      <c r="Y60">
        <v>15.393743793063607</v>
      </c>
      <c r="Z60">
        <v>18.07850358143094</v>
      </c>
      <c r="AA60">
        <v>21.147983075290526</v>
      </c>
      <c r="AB60">
        <v>23.619956687115955</v>
      </c>
      <c r="AC60">
        <v>25.622918209149194</v>
      </c>
      <c r="AD60">
        <v>26.456740500385862</v>
      </c>
      <c r="AE60">
        <v>26.020156015099296</v>
      </c>
      <c r="AF60">
        <v>26.126688857315006</v>
      </c>
      <c r="AG60">
        <v>25.980529434977971</v>
      </c>
      <c r="AH60">
        <v>25.919533695396325</v>
      </c>
      <c r="AI60">
        <v>25.888354468992357</v>
      </c>
      <c r="AJ60">
        <v>25.727220019730844</v>
      </c>
      <c r="AK60">
        <v>25.950583957410043</v>
      </c>
      <c r="AL60">
        <v>25.996394018396572</v>
      </c>
      <c r="AM60">
        <v>25.901179365301861</v>
      </c>
      <c r="AN60">
        <v>26.350749748485914</v>
      </c>
      <c r="AO60">
        <v>0</v>
      </c>
      <c r="AP60">
        <v>0</v>
      </c>
      <c r="AQ60">
        <v>0</v>
      </c>
      <c r="AR60">
        <v>0</v>
      </c>
      <c r="AS60">
        <v>14.037251982641312</v>
      </c>
      <c r="AT60">
        <v>19.413287786222291</v>
      </c>
      <c r="AU60">
        <v>22.047607126535286</v>
      </c>
      <c r="AV60">
        <v>24.948960490450883</v>
      </c>
      <c r="AW60">
        <v>27.754087879053667</v>
      </c>
      <c r="AX60">
        <v>30.428342465167834</v>
      </c>
      <c r="AY60">
        <v>32.763243503793433</v>
      </c>
      <c r="AZ60">
        <v>32.855227720444184</v>
      </c>
      <c r="BA60">
        <v>32.274372905891667</v>
      </c>
      <c r="BB60">
        <v>33.106285543099489</v>
      </c>
      <c r="BC60">
        <v>32.259914416340386</v>
      </c>
      <c r="BD60">
        <v>33.028413495770572</v>
      </c>
      <c r="BE60">
        <v>32.153233448239014</v>
      </c>
      <c r="BF60">
        <v>32.733502051392904</v>
      </c>
      <c r="BG60">
        <v>32.829676446680665</v>
      </c>
      <c r="BH60">
        <v>32.458837932940462</v>
      </c>
      <c r="BI60">
        <v>0</v>
      </c>
      <c r="BJ60">
        <v>0</v>
      </c>
      <c r="BK60">
        <v>0</v>
      </c>
      <c r="BL60">
        <v>0</v>
      </c>
      <c r="BM60">
        <v>6.5361234792541305</v>
      </c>
      <c r="BN60">
        <v>19.003294317159767</v>
      </c>
      <c r="BO60">
        <v>23.292842400894415</v>
      </c>
      <c r="BP60">
        <v>25.898650163477399</v>
      </c>
      <c r="BQ60">
        <v>29.021757744056345</v>
      </c>
      <c r="BR60">
        <v>31.88281570597368</v>
      </c>
      <c r="BS60">
        <v>34.48792935309082</v>
      </c>
      <c r="BT60">
        <v>37.123450312306417</v>
      </c>
      <c r="BU60">
        <v>39.367104385307613</v>
      </c>
      <c r="BV60">
        <v>39.377265709435257</v>
      </c>
      <c r="BW60">
        <v>38.524921471218171</v>
      </c>
      <c r="BX60">
        <v>39.099791166769151</v>
      </c>
      <c r="BY60">
        <v>39.040987556178173</v>
      </c>
      <c r="BZ60">
        <v>38.689155604143806</v>
      </c>
      <c r="CA60">
        <v>38.834271873434361</v>
      </c>
      <c r="CB60">
        <v>38.713744357776747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12.527115283780391</v>
      </c>
      <c r="CI60">
        <v>24.086969781970964</v>
      </c>
      <c r="CJ60">
        <v>27.366040467811853</v>
      </c>
      <c r="CK60">
        <v>30.413263707916972</v>
      </c>
      <c r="CL60">
        <v>33.001400770442274</v>
      </c>
      <c r="CM60">
        <v>35.96333194615179</v>
      </c>
      <c r="CN60">
        <v>38.91218261435197</v>
      </c>
      <c r="CO60">
        <v>41.316205721115097</v>
      </c>
      <c r="CP60">
        <v>43.464553856303581</v>
      </c>
      <c r="CQ60">
        <v>44.865460399230656</v>
      </c>
      <c r="CR60">
        <v>45.999373440757665</v>
      </c>
      <c r="CS60">
        <v>45.347952664380543</v>
      </c>
      <c r="CT60">
        <v>45.220103361273345</v>
      </c>
      <c r="CU60">
        <v>45.027279052477155</v>
      </c>
      <c r="CV60">
        <v>45.431255249811549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9.7223304736427263</v>
      </c>
      <c r="DC60">
        <v>21.865659623151277</v>
      </c>
      <c r="DD60">
        <v>28.079340774614511</v>
      </c>
      <c r="DE60">
        <v>31.403959585988165</v>
      </c>
      <c r="DF60">
        <v>34.435466797251628</v>
      </c>
      <c r="DG60">
        <v>36.9045652522164</v>
      </c>
      <c r="DH60">
        <v>40.04127433274396</v>
      </c>
      <c r="DI60">
        <v>42.992147131567251</v>
      </c>
      <c r="DJ60">
        <v>45.690344019287259</v>
      </c>
      <c r="DK60">
        <v>48.11835153907581</v>
      </c>
      <c r="DL60">
        <v>49.405089892800788</v>
      </c>
      <c r="DM60">
        <v>49.632863259415053</v>
      </c>
      <c r="DN60">
        <v>50.136041486445158</v>
      </c>
      <c r="DO60">
        <v>50.411308939992935</v>
      </c>
      <c r="DP60">
        <v>50.465870607752521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16.221883555182472</v>
      </c>
      <c r="DX60">
        <v>26.713115520594773</v>
      </c>
      <c r="DY60">
        <v>30.641303610457395</v>
      </c>
      <c r="DZ60">
        <v>33.457545743733156</v>
      </c>
      <c r="EA60">
        <v>35.910863301093507</v>
      </c>
      <c r="EB60">
        <v>38.919972008751998</v>
      </c>
      <c r="EC60">
        <v>42.166232005313667</v>
      </c>
      <c r="ED60">
        <v>44.874352971659384</v>
      </c>
      <c r="EE60">
        <v>47.08202578748778</v>
      </c>
      <c r="EF60">
        <v>49.431874040049834</v>
      </c>
      <c r="EG60">
        <v>51.676443958183668</v>
      </c>
      <c r="EH60">
        <v>51.434374344411061</v>
      </c>
      <c r="EI60">
        <v>52.021201128882588</v>
      </c>
      <c r="EJ60">
        <v>51.688621689187769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12.795209742759551</v>
      </c>
      <c r="ER60">
        <v>25.250050811625577</v>
      </c>
      <c r="ES60">
        <v>30.30759376143827</v>
      </c>
      <c r="ET60">
        <v>33.356664893389841</v>
      </c>
      <c r="EU60">
        <v>36.502293622500908</v>
      </c>
      <c r="EV60">
        <v>38.934928922750935</v>
      </c>
      <c r="EW60">
        <v>42.456951522191794</v>
      </c>
      <c r="EX60">
        <v>44.907536643716483</v>
      </c>
      <c r="EY60">
        <v>46.87760238447855</v>
      </c>
      <c r="EZ60">
        <v>50.513485474241818</v>
      </c>
      <c r="FA60">
        <v>52.607441656876738</v>
      </c>
      <c r="FB60">
        <v>53.650850626982738</v>
      </c>
      <c r="FC60">
        <v>54.138634294495859</v>
      </c>
      <c r="FD60">
        <v>54.056232419449451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7.8806049535714449</v>
      </c>
      <c r="FL60">
        <v>21.303284517205501</v>
      </c>
      <c r="FM60">
        <v>30.073172090268113</v>
      </c>
      <c r="FN60">
        <v>33.411937729751351</v>
      </c>
      <c r="FO60">
        <v>36.521989614797356</v>
      </c>
      <c r="FP60">
        <v>39.297114658743396</v>
      </c>
      <c r="FQ60">
        <v>42.150096227372735</v>
      </c>
      <c r="FR60">
        <v>45.050077995978171</v>
      </c>
      <c r="FS60">
        <v>47.056734926610005</v>
      </c>
      <c r="FT60">
        <v>50.166094610920965</v>
      </c>
      <c r="FU60">
        <v>53.163369816487176</v>
      </c>
      <c r="FV60">
        <v>55.327203277204575</v>
      </c>
      <c r="FW60">
        <v>56.525756900842751</v>
      </c>
      <c r="FX60">
        <v>57.2473859274848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13.534217074154897</v>
      </c>
      <c r="GG60">
        <v>27.523228443495231</v>
      </c>
      <c r="GH60">
        <v>31.818454839034398</v>
      </c>
      <c r="GI60">
        <v>34.666070947029709</v>
      </c>
      <c r="GJ60">
        <v>37.604389800469178</v>
      </c>
      <c r="GK60">
        <v>39.912255849183204</v>
      </c>
      <c r="GL60">
        <v>43.109887761442621</v>
      </c>
      <c r="GM60">
        <v>45.981607621430868</v>
      </c>
      <c r="GN60">
        <v>48.69587607164727</v>
      </c>
      <c r="GO60">
        <v>50.985214993815944</v>
      </c>
      <c r="GP60">
        <v>53.557636068586568</v>
      </c>
      <c r="GQ60">
        <v>56.415169366198292</v>
      </c>
      <c r="GR60">
        <v>56.578449254812163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11.336007498625895</v>
      </c>
      <c r="HA60">
        <v>23.759786767190803</v>
      </c>
      <c r="HB60">
        <v>31.810420932678074</v>
      </c>
      <c r="HC60">
        <v>34.795193153234258</v>
      </c>
      <c r="HD60">
        <v>37.459992316065879</v>
      </c>
      <c r="HE60">
        <v>40.273038198539091</v>
      </c>
      <c r="HF60">
        <v>43.262804344789132</v>
      </c>
      <c r="HG60">
        <v>45.954925236148455</v>
      </c>
      <c r="HH60">
        <v>48.398541359678489</v>
      </c>
      <c r="HI60">
        <v>51.756258021776553</v>
      </c>
      <c r="HJ60">
        <v>54.170484449733351</v>
      </c>
      <c r="HK60">
        <v>57.163152032630407</v>
      </c>
      <c r="HL60">
        <v>59.785460938286775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3.2864196020843783</v>
      </c>
      <c r="HU60">
        <v>18.099841922565108</v>
      </c>
      <c r="HV60">
        <v>30.539769094469765</v>
      </c>
      <c r="HW60">
        <v>34.705995012089282</v>
      </c>
      <c r="HX60">
        <v>37.857198537161999</v>
      </c>
      <c r="HY60">
        <v>40.469451608386429</v>
      </c>
      <c r="HZ60">
        <v>42.924775731000111</v>
      </c>
      <c r="IA60">
        <v>45.498320594045254</v>
      </c>
      <c r="IB60">
        <v>47.710495826242763</v>
      </c>
      <c r="IC60">
        <v>51.041005551577179</v>
      </c>
      <c r="ID60">
        <v>53.917245517921778</v>
      </c>
      <c r="IE60">
        <v>56.218234755167174</v>
      </c>
      <c r="IF60">
        <v>59.220507026559794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10.816572822426787</v>
      </c>
      <c r="IP60">
        <v>24.10330953736754</v>
      </c>
      <c r="IQ60">
        <v>32.271230057637652</v>
      </c>
      <c r="IR60">
        <v>35.078159862300119</v>
      </c>
      <c r="IS60">
        <v>38.559806225485936</v>
      </c>
      <c r="IT60">
        <v>41.103057102941705</v>
      </c>
      <c r="IU60">
        <v>43.779397400420649</v>
      </c>
      <c r="IV60">
        <v>46.243650669984717</v>
      </c>
      <c r="IW60">
        <v>49.273412146099318</v>
      </c>
      <c r="IX60">
        <v>51.820788032741078</v>
      </c>
      <c r="IY60">
        <v>54.478833665999979</v>
      </c>
      <c r="IZ60">
        <v>57.56550768826515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6.4807501394008149</v>
      </c>
      <c r="JJ60">
        <v>20.188258629166715</v>
      </c>
      <c r="JK60">
        <v>31.0813995784616</v>
      </c>
      <c r="JL60">
        <v>35.302327604474527</v>
      </c>
      <c r="JM60">
        <v>38.832126073437138</v>
      </c>
      <c r="JN60">
        <v>41.464951245593802</v>
      </c>
      <c r="JO60">
        <v>43.248406396514845</v>
      </c>
      <c r="JP60">
        <v>46.694239866578293</v>
      </c>
      <c r="JQ60">
        <v>48.815375282673351</v>
      </c>
      <c r="JR60">
        <v>51.51522522012754</v>
      </c>
      <c r="JS60">
        <v>54.643940057452681</v>
      </c>
      <c r="JT60">
        <v>57.485354827839984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14.325846172003489</v>
      </c>
      <c r="KE60">
        <v>26.893321008106131</v>
      </c>
      <c r="KF60">
        <v>35.094903315906251</v>
      </c>
      <c r="KG60">
        <v>38.557150242937226</v>
      </c>
      <c r="KH60">
        <v>41.117182103624344</v>
      </c>
      <c r="KI60">
        <v>43.256042476047845</v>
      </c>
      <c r="KJ60">
        <v>45.725741822228137</v>
      </c>
      <c r="KK60">
        <v>48.060359685610429</v>
      </c>
      <c r="KL60">
        <v>51.441041458446477</v>
      </c>
      <c r="KM60">
        <v>54.149791571996339</v>
      </c>
      <c r="KN60">
        <v>56.458481116253346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6.7682562477838957</v>
      </c>
      <c r="KY60">
        <v>19.744830745587947</v>
      </c>
      <c r="KZ60">
        <v>31.785782169104799</v>
      </c>
      <c r="LA60">
        <v>35.541772969804967</v>
      </c>
      <c r="LB60">
        <v>38.390829909013718</v>
      </c>
      <c r="LC60">
        <v>40.534741005019654</v>
      </c>
      <c r="LD60">
        <v>44.118680642084868</v>
      </c>
      <c r="LE60">
        <v>45.93568630257041</v>
      </c>
      <c r="LF60">
        <v>49.143531596700996</v>
      </c>
      <c r="LG60">
        <v>52.234119320320225</v>
      </c>
      <c r="LH60">
        <v>54.641062772233255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14.474284829181785</v>
      </c>
      <c r="LT60">
        <v>24.060244822945286</v>
      </c>
      <c r="LU60">
        <v>34.161131421208609</v>
      </c>
      <c r="LV60">
        <v>38.481432693748694</v>
      </c>
      <c r="LW60">
        <v>40.021489565028944</v>
      </c>
      <c r="LX60">
        <v>42.449926577765247</v>
      </c>
      <c r="LY60">
        <v>46.548143641337333</v>
      </c>
      <c r="LZ60">
        <v>48.399735668648603</v>
      </c>
      <c r="MA60">
        <v>50.308904778593039</v>
      </c>
      <c r="MB60">
        <v>52.737467680619048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5.9919039221221571</v>
      </c>
      <c r="MN60">
        <v>12.911680652495217</v>
      </c>
      <c r="MO60">
        <v>27.554152785482447</v>
      </c>
      <c r="MP60">
        <v>36.938010250848052</v>
      </c>
      <c r="MQ60">
        <v>39.054193694650102</v>
      </c>
      <c r="MR60">
        <v>41.442037658203802</v>
      </c>
      <c r="MS60">
        <v>43.678147164017844</v>
      </c>
      <c r="MT60">
        <v>46.471537182422743</v>
      </c>
      <c r="MU60">
        <v>49.054286882180065</v>
      </c>
      <c r="MV60">
        <v>51.670064175778784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6.6537451793817626</v>
      </c>
      <c r="NI60">
        <v>15.184697043518909</v>
      </c>
      <c r="NJ60">
        <v>27.405404406285662</v>
      </c>
      <c r="NK60">
        <v>35.190793748602772</v>
      </c>
      <c r="NL60">
        <v>38.62923418157073</v>
      </c>
      <c r="NM60">
        <v>41.092934897888227</v>
      </c>
      <c r="NN60">
        <v>44.140992358200393</v>
      </c>
      <c r="NO60">
        <v>46.223780310719484</v>
      </c>
      <c r="NP60">
        <v>49.191211797097921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9.7975935841076964</v>
      </c>
      <c r="OD60">
        <v>17.324109599640831</v>
      </c>
      <c r="OE60">
        <v>28.664997165567531</v>
      </c>
      <c r="OF60">
        <v>36.868734037345384</v>
      </c>
      <c r="OG60">
        <v>39.967876930113235</v>
      </c>
      <c r="OH60">
        <v>42.250344206896997</v>
      </c>
      <c r="OI60">
        <v>44.760658793997202</v>
      </c>
      <c r="OJ60">
        <v>47.000973813266441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11.192104073028903</v>
      </c>
      <c r="OY60">
        <v>19.556599784711707</v>
      </c>
      <c r="OZ60">
        <v>29.668962052571569</v>
      </c>
      <c r="PA60">
        <v>37.597279157904708</v>
      </c>
      <c r="PB60">
        <v>40.796377765146893</v>
      </c>
      <c r="PC60">
        <v>43.693710213592084</v>
      </c>
      <c r="PD60">
        <v>45.657716998542057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9.7698510866901263</v>
      </c>
      <c r="PT60">
        <v>18.111497913893199</v>
      </c>
      <c r="PU60">
        <v>29.007359576892561</v>
      </c>
      <c r="PV60">
        <v>37.129571120003433</v>
      </c>
      <c r="PW60">
        <v>40.733046727472498</v>
      </c>
      <c r="PX60">
        <v>43.267772168925397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1.8004721313676717</v>
      </c>
      <c r="QN60">
        <v>10.954749401447691</v>
      </c>
      <c r="QO60">
        <v>19.808386995172235</v>
      </c>
      <c r="QP60">
        <v>29.077326477514507</v>
      </c>
      <c r="QQ60">
        <v>36.655328839902346</v>
      </c>
      <c r="QR60">
        <v>40.76657205356188</v>
      </c>
      <c r="QS60" s="102" t="s">
        <v>102</v>
      </c>
      <c r="QU60">
        <v>8</v>
      </c>
      <c r="QV60" s="35">
        <v>0.4</v>
      </c>
      <c r="QW60">
        <f>EK$60</f>
        <v>0</v>
      </c>
      <c r="QX60">
        <f t="shared" ref="QX60:RP60" si="58">EL$60</f>
        <v>0</v>
      </c>
      <c r="QY60">
        <f t="shared" si="58"/>
        <v>0</v>
      </c>
      <c r="QZ60">
        <f t="shared" si="58"/>
        <v>0</v>
      </c>
      <c r="RA60">
        <f t="shared" si="58"/>
        <v>0</v>
      </c>
      <c r="RB60">
        <f t="shared" si="58"/>
        <v>0</v>
      </c>
      <c r="RC60">
        <f>EQ$60</f>
        <v>12.795209742759551</v>
      </c>
      <c r="RD60">
        <f t="shared" si="58"/>
        <v>25.250050811625577</v>
      </c>
      <c r="RE60">
        <f t="shared" si="58"/>
        <v>30.30759376143827</v>
      </c>
      <c r="RF60">
        <f t="shared" si="58"/>
        <v>33.356664893389841</v>
      </c>
      <c r="RG60">
        <f t="shared" si="58"/>
        <v>36.502293622500908</v>
      </c>
      <c r="RH60">
        <f t="shared" si="58"/>
        <v>38.934928922750935</v>
      </c>
      <c r="RI60">
        <f t="shared" si="58"/>
        <v>42.456951522191794</v>
      </c>
      <c r="RJ60">
        <f t="shared" si="58"/>
        <v>44.907536643716483</v>
      </c>
      <c r="RK60">
        <f t="shared" si="58"/>
        <v>46.87760238447855</v>
      </c>
      <c r="RL60">
        <f t="shared" si="58"/>
        <v>50.513485474241818</v>
      </c>
      <c r="RM60">
        <f t="shared" si="58"/>
        <v>52.607441656876738</v>
      </c>
      <c r="RN60">
        <f t="shared" si="58"/>
        <v>53.650850626982738</v>
      </c>
      <c r="RO60">
        <f t="shared" si="58"/>
        <v>54.138634294495859</v>
      </c>
      <c r="RP60">
        <f t="shared" si="58"/>
        <v>54.056232419449451</v>
      </c>
      <c r="RR60">
        <f t="shared" si="51"/>
        <v>10.398960000000001</v>
      </c>
      <c r="RS60" s="35">
        <v>0.4</v>
      </c>
      <c r="RT60">
        <f>0.6*RF60+0.4*RG60</f>
        <v>34.614916385034263</v>
      </c>
    </row>
    <row r="61" spans="1:528" x14ac:dyDescent="0.3">
      <c r="A61">
        <v>0</v>
      </c>
      <c r="B61">
        <v>0</v>
      </c>
      <c r="C61">
        <v>4.9829706339709318E-2</v>
      </c>
      <c r="D61">
        <v>4.999859345096197E-2</v>
      </c>
      <c r="E61">
        <v>4.987419405877043E-2</v>
      </c>
      <c r="F61">
        <v>5.0006284718073613E-2</v>
      </c>
      <c r="G61">
        <v>4.9966536974147852E-2</v>
      </c>
      <c r="H61">
        <v>5.0607789939892053E-2</v>
      </c>
      <c r="I61">
        <v>5.0517939371142122E-2</v>
      </c>
      <c r="J61">
        <v>5.00607067338237E-2</v>
      </c>
      <c r="K61">
        <v>4.9928350590629611E-2</v>
      </c>
      <c r="L61">
        <v>4.9817974917644454E-2</v>
      </c>
      <c r="M61">
        <v>5.0361728705816164E-2</v>
      </c>
      <c r="N61">
        <v>5.0180146388547085E-2</v>
      </c>
      <c r="O61">
        <v>4.9324093626054229E-2</v>
      </c>
      <c r="P61">
        <v>4.9092688670068857E-2</v>
      </c>
      <c r="Q61">
        <v>4.984362583286002E-2</v>
      </c>
      <c r="R61">
        <v>4.97396941354359E-2</v>
      </c>
      <c r="S61">
        <v>4.9928435054882786E-2</v>
      </c>
      <c r="T61">
        <v>4.9775304893610199E-2</v>
      </c>
      <c r="U61">
        <v>0</v>
      </c>
      <c r="V61">
        <v>0</v>
      </c>
      <c r="W61">
        <v>0</v>
      </c>
      <c r="X61">
        <v>7.4850185184540841E-2</v>
      </c>
      <c r="Y61">
        <v>7.493910657781179E-2</v>
      </c>
      <c r="Z61">
        <v>7.4618145144404402E-2</v>
      </c>
      <c r="AA61">
        <v>7.4550691694728416E-2</v>
      </c>
      <c r="AB61">
        <v>7.5238153498768418E-2</v>
      </c>
      <c r="AC61">
        <v>7.5081192445456649E-2</v>
      </c>
      <c r="AD61">
        <v>7.4750994006824126E-2</v>
      </c>
      <c r="AE61">
        <v>7.4996415997420657E-2</v>
      </c>
      <c r="AF61">
        <v>7.499969303132463E-2</v>
      </c>
      <c r="AG61">
        <v>7.473350661800858E-2</v>
      </c>
      <c r="AH61">
        <v>7.5614092197082705E-2</v>
      </c>
      <c r="AI61">
        <v>7.4525444773566263E-2</v>
      </c>
      <c r="AJ61">
        <v>7.4325369261181731E-2</v>
      </c>
      <c r="AK61">
        <v>7.4267943008206605E-2</v>
      </c>
      <c r="AL61">
        <v>7.417843439725752E-2</v>
      </c>
      <c r="AM61">
        <v>7.3989340997783162E-2</v>
      </c>
      <c r="AN61">
        <v>7.4355707583905542E-2</v>
      </c>
      <c r="AO61">
        <v>0</v>
      </c>
      <c r="AP61">
        <v>0</v>
      </c>
      <c r="AQ61">
        <v>0</v>
      </c>
      <c r="AR61">
        <v>0</v>
      </c>
      <c r="AS61">
        <v>9.9910013930151309E-2</v>
      </c>
      <c r="AT61">
        <v>9.9948205408059584E-2</v>
      </c>
      <c r="AU61">
        <v>0.10014495236312658</v>
      </c>
      <c r="AV61">
        <v>0.10007701402641526</v>
      </c>
      <c r="AW61">
        <v>0.10014388287898314</v>
      </c>
      <c r="AX61">
        <v>9.9881858179990596E-2</v>
      </c>
      <c r="AY61">
        <v>9.9977655804296253E-2</v>
      </c>
      <c r="AZ61">
        <v>0.10010898200865923</v>
      </c>
      <c r="BA61">
        <v>9.9968547672922042E-2</v>
      </c>
      <c r="BB61">
        <v>0.10003482769185526</v>
      </c>
      <c r="BC61">
        <v>9.9630007505579377E-2</v>
      </c>
      <c r="BD61">
        <v>9.859061753167174E-2</v>
      </c>
      <c r="BE61">
        <v>9.9133050084128926E-2</v>
      </c>
      <c r="BF61">
        <v>9.8886507987151942E-2</v>
      </c>
      <c r="BG61">
        <v>9.9003168507154668E-2</v>
      </c>
      <c r="BH61">
        <v>9.9149253108049715E-2</v>
      </c>
      <c r="BI61">
        <v>0</v>
      </c>
      <c r="BJ61">
        <v>0</v>
      </c>
      <c r="BK61">
        <v>0</v>
      </c>
      <c r="BL61">
        <v>0</v>
      </c>
      <c r="BM61">
        <v>0.12484647520941869</v>
      </c>
      <c r="BN61">
        <v>0.12496758041144844</v>
      </c>
      <c r="BO61">
        <v>0.12508206898096533</v>
      </c>
      <c r="BP61">
        <v>0.12547884945685089</v>
      </c>
      <c r="BQ61">
        <v>0.12496515086778925</v>
      </c>
      <c r="BR61">
        <v>0.12468719572050529</v>
      </c>
      <c r="BS61">
        <v>0.1251284771986057</v>
      </c>
      <c r="BT61">
        <v>0.12511616340790377</v>
      </c>
      <c r="BU61">
        <v>0.12531699649606984</v>
      </c>
      <c r="BV61">
        <v>0.12488481689665008</v>
      </c>
      <c r="BW61">
        <v>0.12359940383974713</v>
      </c>
      <c r="BX61">
        <v>0.12414895244587125</v>
      </c>
      <c r="BY61">
        <v>0.12362227928035562</v>
      </c>
      <c r="BZ61">
        <v>0.12350269485873223</v>
      </c>
      <c r="CA61">
        <v>0.12406994868276204</v>
      </c>
      <c r="CB61">
        <v>0.1237209879375073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0.14982485829686773</v>
      </c>
      <c r="CI61">
        <v>0.14983799851580362</v>
      </c>
      <c r="CJ61">
        <v>0.14990567787872794</v>
      </c>
      <c r="CK61">
        <v>0.15027204406773542</v>
      </c>
      <c r="CL61">
        <v>0.14995056736941695</v>
      </c>
      <c r="CM61">
        <v>0.14947762479227653</v>
      </c>
      <c r="CN61">
        <v>0.15026479017455555</v>
      </c>
      <c r="CO61">
        <v>0.15041054085398531</v>
      </c>
      <c r="CP61">
        <v>0.15061523616278488</v>
      </c>
      <c r="CQ61">
        <v>0.14858037551296824</v>
      </c>
      <c r="CR61">
        <v>0.14805685858692752</v>
      </c>
      <c r="CS61">
        <v>0.14866386899427697</v>
      </c>
      <c r="CT61">
        <v>0.14894802068772178</v>
      </c>
      <c r="CU61">
        <v>0.14913715037097586</v>
      </c>
      <c r="CV61">
        <v>0.14903589224993549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0.16402535852136829</v>
      </c>
      <c r="DC61">
        <v>0.16527500518635002</v>
      </c>
      <c r="DD61">
        <v>0.16480209418127628</v>
      </c>
      <c r="DE61">
        <v>0.16501491143068275</v>
      </c>
      <c r="DF61">
        <v>0.16510627448576615</v>
      </c>
      <c r="DG61">
        <v>0.16529448280956463</v>
      </c>
      <c r="DH61">
        <v>0.1654044152348243</v>
      </c>
      <c r="DI61">
        <v>0.16481633070058013</v>
      </c>
      <c r="DJ61">
        <v>0.16538789183568486</v>
      </c>
      <c r="DK61">
        <v>0.16342035466577337</v>
      </c>
      <c r="DL61">
        <v>0.16348171891213395</v>
      </c>
      <c r="DM61">
        <v>0.16444423571280595</v>
      </c>
      <c r="DN61">
        <v>0.16385164807365868</v>
      </c>
      <c r="DO61">
        <v>0.16295555464051356</v>
      </c>
      <c r="DP61">
        <v>0.16429967454030572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0.18497908513770975</v>
      </c>
      <c r="DX61">
        <v>0.1851194611110889</v>
      </c>
      <c r="DY61">
        <v>0.18498127515620832</v>
      </c>
      <c r="DZ61">
        <v>0.18469098756651495</v>
      </c>
      <c r="EA61">
        <v>0.18518756750684159</v>
      </c>
      <c r="EB61">
        <v>0.18557833249019784</v>
      </c>
      <c r="EC61">
        <v>0.18502309589179322</v>
      </c>
      <c r="ED61">
        <v>0.18485565003697105</v>
      </c>
      <c r="EE61">
        <v>0.18339222317617826</v>
      </c>
      <c r="EF61">
        <v>0.18358309362826147</v>
      </c>
      <c r="EG61">
        <v>0.18284167333242049</v>
      </c>
      <c r="EH61">
        <v>0.18344922990372059</v>
      </c>
      <c r="EI61">
        <v>0.18314665726757498</v>
      </c>
      <c r="EJ61">
        <v>0.18309615942217228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0.19914244636940104</v>
      </c>
      <c r="ER61">
        <v>0.20011360942943057</v>
      </c>
      <c r="ES61">
        <v>0.20049998286099593</v>
      </c>
      <c r="ET61">
        <v>0.20035175070938391</v>
      </c>
      <c r="EU61">
        <v>0.1991012475045551</v>
      </c>
      <c r="EV61">
        <v>0.19978272286976831</v>
      </c>
      <c r="EW61">
        <v>0.19939349884626703</v>
      </c>
      <c r="EX61">
        <v>0.19995844973664309</v>
      </c>
      <c r="EY61">
        <v>0.19859526889452087</v>
      </c>
      <c r="EZ61">
        <v>0.19812600162915048</v>
      </c>
      <c r="FA61">
        <v>0.19836230897122523</v>
      </c>
      <c r="FB61">
        <v>0.19801958334706285</v>
      </c>
      <c r="FC61">
        <v>0.19781249513894877</v>
      </c>
      <c r="FD61">
        <v>0.19893041890109395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0.21303923546401496</v>
      </c>
      <c r="FL61">
        <v>0.21433410345999002</v>
      </c>
      <c r="FM61">
        <v>0.21440542716223829</v>
      </c>
      <c r="FN61">
        <v>0.2149499548400941</v>
      </c>
      <c r="FO61">
        <v>0.21474399952739365</v>
      </c>
      <c r="FP61">
        <v>0.21423716808239995</v>
      </c>
      <c r="FQ61">
        <v>0.21484920172883193</v>
      </c>
      <c r="FR61">
        <v>0.21538113391386854</v>
      </c>
      <c r="FS61">
        <v>0.21282578042029848</v>
      </c>
      <c r="FT61">
        <v>0.21279769823960989</v>
      </c>
      <c r="FU61">
        <v>0.21295295624725705</v>
      </c>
      <c r="FV61">
        <v>0.21337576177222745</v>
      </c>
      <c r="FW61">
        <v>0.21323058387893432</v>
      </c>
      <c r="FX61">
        <v>0.21228058968952013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0.23466733822711069</v>
      </c>
      <c r="GG61">
        <v>0.23455501192180667</v>
      </c>
      <c r="GH61">
        <v>0.23563662326634108</v>
      </c>
      <c r="GI61">
        <v>0.23496788613657149</v>
      </c>
      <c r="GJ61">
        <v>0.2351469828674343</v>
      </c>
      <c r="GK61">
        <v>0.23593511591495428</v>
      </c>
      <c r="GL61">
        <v>0.23536229237869538</v>
      </c>
      <c r="GM61">
        <v>0.23166017484552562</v>
      </c>
      <c r="GN61">
        <v>0.2325468449094206</v>
      </c>
      <c r="GO61">
        <v>0.23390618245744166</v>
      </c>
      <c r="GP61">
        <v>0.23374904527638832</v>
      </c>
      <c r="GQ61">
        <v>0.23191730527299545</v>
      </c>
      <c r="GR61">
        <v>0.23235420227773224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0.25224157047657164</v>
      </c>
      <c r="HA61">
        <v>0.24938914366458551</v>
      </c>
      <c r="HB61">
        <v>0.24953018838523744</v>
      </c>
      <c r="HC61">
        <v>0.24955609378150456</v>
      </c>
      <c r="HD61">
        <v>0.25032531506954048</v>
      </c>
      <c r="HE61">
        <v>0.2505885900828968</v>
      </c>
      <c r="HF61">
        <v>0.25066396327625989</v>
      </c>
      <c r="HG61">
        <v>0.24723441042609554</v>
      </c>
      <c r="HH61">
        <v>0.24822770486562207</v>
      </c>
      <c r="HI61">
        <v>0.24686227713638231</v>
      </c>
      <c r="HJ61">
        <v>0.24776145370397687</v>
      </c>
      <c r="HK61">
        <v>0.24707494297297219</v>
      </c>
      <c r="HL61">
        <v>0.24735193639828101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0.26473958734085068</v>
      </c>
      <c r="HU61">
        <v>0.26609081280590674</v>
      </c>
      <c r="HV61">
        <v>0.26543518869557903</v>
      </c>
      <c r="HW61">
        <v>0.26501642329236236</v>
      </c>
      <c r="HX61">
        <v>0.26518827155918673</v>
      </c>
      <c r="HY61">
        <v>0.26593000475638429</v>
      </c>
      <c r="HZ61">
        <v>0.26523938390078083</v>
      </c>
      <c r="IA61">
        <v>0.26226067946953363</v>
      </c>
      <c r="IB61">
        <v>0.26284426607769817</v>
      </c>
      <c r="IC61">
        <v>0.26331796334561991</v>
      </c>
      <c r="ID61">
        <v>0.26251480778631536</v>
      </c>
      <c r="IE61">
        <v>0.26179401680004405</v>
      </c>
      <c r="IF61">
        <v>0.26201667271326046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0.28640818276465002</v>
      </c>
      <c r="IP61">
        <v>0.28604428020207906</v>
      </c>
      <c r="IQ61">
        <v>0.2857124368428256</v>
      </c>
      <c r="IR61">
        <v>0.28514133459233731</v>
      </c>
      <c r="IS61">
        <v>0.28452920289533618</v>
      </c>
      <c r="IT61">
        <v>0.2848375443218783</v>
      </c>
      <c r="IU61">
        <v>0.28217785953500696</v>
      </c>
      <c r="IV61">
        <v>0.28219734877178199</v>
      </c>
      <c r="IW61">
        <v>0.28170351448626563</v>
      </c>
      <c r="IX61">
        <v>0.2820306069595076</v>
      </c>
      <c r="IY61">
        <v>0.28196395105972061</v>
      </c>
      <c r="IZ61">
        <v>0.28200199700359135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0.29800512166348914</v>
      </c>
      <c r="JJ61">
        <v>0.29958312548306093</v>
      </c>
      <c r="JK61">
        <v>0.30029909098571056</v>
      </c>
      <c r="JL61">
        <v>0.29956374066520147</v>
      </c>
      <c r="JM61">
        <v>0.29995444931227427</v>
      </c>
      <c r="JN61">
        <v>0.29952786804464832</v>
      </c>
      <c r="JO61">
        <v>0.29776149167666055</v>
      </c>
      <c r="JP61">
        <v>0.29693324376384145</v>
      </c>
      <c r="JQ61">
        <v>0.29700290078250119</v>
      </c>
      <c r="JR61">
        <v>0.29758902073985316</v>
      </c>
      <c r="JS61">
        <v>0.2972903645470395</v>
      </c>
      <c r="JT61">
        <v>0.29751743556646265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0.3121778875210699</v>
      </c>
      <c r="KE61">
        <v>0.31603444961184157</v>
      </c>
      <c r="KF61">
        <v>0.31536167799285436</v>
      </c>
      <c r="KG61">
        <v>0.31507537552234927</v>
      </c>
      <c r="KH61">
        <v>0.31442547372540958</v>
      </c>
      <c r="KI61">
        <v>0.31191300274043571</v>
      </c>
      <c r="KJ61">
        <v>0.31197657946802954</v>
      </c>
      <c r="KK61">
        <v>0.31205021559478624</v>
      </c>
      <c r="KL61">
        <v>0.31147754989706949</v>
      </c>
      <c r="KM61">
        <v>0.31152338463119483</v>
      </c>
      <c r="KN61">
        <v>0.31179384570169555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0.33699058528132148</v>
      </c>
      <c r="KY61">
        <v>0.33421989968196125</v>
      </c>
      <c r="KZ61">
        <v>0.33515380731969374</v>
      </c>
      <c r="LA61">
        <v>0.33565808517294748</v>
      </c>
      <c r="LB61">
        <v>0.33491625878273873</v>
      </c>
      <c r="LC61">
        <v>0.3317443874528781</v>
      </c>
      <c r="LD61">
        <v>0.33178301795384241</v>
      </c>
      <c r="LE61">
        <v>0.33221829279001214</v>
      </c>
      <c r="LF61">
        <v>0.3314638308727178</v>
      </c>
      <c r="LG61">
        <v>0.33160526294445219</v>
      </c>
      <c r="LH61">
        <v>0.33149470260018016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0.34849103615389276</v>
      </c>
      <c r="LT61">
        <v>0.34905837683475921</v>
      </c>
      <c r="LU61">
        <v>0.35037151837126229</v>
      </c>
      <c r="LV61">
        <v>0.35030486067516087</v>
      </c>
      <c r="LW61">
        <v>0.34685240807812717</v>
      </c>
      <c r="LX61">
        <v>0.34628738833622635</v>
      </c>
      <c r="LY61">
        <v>0.34639238632363323</v>
      </c>
      <c r="LZ61">
        <v>0.34595530708538952</v>
      </c>
      <c r="MA61">
        <v>0.34693318899045256</v>
      </c>
      <c r="MB61">
        <v>0.3465940305564732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0.35852227669093162</v>
      </c>
      <c r="MN61">
        <v>0.36424950223281072</v>
      </c>
      <c r="MO61">
        <v>0.36460983025383037</v>
      </c>
      <c r="MP61">
        <v>0.36403020535417918</v>
      </c>
      <c r="MQ61">
        <v>0.36148080330751692</v>
      </c>
      <c r="MR61">
        <v>0.36176445611947722</v>
      </c>
      <c r="MS61">
        <v>0.36106349400824167</v>
      </c>
      <c r="MT61">
        <v>0.36238580754712146</v>
      </c>
      <c r="MU61">
        <v>0.36137624418170594</v>
      </c>
      <c r="MV61">
        <v>0.36070436335592565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0.38166438542203945</v>
      </c>
      <c r="NI61">
        <v>0.38554119680459481</v>
      </c>
      <c r="NJ61">
        <v>0.38457002400308921</v>
      </c>
      <c r="NK61">
        <v>0.38104912146010173</v>
      </c>
      <c r="NL61">
        <v>0.38133692438411082</v>
      </c>
      <c r="NM61">
        <v>0.38197299367390958</v>
      </c>
      <c r="NN61">
        <v>0.38139348348827978</v>
      </c>
      <c r="NO61">
        <v>0.38102297681353076</v>
      </c>
      <c r="NP61">
        <v>0.38119635559318565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0.39675941845210594</v>
      </c>
      <c r="OD61">
        <v>0.39990787036388342</v>
      </c>
      <c r="OE61">
        <v>0.39600761199919826</v>
      </c>
      <c r="OF61">
        <v>0.39604327041332427</v>
      </c>
      <c r="OG61">
        <v>0.39508513625502922</v>
      </c>
      <c r="OH61">
        <v>0.39648318685087958</v>
      </c>
      <c r="OI61">
        <v>0.39605440752273269</v>
      </c>
      <c r="OJ61">
        <v>0.39669259568340565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0.41359163839136509</v>
      </c>
      <c r="OY61">
        <v>0.40962522773175497</v>
      </c>
      <c r="OZ61">
        <v>0.41094379142444643</v>
      </c>
      <c r="PA61">
        <v>0.41115081041478019</v>
      </c>
      <c r="PB61">
        <v>0.41183937935551768</v>
      </c>
      <c r="PC61">
        <v>0.41150269775342962</v>
      </c>
      <c r="PD61">
        <v>0.41097094069262968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0.41257403665729586</v>
      </c>
      <c r="PT61">
        <v>0.42953914839381363</v>
      </c>
      <c r="PU61">
        <v>0.43101436061538284</v>
      </c>
      <c r="PV61">
        <v>0.4302322947809657</v>
      </c>
      <c r="PW61">
        <v>0.43048378014004851</v>
      </c>
      <c r="PX61">
        <v>0.4303829373941136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0.3</v>
      </c>
      <c r="QN61">
        <v>0.43457549255755951</v>
      </c>
      <c r="QO61">
        <v>0.44419983066824625</v>
      </c>
      <c r="QP61">
        <v>0.44505845663546151</v>
      </c>
      <c r="QQ61">
        <v>0.44679509756112396</v>
      </c>
      <c r="QR61">
        <v>0.44513130040387522</v>
      </c>
      <c r="QS61" s="102" t="s">
        <v>104</v>
      </c>
      <c r="QU61">
        <v>9</v>
      </c>
      <c r="QV61" s="35">
        <v>0.43300000000000005</v>
      </c>
      <c r="QW61">
        <f>FE$60</f>
        <v>0</v>
      </c>
      <c r="QX61">
        <f t="shared" ref="QX61:RP61" si="59">FF$60</f>
        <v>0</v>
      </c>
      <c r="QY61">
        <f t="shared" si="59"/>
        <v>0</v>
      </c>
      <c r="QZ61">
        <f t="shared" si="59"/>
        <v>0</v>
      </c>
      <c r="RA61">
        <f t="shared" si="59"/>
        <v>0</v>
      </c>
      <c r="RB61">
        <f t="shared" si="59"/>
        <v>0</v>
      </c>
      <c r="RC61">
        <f>FK$60</f>
        <v>7.8806049535714449</v>
      </c>
      <c r="RD61">
        <f t="shared" si="59"/>
        <v>21.303284517205501</v>
      </c>
      <c r="RE61">
        <f t="shared" si="59"/>
        <v>30.073172090268113</v>
      </c>
      <c r="RF61">
        <f t="shared" si="59"/>
        <v>33.411937729751351</v>
      </c>
      <c r="RG61">
        <f t="shared" si="59"/>
        <v>36.521989614797356</v>
      </c>
      <c r="RH61">
        <f t="shared" si="59"/>
        <v>39.297114658743396</v>
      </c>
      <c r="RI61">
        <f t="shared" si="59"/>
        <v>42.150096227372735</v>
      </c>
      <c r="RJ61">
        <f t="shared" si="59"/>
        <v>45.050077995978171</v>
      </c>
      <c r="RK61">
        <f t="shared" si="59"/>
        <v>47.056734926610005</v>
      </c>
      <c r="RL61">
        <f t="shared" si="59"/>
        <v>50.166094610920965</v>
      </c>
      <c r="RM61">
        <f t="shared" si="59"/>
        <v>53.163369816487176</v>
      </c>
      <c r="RN61">
        <f t="shared" si="59"/>
        <v>55.327203277204575</v>
      </c>
      <c r="RO61">
        <f t="shared" si="59"/>
        <v>56.525756900842751</v>
      </c>
      <c r="RP61">
        <f t="shared" si="59"/>
        <v>57.2473859274848</v>
      </c>
      <c r="RR61">
        <f t="shared" si="51"/>
        <v>10.7932077</v>
      </c>
      <c r="RS61" s="35">
        <v>0.43300000000000005</v>
      </c>
      <c r="RT61">
        <f>0.21*RF61+0.79*RG61</f>
        <v>35.868878718937694</v>
      </c>
    </row>
    <row r="62" spans="1:528" x14ac:dyDescent="0.3">
      <c r="A62">
        <v>0</v>
      </c>
      <c r="B62">
        <v>0</v>
      </c>
      <c r="C62">
        <v>4.9829706339709318E-2</v>
      </c>
      <c r="D62">
        <v>4.999859345096197E-2</v>
      </c>
      <c r="E62">
        <v>4.987419405877043E-2</v>
      </c>
      <c r="F62">
        <v>5.0006284718073613E-2</v>
      </c>
      <c r="G62">
        <v>4.9966536974147858E-2</v>
      </c>
      <c r="H62">
        <v>5.0607789939892053E-2</v>
      </c>
      <c r="I62">
        <v>5.0517939371142122E-2</v>
      </c>
      <c r="J62">
        <v>5.00607067338237E-2</v>
      </c>
      <c r="K62">
        <v>4.9928350590629611E-2</v>
      </c>
      <c r="L62">
        <v>4.9817974917644461E-2</v>
      </c>
      <c r="M62">
        <v>5.0361728705816164E-2</v>
      </c>
      <c r="N62">
        <v>5.0180146388547085E-2</v>
      </c>
      <c r="O62">
        <v>4.9324093626054222E-2</v>
      </c>
      <c r="P62">
        <v>4.9092688670068857E-2</v>
      </c>
      <c r="Q62">
        <v>4.984362583286002E-2</v>
      </c>
      <c r="R62">
        <v>4.97396941354359E-2</v>
      </c>
      <c r="S62">
        <v>4.9928435054882786E-2</v>
      </c>
      <c r="T62">
        <v>4.9775304893610199E-2</v>
      </c>
      <c r="U62">
        <v>0</v>
      </c>
      <c r="V62">
        <v>0</v>
      </c>
      <c r="W62">
        <v>0</v>
      </c>
      <c r="X62">
        <v>7.4850185184540827E-2</v>
      </c>
      <c r="Y62">
        <v>7.493910657781179E-2</v>
      </c>
      <c r="Z62">
        <v>7.4618145144404402E-2</v>
      </c>
      <c r="AA62">
        <v>7.4550691694728416E-2</v>
      </c>
      <c r="AB62">
        <v>7.5238153498768418E-2</v>
      </c>
      <c r="AC62">
        <v>7.5081192445456649E-2</v>
      </c>
      <c r="AD62">
        <v>7.475099400682414E-2</v>
      </c>
      <c r="AE62">
        <v>7.4996415997420657E-2</v>
      </c>
      <c r="AF62">
        <v>7.4999693031324643E-2</v>
      </c>
      <c r="AG62">
        <v>7.473350661800858E-2</v>
      </c>
      <c r="AH62">
        <v>7.5614092197082691E-2</v>
      </c>
      <c r="AI62">
        <v>7.4525444773566263E-2</v>
      </c>
      <c r="AJ62">
        <v>7.4325369261181731E-2</v>
      </c>
      <c r="AK62">
        <v>7.4267943008206605E-2</v>
      </c>
      <c r="AL62">
        <v>7.417843439725752E-2</v>
      </c>
      <c r="AM62">
        <v>7.3989340997783162E-2</v>
      </c>
      <c r="AN62">
        <v>7.4355707583905542E-2</v>
      </c>
      <c r="AO62">
        <v>0</v>
      </c>
      <c r="AP62">
        <v>0</v>
      </c>
      <c r="AQ62">
        <v>0</v>
      </c>
      <c r="AR62">
        <v>0</v>
      </c>
      <c r="AS62">
        <v>9.9910013930151309E-2</v>
      </c>
      <c r="AT62">
        <v>9.9948205408059584E-2</v>
      </c>
      <c r="AU62">
        <v>0.10014495236312658</v>
      </c>
      <c r="AV62">
        <v>0.10007701402641526</v>
      </c>
      <c r="AW62">
        <v>0.10014388287898314</v>
      </c>
      <c r="AX62">
        <v>9.9881858179990596E-2</v>
      </c>
      <c r="AY62">
        <v>9.9977655804296253E-2</v>
      </c>
      <c r="AZ62">
        <v>0.10010898200865923</v>
      </c>
      <c r="BA62">
        <v>9.9968547672922042E-2</v>
      </c>
      <c r="BB62">
        <v>0.10003482769185526</v>
      </c>
      <c r="BC62">
        <v>9.9630007505579377E-2</v>
      </c>
      <c r="BD62">
        <v>9.8590617531671754E-2</v>
      </c>
      <c r="BE62">
        <v>9.9133050084128926E-2</v>
      </c>
      <c r="BF62">
        <v>9.8886507987151942E-2</v>
      </c>
      <c r="BG62">
        <v>9.9003168507154668E-2</v>
      </c>
      <c r="BH62">
        <v>9.9149253108049715E-2</v>
      </c>
      <c r="BI62">
        <v>0</v>
      </c>
      <c r="BJ62">
        <v>0</v>
      </c>
      <c r="BK62">
        <v>0</v>
      </c>
      <c r="BL62">
        <v>0</v>
      </c>
      <c r="BM62">
        <v>0.12484647520941869</v>
      </c>
      <c r="BN62">
        <v>0.12496758041144844</v>
      </c>
      <c r="BO62">
        <v>0.12508206898096538</v>
      </c>
      <c r="BP62">
        <v>0.12547884945685089</v>
      </c>
      <c r="BQ62">
        <v>0.12496515086778925</v>
      </c>
      <c r="BR62">
        <v>0.12468719572050529</v>
      </c>
      <c r="BS62">
        <v>0.12512847719860573</v>
      </c>
      <c r="BT62">
        <v>0.12511616340790377</v>
      </c>
      <c r="BU62">
        <v>0.12531699649606984</v>
      </c>
      <c r="BV62">
        <v>0.12488481689665008</v>
      </c>
      <c r="BW62">
        <v>0.12359940383974713</v>
      </c>
      <c r="BX62">
        <v>0.12414895244587125</v>
      </c>
      <c r="BY62">
        <v>0.12362227928035563</v>
      </c>
      <c r="BZ62">
        <v>0.12350269485873223</v>
      </c>
      <c r="CA62">
        <v>0.12406994868276203</v>
      </c>
      <c r="CB62">
        <v>0.12372098793750733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0.14982485829686773</v>
      </c>
      <c r="CI62">
        <v>0.14983799851580362</v>
      </c>
      <c r="CJ62">
        <v>0.14990567787872797</v>
      </c>
      <c r="CK62">
        <v>0.15027204406773542</v>
      </c>
      <c r="CL62">
        <v>0.14995056736941695</v>
      </c>
      <c r="CM62">
        <v>0.14947762479227653</v>
      </c>
      <c r="CN62">
        <v>0.15026479017455555</v>
      </c>
      <c r="CO62">
        <v>0.15041054085398531</v>
      </c>
      <c r="CP62">
        <v>0.15061523616278488</v>
      </c>
      <c r="CQ62">
        <v>0.14858037551296824</v>
      </c>
      <c r="CR62">
        <v>0.14805685858692752</v>
      </c>
      <c r="CS62">
        <v>0.14866386899427697</v>
      </c>
      <c r="CT62">
        <v>0.14894802068772178</v>
      </c>
      <c r="CU62">
        <v>0.14913715037097586</v>
      </c>
      <c r="CV62">
        <v>0.14903589224993549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0.16402535852136826</v>
      </c>
      <c r="DC62">
        <v>0.16527500518635013</v>
      </c>
      <c r="DD62">
        <v>0.16480209418127639</v>
      </c>
      <c r="DE62">
        <v>0.16501491143068286</v>
      </c>
      <c r="DF62">
        <v>0.16510627448576623</v>
      </c>
      <c r="DG62">
        <v>0.16529448280956463</v>
      </c>
      <c r="DH62">
        <v>0.16540441523482444</v>
      </c>
      <c r="DI62">
        <v>0.16481633070058024</v>
      </c>
      <c r="DJ62">
        <v>0.16538789183568503</v>
      </c>
      <c r="DK62">
        <v>0.16342035466577351</v>
      </c>
      <c r="DL62">
        <v>0.16348171891213414</v>
      </c>
      <c r="DM62">
        <v>0.16444423571280609</v>
      </c>
      <c r="DN62">
        <v>0.16385164807365882</v>
      </c>
      <c r="DO62">
        <v>0.16295555464051364</v>
      </c>
      <c r="DP62">
        <v>0.16429967454030586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0.18497908513770975</v>
      </c>
      <c r="DX62">
        <v>0.1851194611110889</v>
      </c>
      <c r="DY62">
        <v>0.18498127515620838</v>
      </c>
      <c r="DZ62">
        <v>0.18469098756651495</v>
      </c>
      <c r="EA62">
        <v>0.18518756750684159</v>
      </c>
      <c r="EB62">
        <v>0.18557833249019784</v>
      </c>
      <c r="EC62">
        <v>0.18502309589179322</v>
      </c>
      <c r="ED62">
        <v>0.18485565003697105</v>
      </c>
      <c r="EE62">
        <v>0.18339222317617826</v>
      </c>
      <c r="EF62">
        <v>0.1835830936282615</v>
      </c>
      <c r="EG62">
        <v>0.18284167333242049</v>
      </c>
      <c r="EH62">
        <v>0.18344922990372059</v>
      </c>
      <c r="EI62">
        <v>0.18314665726757498</v>
      </c>
      <c r="EJ62">
        <v>0.18309615942217228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0.19914244636940104</v>
      </c>
      <c r="ER62">
        <v>0.20011360942943057</v>
      </c>
      <c r="ES62">
        <v>0.20049998286099593</v>
      </c>
      <c r="ET62">
        <v>0.20035175070938391</v>
      </c>
      <c r="EU62">
        <v>0.1991012475045551</v>
      </c>
      <c r="EV62">
        <v>0.19978272286976828</v>
      </c>
      <c r="EW62">
        <v>0.19939349884626703</v>
      </c>
      <c r="EX62">
        <v>0.19995844973664309</v>
      </c>
      <c r="EY62">
        <v>0.19859526889452089</v>
      </c>
      <c r="EZ62">
        <v>0.19812600162915048</v>
      </c>
      <c r="FA62">
        <v>0.19836230897122523</v>
      </c>
      <c r="FB62">
        <v>0.19801958334706291</v>
      </c>
      <c r="FC62">
        <v>0.19781249513894877</v>
      </c>
      <c r="FD62">
        <v>0.19893041890109395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0.21303923546401496</v>
      </c>
      <c r="FL62">
        <v>0.21433410345999002</v>
      </c>
      <c r="FM62">
        <v>0.21440542716223829</v>
      </c>
      <c r="FN62">
        <v>0.21494995484009408</v>
      </c>
      <c r="FO62">
        <v>0.21474399952739365</v>
      </c>
      <c r="FP62">
        <v>0.21423716808239995</v>
      </c>
      <c r="FQ62">
        <v>0.21484920172883196</v>
      </c>
      <c r="FR62">
        <v>0.21538113391386854</v>
      </c>
      <c r="FS62">
        <v>0.21282578042029848</v>
      </c>
      <c r="FT62">
        <v>0.21279769823960989</v>
      </c>
      <c r="FU62">
        <v>0.21295295624725705</v>
      </c>
      <c r="FV62">
        <v>0.21337576177222745</v>
      </c>
      <c r="FW62">
        <v>0.21323058387893432</v>
      </c>
      <c r="FX62">
        <v>0.21228058968952013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0.23466733822711069</v>
      </c>
      <c r="GG62">
        <v>0.23455501192180667</v>
      </c>
      <c r="GH62">
        <v>0.23563662326634108</v>
      </c>
      <c r="GI62">
        <v>0.23496788613657152</v>
      </c>
      <c r="GJ62">
        <v>0.2351469828674343</v>
      </c>
      <c r="GK62">
        <v>0.23593511591495431</v>
      </c>
      <c r="GL62">
        <v>0.23536229237869538</v>
      </c>
      <c r="GM62">
        <v>0.23166017484552562</v>
      </c>
      <c r="GN62">
        <v>0.2325468449094206</v>
      </c>
      <c r="GO62">
        <v>0.23390618245744166</v>
      </c>
      <c r="GP62">
        <v>0.23374904527638832</v>
      </c>
      <c r="GQ62">
        <v>0.23191730527299545</v>
      </c>
      <c r="GR62">
        <v>0.23235420227773221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0.25224157047657164</v>
      </c>
      <c r="HA62">
        <v>0.24938914366458545</v>
      </c>
      <c r="HB62">
        <v>0.24953018838523744</v>
      </c>
      <c r="HC62">
        <v>0.24955609378150456</v>
      </c>
      <c r="HD62">
        <v>0.25032531506954053</v>
      </c>
      <c r="HE62">
        <v>0.2505885900828968</v>
      </c>
      <c r="HF62">
        <v>0.25066396327625989</v>
      </c>
      <c r="HG62">
        <v>0.24723441042609559</v>
      </c>
      <c r="HH62">
        <v>0.24822770486562207</v>
      </c>
      <c r="HI62">
        <v>0.24686227713638231</v>
      </c>
      <c r="HJ62">
        <v>0.24776145370397687</v>
      </c>
      <c r="HK62">
        <v>0.24707494297297219</v>
      </c>
      <c r="HL62">
        <v>0.24735193639828101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0.26473958734085068</v>
      </c>
      <c r="HU62">
        <v>0.2660908128059068</v>
      </c>
      <c r="HV62">
        <v>0.26543518869557903</v>
      </c>
      <c r="HW62">
        <v>0.26501642329236236</v>
      </c>
      <c r="HX62">
        <v>0.26518827155918673</v>
      </c>
      <c r="HY62">
        <v>0.26593000475638429</v>
      </c>
      <c r="HZ62">
        <v>0.26523938390078083</v>
      </c>
      <c r="IA62">
        <v>0.26226067946953363</v>
      </c>
      <c r="IB62">
        <v>0.26284426607769817</v>
      </c>
      <c r="IC62">
        <v>0.26331796334561991</v>
      </c>
      <c r="ID62">
        <v>0.26251480778631536</v>
      </c>
      <c r="IE62">
        <v>0.26179401680004405</v>
      </c>
      <c r="IF62">
        <v>0.26201667271326046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0.28640818276465002</v>
      </c>
      <c r="IP62">
        <v>0.28604428020207906</v>
      </c>
      <c r="IQ62">
        <v>0.2857124368428256</v>
      </c>
      <c r="IR62">
        <v>0.28514133459233743</v>
      </c>
      <c r="IS62">
        <v>0.28452920289533623</v>
      </c>
      <c r="IT62">
        <v>0.28483754432187836</v>
      </c>
      <c r="IU62">
        <v>0.28217785953500696</v>
      </c>
      <c r="IV62">
        <v>0.28219734877178199</v>
      </c>
      <c r="IW62">
        <v>0.28170351448626563</v>
      </c>
      <c r="IX62">
        <v>0.2820306069595076</v>
      </c>
      <c r="IY62">
        <v>0.2819639510597205</v>
      </c>
      <c r="IZ62">
        <v>0.28200199700359135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0.29800512166348919</v>
      </c>
      <c r="JJ62">
        <v>0.29958312548306093</v>
      </c>
      <c r="JK62">
        <v>0.30029909098571061</v>
      </c>
      <c r="JL62">
        <v>0.29956374066520147</v>
      </c>
      <c r="JM62">
        <v>0.29995444931227427</v>
      </c>
      <c r="JN62">
        <v>0.29952786804464837</v>
      </c>
      <c r="JO62">
        <v>0.29776149167666055</v>
      </c>
      <c r="JP62">
        <v>0.29693324376384145</v>
      </c>
      <c r="JQ62">
        <v>0.29700290078250113</v>
      </c>
      <c r="JR62">
        <v>0.29758902073985316</v>
      </c>
      <c r="JS62">
        <v>0.2972903645470395</v>
      </c>
      <c r="JT62">
        <v>0.29751743556646265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0.3121778875210699</v>
      </c>
      <c r="KE62">
        <v>0.31603444961184157</v>
      </c>
      <c r="KF62">
        <v>0.31536167799285431</v>
      </c>
      <c r="KG62">
        <v>0.31507537552234927</v>
      </c>
      <c r="KH62">
        <v>0.31442547372540958</v>
      </c>
      <c r="KI62">
        <v>0.31191300274043571</v>
      </c>
      <c r="KJ62">
        <v>0.31197657946802954</v>
      </c>
      <c r="KK62">
        <v>0.31205021559478624</v>
      </c>
      <c r="KL62">
        <v>0.31147754989706949</v>
      </c>
      <c r="KM62">
        <v>0.31152338463119483</v>
      </c>
      <c r="KN62">
        <v>0.31179384570169555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0.33699058528132148</v>
      </c>
      <c r="KY62">
        <v>0.33421989968196125</v>
      </c>
      <c r="KZ62">
        <v>0.33515380731969374</v>
      </c>
      <c r="LA62">
        <v>0.33565808517294748</v>
      </c>
      <c r="LB62">
        <v>0.33491625878273873</v>
      </c>
      <c r="LC62">
        <v>0.3317443874528781</v>
      </c>
      <c r="LD62">
        <v>0.33178301795384241</v>
      </c>
      <c r="LE62">
        <v>0.33221829279001214</v>
      </c>
      <c r="LF62">
        <v>0.33146383087271775</v>
      </c>
      <c r="LG62">
        <v>0.33160526294445219</v>
      </c>
      <c r="LH62">
        <v>0.33149470260018016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0.34849103615389276</v>
      </c>
      <c r="LT62">
        <v>0.34905837683475932</v>
      </c>
      <c r="LU62">
        <v>0.35037151837126229</v>
      </c>
      <c r="LV62">
        <v>0.35030486067516087</v>
      </c>
      <c r="LW62">
        <v>0.34685240807812717</v>
      </c>
      <c r="LX62">
        <v>0.34628738833622635</v>
      </c>
      <c r="LY62">
        <v>0.34639238632363323</v>
      </c>
      <c r="LZ62">
        <v>0.34595530708538952</v>
      </c>
      <c r="MA62">
        <v>0.34693318899045256</v>
      </c>
      <c r="MB62">
        <v>0.3465940305564732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0.35852227669093156</v>
      </c>
      <c r="MN62">
        <v>0.36424950223281072</v>
      </c>
      <c r="MO62">
        <v>0.36460983025383037</v>
      </c>
      <c r="MP62">
        <v>0.36403020535417918</v>
      </c>
      <c r="MQ62">
        <v>0.36148080330751692</v>
      </c>
      <c r="MR62">
        <v>0.36176445611947722</v>
      </c>
      <c r="MS62">
        <v>0.36106349400824173</v>
      </c>
      <c r="MT62">
        <v>0.36238580754712146</v>
      </c>
      <c r="MU62">
        <v>0.36137624418170605</v>
      </c>
      <c r="MV62">
        <v>0.36070436335592576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0.3816643854220394</v>
      </c>
      <c r="NI62">
        <v>0.38554119680459481</v>
      </c>
      <c r="NJ62">
        <v>0.38457002400308915</v>
      </c>
      <c r="NK62">
        <v>0.38104912146010173</v>
      </c>
      <c r="NL62">
        <v>0.38133692438411082</v>
      </c>
      <c r="NM62">
        <v>0.38197299367390958</v>
      </c>
      <c r="NN62">
        <v>0.38139348348827978</v>
      </c>
      <c r="NO62">
        <v>0.38102297681353081</v>
      </c>
      <c r="NP62">
        <v>0.38119635559318565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0.39675941845210594</v>
      </c>
      <c r="OD62">
        <v>0.39990787036388342</v>
      </c>
      <c r="OE62">
        <v>0.39600761199919826</v>
      </c>
      <c r="OF62">
        <v>0.39604327041332427</v>
      </c>
      <c r="OG62">
        <v>0.39508513625502922</v>
      </c>
      <c r="OH62">
        <v>0.39648318685087958</v>
      </c>
      <c r="OI62">
        <v>0.39605440752273269</v>
      </c>
      <c r="OJ62">
        <v>0.39669259568340565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0.41359163839136509</v>
      </c>
      <c r="OY62">
        <v>0.40962522773175497</v>
      </c>
      <c r="OZ62">
        <v>0.41094379142444643</v>
      </c>
      <c r="PA62">
        <v>0.41115081041478002</v>
      </c>
      <c r="PB62">
        <v>0.41183937935551768</v>
      </c>
      <c r="PC62">
        <v>0.41150269775342974</v>
      </c>
      <c r="PD62">
        <v>0.41097094069262963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0.41257403665729592</v>
      </c>
      <c r="PT62">
        <v>0.42953914839381363</v>
      </c>
      <c r="PU62">
        <v>0.43101436061538284</v>
      </c>
      <c r="PV62">
        <v>0.43023229478096581</v>
      </c>
      <c r="PW62">
        <v>0.43048378014004857</v>
      </c>
      <c r="PX62">
        <v>0.43038293739411365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0.3</v>
      </c>
      <c r="QN62">
        <v>0.43457549255755951</v>
      </c>
      <c r="QO62">
        <v>0.44419983066824625</v>
      </c>
      <c r="QP62">
        <v>0.44505845663546145</v>
      </c>
      <c r="QQ62">
        <v>0.44679509756112396</v>
      </c>
      <c r="QR62">
        <v>0.44513130040387522</v>
      </c>
      <c r="QS62" s="102" t="s">
        <v>106</v>
      </c>
      <c r="QU62">
        <v>10</v>
      </c>
      <c r="QV62" s="35">
        <v>0.46600000000000008</v>
      </c>
      <c r="QW62">
        <f>FY$60</f>
        <v>0</v>
      </c>
      <c r="QX62">
        <f t="shared" ref="QX62:RP62" si="60">FZ$60</f>
        <v>0</v>
      </c>
      <c r="QY62">
        <f t="shared" si="60"/>
        <v>0</v>
      </c>
      <c r="QZ62">
        <f t="shared" si="60"/>
        <v>0</v>
      </c>
      <c r="RA62">
        <f t="shared" si="60"/>
        <v>0</v>
      </c>
      <c r="RB62">
        <f t="shared" si="60"/>
        <v>0</v>
      </c>
      <c r="RC62">
        <f t="shared" si="60"/>
        <v>0</v>
      </c>
      <c r="RD62">
        <f t="shared" si="60"/>
        <v>13.534217074154897</v>
      </c>
      <c r="RE62">
        <f t="shared" si="60"/>
        <v>27.523228443495231</v>
      </c>
      <c r="RF62">
        <f t="shared" si="60"/>
        <v>31.818454839034398</v>
      </c>
      <c r="RG62">
        <f t="shared" si="60"/>
        <v>34.666070947029709</v>
      </c>
      <c r="RH62">
        <f t="shared" si="60"/>
        <v>37.604389800469178</v>
      </c>
      <c r="RI62">
        <f t="shared" si="60"/>
        <v>39.912255849183204</v>
      </c>
      <c r="RJ62">
        <f t="shared" si="60"/>
        <v>43.109887761442621</v>
      </c>
      <c r="RK62">
        <f t="shared" si="60"/>
        <v>45.981607621430868</v>
      </c>
      <c r="RL62">
        <f t="shared" si="60"/>
        <v>48.69587607164727</v>
      </c>
      <c r="RM62">
        <f t="shared" si="60"/>
        <v>50.985214993815944</v>
      </c>
      <c r="RN62">
        <f t="shared" si="60"/>
        <v>53.557636068586568</v>
      </c>
      <c r="RO62">
        <f t="shared" si="60"/>
        <v>56.415169366198292</v>
      </c>
      <c r="RP62">
        <f t="shared" si="60"/>
        <v>56.578449254812163</v>
      </c>
      <c r="RR62">
        <f t="shared" si="51"/>
        <v>11.187455400000001</v>
      </c>
      <c r="RS62" s="35">
        <v>0.46600000000000008</v>
      </c>
      <c r="RT62">
        <f>0.81*RG62+0.19*RH62</f>
        <v>35.22435152918321</v>
      </c>
    </row>
    <row r="63" spans="1:528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 s="102" t="s">
        <v>108</v>
      </c>
      <c r="QU63">
        <v>11</v>
      </c>
      <c r="QV63" s="35">
        <v>0.5</v>
      </c>
      <c r="QW63">
        <f>GS$60</f>
        <v>0</v>
      </c>
      <c r="QX63">
        <f t="shared" ref="QX63:RP63" si="61">GT$60</f>
        <v>0</v>
      </c>
      <c r="QY63">
        <f t="shared" si="61"/>
        <v>0</v>
      </c>
      <c r="QZ63">
        <f t="shared" si="61"/>
        <v>0</v>
      </c>
      <c r="RA63">
        <f t="shared" si="61"/>
        <v>0</v>
      </c>
      <c r="RB63">
        <f t="shared" si="61"/>
        <v>0</v>
      </c>
      <c r="RC63">
        <f t="shared" si="61"/>
        <v>0</v>
      </c>
      <c r="RD63">
        <f t="shared" si="61"/>
        <v>11.336007498625895</v>
      </c>
      <c r="RE63">
        <f t="shared" si="61"/>
        <v>23.759786767190803</v>
      </c>
      <c r="RF63">
        <f t="shared" si="61"/>
        <v>31.810420932678074</v>
      </c>
      <c r="RG63">
        <f t="shared" si="61"/>
        <v>34.795193153234258</v>
      </c>
      <c r="RH63">
        <f t="shared" si="61"/>
        <v>37.459992316065879</v>
      </c>
      <c r="RI63">
        <f t="shared" si="61"/>
        <v>40.273038198539091</v>
      </c>
      <c r="RJ63">
        <f t="shared" si="61"/>
        <v>43.262804344789132</v>
      </c>
      <c r="RK63">
        <f t="shared" si="61"/>
        <v>45.954925236148455</v>
      </c>
      <c r="RL63">
        <f t="shared" si="61"/>
        <v>48.398541359678489</v>
      </c>
      <c r="RM63">
        <f t="shared" si="61"/>
        <v>51.756258021776553</v>
      </c>
      <c r="RN63">
        <f t="shared" si="61"/>
        <v>54.170484449733351</v>
      </c>
      <c r="RO63">
        <f t="shared" si="61"/>
        <v>57.163152032630407</v>
      </c>
      <c r="RP63">
        <f t="shared" si="61"/>
        <v>59.785460938286775</v>
      </c>
      <c r="RR63">
        <f t="shared" si="51"/>
        <v>11.59365</v>
      </c>
      <c r="RS63" s="35">
        <v>0.5</v>
      </c>
      <c r="RT63">
        <f>0.41*RG63+0.59*RH63</f>
        <v>36.367424659304909</v>
      </c>
    </row>
    <row r="64" spans="1:528" x14ac:dyDescent="0.3">
      <c r="A64">
        <v>0</v>
      </c>
      <c r="B64">
        <v>0</v>
      </c>
      <c r="C64">
        <v>0.34282837961720142</v>
      </c>
      <c r="D64">
        <v>0.34399032294262155</v>
      </c>
      <c r="E64">
        <v>0.34313445512434076</v>
      </c>
      <c r="F64">
        <v>0.34404323886034954</v>
      </c>
      <c r="G64">
        <v>0.34376977438213863</v>
      </c>
      <c r="H64">
        <v>0.34818159478646082</v>
      </c>
      <c r="I64">
        <v>0.34756342287346037</v>
      </c>
      <c r="J64">
        <v>0.34441766232870968</v>
      </c>
      <c r="K64">
        <v>0.34350705206353327</v>
      </c>
      <c r="L64">
        <v>0.34274766743339569</v>
      </c>
      <c r="M64">
        <v>0.34648869349601807</v>
      </c>
      <c r="N64">
        <v>0.34523940715320428</v>
      </c>
      <c r="O64">
        <v>0.33934976414725337</v>
      </c>
      <c r="P64">
        <v>0.33775769805007627</v>
      </c>
      <c r="Q64">
        <v>0.34292414573007818</v>
      </c>
      <c r="R64">
        <v>0.34220909565180124</v>
      </c>
      <c r="S64">
        <v>0.34350763317759442</v>
      </c>
      <c r="T64">
        <v>0.34245409766804075</v>
      </c>
      <c r="U64">
        <v>0</v>
      </c>
      <c r="V64">
        <v>0</v>
      </c>
      <c r="W64">
        <v>0</v>
      </c>
      <c r="X64">
        <v>0.51496927406964121</v>
      </c>
      <c r="Y64">
        <v>0.51558105325534453</v>
      </c>
      <c r="Z64">
        <v>0.51337283859350147</v>
      </c>
      <c r="AA64">
        <v>0.51290875885973264</v>
      </c>
      <c r="AB64">
        <v>0.51763849607152479</v>
      </c>
      <c r="AC64">
        <v>0.5165586040247393</v>
      </c>
      <c r="AD64">
        <v>0.51428683876695047</v>
      </c>
      <c r="AE64">
        <v>0.51597534206225415</v>
      </c>
      <c r="AF64">
        <v>0.51599788805550983</v>
      </c>
      <c r="AG64">
        <v>0.5141665255318969</v>
      </c>
      <c r="AH64">
        <v>0.52022495431592564</v>
      </c>
      <c r="AI64">
        <v>0.51273506004213265</v>
      </c>
      <c r="AJ64">
        <v>0.51135854051693086</v>
      </c>
      <c r="AK64">
        <v>0.51096344789645998</v>
      </c>
      <c r="AL64">
        <v>0.51034762865313099</v>
      </c>
      <c r="AM64">
        <v>0.50904666606474969</v>
      </c>
      <c r="AN64">
        <v>0.5115672681772685</v>
      </c>
      <c r="AO64">
        <v>0</v>
      </c>
      <c r="AP64">
        <v>0</v>
      </c>
      <c r="AQ64">
        <v>0</v>
      </c>
      <c r="AR64">
        <v>0</v>
      </c>
      <c r="AS64">
        <v>0.68738089583944362</v>
      </c>
      <c r="AT64">
        <v>0.68764365320745213</v>
      </c>
      <c r="AU64">
        <v>0.68899727225831231</v>
      </c>
      <c r="AV64">
        <v>0.68852985650173926</v>
      </c>
      <c r="AW64">
        <v>0.68898991420740874</v>
      </c>
      <c r="AX64">
        <v>0.68718718427834413</v>
      </c>
      <c r="AY64">
        <v>0.68784627193356473</v>
      </c>
      <c r="AZ64">
        <v>0.68874979621958188</v>
      </c>
      <c r="BA64">
        <v>0.68778360798971083</v>
      </c>
      <c r="BB64">
        <v>0.68823961451997095</v>
      </c>
      <c r="BC64">
        <v>0.6854544516383928</v>
      </c>
      <c r="BD64">
        <v>0.67830344861790759</v>
      </c>
      <c r="BE64">
        <v>0.68203538457881263</v>
      </c>
      <c r="BF64">
        <v>0.68033917495161034</v>
      </c>
      <c r="BG64">
        <v>0.68114179932923036</v>
      </c>
      <c r="BH64">
        <v>0.68214686138338354</v>
      </c>
      <c r="BI64">
        <v>0</v>
      </c>
      <c r="BJ64">
        <v>0</v>
      </c>
      <c r="BK64">
        <v>0</v>
      </c>
      <c r="BL64">
        <v>0</v>
      </c>
      <c r="BM64">
        <v>0.85894374944080576</v>
      </c>
      <c r="BN64">
        <v>0.85977695323076542</v>
      </c>
      <c r="BO64">
        <v>0.86056463458904631</v>
      </c>
      <c r="BP64">
        <v>0.86329448426313382</v>
      </c>
      <c r="BQ64">
        <v>0.85976023797038992</v>
      </c>
      <c r="BR64">
        <v>0.85784790655707444</v>
      </c>
      <c r="BS64">
        <v>0.86088392312641238</v>
      </c>
      <c r="BT64">
        <v>0.86079920424637579</v>
      </c>
      <c r="BU64">
        <v>0.8621809358929573</v>
      </c>
      <c r="BV64">
        <v>0.85920754024894963</v>
      </c>
      <c r="BW64">
        <v>0.8503638984174563</v>
      </c>
      <c r="BX64">
        <v>0.85414479282759181</v>
      </c>
      <c r="BY64">
        <v>0.85052128144884176</v>
      </c>
      <c r="BZ64">
        <v>0.84969854062807459</v>
      </c>
      <c r="CA64">
        <v>0.85360124693740058</v>
      </c>
      <c r="CB64">
        <v>0.85120039701004713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1.0307950250824482</v>
      </c>
      <c r="CI64">
        <v>1.0308854297887193</v>
      </c>
      <c r="CJ64">
        <v>1.0313510638056445</v>
      </c>
      <c r="CK64">
        <v>1.0338716631860161</v>
      </c>
      <c r="CL64">
        <v>1.0316599035015865</v>
      </c>
      <c r="CM64">
        <v>1.0284060585708552</v>
      </c>
      <c r="CN64">
        <v>1.0338217564009311</v>
      </c>
      <c r="CO64">
        <v>1.0348245210754101</v>
      </c>
      <c r="CP64">
        <v>1.0362328247999486</v>
      </c>
      <c r="CQ64">
        <v>1.0222329835292119</v>
      </c>
      <c r="CR64">
        <v>1.0186311870780513</v>
      </c>
      <c r="CS64">
        <v>1.0228074186806138</v>
      </c>
      <c r="CT64">
        <v>1.024762382331518</v>
      </c>
      <c r="CU64">
        <v>1.0260635945523031</v>
      </c>
      <c r="CV64">
        <v>1.0253669386795452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1.128494466627012</v>
      </c>
      <c r="DC64">
        <v>1.1370920356820882</v>
      </c>
      <c r="DD64">
        <v>1.1338384079671802</v>
      </c>
      <c r="DE64">
        <v>1.1353025906430978</v>
      </c>
      <c r="DF64">
        <v>1.1359311684620748</v>
      </c>
      <c r="DG64">
        <v>1.1372260417298035</v>
      </c>
      <c r="DH64">
        <v>1.1379823768155908</v>
      </c>
      <c r="DI64">
        <v>1.133936355219991</v>
      </c>
      <c r="DJ64">
        <v>1.1378686958295088</v>
      </c>
      <c r="DK64">
        <v>1.1243320401005248</v>
      </c>
      <c r="DL64">
        <v>1.1247542261154806</v>
      </c>
      <c r="DM64">
        <v>1.1313763417041005</v>
      </c>
      <c r="DN64">
        <v>1.1272993387467716</v>
      </c>
      <c r="DO64">
        <v>1.1211342159267321</v>
      </c>
      <c r="DP64">
        <v>1.1303817608373028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1.2726561057474375</v>
      </c>
      <c r="DX64">
        <v>1.2736218924442897</v>
      </c>
      <c r="DY64">
        <v>1.2726711730747082</v>
      </c>
      <c r="DZ64">
        <v>1.270673994457618</v>
      </c>
      <c r="EA64">
        <v>1.2740904644470681</v>
      </c>
      <c r="EB64">
        <v>1.2767789275325558</v>
      </c>
      <c r="EC64">
        <v>1.2729588997355274</v>
      </c>
      <c r="ED64">
        <v>1.2718068722543523</v>
      </c>
      <c r="EE64">
        <v>1.2617384954521014</v>
      </c>
      <c r="EF64">
        <v>1.2630516841624311</v>
      </c>
      <c r="EG64">
        <v>1.2579507125270446</v>
      </c>
      <c r="EH64">
        <v>1.2621307017375989</v>
      </c>
      <c r="EI64">
        <v>1.2600490020009065</v>
      </c>
      <c r="EJ64">
        <v>1.2597015768245359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1.3701000310214755</v>
      </c>
      <c r="ER64">
        <v>1.3767816328744842</v>
      </c>
      <c r="ES64">
        <v>1.3794398820836531</v>
      </c>
      <c r="ET64">
        <v>1.3784200448805626</v>
      </c>
      <c r="EU64">
        <v>1.3698165828313353</v>
      </c>
      <c r="EV64">
        <v>1.3745051333440017</v>
      </c>
      <c r="EW64">
        <v>1.371827272062315</v>
      </c>
      <c r="EX64">
        <v>1.3757141341880976</v>
      </c>
      <c r="EY64">
        <v>1.3663354499942986</v>
      </c>
      <c r="EZ64">
        <v>1.3631068912085529</v>
      </c>
      <c r="FA64">
        <v>1.3647326857220312</v>
      </c>
      <c r="FB64">
        <v>1.3623747334277925</v>
      </c>
      <c r="FC64">
        <v>1.360949966555963</v>
      </c>
      <c r="FD64">
        <v>1.3686412820395266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1.4657099399924227</v>
      </c>
      <c r="FL64">
        <v>1.4746186318047301</v>
      </c>
      <c r="FM64">
        <v>1.4751093388762007</v>
      </c>
      <c r="FN64">
        <v>1.4788556892998448</v>
      </c>
      <c r="FO64">
        <v>1.4774387167484602</v>
      </c>
      <c r="FP64">
        <v>1.4739517164069027</v>
      </c>
      <c r="FQ64">
        <v>1.4781625078943545</v>
      </c>
      <c r="FR64">
        <v>1.4818222013274038</v>
      </c>
      <c r="FS64">
        <v>1.4642413692916421</v>
      </c>
      <c r="FT64">
        <v>1.464048163888505</v>
      </c>
      <c r="FU64">
        <v>1.4651163389811219</v>
      </c>
      <c r="FV64">
        <v>1.4680252409929153</v>
      </c>
      <c r="FW64">
        <v>1.4670264170870595</v>
      </c>
      <c r="FX64">
        <v>1.460490457063889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1.6145112870025227</v>
      </c>
      <c r="GG64">
        <v>1.6137384820220335</v>
      </c>
      <c r="GH64">
        <v>1.6211799680724275</v>
      </c>
      <c r="GI64">
        <v>1.6165790566196145</v>
      </c>
      <c r="GJ64">
        <v>1.6178112421279496</v>
      </c>
      <c r="GK64">
        <v>1.6232335974948855</v>
      </c>
      <c r="GL64">
        <v>1.6192925715654218</v>
      </c>
      <c r="GM64">
        <v>1.5938220029372179</v>
      </c>
      <c r="GN64">
        <v>1.5999222929768173</v>
      </c>
      <c r="GO64">
        <v>1.6092745353071958</v>
      </c>
      <c r="GP64">
        <v>1.6081934315015551</v>
      </c>
      <c r="GQ64">
        <v>1.5955910602782095</v>
      </c>
      <c r="GR64">
        <v>1.5985969116708061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1.7354220048788143</v>
      </c>
      <c r="HA64">
        <v>1.7157973084123472</v>
      </c>
      <c r="HB64">
        <v>1.7167676960904308</v>
      </c>
      <c r="HC64">
        <v>1.7169459252167529</v>
      </c>
      <c r="HD64">
        <v>1.7222381676784295</v>
      </c>
      <c r="HE64">
        <v>1.7240494997703302</v>
      </c>
      <c r="HF64">
        <v>1.7245680673406585</v>
      </c>
      <c r="HG64">
        <v>1.7009727437315396</v>
      </c>
      <c r="HH64">
        <v>1.7078066094754725</v>
      </c>
      <c r="HI64">
        <v>1.6984124666983051</v>
      </c>
      <c r="HJ64">
        <v>1.7045988014833544</v>
      </c>
      <c r="HK64">
        <v>1.6998756076540407</v>
      </c>
      <c r="HL64">
        <v>1.7017813224201745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1.8214083609050555</v>
      </c>
      <c r="HU64">
        <v>1.8307047921046387</v>
      </c>
      <c r="HV64">
        <v>1.8261940982255758</v>
      </c>
      <c r="HW64">
        <v>1.8233129922514519</v>
      </c>
      <c r="HX64">
        <v>1.824495308327192</v>
      </c>
      <c r="HY64">
        <v>1.8295984327239152</v>
      </c>
      <c r="HZ64">
        <v>1.8248469612373639</v>
      </c>
      <c r="IA64">
        <v>1.8043534747503844</v>
      </c>
      <c r="IB64">
        <v>1.8083685506145513</v>
      </c>
      <c r="IC64">
        <v>1.8116275878178592</v>
      </c>
      <c r="ID64">
        <v>1.8061018775698434</v>
      </c>
      <c r="IE64">
        <v>1.801142835584292</v>
      </c>
      <c r="IF64">
        <v>1.8026747082672219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1.9704882974207927</v>
      </c>
      <c r="IP64">
        <v>1.9679846477902934</v>
      </c>
      <c r="IQ64">
        <v>1.9657015654786421</v>
      </c>
      <c r="IR64">
        <v>1.961772381995277</v>
      </c>
      <c r="IS64">
        <v>1.9575609159199028</v>
      </c>
      <c r="IT64">
        <v>1.9596823049345187</v>
      </c>
      <c r="IU64">
        <v>1.9413836736008461</v>
      </c>
      <c r="IV64">
        <v>1.9415177595498667</v>
      </c>
      <c r="IW64">
        <v>1.9381201796655045</v>
      </c>
      <c r="IX64">
        <v>1.9403705758814085</v>
      </c>
      <c r="IY64">
        <v>1.9399119832908736</v>
      </c>
      <c r="IZ64">
        <v>1.9401737393847032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2.0502752370448056</v>
      </c>
      <c r="JJ64">
        <v>2.0611319033234574</v>
      </c>
      <c r="JK64">
        <v>2.0660577459816807</v>
      </c>
      <c r="JL64">
        <v>2.0609985357765841</v>
      </c>
      <c r="JM64">
        <v>2.0636866112684484</v>
      </c>
      <c r="JN64">
        <v>2.0607517321471782</v>
      </c>
      <c r="JO64">
        <v>2.0485990627354229</v>
      </c>
      <c r="JP64">
        <v>2.0429007170952254</v>
      </c>
      <c r="JQ64">
        <v>2.043379957383602</v>
      </c>
      <c r="JR64">
        <v>2.0474124626901786</v>
      </c>
      <c r="JS64">
        <v>2.0453577080836283</v>
      </c>
      <c r="JT64">
        <v>2.0469199566972582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2.1477838661449606</v>
      </c>
      <c r="KE64">
        <v>2.1743170133294836</v>
      </c>
      <c r="KF64">
        <v>2.1696883445908415</v>
      </c>
      <c r="KG64">
        <v>2.1677185835937665</v>
      </c>
      <c r="KH64">
        <v>2.1632472592308214</v>
      </c>
      <c r="KI64">
        <v>2.1459614588541989</v>
      </c>
      <c r="KJ64">
        <v>2.1463988667400367</v>
      </c>
      <c r="KK64">
        <v>2.146905483292139</v>
      </c>
      <c r="KL64">
        <v>2.1429655432918402</v>
      </c>
      <c r="KM64">
        <v>2.143280886262612</v>
      </c>
      <c r="KN64">
        <v>2.1451416584276597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2.3184952267354935</v>
      </c>
      <c r="KY64">
        <v>2.2994329098118973</v>
      </c>
      <c r="KZ64">
        <v>2.3058581943594856</v>
      </c>
      <c r="LA64">
        <v>2.3093276259898761</v>
      </c>
      <c r="LB64">
        <v>2.3042238604252336</v>
      </c>
      <c r="LC64">
        <v>2.2824013856757928</v>
      </c>
      <c r="LD64">
        <v>2.282667163522428</v>
      </c>
      <c r="LE64">
        <v>2.2856618543952734</v>
      </c>
      <c r="LF64">
        <v>2.2804711564042992</v>
      </c>
      <c r="LG64">
        <v>2.2814442090578284</v>
      </c>
      <c r="LH64">
        <v>2.2806835538892427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2.3976183287387829</v>
      </c>
      <c r="LT64">
        <v>2.4015216326231359</v>
      </c>
      <c r="LU64">
        <v>2.4105560463942739</v>
      </c>
      <c r="LV64">
        <v>2.4100974414450986</v>
      </c>
      <c r="LW64">
        <v>2.3863445675775017</v>
      </c>
      <c r="LX64">
        <v>2.3824572317532171</v>
      </c>
      <c r="LY64">
        <v>2.3831796179065812</v>
      </c>
      <c r="LZ64">
        <v>2.380172512747468</v>
      </c>
      <c r="MA64">
        <v>2.3869003402542983</v>
      </c>
      <c r="MB64">
        <v>2.3845669302285142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2.4666332636336157</v>
      </c>
      <c r="MN64">
        <v>2.5060365753617386</v>
      </c>
      <c r="MO64">
        <v>2.508515632146358</v>
      </c>
      <c r="MP64">
        <v>2.5045278128367543</v>
      </c>
      <c r="MQ64">
        <v>2.4869879267557198</v>
      </c>
      <c r="MR64">
        <v>2.4889394581020063</v>
      </c>
      <c r="MS64">
        <v>2.4841168387767025</v>
      </c>
      <c r="MT64">
        <v>2.4932143559241871</v>
      </c>
      <c r="MU64">
        <v>2.4862685599701253</v>
      </c>
      <c r="MV64">
        <v>2.4816460198887609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2.6258509717036271</v>
      </c>
      <c r="NI64">
        <v>2.6525234340156105</v>
      </c>
      <c r="NJ64">
        <v>2.6458417651412574</v>
      </c>
      <c r="NK64">
        <v>2.6216179556454975</v>
      </c>
      <c r="NL64">
        <v>2.6235980397626908</v>
      </c>
      <c r="NM64">
        <v>2.6279741964765004</v>
      </c>
      <c r="NN64">
        <v>2.6239871663993646</v>
      </c>
      <c r="NO64">
        <v>2.6214380804771005</v>
      </c>
      <c r="NP64">
        <v>2.6226309264811243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2.7297047989504826</v>
      </c>
      <c r="OD64">
        <v>2.7513661481035103</v>
      </c>
      <c r="OE64">
        <v>2.7245323705544733</v>
      </c>
      <c r="OF64">
        <v>2.7247777004436631</v>
      </c>
      <c r="OG64">
        <v>2.718185737434585</v>
      </c>
      <c r="OH64">
        <v>2.7278043255340374</v>
      </c>
      <c r="OI64">
        <v>2.7248543237563863</v>
      </c>
      <c r="OJ64">
        <v>2.7292450583018177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2.8455104721325841</v>
      </c>
      <c r="OY64">
        <v>2.8182215667944726</v>
      </c>
      <c r="OZ64">
        <v>2.8272932850001902</v>
      </c>
      <c r="PA64">
        <v>2.8287175756536751</v>
      </c>
      <c r="PB64">
        <v>2.8334549299659502</v>
      </c>
      <c r="PC64">
        <v>2.8311385605435881</v>
      </c>
      <c r="PD64">
        <v>2.8274800719652857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2.838509372202191</v>
      </c>
      <c r="PT64">
        <v>2.955229340949431</v>
      </c>
      <c r="PU64">
        <v>2.965378801033832</v>
      </c>
      <c r="PV64">
        <v>2.9599981880930448</v>
      </c>
      <c r="PW64">
        <v>2.9617284073635384</v>
      </c>
      <c r="PX64">
        <v>2.9610346092715041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2.0639999999999845</v>
      </c>
      <c r="QN64">
        <v>2.9898793887960116</v>
      </c>
      <c r="QO64">
        <v>3.0560948349975336</v>
      </c>
      <c r="QP64">
        <v>3.0620021816519647</v>
      </c>
      <c r="QQ64">
        <v>3.0739502712205353</v>
      </c>
      <c r="QR64">
        <v>3.0625033467786582</v>
      </c>
      <c r="QS64" s="102" t="s">
        <v>110</v>
      </c>
      <c r="QU64">
        <v>12</v>
      </c>
      <c r="QV64" s="35">
        <v>0.53300000000000003</v>
      </c>
      <c r="QW64">
        <f>HM$60</f>
        <v>0</v>
      </c>
      <c r="QX64">
        <f t="shared" ref="QX64:RP64" si="62">HN$60</f>
        <v>0</v>
      </c>
      <c r="QY64">
        <f t="shared" si="62"/>
        <v>0</v>
      </c>
      <c r="QZ64">
        <f t="shared" si="62"/>
        <v>0</v>
      </c>
      <c r="RA64">
        <f t="shared" si="62"/>
        <v>0</v>
      </c>
      <c r="RB64">
        <f t="shared" si="62"/>
        <v>0</v>
      </c>
      <c r="RC64">
        <f t="shared" si="62"/>
        <v>0</v>
      </c>
      <c r="RD64">
        <f t="shared" si="62"/>
        <v>3.2864196020843783</v>
      </c>
      <c r="RE64">
        <f t="shared" si="62"/>
        <v>18.099841922565108</v>
      </c>
      <c r="RF64">
        <f t="shared" si="62"/>
        <v>30.539769094469765</v>
      </c>
      <c r="RG64">
        <f t="shared" si="62"/>
        <v>34.705995012089282</v>
      </c>
      <c r="RH64">
        <f t="shared" si="62"/>
        <v>37.857198537161999</v>
      </c>
      <c r="RI64">
        <f t="shared" si="62"/>
        <v>40.469451608386429</v>
      </c>
      <c r="RJ64">
        <f t="shared" si="62"/>
        <v>42.924775731000111</v>
      </c>
      <c r="RK64">
        <f t="shared" si="62"/>
        <v>45.498320594045254</v>
      </c>
      <c r="RL64">
        <f t="shared" si="62"/>
        <v>47.710495826242763</v>
      </c>
      <c r="RM64">
        <f t="shared" si="62"/>
        <v>51.041005551577179</v>
      </c>
      <c r="RN64">
        <f t="shared" si="62"/>
        <v>53.917245517921778</v>
      </c>
      <c r="RO64">
        <f t="shared" si="62"/>
        <v>56.218234755167174</v>
      </c>
      <c r="RP64">
        <f t="shared" si="62"/>
        <v>59.220507026559794</v>
      </c>
      <c r="RR64">
        <f t="shared" si="51"/>
        <v>11.987897700000001</v>
      </c>
      <c r="RS64" s="35">
        <v>0.53300000000000003</v>
      </c>
      <c r="RT64">
        <f>0.01*RG64+0.99*RH64</f>
        <v>37.825686501911271</v>
      </c>
    </row>
    <row r="65" spans="1:488" x14ac:dyDescent="0.3">
      <c r="A65">
        <v>0</v>
      </c>
      <c r="B65">
        <v>0</v>
      </c>
      <c r="C65">
        <v>9.9659412679418635E-2</v>
      </c>
      <c r="D65">
        <v>9.999718690192394E-2</v>
      </c>
      <c r="E65">
        <v>9.9748388117540859E-2</v>
      </c>
      <c r="F65">
        <v>0.10001256943614723</v>
      </c>
      <c r="G65">
        <v>9.9933073948295717E-2</v>
      </c>
      <c r="H65">
        <v>0.10121557987978411</v>
      </c>
      <c r="I65">
        <v>0.10103587874228424</v>
      </c>
      <c r="J65">
        <v>0.1001214134676474</v>
      </c>
      <c r="K65">
        <v>9.9856701181259222E-2</v>
      </c>
      <c r="L65">
        <v>9.9635949835288909E-2</v>
      </c>
      <c r="M65">
        <v>0.10072345741163233</v>
      </c>
      <c r="N65">
        <v>0.10036029277709417</v>
      </c>
      <c r="O65">
        <v>9.864818725210843E-2</v>
      </c>
      <c r="P65">
        <v>9.8185377340137714E-2</v>
      </c>
      <c r="Q65">
        <v>9.9687251665720039E-2</v>
      </c>
      <c r="R65">
        <v>9.9479388270871799E-2</v>
      </c>
      <c r="S65">
        <v>9.9856870109765572E-2</v>
      </c>
      <c r="T65">
        <v>9.9550609787220398E-2</v>
      </c>
      <c r="U65">
        <v>0</v>
      </c>
      <c r="V65">
        <v>0</v>
      </c>
      <c r="W65">
        <v>0</v>
      </c>
      <c r="X65">
        <v>0.14970037036908165</v>
      </c>
      <c r="Y65">
        <v>0.14987821315562358</v>
      </c>
      <c r="Z65">
        <v>0.1492362902888088</v>
      </c>
      <c r="AA65">
        <v>0.14910138338945683</v>
      </c>
      <c r="AB65">
        <v>0.15047630699753684</v>
      </c>
      <c r="AC65">
        <v>0.1501623848909133</v>
      </c>
      <c r="AD65">
        <v>0.14950198801364828</v>
      </c>
      <c r="AE65">
        <v>0.14999283199484131</v>
      </c>
      <c r="AF65">
        <v>0.14999938606264929</v>
      </c>
      <c r="AG65">
        <v>0.14946701323601716</v>
      </c>
      <c r="AH65">
        <v>0.15122818439416538</v>
      </c>
      <c r="AI65">
        <v>0.14905088954713253</v>
      </c>
      <c r="AJ65">
        <v>0.14865073852236346</v>
      </c>
      <c r="AK65">
        <v>0.14853588601641321</v>
      </c>
      <c r="AL65">
        <v>0.14835686879451504</v>
      </c>
      <c r="AM65">
        <v>0.14797868199556632</v>
      </c>
      <c r="AN65">
        <v>0.14871141516781108</v>
      </c>
      <c r="AO65">
        <v>0</v>
      </c>
      <c r="AP65">
        <v>0</v>
      </c>
      <c r="AQ65">
        <v>0</v>
      </c>
      <c r="AR65">
        <v>0</v>
      </c>
      <c r="AS65">
        <v>0.19982002786030262</v>
      </c>
      <c r="AT65">
        <v>0.19989641081611917</v>
      </c>
      <c r="AU65">
        <v>0.20028990472625316</v>
      </c>
      <c r="AV65">
        <v>0.20015402805283053</v>
      </c>
      <c r="AW65">
        <v>0.20028776575796628</v>
      </c>
      <c r="AX65">
        <v>0.19976371635998119</v>
      </c>
      <c r="AY65">
        <v>0.19995531160859251</v>
      </c>
      <c r="AZ65">
        <v>0.20021796401731845</v>
      </c>
      <c r="BA65">
        <v>0.19993709534584408</v>
      </c>
      <c r="BB65">
        <v>0.20006965538371052</v>
      </c>
      <c r="BC65">
        <v>0.1992600150111587</v>
      </c>
      <c r="BD65">
        <v>0.19718123506334351</v>
      </c>
      <c r="BE65">
        <v>0.19826610016825785</v>
      </c>
      <c r="BF65">
        <v>0.19777301597430388</v>
      </c>
      <c r="BG65">
        <v>0.19800633701430934</v>
      </c>
      <c r="BH65">
        <v>0.19829850621609943</v>
      </c>
      <c r="BI65">
        <v>0</v>
      </c>
      <c r="BJ65">
        <v>0</v>
      </c>
      <c r="BK65">
        <v>0</v>
      </c>
      <c r="BL65">
        <v>0</v>
      </c>
      <c r="BM65">
        <v>0.24969295041883738</v>
      </c>
      <c r="BN65">
        <v>0.24993516082289688</v>
      </c>
      <c r="BO65">
        <v>0.25016413796193077</v>
      </c>
      <c r="BP65">
        <v>0.25095769891370179</v>
      </c>
      <c r="BQ65">
        <v>0.24993030173557851</v>
      </c>
      <c r="BR65">
        <v>0.24937439144101059</v>
      </c>
      <c r="BS65">
        <v>0.25025695439721146</v>
      </c>
      <c r="BT65">
        <v>0.25023232681580754</v>
      </c>
      <c r="BU65">
        <v>0.25063399299213968</v>
      </c>
      <c r="BV65">
        <v>0.24976963379330017</v>
      </c>
      <c r="BW65">
        <v>0.24719880767949426</v>
      </c>
      <c r="BX65">
        <v>0.2482979048917425</v>
      </c>
      <c r="BY65">
        <v>0.24724455856071126</v>
      </c>
      <c r="BZ65">
        <v>0.24700538971746444</v>
      </c>
      <c r="CA65">
        <v>0.24813989736552405</v>
      </c>
      <c r="CB65">
        <v>0.2474419758750146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0.2996497165937354</v>
      </c>
      <c r="CI65">
        <v>0.29967599703160724</v>
      </c>
      <c r="CJ65">
        <v>0.29981135575745593</v>
      </c>
      <c r="CK65">
        <v>0.30054408813547084</v>
      </c>
      <c r="CL65">
        <v>0.2999011347388339</v>
      </c>
      <c r="CM65">
        <v>0.29895524958455305</v>
      </c>
      <c r="CN65">
        <v>0.30052958034911109</v>
      </c>
      <c r="CO65">
        <v>0.30082108170797062</v>
      </c>
      <c r="CP65">
        <v>0.30123047232556976</v>
      </c>
      <c r="CQ65">
        <v>0.29716075102593648</v>
      </c>
      <c r="CR65">
        <v>0.29611371717385504</v>
      </c>
      <c r="CS65">
        <v>0.29732773798855394</v>
      </c>
      <c r="CT65">
        <v>0.29789604137544357</v>
      </c>
      <c r="CU65">
        <v>0.29827430074195171</v>
      </c>
      <c r="CV65">
        <v>0.29807178449987098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0.32805071704273658</v>
      </c>
      <c r="DC65">
        <v>0.33055001037270004</v>
      </c>
      <c r="DD65">
        <v>0.32960418836255256</v>
      </c>
      <c r="DE65">
        <v>0.33002982286136545</v>
      </c>
      <c r="DF65">
        <v>0.33021254897153229</v>
      </c>
      <c r="DG65">
        <v>0.33058896561912915</v>
      </c>
      <c r="DH65">
        <v>0.3308088304696486</v>
      </c>
      <c r="DI65">
        <v>0.32963266140116027</v>
      </c>
      <c r="DJ65">
        <v>0.33077578367136973</v>
      </c>
      <c r="DK65">
        <v>0.32684070933154674</v>
      </c>
      <c r="DL65">
        <v>0.3269634378242679</v>
      </c>
      <c r="DM65">
        <v>0.32888847142561195</v>
      </c>
      <c r="DN65">
        <v>0.32770329614731736</v>
      </c>
      <c r="DO65">
        <v>0.32591110928102712</v>
      </c>
      <c r="DP65">
        <v>0.32859934908061145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0.3699581702754195</v>
      </c>
      <c r="DX65">
        <v>0.3702389222221778</v>
      </c>
      <c r="DY65">
        <v>0.36996255031241665</v>
      </c>
      <c r="DZ65">
        <v>0.36938197513302989</v>
      </c>
      <c r="EA65">
        <v>0.37037513501368319</v>
      </c>
      <c r="EB65">
        <v>0.37115666498039568</v>
      </c>
      <c r="EC65">
        <v>0.37004619178358644</v>
      </c>
      <c r="ED65">
        <v>0.3697113000739421</v>
      </c>
      <c r="EE65">
        <v>0.36678444635235652</v>
      </c>
      <c r="EF65">
        <v>0.36716618725652295</v>
      </c>
      <c r="EG65">
        <v>0.36568334666484098</v>
      </c>
      <c r="EH65">
        <v>0.36689845980744118</v>
      </c>
      <c r="EI65">
        <v>0.36629331453514996</v>
      </c>
      <c r="EJ65">
        <v>0.36619231884434456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0.39828489273880208</v>
      </c>
      <c r="ER65">
        <v>0.40022721885886114</v>
      </c>
      <c r="ES65">
        <v>0.40099996572199187</v>
      </c>
      <c r="ET65">
        <v>0.40070350141876782</v>
      </c>
      <c r="EU65">
        <v>0.3982024950091102</v>
      </c>
      <c r="EV65">
        <v>0.39956544573953656</v>
      </c>
      <c r="EW65">
        <v>0.39878699769253406</v>
      </c>
      <c r="EX65">
        <v>0.39991689947328618</v>
      </c>
      <c r="EY65">
        <v>0.39719053778904173</v>
      </c>
      <c r="EZ65">
        <v>0.39625200325830096</v>
      </c>
      <c r="FA65">
        <v>0.39672461794245045</v>
      </c>
      <c r="FB65">
        <v>0.39603916669412581</v>
      </c>
      <c r="FC65">
        <v>0.39562499027789755</v>
      </c>
      <c r="FD65">
        <v>0.39786083780218789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0.42607847092802992</v>
      </c>
      <c r="FL65">
        <v>0.42866820691998003</v>
      </c>
      <c r="FM65">
        <v>0.42881085432447658</v>
      </c>
      <c r="FN65">
        <v>0.42989990968018821</v>
      </c>
      <c r="FO65">
        <v>0.42948799905478729</v>
      </c>
      <c r="FP65">
        <v>0.42847433616479991</v>
      </c>
      <c r="FQ65">
        <v>0.42969840345766391</v>
      </c>
      <c r="FR65">
        <v>0.43076226782773708</v>
      </c>
      <c r="FS65">
        <v>0.42565156084059697</v>
      </c>
      <c r="FT65">
        <v>0.42559539647921973</v>
      </c>
      <c r="FU65">
        <v>0.42590591249451409</v>
      </c>
      <c r="FV65">
        <v>0.42675152354445489</v>
      </c>
      <c r="FW65">
        <v>0.42646116775786863</v>
      </c>
      <c r="FX65">
        <v>0.42456117937904025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0.46933467645422139</v>
      </c>
      <c r="GG65">
        <v>0.46911002384361333</v>
      </c>
      <c r="GH65">
        <v>0.47127324653268216</v>
      </c>
      <c r="GI65">
        <v>0.46993577227314304</v>
      </c>
      <c r="GJ65">
        <v>0.47029396573486859</v>
      </c>
      <c r="GK65">
        <v>0.47187023182990862</v>
      </c>
      <c r="GL65">
        <v>0.4707245847573906</v>
      </c>
      <c r="GM65">
        <v>0.46332034969105124</v>
      </c>
      <c r="GN65">
        <v>0.46509368981884119</v>
      </c>
      <c r="GO65">
        <v>0.46781236491488332</v>
      </c>
      <c r="GP65">
        <v>0.46749809055277664</v>
      </c>
      <c r="GQ65">
        <v>0.4638346105459909</v>
      </c>
      <c r="GR65">
        <v>0.46470840455546442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0.50448314095314328</v>
      </c>
      <c r="HA65">
        <v>0.49877828732917101</v>
      </c>
      <c r="HB65">
        <v>0.49906037677047488</v>
      </c>
      <c r="HC65">
        <v>0.49911218756300912</v>
      </c>
      <c r="HD65">
        <v>0.50065063013908107</v>
      </c>
      <c r="HE65">
        <v>0.5011771801657936</v>
      </c>
      <c r="HF65">
        <v>0.50132792655251979</v>
      </c>
      <c r="HG65">
        <v>0.49446882085219118</v>
      </c>
      <c r="HH65">
        <v>0.49645540973124413</v>
      </c>
      <c r="HI65">
        <v>0.49372455427276463</v>
      </c>
      <c r="HJ65">
        <v>0.49552290740795374</v>
      </c>
      <c r="HK65">
        <v>0.49414988594594439</v>
      </c>
      <c r="HL65">
        <v>0.49470387279656203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0.52947917468170136</v>
      </c>
      <c r="HU65">
        <v>0.53218162561181359</v>
      </c>
      <c r="HV65">
        <v>0.53087037739115805</v>
      </c>
      <c r="HW65">
        <v>0.53003284658472472</v>
      </c>
      <c r="HX65">
        <v>0.53037654311837346</v>
      </c>
      <c r="HY65">
        <v>0.53186000951276857</v>
      </c>
      <c r="HZ65">
        <v>0.53047876780156167</v>
      </c>
      <c r="IA65">
        <v>0.52452135893906726</v>
      </c>
      <c r="IB65">
        <v>0.52568853215539635</v>
      </c>
      <c r="IC65">
        <v>0.52663592669123982</v>
      </c>
      <c r="ID65">
        <v>0.52502961557263073</v>
      </c>
      <c r="IE65">
        <v>0.5235880336000881</v>
      </c>
      <c r="IF65">
        <v>0.52403334542652091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0.57281636552929982</v>
      </c>
      <c r="IP65">
        <v>0.57208856040415812</v>
      </c>
      <c r="IQ65">
        <v>0.5714248736856512</v>
      </c>
      <c r="IR65">
        <v>0.57028266918467463</v>
      </c>
      <c r="IS65">
        <v>0.56905840579067246</v>
      </c>
      <c r="IT65">
        <v>0.5696750886437566</v>
      </c>
      <c r="IU65">
        <v>0.56435571907001392</v>
      </c>
      <c r="IV65">
        <v>0.56439469754356397</v>
      </c>
      <c r="IW65">
        <v>0.56340702897253125</v>
      </c>
      <c r="IX65">
        <v>0.5640612139190152</v>
      </c>
      <c r="IY65">
        <v>0.56392790211944099</v>
      </c>
      <c r="IZ65">
        <v>0.56400399400718271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0.59601024332697838</v>
      </c>
      <c r="JJ65">
        <v>0.59916625096612186</v>
      </c>
      <c r="JK65">
        <v>0.60059818197142112</v>
      </c>
      <c r="JL65">
        <v>0.59912748133040294</v>
      </c>
      <c r="JM65">
        <v>0.59990889862454855</v>
      </c>
      <c r="JN65">
        <v>0.59905573608929674</v>
      </c>
      <c r="JO65">
        <v>0.5955229833533211</v>
      </c>
      <c r="JP65">
        <v>0.5938664875276829</v>
      </c>
      <c r="JQ65">
        <v>0.59400580156500227</v>
      </c>
      <c r="JR65">
        <v>0.59517804147970632</v>
      </c>
      <c r="JS65">
        <v>0.594580729094079</v>
      </c>
      <c r="JT65">
        <v>0.5950348711329253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0.62435577504213979</v>
      </c>
      <c r="KE65">
        <v>0.63206889922368314</v>
      </c>
      <c r="KF65">
        <v>0.63072335598570861</v>
      </c>
      <c r="KG65">
        <v>0.63015075104469853</v>
      </c>
      <c r="KH65">
        <v>0.62885094745081915</v>
      </c>
      <c r="KI65">
        <v>0.6238260054808713</v>
      </c>
      <c r="KJ65">
        <v>0.62395315893605907</v>
      </c>
      <c r="KK65">
        <v>0.62410043118957237</v>
      </c>
      <c r="KL65">
        <v>0.62295509979413899</v>
      </c>
      <c r="KM65">
        <v>0.62304676926238955</v>
      </c>
      <c r="KN65">
        <v>0.6235876914033911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0.67398117056264295</v>
      </c>
      <c r="KY65">
        <v>0.66843979936392239</v>
      </c>
      <c r="KZ65">
        <v>0.67030761463938748</v>
      </c>
      <c r="LA65">
        <v>0.67131617034589497</v>
      </c>
      <c r="LB65">
        <v>0.66983251756547746</v>
      </c>
      <c r="LC65">
        <v>0.6634887749057562</v>
      </c>
      <c r="LD65">
        <v>0.66356603590768481</v>
      </c>
      <c r="LE65">
        <v>0.66443658558002427</v>
      </c>
      <c r="LF65">
        <v>0.66292766174543549</v>
      </c>
      <c r="LG65">
        <v>0.66321052588890439</v>
      </c>
      <c r="LH65">
        <v>0.66298940520036032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0.69698207230778553</v>
      </c>
      <c r="LT65">
        <v>0.69811675366951864</v>
      </c>
      <c r="LU65">
        <v>0.70074303674252458</v>
      </c>
      <c r="LV65">
        <v>0.70060972135032173</v>
      </c>
      <c r="LW65">
        <v>0.69370481615625434</v>
      </c>
      <c r="LX65">
        <v>0.69257477667245271</v>
      </c>
      <c r="LY65">
        <v>0.69278477264726646</v>
      </c>
      <c r="LZ65">
        <v>0.69191061417077904</v>
      </c>
      <c r="MA65">
        <v>0.69386637798090511</v>
      </c>
      <c r="MB65">
        <v>0.6931880611129464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0.71704455338186324</v>
      </c>
      <c r="MN65">
        <v>0.72849900446562144</v>
      </c>
      <c r="MO65">
        <v>0.72921966050766074</v>
      </c>
      <c r="MP65">
        <v>0.72806041070835836</v>
      </c>
      <c r="MQ65">
        <v>0.72296160661503384</v>
      </c>
      <c r="MR65">
        <v>0.72352891223895444</v>
      </c>
      <c r="MS65">
        <v>0.72212698801648334</v>
      </c>
      <c r="MT65">
        <v>0.72477161509424293</v>
      </c>
      <c r="MU65">
        <v>0.72275248836341188</v>
      </c>
      <c r="MV65">
        <v>0.7214087267118513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0.7633287708440788</v>
      </c>
      <c r="NI65">
        <v>0.77108239360918962</v>
      </c>
      <c r="NJ65">
        <v>0.7691400480061783</v>
      </c>
      <c r="NK65">
        <v>0.76209824292020345</v>
      </c>
      <c r="NL65">
        <v>0.76267384876822164</v>
      </c>
      <c r="NM65">
        <v>0.76394598734781916</v>
      </c>
      <c r="NN65">
        <v>0.76278696697655957</v>
      </c>
      <c r="NO65">
        <v>0.76204595362706151</v>
      </c>
      <c r="NP65">
        <v>0.76239271118637131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0.79351883690421188</v>
      </c>
      <c r="OD65">
        <v>0.79981574072776684</v>
      </c>
      <c r="OE65">
        <v>0.79201522399839652</v>
      </c>
      <c r="OF65">
        <v>0.79208654082664853</v>
      </c>
      <c r="OG65">
        <v>0.79017027251005845</v>
      </c>
      <c r="OH65">
        <v>0.79296637370175915</v>
      </c>
      <c r="OI65">
        <v>0.79210881504546538</v>
      </c>
      <c r="OJ65">
        <v>0.79338519136681129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0.82718327678273018</v>
      </c>
      <c r="OY65">
        <v>0.81925045546350994</v>
      </c>
      <c r="OZ65">
        <v>0.82188758284889285</v>
      </c>
      <c r="PA65">
        <v>0.82230162082956004</v>
      </c>
      <c r="PB65">
        <v>0.82367875871103535</v>
      </c>
      <c r="PC65">
        <v>0.82300539550685925</v>
      </c>
      <c r="PD65">
        <v>0.82194188138525937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0.82514807331459172</v>
      </c>
      <c r="PT65">
        <v>0.85907829678762726</v>
      </c>
      <c r="PU65">
        <v>0.86202872123076568</v>
      </c>
      <c r="PV65">
        <v>0.86046458956193139</v>
      </c>
      <c r="PW65">
        <v>0.86096756028009702</v>
      </c>
      <c r="PX65">
        <v>0.86076587478822719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0.6</v>
      </c>
      <c r="QN65">
        <v>0.86915098511511901</v>
      </c>
      <c r="QO65">
        <v>0.88839966133649251</v>
      </c>
      <c r="QP65">
        <v>0.8901169132709229</v>
      </c>
      <c r="QQ65">
        <v>0.89359019512224791</v>
      </c>
      <c r="QR65">
        <v>0.89026260080775044</v>
      </c>
      <c r="QS65" s="102" t="s">
        <v>112</v>
      </c>
      <c r="QU65">
        <v>13</v>
      </c>
      <c r="QV65" s="35">
        <v>0.56600000000000006</v>
      </c>
      <c r="QW65">
        <f>IG$60</f>
        <v>0</v>
      </c>
      <c r="QX65">
        <f t="shared" ref="QX65:RP65" si="63">IH$60</f>
        <v>0</v>
      </c>
      <c r="QY65">
        <f t="shared" si="63"/>
        <v>0</v>
      </c>
      <c r="QZ65">
        <f t="shared" si="63"/>
        <v>0</v>
      </c>
      <c r="RA65">
        <f t="shared" si="63"/>
        <v>0</v>
      </c>
      <c r="RB65">
        <f t="shared" si="63"/>
        <v>0</v>
      </c>
      <c r="RC65">
        <f t="shared" ref="RC65:RC73" si="64">PQ$60</f>
        <v>0</v>
      </c>
      <c r="RD65">
        <f t="shared" si="63"/>
        <v>0</v>
      </c>
      <c r="RE65">
        <f t="shared" si="63"/>
        <v>10.816572822426787</v>
      </c>
      <c r="RF65">
        <f t="shared" si="63"/>
        <v>24.10330953736754</v>
      </c>
      <c r="RG65">
        <f t="shared" si="63"/>
        <v>32.271230057637652</v>
      </c>
      <c r="RH65">
        <f t="shared" si="63"/>
        <v>35.078159862300119</v>
      </c>
      <c r="RI65">
        <f t="shared" si="63"/>
        <v>38.559806225485936</v>
      </c>
      <c r="RJ65">
        <f t="shared" si="63"/>
        <v>41.103057102941705</v>
      </c>
      <c r="RK65">
        <f t="shared" si="63"/>
        <v>43.779397400420649</v>
      </c>
      <c r="RL65">
        <f t="shared" si="63"/>
        <v>46.243650669984717</v>
      </c>
      <c r="RM65">
        <f t="shared" si="63"/>
        <v>49.273412146099318</v>
      </c>
      <c r="RN65">
        <f t="shared" si="63"/>
        <v>51.820788032741078</v>
      </c>
      <c r="RO65">
        <f t="shared" si="63"/>
        <v>54.478833665999979</v>
      </c>
      <c r="RP65">
        <f t="shared" si="63"/>
        <v>57.56550768826515</v>
      </c>
      <c r="RR65">
        <f t="shared" si="51"/>
        <v>12.382145400000001</v>
      </c>
      <c r="RS65" s="35">
        <v>0.56600000000000006</v>
      </c>
      <c r="RT65">
        <f>0.62*RH65+0.38*RI65</f>
        <v>36.40118548031073</v>
      </c>
    </row>
    <row r="66" spans="1:488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 s="102" t="s">
        <v>114</v>
      </c>
      <c r="QU66">
        <v>14</v>
      </c>
      <c r="QV66" s="35">
        <v>0.6</v>
      </c>
      <c r="QW66">
        <f>JA$60</f>
        <v>0</v>
      </c>
      <c r="QX66">
        <f t="shared" ref="QX66:RP66" si="65">JB$60</f>
        <v>0</v>
      </c>
      <c r="QY66">
        <f t="shared" si="65"/>
        <v>0</v>
      </c>
      <c r="QZ66">
        <f t="shared" si="65"/>
        <v>0</v>
      </c>
      <c r="RA66">
        <f t="shared" si="65"/>
        <v>0</v>
      </c>
      <c r="RB66">
        <f t="shared" si="65"/>
        <v>0</v>
      </c>
      <c r="RC66">
        <f t="shared" si="64"/>
        <v>0</v>
      </c>
      <c r="RD66">
        <f t="shared" si="65"/>
        <v>0</v>
      </c>
      <c r="RE66">
        <f t="shared" si="65"/>
        <v>6.4807501394008149</v>
      </c>
      <c r="RF66">
        <f t="shared" si="65"/>
        <v>20.188258629166715</v>
      </c>
      <c r="RG66">
        <f t="shared" si="65"/>
        <v>31.0813995784616</v>
      </c>
      <c r="RH66">
        <f t="shared" si="65"/>
        <v>35.302327604474527</v>
      </c>
      <c r="RI66">
        <f t="shared" si="65"/>
        <v>38.832126073437138</v>
      </c>
      <c r="RJ66">
        <f t="shared" si="65"/>
        <v>41.464951245593802</v>
      </c>
      <c r="RK66">
        <f t="shared" si="65"/>
        <v>43.248406396514845</v>
      </c>
      <c r="RL66">
        <f t="shared" si="65"/>
        <v>46.694239866578293</v>
      </c>
      <c r="RM66">
        <f t="shared" si="65"/>
        <v>48.815375282673351</v>
      </c>
      <c r="RN66">
        <f t="shared" si="65"/>
        <v>51.51522522012754</v>
      </c>
      <c r="RO66">
        <f t="shared" si="65"/>
        <v>54.643940057452681</v>
      </c>
      <c r="RP66">
        <f t="shared" si="65"/>
        <v>57.485354827839984</v>
      </c>
      <c r="RR66">
        <f t="shared" si="51"/>
        <v>12.78834</v>
      </c>
      <c r="RS66" s="35">
        <v>0.6</v>
      </c>
      <c r="RT66">
        <f>0.21*RH66+0.79*RI66</f>
        <v>38.090868394954988</v>
      </c>
    </row>
    <row r="67" spans="1:488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 s="102" t="s">
        <v>116</v>
      </c>
      <c r="QU67">
        <v>15</v>
      </c>
      <c r="QV67" s="35">
        <v>0.63300000000000001</v>
      </c>
      <c r="QW67">
        <f>JU$60</f>
        <v>0</v>
      </c>
      <c r="QX67">
        <f t="shared" ref="QX67:RP67" si="66">JV$60</f>
        <v>0</v>
      </c>
      <c r="QY67">
        <f t="shared" si="66"/>
        <v>0</v>
      </c>
      <c r="QZ67">
        <f t="shared" si="66"/>
        <v>0</v>
      </c>
      <c r="RA67">
        <f t="shared" si="66"/>
        <v>0</v>
      </c>
      <c r="RB67">
        <f t="shared" si="66"/>
        <v>0</v>
      </c>
      <c r="RC67">
        <f t="shared" si="64"/>
        <v>0</v>
      </c>
      <c r="RD67">
        <f t="shared" si="66"/>
        <v>0</v>
      </c>
      <c r="RE67">
        <f t="shared" si="66"/>
        <v>0</v>
      </c>
      <c r="RF67">
        <f t="shared" si="66"/>
        <v>14.325846172003489</v>
      </c>
      <c r="RG67">
        <f t="shared" si="66"/>
        <v>26.893321008106131</v>
      </c>
      <c r="RH67">
        <f t="shared" si="66"/>
        <v>35.094903315906251</v>
      </c>
      <c r="RI67">
        <f t="shared" si="66"/>
        <v>38.557150242937226</v>
      </c>
      <c r="RJ67">
        <f t="shared" si="66"/>
        <v>41.117182103624344</v>
      </c>
      <c r="RK67">
        <f t="shared" si="66"/>
        <v>43.256042476047845</v>
      </c>
      <c r="RL67">
        <f t="shared" si="66"/>
        <v>45.725741822228137</v>
      </c>
      <c r="RM67">
        <f t="shared" si="66"/>
        <v>48.060359685610429</v>
      </c>
      <c r="RN67">
        <f t="shared" si="66"/>
        <v>51.441041458446477</v>
      </c>
      <c r="RO67">
        <f t="shared" si="66"/>
        <v>54.149791571996339</v>
      </c>
      <c r="RP67">
        <f t="shared" si="66"/>
        <v>56.458481116253346</v>
      </c>
      <c r="RR67">
        <f t="shared" si="51"/>
        <v>13.182587700000001</v>
      </c>
      <c r="RS67" s="35">
        <v>0.63300000000000001</v>
      </c>
      <c r="RT67">
        <f>0.82*RI67+0.18*RJ67</f>
        <v>39.017955977860908</v>
      </c>
    </row>
    <row r="68" spans="1:488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0.19999999999999971</v>
      </c>
      <c r="DX68">
        <v>0.19999999999999962</v>
      </c>
      <c r="DY68">
        <v>0.19999999999999962</v>
      </c>
      <c r="DZ68">
        <v>0.19999999999999962</v>
      </c>
      <c r="EA68">
        <v>0.19999999999999962</v>
      </c>
      <c r="EB68">
        <v>0.19999999999999962</v>
      </c>
      <c r="EC68">
        <v>0.19999999999999962</v>
      </c>
      <c r="ED68">
        <v>0.19999999999999962</v>
      </c>
      <c r="EE68">
        <v>0.19803921568627411</v>
      </c>
      <c r="EF68">
        <v>0.19803921568627411</v>
      </c>
      <c r="EG68">
        <v>0.19803921568627411</v>
      </c>
      <c r="EH68">
        <v>0.19803921568627411</v>
      </c>
      <c r="EI68">
        <v>0.19803921568627411</v>
      </c>
      <c r="EJ68">
        <v>0.19803921568627411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0.5299999999999998</v>
      </c>
      <c r="ER68">
        <v>0.53000000000000069</v>
      </c>
      <c r="ES68">
        <v>0.53000000000000069</v>
      </c>
      <c r="ET68">
        <v>0.53000000000000069</v>
      </c>
      <c r="EU68">
        <v>0.53000000000000069</v>
      </c>
      <c r="EV68">
        <v>0.53000000000000069</v>
      </c>
      <c r="EW68">
        <v>0.53000000000000069</v>
      </c>
      <c r="EX68">
        <v>0.53000000000000069</v>
      </c>
      <c r="EY68">
        <v>0.52480392156862821</v>
      </c>
      <c r="EZ68">
        <v>0.52480392156862821</v>
      </c>
      <c r="FA68">
        <v>0.52480392156862821</v>
      </c>
      <c r="FB68">
        <v>0.52480392156862821</v>
      </c>
      <c r="FC68">
        <v>0.52480392156862821</v>
      </c>
      <c r="FD68">
        <v>0.52480392156862821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0.86205180557901062</v>
      </c>
      <c r="FL68">
        <v>0.84257588522345894</v>
      </c>
      <c r="FM68">
        <v>0.83555684534323971</v>
      </c>
      <c r="FN68">
        <v>0.84282793273635348</v>
      </c>
      <c r="FO68">
        <v>0.83379428050481419</v>
      </c>
      <c r="FP68">
        <v>0.84265862998055407</v>
      </c>
      <c r="FQ68">
        <v>0.84392774136067072</v>
      </c>
      <c r="FR68">
        <v>0.83913574906119037</v>
      </c>
      <c r="FS68">
        <v>0.83459887823294743</v>
      </c>
      <c r="FT68">
        <v>0.83025995909354233</v>
      </c>
      <c r="FU68">
        <v>0.83524995131337654</v>
      </c>
      <c r="FV68">
        <v>0.82937347442105613</v>
      </c>
      <c r="FW68">
        <v>0.82649496505224673</v>
      </c>
      <c r="FX68">
        <v>0.83446524812317247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1.1558281035967732</v>
      </c>
      <c r="GG68">
        <v>1.1610675916780446</v>
      </c>
      <c r="GH68">
        <v>1.1626521333035216</v>
      </c>
      <c r="GI68">
        <v>1.1654020808404513</v>
      </c>
      <c r="GJ68">
        <v>1.1551404896009747</v>
      </c>
      <c r="GK68">
        <v>1.1578748421788287</v>
      </c>
      <c r="GL68">
        <v>1.1568839606324841</v>
      </c>
      <c r="GM68">
        <v>1.1437977717286087</v>
      </c>
      <c r="GN68">
        <v>1.1544571504581025</v>
      </c>
      <c r="GO68">
        <v>1.1524169471509222</v>
      </c>
      <c r="GP68">
        <v>1.1487059911400597</v>
      </c>
      <c r="GQ68">
        <v>1.1524700254136933</v>
      </c>
      <c r="GR68">
        <v>1.1534769231337216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1.475986469775288</v>
      </c>
      <c r="HA68">
        <v>1.4719216948176921</v>
      </c>
      <c r="HB68">
        <v>1.4739652256293809</v>
      </c>
      <c r="HC68">
        <v>1.4830553474910786</v>
      </c>
      <c r="HD68">
        <v>1.4732733072272344</v>
      </c>
      <c r="HE68">
        <v>1.4807015544175326</v>
      </c>
      <c r="HF68">
        <v>1.474158441506219</v>
      </c>
      <c r="HG68">
        <v>1.4639305042976973</v>
      </c>
      <c r="HH68">
        <v>1.4694414198161965</v>
      </c>
      <c r="HI68">
        <v>1.4701920230981087</v>
      </c>
      <c r="HJ68">
        <v>1.4590069445685343</v>
      </c>
      <c r="HK68">
        <v>1.4710377036809257</v>
      </c>
      <c r="HL68">
        <v>1.4652856736058701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1.8</v>
      </c>
      <c r="HU68">
        <v>1.8035380073285074</v>
      </c>
      <c r="HV68">
        <v>1.8039573286129247</v>
      </c>
      <c r="HW68">
        <v>1.8066611682364064</v>
      </c>
      <c r="HX68">
        <v>1.8075015950475108</v>
      </c>
      <c r="HY68">
        <v>1.7992552767814425</v>
      </c>
      <c r="HZ68">
        <v>1.7980908564549649</v>
      </c>
      <c r="IA68">
        <v>1.7790716830181024</v>
      </c>
      <c r="IB68">
        <v>1.7766198157081554</v>
      </c>
      <c r="IC68">
        <v>1.7875644655300515</v>
      </c>
      <c r="ID68">
        <v>1.7825772062236696</v>
      </c>
      <c r="IE68">
        <v>1.7786259287259452</v>
      </c>
      <c r="IF68">
        <v>1.7747778015830036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2.1293725643835129</v>
      </c>
      <c r="IP68">
        <v>2.1176209251500904</v>
      </c>
      <c r="IQ68">
        <v>2.1171157682256188</v>
      </c>
      <c r="IR68">
        <v>2.1328243298027014</v>
      </c>
      <c r="IS68">
        <v>2.125017568650672</v>
      </c>
      <c r="IT68">
        <v>2.1221097904299877</v>
      </c>
      <c r="IU68">
        <v>2.0935798465711724</v>
      </c>
      <c r="IV68">
        <v>2.0984742637220455</v>
      </c>
      <c r="IW68">
        <v>2.0924771258131596</v>
      </c>
      <c r="IX68">
        <v>2.1044299113618274</v>
      </c>
      <c r="IY68">
        <v>2.0930373315559572</v>
      </c>
      <c r="IZ68">
        <v>2.0990682188363272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2.4547911158900817</v>
      </c>
      <c r="JJ68">
        <v>2.4527847746313904</v>
      </c>
      <c r="JK68">
        <v>2.4468186276885802</v>
      </c>
      <c r="JL68">
        <v>2.4451164844587505</v>
      </c>
      <c r="JM68">
        <v>2.4493058013100293</v>
      </c>
      <c r="JN68">
        <v>2.4435808902456309</v>
      </c>
      <c r="JO68">
        <v>2.4237934653798519</v>
      </c>
      <c r="JP68">
        <v>2.4351800157010968</v>
      </c>
      <c r="JQ68">
        <v>2.4272263666746179</v>
      </c>
      <c r="JR68">
        <v>2.4102786978878346</v>
      </c>
      <c r="JS68">
        <v>2.4107765602333062</v>
      </c>
      <c r="JT68">
        <v>2.4329027383994086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2.7764666055437024</v>
      </c>
      <c r="KE68">
        <v>2.7632201454735195</v>
      </c>
      <c r="KF68">
        <v>2.7618963390868072</v>
      </c>
      <c r="KG68">
        <v>2.7686520859666133</v>
      </c>
      <c r="KH68">
        <v>2.7429665236116927</v>
      </c>
      <c r="KI68">
        <v>2.7408740070036814</v>
      </c>
      <c r="KJ68">
        <v>2.7329990305143674</v>
      </c>
      <c r="KK68">
        <v>2.7343200037662467</v>
      </c>
      <c r="KL68">
        <v>2.7384979690186748</v>
      </c>
      <c r="KM68">
        <v>2.7347154832940932</v>
      </c>
      <c r="KN68">
        <v>2.7532086756395335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3.065311741007744</v>
      </c>
      <c r="KY68">
        <v>3.074313567613677</v>
      </c>
      <c r="KZ68">
        <v>3.0662982960457907</v>
      </c>
      <c r="LA68">
        <v>3.0672622049819283</v>
      </c>
      <c r="LB68">
        <v>3.077015292799774</v>
      </c>
      <c r="LC68">
        <v>3.0406683672071919</v>
      </c>
      <c r="LD68">
        <v>3.0382513508121529</v>
      </c>
      <c r="LE68">
        <v>3.0288842215767278</v>
      </c>
      <c r="LF68">
        <v>3.0544982929325997</v>
      </c>
      <c r="LG68">
        <v>3.0339270634669577</v>
      </c>
      <c r="LH68">
        <v>3.048298858771477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3.4065177731439897</v>
      </c>
      <c r="LT68">
        <v>3.4183778555272668</v>
      </c>
      <c r="LU68">
        <v>3.4158820512825145</v>
      </c>
      <c r="LV68">
        <v>3.3977732396388625</v>
      </c>
      <c r="LW68">
        <v>3.3523429839024805</v>
      </c>
      <c r="LX68">
        <v>3.3717551064186528</v>
      </c>
      <c r="LY68">
        <v>3.3706632502449776</v>
      </c>
      <c r="LZ68">
        <v>3.3655169863140313</v>
      </c>
      <c r="MA68">
        <v>3.3725372226669883</v>
      </c>
      <c r="MB68">
        <v>3.3573228795119072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3.7342561983315763</v>
      </c>
      <c r="MN68">
        <v>3.7185605729304849</v>
      </c>
      <c r="MO68">
        <v>3.7276234317527996</v>
      </c>
      <c r="MP68">
        <v>3.7329960177042296</v>
      </c>
      <c r="MQ68">
        <v>3.6675244400162188</v>
      </c>
      <c r="MR68">
        <v>3.6718885989215702</v>
      </c>
      <c r="MS68">
        <v>3.6583940776169244</v>
      </c>
      <c r="MT68">
        <v>3.677185230880669</v>
      </c>
      <c r="MU68">
        <v>3.6802365383875171</v>
      </c>
      <c r="MV68">
        <v>3.6712162985364194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4.0491452299099686</v>
      </c>
      <c r="NI68">
        <v>4.0540448460787637</v>
      </c>
      <c r="NJ68">
        <v>4.0243160568531531</v>
      </c>
      <c r="NK68">
        <v>3.9970476941054565</v>
      </c>
      <c r="NL68">
        <v>4.002273729150172</v>
      </c>
      <c r="NM68">
        <v>3.9620818138870888</v>
      </c>
      <c r="NN68">
        <v>3.986049055533714</v>
      </c>
      <c r="NO68">
        <v>3.9823918249324737</v>
      </c>
      <c r="NP68">
        <v>3.996337657027857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4.349967867027944</v>
      </c>
      <c r="OD68">
        <v>4.3323045743596218</v>
      </c>
      <c r="OE68">
        <v>4.2805663723968657</v>
      </c>
      <c r="OF68">
        <v>4.2986397189881504</v>
      </c>
      <c r="OG68">
        <v>4.3232611254360824</v>
      </c>
      <c r="OH68">
        <v>4.3155358110158799</v>
      </c>
      <c r="OI68">
        <v>4.3108803833701188</v>
      </c>
      <c r="OJ68">
        <v>4.3039081433776962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4.7159328092226618</v>
      </c>
      <c r="OY68">
        <v>4.6082625234354637</v>
      </c>
      <c r="OZ68">
        <v>4.6001337714191592</v>
      </c>
      <c r="PA68">
        <v>4.6391451592129034</v>
      </c>
      <c r="PB68">
        <v>4.6309184611713707</v>
      </c>
      <c r="PC68">
        <v>4.6376086571629518</v>
      </c>
      <c r="PD68">
        <v>4.6146269480859203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4.6701697200627486</v>
      </c>
      <c r="PT68">
        <v>4.9393708120788959</v>
      </c>
      <c r="PU68">
        <v>4.9423081608846111</v>
      </c>
      <c r="PV68">
        <v>4.9173890255555071</v>
      </c>
      <c r="PW68">
        <v>4.9570561253755212</v>
      </c>
      <c r="PX68">
        <v>4.9319615202619786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3.4131160824950286</v>
      </c>
      <c r="QN68">
        <v>5.1719529865689173</v>
      </c>
      <c r="QO68">
        <v>5.2690344517338099</v>
      </c>
      <c r="QP68">
        <v>5.2732191672661273</v>
      </c>
      <c r="QQ68">
        <v>5.2484674052894436</v>
      </c>
      <c r="QR68">
        <v>5.2456452097873045</v>
      </c>
      <c r="QS68" s="102" t="s">
        <v>661</v>
      </c>
      <c r="QU68">
        <v>16</v>
      </c>
      <c r="QV68" s="35">
        <v>0.66600000000000004</v>
      </c>
      <c r="QW68">
        <f>KO$60</f>
        <v>0</v>
      </c>
      <c r="QX68">
        <f t="shared" ref="QX68:RP68" si="67">KP$60</f>
        <v>0</v>
      </c>
      <c r="QY68">
        <f t="shared" si="67"/>
        <v>0</v>
      </c>
      <c r="QZ68">
        <f t="shared" si="67"/>
        <v>0</v>
      </c>
      <c r="RA68">
        <f t="shared" si="67"/>
        <v>0</v>
      </c>
      <c r="RB68">
        <f t="shared" si="67"/>
        <v>0</v>
      </c>
      <c r="RC68">
        <f t="shared" si="64"/>
        <v>0</v>
      </c>
      <c r="RD68">
        <f t="shared" si="67"/>
        <v>0</v>
      </c>
      <c r="RE68">
        <f t="shared" si="67"/>
        <v>0</v>
      </c>
      <c r="RF68">
        <f t="shared" si="67"/>
        <v>6.7682562477838957</v>
      </c>
      <c r="RG68">
        <f t="shared" si="67"/>
        <v>19.744830745587947</v>
      </c>
      <c r="RH68">
        <f t="shared" si="67"/>
        <v>31.785782169104799</v>
      </c>
      <c r="RI68">
        <f t="shared" si="67"/>
        <v>35.541772969804967</v>
      </c>
      <c r="RJ68">
        <f t="shared" si="67"/>
        <v>38.390829909013718</v>
      </c>
      <c r="RK68">
        <f t="shared" si="67"/>
        <v>40.534741005019654</v>
      </c>
      <c r="RL68">
        <f t="shared" si="67"/>
        <v>44.118680642084868</v>
      </c>
      <c r="RM68">
        <f t="shared" si="67"/>
        <v>45.93568630257041</v>
      </c>
      <c r="RN68">
        <f t="shared" si="67"/>
        <v>49.143531596700996</v>
      </c>
      <c r="RO68">
        <f t="shared" si="67"/>
        <v>52.234119320320225</v>
      </c>
      <c r="RP68">
        <f t="shared" si="67"/>
        <v>54.641062772233255</v>
      </c>
      <c r="RR68">
        <f t="shared" si="51"/>
        <v>13.576835399999998</v>
      </c>
      <c r="RS68" s="35">
        <v>0.66600000000000004</v>
      </c>
      <c r="RT68">
        <f>0.42*RI68+0.58*RJ68</f>
        <v>37.194225994546045</v>
      </c>
    </row>
    <row r="69" spans="1:488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 s="102" t="s">
        <v>662</v>
      </c>
      <c r="QU69">
        <v>17</v>
      </c>
      <c r="QV69" s="35">
        <v>0.7</v>
      </c>
      <c r="QW69">
        <f>LI$60</f>
        <v>0</v>
      </c>
      <c r="QX69">
        <f t="shared" ref="QX69:RP69" si="68">LJ$60</f>
        <v>0</v>
      </c>
      <c r="QY69">
        <f t="shared" si="68"/>
        <v>0</v>
      </c>
      <c r="QZ69">
        <f t="shared" si="68"/>
        <v>0</v>
      </c>
      <c r="RA69">
        <f t="shared" si="68"/>
        <v>0</v>
      </c>
      <c r="RB69">
        <f t="shared" si="68"/>
        <v>0</v>
      </c>
      <c r="RC69">
        <f t="shared" si="64"/>
        <v>0</v>
      </c>
      <c r="RD69">
        <f t="shared" si="68"/>
        <v>0</v>
      </c>
      <c r="RE69">
        <f t="shared" si="68"/>
        <v>0</v>
      </c>
      <c r="RF69">
        <f t="shared" si="68"/>
        <v>0</v>
      </c>
      <c r="RG69">
        <f t="shared" si="68"/>
        <v>14.474284829181785</v>
      </c>
      <c r="RH69">
        <f t="shared" si="68"/>
        <v>24.060244822945286</v>
      </c>
      <c r="RI69">
        <f t="shared" si="68"/>
        <v>34.161131421208609</v>
      </c>
      <c r="RJ69">
        <f t="shared" si="68"/>
        <v>38.481432693748694</v>
      </c>
      <c r="RK69">
        <f t="shared" si="68"/>
        <v>40.021489565028944</v>
      </c>
      <c r="RL69">
        <f t="shared" si="68"/>
        <v>42.449926577765247</v>
      </c>
      <c r="RM69">
        <f t="shared" si="68"/>
        <v>46.548143641337333</v>
      </c>
      <c r="RN69">
        <f t="shared" si="68"/>
        <v>48.399735668648603</v>
      </c>
      <c r="RO69">
        <f t="shared" si="68"/>
        <v>50.308904778593039</v>
      </c>
      <c r="RP69">
        <f t="shared" si="68"/>
        <v>52.737467680619048</v>
      </c>
      <c r="RR69">
        <f t="shared" si="51"/>
        <v>13.983029999999999</v>
      </c>
      <c r="RS69" s="35">
        <v>0.7</v>
      </c>
      <c r="RT69">
        <f>0.02*RI69+0.98*RJ69</f>
        <v>38.395026668297895</v>
      </c>
    </row>
    <row r="70" spans="1:488" x14ac:dyDescent="0.3">
      <c r="A70">
        <v>0</v>
      </c>
      <c r="B70">
        <v>0</v>
      </c>
      <c r="C70">
        <v>0.99061456203342091</v>
      </c>
      <c r="D70">
        <v>0.99397203780512444</v>
      </c>
      <c r="E70">
        <v>0.99149897788835684</v>
      </c>
      <c r="F70">
        <v>0.99412494019530384</v>
      </c>
      <c r="G70">
        <v>0.99333475504605995</v>
      </c>
      <c r="H70">
        <v>1.006082864005055</v>
      </c>
      <c r="I70">
        <v>1.004296634698306</v>
      </c>
      <c r="J70">
        <v>0.99520684986841557</v>
      </c>
      <c r="K70">
        <v>0.9925756097417171</v>
      </c>
      <c r="L70">
        <v>0.99038134136277245</v>
      </c>
      <c r="M70">
        <v>1.0011911666716267</v>
      </c>
      <c r="N70">
        <v>0.99758131020431628</v>
      </c>
      <c r="O70">
        <v>0.98056298128595876</v>
      </c>
      <c r="P70">
        <v>0.97596265076096955</v>
      </c>
      <c r="Q70">
        <v>0.99089128155725792</v>
      </c>
      <c r="R70">
        <v>0.98882511941246631</v>
      </c>
      <c r="S70">
        <v>0.99257728889107066</v>
      </c>
      <c r="T70">
        <v>0.98953306128497132</v>
      </c>
      <c r="U70">
        <v>0</v>
      </c>
      <c r="V70">
        <v>0</v>
      </c>
      <c r="W70">
        <v>0</v>
      </c>
      <c r="X70">
        <v>1.4880216814686704</v>
      </c>
      <c r="Y70">
        <v>1.4897894387668977</v>
      </c>
      <c r="Z70">
        <v>1.4834087254707591</v>
      </c>
      <c r="AA70">
        <v>1.4820677508911999</v>
      </c>
      <c r="AB70">
        <v>1.4957344915555149</v>
      </c>
      <c r="AC70">
        <v>1.4926141058156772</v>
      </c>
      <c r="AD70">
        <v>1.4860497608556644</v>
      </c>
      <c r="AE70">
        <v>1.4909287500287223</v>
      </c>
      <c r="AF70">
        <v>1.4909938974627337</v>
      </c>
      <c r="AG70">
        <v>1.4857021115660103</v>
      </c>
      <c r="AH70">
        <v>1.5032081528780032</v>
      </c>
      <c r="AI70">
        <v>1.4815658420984976</v>
      </c>
      <c r="AJ70">
        <v>1.4775883409122934</v>
      </c>
      <c r="AK70">
        <v>1.4764467070031468</v>
      </c>
      <c r="AL70">
        <v>1.4746672758174801</v>
      </c>
      <c r="AM70">
        <v>1.4709080990359296</v>
      </c>
      <c r="AN70">
        <v>1.4781914667680425</v>
      </c>
      <c r="AO70">
        <v>0</v>
      </c>
      <c r="AP70">
        <v>0</v>
      </c>
      <c r="AQ70">
        <v>0</v>
      </c>
      <c r="AR70">
        <v>0</v>
      </c>
      <c r="AS70">
        <v>1.9862110769314083</v>
      </c>
      <c r="AT70">
        <v>1.9869703235122254</v>
      </c>
      <c r="AU70">
        <v>1.9908816529789581</v>
      </c>
      <c r="AV70">
        <v>1.9895310388451364</v>
      </c>
      <c r="AW70">
        <v>1.990860391634186</v>
      </c>
      <c r="AX70">
        <v>1.9856513406182144</v>
      </c>
      <c r="AY70">
        <v>1.9875557973894111</v>
      </c>
      <c r="AZ70">
        <v>1.9901665623321469</v>
      </c>
      <c r="BA70">
        <v>1.9873747277376916</v>
      </c>
      <c r="BB70">
        <v>1.9886923745140839</v>
      </c>
      <c r="BC70">
        <v>1.9806445492109184</v>
      </c>
      <c r="BD70">
        <v>1.9599814765296353</v>
      </c>
      <c r="BE70">
        <v>1.9707650356724846</v>
      </c>
      <c r="BF70">
        <v>1.9658637787845827</v>
      </c>
      <c r="BG70">
        <v>1.9681829899222356</v>
      </c>
      <c r="BH70">
        <v>1.9710871517880295</v>
      </c>
      <c r="BI70">
        <v>0</v>
      </c>
      <c r="BJ70">
        <v>0</v>
      </c>
      <c r="BK70">
        <v>0</v>
      </c>
      <c r="BL70">
        <v>0</v>
      </c>
      <c r="BM70">
        <v>2.4819479271632434</v>
      </c>
      <c r="BN70">
        <v>2.4843554985795975</v>
      </c>
      <c r="BO70">
        <v>2.4866315313415934</v>
      </c>
      <c r="BP70">
        <v>2.4945195272021961</v>
      </c>
      <c r="BQ70">
        <v>2.4843071992516523</v>
      </c>
      <c r="BR70">
        <v>2.4787814509236461</v>
      </c>
      <c r="BS70">
        <v>2.4875541267082841</v>
      </c>
      <c r="BT70">
        <v>2.4873093285491277</v>
      </c>
      <c r="BU70">
        <v>2.4913018903418704</v>
      </c>
      <c r="BV70">
        <v>2.4827101599054062</v>
      </c>
      <c r="BW70">
        <v>2.4571561483341755</v>
      </c>
      <c r="BX70">
        <v>2.4680811746239226</v>
      </c>
      <c r="BY70">
        <v>2.4576109120934713</v>
      </c>
      <c r="BZ70">
        <v>2.4552335737915989</v>
      </c>
      <c r="CA70">
        <v>2.4665105798133102</v>
      </c>
      <c r="CB70">
        <v>2.4595732401976478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2.9785181829417291</v>
      </c>
      <c r="CI70">
        <v>2.9787794104941741</v>
      </c>
      <c r="CJ70">
        <v>2.9801248762291124</v>
      </c>
      <c r="CK70">
        <v>2.9874082360665795</v>
      </c>
      <c r="CL70">
        <v>2.9810172793040088</v>
      </c>
      <c r="CM70">
        <v>2.9716151808704558</v>
      </c>
      <c r="CN70">
        <v>2.9872640286701642</v>
      </c>
      <c r="CO70">
        <v>2.9901615521772276</v>
      </c>
      <c r="CP70">
        <v>2.9942308949161625</v>
      </c>
      <c r="CQ70">
        <v>2.953777865197809</v>
      </c>
      <c r="CR70">
        <v>2.9433703487081186</v>
      </c>
      <c r="CS70">
        <v>2.955437715606223</v>
      </c>
      <c r="CT70">
        <v>2.9610866512719096</v>
      </c>
      <c r="CU70">
        <v>2.9648465493749994</v>
      </c>
      <c r="CV70">
        <v>2.9628335379287156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3.2608241274048018</v>
      </c>
      <c r="DC70">
        <v>3.2856671031046418</v>
      </c>
      <c r="DD70">
        <v>3.2762656323237751</v>
      </c>
      <c r="DE70">
        <v>3.2804964392419755</v>
      </c>
      <c r="DF70">
        <v>3.2823127367770337</v>
      </c>
      <c r="DG70">
        <v>3.2860543182541444</v>
      </c>
      <c r="DH70">
        <v>3.2882397748683072</v>
      </c>
      <c r="DI70">
        <v>3.2765486543275371</v>
      </c>
      <c r="DJ70">
        <v>3.2879112896934153</v>
      </c>
      <c r="DK70">
        <v>3.248796650755577</v>
      </c>
      <c r="DL70">
        <v>3.2500165719732244</v>
      </c>
      <c r="DM70">
        <v>3.2691514059705824</v>
      </c>
      <c r="DN70">
        <v>3.2573707637043388</v>
      </c>
      <c r="DO70">
        <v>3.2395564262534129</v>
      </c>
      <c r="DP70">
        <v>3.2662775298612794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3.6773842125376666</v>
      </c>
      <c r="DX70">
        <v>3.6801748868884481</v>
      </c>
      <c r="DY70">
        <v>3.6774277501054207</v>
      </c>
      <c r="DZ70">
        <v>3.6716568328223134</v>
      </c>
      <c r="EA70">
        <v>3.6815288420360082</v>
      </c>
      <c r="EB70">
        <v>3.6892972499051329</v>
      </c>
      <c r="EC70">
        <v>3.6782591463288488</v>
      </c>
      <c r="ED70">
        <v>3.6749303227349834</v>
      </c>
      <c r="EE70">
        <v>3.6458373967424227</v>
      </c>
      <c r="EF70">
        <v>3.6496319013298377</v>
      </c>
      <c r="EG70">
        <v>3.6348924658485195</v>
      </c>
      <c r="EH70">
        <v>3.6469706904859653</v>
      </c>
      <c r="EI70">
        <v>3.640955546479387</v>
      </c>
      <c r="EJ70">
        <v>3.6399516493127835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3.9589518338236931</v>
      </c>
      <c r="ER70">
        <v>3.9782585554570824</v>
      </c>
      <c r="ES70">
        <v>3.9859396592766005</v>
      </c>
      <c r="ET70">
        <v>3.9829928041025564</v>
      </c>
      <c r="EU70">
        <v>3.958132800390556</v>
      </c>
      <c r="EV70">
        <v>3.971680530650997</v>
      </c>
      <c r="EW70">
        <v>3.9639427570637928</v>
      </c>
      <c r="EX70">
        <v>3.975173980764465</v>
      </c>
      <c r="EY70">
        <v>3.9480739456230758</v>
      </c>
      <c r="EZ70">
        <v>3.938744912387516</v>
      </c>
      <c r="FA70">
        <v>3.9434427023479595</v>
      </c>
      <c r="FB70">
        <v>3.9366293169396109</v>
      </c>
      <c r="FC70">
        <v>3.9325124033623049</v>
      </c>
      <c r="FD70">
        <v>3.954736727753748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4.2352200010246159</v>
      </c>
      <c r="FL70">
        <v>4.2609619767846043</v>
      </c>
      <c r="FM70">
        <v>4.2623798919853018</v>
      </c>
      <c r="FN70">
        <v>4.2732051022210733</v>
      </c>
      <c r="FO70">
        <v>4.2691107106045889</v>
      </c>
      <c r="FP70">
        <v>4.2590349014781133</v>
      </c>
      <c r="FQ70">
        <v>4.2712021303691801</v>
      </c>
      <c r="FR70">
        <v>4.2817769422077081</v>
      </c>
      <c r="FS70">
        <v>4.2309765147555334</v>
      </c>
      <c r="FT70">
        <v>4.2304182410034468</v>
      </c>
      <c r="FU70">
        <v>4.2335047701954727</v>
      </c>
      <c r="FV70">
        <v>4.241910144031884</v>
      </c>
      <c r="FW70">
        <v>4.2390240075132137</v>
      </c>
      <c r="FX70">
        <v>4.2201381230276622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4.6651866839549632</v>
      </c>
      <c r="GG70">
        <v>4.6629536370055202</v>
      </c>
      <c r="GH70">
        <v>4.6844560705348632</v>
      </c>
      <c r="GI70">
        <v>4.6711615763950469</v>
      </c>
      <c r="GJ70">
        <v>4.6747220194045989</v>
      </c>
      <c r="GK70">
        <v>4.6903901043892962</v>
      </c>
      <c r="GL70">
        <v>4.6790023724884682</v>
      </c>
      <c r="GM70">
        <v>4.6054042759290539</v>
      </c>
      <c r="GN70">
        <v>4.6230312767992894</v>
      </c>
      <c r="GO70">
        <v>4.650054907253943</v>
      </c>
      <c r="GP70">
        <v>4.6469310200946055</v>
      </c>
      <c r="GQ70">
        <v>4.6105160288271563</v>
      </c>
      <c r="GR70">
        <v>4.6192015412813223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5.0145624210742437</v>
      </c>
      <c r="HA70">
        <v>4.9578561760519628</v>
      </c>
      <c r="HB70">
        <v>4.960660145098525</v>
      </c>
      <c r="HC70">
        <v>4.9611751443763161</v>
      </c>
      <c r="HD70">
        <v>4.9764672635824692</v>
      </c>
      <c r="HE70">
        <v>4.981701170847991</v>
      </c>
      <c r="HF70">
        <v>4.9831995899320534</v>
      </c>
      <c r="HG70">
        <v>4.9150200792707821</v>
      </c>
      <c r="HH70">
        <v>4.9347667727285698</v>
      </c>
      <c r="HI70">
        <v>4.9076220694712847</v>
      </c>
      <c r="HJ70">
        <v>4.9254976996350672</v>
      </c>
      <c r="HK70">
        <v>4.911849866302691</v>
      </c>
      <c r="HL70">
        <v>4.9173564955978293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5.2630229963361117</v>
      </c>
      <c r="HU70">
        <v>5.2898853585814258</v>
      </c>
      <c r="HV70">
        <v>5.2768515512681038</v>
      </c>
      <c r="HW70">
        <v>5.2685264950521571</v>
      </c>
      <c r="HX70">
        <v>5.271942838596626</v>
      </c>
      <c r="HY70">
        <v>5.2866884945569153</v>
      </c>
      <c r="HZ70">
        <v>5.2729589519475182</v>
      </c>
      <c r="IA70">
        <v>5.2137423078543277</v>
      </c>
      <c r="IB70">
        <v>5.2253440096246342</v>
      </c>
      <c r="IC70">
        <v>5.2347611113109185</v>
      </c>
      <c r="ID70">
        <v>5.2187943787919435</v>
      </c>
      <c r="IE70">
        <v>5.2044650539848689</v>
      </c>
      <c r="IF70">
        <v>5.2088914535396116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5.6937946733612419</v>
      </c>
      <c r="IP70">
        <v>5.6865602904173258</v>
      </c>
      <c r="IQ70">
        <v>5.6799632444353696</v>
      </c>
      <c r="IR70">
        <v>5.668609731695665</v>
      </c>
      <c r="IS70">
        <v>5.656440553559281</v>
      </c>
      <c r="IT70">
        <v>5.662570381118937</v>
      </c>
      <c r="IU70">
        <v>5.6096958475559369</v>
      </c>
      <c r="IV70">
        <v>5.610083293583024</v>
      </c>
      <c r="IW70">
        <v>5.6002658679869564</v>
      </c>
      <c r="IX70">
        <v>5.6067684663550068</v>
      </c>
      <c r="IY70">
        <v>5.6054433470672462</v>
      </c>
      <c r="IZ70">
        <v>5.6061997004313922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5.9243418186701664</v>
      </c>
      <c r="JJ70">
        <v>5.9557125346032516</v>
      </c>
      <c r="JK70">
        <v>5.9699459287959256</v>
      </c>
      <c r="JL70">
        <v>5.955327164424201</v>
      </c>
      <c r="JM70">
        <v>5.9630944523280114</v>
      </c>
      <c r="JN70">
        <v>5.9546140167276089</v>
      </c>
      <c r="JO70">
        <v>5.9194984545320111</v>
      </c>
      <c r="JP70">
        <v>5.9030328860251711</v>
      </c>
      <c r="JQ70">
        <v>5.9044176675561229</v>
      </c>
      <c r="JR70">
        <v>5.9160697323082791</v>
      </c>
      <c r="JS70">
        <v>5.910132447195144</v>
      </c>
      <c r="JT70">
        <v>5.9146466190612808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6.206096403918874</v>
      </c>
      <c r="KE70">
        <v>6.2827648582834072</v>
      </c>
      <c r="KF70">
        <v>6.2693901584979441</v>
      </c>
      <c r="KG70">
        <v>6.2636984653843024</v>
      </c>
      <c r="KH70">
        <v>6.2507784176611372</v>
      </c>
      <c r="KI70">
        <v>6.2008304944798596</v>
      </c>
      <c r="KJ70">
        <v>6.2020943998244285</v>
      </c>
      <c r="KK70">
        <v>6.2035582860243483</v>
      </c>
      <c r="KL70">
        <v>6.1921736919537356</v>
      </c>
      <c r="KM70">
        <v>6.1930848864681476</v>
      </c>
      <c r="KN70">
        <v>6.1984616525497058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6.6993728353926727</v>
      </c>
      <c r="KY70">
        <v>6.6442916056773891</v>
      </c>
      <c r="KZ70">
        <v>6.662857689515512</v>
      </c>
      <c r="LA70">
        <v>6.6728827332381941</v>
      </c>
      <c r="LB70">
        <v>6.6581352246008461</v>
      </c>
      <c r="LC70">
        <v>6.5950784225632164</v>
      </c>
      <c r="LD70">
        <v>6.5958463969223855</v>
      </c>
      <c r="LE70">
        <v>6.6044996606654403</v>
      </c>
      <c r="LF70">
        <v>6.58950095774963</v>
      </c>
      <c r="LG70">
        <v>6.5923126273357111</v>
      </c>
      <c r="LH70">
        <v>6.5901146876915799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6.9280017987393911</v>
      </c>
      <c r="LT70">
        <v>6.9392805314750143</v>
      </c>
      <c r="LU70">
        <v>6.9653857852206933</v>
      </c>
      <c r="LV70">
        <v>6.9640606302221943</v>
      </c>
      <c r="LW70">
        <v>6.8954258725931661</v>
      </c>
      <c r="LX70">
        <v>6.8841932801241787</v>
      </c>
      <c r="LY70">
        <v>6.886280640113827</v>
      </c>
      <c r="LZ70">
        <v>6.8775915048575413</v>
      </c>
      <c r="MA70">
        <v>6.8970317971301984</v>
      </c>
      <c r="MB70">
        <v>6.8902893274626811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7.1274228606157211</v>
      </c>
      <c r="MN70">
        <v>7.2412801043882764</v>
      </c>
      <c r="MO70">
        <v>7.2484434254461547</v>
      </c>
      <c r="MP70">
        <v>7.2369204824410902</v>
      </c>
      <c r="MQ70">
        <v>7.1862383697534389</v>
      </c>
      <c r="MR70">
        <v>7.1918773876552109</v>
      </c>
      <c r="MS70">
        <v>7.1779422608838486</v>
      </c>
      <c r="MT70">
        <v>7.204229854036778</v>
      </c>
      <c r="MU70">
        <v>7.184159734332316</v>
      </c>
      <c r="MV70">
        <v>7.170802743515809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7.5874879821901446</v>
      </c>
      <c r="NI70">
        <v>7.6645589924753397</v>
      </c>
      <c r="NJ70">
        <v>7.6452520771814125</v>
      </c>
      <c r="NK70">
        <v>7.5752565346268259</v>
      </c>
      <c r="NL70">
        <v>7.5809780567561313</v>
      </c>
      <c r="NM70">
        <v>7.5936231142373192</v>
      </c>
      <c r="NN70">
        <v>7.582102451746997</v>
      </c>
      <c r="NO70">
        <v>7.5747367790529943</v>
      </c>
      <c r="NP70">
        <v>7.5781835491925307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7.8875772388278653</v>
      </c>
      <c r="OD70">
        <v>7.950168462834009</v>
      </c>
      <c r="OE70">
        <v>7.8726313265440675</v>
      </c>
      <c r="OF70">
        <v>7.873340215816893</v>
      </c>
      <c r="OG70">
        <v>7.8542925087499889</v>
      </c>
      <c r="OH70">
        <v>7.8820857545954901</v>
      </c>
      <c r="OI70">
        <v>7.8735616215519268</v>
      </c>
      <c r="OJ70">
        <v>7.8862488021861079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8.2222017712203428</v>
      </c>
      <c r="OY70">
        <v>8.1433495273072971</v>
      </c>
      <c r="OZ70">
        <v>8.1695625735179931</v>
      </c>
      <c r="PA70">
        <v>8.1736781110458221</v>
      </c>
      <c r="PB70">
        <v>8.1873668615876891</v>
      </c>
      <c r="PC70">
        <v>8.1806736313381858</v>
      </c>
      <c r="PD70">
        <v>8.170102300969484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8.2019718487470428</v>
      </c>
      <c r="PT70">
        <v>8.5392382700690153</v>
      </c>
      <c r="PU70">
        <v>8.568565489033805</v>
      </c>
      <c r="PV70">
        <v>8.5530180202456041</v>
      </c>
      <c r="PW70">
        <v>8.558017549184159</v>
      </c>
      <c r="PX70">
        <v>8.5560127953949774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5.9639999999999995</v>
      </c>
      <c r="QN70">
        <v>8.6393607920442825</v>
      </c>
      <c r="QO70">
        <v>8.8306926336847393</v>
      </c>
      <c r="QP70">
        <v>8.8477621179129766</v>
      </c>
      <c r="QQ70">
        <v>8.8822865395151496</v>
      </c>
      <c r="QR70">
        <v>8.8492102520290388</v>
      </c>
      <c r="QS70" s="102" t="s">
        <v>663</v>
      </c>
      <c r="QU70">
        <v>18</v>
      </c>
      <c r="QV70" s="35">
        <v>0.73299999999999998</v>
      </c>
      <c r="QW70">
        <f>MC$60</f>
        <v>0</v>
      </c>
      <c r="QX70">
        <f t="shared" ref="QX70:RP70" si="69">MD$60</f>
        <v>0</v>
      </c>
      <c r="QY70">
        <f t="shared" si="69"/>
        <v>0</v>
      </c>
      <c r="QZ70">
        <f t="shared" si="69"/>
        <v>0</v>
      </c>
      <c r="RA70">
        <f t="shared" si="69"/>
        <v>0</v>
      </c>
      <c r="RB70">
        <f t="shared" si="69"/>
        <v>0</v>
      </c>
      <c r="RC70">
        <f t="shared" si="64"/>
        <v>0</v>
      </c>
      <c r="RD70">
        <f t="shared" si="69"/>
        <v>0</v>
      </c>
      <c r="RE70">
        <f t="shared" si="69"/>
        <v>0</v>
      </c>
      <c r="RF70">
        <f t="shared" si="69"/>
        <v>0</v>
      </c>
      <c r="RG70">
        <f t="shared" si="69"/>
        <v>5.9919039221221571</v>
      </c>
      <c r="RH70">
        <f t="shared" si="69"/>
        <v>12.911680652495217</v>
      </c>
      <c r="RI70">
        <f t="shared" si="69"/>
        <v>27.554152785482447</v>
      </c>
      <c r="RJ70">
        <f t="shared" si="69"/>
        <v>36.938010250848052</v>
      </c>
      <c r="RK70">
        <f t="shared" si="69"/>
        <v>39.054193694650102</v>
      </c>
      <c r="RL70">
        <f t="shared" si="69"/>
        <v>41.442037658203802</v>
      </c>
      <c r="RM70">
        <f t="shared" si="69"/>
        <v>43.678147164017844</v>
      </c>
      <c r="RN70">
        <f t="shared" si="69"/>
        <v>46.471537182422743</v>
      </c>
      <c r="RO70">
        <f t="shared" si="69"/>
        <v>49.054286882180065</v>
      </c>
      <c r="RP70">
        <f t="shared" si="69"/>
        <v>51.670064175778784</v>
      </c>
      <c r="RR70">
        <f t="shared" si="51"/>
        <v>14.3772777</v>
      </c>
      <c r="RS70" s="35">
        <v>0.73299999999999998</v>
      </c>
      <c r="RT70">
        <f>0.62*RJ70+0.38*RK70</f>
        <v>37.742159959492831</v>
      </c>
    </row>
    <row r="71" spans="1:48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 s="102" t="s">
        <v>664</v>
      </c>
      <c r="QU71">
        <v>19</v>
      </c>
      <c r="QV71" s="35">
        <v>0.76600000000000001</v>
      </c>
      <c r="QW71">
        <f>MW$60</f>
        <v>0</v>
      </c>
      <c r="QX71">
        <f t="shared" ref="QX71:RP71" si="70">MX$60</f>
        <v>0</v>
      </c>
      <c r="QY71">
        <f t="shared" si="70"/>
        <v>0</v>
      </c>
      <c r="QZ71">
        <f t="shared" si="70"/>
        <v>0</v>
      </c>
      <c r="RA71">
        <f t="shared" si="70"/>
        <v>0</v>
      </c>
      <c r="RB71">
        <f t="shared" si="70"/>
        <v>0</v>
      </c>
      <c r="RC71">
        <f t="shared" si="64"/>
        <v>0</v>
      </c>
      <c r="RD71">
        <f t="shared" si="70"/>
        <v>0</v>
      </c>
      <c r="RE71">
        <f t="shared" si="70"/>
        <v>0</v>
      </c>
      <c r="RF71">
        <f t="shared" si="70"/>
        <v>0</v>
      </c>
      <c r="RG71">
        <f t="shared" si="70"/>
        <v>0</v>
      </c>
      <c r="RH71">
        <f t="shared" si="70"/>
        <v>6.6537451793817626</v>
      </c>
      <c r="RI71">
        <f t="shared" si="70"/>
        <v>15.184697043518909</v>
      </c>
      <c r="RJ71">
        <f t="shared" si="70"/>
        <v>27.405404406285662</v>
      </c>
      <c r="RK71">
        <f t="shared" si="70"/>
        <v>35.190793748602772</v>
      </c>
      <c r="RL71">
        <f t="shared" si="70"/>
        <v>38.62923418157073</v>
      </c>
      <c r="RM71">
        <f t="shared" si="70"/>
        <v>41.092934897888227</v>
      </c>
      <c r="RN71">
        <f t="shared" si="70"/>
        <v>44.140992358200393</v>
      </c>
      <c r="RO71">
        <f t="shared" si="70"/>
        <v>46.223780310719484</v>
      </c>
      <c r="RP71">
        <f t="shared" si="70"/>
        <v>49.191211797097921</v>
      </c>
      <c r="RR71">
        <f t="shared" si="51"/>
        <v>14.771525400000002</v>
      </c>
      <c r="RS71" s="35">
        <v>0.76600000000000001</v>
      </c>
      <c r="RT71">
        <f>0.23*RJ71+0.77*RK71</f>
        <v>33.400154199869839</v>
      </c>
    </row>
    <row r="72" spans="1:48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 s="102" t="s">
        <v>665</v>
      </c>
      <c r="QU72">
        <v>20</v>
      </c>
      <c r="QV72" s="35">
        <v>0.8</v>
      </c>
      <c r="QW72">
        <f>NQ$60</f>
        <v>0</v>
      </c>
      <c r="QX72">
        <f t="shared" ref="QX72:RP72" si="71">NR$60</f>
        <v>0</v>
      </c>
      <c r="QY72">
        <f t="shared" si="71"/>
        <v>0</v>
      </c>
      <c r="QZ72">
        <f t="shared" si="71"/>
        <v>0</v>
      </c>
      <c r="RA72">
        <f t="shared" si="71"/>
        <v>0</v>
      </c>
      <c r="RB72">
        <f t="shared" si="71"/>
        <v>0</v>
      </c>
      <c r="RC72">
        <f t="shared" si="64"/>
        <v>0</v>
      </c>
      <c r="RD72">
        <f t="shared" si="71"/>
        <v>0</v>
      </c>
      <c r="RE72">
        <f t="shared" si="71"/>
        <v>0</v>
      </c>
      <c r="RF72">
        <f t="shared" si="71"/>
        <v>0</v>
      </c>
      <c r="RG72">
        <f t="shared" si="71"/>
        <v>0</v>
      </c>
      <c r="RH72">
        <f t="shared" si="71"/>
        <v>0</v>
      </c>
      <c r="RI72">
        <f t="shared" si="71"/>
        <v>9.7975935841076964</v>
      </c>
      <c r="RJ72">
        <f t="shared" si="71"/>
        <v>17.324109599640831</v>
      </c>
      <c r="RK72">
        <f t="shared" si="71"/>
        <v>28.664997165567531</v>
      </c>
      <c r="RL72">
        <f t="shared" si="71"/>
        <v>36.868734037345384</v>
      </c>
      <c r="RM72">
        <f t="shared" si="71"/>
        <v>39.967876930113235</v>
      </c>
      <c r="RN72">
        <f t="shared" si="71"/>
        <v>42.250344206896997</v>
      </c>
      <c r="RO72">
        <f t="shared" si="71"/>
        <v>44.760658793997202</v>
      </c>
      <c r="RP72">
        <f t="shared" si="71"/>
        <v>47.000973813266441</v>
      </c>
      <c r="RR72">
        <f t="shared" si="51"/>
        <v>15.177720000000001</v>
      </c>
      <c r="RS72" s="35">
        <v>0.8</v>
      </c>
      <c r="RT72">
        <f>0.82*RK72+0.18*RL72</f>
        <v>30.141669802487542</v>
      </c>
    </row>
    <row r="73" spans="1:488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 s="102" t="s">
        <v>666</v>
      </c>
      <c r="QU73">
        <v>21</v>
      </c>
      <c r="QV73" s="35">
        <v>0.83300000000000007</v>
      </c>
      <c r="QW73">
        <f>OK$60</f>
        <v>0</v>
      </c>
      <c r="QX73">
        <f t="shared" ref="QX73:RP73" si="72">OL$60</f>
        <v>0</v>
      </c>
      <c r="QY73">
        <f t="shared" si="72"/>
        <v>0</v>
      </c>
      <c r="QZ73">
        <f t="shared" si="72"/>
        <v>0</v>
      </c>
      <c r="RA73">
        <f t="shared" si="72"/>
        <v>0</v>
      </c>
      <c r="RB73">
        <f t="shared" si="72"/>
        <v>0</v>
      </c>
      <c r="RC73">
        <f t="shared" si="64"/>
        <v>0</v>
      </c>
      <c r="RD73">
        <f t="shared" si="72"/>
        <v>0</v>
      </c>
      <c r="RE73">
        <f t="shared" si="72"/>
        <v>0</v>
      </c>
      <c r="RF73">
        <f t="shared" si="72"/>
        <v>0</v>
      </c>
      <c r="RG73">
        <f t="shared" si="72"/>
        <v>0</v>
      </c>
      <c r="RH73">
        <f t="shared" si="72"/>
        <v>0</v>
      </c>
      <c r="RI73">
        <f t="shared" si="72"/>
        <v>0</v>
      </c>
      <c r="RJ73">
        <f t="shared" si="72"/>
        <v>11.192104073028903</v>
      </c>
      <c r="RK73">
        <f t="shared" si="72"/>
        <v>19.556599784711707</v>
      </c>
      <c r="RL73">
        <f t="shared" si="72"/>
        <v>29.668962052571569</v>
      </c>
      <c r="RM73">
        <f t="shared" si="72"/>
        <v>37.597279157904708</v>
      </c>
      <c r="RN73">
        <f t="shared" si="72"/>
        <v>40.796377765146893</v>
      </c>
      <c r="RO73">
        <f t="shared" si="72"/>
        <v>43.693710213592084</v>
      </c>
      <c r="RP73">
        <f t="shared" si="72"/>
        <v>45.657716998542057</v>
      </c>
      <c r="RR73">
        <f t="shared" si="51"/>
        <v>15.571967700000002</v>
      </c>
      <c r="RS73" s="35">
        <v>0.83300000000000007</v>
      </c>
      <c r="RT73">
        <f>0.43*RK73+0.57*RL73</f>
        <v>25.320646277391823</v>
      </c>
    </row>
    <row r="74" spans="1:488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 s="102" t="s">
        <v>667</v>
      </c>
      <c r="QU74">
        <v>22</v>
      </c>
      <c r="QV74" s="35">
        <v>0.8660000000000001</v>
      </c>
      <c r="QW74">
        <f>PE$60</f>
        <v>0</v>
      </c>
      <c r="QX74">
        <f t="shared" ref="QX74:RP74" si="73">PF$60</f>
        <v>0</v>
      </c>
      <c r="QY74">
        <f t="shared" si="73"/>
        <v>0</v>
      </c>
      <c r="QZ74">
        <f t="shared" si="73"/>
        <v>0</v>
      </c>
      <c r="RA74">
        <f t="shared" si="73"/>
        <v>0</v>
      </c>
      <c r="RB74">
        <f t="shared" si="73"/>
        <v>0</v>
      </c>
      <c r="RC74">
        <f>PQ$60</f>
        <v>0</v>
      </c>
      <c r="RD74">
        <f t="shared" si="73"/>
        <v>0</v>
      </c>
      <c r="RE74">
        <f t="shared" si="73"/>
        <v>0</v>
      </c>
      <c r="RF74">
        <f t="shared" si="73"/>
        <v>0</v>
      </c>
      <c r="RG74">
        <f t="shared" si="73"/>
        <v>0</v>
      </c>
      <c r="RH74">
        <f t="shared" si="73"/>
        <v>0</v>
      </c>
      <c r="RI74">
        <f t="shared" si="73"/>
        <v>0</v>
      </c>
      <c r="RJ74">
        <f t="shared" si="73"/>
        <v>0</v>
      </c>
      <c r="RK74">
        <f t="shared" si="73"/>
        <v>9.7698510866901263</v>
      </c>
      <c r="RL74">
        <f t="shared" si="73"/>
        <v>18.111497913893199</v>
      </c>
      <c r="RM74">
        <f t="shared" si="73"/>
        <v>29.007359576892561</v>
      </c>
      <c r="RN74">
        <f t="shared" si="73"/>
        <v>37.129571120003433</v>
      </c>
      <c r="RO74">
        <f t="shared" si="73"/>
        <v>40.733046727472498</v>
      </c>
      <c r="RP74">
        <f t="shared" si="73"/>
        <v>43.267772168925397</v>
      </c>
      <c r="RR74">
        <f t="shared" si="51"/>
        <v>15.966215400000001</v>
      </c>
      <c r="RS74" s="35">
        <v>0.8660000000000001</v>
      </c>
      <c r="RT74">
        <f>0.03*RK74+0.97*RL74</f>
        <v>17.861248509077104</v>
      </c>
    </row>
    <row r="75" spans="1:48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 s="102" t="s">
        <v>668</v>
      </c>
      <c r="QU75">
        <v>23</v>
      </c>
      <c r="QV75" s="35">
        <v>0.9</v>
      </c>
      <c r="QW75">
        <f>PY$60</f>
        <v>0</v>
      </c>
      <c r="QX75">
        <f t="shared" ref="QX75:RP75" si="74">PZ$60</f>
        <v>0</v>
      </c>
      <c r="QY75">
        <f t="shared" si="74"/>
        <v>0</v>
      </c>
      <c r="QZ75">
        <f t="shared" si="74"/>
        <v>0</v>
      </c>
      <c r="RA75">
        <f t="shared" si="74"/>
        <v>0</v>
      </c>
      <c r="RB75">
        <f t="shared" si="74"/>
        <v>0</v>
      </c>
      <c r="RC75">
        <f>QL$60</f>
        <v>0</v>
      </c>
      <c r="RD75">
        <f t="shared" si="74"/>
        <v>0</v>
      </c>
      <c r="RE75">
        <f t="shared" si="74"/>
        <v>0</v>
      </c>
      <c r="RF75">
        <f t="shared" si="74"/>
        <v>0</v>
      </c>
      <c r="RG75">
        <f t="shared" si="74"/>
        <v>0</v>
      </c>
      <c r="RH75">
        <f t="shared" si="74"/>
        <v>0</v>
      </c>
      <c r="RI75">
        <f t="shared" si="74"/>
        <v>0</v>
      </c>
      <c r="RJ75">
        <f t="shared" si="74"/>
        <v>0</v>
      </c>
      <c r="RK75">
        <f t="shared" si="74"/>
        <v>1.8004721313676717</v>
      </c>
      <c r="RL75">
        <f t="shared" si="74"/>
        <v>10.954749401447691</v>
      </c>
      <c r="RM75">
        <f t="shared" si="74"/>
        <v>19.808386995172235</v>
      </c>
      <c r="RN75">
        <f t="shared" si="74"/>
        <v>29.077326477514507</v>
      </c>
      <c r="RO75">
        <f t="shared" si="74"/>
        <v>36.655328839902346</v>
      </c>
      <c r="RP75">
        <f t="shared" si="74"/>
        <v>40.76657205356188</v>
      </c>
      <c r="RR75">
        <f t="shared" si="51"/>
        <v>16.372410000000002</v>
      </c>
      <c r="RS75" s="35">
        <v>0.9</v>
      </c>
      <c r="RT75">
        <f>0.63*RL75+0.37*RM75</f>
        <v>14.230595311125771</v>
      </c>
    </row>
    <row r="76" spans="1:488" x14ac:dyDescent="0.3">
      <c r="A76">
        <v>0</v>
      </c>
      <c r="B76">
        <v>0</v>
      </c>
      <c r="C76">
        <v>5.3909245706064475</v>
      </c>
      <c r="D76">
        <v>5.8337830160487325</v>
      </c>
      <c r="E76">
        <v>5.7911189305510558</v>
      </c>
      <c r="F76">
        <v>5.7758973518487542</v>
      </c>
      <c r="G76">
        <v>5.8184360056108755</v>
      </c>
      <c r="H76">
        <v>5.7563595183170824</v>
      </c>
      <c r="I76">
        <v>5.7883768033656029</v>
      </c>
      <c r="J76">
        <v>5.7353612239394396</v>
      </c>
      <c r="K76">
        <v>5.7790087126952132</v>
      </c>
      <c r="L76">
        <v>5.8086329885694745</v>
      </c>
      <c r="M76">
        <v>5.8112209710058433</v>
      </c>
      <c r="N76">
        <v>5.8086292742635832</v>
      </c>
      <c r="O76">
        <v>5.6980258958533154</v>
      </c>
      <c r="P76">
        <v>5.7584140584774284</v>
      </c>
      <c r="Q76">
        <v>5.7270881747849876</v>
      </c>
      <c r="R76">
        <v>5.7259362011081745</v>
      </c>
      <c r="S76">
        <v>5.7104443721314286</v>
      </c>
      <c r="T76">
        <v>5.7685496672703112</v>
      </c>
      <c r="U76">
        <v>0</v>
      </c>
      <c r="V76">
        <v>0</v>
      </c>
      <c r="W76">
        <v>0</v>
      </c>
      <c r="X76">
        <v>7.6983509834526354</v>
      </c>
      <c r="Y76">
        <v>7.9104782612062277</v>
      </c>
      <c r="Z76">
        <v>7.8054870957371998</v>
      </c>
      <c r="AA76">
        <v>7.9782525825538402</v>
      </c>
      <c r="AB76">
        <v>7.8661697967233977</v>
      </c>
      <c r="AC76">
        <v>7.8521515120981835</v>
      </c>
      <c r="AD76">
        <v>7.9636926455003394</v>
      </c>
      <c r="AE76">
        <v>7.8708737434661655</v>
      </c>
      <c r="AF76">
        <v>7.895171274708173</v>
      </c>
      <c r="AG76">
        <v>7.8550064847524199</v>
      </c>
      <c r="AH76">
        <v>7.8641302430196074</v>
      </c>
      <c r="AI76">
        <v>7.8277936611027217</v>
      </c>
      <c r="AJ76">
        <v>7.7859184207943191</v>
      </c>
      <c r="AK76">
        <v>7.8352270706670364</v>
      </c>
      <c r="AL76">
        <v>7.8432186649256179</v>
      </c>
      <c r="AM76">
        <v>7.816743047620343</v>
      </c>
      <c r="AN76">
        <v>7.92842263312874</v>
      </c>
      <c r="AO76">
        <v>0</v>
      </c>
      <c r="AP76">
        <v>0</v>
      </c>
      <c r="AQ76">
        <v>0</v>
      </c>
      <c r="AR76">
        <v>0</v>
      </c>
      <c r="AS76">
        <v>9.9879087771913557</v>
      </c>
      <c r="AT76">
        <v>10.081457370290449</v>
      </c>
      <c r="AU76">
        <v>9.9830494050369118</v>
      </c>
      <c r="AV76">
        <v>10.01877358406451</v>
      </c>
      <c r="AW76">
        <v>10.01060562888863</v>
      </c>
      <c r="AX76">
        <v>9.9432727222968502</v>
      </c>
      <c r="AY76">
        <v>10.164017769729041</v>
      </c>
      <c r="AZ76">
        <v>10.079668615121477</v>
      </c>
      <c r="BA76">
        <v>9.9439912041086238</v>
      </c>
      <c r="BB76">
        <v>10.134791985749967</v>
      </c>
      <c r="BC76">
        <v>9.9310644818705729</v>
      </c>
      <c r="BD76">
        <v>10.07861127770947</v>
      </c>
      <c r="BE76">
        <v>9.8938334531616388</v>
      </c>
      <c r="BF76">
        <v>10.019163410102129</v>
      </c>
      <c r="BG76">
        <v>10.04417731976541</v>
      </c>
      <c r="BH76">
        <v>9.9636727659936124</v>
      </c>
      <c r="BI76">
        <v>0</v>
      </c>
      <c r="BJ76">
        <v>0</v>
      </c>
      <c r="BK76">
        <v>0</v>
      </c>
      <c r="BL76">
        <v>0</v>
      </c>
      <c r="BM76">
        <v>11.155601624313334</v>
      </c>
      <c r="BN76">
        <v>12.234973935339269</v>
      </c>
      <c r="BO76">
        <v>12.275070975975074</v>
      </c>
      <c r="BP76">
        <v>12.16483391685442</v>
      </c>
      <c r="BQ76">
        <v>12.266661752681051</v>
      </c>
      <c r="BR76">
        <v>12.238240790357031</v>
      </c>
      <c r="BS76">
        <v>12.131299842952284</v>
      </c>
      <c r="BT76">
        <v>12.140676564999653</v>
      </c>
      <c r="BU76">
        <v>12.329358496224865</v>
      </c>
      <c r="BV76">
        <v>12.209423390414196</v>
      </c>
      <c r="BW76">
        <v>11.980590219959653</v>
      </c>
      <c r="BX76">
        <v>12.125619919441778</v>
      </c>
      <c r="BY76">
        <v>12.098360362818923</v>
      </c>
      <c r="BZ76">
        <v>12.015345475730248</v>
      </c>
      <c r="CA76">
        <v>12.063043115482097</v>
      </c>
      <c r="CB76">
        <v>12.026524952466124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13.950816350098474</v>
      </c>
      <c r="CI76">
        <v>14.397197689265196</v>
      </c>
      <c r="CJ76">
        <v>14.362738717503994</v>
      </c>
      <c r="CK76">
        <v>14.492025776515316</v>
      </c>
      <c r="CL76">
        <v>14.294393692390418</v>
      </c>
      <c r="CM76">
        <v>14.294090154327147</v>
      </c>
      <c r="CN76">
        <v>14.40715415653348</v>
      </c>
      <c r="CO76">
        <v>14.165993982814584</v>
      </c>
      <c r="CP76">
        <v>14.121003972995338</v>
      </c>
      <c r="CQ76">
        <v>14.14686845518786</v>
      </c>
      <c r="CR76">
        <v>14.320323867276965</v>
      </c>
      <c r="CS76">
        <v>14.184598993449306</v>
      </c>
      <c r="CT76">
        <v>14.162612564142153</v>
      </c>
      <c r="CU76">
        <v>14.123755068389372</v>
      </c>
      <c r="CV76">
        <v>14.21318857373506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14.368209741780639</v>
      </c>
      <c r="DC76">
        <v>15.689346638075262</v>
      </c>
      <c r="DD76">
        <v>15.585537954674903</v>
      </c>
      <c r="DE76">
        <v>15.849758942867419</v>
      </c>
      <c r="DF76">
        <v>15.937916839341421</v>
      </c>
      <c r="DG76">
        <v>15.720205994654441</v>
      </c>
      <c r="DH76">
        <v>15.869086502593964</v>
      </c>
      <c r="DI76">
        <v>15.848269597976264</v>
      </c>
      <c r="DJ76">
        <v>15.811644262215195</v>
      </c>
      <c r="DK76">
        <v>15.741904025352511</v>
      </c>
      <c r="DL76">
        <v>15.630765537397806</v>
      </c>
      <c r="DM76">
        <v>15.587623831393751</v>
      </c>
      <c r="DN76">
        <v>15.669003945613213</v>
      </c>
      <c r="DO76">
        <v>15.708208579323527</v>
      </c>
      <c r="DP76">
        <v>15.755447419412182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16.184942086032052</v>
      </c>
      <c r="DX76">
        <v>16.423957668812633</v>
      </c>
      <c r="DY76">
        <v>16.74537355690121</v>
      </c>
      <c r="DZ76">
        <v>16.676034632005237</v>
      </c>
      <c r="EA76">
        <v>16.48099464469832</v>
      </c>
      <c r="EB76">
        <v>16.583213501120703</v>
      </c>
      <c r="EC76">
        <v>16.726585904960295</v>
      </c>
      <c r="ED76">
        <v>16.609857704746368</v>
      </c>
      <c r="EE76">
        <v>16.379621469525524</v>
      </c>
      <c r="EF76">
        <v>16.394891867499041</v>
      </c>
      <c r="EG76">
        <v>16.582996712285265</v>
      </c>
      <c r="EH76">
        <v>16.423688006166703</v>
      </c>
      <c r="EI76">
        <v>16.540524637082132</v>
      </c>
      <c r="EJ76">
        <v>16.463383246106005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16.117033665465112</v>
      </c>
      <c r="ER76">
        <v>17.627639974760754</v>
      </c>
      <c r="ES76">
        <v>17.481939871989837</v>
      </c>
      <c r="ET76">
        <v>17.556052902486087</v>
      </c>
      <c r="EU76">
        <v>17.578427409665707</v>
      </c>
      <c r="EV76">
        <v>17.394327566411238</v>
      </c>
      <c r="EW76">
        <v>17.703071254650663</v>
      </c>
      <c r="EX76">
        <v>17.518188352147966</v>
      </c>
      <c r="EY76">
        <v>17.153105764981877</v>
      </c>
      <c r="EZ76">
        <v>17.537015339554706</v>
      </c>
      <c r="FA76">
        <v>17.431511430499921</v>
      </c>
      <c r="FB76">
        <v>17.331776555132492</v>
      </c>
      <c r="FC76">
        <v>17.315635953163774</v>
      </c>
      <c r="FD76">
        <v>17.314358937642378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16.292499428317146</v>
      </c>
      <c r="FL76">
        <v>18.141443021278743</v>
      </c>
      <c r="FM76">
        <v>18.187342761258488</v>
      </c>
      <c r="FN76">
        <v>18.431622479445128</v>
      </c>
      <c r="FO76">
        <v>18.535839250718169</v>
      </c>
      <c r="FP76">
        <v>18.431862421570578</v>
      </c>
      <c r="FQ76">
        <v>18.475089798406735</v>
      </c>
      <c r="FR76">
        <v>18.535994667151936</v>
      </c>
      <c r="FS76">
        <v>18.088428942732957</v>
      </c>
      <c r="FT76">
        <v>18.223573426942345</v>
      </c>
      <c r="FU76">
        <v>18.356881706322074</v>
      </c>
      <c r="FV76">
        <v>18.393024646194839</v>
      </c>
      <c r="FW76">
        <v>18.289894060439615</v>
      </c>
      <c r="FX76">
        <v>18.312518825245348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18.328675602436025</v>
      </c>
      <c r="GG76">
        <v>19.143188734393572</v>
      </c>
      <c r="GH76">
        <v>19.006701856638628</v>
      </c>
      <c r="GI76">
        <v>18.936611491243106</v>
      </c>
      <c r="GJ76">
        <v>18.993107417150103</v>
      </c>
      <c r="GK76">
        <v>18.773504804858536</v>
      </c>
      <c r="GL76">
        <v>18.897781234960352</v>
      </c>
      <c r="GM76">
        <v>18.81765254085823</v>
      </c>
      <c r="GN76">
        <v>18.838977624482176</v>
      </c>
      <c r="GO76">
        <v>18.69043206296589</v>
      </c>
      <c r="GP76">
        <v>18.695636223401916</v>
      </c>
      <c r="GQ76">
        <v>18.844770080928562</v>
      </c>
      <c r="GR76">
        <v>18.675152424922345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17.368331167826522</v>
      </c>
      <c r="HA76">
        <v>19.711114350427199</v>
      </c>
      <c r="HB76">
        <v>19.849655166357849</v>
      </c>
      <c r="HC76">
        <v>19.885828603008679</v>
      </c>
      <c r="HD76">
        <v>19.863350352190018</v>
      </c>
      <c r="HE76">
        <v>19.873071912259338</v>
      </c>
      <c r="HF76">
        <v>19.956854207540104</v>
      </c>
      <c r="HG76">
        <v>19.820665664401464</v>
      </c>
      <c r="HH76">
        <v>19.721109880471708</v>
      </c>
      <c r="HI76">
        <v>19.873448310823221</v>
      </c>
      <c r="HJ76">
        <v>19.763158365888046</v>
      </c>
      <c r="HK76">
        <v>19.942788021291744</v>
      </c>
      <c r="HL76">
        <v>19.998837749375589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17.869861060920922</v>
      </c>
      <c r="HU76">
        <v>19.995840244902919</v>
      </c>
      <c r="HV76">
        <v>20.773489304941105</v>
      </c>
      <c r="HW76">
        <v>20.812431868651338</v>
      </c>
      <c r="HX76">
        <v>21.001415200883208</v>
      </c>
      <c r="HY76">
        <v>20.963160522040024</v>
      </c>
      <c r="HZ76">
        <v>20.70619083798239</v>
      </c>
      <c r="IA76">
        <v>20.565452291243254</v>
      </c>
      <c r="IB76">
        <v>20.319627788487541</v>
      </c>
      <c r="IC76">
        <v>20.645634744227088</v>
      </c>
      <c r="ID76">
        <v>20.61106121905366</v>
      </c>
      <c r="IE76">
        <v>20.32529103907212</v>
      </c>
      <c r="IF76">
        <v>20.622718446003635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19.233511336802163</v>
      </c>
      <c r="IP76">
        <v>21.27844628876808</v>
      </c>
      <c r="IQ76">
        <v>21.162050994414795</v>
      </c>
      <c r="IR76">
        <v>21.067310106086911</v>
      </c>
      <c r="IS76">
        <v>21.371748370975453</v>
      </c>
      <c r="IT76">
        <v>21.275782915709616</v>
      </c>
      <c r="IU76">
        <v>21.242966572622404</v>
      </c>
      <c r="IV76">
        <v>21.09262156842027</v>
      </c>
      <c r="IW76">
        <v>21.185053941989182</v>
      </c>
      <c r="IX76">
        <v>21.109443435509089</v>
      </c>
      <c r="IY76">
        <v>21.050214032917257</v>
      </c>
      <c r="IZ76">
        <v>21.282350246488395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19.685068160957844</v>
      </c>
      <c r="JJ76">
        <v>21.747163885643456</v>
      </c>
      <c r="JK76">
        <v>22.235344424880555</v>
      </c>
      <c r="JL76">
        <v>22.009629591304339</v>
      </c>
      <c r="JM76">
        <v>22.448388682585463</v>
      </c>
      <c r="JN76">
        <v>22.346864742154104</v>
      </c>
      <c r="JO76">
        <v>21.960198655061379</v>
      </c>
      <c r="JP76">
        <v>22.251432429887984</v>
      </c>
      <c r="JQ76">
        <v>21.945787983497429</v>
      </c>
      <c r="JR76">
        <v>21.994736028929175</v>
      </c>
      <c r="JS76">
        <v>22.171311604963165</v>
      </c>
      <c r="JT76">
        <v>22.25857620687351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21.629093115164146</v>
      </c>
      <c r="KE76">
        <v>23.102892723746788</v>
      </c>
      <c r="KF76">
        <v>23.132789921959365</v>
      </c>
      <c r="KG76">
        <v>23.40009559043293</v>
      </c>
      <c r="KH76">
        <v>23.258476892932517</v>
      </c>
      <c r="KI76">
        <v>23.004722044923881</v>
      </c>
      <c r="KJ76">
        <v>22.897070989483062</v>
      </c>
      <c r="KK76">
        <v>22.7236809423813</v>
      </c>
      <c r="KL76">
        <v>23.022630808222537</v>
      </c>
      <c r="KM76">
        <v>23.037009747258452</v>
      </c>
      <c r="KN76">
        <v>22.86966504417606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20.840573175579333</v>
      </c>
      <c r="KY76">
        <v>23.31289259130569</v>
      </c>
      <c r="KZ76">
        <v>23.391518425962037</v>
      </c>
      <c r="LA76">
        <v>23.390479628088315</v>
      </c>
      <c r="LB76">
        <v>23.415682823609977</v>
      </c>
      <c r="LC76">
        <v>23.133118381824168</v>
      </c>
      <c r="LD76">
        <v>23.626152653900604</v>
      </c>
      <c r="LE76">
        <v>23.250405974948034</v>
      </c>
      <c r="LF76">
        <v>23.465794837411611</v>
      </c>
      <c r="LG76">
        <v>23.717241201711953</v>
      </c>
      <c r="LH76">
        <v>23.589706523656506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22.237987470464951</v>
      </c>
      <c r="LT76">
        <v>24.55899415927902</v>
      </c>
      <c r="LU76">
        <v>24.740671117845476</v>
      </c>
      <c r="LV76">
        <v>24.867611481447057</v>
      </c>
      <c r="LW76">
        <v>24.270032685490005</v>
      </c>
      <c r="LX76">
        <v>24.131043693750289</v>
      </c>
      <c r="LY76">
        <v>24.916196631180117</v>
      </c>
      <c r="LZ76">
        <v>24.492367546311787</v>
      </c>
      <c r="MA76">
        <v>24.243355798334562</v>
      </c>
      <c r="MB76">
        <v>24.125710530919957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22.081518771452593</v>
      </c>
      <c r="MN76">
        <v>24.16147694448588</v>
      </c>
      <c r="MO76">
        <v>25.350387449156059</v>
      </c>
      <c r="MP76">
        <v>26.068503647836536</v>
      </c>
      <c r="MQ76">
        <v>25.224898759563892</v>
      </c>
      <c r="MR76">
        <v>25.174322615658486</v>
      </c>
      <c r="MS76">
        <v>24.942830254826692</v>
      </c>
      <c r="MT76">
        <v>25.210816601259008</v>
      </c>
      <c r="MU76">
        <v>25.125428984633384</v>
      </c>
      <c r="MV76">
        <v>25.090347419753861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22.671431161717727</v>
      </c>
      <c r="NI76">
        <v>24.735905889527412</v>
      </c>
      <c r="NJ76">
        <v>26.078590235609305</v>
      </c>
      <c r="NK76">
        <v>25.752726583208169</v>
      </c>
      <c r="NL76">
        <v>25.712120792989698</v>
      </c>
      <c r="NM76">
        <v>25.777340567457919</v>
      </c>
      <c r="NN76">
        <v>26.01269086106041</v>
      </c>
      <c r="NO76">
        <v>25.769835330588194</v>
      </c>
      <c r="NP76">
        <v>26.043530647745527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23.834886870731214</v>
      </c>
      <c r="OD76">
        <v>26.037600954377137</v>
      </c>
      <c r="OE76">
        <v>26.929215365474477</v>
      </c>
      <c r="OF76">
        <v>26.61988676604399</v>
      </c>
      <c r="OG76">
        <v>26.561327962212403</v>
      </c>
      <c r="OH76">
        <v>26.633850587980952</v>
      </c>
      <c r="OI76">
        <v>26.632499080967168</v>
      </c>
      <c r="OJ76">
        <v>26.609893012586205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24.627105843381866</v>
      </c>
      <c r="OY76">
        <v>26.468012575249869</v>
      </c>
      <c r="OZ76">
        <v>27.813000051545451</v>
      </c>
      <c r="PA76">
        <v>27.690394153397325</v>
      </c>
      <c r="PB76">
        <v>27.512323038898469</v>
      </c>
      <c r="PC76">
        <v>27.753177951251381</v>
      </c>
      <c r="PD76">
        <v>27.485973348530582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23.714819273087926</v>
      </c>
      <c r="PT76">
        <v>27.306151297078319</v>
      </c>
      <c r="PU76">
        <v>27.804398642698207</v>
      </c>
      <c r="PV76">
        <v>28.870554125223514</v>
      </c>
      <c r="PW76">
        <v>28.304893919520804</v>
      </c>
      <c r="PX76">
        <v>28.382080374818781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16.531758448082954</v>
      </c>
      <c r="QN76">
        <v>25.315373953473106</v>
      </c>
      <c r="QO76">
        <v>27.837427486773127</v>
      </c>
      <c r="QP76">
        <v>28.99671161145767</v>
      </c>
      <c r="QQ76">
        <v>28.77730374406816</v>
      </c>
      <c r="QR76">
        <v>28.793714755263444</v>
      </c>
      <c r="QS76" s="102" t="s">
        <v>669</v>
      </c>
    </row>
    <row r="77" spans="1:48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 s="102" t="s">
        <v>670</v>
      </c>
      <c r="QU77" t="s">
        <v>991</v>
      </c>
      <c r="QV77" t="s">
        <v>1006</v>
      </c>
      <c r="QW77">
        <v>1</v>
      </c>
      <c r="QX77">
        <v>2</v>
      </c>
      <c r="QY77">
        <v>3</v>
      </c>
      <c r="QZ77">
        <v>4</v>
      </c>
      <c r="RA77">
        <v>5</v>
      </c>
      <c r="RB77">
        <v>6</v>
      </c>
      <c r="RC77">
        <v>7</v>
      </c>
      <c r="RD77">
        <v>8</v>
      </c>
      <c r="RE77">
        <v>9</v>
      </c>
      <c r="RF77">
        <v>10</v>
      </c>
      <c r="RG77">
        <v>11</v>
      </c>
      <c r="RH77">
        <v>12</v>
      </c>
      <c r="RI77">
        <v>13</v>
      </c>
      <c r="RJ77">
        <v>14</v>
      </c>
      <c r="RK77">
        <v>15</v>
      </c>
      <c r="RL77">
        <v>16</v>
      </c>
      <c r="RM77">
        <v>17</v>
      </c>
      <c r="RN77">
        <v>18</v>
      </c>
      <c r="RO77">
        <v>19</v>
      </c>
      <c r="RP77">
        <v>20</v>
      </c>
      <c r="RR77" t="s">
        <v>886</v>
      </c>
      <c r="RS77" t="s">
        <v>627</v>
      </c>
      <c r="RT77" t="s">
        <v>1006</v>
      </c>
    </row>
    <row r="78" spans="1:488" x14ac:dyDescent="0.3">
      <c r="A78">
        <v>0</v>
      </c>
      <c r="B78">
        <v>0</v>
      </c>
      <c r="C78">
        <v>5.0764991236028818</v>
      </c>
      <c r="D78">
        <v>5.518291891373166</v>
      </c>
      <c r="E78">
        <v>5.4764127660402178</v>
      </c>
      <c r="F78">
        <v>5.4603576952777102</v>
      </c>
      <c r="G78">
        <v>5.5031471573040065</v>
      </c>
      <c r="H78">
        <v>5.4370243637963629</v>
      </c>
      <c r="I78">
        <v>5.4696086059337006</v>
      </c>
      <c r="J78">
        <v>5.4194781644490151</v>
      </c>
      <c r="K78">
        <v>5.4639608204683388</v>
      </c>
      <c r="L78">
        <v>5.4942815668391418</v>
      </c>
      <c r="M78">
        <v>5.4934384628721418</v>
      </c>
      <c r="N78">
        <v>5.4919925505518483</v>
      </c>
      <c r="O78">
        <v>5.3870118268986031</v>
      </c>
      <c r="P78">
        <v>5.4488220534078069</v>
      </c>
      <c r="Q78">
        <v>5.4128116001818238</v>
      </c>
      <c r="R78">
        <v>5.412288568786221</v>
      </c>
      <c r="S78">
        <v>5.3955967751781797</v>
      </c>
      <c r="T78">
        <v>5.4546701730355904</v>
      </c>
      <c r="U78">
        <v>0</v>
      </c>
      <c r="V78">
        <v>0</v>
      </c>
      <c r="W78">
        <v>0</v>
      </c>
      <c r="X78">
        <v>7.2260463149381877</v>
      </c>
      <c r="Y78">
        <v>7.4376124987002381</v>
      </c>
      <c r="Z78">
        <v>7.3346465998760122</v>
      </c>
      <c r="AA78">
        <v>7.5078377179601041</v>
      </c>
      <c r="AB78">
        <v>7.3914170481461667</v>
      </c>
      <c r="AC78">
        <v>7.3783891877673504</v>
      </c>
      <c r="AD78">
        <v>7.4920138733172745</v>
      </c>
      <c r="AE78">
        <v>7.3976463585224375</v>
      </c>
      <c r="AF78">
        <v>7.4219232116805145</v>
      </c>
      <c r="AG78">
        <v>7.3834380579927874</v>
      </c>
      <c r="AH78">
        <v>7.3870053212560176</v>
      </c>
      <c r="AI78">
        <v>7.3577332546468197</v>
      </c>
      <c r="AJ78">
        <v>7.3171302290464038</v>
      </c>
      <c r="AK78">
        <v>7.3667896868668654</v>
      </c>
      <c r="AL78">
        <v>7.3753670245244498</v>
      </c>
      <c r="AM78">
        <v>7.3500604530945486</v>
      </c>
      <c r="AN78">
        <v>7.4594409550247232</v>
      </c>
      <c r="AO78">
        <v>0</v>
      </c>
      <c r="AP78">
        <v>0</v>
      </c>
      <c r="AQ78">
        <v>0</v>
      </c>
      <c r="AR78">
        <v>0</v>
      </c>
      <c r="AS78">
        <v>9.3574765892921015</v>
      </c>
      <c r="AT78">
        <v>9.4507841941655926</v>
      </c>
      <c r="AU78">
        <v>9.3511347556255817</v>
      </c>
      <c r="AV78">
        <v>9.3872876255578301</v>
      </c>
      <c r="AW78">
        <v>9.3786977279222477</v>
      </c>
      <c r="AX78">
        <v>9.3130181971811083</v>
      </c>
      <c r="AY78">
        <v>9.5331587616039286</v>
      </c>
      <c r="AZ78">
        <v>9.4479809386468432</v>
      </c>
      <c r="BA78">
        <v>9.3131896682924893</v>
      </c>
      <c r="BB78">
        <v>9.5035722230143556</v>
      </c>
      <c r="BC78">
        <v>9.3025887077362128</v>
      </c>
      <c r="BD78">
        <v>9.4566913895217102</v>
      </c>
      <c r="BE78">
        <v>9.2684973471244056</v>
      </c>
      <c r="BF78">
        <v>9.395411056622434</v>
      </c>
      <c r="BG78">
        <v>9.4196612699751938</v>
      </c>
      <c r="BH78">
        <v>9.3382424446161902</v>
      </c>
      <c r="BI78">
        <v>0</v>
      </c>
      <c r="BJ78">
        <v>0</v>
      </c>
      <c r="BK78">
        <v>0</v>
      </c>
      <c r="BL78">
        <v>0</v>
      </c>
      <c r="BM78">
        <v>10.367820365741901</v>
      </c>
      <c r="BN78">
        <v>11.446428502943034</v>
      </c>
      <c r="BO78">
        <v>11.48580312070519</v>
      </c>
      <c r="BP78">
        <v>11.373062376781697</v>
      </c>
      <c r="BQ78">
        <v>11.478131650705295</v>
      </c>
      <c r="BR78">
        <v>11.451464585360643</v>
      </c>
      <c r="BS78">
        <v>11.341739151829074</v>
      </c>
      <c r="BT78">
        <v>11.351193573895792</v>
      </c>
      <c r="BU78">
        <v>11.538608248334654</v>
      </c>
      <c r="BV78">
        <v>11.421400195796336</v>
      </c>
      <c r="BW78">
        <v>11.200838339452316</v>
      </c>
      <c r="BX78">
        <v>11.342391865371559</v>
      </c>
      <c r="BY78">
        <v>11.318490840627701</v>
      </c>
      <c r="BZ78">
        <v>11.236215749087147</v>
      </c>
      <c r="CA78">
        <v>11.280354166399547</v>
      </c>
      <c r="CB78">
        <v>11.246042523028974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13.005421494245244</v>
      </c>
      <c r="CI78">
        <v>13.451719918630477</v>
      </c>
      <c r="CJ78">
        <v>13.416833890089208</v>
      </c>
      <c r="CK78">
        <v>13.543809178447891</v>
      </c>
      <c r="CL78">
        <v>13.3482056122894</v>
      </c>
      <c r="CM78">
        <v>13.350886341887882</v>
      </c>
      <c r="CN78">
        <v>13.458983330532032</v>
      </c>
      <c r="CO78">
        <v>13.216903470025947</v>
      </c>
      <c r="CP78">
        <v>13.170621832808168</v>
      </c>
      <c r="CQ78">
        <v>13.209782843409538</v>
      </c>
      <c r="CR78">
        <v>13.386512052721267</v>
      </c>
      <c r="CS78">
        <v>13.246875038829071</v>
      </c>
      <c r="CT78">
        <v>13.223180563952502</v>
      </c>
      <c r="CU78">
        <v>13.183122304415658</v>
      </c>
      <c r="CV78">
        <v>13.273129781441785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13.333209729510804</v>
      </c>
      <c r="DC78">
        <v>14.646461355349395</v>
      </c>
      <c r="DD78">
        <v>14.545636740391044</v>
      </c>
      <c r="DE78">
        <v>14.808514851739817</v>
      </c>
      <c r="DF78">
        <v>14.896096247336231</v>
      </c>
      <c r="DG78">
        <v>14.677197808126088</v>
      </c>
      <c r="DH78">
        <v>14.825384642462216</v>
      </c>
      <c r="DI78">
        <v>14.808278551255603</v>
      </c>
      <c r="DJ78">
        <v>14.768046664732012</v>
      </c>
      <c r="DK78">
        <v>14.711150913098376</v>
      </c>
      <c r="DL78">
        <v>14.599612931361566</v>
      </c>
      <c r="DM78">
        <v>14.550340929206209</v>
      </c>
      <c r="DN78">
        <v>14.635484517150104</v>
      </c>
      <c r="DO78">
        <v>14.680336077044192</v>
      </c>
      <c r="DP78">
        <v>14.719151210420748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15.017724058813107</v>
      </c>
      <c r="DX78">
        <v>15.255853869201674</v>
      </c>
      <c r="DY78">
        <v>15.578141710665545</v>
      </c>
      <c r="DZ78">
        <v>15.510634500460531</v>
      </c>
      <c r="EA78">
        <v>15.312461093730152</v>
      </c>
      <c r="EB78">
        <v>15.412214223107551</v>
      </c>
      <c r="EC78">
        <v>15.559090169883081</v>
      </c>
      <c r="ED78">
        <v>15.443418553013082</v>
      </c>
      <c r="EE78">
        <v>15.222820235158862</v>
      </c>
      <c r="EF78">
        <v>15.236953497921983</v>
      </c>
      <c r="EG78">
        <v>15.429650546705689</v>
      </c>
      <c r="EH78">
        <v>15.266440824093584</v>
      </c>
      <c r="EI78">
        <v>15.385181400971696</v>
      </c>
      <c r="EJ78">
        <v>15.308419838069943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14.860444828874192</v>
      </c>
      <c r="ER78">
        <v>16.364923099261052</v>
      </c>
      <c r="ES78">
        <v>16.21678498013695</v>
      </c>
      <c r="ET78">
        <v>16.291833355509876</v>
      </c>
      <c r="EU78">
        <v>16.322098537911973</v>
      </c>
      <c r="EV78">
        <v>16.133698585103005</v>
      </c>
      <c r="EW78">
        <v>16.444898276930711</v>
      </c>
      <c r="EX78">
        <v>16.256450534309753</v>
      </c>
      <c r="EY78">
        <v>15.90036632208286</v>
      </c>
      <c r="EZ78">
        <v>16.287216077099632</v>
      </c>
      <c r="FA78">
        <v>16.180186163132767</v>
      </c>
      <c r="FB78">
        <v>16.08269241051963</v>
      </c>
      <c r="FC78">
        <v>16.067779770662074</v>
      </c>
      <c r="FD78">
        <v>16.059502671302045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14.948221852539213</v>
      </c>
      <c r="FL78">
        <v>16.788994828446206</v>
      </c>
      <c r="FM78">
        <v>16.834444515864764</v>
      </c>
      <c r="FN78">
        <v>17.075288264404136</v>
      </c>
      <c r="FO78">
        <v>17.180804613700314</v>
      </c>
      <c r="FP78">
        <v>17.080025890970632</v>
      </c>
      <c r="FQ78">
        <v>17.119391335497809</v>
      </c>
      <c r="FR78">
        <v>17.176939712155423</v>
      </c>
      <c r="FS78">
        <v>16.74588524401436</v>
      </c>
      <c r="FT78">
        <v>16.881273743309947</v>
      </c>
      <c r="FU78">
        <v>17.013514522133164</v>
      </c>
      <c r="FV78">
        <v>17.047009617287802</v>
      </c>
      <c r="FW78">
        <v>16.944824478555212</v>
      </c>
      <c r="FX78">
        <v>16.973342019568573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16.84792469822295</v>
      </c>
      <c r="GG78">
        <v>17.663146609166969</v>
      </c>
      <c r="GH78">
        <v>17.519834763828005</v>
      </c>
      <c r="GI78">
        <v>17.453964129721353</v>
      </c>
      <c r="GJ78">
        <v>17.509329955256593</v>
      </c>
      <c r="GK78">
        <v>17.284754223435183</v>
      </c>
      <c r="GL78">
        <v>17.412645170050787</v>
      </c>
      <c r="GM78">
        <v>17.35623836232028</v>
      </c>
      <c r="GN78">
        <v>17.371981791683183</v>
      </c>
      <c r="GO78">
        <v>17.214787178740448</v>
      </c>
      <c r="GP78">
        <v>17.221102091908449</v>
      </c>
      <c r="GQ78">
        <v>17.381783776023823</v>
      </c>
      <c r="GR78">
        <v>17.20932821088735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15.776686858119353</v>
      </c>
      <c r="HA78">
        <v>18.137468853903666</v>
      </c>
      <c r="HB78">
        <v>18.275119677646991</v>
      </c>
      <c r="HC78">
        <v>18.311129651247388</v>
      </c>
      <c r="HD78">
        <v>18.283797614101225</v>
      </c>
      <c r="HE78">
        <v>18.291857908836246</v>
      </c>
      <c r="HF78">
        <v>18.37516459926691</v>
      </c>
      <c r="HG78">
        <v>18.260998282326632</v>
      </c>
      <c r="HH78">
        <v>18.155140484568349</v>
      </c>
      <c r="HI78">
        <v>18.316120536300929</v>
      </c>
      <c r="HJ78">
        <v>18.200096574230162</v>
      </c>
      <c r="HK78">
        <v>18.384142134493448</v>
      </c>
      <c r="HL78">
        <v>18.438428441998528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16.199354264800156</v>
      </c>
      <c r="HU78">
        <v>18.316807216097647</v>
      </c>
      <c r="HV78">
        <v>19.098593264271987</v>
      </c>
      <c r="HW78">
        <v>19.140178237676523</v>
      </c>
      <c r="HX78">
        <v>19.328077207344734</v>
      </c>
      <c r="HY78">
        <v>19.285142192027248</v>
      </c>
      <c r="HZ78">
        <v>19.032530325568462</v>
      </c>
      <c r="IA78">
        <v>18.91100293555612</v>
      </c>
      <c r="IB78">
        <v>18.661413157115998</v>
      </c>
      <c r="IC78">
        <v>18.984565541412774</v>
      </c>
      <c r="ID78">
        <v>18.954976389213467</v>
      </c>
      <c r="IE78">
        <v>18.673724003141796</v>
      </c>
      <c r="IF78">
        <v>18.969746658123164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17.42627570355722</v>
      </c>
      <c r="IP78">
        <v>19.473506880692966</v>
      </c>
      <c r="IQ78">
        <v>19.359205517936569</v>
      </c>
      <c r="IR78">
        <v>19.268068284809264</v>
      </c>
      <c r="IS78">
        <v>19.57636910070589</v>
      </c>
      <c r="IT78">
        <v>19.478458011038573</v>
      </c>
      <c r="IU78">
        <v>19.462750916086321</v>
      </c>
      <c r="IV78">
        <v>19.312285523292356</v>
      </c>
      <c r="IW78">
        <v>19.407858748295492</v>
      </c>
      <c r="IX78">
        <v>19.330173686417304</v>
      </c>
      <c r="IY78">
        <v>19.271455124213311</v>
      </c>
      <c r="IZ78">
        <v>19.503272422972902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17.804655843261227</v>
      </c>
      <c r="JJ78">
        <v>19.856794363845331</v>
      </c>
      <c r="JK78">
        <v>20.340457160760728</v>
      </c>
      <c r="JL78">
        <v>20.119382387706924</v>
      </c>
      <c r="JM78">
        <v>20.555676107425011</v>
      </c>
      <c r="JN78">
        <v>20.456843894792371</v>
      </c>
      <c r="JO78">
        <v>20.081651563054301</v>
      </c>
      <c r="JP78">
        <v>20.378121126443556</v>
      </c>
      <c r="JQ78">
        <v>20.072114735296989</v>
      </c>
      <c r="JR78">
        <v>20.117234700888886</v>
      </c>
      <c r="JS78">
        <v>20.295837620829953</v>
      </c>
      <c r="JT78">
        <v>20.381595759933848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19.659250644906198</v>
      </c>
      <c r="KE78">
        <v>21.10871534669608</v>
      </c>
      <c r="KF78">
        <v>21.142857733824467</v>
      </c>
      <c r="KG78">
        <v>21.411969970886915</v>
      </c>
      <c r="KH78">
        <v>21.274452153725182</v>
      </c>
      <c r="KI78">
        <v>21.036879475697408</v>
      </c>
      <c r="KJ78">
        <v>20.928933842725673</v>
      </c>
      <c r="KK78">
        <v>20.755033262711546</v>
      </c>
      <c r="KL78">
        <v>21.0575773242286</v>
      </c>
      <c r="KM78">
        <v>21.07169025094095</v>
      </c>
      <c r="KN78">
        <v>20.902622893465658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18.7141625824542</v>
      </c>
      <c r="KY78">
        <v>21.203965024312524</v>
      </c>
      <c r="KZ78">
        <v>21.276697901774774</v>
      </c>
      <c r="LA78">
        <v>21.272477110647017</v>
      </c>
      <c r="LB78">
        <v>21.302361230690899</v>
      </c>
      <c r="LC78">
        <v>21.040172865139642</v>
      </c>
      <c r="LD78">
        <v>21.532887196787023</v>
      </c>
      <c r="LE78">
        <v>21.154441855254017</v>
      </c>
      <c r="LF78">
        <v>21.37469470061518</v>
      </c>
      <c r="LG78">
        <v>21.625130094003556</v>
      </c>
      <c r="LH78">
        <v>21.498227697153666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20.039009032333887</v>
      </c>
      <c r="LT78">
        <v>22.356435801451699</v>
      </c>
      <c r="LU78">
        <v>22.529826836922823</v>
      </c>
      <c r="LV78">
        <v>22.657187810586802</v>
      </c>
      <c r="LW78">
        <v>22.081787317912948</v>
      </c>
      <c r="LX78">
        <v>21.946322270978026</v>
      </c>
      <c r="LY78">
        <v>22.730865759250111</v>
      </c>
      <c r="LZ78">
        <v>22.309725205401108</v>
      </c>
      <c r="MA78">
        <v>22.054600238606621</v>
      </c>
      <c r="MB78">
        <v>21.93906035009816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19.819243205532814</v>
      </c>
      <c r="MN78">
        <v>21.863062585396836</v>
      </c>
      <c r="MO78">
        <v>23.049699420254399</v>
      </c>
      <c r="MP78">
        <v>23.771473052051682</v>
      </c>
      <c r="MQ78">
        <v>22.944295481244552</v>
      </c>
      <c r="MR78">
        <v>22.891905664357544</v>
      </c>
      <c r="MS78">
        <v>22.664898331210534</v>
      </c>
      <c r="MT78">
        <v>22.924545983806659</v>
      </c>
      <c r="MU78">
        <v>22.845498266503615</v>
      </c>
      <c r="MV78">
        <v>22.81466796666621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20.263128889704657</v>
      </c>
      <c r="NI78">
        <v>22.303140937690426</v>
      </c>
      <c r="NJ78">
        <v>23.65195338414981</v>
      </c>
      <c r="NK78">
        <v>23.348624763217039</v>
      </c>
      <c r="NL78">
        <v>23.306320728911675</v>
      </c>
      <c r="NM78">
        <v>23.367392741835801</v>
      </c>
      <c r="NN78">
        <v>23.606453848068366</v>
      </c>
      <c r="NO78">
        <v>23.365878653254356</v>
      </c>
      <c r="NP78">
        <v>23.638502685483832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21.331334940298429</v>
      </c>
      <c r="OD78">
        <v>23.514182292381008</v>
      </c>
      <c r="OE78">
        <v>24.430696570099183</v>
      </c>
      <c r="OF78">
        <v>24.121230346892816</v>
      </c>
      <c r="OG78">
        <v>24.068644294728674</v>
      </c>
      <c r="OH78">
        <v>24.132358673177347</v>
      </c>
      <c r="OI78">
        <v>24.133760290789812</v>
      </c>
      <c r="OJ78">
        <v>24.10705524093634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22.017342605132345</v>
      </c>
      <c r="OY78">
        <v>23.883773623921662</v>
      </c>
      <c r="OZ78">
        <v>25.220391023862319</v>
      </c>
      <c r="PA78">
        <v>25.096382293771981</v>
      </c>
      <c r="PB78">
        <v>24.913988520681603</v>
      </c>
      <c r="PC78">
        <v>25.157022559398563</v>
      </c>
      <c r="PD78">
        <v>24.893071615188983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21.112994397283984</v>
      </c>
      <c r="PT78">
        <v>24.59619616772807</v>
      </c>
      <c r="PU78">
        <v>25.085046064829612</v>
      </c>
      <c r="PV78">
        <v>26.156129132363869</v>
      </c>
      <c r="PW78">
        <v>25.58886898269472</v>
      </c>
      <c r="PX78">
        <v>25.666736110488987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14.638758448082955</v>
      </c>
      <c r="QN78">
        <v>22.575183407126332</v>
      </c>
      <c r="QO78">
        <v>25.035016500264213</v>
      </c>
      <c r="QP78">
        <v>26.188745445500011</v>
      </c>
      <c r="QQ78">
        <v>25.958295358220436</v>
      </c>
      <c r="QR78">
        <v>25.985304679712083</v>
      </c>
      <c r="QS78" s="102" t="s">
        <v>671</v>
      </c>
      <c r="QU78">
        <v>1</v>
      </c>
      <c r="QV78" s="35">
        <v>0.1</v>
      </c>
      <c r="QW78">
        <f>A$67</f>
        <v>0</v>
      </c>
      <c r="QX78">
        <f t="shared" ref="QX78:RP78" si="75">B$67</f>
        <v>0</v>
      </c>
      <c r="QY78">
        <f t="shared" si="75"/>
        <v>0</v>
      </c>
      <c r="QZ78">
        <f t="shared" si="75"/>
        <v>0</v>
      </c>
      <c r="RA78">
        <f t="shared" si="75"/>
        <v>0</v>
      </c>
      <c r="RB78">
        <f t="shared" si="75"/>
        <v>0</v>
      </c>
      <c r="RC78">
        <f t="shared" si="75"/>
        <v>0</v>
      </c>
      <c r="RD78">
        <f t="shared" si="75"/>
        <v>0</v>
      </c>
      <c r="RE78">
        <f t="shared" si="75"/>
        <v>0</v>
      </c>
      <c r="RF78">
        <f t="shared" si="75"/>
        <v>0</v>
      </c>
      <c r="RG78">
        <f t="shared" si="75"/>
        <v>0</v>
      </c>
      <c r="RH78">
        <f t="shared" si="75"/>
        <v>0</v>
      </c>
      <c r="RI78">
        <f t="shared" si="75"/>
        <v>0</v>
      </c>
      <c r="RJ78">
        <f t="shared" si="75"/>
        <v>0</v>
      </c>
      <c r="RK78">
        <f t="shared" si="75"/>
        <v>0</v>
      </c>
      <c r="RL78">
        <f t="shared" si="75"/>
        <v>0</v>
      </c>
      <c r="RM78">
        <f t="shared" si="75"/>
        <v>0</v>
      </c>
      <c r="RN78">
        <f t="shared" si="75"/>
        <v>0</v>
      </c>
      <c r="RO78">
        <f t="shared" si="75"/>
        <v>0</v>
      </c>
      <c r="RP78">
        <f t="shared" si="75"/>
        <v>0</v>
      </c>
      <c r="RR78">
        <f>(119469*RS78+56202)/10^4</f>
        <v>6.8148899999999992</v>
      </c>
      <c r="RS78" s="35">
        <v>0.1</v>
      </c>
      <c r="RT78">
        <f>0.02*RI78+0.98*RJ78</f>
        <v>0</v>
      </c>
    </row>
    <row r="79" spans="1:488" x14ac:dyDescent="0.3">
      <c r="A79">
        <v>0</v>
      </c>
      <c r="B79">
        <v>0</v>
      </c>
      <c r="C79">
        <v>4.9829706339709318E-2</v>
      </c>
      <c r="D79">
        <v>4.999859345096197E-2</v>
      </c>
      <c r="E79">
        <v>4.987419405877043E-2</v>
      </c>
      <c r="F79">
        <v>5.0006284718073613E-2</v>
      </c>
      <c r="G79">
        <v>4.9966536974147858E-2</v>
      </c>
      <c r="H79">
        <v>5.0607789939892053E-2</v>
      </c>
      <c r="I79">
        <v>5.0517939371142122E-2</v>
      </c>
      <c r="J79">
        <v>5.00607067338237E-2</v>
      </c>
      <c r="K79">
        <v>4.9928350590629611E-2</v>
      </c>
      <c r="L79">
        <v>4.9817974917644454E-2</v>
      </c>
      <c r="M79">
        <v>5.0361728705816164E-2</v>
      </c>
      <c r="N79">
        <v>5.0180146388547085E-2</v>
      </c>
      <c r="O79">
        <v>4.9324093626054215E-2</v>
      </c>
      <c r="P79">
        <v>4.9092688670068857E-2</v>
      </c>
      <c r="Q79">
        <v>4.984362583286002E-2</v>
      </c>
      <c r="R79">
        <v>4.97396941354359E-2</v>
      </c>
      <c r="S79">
        <v>4.9928435054882786E-2</v>
      </c>
      <c r="T79">
        <v>4.9775304893610199E-2</v>
      </c>
      <c r="U79">
        <v>0</v>
      </c>
      <c r="V79">
        <v>0</v>
      </c>
      <c r="W79">
        <v>0</v>
      </c>
      <c r="X79">
        <v>7.4850185184540827E-2</v>
      </c>
      <c r="Y79">
        <v>7.493910657781179E-2</v>
      </c>
      <c r="Z79">
        <v>7.4618145144404402E-2</v>
      </c>
      <c r="AA79">
        <v>7.4550691694728416E-2</v>
      </c>
      <c r="AB79">
        <v>7.5238153498768418E-2</v>
      </c>
      <c r="AC79">
        <v>7.5081192445456649E-2</v>
      </c>
      <c r="AD79">
        <v>7.475099400682414E-2</v>
      </c>
      <c r="AE79">
        <v>7.4996415997420657E-2</v>
      </c>
      <c r="AF79">
        <v>7.4999693031324643E-2</v>
      </c>
      <c r="AG79">
        <v>7.473350661800858E-2</v>
      </c>
      <c r="AH79">
        <v>7.5614092197082691E-2</v>
      </c>
      <c r="AI79">
        <v>7.4525444773566263E-2</v>
      </c>
      <c r="AJ79">
        <v>7.4325369261181731E-2</v>
      </c>
      <c r="AK79">
        <v>7.4267943008206605E-2</v>
      </c>
      <c r="AL79">
        <v>7.417843439725752E-2</v>
      </c>
      <c r="AM79">
        <v>7.3989340997783162E-2</v>
      </c>
      <c r="AN79">
        <v>7.4355707583905542E-2</v>
      </c>
      <c r="AO79">
        <v>0</v>
      </c>
      <c r="AP79">
        <v>0</v>
      </c>
      <c r="AQ79">
        <v>0</v>
      </c>
      <c r="AR79">
        <v>0</v>
      </c>
      <c r="AS79">
        <v>9.9910013930151309E-2</v>
      </c>
      <c r="AT79">
        <v>9.9948205408059584E-2</v>
      </c>
      <c r="AU79">
        <v>0.10014495236312658</v>
      </c>
      <c r="AV79">
        <v>0.10007701402641526</v>
      </c>
      <c r="AW79">
        <v>0.10014388287898314</v>
      </c>
      <c r="AX79">
        <v>9.9881858179990596E-2</v>
      </c>
      <c r="AY79">
        <v>9.9977655804296253E-2</v>
      </c>
      <c r="AZ79">
        <v>0.10010898200865923</v>
      </c>
      <c r="BA79">
        <v>9.9968547672922042E-2</v>
      </c>
      <c r="BB79">
        <v>0.10003482769185526</v>
      </c>
      <c r="BC79">
        <v>9.9630007505579349E-2</v>
      </c>
      <c r="BD79">
        <v>9.8590617531671754E-2</v>
      </c>
      <c r="BE79">
        <v>9.9133050084128926E-2</v>
      </c>
      <c r="BF79">
        <v>9.8886507987151942E-2</v>
      </c>
      <c r="BG79">
        <v>9.9003168507154668E-2</v>
      </c>
      <c r="BH79">
        <v>9.9149253108049715E-2</v>
      </c>
      <c r="BI79">
        <v>0</v>
      </c>
      <c r="BJ79">
        <v>0</v>
      </c>
      <c r="BK79">
        <v>0</v>
      </c>
      <c r="BL79">
        <v>0</v>
      </c>
      <c r="BM79">
        <v>0.12484647520941869</v>
      </c>
      <c r="BN79">
        <v>0.12496758041144844</v>
      </c>
      <c r="BO79">
        <v>0.12508206898096538</v>
      </c>
      <c r="BP79">
        <v>0.12547884945685089</v>
      </c>
      <c r="BQ79">
        <v>0.12496515086778925</v>
      </c>
      <c r="BR79">
        <v>0.12468719572050529</v>
      </c>
      <c r="BS79">
        <v>0.12512847719860573</v>
      </c>
      <c r="BT79">
        <v>0.12511616340790377</v>
      </c>
      <c r="BU79">
        <v>0.12531699649606984</v>
      </c>
      <c r="BV79">
        <v>0.12488481689665008</v>
      </c>
      <c r="BW79">
        <v>0.12359940383974713</v>
      </c>
      <c r="BX79">
        <v>0.12414895244587125</v>
      </c>
      <c r="BY79">
        <v>0.12362227928035563</v>
      </c>
      <c r="BZ79">
        <v>0.12350269485873222</v>
      </c>
      <c r="CA79">
        <v>0.12406994868276203</v>
      </c>
      <c r="CB79">
        <v>0.1237209879375073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0.1498248582968677</v>
      </c>
      <c r="CI79">
        <v>0.14983799851580362</v>
      </c>
      <c r="CJ79">
        <v>0.14990567787872797</v>
      </c>
      <c r="CK79">
        <v>0.15027204406773542</v>
      </c>
      <c r="CL79">
        <v>0.14995056736941695</v>
      </c>
      <c r="CM79">
        <v>0.14947762479227653</v>
      </c>
      <c r="CN79">
        <v>0.15026479017455555</v>
      </c>
      <c r="CO79">
        <v>0.15041054085398531</v>
      </c>
      <c r="CP79">
        <v>0.15061523616278488</v>
      </c>
      <c r="CQ79">
        <v>0.14858037551296824</v>
      </c>
      <c r="CR79">
        <v>0.14805685858692752</v>
      </c>
      <c r="CS79">
        <v>0.14866386899427697</v>
      </c>
      <c r="CT79">
        <v>0.14894802068772178</v>
      </c>
      <c r="CU79">
        <v>0.14913715037097586</v>
      </c>
      <c r="CV79">
        <v>0.14903589224993549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0.16402535852136829</v>
      </c>
      <c r="DC79">
        <v>0.16527500518635002</v>
      </c>
      <c r="DD79">
        <v>0.16480209418127628</v>
      </c>
      <c r="DE79">
        <v>0.16501491143068273</v>
      </c>
      <c r="DF79">
        <v>0.16510627448576615</v>
      </c>
      <c r="DG79">
        <v>0.16529448280956457</v>
      </c>
      <c r="DH79">
        <v>0.1654044152348243</v>
      </c>
      <c r="DI79">
        <v>0.16481633070058013</v>
      </c>
      <c r="DJ79">
        <v>0.16538789183568486</v>
      </c>
      <c r="DK79">
        <v>0.16342035466577337</v>
      </c>
      <c r="DL79">
        <v>0.16348171891213395</v>
      </c>
      <c r="DM79">
        <v>0.16444423571280598</v>
      </c>
      <c r="DN79">
        <v>0.16385164807365868</v>
      </c>
      <c r="DO79">
        <v>0.16295555464051356</v>
      </c>
      <c r="DP79">
        <v>0.16429967454030572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0.18497908513770975</v>
      </c>
      <c r="DX79">
        <v>0.1851194611110889</v>
      </c>
      <c r="DY79">
        <v>0.18498127515620832</v>
      </c>
      <c r="DZ79">
        <v>0.18469098756651495</v>
      </c>
      <c r="EA79">
        <v>0.18518756750684159</v>
      </c>
      <c r="EB79">
        <v>0.18557833249019784</v>
      </c>
      <c r="EC79">
        <v>0.18502309589179322</v>
      </c>
      <c r="ED79">
        <v>0.18485565003697105</v>
      </c>
      <c r="EE79">
        <v>0.18339222317617826</v>
      </c>
      <c r="EF79">
        <v>0.18358309362826147</v>
      </c>
      <c r="EG79">
        <v>0.18284167333242049</v>
      </c>
      <c r="EH79">
        <v>0.18344922990372059</v>
      </c>
      <c r="EI79">
        <v>0.18314665726757498</v>
      </c>
      <c r="EJ79">
        <v>0.18309615942217228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0.19914244636940104</v>
      </c>
      <c r="ER79">
        <v>0.20011360942943057</v>
      </c>
      <c r="ES79">
        <v>0.20049998286099593</v>
      </c>
      <c r="ET79">
        <v>0.20035175070938391</v>
      </c>
      <c r="EU79">
        <v>0.1991012475045551</v>
      </c>
      <c r="EV79">
        <v>0.19978272286976828</v>
      </c>
      <c r="EW79">
        <v>0.19939349884626703</v>
      </c>
      <c r="EX79">
        <v>0.19995844973664309</v>
      </c>
      <c r="EY79">
        <v>0.19859526889452087</v>
      </c>
      <c r="EZ79">
        <v>0.19812600162915048</v>
      </c>
      <c r="FA79">
        <v>0.19836230897122523</v>
      </c>
      <c r="FB79">
        <v>0.19801958334706291</v>
      </c>
      <c r="FC79">
        <v>0.19781249513894877</v>
      </c>
      <c r="FD79">
        <v>0.19893041890109395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0.21303923546401496</v>
      </c>
      <c r="FL79">
        <v>0.21433410345999002</v>
      </c>
      <c r="FM79">
        <v>0.21440542716223829</v>
      </c>
      <c r="FN79">
        <v>0.2149499548400941</v>
      </c>
      <c r="FO79">
        <v>0.21474399952739365</v>
      </c>
      <c r="FP79">
        <v>0.21423716808239995</v>
      </c>
      <c r="FQ79">
        <v>0.21484920172883196</v>
      </c>
      <c r="FR79">
        <v>0.21538113391386854</v>
      </c>
      <c r="FS79">
        <v>0.21282578042029848</v>
      </c>
      <c r="FT79">
        <v>0.21279769823960987</v>
      </c>
      <c r="FU79">
        <v>0.21295295624725705</v>
      </c>
      <c r="FV79">
        <v>0.21337576177222745</v>
      </c>
      <c r="FW79">
        <v>0.21323058387893432</v>
      </c>
      <c r="FX79">
        <v>0.21228058968952013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0.23466733822711069</v>
      </c>
      <c r="GG79">
        <v>0.23455501192180667</v>
      </c>
      <c r="GH79">
        <v>0.23563662326634108</v>
      </c>
      <c r="GI79">
        <v>0.23496788613657152</v>
      </c>
      <c r="GJ79">
        <v>0.2351469828674343</v>
      </c>
      <c r="GK79">
        <v>0.23593511591495431</v>
      </c>
      <c r="GL79">
        <v>0.2353622923786953</v>
      </c>
      <c r="GM79">
        <v>0.23166017484552562</v>
      </c>
      <c r="GN79">
        <v>0.2325468449094206</v>
      </c>
      <c r="GO79">
        <v>0.23390618245744166</v>
      </c>
      <c r="GP79">
        <v>0.23374904527638832</v>
      </c>
      <c r="GQ79">
        <v>0.23191730527299545</v>
      </c>
      <c r="GR79">
        <v>0.23235420227773221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0.25224157047657164</v>
      </c>
      <c r="HA79">
        <v>0.24938914366458551</v>
      </c>
      <c r="HB79">
        <v>0.24953018838523744</v>
      </c>
      <c r="HC79">
        <v>0.24955609378150456</v>
      </c>
      <c r="HD79">
        <v>0.25032531506954053</v>
      </c>
      <c r="HE79">
        <v>0.2505885900828968</v>
      </c>
      <c r="HF79">
        <v>0.25066396327625989</v>
      </c>
      <c r="HG79">
        <v>0.24723441042609559</v>
      </c>
      <c r="HH79">
        <v>0.24822770486562207</v>
      </c>
      <c r="HI79">
        <v>0.24686227713638231</v>
      </c>
      <c r="HJ79">
        <v>0.24776145370397687</v>
      </c>
      <c r="HK79">
        <v>0.24707494297297219</v>
      </c>
      <c r="HL79">
        <v>0.24735193639828101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0.26473958734085068</v>
      </c>
      <c r="HU79">
        <v>0.2660908128059068</v>
      </c>
      <c r="HV79">
        <v>0.26543518869557903</v>
      </c>
      <c r="HW79">
        <v>0.26501642329236236</v>
      </c>
      <c r="HX79">
        <v>0.26518827155918673</v>
      </c>
      <c r="HY79">
        <v>0.26593000475638429</v>
      </c>
      <c r="HZ79">
        <v>0.26523938390078083</v>
      </c>
      <c r="IA79">
        <v>0.26226067946953363</v>
      </c>
      <c r="IB79">
        <v>0.26284426607769817</v>
      </c>
      <c r="IC79">
        <v>0.26331796334561991</v>
      </c>
      <c r="ID79">
        <v>0.26251480778631536</v>
      </c>
      <c r="IE79">
        <v>0.26179401680004405</v>
      </c>
      <c r="IF79">
        <v>0.26201667271326046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0.28640818276464991</v>
      </c>
      <c r="IP79">
        <v>0.28604428020207906</v>
      </c>
      <c r="IQ79">
        <v>0.2857124368428256</v>
      </c>
      <c r="IR79">
        <v>0.28514133459233731</v>
      </c>
      <c r="IS79">
        <v>0.28452920289533623</v>
      </c>
      <c r="IT79">
        <v>0.2848375443218783</v>
      </c>
      <c r="IU79">
        <v>0.28217785953500696</v>
      </c>
      <c r="IV79">
        <v>0.28219734877178199</v>
      </c>
      <c r="IW79">
        <v>0.28170351448626563</v>
      </c>
      <c r="IX79">
        <v>0.2820306069595076</v>
      </c>
      <c r="IY79">
        <v>0.2819639510597205</v>
      </c>
      <c r="IZ79">
        <v>0.28200199700359135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0.29800512166348919</v>
      </c>
      <c r="JJ79">
        <v>0.29958312548306093</v>
      </c>
      <c r="JK79">
        <v>0.30029909098571056</v>
      </c>
      <c r="JL79">
        <v>0.29956374066520147</v>
      </c>
      <c r="JM79">
        <v>0.29995444931227427</v>
      </c>
      <c r="JN79">
        <v>0.29952786804464837</v>
      </c>
      <c r="JO79">
        <v>0.29776149167666055</v>
      </c>
      <c r="JP79">
        <v>0.29693324376384145</v>
      </c>
      <c r="JQ79">
        <v>0.29700290078250113</v>
      </c>
      <c r="JR79">
        <v>0.29758902073985316</v>
      </c>
      <c r="JS79">
        <v>0.2972903645470395</v>
      </c>
      <c r="JT79">
        <v>0.29751743556646265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0.3121778875210699</v>
      </c>
      <c r="KE79">
        <v>0.31603444961184157</v>
      </c>
      <c r="KF79">
        <v>0.31536167799285431</v>
      </c>
      <c r="KG79">
        <v>0.31507537552234927</v>
      </c>
      <c r="KH79">
        <v>0.31442547372540958</v>
      </c>
      <c r="KI79">
        <v>0.31191300274043565</v>
      </c>
      <c r="KJ79">
        <v>0.31197657946802954</v>
      </c>
      <c r="KK79">
        <v>0.31205021559478618</v>
      </c>
      <c r="KL79">
        <v>0.31147754989706949</v>
      </c>
      <c r="KM79">
        <v>0.31152338463119478</v>
      </c>
      <c r="KN79">
        <v>0.31179384570169555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0.33699058528132148</v>
      </c>
      <c r="KY79">
        <v>0.3342198996819612</v>
      </c>
      <c r="KZ79">
        <v>0.33515380731969374</v>
      </c>
      <c r="LA79">
        <v>0.33565808517294748</v>
      </c>
      <c r="LB79">
        <v>0.33491625878273873</v>
      </c>
      <c r="LC79">
        <v>0.3317443874528781</v>
      </c>
      <c r="LD79">
        <v>0.33178301795384241</v>
      </c>
      <c r="LE79">
        <v>0.33221829279001214</v>
      </c>
      <c r="LF79">
        <v>0.33146383087271775</v>
      </c>
      <c r="LG79">
        <v>0.33160526294445219</v>
      </c>
      <c r="LH79">
        <v>0.33149470260018016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0.34849103615389276</v>
      </c>
      <c r="LT79">
        <v>0.34905837683475932</v>
      </c>
      <c r="LU79">
        <v>0.35037151837126229</v>
      </c>
      <c r="LV79">
        <v>0.35030486067516087</v>
      </c>
      <c r="LW79">
        <v>0.34685240807812717</v>
      </c>
      <c r="LX79">
        <v>0.34628738833622635</v>
      </c>
      <c r="LY79">
        <v>0.34639238632363323</v>
      </c>
      <c r="LZ79">
        <v>0.34595530708538952</v>
      </c>
      <c r="MA79">
        <v>0.34693318899045256</v>
      </c>
      <c r="MB79">
        <v>0.3465940305564732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0.35852227669093162</v>
      </c>
      <c r="MN79">
        <v>0.36424950223281072</v>
      </c>
      <c r="MO79">
        <v>0.36460983025383037</v>
      </c>
      <c r="MP79">
        <v>0.36403020535417918</v>
      </c>
      <c r="MQ79">
        <v>0.36148080330751692</v>
      </c>
      <c r="MR79">
        <v>0.36176445611947722</v>
      </c>
      <c r="MS79">
        <v>0.36106349400824167</v>
      </c>
      <c r="MT79">
        <v>0.36238580754712146</v>
      </c>
      <c r="MU79">
        <v>0.36137624418170594</v>
      </c>
      <c r="MV79">
        <v>0.36070436335592565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0.3816643854220394</v>
      </c>
      <c r="NI79">
        <v>0.38554119680459481</v>
      </c>
      <c r="NJ79">
        <v>0.38457002400308915</v>
      </c>
      <c r="NK79">
        <v>0.38104912146010173</v>
      </c>
      <c r="NL79">
        <v>0.38133692438411082</v>
      </c>
      <c r="NM79">
        <v>0.38197299367390958</v>
      </c>
      <c r="NN79">
        <v>0.38139348348827978</v>
      </c>
      <c r="NO79">
        <v>0.38102297681353076</v>
      </c>
      <c r="NP79">
        <v>0.38119635559318565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0.39675941845210594</v>
      </c>
      <c r="OD79">
        <v>0.39990787036388342</v>
      </c>
      <c r="OE79">
        <v>0.39600761199919826</v>
      </c>
      <c r="OF79">
        <v>0.39604327041332427</v>
      </c>
      <c r="OG79">
        <v>0.39508513625502922</v>
      </c>
      <c r="OH79">
        <v>0.39648318685087958</v>
      </c>
      <c r="OI79">
        <v>0.39605440752273269</v>
      </c>
      <c r="OJ79">
        <v>0.39669259568340565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0.41359163839136509</v>
      </c>
      <c r="OY79">
        <v>0.40962522773175497</v>
      </c>
      <c r="OZ79">
        <v>0.41094379142444643</v>
      </c>
      <c r="PA79">
        <v>0.41115081041478002</v>
      </c>
      <c r="PB79">
        <v>0.41183937935551768</v>
      </c>
      <c r="PC79">
        <v>0.41150269775342962</v>
      </c>
      <c r="PD79">
        <v>0.41097094069262968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0.41257403665729586</v>
      </c>
      <c r="PT79">
        <v>0.42953914839381363</v>
      </c>
      <c r="PU79">
        <v>0.43101436061538284</v>
      </c>
      <c r="PV79">
        <v>0.4302322947809657</v>
      </c>
      <c r="PW79">
        <v>0.43048378014004851</v>
      </c>
      <c r="PX79">
        <v>0.4303829373941136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0.3</v>
      </c>
      <c r="QN79">
        <v>0.43457549255755951</v>
      </c>
      <c r="QO79">
        <v>0.44419983066824625</v>
      </c>
      <c r="QP79">
        <v>0.44505845663546145</v>
      </c>
      <c r="QQ79">
        <v>0.44679509756112396</v>
      </c>
      <c r="QR79">
        <v>0.44513130040387522</v>
      </c>
      <c r="QS79" s="102" t="s">
        <v>672</v>
      </c>
      <c r="QU79">
        <v>2</v>
      </c>
      <c r="QV79" s="35">
        <v>0.15</v>
      </c>
      <c r="QW79">
        <f>U$67</f>
        <v>0</v>
      </c>
      <c r="QX79">
        <f t="shared" ref="QX79:RP79" si="76">V$67</f>
        <v>0</v>
      </c>
      <c r="QY79">
        <f t="shared" si="76"/>
        <v>0</v>
      </c>
      <c r="QZ79">
        <f t="shared" si="76"/>
        <v>0</v>
      </c>
      <c r="RA79">
        <f t="shared" si="76"/>
        <v>0</v>
      </c>
      <c r="RB79">
        <f t="shared" si="76"/>
        <v>0</v>
      </c>
      <c r="RC79">
        <f t="shared" si="76"/>
        <v>0</v>
      </c>
      <c r="RD79">
        <f t="shared" si="76"/>
        <v>0</v>
      </c>
      <c r="RE79">
        <f t="shared" si="76"/>
        <v>0</v>
      </c>
      <c r="RF79">
        <f t="shared" si="76"/>
        <v>0</v>
      </c>
      <c r="RG79">
        <f t="shared" si="76"/>
        <v>0</v>
      </c>
      <c r="RH79">
        <f t="shared" si="76"/>
        <v>0</v>
      </c>
      <c r="RI79">
        <f t="shared" si="76"/>
        <v>0</v>
      </c>
      <c r="RJ79">
        <f t="shared" si="76"/>
        <v>0</v>
      </c>
      <c r="RK79">
        <f t="shared" si="76"/>
        <v>0</v>
      </c>
      <c r="RL79">
        <f t="shared" si="76"/>
        <v>0</v>
      </c>
      <c r="RM79">
        <f t="shared" si="76"/>
        <v>0</v>
      </c>
      <c r="RN79">
        <f t="shared" si="76"/>
        <v>0</v>
      </c>
      <c r="RO79">
        <f t="shared" si="76"/>
        <v>0</v>
      </c>
      <c r="RP79">
        <f t="shared" si="76"/>
        <v>0</v>
      </c>
      <c r="RR79">
        <f t="shared" ref="RR79:RR100" si="77">(119469*RS79+56202)/10^4</f>
        <v>7.4122350000000008</v>
      </c>
      <c r="RS79" s="35">
        <v>0.15</v>
      </c>
      <c r="RT79">
        <f>0.59*RC79+0.41*RD79</f>
        <v>0</v>
      </c>
    </row>
    <row r="80" spans="1:488" x14ac:dyDescent="0.3">
      <c r="A80">
        <v>0</v>
      </c>
      <c r="B80">
        <v>0</v>
      </c>
      <c r="C80">
        <v>7.1867871870895694</v>
      </c>
      <c r="D80">
        <v>7.6357323240214043</v>
      </c>
      <c r="E80">
        <v>7.5885848844291441</v>
      </c>
      <c r="F80">
        <v>7.5781238530881296</v>
      </c>
      <c r="G80">
        <v>7.6192299981591711</v>
      </c>
      <c r="H80">
        <v>7.5802642677507954</v>
      </c>
      <c r="I80">
        <v>7.6090433383015625</v>
      </c>
      <c r="J80">
        <v>7.5395490946264418</v>
      </c>
      <c r="K80">
        <v>7.5784264679815001</v>
      </c>
      <c r="L80">
        <v>7.6040728046013886</v>
      </c>
      <c r="M80">
        <v>7.6262576735634626</v>
      </c>
      <c r="N80">
        <v>7.6171217501068176</v>
      </c>
      <c r="O80">
        <v>7.4745176598321112</v>
      </c>
      <c r="P80">
        <v>7.5267926277682671</v>
      </c>
      <c r="Q80">
        <v>7.522209021792265</v>
      </c>
      <c r="R80">
        <v>7.5174383622014691</v>
      </c>
      <c r="S80">
        <v>7.5088327812633189</v>
      </c>
      <c r="T80">
        <v>7.5613940041215306</v>
      </c>
      <c r="U80">
        <v>0</v>
      </c>
      <c r="V80">
        <v>0</v>
      </c>
      <c r="W80">
        <v>0</v>
      </c>
      <c r="X80">
        <v>10.395951657503486</v>
      </c>
      <c r="Y80">
        <v>10.611283662270562</v>
      </c>
      <c r="Z80">
        <v>10.494725046741534</v>
      </c>
      <c r="AA80">
        <v>10.665059511231854</v>
      </c>
      <c r="AB80">
        <v>10.57775284881901</v>
      </c>
      <c r="AC80">
        <v>10.558077687832441</v>
      </c>
      <c r="AD80">
        <v>10.657718469506269</v>
      </c>
      <c r="AE80">
        <v>10.573744576013198</v>
      </c>
      <c r="AF80">
        <v>10.598160211557115</v>
      </c>
      <c r="AG80">
        <v>10.548402063265451</v>
      </c>
      <c r="AH80">
        <v>10.589262125802463</v>
      </c>
      <c r="AI80">
        <v>10.512662134314331</v>
      </c>
      <c r="AJ80">
        <v>10.463503931426905</v>
      </c>
      <c r="AK80">
        <v>10.510817937250547</v>
      </c>
      <c r="AL80">
        <v>10.515463086554583</v>
      </c>
      <c r="AM80">
        <v>10.482305444214967</v>
      </c>
      <c r="AN80">
        <v>10.607130285833607</v>
      </c>
      <c r="AO80">
        <v>0</v>
      </c>
      <c r="AP80">
        <v>0</v>
      </c>
      <c r="AQ80">
        <v>0</v>
      </c>
      <c r="AR80">
        <v>0</v>
      </c>
      <c r="AS80">
        <v>13.588665679234019</v>
      </c>
      <c r="AT80">
        <v>13.683590693196917</v>
      </c>
      <c r="AU80">
        <v>13.592273488204002</v>
      </c>
      <c r="AV80">
        <v>13.625549169576521</v>
      </c>
      <c r="AW80">
        <v>13.619791167847186</v>
      </c>
      <c r="AX80">
        <v>13.543014891103716</v>
      </c>
      <c r="AY80">
        <v>13.767212484915877</v>
      </c>
      <c r="AZ80">
        <v>13.687596326713562</v>
      </c>
      <c r="BA80">
        <v>13.546857662240738</v>
      </c>
      <c r="BB80">
        <v>13.740047175764435</v>
      </c>
      <c r="BC80">
        <v>13.520716469758517</v>
      </c>
      <c r="BD80">
        <v>13.630811501962215</v>
      </c>
      <c r="BE80">
        <v>13.465552777283325</v>
      </c>
      <c r="BF80">
        <v>13.581836541606332</v>
      </c>
      <c r="BG80">
        <v>13.611217405181648</v>
      </c>
      <c r="BH80">
        <v>13.535948353930829</v>
      </c>
      <c r="BI80">
        <v>0</v>
      </c>
      <c r="BJ80">
        <v>0</v>
      </c>
      <c r="BK80">
        <v>0</v>
      </c>
      <c r="BL80">
        <v>0</v>
      </c>
      <c r="BM80">
        <v>15.655068590860788</v>
      </c>
      <c r="BN80">
        <v>16.738805533367866</v>
      </c>
      <c r="BO80">
        <v>16.783028742049076</v>
      </c>
      <c r="BP80">
        <v>16.687091651279328</v>
      </c>
      <c r="BQ80">
        <v>16.770405789956168</v>
      </c>
      <c r="BR80">
        <v>16.731967324124046</v>
      </c>
      <c r="BS80">
        <v>16.640930161190035</v>
      </c>
      <c r="BT80">
        <v>16.6498630942205</v>
      </c>
      <c r="BU80">
        <v>16.845783049943222</v>
      </c>
      <c r="BV80">
        <v>16.710272191369473</v>
      </c>
      <c r="BW80">
        <v>16.434250782316706</v>
      </c>
      <c r="BX80">
        <v>16.599133187643165</v>
      </c>
      <c r="BY80">
        <v>16.552707615820914</v>
      </c>
      <c r="BZ80">
        <v>16.465446566426078</v>
      </c>
      <c r="CA80">
        <v>16.533484580382165</v>
      </c>
      <c r="CB80">
        <v>16.484364145529511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19.350504243117591</v>
      </c>
      <c r="CI80">
        <v>19.79735915577476</v>
      </c>
      <c r="CJ80">
        <v>19.765339348253345</v>
      </c>
      <c r="CK80">
        <v>19.907830244716489</v>
      </c>
      <c r="CL80">
        <v>19.69861214038421</v>
      </c>
      <c r="CM80">
        <v>19.681263751840785</v>
      </c>
      <c r="CN80">
        <v>19.822697194424453</v>
      </c>
      <c r="CO80">
        <v>19.58678987519222</v>
      </c>
      <c r="CP80">
        <v>19.549177084302102</v>
      </c>
      <c r="CQ80">
        <v>19.499254829872964</v>
      </c>
      <c r="CR80">
        <v>19.654013934559433</v>
      </c>
      <c r="CS80">
        <v>19.540628031638356</v>
      </c>
      <c r="CT80">
        <v>19.528388231501861</v>
      </c>
      <c r="CU80">
        <v>19.496390106775731</v>
      </c>
      <c r="CV80">
        <v>19.582553508166811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20.279683662890754</v>
      </c>
      <c r="DC80">
        <v>21.645857824991324</v>
      </c>
      <c r="DD80">
        <v>21.525005428968107</v>
      </c>
      <c r="DE80">
        <v>21.796896350829233</v>
      </c>
      <c r="DF80">
        <v>21.888346971808438</v>
      </c>
      <c r="DG80">
        <v>21.67741915511116</v>
      </c>
      <c r="DH80">
        <v>21.830261627657059</v>
      </c>
      <c r="DI80">
        <v>21.788250156425164</v>
      </c>
      <c r="DJ80">
        <v>21.772223883973282</v>
      </c>
      <c r="DK80">
        <v>21.629279210817788</v>
      </c>
      <c r="DL80">
        <v>21.520420610815524</v>
      </c>
      <c r="DM80">
        <v>21.512275621926499</v>
      </c>
      <c r="DN80">
        <v>21.572160719858932</v>
      </c>
      <c r="DO80">
        <v>21.579113930090116</v>
      </c>
      <c r="DP80">
        <v>21.674474400745719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22.851588314395105</v>
      </c>
      <c r="DX80">
        <v>23.095663047256281</v>
      </c>
      <c r="DY80">
        <v>23.41209871353098</v>
      </c>
      <c r="DZ80">
        <v>23.33229782390244</v>
      </c>
      <c r="EA80">
        <v>23.155154577644897</v>
      </c>
      <c r="EB80">
        <v>23.271456604067453</v>
      </c>
      <c r="EC80">
        <v>23.394818280900544</v>
      </c>
      <c r="ED80">
        <v>23.272055332078821</v>
      </c>
      <c r="EE80">
        <v>22.986918341420573</v>
      </c>
      <c r="EF80">
        <v>23.00869214782675</v>
      </c>
      <c r="EG80">
        <v>23.170574423546007</v>
      </c>
      <c r="EH80">
        <v>23.033511863351173</v>
      </c>
      <c r="EI80">
        <v>23.139504384091744</v>
      </c>
      <c r="EJ80">
        <v>23.0601488489073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23.294127432618325</v>
      </c>
      <c r="ER80">
        <v>24.839734458597437</v>
      </c>
      <c r="ES80">
        <v>24.707959254300139</v>
      </c>
      <c r="ET80">
        <v>24.7767299980523</v>
      </c>
      <c r="EU80">
        <v>24.754036369729892</v>
      </c>
      <c r="EV80">
        <v>24.594496898637718</v>
      </c>
      <c r="EW80">
        <v>24.889212953070142</v>
      </c>
      <c r="EX80">
        <v>24.724690880656595</v>
      </c>
      <c r="EY80">
        <v>24.308361399431679</v>
      </c>
      <c r="EZ80">
        <v>24.675470709320312</v>
      </c>
      <c r="FA80">
        <v>24.578675038992632</v>
      </c>
      <c r="FB80">
        <v>24.46613094633652</v>
      </c>
      <c r="FC80">
        <v>24.442984071947038</v>
      </c>
      <c r="FD80">
        <v>24.481679715166887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23.970433474440245</v>
      </c>
      <c r="FL80">
        <v>25.866044109976791</v>
      </c>
      <c r="FM80">
        <v>25.91451435618556</v>
      </c>
      <c r="FN80">
        <v>26.178418851882107</v>
      </c>
      <c r="FO80">
        <v>26.275212993685436</v>
      </c>
      <c r="FP80">
        <v>26.152969959260286</v>
      </c>
      <c r="FQ80">
        <v>26.218255028713838</v>
      </c>
      <c r="FR80">
        <v>26.298330733407767</v>
      </c>
      <c r="FS80">
        <v>25.756554428872331</v>
      </c>
      <c r="FT80">
        <v>25.890344799611636</v>
      </c>
      <c r="FU80">
        <v>26.029773977673493</v>
      </c>
      <c r="FV80">
        <v>26.080973017287224</v>
      </c>
      <c r="FW80">
        <v>25.972467774264079</v>
      </c>
      <c r="FX80">
        <v>25.961432228021799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26.786086472141097</v>
      </c>
      <c r="GG80">
        <v>27.596551364055482</v>
      </c>
      <c r="GH80">
        <v>27.499045759157557</v>
      </c>
      <c r="GI80">
        <v>27.404854107605171</v>
      </c>
      <c r="GJ80">
        <v>27.467804679692435</v>
      </c>
      <c r="GK80">
        <v>27.276606382433485</v>
      </c>
      <c r="GL80">
        <v>27.380238252288532</v>
      </c>
      <c r="GM80">
        <v>27.164750489925069</v>
      </c>
      <c r="GN80">
        <v>27.217947357494278</v>
      </c>
      <c r="GO80">
        <v>27.118777745031451</v>
      </c>
      <c r="GP80">
        <v>27.11766849750293</v>
      </c>
      <c r="GQ80">
        <v>27.200817101240599</v>
      </c>
      <c r="GR80">
        <v>27.047409572051155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26.459117367802165</v>
      </c>
      <c r="HA80">
        <v>28.699099088098844</v>
      </c>
      <c r="HB80">
        <v>28.842723155761806</v>
      </c>
      <c r="HC80">
        <v>28.879830222894114</v>
      </c>
      <c r="HD80">
        <v>28.885074707296258</v>
      </c>
      <c r="HE80">
        <v>28.904284698846936</v>
      </c>
      <c r="HF80">
        <v>28.990783444016532</v>
      </c>
      <c r="HG80">
        <v>28.728956201336693</v>
      </c>
      <c r="HH80">
        <v>28.665383946911767</v>
      </c>
      <c r="HI80">
        <v>28.768350836063156</v>
      </c>
      <c r="HJ80">
        <v>28.690801827876538</v>
      </c>
      <c r="HK80">
        <v>28.845214010590837</v>
      </c>
      <c r="HL80">
        <v>28.911348053095345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27.411075788685185</v>
      </c>
      <c r="HU80">
        <v>29.585753138427808</v>
      </c>
      <c r="HV80">
        <v>30.339773505529752</v>
      </c>
      <c r="HW80">
        <v>30.36362376410808</v>
      </c>
      <c r="HX80">
        <v>30.558800507876285</v>
      </c>
      <c r="HY80">
        <v>30.547277893460109</v>
      </c>
      <c r="HZ80">
        <v>30.265418233766539</v>
      </c>
      <c r="IA80">
        <v>30.015059780752377</v>
      </c>
      <c r="IB80">
        <v>29.790754290920287</v>
      </c>
      <c r="IC80">
        <v>30.133050142517593</v>
      </c>
      <c r="ID80">
        <v>30.0699874275127</v>
      </c>
      <c r="IE80">
        <v>29.758415730551263</v>
      </c>
      <c r="IF80">
        <v>30.063884451378637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29.555662243640143</v>
      </c>
      <c r="IP80">
        <v>31.587482147251013</v>
      </c>
      <c r="IQ80">
        <v>31.459127218230218</v>
      </c>
      <c r="IR80">
        <v>31.343803804794753</v>
      </c>
      <c r="IS80">
        <v>31.626180843323372</v>
      </c>
      <c r="IT80">
        <v>31.541328013070121</v>
      </c>
      <c r="IU80">
        <v>31.410901352888406</v>
      </c>
      <c r="IV80">
        <v>31.261246749458</v>
      </c>
      <c r="IW80">
        <v>31.335712671453518</v>
      </c>
      <c r="IX80">
        <v>31.271971419824375</v>
      </c>
      <c r="IY80">
        <v>31.209822234273059</v>
      </c>
      <c r="IZ80">
        <v>31.443793249405612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30.425172745709997</v>
      </c>
      <c r="JJ80">
        <v>32.544139728052976</v>
      </c>
      <c r="JK80">
        <v>33.058123664005564</v>
      </c>
      <c r="JL80">
        <v>32.805906804878184</v>
      </c>
      <c r="JM80">
        <v>33.258747035799821</v>
      </c>
      <c r="JN80">
        <v>33.141849106483221</v>
      </c>
      <c r="JO80">
        <v>32.689766261249112</v>
      </c>
      <c r="JP80">
        <v>32.951055846546851</v>
      </c>
      <c r="JQ80">
        <v>32.647487974477855</v>
      </c>
      <c r="JR80">
        <v>32.718298955358172</v>
      </c>
      <c r="JS80">
        <v>32.883294979692351</v>
      </c>
      <c r="JT80">
        <v>32.979176374800609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32.879984181423517</v>
      </c>
      <c r="KE80">
        <v>34.492774287757548</v>
      </c>
      <c r="KF80">
        <v>34.498424796821816</v>
      </c>
      <c r="KG80">
        <v>34.755412124258385</v>
      </c>
      <c r="KH80">
        <v>34.59037096599625</v>
      </c>
      <c r="KI80">
        <v>34.244274631271779</v>
      </c>
      <c r="KJ80">
        <v>34.138340748207675</v>
      </c>
      <c r="KK80">
        <v>33.96784958987206</v>
      </c>
      <c r="KL80">
        <v>34.246287202562691</v>
      </c>
      <c r="KM80">
        <v>34.262163054044841</v>
      </c>
      <c r="KN80">
        <v>34.1046310594988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32.985713869118165</v>
      </c>
      <c r="KY80">
        <v>35.358177775843565</v>
      </c>
      <c r="KZ80">
        <v>35.470461641763784</v>
      </c>
      <c r="LA80">
        <v>35.487597017721328</v>
      </c>
      <c r="LB80">
        <v>35.486064790139856</v>
      </c>
      <c r="LC80">
        <v>35.087186261323353</v>
      </c>
      <c r="LD80">
        <v>35.582062642861075</v>
      </c>
      <c r="LE80">
        <v>35.221735762523686</v>
      </c>
      <c r="LF80">
        <v>35.409356474788403</v>
      </c>
      <c r="LG80">
        <v>35.666560801880721</v>
      </c>
      <c r="LH80">
        <v>35.535392222373297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34.797604413451253</v>
      </c>
      <c r="LT80">
        <v>37.139058060403734</v>
      </c>
      <c r="LU80">
        <v>37.368060639945796</v>
      </c>
      <c r="LV80">
        <v>37.492598660179844</v>
      </c>
      <c r="LW80">
        <v>36.768431101999028</v>
      </c>
      <c r="LX80">
        <v>36.609311328388102</v>
      </c>
      <c r="LY80">
        <v>37.397962518713776</v>
      </c>
      <c r="LZ80">
        <v>36.958756267383109</v>
      </c>
      <c r="MA80">
        <v>36.744691760017176</v>
      </c>
      <c r="MB80">
        <v>36.614994925295704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35.002661623393763</v>
      </c>
      <c r="MN80">
        <v>37.289029004956369</v>
      </c>
      <c r="MO80">
        <v>38.490925731504142</v>
      </c>
      <c r="MP80">
        <v>39.188152248801188</v>
      </c>
      <c r="MQ80">
        <v>38.250804494934776</v>
      </c>
      <c r="MR80">
        <v>38.210573661721</v>
      </c>
      <c r="MS80">
        <v>37.953474249009204</v>
      </c>
      <c r="MT80">
        <v>38.269099405452366</v>
      </c>
      <c r="MU80">
        <v>38.147480211125171</v>
      </c>
      <c r="MV80">
        <v>38.08813631515536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36.426615612328021</v>
      </c>
      <c r="NI80">
        <v>38.630810622365011</v>
      </c>
      <c r="NJ80">
        <v>39.938493900680619</v>
      </c>
      <c r="NK80">
        <v>39.483990073511571</v>
      </c>
      <c r="NL80">
        <v>39.453090689641712</v>
      </c>
      <c r="NM80">
        <v>39.541994605147927</v>
      </c>
      <c r="NN80">
        <v>39.75615936451662</v>
      </c>
      <c r="NO80">
        <v>39.500271047625368</v>
      </c>
      <c r="NP80">
        <v>39.780078946212846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38.134096311745118</v>
      </c>
      <c r="OD80">
        <v>40.4502806022915</v>
      </c>
      <c r="OE80">
        <v>41.199742843522621</v>
      </c>
      <c r="OF80">
        <v>40.891211757058002</v>
      </c>
      <c r="OG80">
        <v>40.798536458589481</v>
      </c>
      <c r="OH80">
        <v>40.921365027306813</v>
      </c>
      <c r="OI80">
        <v>40.904307728880504</v>
      </c>
      <c r="OJ80">
        <v>40.905089229941247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39.532948491006657</v>
      </c>
      <c r="OY80">
        <v>41.228187905597316</v>
      </c>
      <c r="OZ80">
        <v>42.620939794807398</v>
      </c>
      <c r="PA80">
        <v>42.506343572131797</v>
      </c>
      <c r="PB80">
        <v>42.352979937913489</v>
      </c>
      <c r="PC80">
        <v>42.581386203438164</v>
      </c>
      <c r="PD80">
        <v>42.295587758927368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38.575768593956333</v>
      </c>
      <c r="PT80">
        <v>42.784381505698619</v>
      </c>
      <c r="PU80">
        <v>43.336245496160117</v>
      </c>
      <c r="PV80">
        <v>44.374250303988262</v>
      </c>
      <c r="PW80">
        <v>43.817726579611744</v>
      </c>
      <c r="PX80">
        <v>43.891041866479441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27.343758448082969</v>
      </c>
      <c r="QN80">
        <v>40.966605662268684</v>
      </c>
      <c r="QO80">
        <v>43.843706474241614</v>
      </c>
      <c r="QP80">
        <v>45.034683886348276</v>
      </c>
      <c r="QQ80">
        <v>44.878322326904616</v>
      </c>
      <c r="QR80">
        <v>44.834227415307907</v>
      </c>
      <c r="QS80" s="102" t="s">
        <v>673</v>
      </c>
      <c r="QU80">
        <v>3</v>
      </c>
      <c r="QV80" s="35">
        <v>0.2</v>
      </c>
      <c r="QW80">
        <f>AO$67</f>
        <v>0</v>
      </c>
      <c r="QX80">
        <f t="shared" ref="QX80:RP80" si="78">AP$67</f>
        <v>0</v>
      </c>
      <c r="QY80">
        <f t="shared" si="78"/>
        <v>0</v>
      </c>
      <c r="QZ80">
        <f t="shared" si="78"/>
        <v>0</v>
      </c>
      <c r="RA80">
        <f t="shared" si="78"/>
        <v>0</v>
      </c>
      <c r="RB80">
        <f t="shared" si="78"/>
        <v>0</v>
      </c>
      <c r="RC80">
        <f t="shared" si="78"/>
        <v>0</v>
      </c>
      <c r="RD80">
        <f t="shared" si="78"/>
        <v>0</v>
      </c>
      <c r="RE80">
        <f t="shared" si="78"/>
        <v>0</v>
      </c>
      <c r="RF80">
        <f t="shared" si="78"/>
        <v>0</v>
      </c>
      <c r="RG80">
        <f t="shared" si="78"/>
        <v>0</v>
      </c>
      <c r="RH80">
        <f t="shared" si="78"/>
        <v>0</v>
      </c>
      <c r="RI80">
        <f t="shared" si="78"/>
        <v>0</v>
      </c>
      <c r="RJ80">
        <f t="shared" si="78"/>
        <v>0</v>
      </c>
      <c r="RK80">
        <f t="shared" si="78"/>
        <v>0</v>
      </c>
      <c r="RL80">
        <f t="shared" si="78"/>
        <v>0</v>
      </c>
      <c r="RM80">
        <f t="shared" si="78"/>
        <v>0</v>
      </c>
      <c r="RN80">
        <f t="shared" si="78"/>
        <v>0</v>
      </c>
      <c r="RO80">
        <f t="shared" si="78"/>
        <v>0</v>
      </c>
      <c r="RP80">
        <f t="shared" si="78"/>
        <v>0</v>
      </c>
      <c r="RR80">
        <f t="shared" si="77"/>
        <v>8.0095799999999997</v>
      </c>
      <c r="RS80" s="35">
        <v>0.2</v>
      </c>
      <c r="RT80">
        <f>0.99*RD80+0.01*RE80</f>
        <v>0</v>
      </c>
    </row>
    <row r="81" spans="1:488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 s="102" t="s">
        <v>674</v>
      </c>
      <c r="QU81">
        <v>4</v>
      </c>
      <c r="QV81" s="35">
        <v>0.25</v>
      </c>
      <c r="QW81">
        <f>BI$67</f>
        <v>0</v>
      </c>
      <c r="QX81">
        <f t="shared" ref="QX81:RP81" si="79">BJ$67</f>
        <v>0</v>
      </c>
      <c r="QY81">
        <f t="shared" si="79"/>
        <v>0</v>
      </c>
      <c r="QZ81">
        <f t="shared" si="79"/>
        <v>0</v>
      </c>
      <c r="RA81">
        <f t="shared" si="79"/>
        <v>0</v>
      </c>
      <c r="RB81">
        <f t="shared" si="79"/>
        <v>0</v>
      </c>
      <c r="RC81">
        <f t="shared" si="79"/>
        <v>0</v>
      </c>
      <c r="RD81">
        <f t="shared" si="79"/>
        <v>0</v>
      </c>
      <c r="RE81">
        <f t="shared" si="79"/>
        <v>0</v>
      </c>
      <c r="RF81">
        <f t="shared" si="79"/>
        <v>0</v>
      </c>
      <c r="RG81">
        <f t="shared" si="79"/>
        <v>0</v>
      </c>
      <c r="RH81">
        <f t="shared" si="79"/>
        <v>0</v>
      </c>
      <c r="RI81">
        <f t="shared" si="79"/>
        <v>0</v>
      </c>
      <c r="RJ81">
        <f t="shared" si="79"/>
        <v>0</v>
      </c>
      <c r="RK81">
        <f t="shared" si="79"/>
        <v>0</v>
      </c>
      <c r="RL81">
        <f t="shared" si="79"/>
        <v>0</v>
      </c>
      <c r="RM81">
        <f t="shared" si="79"/>
        <v>0</v>
      </c>
      <c r="RN81">
        <f t="shared" si="79"/>
        <v>0</v>
      </c>
      <c r="RO81">
        <f t="shared" si="79"/>
        <v>0</v>
      </c>
      <c r="RP81">
        <f t="shared" si="79"/>
        <v>0</v>
      </c>
      <c r="RR81">
        <f t="shared" si="77"/>
        <v>8.6069250000000004</v>
      </c>
      <c r="RS81" s="35">
        <v>0.25</v>
      </c>
      <c r="RT81">
        <f>0.39*RD81+0.61*RE81</f>
        <v>0</v>
      </c>
    </row>
    <row r="82" spans="1:488" x14ac:dyDescent="0.3">
      <c r="A82">
        <v>0</v>
      </c>
      <c r="B82">
        <v>0</v>
      </c>
      <c r="C82">
        <v>0.12158448346889034</v>
      </c>
      <c r="D82">
        <v>0.12199656802034647</v>
      </c>
      <c r="E82">
        <v>0.12169303350339891</v>
      </c>
      <c r="F82">
        <v>0.12201533471209865</v>
      </c>
      <c r="G82">
        <v>0.12191835021691956</v>
      </c>
      <c r="H82">
        <v>0.12348300745333572</v>
      </c>
      <c r="I82">
        <v>0.12326377206558572</v>
      </c>
      <c r="J82">
        <v>0.12214812443052928</v>
      </c>
      <c r="K82">
        <v>0.12182517544113532</v>
      </c>
      <c r="L82">
        <v>0.1215558587990518</v>
      </c>
      <c r="M82">
        <v>0.12288261804219067</v>
      </c>
      <c r="N82">
        <v>0.12243955718805397</v>
      </c>
      <c r="O82">
        <v>0.12035078844757142</v>
      </c>
      <c r="P82">
        <v>0.11978616035496767</v>
      </c>
      <c r="Q82">
        <v>0.12161844703217768</v>
      </c>
      <c r="R82">
        <v>0.12136485369046279</v>
      </c>
      <c r="S82">
        <v>0.12182538153391251</v>
      </c>
      <c r="T82">
        <v>0.12145174394040825</v>
      </c>
      <c r="U82">
        <v>0</v>
      </c>
      <c r="V82">
        <v>0</v>
      </c>
      <c r="W82">
        <v>0</v>
      </c>
      <c r="X82">
        <v>0.18263445185027874</v>
      </c>
      <c r="Y82">
        <v>0.1828514200498596</v>
      </c>
      <c r="Z82">
        <v>0.18206827415234503</v>
      </c>
      <c r="AA82">
        <v>0.18190368773513479</v>
      </c>
      <c r="AB82">
        <v>0.18358109453699395</v>
      </c>
      <c r="AC82">
        <v>0.18319810956691282</v>
      </c>
      <c r="AD82">
        <v>0.18239242537664949</v>
      </c>
      <c r="AE82">
        <v>0.182991255033705</v>
      </c>
      <c r="AF82">
        <v>0.18299925099643036</v>
      </c>
      <c r="AG82">
        <v>0.1823497561479395</v>
      </c>
      <c r="AH82">
        <v>0.18449838496088034</v>
      </c>
      <c r="AI82">
        <v>0.18184208524750084</v>
      </c>
      <c r="AJ82">
        <v>0.18135390099728232</v>
      </c>
      <c r="AK82">
        <v>0.18121378094002255</v>
      </c>
      <c r="AL82">
        <v>0.18099537992930728</v>
      </c>
      <c r="AM82">
        <v>0.18053399203458953</v>
      </c>
      <c r="AN82">
        <v>0.18142792650472761</v>
      </c>
      <c r="AO82">
        <v>0</v>
      </c>
      <c r="AP82">
        <v>0</v>
      </c>
      <c r="AQ82">
        <v>0</v>
      </c>
      <c r="AR82">
        <v>0</v>
      </c>
      <c r="AS82">
        <v>0.24378043398956833</v>
      </c>
      <c r="AT82">
        <v>0.24387362119566475</v>
      </c>
      <c r="AU82">
        <v>0.24435368376602867</v>
      </c>
      <c r="AV82">
        <v>0.2441879142244541</v>
      </c>
      <c r="AW82">
        <v>0.24435107422472019</v>
      </c>
      <c r="AX82">
        <v>0.24371173395917933</v>
      </c>
      <c r="AY82">
        <v>0.24394548016248407</v>
      </c>
      <c r="AZ82">
        <v>0.24426591610112972</v>
      </c>
      <c r="BA82">
        <v>0.24392325632193135</v>
      </c>
      <c r="BB82">
        <v>0.24408497956812841</v>
      </c>
      <c r="BC82">
        <v>0.24309721831361578</v>
      </c>
      <c r="BD82">
        <v>0.24056110677727996</v>
      </c>
      <c r="BE82">
        <v>0.24188464220527514</v>
      </c>
      <c r="BF82">
        <v>0.24128307948865213</v>
      </c>
      <c r="BG82">
        <v>0.24156773115745814</v>
      </c>
      <c r="BH82">
        <v>0.2419241775836416</v>
      </c>
      <c r="BI82">
        <v>0</v>
      </c>
      <c r="BJ82">
        <v>0</v>
      </c>
      <c r="BK82">
        <v>0</v>
      </c>
      <c r="BL82">
        <v>0</v>
      </c>
      <c r="BM82">
        <v>0.30462539951098278</v>
      </c>
      <c r="BN82">
        <v>0.30492089620393498</v>
      </c>
      <c r="BO82">
        <v>0.30520024831355735</v>
      </c>
      <c r="BP82">
        <v>0.30616839267471746</v>
      </c>
      <c r="BQ82">
        <v>0.30491496811740648</v>
      </c>
      <c r="BR82">
        <v>0.30423675755803203</v>
      </c>
      <c r="BS82">
        <v>0.30531348436459926</v>
      </c>
      <c r="BT82">
        <v>0.30528343871528507</v>
      </c>
      <c r="BU82">
        <v>0.30577347145041123</v>
      </c>
      <c r="BV82">
        <v>0.3047189532278255</v>
      </c>
      <c r="BW82">
        <v>0.30158254536898332</v>
      </c>
      <c r="BX82">
        <v>0.30292344396792581</v>
      </c>
      <c r="BY82">
        <v>0.30163836144406758</v>
      </c>
      <c r="BZ82">
        <v>0.30134657545530713</v>
      </c>
      <c r="CA82">
        <v>0.30273067478593879</v>
      </c>
      <c r="CB82">
        <v>0.30187921056751787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0.36557265424435403</v>
      </c>
      <c r="CI82">
        <v>0.36560471637855829</v>
      </c>
      <c r="CJ82">
        <v>0.3657698540240954</v>
      </c>
      <c r="CK82">
        <v>0.36666378752527412</v>
      </c>
      <c r="CL82">
        <v>0.36587938438137996</v>
      </c>
      <c r="CM82">
        <v>0.36472540449315488</v>
      </c>
      <c r="CN82">
        <v>0.36664608802591592</v>
      </c>
      <c r="CO82">
        <v>0.36700171968372453</v>
      </c>
      <c r="CP82">
        <v>0.36750117623719769</v>
      </c>
      <c r="CQ82">
        <v>0.36253611625164295</v>
      </c>
      <c r="CR82">
        <v>0.36125873495210326</v>
      </c>
      <c r="CS82">
        <v>0.36273984034603418</v>
      </c>
      <c r="CT82">
        <v>0.36343317047803891</v>
      </c>
      <c r="CU82">
        <v>0.36389464690518158</v>
      </c>
      <c r="CV82">
        <v>0.36364757708984252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0.4002218747921395</v>
      </c>
      <c r="DC82">
        <v>0.4032710126546929</v>
      </c>
      <c r="DD82">
        <v>0.40211710980231485</v>
      </c>
      <c r="DE82">
        <v>0.40263638389086809</v>
      </c>
      <c r="DF82">
        <v>0.40285930974527112</v>
      </c>
      <c r="DG82">
        <v>0.4033185380553389</v>
      </c>
      <c r="DH82">
        <v>0.40358677317297292</v>
      </c>
      <c r="DI82">
        <v>0.40215184690941902</v>
      </c>
      <c r="DJ82">
        <v>0.40354645607907247</v>
      </c>
      <c r="DK82">
        <v>0.39874566538448925</v>
      </c>
      <c r="DL82">
        <v>0.39889539414560732</v>
      </c>
      <c r="DM82">
        <v>0.40124393513924755</v>
      </c>
      <c r="DN82">
        <v>0.39979802129972858</v>
      </c>
      <c r="DO82">
        <v>0.39761155332285386</v>
      </c>
      <c r="DP82">
        <v>0.4008912058783462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0.45134896773601085</v>
      </c>
      <c r="DX82">
        <v>0.45169148511105711</v>
      </c>
      <c r="DY82">
        <v>0.45135431138115045</v>
      </c>
      <c r="DZ82">
        <v>0.4506460096622979</v>
      </c>
      <c r="EA82">
        <v>0.45185766471669497</v>
      </c>
      <c r="EB82">
        <v>0.45281113127608363</v>
      </c>
      <c r="EC82">
        <v>0.45145635397597705</v>
      </c>
      <c r="ED82">
        <v>0.45104778609021101</v>
      </c>
      <c r="EE82">
        <v>0.44747702454987515</v>
      </c>
      <c r="EF82">
        <v>0.44794274845295662</v>
      </c>
      <c r="EG82">
        <v>0.44613368293110589</v>
      </c>
      <c r="EH82">
        <v>0.44761612096507941</v>
      </c>
      <c r="EI82">
        <v>0.44687784373288308</v>
      </c>
      <c r="EJ82">
        <v>0.44675462899009882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0.48590756914133731</v>
      </c>
      <c r="ER82">
        <v>0.4882772070078108</v>
      </c>
      <c r="ES82">
        <v>0.48921995818082986</v>
      </c>
      <c r="ET82">
        <v>0.4888582717308993</v>
      </c>
      <c r="EU82">
        <v>0.48580704391111484</v>
      </c>
      <c r="EV82">
        <v>0.48746984380223607</v>
      </c>
      <c r="EW82">
        <v>0.48652013718489473</v>
      </c>
      <c r="EX82">
        <v>0.48789861735741141</v>
      </c>
      <c r="EY82">
        <v>0.48457245610263433</v>
      </c>
      <c r="EZ82">
        <v>0.48342744397513016</v>
      </c>
      <c r="FA82">
        <v>0.48400403388979096</v>
      </c>
      <c r="FB82">
        <v>0.48316778336683425</v>
      </c>
      <c r="FC82">
        <v>0.48266248813903662</v>
      </c>
      <c r="FD82">
        <v>0.48539022211866995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0.51981573453220087</v>
      </c>
      <c r="FL82">
        <v>0.52297521244237799</v>
      </c>
      <c r="FM82">
        <v>0.52314924227586146</v>
      </c>
      <c r="FN82">
        <v>0.52447788980983046</v>
      </c>
      <c r="FO82">
        <v>0.52397535884684066</v>
      </c>
      <c r="FP82">
        <v>0.52273869012105656</v>
      </c>
      <c r="FQ82">
        <v>0.5242320522183519</v>
      </c>
      <c r="FR82">
        <v>0.5255299667498432</v>
      </c>
      <c r="FS82">
        <v>0.51929490422553248</v>
      </c>
      <c r="FT82">
        <v>0.51922638370465279</v>
      </c>
      <c r="FU82">
        <v>0.51960521324331599</v>
      </c>
      <c r="FV82">
        <v>0.52063685872424126</v>
      </c>
      <c r="FW82">
        <v>0.52028262466460529</v>
      </c>
      <c r="FX82">
        <v>0.51796463884243793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0.57258830527414861</v>
      </c>
      <c r="GG82">
        <v>0.57231422908920737</v>
      </c>
      <c r="GH82">
        <v>0.57495336076987147</v>
      </c>
      <c r="GI82">
        <v>0.57332164217323478</v>
      </c>
      <c r="GJ82">
        <v>0.57375863819653905</v>
      </c>
      <c r="GK82">
        <v>0.57568168283248711</v>
      </c>
      <c r="GL82">
        <v>0.5742839934040157</v>
      </c>
      <c r="GM82">
        <v>0.56525082662308079</v>
      </c>
      <c r="GN82">
        <v>0.56741430157898376</v>
      </c>
      <c r="GO82">
        <v>0.57073108519615612</v>
      </c>
      <c r="GP82">
        <v>0.5703476704743855</v>
      </c>
      <c r="GQ82">
        <v>0.56587822486610773</v>
      </c>
      <c r="GR82">
        <v>0.56694425355766598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0.61546943196283366</v>
      </c>
      <c r="HA82">
        <v>0.60850951054158831</v>
      </c>
      <c r="HB82">
        <v>0.60885365965997951</v>
      </c>
      <c r="HC82">
        <v>0.60891686882686957</v>
      </c>
      <c r="HD82">
        <v>0.61079376876967839</v>
      </c>
      <c r="HE82">
        <v>0.61143615980226751</v>
      </c>
      <c r="HF82">
        <v>0.6116200703940744</v>
      </c>
      <c r="HG82">
        <v>0.60325196143967275</v>
      </c>
      <c r="HH82">
        <v>0.60567559987211617</v>
      </c>
      <c r="HI82">
        <v>0.6023439562127737</v>
      </c>
      <c r="HJ82">
        <v>0.60453794703770336</v>
      </c>
      <c r="HK82">
        <v>0.60286286085405072</v>
      </c>
      <c r="HL82">
        <v>0.60353872481180493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0.64596459311167376</v>
      </c>
      <c r="HU82">
        <v>0.64926158324641237</v>
      </c>
      <c r="HV82">
        <v>0.6476618604172133</v>
      </c>
      <c r="HW82">
        <v>0.64664007283336533</v>
      </c>
      <c r="HX82">
        <v>0.64705938260441609</v>
      </c>
      <c r="HY82">
        <v>0.64886921160557709</v>
      </c>
      <c r="HZ82">
        <v>0.64718409671790544</v>
      </c>
      <c r="IA82">
        <v>0.63991605790566242</v>
      </c>
      <c r="IB82">
        <v>0.64134000922958201</v>
      </c>
      <c r="IC82">
        <v>0.64249583056331294</v>
      </c>
      <c r="ID82">
        <v>0.64053613099860907</v>
      </c>
      <c r="IE82">
        <v>0.63877740099210512</v>
      </c>
      <c r="IF82">
        <v>0.63932068142035747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0.69883596594574449</v>
      </c>
      <c r="IP82">
        <v>0.69794804369307117</v>
      </c>
      <c r="IQ82">
        <v>0.69713834589649126</v>
      </c>
      <c r="IR82">
        <v>0.69574485640530159</v>
      </c>
      <c r="IS82">
        <v>0.69425125506461816</v>
      </c>
      <c r="IT82">
        <v>0.69500360814538042</v>
      </c>
      <c r="IU82">
        <v>0.68851397726541519</v>
      </c>
      <c r="IV82">
        <v>0.68856153100314599</v>
      </c>
      <c r="IW82">
        <v>0.68735657534648653</v>
      </c>
      <c r="IX82">
        <v>0.68815468098119681</v>
      </c>
      <c r="IY82">
        <v>0.68799204058571517</v>
      </c>
      <c r="IZ82">
        <v>0.68808487268876295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0.7271324968589109</v>
      </c>
      <c r="JJ82">
        <v>0.73098282617866683</v>
      </c>
      <c r="JK82">
        <v>0.73272978200512895</v>
      </c>
      <c r="JL82">
        <v>0.73093552722308774</v>
      </c>
      <c r="JM82">
        <v>0.73188885632194511</v>
      </c>
      <c r="JN82">
        <v>0.73084799802893874</v>
      </c>
      <c r="JO82">
        <v>0.72653803969104758</v>
      </c>
      <c r="JP82">
        <v>0.72451711478376912</v>
      </c>
      <c r="JQ82">
        <v>0.72468707790929976</v>
      </c>
      <c r="JR82">
        <v>0.72611721060523582</v>
      </c>
      <c r="JS82">
        <v>0.72538848949477275</v>
      </c>
      <c r="JT82">
        <v>0.72594254278216541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0.76171404555140976</v>
      </c>
      <c r="KE82">
        <v>0.77112405705289189</v>
      </c>
      <c r="KF82">
        <v>0.76948249430256199</v>
      </c>
      <c r="KG82">
        <v>0.76878391627452858</v>
      </c>
      <c r="KH82">
        <v>0.76719815588999696</v>
      </c>
      <c r="KI82">
        <v>0.76106772668665956</v>
      </c>
      <c r="KJ82">
        <v>0.76122285390199007</v>
      </c>
      <c r="KK82">
        <v>0.76140252605127523</v>
      </c>
      <c r="KL82">
        <v>0.76000522174884722</v>
      </c>
      <c r="KM82">
        <v>0.76011705850011246</v>
      </c>
      <c r="KN82">
        <v>0.76077698351213396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0.82225702808642331</v>
      </c>
      <c r="KY82">
        <v>0.81549655522398312</v>
      </c>
      <c r="KZ82">
        <v>0.81777528986005066</v>
      </c>
      <c r="LA82">
        <v>0.81900572782198977</v>
      </c>
      <c r="LB82">
        <v>0.81719567142988014</v>
      </c>
      <c r="LC82">
        <v>0.80945630538502011</v>
      </c>
      <c r="LD82">
        <v>0.80955056380737345</v>
      </c>
      <c r="LE82">
        <v>0.81061263440762898</v>
      </c>
      <c r="LF82">
        <v>0.80877174732943091</v>
      </c>
      <c r="LG82">
        <v>0.80911684158446262</v>
      </c>
      <c r="LH82">
        <v>0.8088470743444387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0.85031812821550024</v>
      </c>
      <c r="LT82">
        <v>0.85170243947681501</v>
      </c>
      <c r="LU82">
        <v>0.85490650482588548</v>
      </c>
      <c r="LV82">
        <v>0.854743860047397</v>
      </c>
      <c r="LW82">
        <v>0.84631987571063405</v>
      </c>
      <c r="LX82">
        <v>0.84494122754039469</v>
      </c>
      <c r="LY82">
        <v>0.84519742262966813</v>
      </c>
      <c r="LZ82">
        <v>0.84413094928835397</v>
      </c>
      <c r="MA82">
        <v>0.84651698113670515</v>
      </c>
      <c r="MB82">
        <v>0.84568943455779688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0.87479435512587278</v>
      </c>
      <c r="MN82">
        <v>0.88876878544805882</v>
      </c>
      <c r="MO82">
        <v>0.8896479858193459</v>
      </c>
      <c r="MP82">
        <v>0.8882337010641973</v>
      </c>
      <c r="MQ82">
        <v>0.88201316007034181</v>
      </c>
      <c r="MR82">
        <v>0.88270527293152534</v>
      </c>
      <c r="MS82">
        <v>0.88099492538011115</v>
      </c>
      <c r="MT82">
        <v>0.88422137041497495</v>
      </c>
      <c r="MU82">
        <v>0.8817580358033632</v>
      </c>
      <c r="MV82">
        <v>0.88011864658845929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0.93126110042977517</v>
      </c>
      <c r="NI82">
        <v>0.94072052020320907</v>
      </c>
      <c r="NJ82">
        <v>0.93835085856753597</v>
      </c>
      <c r="NK82">
        <v>0.9297598563626458</v>
      </c>
      <c r="NL82">
        <v>0.9304620954972298</v>
      </c>
      <c r="NM82">
        <v>0.93201410456433709</v>
      </c>
      <c r="NN82">
        <v>0.93060009971140034</v>
      </c>
      <c r="NO82">
        <v>0.92969606342501165</v>
      </c>
      <c r="NP82">
        <v>0.9301191076473696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0.96809298102313635</v>
      </c>
      <c r="OD82">
        <v>0.97577520368787207</v>
      </c>
      <c r="OE82">
        <v>0.96625857327804276</v>
      </c>
      <c r="OF82">
        <v>0.96634557980850988</v>
      </c>
      <c r="OG82">
        <v>0.96400773246227101</v>
      </c>
      <c r="OH82">
        <v>0.96741897591614523</v>
      </c>
      <c r="OI82">
        <v>0.96637275435546455</v>
      </c>
      <c r="OJ82">
        <v>0.96792993346750833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1.0091635976749342</v>
      </c>
      <c r="OY82">
        <v>0.99948555566548358</v>
      </c>
      <c r="OZ82">
        <v>1.0027028510756504</v>
      </c>
      <c r="PA82">
        <v>1.003207977412065</v>
      </c>
      <c r="PB82">
        <v>1.0048880856274629</v>
      </c>
      <c r="PC82">
        <v>1.0040665825183688</v>
      </c>
      <c r="PD82">
        <v>1.0027690952900168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1.0066806494438019</v>
      </c>
      <c r="PT82">
        <v>1.0480755220809035</v>
      </c>
      <c r="PU82">
        <v>1.0516750399015331</v>
      </c>
      <c r="PV82">
        <v>1.0497667992655531</v>
      </c>
      <c r="PW82">
        <v>1.0503804235417147</v>
      </c>
      <c r="PX82">
        <v>1.0501343672416339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0.73200000000000831</v>
      </c>
      <c r="QN82">
        <v>1.0603642018404462</v>
      </c>
      <c r="QO82">
        <v>1.0838475868305235</v>
      </c>
      <c r="QP82">
        <v>1.0859426341905256</v>
      </c>
      <c r="QQ82">
        <v>1.0901800380491407</v>
      </c>
      <c r="QR82">
        <v>1.0861203729854527</v>
      </c>
      <c r="QS82" s="102" t="s">
        <v>675</v>
      </c>
      <c r="QU82">
        <v>5</v>
      </c>
      <c r="QV82" s="35">
        <v>0.3</v>
      </c>
      <c r="QW82">
        <f>CC$67</f>
        <v>0</v>
      </c>
      <c r="QX82">
        <f t="shared" ref="QX82:RP82" si="80">CD$67</f>
        <v>0</v>
      </c>
      <c r="QY82">
        <f t="shared" si="80"/>
        <v>0</v>
      </c>
      <c r="QZ82">
        <f t="shared" si="80"/>
        <v>0</v>
      </c>
      <c r="RA82">
        <f t="shared" si="80"/>
        <v>0</v>
      </c>
      <c r="RB82">
        <f t="shared" si="80"/>
        <v>0</v>
      </c>
      <c r="RC82">
        <f t="shared" si="80"/>
        <v>0</v>
      </c>
      <c r="RD82">
        <f t="shared" si="80"/>
        <v>0</v>
      </c>
      <c r="RE82">
        <f t="shared" si="80"/>
        <v>0</v>
      </c>
      <c r="RF82">
        <f t="shared" si="80"/>
        <v>0</v>
      </c>
      <c r="RG82">
        <f t="shared" si="80"/>
        <v>0</v>
      </c>
      <c r="RH82">
        <f t="shared" si="80"/>
        <v>0</v>
      </c>
      <c r="RI82">
        <f t="shared" si="80"/>
        <v>0</v>
      </c>
      <c r="RJ82">
        <f t="shared" si="80"/>
        <v>0</v>
      </c>
      <c r="RK82">
        <f t="shared" si="80"/>
        <v>0</v>
      </c>
      <c r="RL82">
        <f t="shared" si="80"/>
        <v>0</v>
      </c>
      <c r="RM82">
        <f t="shared" si="80"/>
        <v>0</v>
      </c>
      <c r="RN82">
        <f t="shared" si="80"/>
        <v>0</v>
      </c>
      <c r="RO82">
        <f t="shared" si="80"/>
        <v>0</v>
      </c>
      <c r="RP82">
        <f t="shared" si="80"/>
        <v>0</v>
      </c>
      <c r="RR82">
        <f t="shared" si="77"/>
        <v>9.2042699999999993</v>
      </c>
      <c r="RS82" s="35">
        <v>0.3</v>
      </c>
      <c r="RT82">
        <f>0.8*RE82+0.2*RF82</f>
        <v>0</v>
      </c>
    </row>
    <row r="83" spans="1:488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 s="102" t="s">
        <v>676</v>
      </c>
      <c r="QU83">
        <v>6</v>
      </c>
      <c r="QV83" s="35">
        <v>0.33299999999999996</v>
      </c>
      <c r="QW83">
        <f>CW$67</f>
        <v>0</v>
      </c>
      <c r="QX83">
        <f t="shared" ref="QX83:RP83" si="81">CX$67</f>
        <v>0</v>
      </c>
      <c r="QY83">
        <f t="shared" si="81"/>
        <v>0</v>
      </c>
      <c r="QZ83">
        <f t="shared" si="81"/>
        <v>0</v>
      </c>
      <c r="RA83">
        <f t="shared" si="81"/>
        <v>0</v>
      </c>
      <c r="RB83">
        <f t="shared" si="81"/>
        <v>0</v>
      </c>
      <c r="RC83">
        <f t="shared" si="81"/>
        <v>0</v>
      </c>
      <c r="RD83">
        <f t="shared" si="81"/>
        <v>0</v>
      </c>
      <c r="RE83">
        <f t="shared" si="81"/>
        <v>0</v>
      </c>
      <c r="RF83">
        <f t="shared" si="81"/>
        <v>0</v>
      </c>
      <c r="RG83">
        <f t="shared" si="81"/>
        <v>0</v>
      </c>
      <c r="RH83">
        <f t="shared" si="81"/>
        <v>0</v>
      </c>
      <c r="RI83">
        <f t="shared" si="81"/>
        <v>0</v>
      </c>
      <c r="RJ83">
        <f t="shared" si="81"/>
        <v>0</v>
      </c>
      <c r="RK83">
        <f t="shared" si="81"/>
        <v>0</v>
      </c>
      <c r="RL83">
        <f t="shared" si="81"/>
        <v>0</v>
      </c>
      <c r="RM83">
        <f t="shared" si="81"/>
        <v>0</v>
      </c>
      <c r="RN83">
        <f t="shared" si="81"/>
        <v>0</v>
      </c>
      <c r="RO83">
        <f t="shared" si="81"/>
        <v>0</v>
      </c>
      <c r="RP83">
        <f t="shared" si="81"/>
        <v>0</v>
      </c>
      <c r="RR83">
        <f t="shared" si="77"/>
        <v>9.5985177000000004</v>
      </c>
      <c r="RS83" s="35">
        <v>0.33299999999999996</v>
      </c>
      <c r="RT83">
        <f>0.4*RE83+0.6*RF83</f>
        <v>0</v>
      </c>
    </row>
    <row r="84" spans="1:488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 s="102" t="s">
        <v>677</v>
      </c>
      <c r="QU84">
        <v>7</v>
      </c>
      <c r="QV84" s="35">
        <v>0.36599999999999999</v>
      </c>
      <c r="QW84">
        <f>DQ$67</f>
        <v>0</v>
      </c>
      <c r="QX84">
        <f t="shared" ref="QX84:RP84" si="82">DR$67</f>
        <v>0</v>
      </c>
      <c r="QY84">
        <f t="shared" si="82"/>
        <v>0</v>
      </c>
      <c r="QZ84">
        <f t="shared" si="82"/>
        <v>0</v>
      </c>
      <c r="RA84">
        <f t="shared" si="82"/>
        <v>0</v>
      </c>
      <c r="RB84">
        <f t="shared" si="82"/>
        <v>0</v>
      </c>
      <c r="RC84">
        <f t="shared" si="82"/>
        <v>0</v>
      </c>
      <c r="RD84">
        <f t="shared" si="82"/>
        <v>0</v>
      </c>
      <c r="RE84">
        <f t="shared" si="82"/>
        <v>0</v>
      </c>
      <c r="RF84">
        <f t="shared" si="82"/>
        <v>0</v>
      </c>
      <c r="RG84">
        <f t="shared" si="82"/>
        <v>0</v>
      </c>
      <c r="RH84">
        <f t="shared" si="82"/>
        <v>0</v>
      </c>
      <c r="RI84">
        <f t="shared" si="82"/>
        <v>0</v>
      </c>
      <c r="RJ84">
        <f t="shared" si="82"/>
        <v>0</v>
      </c>
      <c r="RK84">
        <f t="shared" si="82"/>
        <v>0</v>
      </c>
      <c r="RL84">
        <f t="shared" si="82"/>
        <v>0</v>
      </c>
      <c r="RM84">
        <f t="shared" si="82"/>
        <v>0</v>
      </c>
      <c r="RN84">
        <f t="shared" si="82"/>
        <v>0</v>
      </c>
      <c r="RO84">
        <f t="shared" si="82"/>
        <v>0</v>
      </c>
      <c r="RP84">
        <f t="shared" si="82"/>
        <v>0</v>
      </c>
      <c r="RR84">
        <f t="shared" si="77"/>
        <v>9.9927654000000015</v>
      </c>
      <c r="RS84" s="35">
        <v>0.36599999999999999</v>
      </c>
      <c r="RT84">
        <f>0.01*RE84+0.99*RF84</f>
        <v>0</v>
      </c>
    </row>
    <row r="85" spans="1:488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 s="102" t="s">
        <v>678</v>
      </c>
      <c r="QU85">
        <v>8</v>
      </c>
      <c r="QV85" s="35">
        <v>0.4</v>
      </c>
      <c r="QW85">
        <f>EK$67</f>
        <v>0</v>
      </c>
      <c r="QX85">
        <f t="shared" ref="QX85:RP85" si="83">EL$67</f>
        <v>0</v>
      </c>
      <c r="QY85">
        <f t="shared" si="83"/>
        <v>0</v>
      </c>
      <c r="QZ85">
        <f t="shared" si="83"/>
        <v>0</v>
      </c>
      <c r="RA85">
        <f t="shared" si="83"/>
        <v>0</v>
      </c>
      <c r="RB85">
        <f t="shared" si="83"/>
        <v>0</v>
      </c>
      <c r="RC85">
        <f t="shared" si="83"/>
        <v>0</v>
      </c>
      <c r="RD85">
        <f t="shared" si="83"/>
        <v>0</v>
      </c>
      <c r="RE85">
        <f t="shared" si="83"/>
        <v>0</v>
      </c>
      <c r="RF85">
        <f t="shared" si="83"/>
        <v>0</v>
      </c>
      <c r="RG85">
        <f t="shared" si="83"/>
        <v>0</v>
      </c>
      <c r="RH85">
        <f t="shared" si="83"/>
        <v>0</v>
      </c>
      <c r="RI85">
        <f t="shared" si="83"/>
        <v>0</v>
      </c>
      <c r="RJ85">
        <f t="shared" si="83"/>
        <v>0</v>
      </c>
      <c r="RK85">
        <f t="shared" si="83"/>
        <v>0</v>
      </c>
      <c r="RL85">
        <f t="shared" si="83"/>
        <v>0</v>
      </c>
      <c r="RM85">
        <f t="shared" si="83"/>
        <v>0</v>
      </c>
      <c r="RN85">
        <f t="shared" si="83"/>
        <v>0</v>
      </c>
      <c r="RO85">
        <f t="shared" si="83"/>
        <v>0</v>
      </c>
      <c r="RP85">
        <f t="shared" si="83"/>
        <v>0</v>
      </c>
      <c r="RR85">
        <f t="shared" si="77"/>
        <v>10.398960000000001</v>
      </c>
      <c r="RS85" s="35">
        <v>0.4</v>
      </c>
      <c r="RT85">
        <f>0.6*RF85+0.4*RG85</f>
        <v>0</v>
      </c>
    </row>
    <row r="86" spans="1:488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 s="102" t="s">
        <v>679</v>
      </c>
      <c r="QU86">
        <v>9</v>
      </c>
      <c r="QV86" s="35">
        <v>0.43300000000000005</v>
      </c>
      <c r="QW86">
        <f>FE$67</f>
        <v>0</v>
      </c>
      <c r="QX86">
        <f t="shared" ref="QX86:RP86" si="84">FF$67</f>
        <v>0</v>
      </c>
      <c r="QY86">
        <f t="shared" si="84"/>
        <v>0</v>
      </c>
      <c r="QZ86">
        <f t="shared" si="84"/>
        <v>0</v>
      </c>
      <c r="RA86">
        <f t="shared" si="84"/>
        <v>0</v>
      </c>
      <c r="RB86">
        <f t="shared" si="84"/>
        <v>0</v>
      </c>
      <c r="RC86">
        <f t="shared" si="84"/>
        <v>0</v>
      </c>
      <c r="RD86">
        <f t="shared" si="84"/>
        <v>0</v>
      </c>
      <c r="RE86">
        <f t="shared" si="84"/>
        <v>0</v>
      </c>
      <c r="RF86">
        <f t="shared" si="84"/>
        <v>0</v>
      </c>
      <c r="RG86">
        <f t="shared" si="84"/>
        <v>0</v>
      </c>
      <c r="RH86">
        <f t="shared" si="84"/>
        <v>0</v>
      </c>
      <c r="RI86">
        <f t="shared" si="84"/>
        <v>0</v>
      </c>
      <c r="RJ86">
        <f t="shared" si="84"/>
        <v>0</v>
      </c>
      <c r="RK86">
        <f t="shared" si="84"/>
        <v>0</v>
      </c>
      <c r="RL86">
        <f t="shared" si="84"/>
        <v>0</v>
      </c>
      <c r="RM86">
        <f t="shared" si="84"/>
        <v>0</v>
      </c>
      <c r="RN86">
        <f t="shared" si="84"/>
        <v>0</v>
      </c>
      <c r="RO86">
        <f t="shared" si="84"/>
        <v>0</v>
      </c>
      <c r="RP86">
        <f t="shared" si="84"/>
        <v>0</v>
      </c>
      <c r="RR86">
        <f t="shared" si="77"/>
        <v>10.7932077</v>
      </c>
      <c r="RS86" s="35">
        <v>0.43300000000000005</v>
      </c>
      <c r="RT86">
        <f>0.21*RF86+0.79*RG86</f>
        <v>0</v>
      </c>
    </row>
    <row r="87" spans="1:488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 s="102" t="s">
        <v>680</v>
      </c>
      <c r="QU87">
        <v>10</v>
      </c>
      <c r="QV87" s="35">
        <v>0.46600000000000008</v>
      </c>
      <c r="QW87">
        <f>FY$67</f>
        <v>0</v>
      </c>
      <c r="QX87">
        <f t="shared" ref="QX87:RP87" si="85">FZ$67</f>
        <v>0</v>
      </c>
      <c r="QY87">
        <f t="shared" si="85"/>
        <v>0</v>
      </c>
      <c r="QZ87">
        <f t="shared" si="85"/>
        <v>0</v>
      </c>
      <c r="RA87">
        <f t="shared" si="85"/>
        <v>0</v>
      </c>
      <c r="RB87">
        <f t="shared" si="85"/>
        <v>0</v>
      </c>
      <c r="RC87">
        <f t="shared" si="85"/>
        <v>0</v>
      </c>
      <c r="RD87">
        <f t="shared" si="85"/>
        <v>0</v>
      </c>
      <c r="RE87">
        <f t="shared" si="85"/>
        <v>0</v>
      </c>
      <c r="RF87">
        <f t="shared" si="85"/>
        <v>0</v>
      </c>
      <c r="RG87">
        <f t="shared" si="85"/>
        <v>0</v>
      </c>
      <c r="RH87">
        <f t="shared" si="85"/>
        <v>0</v>
      </c>
      <c r="RI87">
        <f t="shared" si="85"/>
        <v>0</v>
      </c>
      <c r="RJ87">
        <f t="shared" si="85"/>
        <v>0</v>
      </c>
      <c r="RK87">
        <f t="shared" si="85"/>
        <v>0</v>
      </c>
      <c r="RL87">
        <f t="shared" si="85"/>
        <v>0</v>
      </c>
      <c r="RM87">
        <f t="shared" si="85"/>
        <v>0</v>
      </c>
      <c r="RN87">
        <f t="shared" si="85"/>
        <v>0</v>
      </c>
      <c r="RO87">
        <f t="shared" si="85"/>
        <v>0</v>
      </c>
      <c r="RP87">
        <f t="shared" si="85"/>
        <v>0</v>
      </c>
      <c r="RR87">
        <f t="shared" si="77"/>
        <v>11.187455400000001</v>
      </c>
      <c r="RS87" s="35">
        <v>0.46600000000000008</v>
      </c>
      <c r="RT87">
        <f>0.81*RG87+0.19*RH87</f>
        <v>0</v>
      </c>
    </row>
    <row r="88" spans="1:48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 s="102" t="s">
        <v>681</v>
      </c>
      <c r="QU88">
        <v>11</v>
      </c>
      <c r="QV88" s="35">
        <v>0.5</v>
      </c>
      <c r="QW88">
        <f>GS$67</f>
        <v>0</v>
      </c>
      <c r="QX88">
        <f t="shared" ref="QX88:RP88" si="86">GT$67</f>
        <v>0</v>
      </c>
      <c r="QY88">
        <f t="shared" si="86"/>
        <v>0</v>
      </c>
      <c r="QZ88">
        <f t="shared" si="86"/>
        <v>0</v>
      </c>
      <c r="RA88">
        <f t="shared" si="86"/>
        <v>0</v>
      </c>
      <c r="RB88">
        <f t="shared" si="86"/>
        <v>0</v>
      </c>
      <c r="RC88">
        <f t="shared" si="86"/>
        <v>0</v>
      </c>
      <c r="RD88">
        <f t="shared" si="86"/>
        <v>0</v>
      </c>
      <c r="RE88">
        <f t="shared" si="86"/>
        <v>0</v>
      </c>
      <c r="RF88">
        <f t="shared" si="86"/>
        <v>0</v>
      </c>
      <c r="RG88">
        <f t="shared" si="86"/>
        <v>0</v>
      </c>
      <c r="RH88">
        <f t="shared" si="86"/>
        <v>0</v>
      </c>
      <c r="RI88">
        <f t="shared" si="86"/>
        <v>0</v>
      </c>
      <c r="RJ88">
        <f t="shared" si="86"/>
        <v>0</v>
      </c>
      <c r="RK88">
        <f t="shared" si="86"/>
        <v>0</v>
      </c>
      <c r="RL88">
        <f t="shared" si="86"/>
        <v>0</v>
      </c>
      <c r="RM88">
        <f t="shared" si="86"/>
        <v>0</v>
      </c>
      <c r="RN88">
        <f t="shared" si="86"/>
        <v>0</v>
      </c>
      <c r="RO88">
        <f t="shared" si="86"/>
        <v>0</v>
      </c>
      <c r="RP88">
        <f t="shared" si="86"/>
        <v>0</v>
      </c>
      <c r="RR88">
        <f t="shared" si="77"/>
        <v>11.59365</v>
      </c>
      <c r="RS88" s="35">
        <v>0.5</v>
      </c>
      <c r="RT88">
        <f>0.41*RG88+0.59*RH88</f>
        <v>0</v>
      </c>
    </row>
    <row r="89" spans="1:488" x14ac:dyDescent="0.3">
      <c r="A89">
        <v>0</v>
      </c>
      <c r="B89">
        <v>0</v>
      </c>
      <c r="C89">
        <v>4.226799999999999</v>
      </c>
      <c r="D89">
        <v>5.6358000000000068</v>
      </c>
      <c r="E89">
        <v>7.0447000000000024</v>
      </c>
      <c r="F89">
        <v>8.4537000000000173</v>
      </c>
      <c r="G89">
        <v>9.6111700035562251</v>
      </c>
      <c r="H89">
        <v>9.7184603652462513</v>
      </c>
      <c r="I89">
        <v>9.791606887936517</v>
      </c>
      <c r="J89">
        <v>9.7239465122973492</v>
      </c>
      <c r="K89">
        <v>9.8123355674237285</v>
      </c>
      <c r="L89">
        <v>9.8803037752084002</v>
      </c>
      <c r="M89">
        <v>9.935324082822353</v>
      </c>
      <c r="N89">
        <v>9.9524614067265151</v>
      </c>
      <c r="O89">
        <v>9.7874857211037938</v>
      </c>
      <c r="P89">
        <v>9.8946189487306597</v>
      </c>
      <c r="Q89">
        <v>9.9099577351589883</v>
      </c>
      <c r="R89">
        <v>9.9324315639928997</v>
      </c>
      <c r="S89">
        <v>9.9467985158285419</v>
      </c>
      <c r="T89">
        <v>10.054187069766266</v>
      </c>
      <c r="U89">
        <v>0</v>
      </c>
      <c r="V89">
        <v>0</v>
      </c>
      <c r="W89">
        <v>0</v>
      </c>
      <c r="X89">
        <v>5.6358000000000059</v>
      </c>
      <c r="Y89">
        <v>7.0447000000000024</v>
      </c>
      <c r="Z89">
        <v>8.4537000000000173</v>
      </c>
      <c r="AA89">
        <v>9.8627000000000127</v>
      </c>
      <c r="AB89">
        <v>11.265089453290679</v>
      </c>
      <c r="AC89">
        <v>12.305316433378177</v>
      </c>
      <c r="AD89">
        <v>12.648785743043815</v>
      </c>
      <c r="AE89">
        <v>12.572311590415632</v>
      </c>
      <c r="AF89">
        <v>12.648930826180893</v>
      </c>
      <c r="AG89">
        <v>12.627633266915103</v>
      </c>
      <c r="AH89">
        <v>12.714464899527657</v>
      </c>
      <c r="AI89">
        <v>12.675704243311538</v>
      </c>
      <c r="AJ89">
        <v>12.653537503554489</v>
      </c>
      <c r="AK89">
        <v>12.762252574229246</v>
      </c>
      <c r="AL89">
        <v>12.81268954538765</v>
      </c>
      <c r="AM89">
        <v>12.81179979904678</v>
      </c>
      <c r="AN89">
        <v>13.022544659514631</v>
      </c>
      <c r="AO89">
        <v>0</v>
      </c>
      <c r="AP89">
        <v>0</v>
      </c>
      <c r="AQ89">
        <v>0</v>
      </c>
      <c r="AR89">
        <v>0</v>
      </c>
      <c r="AS89">
        <v>7.0447000000000024</v>
      </c>
      <c r="AT89">
        <v>8.4537000000000173</v>
      </c>
      <c r="AU89">
        <v>9.8627000000000127</v>
      </c>
      <c r="AV89">
        <v>11.271600000000014</v>
      </c>
      <c r="AW89">
        <v>12.6806</v>
      </c>
      <c r="AX89">
        <v>14.05626955691146</v>
      </c>
      <c r="AY89">
        <v>15.083607242552175</v>
      </c>
      <c r="AZ89">
        <v>15.273084758379957</v>
      </c>
      <c r="BA89">
        <v>15.150613421057431</v>
      </c>
      <c r="BB89">
        <v>15.458559699022794</v>
      </c>
      <c r="BC89">
        <v>15.244445430027026</v>
      </c>
      <c r="BD89">
        <v>15.462297889734312</v>
      </c>
      <c r="BE89">
        <v>15.295431106809087</v>
      </c>
      <c r="BF89">
        <v>15.507936260596894</v>
      </c>
      <c r="BG89">
        <v>15.601269603391907</v>
      </c>
      <c r="BH89">
        <v>15.558396299563235</v>
      </c>
      <c r="BI89">
        <v>0</v>
      </c>
      <c r="BJ89">
        <v>0</v>
      </c>
      <c r="BK89">
        <v>0</v>
      </c>
      <c r="BL89">
        <v>0</v>
      </c>
      <c r="BM89">
        <v>7.0447000000000015</v>
      </c>
      <c r="BN89">
        <v>8.4537000000000173</v>
      </c>
      <c r="BO89">
        <v>9.8627000000000127</v>
      </c>
      <c r="BP89">
        <v>11.271600000000014</v>
      </c>
      <c r="BQ89">
        <v>12.6806</v>
      </c>
      <c r="BR89">
        <v>14.089529999999984</v>
      </c>
      <c r="BS89">
        <v>15.498499999999984</v>
      </c>
      <c r="BT89">
        <v>16.806671666128363</v>
      </c>
      <c r="BU89">
        <v>17.817442931060192</v>
      </c>
      <c r="BV89">
        <v>17.968485628282551</v>
      </c>
      <c r="BW89">
        <v>17.726937864196888</v>
      </c>
      <c r="BX89">
        <v>17.99462967374544</v>
      </c>
      <c r="BY89">
        <v>18.017181655490297</v>
      </c>
      <c r="BZ89">
        <v>17.981283712988393</v>
      </c>
      <c r="CA89">
        <v>18.12895940895773</v>
      </c>
      <c r="CB89">
        <v>18.144268208559037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8.4537000000000138</v>
      </c>
      <c r="CI89">
        <v>9.8627000000000127</v>
      </c>
      <c r="CJ89">
        <v>11.271600000000014</v>
      </c>
      <c r="CK89">
        <v>12.6806</v>
      </c>
      <c r="CL89">
        <v>14.089529999999984</v>
      </c>
      <c r="CM89">
        <v>15.498499999999984</v>
      </c>
      <c r="CN89">
        <v>16.907500000000024</v>
      </c>
      <c r="CO89">
        <v>18.305745171141144</v>
      </c>
      <c r="CP89">
        <v>19.45470133559671</v>
      </c>
      <c r="CQ89">
        <v>20.032264983001049</v>
      </c>
      <c r="CR89">
        <v>20.461994760197008</v>
      </c>
      <c r="CS89">
        <v>20.408688039349418</v>
      </c>
      <c r="CT89">
        <v>20.47601810454459</v>
      </c>
      <c r="CU89">
        <v>20.520316946104785</v>
      </c>
      <c r="CV89">
        <v>20.710732698120299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8.4536999999999995</v>
      </c>
      <c r="DC89">
        <v>9.8627000000000127</v>
      </c>
      <c r="DD89">
        <v>11.271600000000014</v>
      </c>
      <c r="DE89">
        <v>12.6806</v>
      </c>
      <c r="DF89">
        <v>14.089529999999984</v>
      </c>
      <c r="DG89">
        <v>15.498499999999984</v>
      </c>
      <c r="DH89">
        <v>16.907500000000024</v>
      </c>
      <c r="DI89">
        <v>18.316399999999977</v>
      </c>
      <c r="DJ89">
        <v>19.716723178371751</v>
      </c>
      <c r="DK89">
        <v>20.833912572931503</v>
      </c>
      <c r="DL89">
        <v>21.642351640278431</v>
      </c>
      <c r="DM89">
        <v>21.961029523195538</v>
      </c>
      <c r="DN89">
        <v>22.174760189401887</v>
      </c>
      <c r="DO89">
        <v>22.291256291338712</v>
      </c>
      <c r="DP89">
        <v>22.478090092790961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9.8627000000000109</v>
      </c>
      <c r="DX89">
        <v>11.271600000000014</v>
      </c>
      <c r="DY89">
        <v>12.6806</v>
      </c>
      <c r="DZ89">
        <v>14.089529999999984</v>
      </c>
      <c r="EA89">
        <v>15.498499999999984</v>
      </c>
      <c r="EB89">
        <v>16.907500000000024</v>
      </c>
      <c r="EC89">
        <v>18.316399999999977</v>
      </c>
      <c r="ED89">
        <v>19.725400000000025</v>
      </c>
      <c r="EE89">
        <v>20.912843435537251</v>
      </c>
      <c r="EF89">
        <v>22.09735715197402</v>
      </c>
      <c r="EG89">
        <v>23.037618639174763</v>
      </c>
      <c r="EH89">
        <v>23.226848814928911</v>
      </c>
      <c r="EI89">
        <v>23.480658216053762</v>
      </c>
      <c r="EJ89">
        <v>23.495659090496883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9.8626999999999967</v>
      </c>
      <c r="ER89">
        <v>11.271600000000014</v>
      </c>
      <c r="ES89">
        <v>12.6806</v>
      </c>
      <c r="ET89">
        <v>14.089529999999984</v>
      </c>
      <c r="EU89">
        <v>15.498499999999984</v>
      </c>
      <c r="EV89">
        <v>16.907500000000024</v>
      </c>
      <c r="EW89">
        <v>18.316399999999977</v>
      </c>
      <c r="EX89">
        <v>19.725400000000025</v>
      </c>
      <c r="EY89">
        <v>20.927100980392147</v>
      </c>
      <c r="EZ89">
        <v>22.319355219164692</v>
      </c>
      <c r="FA89">
        <v>23.500204032306151</v>
      </c>
      <c r="FB89">
        <v>24.183283814791491</v>
      </c>
      <c r="FC89">
        <v>24.523968395332378</v>
      </c>
      <c r="FD89">
        <v>24.697287127134011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9.862700000000002</v>
      </c>
      <c r="FL89">
        <v>11.271600000000012</v>
      </c>
      <c r="FM89">
        <v>12.6806</v>
      </c>
      <c r="FN89">
        <v>14.089529999999984</v>
      </c>
      <c r="FO89">
        <v>15.498499999999984</v>
      </c>
      <c r="FP89">
        <v>16.907500000000024</v>
      </c>
      <c r="FQ89">
        <v>18.316399999999977</v>
      </c>
      <c r="FR89">
        <v>19.725400000000025</v>
      </c>
      <c r="FS89">
        <v>20.927100980392147</v>
      </c>
      <c r="FT89">
        <v>22.322287254901966</v>
      </c>
      <c r="FU89">
        <v>23.693249626188951</v>
      </c>
      <c r="FV89">
        <v>24.805936804762847</v>
      </c>
      <c r="FW89">
        <v>25.585344036450095</v>
      </c>
      <c r="FX89">
        <v>25.950468763770857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11.271600000000005</v>
      </c>
      <c r="GG89">
        <v>12.6806</v>
      </c>
      <c r="GH89">
        <v>14.089529999999984</v>
      </c>
      <c r="GI89">
        <v>15.498499999999984</v>
      </c>
      <c r="GJ89">
        <v>16.907500000000024</v>
      </c>
      <c r="GK89">
        <v>18.316399999999977</v>
      </c>
      <c r="GL89">
        <v>19.725400000000025</v>
      </c>
      <c r="GM89">
        <v>20.927100980392147</v>
      </c>
      <c r="GN89">
        <v>22.322287254901966</v>
      </c>
      <c r="GO89">
        <v>23.715127350470247</v>
      </c>
      <c r="GP89">
        <v>24.995307641825203</v>
      </c>
      <c r="GQ89">
        <v>26.149365305323983</v>
      </c>
      <c r="GR89">
        <v>26.58599418158003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11.271600000000001</v>
      </c>
      <c r="HA89">
        <v>12.6806</v>
      </c>
      <c r="HB89">
        <v>14.089529999999984</v>
      </c>
      <c r="HC89">
        <v>15.498499999999984</v>
      </c>
      <c r="HD89">
        <v>16.907500000000024</v>
      </c>
      <c r="HE89">
        <v>18.316399999999977</v>
      </c>
      <c r="HF89">
        <v>19.725400000000025</v>
      </c>
      <c r="HG89">
        <v>20.927100980392147</v>
      </c>
      <c r="HH89">
        <v>22.322287254901966</v>
      </c>
      <c r="HI89">
        <v>23.717374509803918</v>
      </c>
      <c r="HJ89">
        <v>25.108183520889863</v>
      </c>
      <c r="HK89">
        <v>26.388909719956576</v>
      </c>
      <c r="HL89">
        <v>27.687536516038016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11.271599999999999</v>
      </c>
      <c r="HU89">
        <v>12.68060000000002</v>
      </c>
      <c r="HV89">
        <v>14.089529999999984</v>
      </c>
      <c r="HW89">
        <v>15.498499999999984</v>
      </c>
      <c r="HX89">
        <v>16.907500000000024</v>
      </c>
      <c r="HY89">
        <v>18.316399999999977</v>
      </c>
      <c r="HZ89">
        <v>19.725400000000025</v>
      </c>
      <c r="IA89">
        <v>20.927100980392147</v>
      </c>
      <c r="IB89">
        <v>22.322287254901966</v>
      </c>
      <c r="IC89">
        <v>23.717374509803918</v>
      </c>
      <c r="ID89">
        <v>25.112560784313722</v>
      </c>
      <c r="IE89">
        <v>26.489081087391099</v>
      </c>
      <c r="IF89">
        <v>27.754042516323086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12.6806</v>
      </c>
      <c r="IP89">
        <v>14.089529999999984</v>
      </c>
      <c r="IQ89">
        <v>15.498499999999984</v>
      </c>
      <c r="IR89">
        <v>16.907500000000024</v>
      </c>
      <c r="IS89">
        <v>18.316399999999977</v>
      </c>
      <c r="IT89">
        <v>19.725400000000025</v>
      </c>
      <c r="IU89">
        <v>20.927100980392147</v>
      </c>
      <c r="IV89">
        <v>22.322287254901966</v>
      </c>
      <c r="IW89">
        <v>23.717374509803918</v>
      </c>
      <c r="IX89">
        <v>25.112560784313722</v>
      </c>
      <c r="IY89">
        <v>26.507747058823497</v>
      </c>
      <c r="IZ89">
        <v>27.873597495546328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12.6806</v>
      </c>
      <c r="JJ89">
        <v>14.089529999999987</v>
      </c>
      <c r="JK89">
        <v>15.498499999999984</v>
      </c>
      <c r="JL89">
        <v>16.907500000000024</v>
      </c>
      <c r="JM89">
        <v>18.316399999999977</v>
      </c>
      <c r="JN89">
        <v>19.725400000000025</v>
      </c>
      <c r="JO89">
        <v>20.927100980392147</v>
      </c>
      <c r="JP89">
        <v>22.322287254901966</v>
      </c>
      <c r="JQ89">
        <v>23.717374509803918</v>
      </c>
      <c r="JR89">
        <v>25.112560784313722</v>
      </c>
      <c r="JS89">
        <v>26.507747058823497</v>
      </c>
      <c r="JT89">
        <v>27.902834313725457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14.089530000000011</v>
      </c>
      <c r="KE89">
        <v>15.498499999999984</v>
      </c>
      <c r="KF89">
        <v>16.907500000000024</v>
      </c>
      <c r="KG89">
        <v>18.316399999999977</v>
      </c>
      <c r="KH89">
        <v>19.725400000000025</v>
      </c>
      <c r="KI89">
        <v>20.927100980392147</v>
      </c>
      <c r="KJ89">
        <v>22.322287254901966</v>
      </c>
      <c r="KK89">
        <v>23.717374509803918</v>
      </c>
      <c r="KL89">
        <v>25.112560784313722</v>
      </c>
      <c r="KM89">
        <v>26.507747058823497</v>
      </c>
      <c r="KN89">
        <v>27.902834313725457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14.089529999999998</v>
      </c>
      <c r="KY89">
        <v>15.498499999999996</v>
      </c>
      <c r="KZ89">
        <v>16.907500000000024</v>
      </c>
      <c r="LA89">
        <v>18.316399999999977</v>
      </c>
      <c r="LB89">
        <v>19.725400000000025</v>
      </c>
      <c r="LC89">
        <v>20.927100980392147</v>
      </c>
      <c r="LD89">
        <v>22.322287254901966</v>
      </c>
      <c r="LE89">
        <v>23.717374509803918</v>
      </c>
      <c r="LF89">
        <v>25.112560784313722</v>
      </c>
      <c r="LG89">
        <v>26.507747058823497</v>
      </c>
      <c r="LH89">
        <v>27.902834313725457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15.498499999999995</v>
      </c>
      <c r="LT89">
        <v>16.907500000000024</v>
      </c>
      <c r="LU89">
        <v>18.316399999999977</v>
      </c>
      <c r="LV89">
        <v>19.725400000000025</v>
      </c>
      <c r="LW89">
        <v>20.927100980392147</v>
      </c>
      <c r="LX89">
        <v>22.322287254901966</v>
      </c>
      <c r="LY89">
        <v>23.717374509803918</v>
      </c>
      <c r="LZ89">
        <v>25.112560784313722</v>
      </c>
      <c r="MA89">
        <v>26.507747058823497</v>
      </c>
      <c r="MB89">
        <v>27.902834313725457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15.4985</v>
      </c>
      <c r="MN89">
        <v>16.90750000000002</v>
      </c>
      <c r="MO89">
        <v>18.31639999999998</v>
      </c>
      <c r="MP89">
        <v>19.725400000000025</v>
      </c>
      <c r="MQ89">
        <v>20.927100980392147</v>
      </c>
      <c r="MR89">
        <v>22.322287254901966</v>
      </c>
      <c r="MS89">
        <v>23.717374509803918</v>
      </c>
      <c r="MT89">
        <v>25.112560784313722</v>
      </c>
      <c r="MU89">
        <v>26.507747058823497</v>
      </c>
      <c r="MV89">
        <v>27.902834313725457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16.907499999999999</v>
      </c>
      <c r="NI89">
        <v>18.316400000000002</v>
      </c>
      <c r="NJ89">
        <v>19.725400000000025</v>
      </c>
      <c r="NK89">
        <v>20.927100980392147</v>
      </c>
      <c r="NL89">
        <v>22.322287254901966</v>
      </c>
      <c r="NM89">
        <v>23.717374509803918</v>
      </c>
      <c r="NN89">
        <v>25.112560784313722</v>
      </c>
      <c r="NO89">
        <v>26.507747058823497</v>
      </c>
      <c r="NP89">
        <v>27.902834313725457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18.316399999999998</v>
      </c>
      <c r="OD89">
        <v>19.725400000000022</v>
      </c>
      <c r="OE89">
        <v>20.927100980392147</v>
      </c>
      <c r="OF89">
        <v>22.322287254901966</v>
      </c>
      <c r="OG89">
        <v>23.717374509803918</v>
      </c>
      <c r="OH89">
        <v>25.112560784313722</v>
      </c>
      <c r="OI89">
        <v>26.507747058823497</v>
      </c>
      <c r="OJ89">
        <v>27.902834313725457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19.725399999999993</v>
      </c>
      <c r="OY89">
        <v>20.863347435897428</v>
      </c>
      <c r="OZ89">
        <v>22.320099009901</v>
      </c>
      <c r="PA89">
        <v>23.717374509803918</v>
      </c>
      <c r="PB89">
        <v>25.112560784313722</v>
      </c>
      <c r="PC89">
        <v>26.507747058823497</v>
      </c>
      <c r="PD89">
        <v>27.902834313725457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19.960172222222223</v>
      </c>
      <c r="PT89">
        <v>22.257941772151927</v>
      </c>
      <c r="PU89">
        <v>23.717374509803918</v>
      </c>
      <c r="PV89">
        <v>25.112560784313722</v>
      </c>
      <c r="PW89">
        <v>26.507747058823497</v>
      </c>
      <c r="PX89">
        <v>27.902834313725457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14.089533333333334</v>
      </c>
      <c r="QN89">
        <v>21.738182142857141</v>
      </c>
      <c r="QO89">
        <v>23.660099999999961</v>
      </c>
      <c r="QP89">
        <v>25.105026262626264</v>
      </c>
      <c r="QQ89">
        <v>26.507747058823497</v>
      </c>
      <c r="QR89">
        <v>27.902834313725457</v>
      </c>
      <c r="QS89" s="102" t="s">
        <v>682</v>
      </c>
      <c r="QU89">
        <v>12</v>
      </c>
      <c r="QV89" s="35">
        <v>0.53300000000000003</v>
      </c>
      <c r="QW89">
        <f>HM$67</f>
        <v>0</v>
      </c>
      <c r="QX89">
        <f t="shared" ref="QX89:RP89" si="87">HN$67</f>
        <v>0</v>
      </c>
      <c r="QY89">
        <f t="shared" si="87"/>
        <v>0</v>
      </c>
      <c r="QZ89">
        <f t="shared" si="87"/>
        <v>0</v>
      </c>
      <c r="RA89">
        <f t="shared" si="87"/>
        <v>0</v>
      </c>
      <c r="RB89">
        <f t="shared" si="87"/>
        <v>0</v>
      </c>
      <c r="RC89">
        <f t="shared" si="87"/>
        <v>0</v>
      </c>
      <c r="RD89">
        <f t="shared" si="87"/>
        <v>0</v>
      </c>
      <c r="RE89">
        <f t="shared" si="87"/>
        <v>0</v>
      </c>
      <c r="RF89">
        <f t="shared" si="87"/>
        <v>0</v>
      </c>
      <c r="RG89">
        <f t="shared" si="87"/>
        <v>0</v>
      </c>
      <c r="RH89">
        <f t="shared" si="87"/>
        <v>0</v>
      </c>
      <c r="RI89">
        <f t="shared" si="87"/>
        <v>0</v>
      </c>
      <c r="RJ89">
        <f t="shared" si="87"/>
        <v>0</v>
      </c>
      <c r="RK89">
        <f t="shared" si="87"/>
        <v>0</v>
      </c>
      <c r="RL89">
        <f t="shared" si="87"/>
        <v>0</v>
      </c>
      <c r="RM89">
        <f t="shared" si="87"/>
        <v>0</v>
      </c>
      <c r="RN89">
        <f t="shared" si="87"/>
        <v>0</v>
      </c>
      <c r="RO89">
        <f t="shared" si="87"/>
        <v>0</v>
      </c>
      <c r="RP89">
        <f t="shared" si="87"/>
        <v>0</v>
      </c>
      <c r="RR89">
        <f t="shared" si="77"/>
        <v>11.987897700000001</v>
      </c>
      <c r="RS89" s="35">
        <v>0.53300000000000003</v>
      </c>
      <c r="RT89">
        <f>0.01*RG89+0.99*RH89</f>
        <v>0</v>
      </c>
    </row>
    <row r="90" spans="1:488" x14ac:dyDescent="0.3">
      <c r="A90">
        <v>0</v>
      </c>
      <c r="B90">
        <v>0</v>
      </c>
      <c r="C90">
        <v>35.97444935586973</v>
      </c>
      <c r="D90">
        <v>37.794725290213115</v>
      </c>
      <c r="E90">
        <v>37.588092644000611</v>
      </c>
      <c r="F90">
        <v>37.565406947861902</v>
      </c>
      <c r="G90">
        <v>37.724066515367078</v>
      </c>
      <c r="H90">
        <v>37.6612109238851</v>
      </c>
      <c r="I90">
        <v>37.763295279596704</v>
      </c>
      <c r="J90">
        <v>37.41900128317954</v>
      </c>
      <c r="K90">
        <v>37.555313841590916</v>
      </c>
      <c r="L90">
        <v>37.64189030046068</v>
      </c>
      <c r="M90">
        <v>37.809495825745401</v>
      </c>
      <c r="N90">
        <v>37.746615432622121</v>
      </c>
      <c r="O90">
        <v>37.048330213411916</v>
      </c>
      <c r="P90">
        <v>37.22477528672362</v>
      </c>
      <c r="Q90">
        <v>37.314063889869857</v>
      </c>
      <c r="R90">
        <v>37.280188992516379</v>
      </c>
      <c r="S90">
        <v>37.273683956983213</v>
      </c>
      <c r="T90">
        <v>37.461533679942065</v>
      </c>
      <c r="U90">
        <v>0</v>
      </c>
      <c r="V90">
        <v>0</v>
      </c>
      <c r="W90">
        <v>0</v>
      </c>
      <c r="X90">
        <v>52.440077489179743</v>
      </c>
      <c r="Y90">
        <v>53.314302667128075</v>
      </c>
      <c r="Z90">
        <v>52.801515958710532</v>
      </c>
      <c r="AA90">
        <v>53.473070368330816</v>
      </c>
      <c r="AB90">
        <v>53.223553178737404</v>
      </c>
      <c r="AC90">
        <v>53.122086903618801</v>
      </c>
      <c r="AD90">
        <v>53.472758048774857</v>
      </c>
      <c r="AE90">
        <v>53.17245848031871</v>
      </c>
      <c r="AF90">
        <v>53.270596323491766</v>
      </c>
      <c r="AG90">
        <v>53.032956052937763</v>
      </c>
      <c r="AH90">
        <v>53.32411643547475</v>
      </c>
      <c r="AI90">
        <v>52.856302735408676</v>
      </c>
      <c r="AJ90">
        <v>52.63026740686675</v>
      </c>
      <c r="AK90">
        <v>52.811551531707728</v>
      </c>
      <c r="AL90">
        <v>52.816682358353113</v>
      </c>
      <c r="AM90">
        <v>52.657102671110991</v>
      </c>
      <c r="AN90">
        <v>53.209405005911243</v>
      </c>
      <c r="AO90">
        <v>0</v>
      </c>
      <c r="AP90">
        <v>0</v>
      </c>
      <c r="AQ90">
        <v>0</v>
      </c>
      <c r="AR90">
        <v>0</v>
      </c>
      <c r="AS90">
        <v>68.845611137365211</v>
      </c>
      <c r="AT90">
        <v>69.23085048517261</v>
      </c>
      <c r="AU90">
        <v>68.894117843563848</v>
      </c>
      <c r="AV90">
        <v>69.017366792697317</v>
      </c>
      <c r="AW90">
        <v>69.004033444156434</v>
      </c>
      <c r="AX90">
        <v>68.658924274840714</v>
      </c>
      <c r="AY90">
        <v>69.56960913751864</v>
      </c>
      <c r="AZ90">
        <v>69.270192057390204</v>
      </c>
      <c r="BA90">
        <v>68.686868803443545</v>
      </c>
      <c r="BB90">
        <v>69.469240111484396</v>
      </c>
      <c r="BC90">
        <v>68.529632587350974</v>
      </c>
      <c r="BD90">
        <v>68.819234746429643</v>
      </c>
      <c r="BE90">
        <v>68.236802960751135</v>
      </c>
      <c r="BF90">
        <v>68.665553141796778</v>
      </c>
      <c r="BG90">
        <v>68.800659356119283</v>
      </c>
      <c r="BH90">
        <v>68.520744566493505</v>
      </c>
      <c r="BI90">
        <v>0</v>
      </c>
      <c r="BJ90">
        <v>0</v>
      </c>
      <c r="BK90">
        <v>0</v>
      </c>
      <c r="BL90">
        <v>0</v>
      </c>
      <c r="BM90">
        <v>80.728007127817222</v>
      </c>
      <c r="BN90">
        <v>85.080519996347988</v>
      </c>
      <c r="BO90">
        <v>85.274018253195493</v>
      </c>
      <c r="BP90">
        <v>84.947818930338968</v>
      </c>
      <c r="BQ90">
        <v>85.206568641688847</v>
      </c>
      <c r="BR90">
        <v>85.012500163798251</v>
      </c>
      <c r="BS90">
        <v>84.712354977645901</v>
      </c>
      <c r="BT90">
        <v>84.746300717564395</v>
      </c>
      <c r="BU90">
        <v>85.55910937156284</v>
      </c>
      <c r="BV90">
        <v>84.954382608167975</v>
      </c>
      <c r="BW90">
        <v>83.660764970328231</v>
      </c>
      <c r="BX90">
        <v>84.400177388653859</v>
      </c>
      <c r="BY90">
        <v>84.137473906973369</v>
      </c>
      <c r="BZ90">
        <v>83.771195240619619</v>
      </c>
      <c r="CA90">
        <v>84.125286894361167</v>
      </c>
      <c r="CB90">
        <v>83.878103157826871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99.132614419848124</v>
      </c>
      <c r="CI90">
        <v>100.92193992783115</v>
      </c>
      <c r="CJ90">
        <v>100.80367691254409</v>
      </c>
      <c r="CK90">
        <v>101.42677825045034</v>
      </c>
      <c r="CL90">
        <v>100.54327885279702</v>
      </c>
      <c r="CM90">
        <v>100.405289707235</v>
      </c>
      <c r="CN90">
        <v>101.08519394461545</v>
      </c>
      <c r="CO90">
        <v>100.16270434623088</v>
      </c>
      <c r="CP90">
        <v>100.04194219025874</v>
      </c>
      <c r="CQ90">
        <v>99.538517113397489</v>
      </c>
      <c r="CR90">
        <v>100.08234632737378</v>
      </c>
      <c r="CS90">
        <v>99.718523100786598</v>
      </c>
      <c r="CT90">
        <v>99.708834485760491</v>
      </c>
      <c r="CU90">
        <v>99.608465501795408</v>
      </c>
      <c r="CV90">
        <v>99.939917192340488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104.90897265150225</v>
      </c>
      <c r="DC90">
        <v>110.55491805219356</v>
      </c>
      <c r="DD90">
        <v>110.00291745592477</v>
      </c>
      <c r="DE90">
        <v>111.1213481572232</v>
      </c>
      <c r="DF90">
        <v>111.5004019386493</v>
      </c>
      <c r="DG90">
        <v>110.6839884071439</v>
      </c>
      <c r="DH90">
        <v>111.31130289628713</v>
      </c>
      <c r="DI90">
        <v>111.0579612305129</v>
      </c>
      <c r="DJ90">
        <v>111.07675536774087</v>
      </c>
      <c r="DK90">
        <v>110.21160681008531</v>
      </c>
      <c r="DL90">
        <v>109.78530169015383</v>
      </c>
      <c r="DM90">
        <v>109.89338474958197</v>
      </c>
      <c r="DN90">
        <v>110.04647849947237</v>
      </c>
      <c r="DO90">
        <v>109.94448303611425</v>
      </c>
      <c r="DP90">
        <v>110.51971823792748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119.83571976595383</v>
      </c>
      <c r="DX90">
        <v>120.83237882857753</v>
      </c>
      <c r="DY90">
        <v>122.07807900278046</v>
      </c>
      <c r="DZ90">
        <v>121.71677213225708</v>
      </c>
      <c r="EA90">
        <v>121.08022310177195</v>
      </c>
      <c r="EB90">
        <v>121.60210776064811</v>
      </c>
      <c r="EC90">
        <v>122.01502295174785</v>
      </c>
      <c r="ED90">
        <v>121.49968480967749</v>
      </c>
      <c r="EE90">
        <v>120.12359783441326</v>
      </c>
      <c r="EF90">
        <v>120.23699892195943</v>
      </c>
      <c r="EG90">
        <v>120.77896416651829</v>
      </c>
      <c r="EH90">
        <v>120.31995556781506</v>
      </c>
      <c r="EI90">
        <v>120.70047358788513</v>
      </c>
      <c r="EJ90">
        <v>120.37388633975985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126.30013015189125</v>
      </c>
      <c r="ER90">
        <v>132.62341574603434</v>
      </c>
      <c r="ES90">
        <v>132.15235453135932</v>
      </c>
      <c r="ET90">
        <v>132.40593791509818</v>
      </c>
      <c r="EU90">
        <v>132.13379041698013</v>
      </c>
      <c r="EV90">
        <v>131.59447371958197</v>
      </c>
      <c r="EW90">
        <v>132.71688488494306</v>
      </c>
      <c r="EX90">
        <v>132.140737072429</v>
      </c>
      <c r="EY90">
        <v>130.22868736170008</v>
      </c>
      <c r="EZ90">
        <v>131.62948649453912</v>
      </c>
      <c r="FA90">
        <v>131.27724333461902</v>
      </c>
      <c r="FB90">
        <v>130.77551962804341</v>
      </c>
      <c r="FC90">
        <v>130.65472353813243</v>
      </c>
      <c r="FD90">
        <v>130.9703564904307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133.67735905409384</v>
      </c>
      <c r="FL90">
        <v>141.29180188753179</v>
      </c>
      <c r="FM90">
        <v>141.4398753430992</v>
      </c>
      <c r="FN90">
        <v>142.63264031942651</v>
      </c>
      <c r="FO90">
        <v>142.91767591023338</v>
      </c>
      <c r="FP90">
        <v>142.42610773555677</v>
      </c>
      <c r="FQ90">
        <v>142.78617026449044</v>
      </c>
      <c r="FR90">
        <v>143.14528858898805</v>
      </c>
      <c r="FS90">
        <v>140.56120956493288</v>
      </c>
      <c r="FT90">
        <v>141.05672276465836</v>
      </c>
      <c r="FU90">
        <v>141.67870029834742</v>
      </c>
      <c r="FV90">
        <v>141.89703261240805</v>
      </c>
      <c r="FW90">
        <v>141.41842260976446</v>
      </c>
      <c r="FX90">
        <v>141.30264463946028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150.42712145379878</v>
      </c>
      <c r="GG90">
        <v>153.6946051187852</v>
      </c>
      <c r="GH90">
        <v>153.47413594160864</v>
      </c>
      <c r="GI90">
        <v>153.02237528239266</v>
      </c>
      <c r="GJ90">
        <v>153.21806103067038</v>
      </c>
      <c r="GK90">
        <v>152.58945347946968</v>
      </c>
      <c r="GL90">
        <v>152.91297158082017</v>
      </c>
      <c r="GM90">
        <v>151.39910810888935</v>
      </c>
      <c r="GN90">
        <v>151.82565245059598</v>
      </c>
      <c r="GO90">
        <v>151.61131029704435</v>
      </c>
      <c r="GP90">
        <v>151.5522611305289</v>
      </c>
      <c r="GQ90">
        <v>151.64920474228674</v>
      </c>
      <c r="GR90">
        <v>151.10828445046002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154.22947861133289</v>
      </c>
      <c r="HA90">
        <v>162.74317130804852</v>
      </c>
      <c r="HB90">
        <v>163.35447295147713</v>
      </c>
      <c r="HC90">
        <v>163.57937951357465</v>
      </c>
      <c r="HD90">
        <v>163.63366898468911</v>
      </c>
      <c r="HE90">
        <v>163.80812033635141</v>
      </c>
      <c r="HF90">
        <v>164.11270254170466</v>
      </c>
      <c r="HG90">
        <v>162.47609665122209</v>
      </c>
      <c r="HH90">
        <v>162.40967836347119</v>
      </c>
      <c r="HI90">
        <v>162.62864034450627</v>
      </c>
      <c r="HJ90">
        <v>162.36074728882687</v>
      </c>
      <c r="HK90">
        <v>162.97354705236367</v>
      </c>
      <c r="HL90">
        <v>163.23246695454378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162.4421329026577</v>
      </c>
      <c r="HU90">
        <v>171.36512810170791</v>
      </c>
      <c r="HV90">
        <v>174.28947241942916</v>
      </c>
      <c r="HW90">
        <v>174.34576643664764</v>
      </c>
      <c r="HX90">
        <v>175.15812169882963</v>
      </c>
      <c r="HY90">
        <v>175.15364167795792</v>
      </c>
      <c r="HZ90">
        <v>173.91672002767504</v>
      </c>
      <c r="IA90">
        <v>172.31816938348643</v>
      </c>
      <c r="IB90">
        <v>171.48741168586176</v>
      </c>
      <c r="IC90">
        <v>173.00895591227308</v>
      </c>
      <c r="ID90">
        <v>172.60372004153132</v>
      </c>
      <c r="IE90">
        <v>171.2200008022902</v>
      </c>
      <c r="IF90">
        <v>172.44554127253284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176.79827231781348</v>
      </c>
      <c r="IP90">
        <v>184.77875839071424</v>
      </c>
      <c r="IQ90">
        <v>184.21316685840938</v>
      </c>
      <c r="IR90">
        <v>183.79470902687314</v>
      </c>
      <c r="IS90">
        <v>184.77297951043849</v>
      </c>
      <c r="IT90">
        <v>184.45502780416558</v>
      </c>
      <c r="IU90">
        <v>183.30748072524662</v>
      </c>
      <c r="IV90">
        <v>182.75030663617119</v>
      </c>
      <c r="IW90">
        <v>182.92811706541312</v>
      </c>
      <c r="IX90">
        <v>182.81685110230836</v>
      </c>
      <c r="IY90">
        <v>182.46561456718044</v>
      </c>
      <c r="IZ90">
        <v>183.45567849344687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184.56168275603309</v>
      </c>
      <c r="JJ90">
        <v>193.25037362932625</v>
      </c>
      <c r="JK90">
        <v>195.36242383409842</v>
      </c>
      <c r="JL90">
        <v>194.23328404126377</v>
      </c>
      <c r="JM90">
        <v>196.13482788193178</v>
      </c>
      <c r="JN90">
        <v>195.55956552909373</v>
      </c>
      <c r="JO90">
        <v>193.32445967854636</v>
      </c>
      <c r="JP90">
        <v>194.33806840899086</v>
      </c>
      <c r="JQ90">
        <v>193.06922498808214</v>
      </c>
      <c r="JR90">
        <v>193.30749515055243</v>
      </c>
      <c r="JS90">
        <v>193.92230278014148</v>
      </c>
      <c r="JT90">
        <v>194.51954879209003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199.00995037609968</v>
      </c>
      <c r="KE90">
        <v>205.91449488651983</v>
      </c>
      <c r="KF90">
        <v>205.82892767606532</v>
      </c>
      <c r="KG90">
        <v>206.86939765052793</v>
      </c>
      <c r="KH90">
        <v>205.90948676201208</v>
      </c>
      <c r="KI90">
        <v>204.12840701339479</v>
      </c>
      <c r="KJ90">
        <v>203.65009341085334</v>
      </c>
      <c r="KK90">
        <v>202.98967362486664</v>
      </c>
      <c r="KL90">
        <v>204.05379286387651</v>
      </c>
      <c r="KM90">
        <v>204.09515504923326</v>
      </c>
      <c r="KN90">
        <v>203.65170321584813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205.34246389373746</v>
      </c>
      <c r="KY90">
        <v>214.50247389415529</v>
      </c>
      <c r="KZ90">
        <v>215.02294114906991</v>
      </c>
      <c r="LA90">
        <v>215.172334384225</v>
      </c>
      <c r="LB90">
        <v>215.13663567680604</v>
      </c>
      <c r="LC90">
        <v>212.77185055975519</v>
      </c>
      <c r="LD90">
        <v>214.74350700105796</v>
      </c>
      <c r="LE90">
        <v>213.28586977287847</v>
      </c>
      <c r="LF90">
        <v>214.13230550730466</v>
      </c>
      <c r="LG90">
        <v>215.0181422768606</v>
      </c>
      <c r="LH90">
        <v>214.59451198793042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216.98769972271754</v>
      </c>
      <c r="LT90">
        <v>226.53068206194632</v>
      </c>
      <c r="LU90">
        <v>227.61718399461094</v>
      </c>
      <c r="LV90">
        <v>227.96079755015558</v>
      </c>
      <c r="LW90">
        <v>224.18491961766128</v>
      </c>
      <c r="LX90">
        <v>223.62102006532288</v>
      </c>
      <c r="LY90">
        <v>226.78036350121104</v>
      </c>
      <c r="LZ90">
        <v>224.92075879680604</v>
      </c>
      <c r="MA90">
        <v>224.2600251225445</v>
      </c>
      <c r="MB90">
        <v>223.57174380053641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221.8847670914804</v>
      </c>
      <c r="MN90">
        <v>231.73534840711631</v>
      </c>
      <c r="MO90">
        <v>236.66770016005447</v>
      </c>
      <c r="MP90">
        <v>239.41551812140864</v>
      </c>
      <c r="MQ90">
        <v>234.75667258383439</v>
      </c>
      <c r="MR90">
        <v>234.67008543299161</v>
      </c>
      <c r="MS90">
        <v>233.4309044059471</v>
      </c>
      <c r="MT90">
        <v>235.0362078746991</v>
      </c>
      <c r="MU90">
        <v>234.42970198555653</v>
      </c>
      <c r="MV90">
        <v>234.02229015886334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233.45622675020445</v>
      </c>
      <c r="NI90">
        <v>242.87449644262858</v>
      </c>
      <c r="NJ90">
        <v>247.72654033895583</v>
      </c>
      <c r="NK90">
        <v>245.16033400712951</v>
      </c>
      <c r="NL90">
        <v>245.11892092801236</v>
      </c>
      <c r="NM90">
        <v>245.24905848276001</v>
      </c>
      <c r="NN90">
        <v>246.21082665631221</v>
      </c>
      <c r="NO90">
        <v>245.10761167885093</v>
      </c>
      <c r="NP90">
        <v>246.36132569655237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244.88211423549743</v>
      </c>
      <c r="OD90">
        <v>254.46219652162063</v>
      </c>
      <c r="OE90">
        <v>256.46365347051744</v>
      </c>
      <c r="OF90">
        <v>255.37571697141146</v>
      </c>
      <c r="OG90">
        <v>255.06337320500666</v>
      </c>
      <c r="OH90">
        <v>255.69634399146096</v>
      </c>
      <c r="OI90">
        <v>255.52688178463501</v>
      </c>
      <c r="OJ90">
        <v>255.56898829331459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255.84658767009157</v>
      </c>
      <c r="OY90">
        <v>261.16337742209134</v>
      </c>
      <c r="OZ90">
        <v>266.86605391466765</v>
      </c>
      <c r="PA90">
        <v>266.75046274842737</v>
      </c>
      <c r="PB90">
        <v>266.17216889509609</v>
      </c>
      <c r="PC90">
        <v>267.09230624991972</v>
      </c>
      <c r="PD90">
        <v>265.6880377281521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251.39788262458691</v>
      </c>
      <c r="PT90">
        <v>272.93193976703151</v>
      </c>
      <c r="PU90">
        <v>275.37681945842377</v>
      </c>
      <c r="PV90">
        <v>279.21290805829284</v>
      </c>
      <c r="PW90">
        <v>277.34441073057405</v>
      </c>
      <c r="PX90">
        <v>277.42070251811901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180.19196245229213</v>
      </c>
      <c r="QN90">
        <v>268.17596718373142</v>
      </c>
      <c r="QO90">
        <v>281.92529468655522</v>
      </c>
      <c r="QP90">
        <v>286.84986386683164</v>
      </c>
      <c r="QQ90">
        <v>286.28256035558263</v>
      </c>
      <c r="QR90">
        <v>285.84189554074919</v>
      </c>
      <c r="QS90" s="102" t="s">
        <v>683</v>
      </c>
      <c r="QU90">
        <v>13</v>
      </c>
      <c r="QV90" s="35">
        <v>0.56600000000000006</v>
      </c>
      <c r="QW90">
        <f>IG$67</f>
        <v>0</v>
      </c>
      <c r="QX90">
        <f t="shared" ref="QX90:RP90" si="88">IH$67</f>
        <v>0</v>
      </c>
      <c r="QY90">
        <f t="shared" si="88"/>
        <v>0</v>
      </c>
      <c r="QZ90">
        <f t="shared" si="88"/>
        <v>0</v>
      </c>
      <c r="RA90">
        <f t="shared" si="88"/>
        <v>0</v>
      </c>
      <c r="RB90">
        <f t="shared" si="88"/>
        <v>0</v>
      </c>
      <c r="RC90">
        <f t="shared" si="88"/>
        <v>0</v>
      </c>
      <c r="RD90">
        <f t="shared" si="88"/>
        <v>0</v>
      </c>
      <c r="RE90">
        <f t="shared" si="88"/>
        <v>0</v>
      </c>
      <c r="RF90">
        <f t="shared" si="88"/>
        <v>0</v>
      </c>
      <c r="RG90">
        <f t="shared" si="88"/>
        <v>0</v>
      </c>
      <c r="RH90">
        <f t="shared" si="88"/>
        <v>0</v>
      </c>
      <c r="RI90">
        <f t="shared" si="88"/>
        <v>0</v>
      </c>
      <c r="RJ90">
        <f t="shared" si="88"/>
        <v>0</v>
      </c>
      <c r="RK90">
        <f t="shared" si="88"/>
        <v>0</v>
      </c>
      <c r="RL90">
        <f t="shared" si="88"/>
        <v>0</v>
      </c>
      <c r="RM90">
        <f t="shared" si="88"/>
        <v>0</v>
      </c>
      <c r="RN90">
        <f t="shared" si="88"/>
        <v>0</v>
      </c>
      <c r="RO90">
        <f t="shared" si="88"/>
        <v>0</v>
      </c>
      <c r="RP90">
        <f t="shared" si="88"/>
        <v>0</v>
      </c>
      <c r="RR90">
        <f t="shared" si="77"/>
        <v>12.382145400000001</v>
      </c>
      <c r="RS90" s="35">
        <v>0.56600000000000006</v>
      </c>
      <c r="RT90">
        <f>0.62*RH90+0.38*RI90</f>
        <v>0</v>
      </c>
    </row>
    <row r="91" spans="1:488" x14ac:dyDescent="0.3">
      <c r="A91">
        <v>0</v>
      </c>
      <c r="B91">
        <v>0</v>
      </c>
      <c r="C91">
        <v>8.9936123389674325</v>
      </c>
      <c r="D91">
        <v>9.4486813225532789</v>
      </c>
      <c r="E91">
        <v>9.3970231610001527</v>
      </c>
      <c r="F91">
        <v>9.3913517369654755</v>
      </c>
      <c r="G91">
        <v>9.4310166288417694</v>
      </c>
      <c r="H91">
        <v>9.4153027309712751</v>
      </c>
      <c r="I91">
        <v>9.4408238198991761</v>
      </c>
      <c r="J91">
        <v>9.354750320794885</v>
      </c>
      <c r="K91">
        <v>9.388828460397729</v>
      </c>
      <c r="L91">
        <v>9.4104725751151701</v>
      </c>
      <c r="M91">
        <v>9.4523739564363503</v>
      </c>
      <c r="N91">
        <v>9.4366538581555304</v>
      </c>
      <c r="O91">
        <v>9.2620825533529789</v>
      </c>
      <c r="P91">
        <v>9.306193821680905</v>
      </c>
      <c r="Q91">
        <v>9.3285159724674642</v>
      </c>
      <c r="R91">
        <v>9.3200472481290948</v>
      </c>
      <c r="S91">
        <v>9.3184209892458032</v>
      </c>
      <c r="T91">
        <v>9.3653834199855162</v>
      </c>
      <c r="U91">
        <v>0</v>
      </c>
      <c r="V91">
        <v>0</v>
      </c>
      <c r="W91">
        <v>0</v>
      </c>
      <c r="X91">
        <v>13.110019372294936</v>
      </c>
      <c r="Y91">
        <v>13.328575666782019</v>
      </c>
      <c r="Z91">
        <v>13.200378989677633</v>
      </c>
      <c r="AA91">
        <v>13.368267592082704</v>
      </c>
      <c r="AB91">
        <v>13.305888294684351</v>
      </c>
      <c r="AC91">
        <v>13.2805217259047</v>
      </c>
      <c r="AD91">
        <v>13.368189512193714</v>
      </c>
      <c r="AE91">
        <v>13.293114620079677</v>
      </c>
      <c r="AF91">
        <v>13.317649080872942</v>
      </c>
      <c r="AG91">
        <v>13.258239013234441</v>
      </c>
      <c r="AH91">
        <v>13.331029108868687</v>
      </c>
      <c r="AI91">
        <v>13.214075683852169</v>
      </c>
      <c r="AJ91">
        <v>13.157566851716687</v>
      </c>
      <c r="AK91">
        <v>13.202887882926932</v>
      </c>
      <c r="AL91">
        <v>13.204170589588278</v>
      </c>
      <c r="AM91">
        <v>13.164275667777748</v>
      </c>
      <c r="AN91">
        <v>13.302351251477811</v>
      </c>
      <c r="AO91">
        <v>0</v>
      </c>
      <c r="AP91">
        <v>0</v>
      </c>
      <c r="AQ91">
        <v>0</v>
      </c>
      <c r="AR91">
        <v>0</v>
      </c>
      <c r="AS91">
        <v>17.211402784341303</v>
      </c>
      <c r="AT91">
        <v>17.307712621293152</v>
      </c>
      <c r="AU91">
        <v>17.223529460890962</v>
      </c>
      <c r="AV91">
        <v>17.254341698174329</v>
      </c>
      <c r="AW91">
        <v>17.251008361039109</v>
      </c>
      <c r="AX91">
        <v>17.164731068710179</v>
      </c>
      <c r="AY91">
        <v>17.39240228437966</v>
      </c>
      <c r="AZ91">
        <v>17.317548014347551</v>
      </c>
      <c r="BA91">
        <v>17.171717200860886</v>
      </c>
      <c r="BB91">
        <v>17.367310027871099</v>
      </c>
      <c r="BC91">
        <v>17.132408146837744</v>
      </c>
      <c r="BD91">
        <v>17.204808686607411</v>
      </c>
      <c r="BE91">
        <v>17.059200740187784</v>
      </c>
      <c r="BF91">
        <v>17.166388285449194</v>
      </c>
      <c r="BG91">
        <v>17.200164839029821</v>
      </c>
      <c r="BH91">
        <v>17.130186141623376</v>
      </c>
      <c r="BI91">
        <v>0</v>
      </c>
      <c r="BJ91">
        <v>0</v>
      </c>
      <c r="BK91">
        <v>0</v>
      </c>
      <c r="BL91">
        <v>0</v>
      </c>
      <c r="BM91">
        <v>20.182001781954305</v>
      </c>
      <c r="BN91">
        <v>21.270129999086997</v>
      </c>
      <c r="BO91">
        <v>21.318504563298873</v>
      </c>
      <c r="BP91">
        <v>21.236954732584742</v>
      </c>
      <c r="BQ91">
        <v>21.301642160422212</v>
      </c>
      <c r="BR91">
        <v>21.253125040949563</v>
      </c>
      <c r="BS91">
        <v>21.178088744411475</v>
      </c>
      <c r="BT91">
        <v>21.186575179391099</v>
      </c>
      <c r="BU91">
        <v>21.38977734289071</v>
      </c>
      <c r="BV91">
        <v>21.238595652041994</v>
      </c>
      <c r="BW91">
        <v>20.915191242582058</v>
      </c>
      <c r="BX91">
        <v>21.100044347163465</v>
      </c>
      <c r="BY91">
        <v>21.034368476743342</v>
      </c>
      <c r="BZ91">
        <v>20.942798810154905</v>
      </c>
      <c r="CA91">
        <v>21.031321723590292</v>
      </c>
      <c r="CB91">
        <v>20.969525789456718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24.783153604962031</v>
      </c>
      <c r="CI91">
        <v>25.230484981957787</v>
      </c>
      <c r="CJ91">
        <v>25.200919228136023</v>
      </c>
      <c r="CK91">
        <v>25.356694562612585</v>
      </c>
      <c r="CL91">
        <v>25.135819713199254</v>
      </c>
      <c r="CM91">
        <v>25.10132242680875</v>
      </c>
      <c r="CN91">
        <v>25.271298486153864</v>
      </c>
      <c r="CO91">
        <v>25.04067608655772</v>
      </c>
      <c r="CP91">
        <v>25.010485547564684</v>
      </c>
      <c r="CQ91">
        <v>24.884629278349372</v>
      </c>
      <c r="CR91">
        <v>25.020586581843446</v>
      </c>
      <c r="CS91">
        <v>24.929630775196649</v>
      </c>
      <c r="CT91">
        <v>24.927208621440123</v>
      </c>
      <c r="CU91">
        <v>24.902116375448852</v>
      </c>
      <c r="CV91">
        <v>24.984979298085122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26.227243162875563</v>
      </c>
      <c r="DC91">
        <v>27.638729513048389</v>
      </c>
      <c r="DD91">
        <v>27.500729363981193</v>
      </c>
      <c r="DE91">
        <v>27.780337039305799</v>
      </c>
      <c r="DF91">
        <v>27.875100484662326</v>
      </c>
      <c r="DG91">
        <v>27.670997101785975</v>
      </c>
      <c r="DH91">
        <v>27.827825724071783</v>
      </c>
      <c r="DI91">
        <v>27.764490307628225</v>
      </c>
      <c r="DJ91">
        <v>27.769188841935218</v>
      </c>
      <c r="DK91">
        <v>27.552901702521329</v>
      </c>
      <c r="DL91">
        <v>27.446325422538457</v>
      </c>
      <c r="DM91">
        <v>27.473346187395492</v>
      </c>
      <c r="DN91">
        <v>27.511619624868093</v>
      </c>
      <c r="DO91">
        <v>27.486120759028562</v>
      </c>
      <c r="DP91">
        <v>27.629929559481869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29.958929941488456</v>
      </c>
      <c r="DX91">
        <v>30.208094707144383</v>
      </c>
      <c r="DY91">
        <v>30.519519750695114</v>
      </c>
      <c r="DZ91">
        <v>30.429193033064269</v>
      </c>
      <c r="EA91">
        <v>30.270055775442987</v>
      </c>
      <c r="EB91">
        <v>30.400526940162028</v>
      </c>
      <c r="EC91">
        <v>30.503755737936963</v>
      </c>
      <c r="ED91">
        <v>30.374921202419372</v>
      </c>
      <c r="EE91">
        <v>30.030899458603315</v>
      </c>
      <c r="EF91">
        <v>30.059249730489856</v>
      </c>
      <c r="EG91">
        <v>30.194741041629573</v>
      </c>
      <c r="EH91">
        <v>30.079988891953764</v>
      </c>
      <c r="EI91">
        <v>30.175118396971282</v>
      </c>
      <c r="EJ91">
        <v>30.093471584939962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31.575032537972813</v>
      </c>
      <c r="ER91">
        <v>33.155853936508585</v>
      </c>
      <c r="ES91">
        <v>33.03808863283983</v>
      </c>
      <c r="ET91">
        <v>33.101484478774545</v>
      </c>
      <c r="EU91">
        <v>33.033447604245033</v>
      </c>
      <c r="EV91">
        <v>32.898618429895492</v>
      </c>
      <c r="EW91">
        <v>33.179221221235764</v>
      </c>
      <c r="EX91">
        <v>33.035184268107251</v>
      </c>
      <c r="EY91">
        <v>32.557171840425021</v>
      </c>
      <c r="EZ91">
        <v>32.907371623634781</v>
      </c>
      <c r="FA91">
        <v>32.819310833654754</v>
      </c>
      <c r="FB91">
        <v>32.693879907010853</v>
      </c>
      <c r="FC91">
        <v>32.663680884533107</v>
      </c>
      <c r="FD91">
        <v>32.742589122607676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33.41933976352346</v>
      </c>
      <c r="FL91">
        <v>35.322950471882947</v>
      </c>
      <c r="FM91">
        <v>35.359968835774801</v>
      </c>
      <c r="FN91">
        <v>35.658160079856628</v>
      </c>
      <c r="FO91">
        <v>35.729418977558346</v>
      </c>
      <c r="FP91">
        <v>35.606526933889192</v>
      </c>
      <c r="FQ91">
        <v>35.696542566122609</v>
      </c>
      <c r="FR91">
        <v>35.786322147247013</v>
      </c>
      <c r="FS91">
        <v>35.14030239123322</v>
      </c>
      <c r="FT91">
        <v>35.26418069116459</v>
      </c>
      <c r="FU91">
        <v>35.419675074586856</v>
      </c>
      <c r="FV91">
        <v>35.474258153102014</v>
      </c>
      <c r="FW91">
        <v>35.354605652441116</v>
      </c>
      <c r="FX91">
        <v>35.325661159865071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37.606780363449694</v>
      </c>
      <c r="GG91">
        <v>38.423651279696301</v>
      </c>
      <c r="GH91">
        <v>38.368533985402159</v>
      </c>
      <c r="GI91">
        <v>38.255593820598165</v>
      </c>
      <c r="GJ91">
        <v>38.304515257667596</v>
      </c>
      <c r="GK91">
        <v>38.147363369867421</v>
      </c>
      <c r="GL91">
        <v>38.228242895205042</v>
      </c>
      <c r="GM91">
        <v>37.849777027222338</v>
      </c>
      <c r="GN91">
        <v>37.956413112648995</v>
      </c>
      <c r="GO91">
        <v>37.902827574261089</v>
      </c>
      <c r="GP91">
        <v>37.888065282632226</v>
      </c>
      <c r="GQ91">
        <v>37.912301185571685</v>
      </c>
      <c r="GR91">
        <v>37.777071112615005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38.557369652833223</v>
      </c>
      <c r="HA91">
        <v>40.685792827012129</v>
      </c>
      <c r="HB91">
        <v>40.838618237869284</v>
      </c>
      <c r="HC91">
        <v>40.894844878393663</v>
      </c>
      <c r="HD91">
        <v>40.908417246172277</v>
      </c>
      <c r="HE91">
        <v>40.952030084087852</v>
      </c>
      <c r="HF91">
        <v>41.028175635426166</v>
      </c>
      <c r="HG91">
        <v>40.619024162805523</v>
      </c>
      <c r="HH91">
        <v>40.602419590867797</v>
      </c>
      <c r="HI91">
        <v>40.657160086126567</v>
      </c>
      <c r="HJ91">
        <v>40.590186822206718</v>
      </c>
      <c r="HK91">
        <v>40.743386763090918</v>
      </c>
      <c r="HL91">
        <v>40.808116738635945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40.610533225664426</v>
      </c>
      <c r="HU91">
        <v>42.841282025426977</v>
      </c>
      <c r="HV91">
        <v>43.57236810485729</v>
      </c>
      <c r="HW91">
        <v>43.586441609161909</v>
      </c>
      <c r="HX91">
        <v>43.789530424707408</v>
      </c>
      <c r="HY91">
        <v>43.78841041948948</v>
      </c>
      <c r="HZ91">
        <v>43.47918000691876</v>
      </c>
      <c r="IA91">
        <v>43.079542345871609</v>
      </c>
      <c r="IB91">
        <v>42.87185292146544</v>
      </c>
      <c r="IC91">
        <v>43.25223897806827</v>
      </c>
      <c r="ID91">
        <v>43.150930010382829</v>
      </c>
      <c r="IE91">
        <v>42.80500020057255</v>
      </c>
      <c r="IF91">
        <v>43.111385318133209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44.199568079453371</v>
      </c>
      <c r="IP91">
        <v>46.194689597678561</v>
      </c>
      <c r="IQ91">
        <v>46.053291714602345</v>
      </c>
      <c r="IR91">
        <v>45.948677256718284</v>
      </c>
      <c r="IS91">
        <v>46.193244877609622</v>
      </c>
      <c r="IT91">
        <v>46.113756951041395</v>
      </c>
      <c r="IU91">
        <v>45.826870181311655</v>
      </c>
      <c r="IV91">
        <v>45.687576659042797</v>
      </c>
      <c r="IW91">
        <v>45.73202926635328</v>
      </c>
      <c r="IX91">
        <v>45.704212775577091</v>
      </c>
      <c r="IY91">
        <v>45.61640364179511</v>
      </c>
      <c r="IZ91">
        <v>45.863919623361717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46.140420689008273</v>
      </c>
      <c r="JJ91">
        <v>48.312593407331562</v>
      </c>
      <c r="JK91">
        <v>48.840605958524606</v>
      </c>
      <c r="JL91">
        <v>48.558321010315943</v>
      </c>
      <c r="JM91">
        <v>49.033706970482946</v>
      </c>
      <c r="JN91">
        <v>48.889891382273433</v>
      </c>
      <c r="JO91">
        <v>48.33111491963659</v>
      </c>
      <c r="JP91">
        <v>48.584517102247716</v>
      </c>
      <c r="JQ91">
        <v>48.267306247020535</v>
      </c>
      <c r="JR91">
        <v>48.326873787638107</v>
      </c>
      <c r="JS91">
        <v>48.48057569503537</v>
      </c>
      <c r="JT91">
        <v>48.629887198022509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49.75248759402492</v>
      </c>
      <c r="KE91">
        <v>51.478623721629958</v>
      </c>
      <c r="KF91">
        <v>51.45723191901633</v>
      </c>
      <c r="KG91">
        <v>51.717349412631982</v>
      </c>
      <c r="KH91">
        <v>51.47737169050302</v>
      </c>
      <c r="KI91">
        <v>51.032101753348698</v>
      </c>
      <c r="KJ91">
        <v>50.912523352713336</v>
      </c>
      <c r="KK91">
        <v>50.74741840621666</v>
      </c>
      <c r="KL91">
        <v>51.013448215969127</v>
      </c>
      <c r="KM91">
        <v>51.023788762308314</v>
      </c>
      <c r="KN91">
        <v>50.912925803962032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51.335615973434365</v>
      </c>
      <c r="KY91">
        <v>53.625618473538822</v>
      </c>
      <c r="KZ91">
        <v>53.755735287267477</v>
      </c>
      <c r="LA91">
        <v>53.793083596056249</v>
      </c>
      <c r="LB91">
        <v>53.784158919201509</v>
      </c>
      <c r="LC91">
        <v>53.192962639938798</v>
      </c>
      <c r="LD91">
        <v>53.685876750264491</v>
      </c>
      <c r="LE91">
        <v>53.321467443219618</v>
      </c>
      <c r="LF91">
        <v>53.533076376826166</v>
      </c>
      <c r="LG91">
        <v>53.75453556921515</v>
      </c>
      <c r="LH91">
        <v>53.648627996982604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54.246924930679384</v>
      </c>
      <c r="LT91">
        <v>56.632670515486581</v>
      </c>
      <c r="LU91">
        <v>56.904295998652735</v>
      </c>
      <c r="LV91">
        <v>56.990199387538894</v>
      </c>
      <c r="LW91">
        <v>56.04622990441532</v>
      </c>
      <c r="LX91">
        <v>55.90525501633072</v>
      </c>
      <c r="LY91">
        <v>56.69509087530276</v>
      </c>
      <c r="LZ91">
        <v>56.23018969920151</v>
      </c>
      <c r="MA91">
        <v>56.065006280636126</v>
      </c>
      <c r="MB91">
        <v>55.892935950134103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55.4711917728701</v>
      </c>
      <c r="MN91">
        <v>57.933837101779076</v>
      </c>
      <c r="MO91">
        <v>59.166925040013616</v>
      </c>
      <c r="MP91">
        <v>59.85387953035216</v>
      </c>
      <c r="MQ91">
        <v>58.689168145958597</v>
      </c>
      <c r="MR91">
        <v>58.667521358247903</v>
      </c>
      <c r="MS91">
        <v>58.357726101486776</v>
      </c>
      <c r="MT91">
        <v>58.759051968674775</v>
      </c>
      <c r="MU91">
        <v>58.607425496389133</v>
      </c>
      <c r="MV91">
        <v>58.505572539715835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58.364056687551113</v>
      </c>
      <c r="NI91">
        <v>60.718624110657146</v>
      </c>
      <c r="NJ91">
        <v>61.931635084738957</v>
      </c>
      <c r="NK91">
        <v>61.290083501782377</v>
      </c>
      <c r="NL91">
        <v>61.279730232003089</v>
      </c>
      <c r="NM91">
        <v>61.312264620690001</v>
      </c>
      <c r="NN91">
        <v>61.552706664078052</v>
      </c>
      <c r="NO91">
        <v>61.276902919712732</v>
      </c>
      <c r="NP91">
        <v>61.590331424138093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61.220528558874356</v>
      </c>
      <c r="OD91">
        <v>63.615549130405157</v>
      </c>
      <c r="OE91">
        <v>64.115913367629361</v>
      </c>
      <c r="OF91">
        <v>63.843929242852866</v>
      </c>
      <c r="OG91">
        <v>63.765843301251664</v>
      </c>
      <c r="OH91">
        <v>63.924085997865241</v>
      </c>
      <c r="OI91">
        <v>63.881720446158752</v>
      </c>
      <c r="OJ91">
        <v>63.892247073328647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63.961646917522891</v>
      </c>
      <c r="OY91">
        <v>65.290844355522836</v>
      </c>
      <c r="OZ91">
        <v>66.716513478666911</v>
      </c>
      <c r="PA91">
        <v>66.687615687106842</v>
      </c>
      <c r="PB91">
        <v>66.543042223774023</v>
      </c>
      <c r="PC91">
        <v>66.773076562479929</v>
      </c>
      <c r="PD91">
        <v>66.422009432038024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62.849470656146728</v>
      </c>
      <c r="PT91">
        <v>68.232984941757877</v>
      </c>
      <c r="PU91">
        <v>68.844204864605942</v>
      </c>
      <c r="PV91">
        <v>69.80322701457321</v>
      </c>
      <c r="PW91">
        <v>69.336102682643514</v>
      </c>
      <c r="PX91">
        <v>69.355175629529754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45.047990613073033</v>
      </c>
      <c r="QN91">
        <v>67.043991795932854</v>
      </c>
      <c r="QO91">
        <v>70.481323671638805</v>
      </c>
      <c r="QP91">
        <v>71.71246596670791</v>
      </c>
      <c r="QQ91">
        <v>71.570640088895658</v>
      </c>
      <c r="QR91">
        <v>71.460473885187298</v>
      </c>
      <c r="QS91" s="102" t="s">
        <v>684</v>
      </c>
      <c r="QU91">
        <v>14</v>
      </c>
      <c r="QV91" s="35">
        <v>0.6</v>
      </c>
      <c r="QW91">
        <f>JA$67</f>
        <v>0</v>
      </c>
      <c r="QX91">
        <f t="shared" ref="QX91:RP91" si="89">JB$67</f>
        <v>0</v>
      </c>
      <c r="QY91">
        <f t="shared" si="89"/>
        <v>0</v>
      </c>
      <c r="QZ91">
        <f t="shared" si="89"/>
        <v>0</v>
      </c>
      <c r="RA91">
        <f t="shared" si="89"/>
        <v>0</v>
      </c>
      <c r="RB91">
        <f t="shared" si="89"/>
        <v>0</v>
      </c>
      <c r="RC91">
        <f t="shared" si="89"/>
        <v>0</v>
      </c>
      <c r="RD91">
        <f t="shared" si="89"/>
        <v>0</v>
      </c>
      <c r="RE91">
        <f t="shared" si="89"/>
        <v>0</v>
      </c>
      <c r="RF91">
        <f t="shared" si="89"/>
        <v>0</v>
      </c>
      <c r="RG91">
        <f t="shared" si="89"/>
        <v>0</v>
      </c>
      <c r="RH91">
        <f t="shared" si="89"/>
        <v>0</v>
      </c>
      <c r="RI91">
        <f t="shared" si="89"/>
        <v>0</v>
      </c>
      <c r="RJ91">
        <f t="shared" si="89"/>
        <v>0</v>
      </c>
      <c r="RK91">
        <f t="shared" si="89"/>
        <v>0</v>
      </c>
      <c r="RL91">
        <f t="shared" si="89"/>
        <v>0</v>
      </c>
      <c r="RM91">
        <f t="shared" si="89"/>
        <v>0</v>
      </c>
      <c r="RN91">
        <f t="shared" si="89"/>
        <v>0</v>
      </c>
      <c r="RO91">
        <f t="shared" si="89"/>
        <v>0</v>
      </c>
      <c r="RP91">
        <f t="shared" si="89"/>
        <v>0</v>
      </c>
      <c r="RR91">
        <f t="shared" si="77"/>
        <v>12.78834</v>
      </c>
      <c r="RS91" s="35">
        <v>0.6</v>
      </c>
      <c r="RT91">
        <f>0.21*RH91+0.79*RI91</f>
        <v>0</v>
      </c>
    </row>
    <row r="92" spans="1:488" x14ac:dyDescent="0.3">
      <c r="A92">
        <v>0</v>
      </c>
      <c r="B92">
        <v>0</v>
      </c>
      <c r="C92">
        <v>1.4989353898279048</v>
      </c>
      <c r="D92">
        <v>1.5747802204255463</v>
      </c>
      <c r="E92">
        <v>1.5661705268333592</v>
      </c>
      <c r="F92">
        <v>1.5652252894942444</v>
      </c>
      <c r="G92">
        <v>1.5718361048069613</v>
      </c>
      <c r="H92">
        <v>1.569217121828546</v>
      </c>
      <c r="I92">
        <v>1.5734706366498625</v>
      </c>
      <c r="J92">
        <v>1.5591250534658152</v>
      </c>
      <c r="K92">
        <v>1.5648047433996215</v>
      </c>
      <c r="L92">
        <v>1.5684120958525278</v>
      </c>
      <c r="M92">
        <v>1.5753956594060583</v>
      </c>
      <c r="N92">
        <v>1.5727756430259214</v>
      </c>
      <c r="O92">
        <v>1.5436804255588297</v>
      </c>
      <c r="P92">
        <v>1.5510323036134845</v>
      </c>
      <c r="Q92">
        <v>1.5547526620779104</v>
      </c>
      <c r="R92">
        <v>1.5533412080215159</v>
      </c>
      <c r="S92">
        <v>1.5530701648743011</v>
      </c>
      <c r="T92">
        <v>1.5608972366642524</v>
      </c>
      <c r="U92">
        <v>0</v>
      </c>
      <c r="V92">
        <v>0</v>
      </c>
      <c r="W92">
        <v>0</v>
      </c>
      <c r="X92">
        <v>2.1850032287158219</v>
      </c>
      <c r="Y92">
        <v>2.2214292777970015</v>
      </c>
      <c r="Z92">
        <v>2.2000631649462723</v>
      </c>
      <c r="AA92">
        <v>2.2280445986804507</v>
      </c>
      <c r="AB92">
        <v>2.2176480491140564</v>
      </c>
      <c r="AC92">
        <v>2.2134202876507825</v>
      </c>
      <c r="AD92">
        <v>2.2280315853656179</v>
      </c>
      <c r="AE92">
        <v>2.2155191033466122</v>
      </c>
      <c r="AF92">
        <v>2.2196081801454897</v>
      </c>
      <c r="AG92">
        <v>2.2097065022057403</v>
      </c>
      <c r="AH92">
        <v>2.2218381848114475</v>
      </c>
      <c r="AI92">
        <v>2.2023459473086953</v>
      </c>
      <c r="AJ92">
        <v>2.1929278086194461</v>
      </c>
      <c r="AK92">
        <v>2.2004813138211534</v>
      </c>
      <c r="AL92">
        <v>2.2006950982647129</v>
      </c>
      <c r="AM92">
        <v>2.1940459446296234</v>
      </c>
      <c r="AN92">
        <v>2.217058541912968</v>
      </c>
      <c r="AO92">
        <v>0</v>
      </c>
      <c r="AP92">
        <v>0</v>
      </c>
      <c r="AQ92">
        <v>0</v>
      </c>
      <c r="AR92">
        <v>0</v>
      </c>
      <c r="AS92">
        <v>2.8685671307235503</v>
      </c>
      <c r="AT92">
        <v>2.8846187702155262</v>
      </c>
      <c r="AU92">
        <v>2.8705882434818268</v>
      </c>
      <c r="AV92">
        <v>2.8757236163623876</v>
      </c>
      <c r="AW92">
        <v>2.8751680601731868</v>
      </c>
      <c r="AX92">
        <v>2.8607885114516973</v>
      </c>
      <c r="AY92">
        <v>2.8987337140632747</v>
      </c>
      <c r="AZ92">
        <v>2.8862580023912581</v>
      </c>
      <c r="BA92">
        <v>2.8619528668101482</v>
      </c>
      <c r="BB92">
        <v>2.8945516713118504</v>
      </c>
      <c r="BC92">
        <v>2.8554013578062896</v>
      </c>
      <c r="BD92">
        <v>2.8674681144345691</v>
      </c>
      <c r="BE92">
        <v>2.8432001233646287</v>
      </c>
      <c r="BF92">
        <v>2.8610647142415333</v>
      </c>
      <c r="BG92">
        <v>2.8666941398383039</v>
      </c>
      <c r="BH92">
        <v>2.8550310236038965</v>
      </c>
      <c r="BI92">
        <v>0</v>
      </c>
      <c r="BJ92">
        <v>0</v>
      </c>
      <c r="BK92">
        <v>0</v>
      </c>
      <c r="BL92">
        <v>0</v>
      </c>
      <c r="BM92">
        <v>3.3636669636590519</v>
      </c>
      <c r="BN92">
        <v>3.5450216665145002</v>
      </c>
      <c r="BO92">
        <v>3.5530840938831485</v>
      </c>
      <c r="BP92">
        <v>3.5394924554307914</v>
      </c>
      <c r="BQ92">
        <v>3.5502736934037014</v>
      </c>
      <c r="BR92">
        <v>3.5421875068249284</v>
      </c>
      <c r="BS92">
        <v>3.5296814574019146</v>
      </c>
      <c r="BT92">
        <v>3.5310958632318492</v>
      </c>
      <c r="BU92">
        <v>3.5649628904817878</v>
      </c>
      <c r="BV92">
        <v>3.5397659420070022</v>
      </c>
      <c r="BW92">
        <v>3.4858652070970102</v>
      </c>
      <c r="BX92">
        <v>3.5166740578605808</v>
      </c>
      <c r="BY92">
        <v>3.5057280794572248</v>
      </c>
      <c r="BZ92">
        <v>3.4904664683591542</v>
      </c>
      <c r="CA92">
        <v>3.5052202872650517</v>
      </c>
      <c r="CB92">
        <v>3.4949209649094546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4.1305256008270019</v>
      </c>
      <c r="CI92">
        <v>4.2050808303262981</v>
      </c>
      <c r="CJ92">
        <v>4.200153204689336</v>
      </c>
      <c r="CK92">
        <v>4.2261157604354285</v>
      </c>
      <c r="CL92">
        <v>4.1893032855332102</v>
      </c>
      <c r="CM92">
        <v>4.1835537378014562</v>
      </c>
      <c r="CN92">
        <v>4.2118830810256407</v>
      </c>
      <c r="CO92">
        <v>4.173446014426287</v>
      </c>
      <c r="CP92">
        <v>4.168414257927445</v>
      </c>
      <c r="CQ92">
        <v>4.1474382130582255</v>
      </c>
      <c r="CR92">
        <v>4.1700977636405732</v>
      </c>
      <c r="CS92">
        <v>4.1549384625327743</v>
      </c>
      <c r="CT92">
        <v>4.1545347702400202</v>
      </c>
      <c r="CU92">
        <v>4.150352729241475</v>
      </c>
      <c r="CV92">
        <v>4.1641632163475206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4.3712071938125945</v>
      </c>
      <c r="DC92">
        <v>4.6064549188413961</v>
      </c>
      <c r="DD92">
        <v>4.583454893996862</v>
      </c>
      <c r="DE92">
        <v>4.6300561732176284</v>
      </c>
      <c r="DF92">
        <v>4.6458500807770529</v>
      </c>
      <c r="DG92">
        <v>4.6118328502976604</v>
      </c>
      <c r="DH92">
        <v>4.637970954011962</v>
      </c>
      <c r="DI92">
        <v>4.6274150512713694</v>
      </c>
      <c r="DJ92">
        <v>4.6281981403225343</v>
      </c>
      <c r="DK92">
        <v>4.5921502837535506</v>
      </c>
      <c r="DL92">
        <v>4.574387570423073</v>
      </c>
      <c r="DM92">
        <v>4.5788910312325779</v>
      </c>
      <c r="DN92">
        <v>4.5852699374780146</v>
      </c>
      <c r="DO92">
        <v>4.5810201265047601</v>
      </c>
      <c r="DP92">
        <v>4.6049882599136414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4.993154990248077</v>
      </c>
      <c r="DX92">
        <v>5.0346824511907284</v>
      </c>
      <c r="DY92">
        <v>5.0865866251158494</v>
      </c>
      <c r="DZ92">
        <v>5.0715321721773794</v>
      </c>
      <c r="EA92">
        <v>5.0450092959071631</v>
      </c>
      <c r="EB92">
        <v>5.0667544900270025</v>
      </c>
      <c r="EC92">
        <v>5.0839592896561605</v>
      </c>
      <c r="ED92">
        <v>5.0624868670698984</v>
      </c>
      <c r="EE92">
        <v>5.005149909767221</v>
      </c>
      <c r="EF92">
        <v>5.009874955081643</v>
      </c>
      <c r="EG92">
        <v>5.0324568402715926</v>
      </c>
      <c r="EH92">
        <v>5.0133314819922896</v>
      </c>
      <c r="EI92">
        <v>5.0291863994952113</v>
      </c>
      <c r="EJ92">
        <v>5.0155785974899967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5.262505422995468</v>
      </c>
      <c r="ER92">
        <v>5.5259756560847633</v>
      </c>
      <c r="ES92">
        <v>5.5063481054733048</v>
      </c>
      <c r="ET92">
        <v>5.5169140797957583</v>
      </c>
      <c r="EU92">
        <v>5.5055746007075053</v>
      </c>
      <c r="EV92">
        <v>5.4831030716492499</v>
      </c>
      <c r="EW92">
        <v>5.5298702035392955</v>
      </c>
      <c r="EX92">
        <v>5.5058640446845422</v>
      </c>
      <c r="EY92">
        <v>5.4261953067375073</v>
      </c>
      <c r="EZ92">
        <v>5.4845619372724661</v>
      </c>
      <c r="FA92">
        <v>5.4698851389424563</v>
      </c>
      <c r="FB92">
        <v>5.4489799845018068</v>
      </c>
      <c r="FC92">
        <v>5.4439468140888509</v>
      </c>
      <c r="FD92">
        <v>5.4570981871012805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5.5698899605872425</v>
      </c>
      <c r="FL92">
        <v>5.8871584119804883</v>
      </c>
      <c r="FM92">
        <v>5.893328139295801</v>
      </c>
      <c r="FN92">
        <v>5.9430266799761089</v>
      </c>
      <c r="FO92">
        <v>5.9549031629263967</v>
      </c>
      <c r="FP92">
        <v>5.934421155648204</v>
      </c>
      <c r="FQ92">
        <v>5.9494237610204399</v>
      </c>
      <c r="FR92">
        <v>5.9643870245411703</v>
      </c>
      <c r="FS92">
        <v>5.8567170652055394</v>
      </c>
      <c r="FT92">
        <v>5.8773634485274355</v>
      </c>
      <c r="FU92">
        <v>5.9032791790978107</v>
      </c>
      <c r="FV92">
        <v>5.9123763588503389</v>
      </c>
      <c r="FW92">
        <v>5.892434275406857</v>
      </c>
      <c r="FX92">
        <v>5.8876101933108478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6.2677967272416106</v>
      </c>
      <c r="GG92">
        <v>6.4039418799493788</v>
      </c>
      <c r="GH92">
        <v>6.3947556642336876</v>
      </c>
      <c r="GI92">
        <v>6.3759323034330233</v>
      </c>
      <c r="GJ92">
        <v>6.3840858762779247</v>
      </c>
      <c r="GK92">
        <v>6.3578938949778987</v>
      </c>
      <c r="GL92">
        <v>6.3713738158675008</v>
      </c>
      <c r="GM92">
        <v>6.3082961712037182</v>
      </c>
      <c r="GN92">
        <v>6.3260688521081612</v>
      </c>
      <c r="GO92">
        <v>6.317137929043513</v>
      </c>
      <c r="GP92">
        <v>6.3146775471053651</v>
      </c>
      <c r="GQ92">
        <v>6.3187168642619405</v>
      </c>
      <c r="GR92">
        <v>6.2961785187691639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6.4262282754722024</v>
      </c>
      <c r="HA92">
        <v>6.7809654711686909</v>
      </c>
      <c r="HB92">
        <v>6.8064363729782151</v>
      </c>
      <c r="HC92">
        <v>6.8158074797322739</v>
      </c>
      <c r="HD92">
        <v>6.8180695410287138</v>
      </c>
      <c r="HE92">
        <v>6.8253383473479774</v>
      </c>
      <c r="HF92">
        <v>6.8380292725710259</v>
      </c>
      <c r="HG92">
        <v>6.7698373604675899</v>
      </c>
      <c r="HH92">
        <v>6.7670699318112995</v>
      </c>
      <c r="HI92">
        <v>6.7761933476877605</v>
      </c>
      <c r="HJ92">
        <v>6.76503113703445</v>
      </c>
      <c r="HK92">
        <v>6.7905644605151556</v>
      </c>
      <c r="HL92">
        <v>6.8013527897726611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6.768422204277404</v>
      </c>
      <c r="HU92">
        <v>7.1402136709044957</v>
      </c>
      <c r="HV92">
        <v>7.2620613508095468</v>
      </c>
      <c r="HW92">
        <v>7.2644069348603209</v>
      </c>
      <c r="HX92">
        <v>7.2982550707845686</v>
      </c>
      <c r="HY92">
        <v>7.2980684032482444</v>
      </c>
      <c r="HZ92">
        <v>7.2465300011531273</v>
      </c>
      <c r="IA92">
        <v>7.1799237243119345</v>
      </c>
      <c r="IB92">
        <v>7.1453088202442379</v>
      </c>
      <c r="IC92">
        <v>7.2087064963447149</v>
      </c>
      <c r="ID92">
        <v>7.1918216683971359</v>
      </c>
      <c r="IE92">
        <v>7.1341667000954203</v>
      </c>
      <c r="IF92">
        <v>7.1852308863555301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7.3665946799088964</v>
      </c>
      <c r="IP92">
        <v>7.6991149329464337</v>
      </c>
      <c r="IQ92">
        <v>7.6755486191003923</v>
      </c>
      <c r="IR92">
        <v>7.658112876119719</v>
      </c>
      <c r="IS92">
        <v>7.6988741462682704</v>
      </c>
      <c r="IT92">
        <v>7.6856261585069028</v>
      </c>
      <c r="IU92">
        <v>7.6378116968852803</v>
      </c>
      <c r="IV92">
        <v>7.6145961098404724</v>
      </c>
      <c r="IW92">
        <v>7.6220048777255585</v>
      </c>
      <c r="IX92">
        <v>7.6173687959295204</v>
      </c>
      <c r="IY92">
        <v>7.6027339402991867</v>
      </c>
      <c r="IZ92">
        <v>7.6439866038936231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7.6900701148347128</v>
      </c>
      <c r="JJ92">
        <v>8.0520989012219228</v>
      </c>
      <c r="JK92">
        <v>8.1401009930874313</v>
      </c>
      <c r="JL92">
        <v>8.0930535017193108</v>
      </c>
      <c r="JM92">
        <v>8.1722844950804863</v>
      </c>
      <c r="JN92">
        <v>8.1483152303788984</v>
      </c>
      <c r="JO92">
        <v>8.0551858199394175</v>
      </c>
      <c r="JP92">
        <v>8.0974195170412742</v>
      </c>
      <c r="JQ92">
        <v>8.0445510411700774</v>
      </c>
      <c r="JR92">
        <v>8.0544789646063428</v>
      </c>
      <c r="JS92">
        <v>8.0800959491725539</v>
      </c>
      <c r="JT92">
        <v>8.104981199670414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8.29208126567082</v>
      </c>
      <c r="KE92">
        <v>8.5797706202716668</v>
      </c>
      <c r="KF92">
        <v>8.5762053198360668</v>
      </c>
      <c r="KG92">
        <v>8.6195582354386691</v>
      </c>
      <c r="KH92">
        <v>8.5795619484171723</v>
      </c>
      <c r="KI92">
        <v>8.5053502922247866</v>
      </c>
      <c r="KJ92">
        <v>8.4854205587855613</v>
      </c>
      <c r="KK92">
        <v>8.4579030677027784</v>
      </c>
      <c r="KL92">
        <v>8.5022413693281926</v>
      </c>
      <c r="KM92">
        <v>8.5039647937180582</v>
      </c>
      <c r="KN92">
        <v>8.4854876339936673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8.5559359955723941</v>
      </c>
      <c r="KY92">
        <v>8.9376030789231393</v>
      </c>
      <c r="KZ92">
        <v>8.9592892145445759</v>
      </c>
      <c r="LA92">
        <v>8.9655139326760427</v>
      </c>
      <c r="LB92">
        <v>8.9640264865335855</v>
      </c>
      <c r="LC92">
        <v>8.8654937733231378</v>
      </c>
      <c r="LD92">
        <v>8.9476461250440789</v>
      </c>
      <c r="LE92">
        <v>8.8869112405366071</v>
      </c>
      <c r="LF92">
        <v>8.9221793961376914</v>
      </c>
      <c r="LG92">
        <v>8.9590892615358531</v>
      </c>
      <c r="LH92">
        <v>8.9414379994970972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9.0411541551132313</v>
      </c>
      <c r="LT92">
        <v>9.4387784192477806</v>
      </c>
      <c r="LU92">
        <v>9.4840493331088052</v>
      </c>
      <c r="LV92">
        <v>9.4983665645898228</v>
      </c>
      <c r="LW92">
        <v>9.3410383174025604</v>
      </c>
      <c r="LX92">
        <v>9.3175425027217944</v>
      </c>
      <c r="LY92">
        <v>9.4491818125504636</v>
      </c>
      <c r="LZ92">
        <v>9.3716982832002618</v>
      </c>
      <c r="MA92">
        <v>9.3441677134393668</v>
      </c>
      <c r="MB92">
        <v>9.3154893250223587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9.2451986288116839</v>
      </c>
      <c r="MN92">
        <v>9.6556395169631788</v>
      </c>
      <c r="MO92">
        <v>9.861154173335601</v>
      </c>
      <c r="MP92">
        <v>9.9756465883920278</v>
      </c>
      <c r="MQ92">
        <v>9.781528024326434</v>
      </c>
      <c r="MR92">
        <v>9.7779202263746523</v>
      </c>
      <c r="MS92">
        <v>9.7262876835811269</v>
      </c>
      <c r="MT92">
        <v>9.7931753281124578</v>
      </c>
      <c r="MU92">
        <v>9.7679042493981889</v>
      </c>
      <c r="MV92">
        <v>9.7509287566193024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9.7273427812585176</v>
      </c>
      <c r="NI92">
        <v>10.119770685109527</v>
      </c>
      <c r="NJ92">
        <v>10.321939180789833</v>
      </c>
      <c r="NK92">
        <v>10.215013916963734</v>
      </c>
      <c r="NL92">
        <v>10.213288372000514</v>
      </c>
      <c r="NM92">
        <v>10.218710770115004</v>
      </c>
      <c r="NN92">
        <v>10.258784444013015</v>
      </c>
      <c r="NO92">
        <v>10.212817153285469</v>
      </c>
      <c r="NP92">
        <v>10.265055237356348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10.203421426479061</v>
      </c>
      <c r="OD92">
        <v>10.602591521734187</v>
      </c>
      <c r="OE92">
        <v>10.685985561271547</v>
      </c>
      <c r="OF92">
        <v>10.640654873808803</v>
      </c>
      <c r="OG92">
        <v>10.627640550208604</v>
      </c>
      <c r="OH92">
        <v>10.654014332977534</v>
      </c>
      <c r="OI92">
        <v>10.64695340769312</v>
      </c>
      <c r="OJ92">
        <v>10.648707845554755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10.660274486253813</v>
      </c>
      <c r="OY92">
        <v>10.881807392587147</v>
      </c>
      <c r="OZ92">
        <v>11.119418913111158</v>
      </c>
      <c r="PA92">
        <v>11.114602614517823</v>
      </c>
      <c r="PB92">
        <v>11.090507037295689</v>
      </c>
      <c r="PC92">
        <v>11.12884609374667</v>
      </c>
      <c r="PD92">
        <v>11.070334905339688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10.474911776024452</v>
      </c>
      <c r="PT92">
        <v>11.372164156959649</v>
      </c>
      <c r="PU92">
        <v>11.474034144100994</v>
      </c>
      <c r="PV92">
        <v>11.63387116909553</v>
      </c>
      <c r="PW92">
        <v>11.556017113773924</v>
      </c>
      <c r="PX92">
        <v>11.559195938254966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7.5079984355121718</v>
      </c>
      <c r="QN92">
        <v>11.173998632655479</v>
      </c>
      <c r="QO92">
        <v>11.746887278606481</v>
      </c>
      <c r="QP92">
        <v>11.952077661117999</v>
      </c>
      <c r="QQ92">
        <v>11.928440014815955</v>
      </c>
      <c r="QR92">
        <v>11.91007898086456</v>
      </c>
      <c r="QS92" s="102" t="s">
        <v>685</v>
      </c>
      <c r="QU92">
        <v>15</v>
      </c>
      <c r="QV92" s="35">
        <v>0.63300000000000001</v>
      </c>
      <c r="QW92">
        <f>JU$67</f>
        <v>0</v>
      </c>
      <c r="QX92">
        <f t="shared" ref="QX92:RP92" si="90">JV$67</f>
        <v>0</v>
      </c>
      <c r="QY92">
        <f t="shared" si="90"/>
        <v>0</v>
      </c>
      <c r="QZ92">
        <f t="shared" si="90"/>
        <v>0</v>
      </c>
      <c r="RA92">
        <f t="shared" si="90"/>
        <v>0</v>
      </c>
      <c r="RB92">
        <f t="shared" si="90"/>
        <v>0</v>
      </c>
      <c r="RC92">
        <f t="shared" si="90"/>
        <v>0</v>
      </c>
      <c r="RD92">
        <f t="shared" si="90"/>
        <v>0</v>
      </c>
      <c r="RE92">
        <f t="shared" si="90"/>
        <v>0</v>
      </c>
      <c r="RF92">
        <f t="shared" si="90"/>
        <v>0</v>
      </c>
      <c r="RG92">
        <f t="shared" si="90"/>
        <v>0</v>
      </c>
      <c r="RH92">
        <f t="shared" si="90"/>
        <v>0</v>
      </c>
      <c r="RI92">
        <f t="shared" si="90"/>
        <v>0</v>
      </c>
      <c r="RJ92">
        <f t="shared" si="90"/>
        <v>0</v>
      </c>
      <c r="RK92">
        <f t="shared" si="90"/>
        <v>0</v>
      </c>
      <c r="RL92">
        <f t="shared" si="90"/>
        <v>0</v>
      </c>
      <c r="RM92">
        <f t="shared" si="90"/>
        <v>0</v>
      </c>
      <c r="RN92">
        <f t="shared" si="90"/>
        <v>0</v>
      </c>
      <c r="RO92">
        <f t="shared" si="90"/>
        <v>0</v>
      </c>
      <c r="RP92">
        <f t="shared" si="90"/>
        <v>0</v>
      </c>
      <c r="RR92">
        <f t="shared" si="77"/>
        <v>13.182587700000001</v>
      </c>
      <c r="RS92" s="35">
        <v>0.63300000000000001</v>
      </c>
      <c r="RT92">
        <f>0.82*RI92+0.18*RJ92</f>
        <v>0</v>
      </c>
    </row>
    <row r="93" spans="1:488" x14ac:dyDescent="0.3">
      <c r="A93">
        <v>0</v>
      </c>
      <c r="B93">
        <v>0</v>
      </c>
      <c r="C93">
        <v>0.58810735922551882</v>
      </c>
      <c r="D93">
        <v>1.1006238908942345</v>
      </c>
      <c r="E93">
        <v>1.3584388262279827</v>
      </c>
      <c r="F93">
        <v>1.6124741493735504</v>
      </c>
      <c r="G93">
        <v>1.8046700936325093</v>
      </c>
      <c r="H93">
        <v>1.8294221987659354</v>
      </c>
      <c r="I93">
        <v>1.8292602479378619</v>
      </c>
      <c r="J93">
        <v>1.8292297117380736</v>
      </c>
      <c r="K93">
        <v>1.8290246140095432</v>
      </c>
      <c r="L93">
        <v>1.8287904335042022</v>
      </c>
      <c r="M93">
        <v>1.8291348436505896</v>
      </c>
      <c r="N93">
        <v>1.8288865816654751</v>
      </c>
      <c r="O93">
        <v>1.8110874738695395</v>
      </c>
      <c r="P93">
        <v>1.8105106319193001</v>
      </c>
      <c r="Q93">
        <v>1.8112589891877915</v>
      </c>
      <c r="R93">
        <v>1.8112328201263495</v>
      </c>
      <c r="S93">
        <v>1.8113236994579054</v>
      </c>
      <c r="T93">
        <v>1.8109598570892018</v>
      </c>
      <c r="U93">
        <v>0</v>
      </c>
      <c r="V93">
        <v>0</v>
      </c>
      <c r="W93">
        <v>0</v>
      </c>
      <c r="X93">
        <v>0.69741284220800082</v>
      </c>
      <c r="Y93">
        <v>1.1013854130645158</v>
      </c>
      <c r="Z93">
        <v>1.3042103023543674</v>
      </c>
      <c r="AA93">
        <v>1.4703876300190171</v>
      </c>
      <c r="AB93">
        <v>1.6728384515312209</v>
      </c>
      <c r="AC93">
        <v>1.8114396876617571</v>
      </c>
      <c r="AD93">
        <v>1.8314186532740475</v>
      </c>
      <c r="AE93">
        <v>1.8319171635475398</v>
      </c>
      <c r="AF93">
        <v>1.8318087033766017</v>
      </c>
      <c r="AG93">
        <v>1.8318734632906308</v>
      </c>
      <c r="AH93">
        <v>1.8322641786924254</v>
      </c>
      <c r="AI93">
        <v>1.8139813727241563</v>
      </c>
      <c r="AJ93">
        <v>1.8140911297683506</v>
      </c>
      <c r="AK93">
        <v>1.8138129952784421</v>
      </c>
      <c r="AL93">
        <v>1.8137523046918032</v>
      </c>
      <c r="AM93">
        <v>1.8137665287552467</v>
      </c>
      <c r="AN93">
        <v>1.8134551226330524</v>
      </c>
      <c r="AO93">
        <v>0</v>
      </c>
      <c r="AP93">
        <v>0</v>
      </c>
      <c r="AQ93">
        <v>0</v>
      </c>
      <c r="AR93">
        <v>0</v>
      </c>
      <c r="AS93">
        <v>0.85372113879508338</v>
      </c>
      <c r="AT93">
        <v>1.1152339236662698</v>
      </c>
      <c r="AU93">
        <v>1.2738150205356247</v>
      </c>
      <c r="AV93">
        <v>1.4224814783631239</v>
      </c>
      <c r="AW93">
        <v>1.5745636677579342</v>
      </c>
      <c r="AX93">
        <v>1.7322300855867223</v>
      </c>
      <c r="AY93">
        <v>1.808352326562003</v>
      </c>
      <c r="AZ93">
        <v>1.8333257406738894</v>
      </c>
      <c r="BA93">
        <v>1.8337885165361767</v>
      </c>
      <c r="BB93">
        <v>1.8331722290565662</v>
      </c>
      <c r="BC93">
        <v>1.8157354569902824</v>
      </c>
      <c r="BD93">
        <v>1.8148717300413837</v>
      </c>
      <c r="BE93">
        <v>1.8157185493005337</v>
      </c>
      <c r="BF93">
        <v>1.815197437464559</v>
      </c>
      <c r="BG93">
        <v>1.8151312220645417</v>
      </c>
      <c r="BH93">
        <v>1.8154536280779678</v>
      </c>
      <c r="BI93">
        <v>0</v>
      </c>
      <c r="BJ93">
        <v>0</v>
      </c>
      <c r="BK93">
        <v>0</v>
      </c>
      <c r="BL93">
        <v>0</v>
      </c>
      <c r="BM93">
        <v>0.54819776339315773</v>
      </c>
      <c r="BN93">
        <v>0.94207155319068903</v>
      </c>
      <c r="BO93">
        <v>1.1157547565932757</v>
      </c>
      <c r="BP93">
        <v>1.2471814114428708</v>
      </c>
      <c r="BQ93">
        <v>1.3666360194293619</v>
      </c>
      <c r="BR93">
        <v>1.4949458260267035</v>
      </c>
      <c r="BS93">
        <v>1.6305147205198176</v>
      </c>
      <c r="BT93">
        <v>1.7470516988221316</v>
      </c>
      <c r="BU93">
        <v>1.8126311488965805</v>
      </c>
      <c r="BV93">
        <v>1.8341993972663504</v>
      </c>
      <c r="BW93">
        <v>1.816769067650581</v>
      </c>
      <c r="BX93">
        <v>1.8164650371780067</v>
      </c>
      <c r="BY93">
        <v>1.8163727715059241</v>
      </c>
      <c r="BZ93">
        <v>1.8166262323369491</v>
      </c>
      <c r="CA93">
        <v>1.8166650924127457</v>
      </c>
      <c r="CB93">
        <v>1.8166369947068648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0.63222938176537735</v>
      </c>
      <c r="CI93">
        <v>1.0104137843822041</v>
      </c>
      <c r="CJ93">
        <v>1.135216493224978</v>
      </c>
      <c r="CK93">
        <v>1.2336734218685357</v>
      </c>
      <c r="CL93">
        <v>1.3541913544905801</v>
      </c>
      <c r="CM93">
        <v>1.4638831378939738</v>
      </c>
      <c r="CN93">
        <v>1.5620958564954812</v>
      </c>
      <c r="CO93">
        <v>1.6892149558929404</v>
      </c>
      <c r="CP93">
        <v>1.7822804008456006</v>
      </c>
      <c r="CQ93">
        <v>1.8058915454141629</v>
      </c>
      <c r="CR93">
        <v>1.816248705852564</v>
      </c>
      <c r="CS93">
        <v>1.8173841842672727</v>
      </c>
      <c r="CT93">
        <v>1.8175443660138066</v>
      </c>
      <c r="CU93">
        <v>1.8176784875990293</v>
      </c>
      <c r="CV93">
        <v>1.8173919251583777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0.55974426582912529</v>
      </c>
      <c r="DC93">
        <v>0.87749452571370912</v>
      </c>
      <c r="DD93">
        <v>1.0861661380386383</v>
      </c>
      <c r="DE93">
        <v>1.1733741277583065</v>
      </c>
      <c r="DF93">
        <v>1.2665716910609373</v>
      </c>
      <c r="DG93">
        <v>1.3763719971175703</v>
      </c>
      <c r="DH93">
        <v>1.4663299956889611</v>
      </c>
      <c r="DI93">
        <v>1.5671147175277556</v>
      </c>
      <c r="DJ93">
        <v>1.6659803589275546</v>
      </c>
      <c r="DK93">
        <v>1.7344301607208428</v>
      </c>
      <c r="DL93">
        <v>1.7974664451002251</v>
      </c>
      <c r="DM93">
        <v>1.8148975961615854</v>
      </c>
      <c r="DN93">
        <v>1.8172763808383039</v>
      </c>
      <c r="DO93">
        <v>1.8170001019697637</v>
      </c>
      <c r="DP93">
        <v>1.8171939974604596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0.71584168636097645</v>
      </c>
      <c r="DX93">
        <v>1.0283617916668091</v>
      </c>
      <c r="DY93">
        <v>1.1216774558305298</v>
      </c>
      <c r="DZ93">
        <v>1.2187155221430834</v>
      </c>
      <c r="EA93">
        <v>1.3217765915892743</v>
      </c>
      <c r="EB93">
        <v>1.4096195364964084</v>
      </c>
      <c r="EC93">
        <v>1.4956811571451198</v>
      </c>
      <c r="ED93">
        <v>1.597965705601506</v>
      </c>
      <c r="EE93">
        <v>1.6813618397710344</v>
      </c>
      <c r="EF93">
        <v>1.7571758668965392</v>
      </c>
      <c r="EG93">
        <v>1.8033448523654585</v>
      </c>
      <c r="EH93">
        <v>1.8207904679953293</v>
      </c>
      <c r="EI93">
        <v>1.8219908261385862</v>
      </c>
      <c r="EJ93">
        <v>1.8223256601230768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0.65794541540788809</v>
      </c>
      <c r="ER93">
        <v>0.92942797026976631</v>
      </c>
      <c r="ES93">
        <v>1.0846986190829968</v>
      </c>
      <c r="ET93">
        <v>1.1714240060762418</v>
      </c>
      <c r="EU93">
        <v>1.2622332559792788</v>
      </c>
      <c r="EV93">
        <v>1.3589168755386287</v>
      </c>
      <c r="EW93">
        <v>1.43312890699436</v>
      </c>
      <c r="EX93">
        <v>1.5304872544759038</v>
      </c>
      <c r="EY93">
        <v>1.6183034743659652</v>
      </c>
      <c r="EZ93">
        <v>1.6787091347513188</v>
      </c>
      <c r="FA93">
        <v>1.7604120294936421</v>
      </c>
      <c r="FB93">
        <v>1.8096745223672628</v>
      </c>
      <c r="FC93">
        <v>1.8253419938574029</v>
      </c>
      <c r="FD93">
        <v>1.8275780426771382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0.54044199513060176</v>
      </c>
      <c r="FL93">
        <v>0.81365991472288646</v>
      </c>
      <c r="FM93">
        <v>1.0518724242318072</v>
      </c>
      <c r="FN93">
        <v>1.1302458832939595</v>
      </c>
      <c r="FO93">
        <v>1.211000787994972</v>
      </c>
      <c r="FP93">
        <v>1.3006035405081375</v>
      </c>
      <c r="FQ93">
        <v>1.3821335361926668</v>
      </c>
      <c r="FR93">
        <v>1.4620894578772421</v>
      </c>
      <c r="FS93">
        <v>1.5500877602697352</v>
      </c>
      <c r="FT93">
        <v>1.6261238804736637</v>
      </c>
      <c r="FU93">
        <v>1.6980139827315868</v>
      </c>
      <c r="FV93">
        <v>1.7621033075940911</v>
      </c>
      <c r="FW93">
        <v>1.8136706703271197</v>
      </c>
      <c r="FX93">
        <v>1.8286070596567887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0.63516120387907993</v>
      </c>
      <c r="GG93">
        <v>0.9617477848776429</v>
      </c>
      <c r="GH93">
        <v>1.0887113464141656</v>
      </c>
      <c r="GI93">
        <v>1.1740485002272023</v>
      </c>
      <c r="GJ93">
        <v>1.2544816800767999</v>
      </c>
      <c r="GK93">
        <v>1.3449448090015848</v>
      </c>
      <c r="GL93">
        <v>1.4228056084320897</v>
      </c>
      <c r="GM93">
        <v>1.4898599000199755</v>
      </c>
      <c r="GN93">
        <v>1.5688202241667761</v>
      </c>
      <c r="GO93">
        <v>1.6568746793477569</v>
      </c>
      <c r="GP93">
        <v>1.7321192565462959</v>
      </c>
      <c r="GQ93">
        <v>1.7905836075980519</v>
      </c>
      <c r="GR93">
        <v>1.8239961869426358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0.66159481323523106</v>
      </c>
      <c r="HA93">
        <v>0.86698722901715053</v>
      </c>
      <c r="HB93">
        <v>1.0538759022679547</v>
      </c>
      <c r="HC93">
        <v>1.131545434976801</v>
      </c>
      <c r="HD93">
        <v>1.2096230914929818</v>
      </c>
      <c r="HE93">
        <v>1.2864384109264462</v>
      </c>
      <c r="HF93">
        <v>1.3615949914826382</v>
      </c>
      <c r="HG93">
        <v>1.4237623614338202</v>
      </c>
      <c r="HH93">
        <v>1.5039272625492455</v>
      </c>
      <c r="HI93">
        <v>1.5766518416175102</v>
      </c>
      <c r="HJ93">
        <v>1.6579945702487726</v>
      </c>
      <c r="HK93">
        <v>1.7200357093409611</v>
      </c>
      <c r="HL93">
        <v>1.7836105972635403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0.5</v>
      </c>
      <c r="HU93">
        <v>0.73315904893531814</v>
      </c>
      <c r="HV93">
        <v>0.99284727506930526</v>
      </c>
      <c r="HW93">
        <v>1.0912479957574672</v>
      </c>
      <c r="HX93">
        <v>1.159026777166541</v>
      </c>
      <c r="HY93">
        <v>1.2315470127297088</v>
      </c>
      <c r="HZ93">
        <v>1.3172423699292264</v>
      </c>
      <c r="IA93">
        <v>1.3774063818062432</v>
      </c>
      <c r="IB93">
        <v>1.4607789441092462</v>
      </c>
      <c r="IC93">
        <v>1.5201386208379732</v>
      </c>
      <c r="ID93">
        <v>1.5961260242607154</v>
      </c>
      <c r="IE93">
        <v>1.6894358457892815</v>
      </c>
      <c r="IF93">
        <v>1.7356622172266971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0.65440774582039229</v>
      </c>
      <c r="IP93">
        <v>0.8595114091565611</v>
      </c>
      <c r="IQ93">
        <v>1.0518738934161207</v>
      </c>
      <c r="IR93">
        <v>1.1278076590021684</v>
      </c>
      <c r="IS93">
        <v>1.1929948651729194</v>
      </c>
      <c r="IT93">
        <v>1.2676085881491854</v>
      </c>
      <c r="IU93">
        <v>1.3203700353450294</v>
      </c>
      <c r="IV93">
        <v>1.3956214111022787</v>
      </c>
      <c r="IW93">
        <v>1.4655907596068989</v>
      </c>
      <c r="IX93">
        <v>1.5396069320586077</v>
      </c>
      <c r="IY93">
        <v>1.6145445639067411</v>
      </c>
      <c r="IZ93">
        <v>1.6726977874956899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0.54409486356753811</v>
      </c>
      <c r="JJ93">
        <v>0.76135595724062843</v>
      </c>
      <c r="JK93">
        <v>0.98495480750698006</v>
      </c>
      <c r="JL93">
        <v>1.0934442524370283</v>
      </c>
      <c r="JM93">
        <v>1.1493029436357545</v>
      </c>
      <c r="JN93">
        <v>1.2199396125528577</v>
      </c>
      <c r="JO93">
        <v>1.2802930508469521</v>
      </c>
      <c r="JP93">
        <v>1.3385809819531673</v>
      </c>
      <c r="JQ93">
        <v>1.4173054087324055</v>
      </c>
      <c r="JR93">
        <v>1.4814097511415287</v>
      </c>
      <c r="JS93">
        <v>1.542040307849615</v>
      </c>
      <c r="JT93">
        <v>1.6045046627729798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0.69969326287185385</v>
      </c>
      <c r="KE93">
        <v>0.88605192932052446</v>
      </c>
      <c r="KF93">
        <v>1.0447915241915542</v>
      </c>
      <c r="KG93">
        <v>1.1049498360340757</v>
      </c>
      <c r="KH93">
        <v>1.1743000119697036</v>
      </c>
      <c r="KI93">
        <v>1.2272515091604632</v>
      </c>
      <c r="KJ93">
        <v>1.2932950344002034</v>
      </c>
      <c r="KK93">
        <v>1.3637022219299071</v>
      </c>
      <c r="KL93">
        <v>1.4175752414978982</v>
      </c>
      <c r="KM93">
        <v>1.4814533084928379</v>
      </c>
      <c r="KN93">
        <v>1.5540025114527907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0.55778749967327612</v>
      </c>
      <c r="KY93">
        <v>0.7473288700009334</v>
      </c>
      <c r="KZ93">
        <v>0.99713405694536905</v>
      </c>
      <c r="LA93">
        <v>1.0788033481133055</v>
      </c>
      <c r="LB93">
        <v>1.142884664141109</v>
      </c>
      <c r="LC93">
        <v>1.1974613887117773</v>
      </c>
      <c r="LD93">
        <v>1.2437862299135023</v>
      </c>
      <c r="LE93">
        <v>1.3158572199805163</v>
      </c>
      <c r="LF93">
        <v>1.3724638524262178</v>
      </c>
      <c r="LG93">
        <v>1.4250295063350671</v>
      </c>
      <c r="LH93">
        <v>1.4896927027934448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0.69776258834746718</v>
      </c>
      <c r="LT93">
        <v>0.8079216443096271</v>
      </c>
      <c r="LU93">
        <v>0.99651437924460351</v>
      </c>
      <c r="LV93">
        <v>1.0758256044817853</v>
      </c>
      <c r="LW93">
        <v>1.1337014378705852</v>
      </c>
      <c r="LX93">
        <v>1.1975505185270929</v>
      </c>
      <c r="LY93">
        <v>1.2314004833268231</v>
      </c>
      <c r="LZ93">
        <v>1.3035409358921746</v>
      </c>
      <c r="MA93">
        <v>1.3671510111515037</v>
      </c>
      <c r="MB93">
        <v>1.4322423671442694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0.51714480107106109</v>
      </c>
      <c r="MN93">
        <v>0.65839776753279022</v>
      </c>
      <c r="MO93">
        <v>0.86681202980082128</v>
      </c>
      <c r="MP93">
        <v>1.0017696261461686</v>
      </c>
      <c r="MQ93">
        <v>1.075995837066245</v>
      </c>
      <c r="MR93">
        <v>1.1326543376987217</v>
      </c>
      <c r="MS93">
        <v>1.1947621289445947</v>
      </c>
      <c r="MT93">
        <v>1.2409438086955977</v>
      </c>
      <c r="MU93">
        <v>1.3010577410786999</v>
      </c>
      <c r="MV93">
        <v>1.3590574207832444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0.55848255581272932</v>
      </c>
      <c r="NI93">
        <v>0.67863620573065686</v>
      </c>
      <c r="NJ93">
        <v>0.8694446807006434</v>
      </c>
      <c r="NK93">
        <v>1.0066299517930986</v>
      </c>
      <c r="NL93">
        <v>1.0753437222956863</v>
      </c>
      <c r="NM93">
        <v>1.1255425040131013</v>
      </c>
      <c r="NN93">
        <v>1.1730906364471068</v>
      </c>
      <c r="NO93">
        <v>1.2326066382685794</v>
      </c>
      <c r="NP93">
        <v>1.2785782205734508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0.60270895667139401</v>
      </c>
      <c r="OD93">
        <v>0.69206245007761036</v>
      </c>
      <c r="OE93">
        <v>0.86158837865223881</v>
      </c>
      <c r="OF93">
        <v>1.0152147780509686</v>
      </c>
      <c r="OG93">
        <v>1.0752748885935293</v>
      </c>
      <c r="OH93">
        <v>1.1209796426567653</v>
      </c>
      <c r="OI93">
        <v>1.1721019663798775</v>
      </c>
      <c r="OJ93">
        <v>1.2211705284851875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0.64205687101437958</v>
      </c>
      <c r="OY93">
        <v>0.7234598357053168</v>
      </c>
      <c r="OZ93">
        <v>0.86159409622604521</v>
      </c>
      <c r="PA93">
        <v>0.9979191873291593</v>
      </c>
      <c r="PB93">
        <v>1.0645336198578226</v>
      </c>
      <c r="PC93">
        <v>1.106346637744285</v>
      </c>
      <c r="PD93">
        <v>1.1633014225104765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0.62141390171981514</v>
      </c>
      <c r="PT93">
        <v>0.68737016418180374</v>
      </c>
      <c r="PU93">
        <v>0.88271467950733495</v>
      </c>
      <c r="PV93">
        <v>0.96690837508478578</v>
      </c>
      <c r="PW93">
        <v>1.0521888889746827</v>
      </c>
      <c r="PX93">
        <v>1.0964526581410294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0.33803880174631301</v>
      </c>
      <c r="QN93">
        <v>0.62271101452498479</v>
      </c>
      <c r="QO93">
        <v>0.72939212212983728</v>
      </c>
      <c r="QP93">
        <v>0.85398863065480624</v>
      </c>
      <c r="QQ93">
        <v>0.98446597221393473</v>
      </c>
      <c r="QR93">
        <v>1.0519063034019229</v>
      </c>
      <c r="QS93" s="102" t="s">
        <v>1005</v>
      </c>
      <c r="QU93">
        <v>16</v>
      </c>
      <c r="QV93" s="35">
        <v>0.66600000000000004</v>
      </c>
      <c r="QW93">
        <f>KO$67</f>
        <v>0</v>
      </c>
      <c r="QX93">
        <f t="shared" ref="QX93:RP93" si="91">KP$67</f>
        <v>0</v>
      </c>
      <c r="QY93">
        <f t="shared" si="91"/>
        <v>0</v>
      </c>
      <c r="QZ93">
        <f t="shared" si="91"/>
        <v>0</v>
      </c>
      <c r="RA93">
        <f t="shared" si="91"/>
        <v>0</v>
      </c>
      <c r="RB93">
        <f t="shared" si="91"/>
        <v>0</v>
      </c>
      <c r="RC93">
        <f t="shared" si="91"/>
        <v>0</v>
      </c>
      <c r="RD93">
        <f t="shared" si="91"/>
        <v>0</v>
      </c>
      <c r="RE93">
        <f t="shared" si="91"/>
        <v>0</v>
      </c>
      <c r="RF93">
        <f t="shared" si="91"/>
        <v>0</v>
      </c>
      <c r="RG93">
        <f t="shared" si="91"/>
        <v>0</v>
      </c>
      <c r="RH93">
        <f t="shared" si="91"/>
        <v>0</v>
      </c>
      <c r="RI93">
        <f t="shared" si="91"/>
        <v>0</v>
      </c>
      <c r="RJ93">
        <f t="shared" si="91"/>
        <v>0</v>
      </c>
      <c r="RK93">
        <f t="shared" si="91"/>
        <v>0</v>
      </c>
      <c r="RL93">
        <f t="shared" si="91"/>
        <v>0</v>
      </c>
      <c r="RM93">
        <f t="shared" si="91"/>
        <v>0</v>
      </c>
      <c r="RN93">
        <f t="shared" si="91"/>
        <v>0</v>
      </c>
      <c r="RO93">
        <f t="shared" si="91"/>
        <v>0</v>
      </c>
      <c r="RP93">
        <f t="shared" si="91"/>
        <v>0</v>
      </c>
      <c r="RR93">
        <f t="shared" si="77"/>
        <v>13.576835399999998</v>
      </c>
      <c r="RS93" s="35">
        <v>0.66600000000000004</v>
      </c>
      <c r="RT93">
        <f>0.42*RI93+0.58*RJ93</f>
        <v>0</v>
      </c>
    </row>
    <row r="94" spans="1:488" x14ac:dyDescent="0.3">
      <c r="A94">
        <v>0</v>
      </c>
      <c r="B94">
        <v>0</v>
      </c>
      <c r="C94">
        <v>164.43416722125161</v>
      </c>
      <c r="D94">
        <v>340.74656933602921</v>
      </c>
      <c r="E94">
        <v>419.50999658204319</v>
      </c>
      <c r="F94">
        <v>497.90630314127372</v>
      </c>
      <c r="G94">
        <v>565.42995685724259</v>
      </c>
      <c r="H94">
        <v>566.6330893249891</v>
      </c>
      <c r="I94">
        <v>570.12950397105521</v>
      </c>
      <c r="J94">
        <v>565.30205895204426</v>
      </c>
      <c r="K94">
        <v>570.07413754658967</v>
      </c>
      <c r="L94">
        <v>573.33560954642849</v>
      </c>
      <c r="M94">
        <v>572.78844923012559</v>
      </c>
      <c r="N94">
        <v>572.72951532184334</v>
      </c>
      <c r="O94">
        <v>562.15666214226428</v>
      </c>
      <c r="P94">
        <v>568.7455936640921</v>
      </c>
      <c r="Q94">
        <v>564.39301799231953</v>
      </c>
      <c r="R94">
        <v>564.43060474213769</v>
      </c>
      <c r="S94">
        <v>562.48503723078557</v>
      </c>
      <c r="T94">
        <v>568.78532418055261</v>
      </c>
      <c r="U94">
        <v>0</v>
      </c>
      <c r="V94">
        <v>0</v>
      </c>
      <c r="W94">
        <v>0</v>
      </c>
      <c r="X94">
        <v>266.24948004504688</v>
      </c>
      <c r="Y94">
        <v>438.59039144559881</v>
      </c>
      <c r="Z94">
        <v>514.76295801309254</v>
      </c>
      <c r="AA94">
        <v>596.85073814199905</v>
      </c>
      <c r="AB94">
        <v>669.07915171630123</v>
      </c>
      <c r="AC94">
        <v>729.34121991541633</v>
      </c>
      <c r="AD94">
        <v>751.426897182728</v>
      </c>
      <c r="AE94">
        <v>741.69279207661884</v>
      </c>
      <c r="AF94">
        <v>744.08610956563803</v>
      </c>
      <c r="AG94">
        <v>740.56610032628828</v>
      </c>
      <c r="AH94">
        <v>739.92017145735372</v>
      </c>
      <c r="AI94">
        <v>737.40580267893768</v>
      </c>
      <c r="AJ94">
        <v>733.6032335524892</v>
      </c>
      <c r="AK94">
        <v>738.61619224118488</v>
      </c>
      <c r="AL94">
        <v>739.60456273963757</v>
      </c>
      <c r="AM94">
        <v>737.26752730765054</v>
      </c>
      <c r="AN94">
        <v>747.7893605819205</v>
      </c>
      <c r="AO94">
        <v>0</v>
      </c>
      <c r="AP94">
        <v>0</v>
      </c>
      <c r="AQ94">
        <v>0</v>
      </c>
      <c r="AR94">
        <v>0</v>
      </c>
      <c r="AS94">
        <v>406.42552490930046</v>
      </c>
      <c r="AT94">
        <v>540.64127893986904</v>
      </c>
      <c r="AU94">
        <v>612.96997784938492</v>
      </c>
      <c r="AV94">
        <v>689.76767459520852</v>
      </c>
      <c r="AW94">
        <v>764.86990595566078</v>
      </c>
      <c r="AX94">
        <v>839.82965485582065</v>
      </c>
      <c r="AY94">
        <v>903.44191338355085</v>
      </c>
      <c r="AZ94">
        <v>910.23114059839941</v>
      </c>
      <c r="BA94">
        <v>897.53582463066482</v>
      </c>
      <c r="BB94">
        <v>915.770867523991</v>
      </c>
      <c r="BC94">
        <v>895.59592511522817</v>
      </c>
      <c r="BD94">
        <v>911.90544212582085</v>
      </c>
      <c r="BE94">
        <v>893.02841705650644</v>
      </c>
      <c r="BF94">
        <v>905.62416490956821</v>
      </c>
      <c r="BG94">
        <v>907.74572311811278</v>
      </c>
      <c r="BH94">
        <v>899.70608878248504</v>
      </c>
      <c r="BI94">
        <v>0</v>
      </c>
      <c r="BJ94">
        <v>0</v>
      </c>
      <c r="BK94">
        <v>0</v>
      </c>
      <c r="BL94">
        <v>0</v>
      </c>
      <c r="BM94">
        <v>273.40055611859646</v>
      </c>
      <c r="BN94">
        <v>529.54005869468824</v>
      </c>
      <c r="BO94">
        <v>630.22444373051678</v>
      </c>
      <c r="BP94">
        <v>699.30691786249997</v>
      </c>
      <c r="BQ94">
        <v>777.32204175923675</v>
      </c>
      <c r="BR94">
        <v>851.09438608581377</v>
      </c>
      <c r="BS94">
        <v>920.04684981763887</v>
      </c>
      <c r="BT94">
        <v>991.16831665854454</v>
      </c>
      <c r="BU94">
        <v>1052.1493081269339</v>
      </c>
      <c r="BV94">
        <v>1057.8216460363028</v>
      </c>
      <c r="BW94">
        <v>1037.6665228956265</v>
      </c>
      <c r="BX94">
        <v>1049.8283672614343</v>
      </c>
      <c r="BY94">
        <v>1048.537106184104</v>
      </c>
      <c r="BZ94">
        <v>1041.1312642738089</v>
      </c>
      <c r="CA94">
        <v>1044.2847896756089</v>
      </c>
      <c r="CB94">
        <v>1041.7019207901465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382.00798534620003</v>
      </c>
      <c r="CI94">
        <v>639.09260454699211</v>
      </c>
      <c r="CJ94">
        <v>718.36476846357368</v>
      </c>
      <c r="CK94">
        <v>791.62304170835125</v>
      </c>
      <c r="CL94">
        <v>858.598206144502</v>
      </c>
      <c r="CM94">
        <v>931.47869387907213</v>
      </c>
      <c r="CN94">
        <v>1002.5963022272211</v>
      </c>
      <c r="CO94">
        <v>1066.7464262369319</v>
      </c>
      <c r="CP94">
        <v>1127.6967085288968</v>
      </c>
      <c r="CQ94">
        <v>1165.8866870216018</v>
      </c>
      <c r="CR94">
        <v>1192.1206814929315</v>
      </c>
      <c r="CS94">
        <v>1179.0679781643689</v>
      </c>
      <c r="CT94">
        <v>1176.610423354826</v>
      </c>
      <c r="CU94">
        <v>1172.6778182299815</v>
      </c>
      <c r="CV94">
        <v>1180.7303053332801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337.92295869144795</v>
      </c>
      <c r="DC94">
        <v>586.82403365450568</v>
      </c>
      <c r="DD94">
        <v>726.21326469770293</v>
      </c>
      <c r="DE94">
        <v>802.20726407434177</v>
      </c>
      <c r="DF94">
        <v>873.77571858856618</v>
      </c>
      <c r="DG94">
        <v>936.81822607230686</v>
      </c>
      <c r="DH94">
        <v>1010.0116015733486</v>
      </c>
      <c r="DI94">
        <v>1081.3844881956293</v>
      </c>
      <c r="DJ94">
        <v>1148.3659711314044</v>
      </c>
      <c r="DK94">
        <v>1207.582762398763</v>
      </c>
      <c r="DL94">
        <v>1250.3214205992706</v>
      </c>
      <c r="DM94">
        <v>1259.6881343840423</v>
      </c>
      <c r="DN94">
        <v>1271.3704658266672</v>
      </c>
      <c r="DO94">
        <v>1277.0636922111191</v>
      </c>
      <c r="DP94">
        <v>1277.7991232414181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471.44756129864737</v>
      </c>
      <c r="DX94">
        <v>690.64640158063094</v>
      </c>
      <c r="DY94">
        <v>774.39300330547337</v>
      </c>
      <c r="DZ94">
        <v>841.04289310439083</v>
      </c>
      <c r="EA94">
        <v>901.50139355965769</v>
      </c>
      <c r="EB94">
        <v>970.18380089682728</v>
      </c>
      <c r="EC94">
        <v>1043.6119246757596</v>
      </c>
      <c r="ED94">
        <v>1108.6173195161703</v>
      </c>
      <c r="EE94">
        <v>1162.3775259475372</v>
      </c>
      <c r="EF94">
        <v>1222.5174814300499</v>
      </c>
      <c r="EG94">
        <v>1282.464861082226</v>
      </c>
      <c r="EH94">
        <v>1283.6574273532294</v>
      </c>
      <c r="EI94">
        <v>1296.4389893453042</v>
      </c>
      <c r="EJ94">
        <v>1290.2742243163495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415.92307931135508</v>
      </c>
      <c r="ER94">
        <v>653.77385324010334</v>
      </c>
      <c r="ES94">
        <v>753.42684723466107</v>
      </c>
      <c r="ET94">
        <v>821.60324033541474</v>
      </c>
      <c r="EU94">
        <v>892.57568508088502</v>
      </c>
      <c r="EV94">
        <v>951.02743907561398</v>
      </c>
      <c r="EW94">
        <v>1026.5157657838165</v>
      </c>
      <c r="EX94">
        <v>1085.309058568494</v>
      </c>
      <c r="EY94">
        <v>1132.65951579736</v>
      </c>
      <c r="EZ94">
        <v>1210.269212751615</v>
      </c>
      <c r="FA94">
        <v>1266.2723858429522</v>
      </c>
      <c r="FB94">
        <v>1306.4455983205555</v>
      </c>
      <c r="FC94">
        <v>1321.026848255472</v>
      </c>
      <c r="FD94">
        <v>1320.8280401787376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329.05723712775438</v>
      </c>
      <c r="FL94">
        <v>568.73048977394637</v>
      </c>
      <c r="FM94">
        <v>736.90266903374311</v>
      </c>
      <c r="FN94">
        <v>806.26139107992753</v>
      </c>
      <c r="FO94">
        <v>874.15033267272008</v>
      </c>
      <c r="FP94">
        <v>937.07022419620478</v>
      </c>
      <c r="FQ94">
        <v>1000.0240350292106</v>
      </c>
      <c r="FR94">
        <v>1063.8448561705723</v>
      </c>
      <c r="FS94">
        <v>1111.710755351241</v>
      </c>
      <c r="FT94">
        <v>1179.1170585848056</v>
      </c>
      <c r="FU94">
        <v>1245.9094997354644</v>
      </c>
      <c r="FV94">
        <v>1300.1327738655384</v>
      </c>
      <c r="FW94">
        <v>1343.6345536512108</v>
      </c>
      <c r="FX94">
        <v>1363.920854827333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420.52087686543058</v>
      </c>
      <c r="GG94">
        <v>676.34201095052254</v>
      </c>
      <c r="GH94">
        <v>762.04233099199348</v>
      </c>
      <c r="GI94">
        <v>824.10288850752875</v>
      </c>
      <c r="GJ94">
        <v>886.89189078516506</v>
      </c>
      <c r="GK94">
        <v>939.94388847467519</v>
      </c>
      <c r="GL94">
        <v>1006.9573302248486</v>
      </c>
      <c r="GM94">
        <v>1066.6822516136085</v>
      </c>
      <c r="GN94">
        <v>1124.5368951432154</v>
      </c>
      <c r="GO94">
        <v>1177.1550430397015</v>
      </c>
      <c r="GP94">
        <v>1238.4762914924065</v>
      </c>
      <c r="GQ94">
        <v>1305.9091588814199</v>
      </c>
      <c r="GR94">
        <v>1327.8073696561144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400.18564643213625</v>
      </c>
      <c r="HA94">
        <v>610.86885327323705</v>
      </c>
      <c r="HB94">
        <v>748.61279167803104</v>
      </c>
      <c r="HC94">
        <v>808.87187887256152</v>
      </c>
      <c r="HD94">
        <v>865.79537255704918</v>
      </c>
      <c r="HE94">
        <v>924.68487860235791</v>
      </c>
      <c r="HF94">
        <v>986.46516373628458</v>
      </c>
      <c r="HG94">
        <v>1041.4958839595081</v>
      </c>
      <c r="HH94">
        <v>1094.0120115504374</v>
      </c>
      <c r="HI94">
        <v>1162.8584770143707</v>
      </c>
      <c r="HJ94">
        <v>1217.2289020229457</v>
      </c>
      <c r="HK94">
        <v>1282.5340076927591</v>
      </c>
      <c r="HL94">
        <v>1341.1715020972881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293.46124122969928</v>
      </c>
      <c r="HU94">
        <v>500.72285897051671</v>
      </c>
      <c r="HV94">
        <v>713.9943569009281</v>
      </c>
      <c r="HW94">
        <v>789.7662357365715</v>
      </c>
      <c r="HX94">
        <v>851.98387027897104</v>
      </c>
      <c r="HY94">
        <v>906.52029359677545</v>
      </c>
      <c r="HZ94">
        <v>960.4404898166905</v>
      </c>
      <c r="IA94">
        <v>1011.8201311945254</v>
      </c>
      <c r="IB94">
        <v>1060.5680865122943</v>
      </c>
      <c r="IC94">
        <v>1124.2308302663819</v>
      </c>
      <c r="ID94">
        <v>1184.0581563985932</v>
      </c>
      <c r="IE94">
        <v>1241.0167190333955</v>
      </c>
      <c r="IF94">
        <v>1302.0140160234198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406.68634140066388</v>
      </c>
      <c r="IP94">
        <v>606.48738301780895</v>
      </c>
      <c r="IQ94">
        <v>736.98697295917543</v>
      </c>
      <c r="IR94">
        <v>790.53388573492168</v>
      </c>
      <c r="IS94">
        <v>855.96398804312162</v>
      </c>
      <c r="IT94">
        <v>908.09870134509515</v>
      </c>
      <c r="IU94">
        <v>958.27845237247004</v>
      </c>
      <c r="IV94">
        <v>1009.2114214920842</v>
      </c>
      <c r="IW94">
        <v>1068.5995179421125</v>
      </c>
      <c r="IX94">
        <v>1119.9365033641104</v>
      </c>
      <c r="IY94">
        <v>1174.2626336684489</v>
      </c>
      <c r="IZ94">
        <v>1237.5123809669901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333.0908637453602</v>
      </c>
      <c r="JJ94">
        <v>533.07444288314798</v>
      </c>
      <c r="JK94">
        <v>703.30545228349479</v>
      </c>
      <c r="JL94">
        <v>777.88892931673399</v>
      </c>
      <c r="JM94">
        <v>840.8605471289485</v>
      </c>
      <c r="JN94">
        <v>893.41604725681668</v>
      </c>
      <c r="JO94">
        <v>929.30635297863557</v>
      </c>
      <c r="JP94">
        <v>992.29102452292909</v>
      </c>
      <c r="JQ94">
        <v>1037.7583168117369</v>
      </c>
      <c r="JR94">
        <v>1089.7586002753969</v>
      </c>
      <c r="JS94">
        <v>1148.4979389866332</v>
      </c>
      <c r="JT94">
        <v>1202.1509075952611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470.83270809299808</v>
      </c>
      <c r="KE94">
        <v>642.92266970067431</v>
      </c>
      <c r="KF94">
        <v>759.64972867821007</v>
      </c>
      <c r="KG94">
        <v>817.14424584275537</v>
      </c>
      <c r="KH94">
        <v>868.11222379814717</v>
      </c>
      <c r="KI94">
        <v>907.63757270677252</v>
      </c>
      <c r="KJ94">
        <v>956.16025054298325</v>
      </c>
      <c r="KK94">
        <v>1002.5945517807372</v>
      </c>
      <c r="KL94">
        <v>1063.0028935821649</v>
      </c>
      <c r="KM94">
        <v>1114.3860678871933</v>
      </c>
      <c r="KN94">
        <v>1159.7739782480839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334.05674897561488</v>
      </c>
      <c r="KY94">
        <v>524.22801358999482</v>
      </c>
      <c r="KZ94">
        <v>697.98140635957452</v>
      </c>
      <c r="LA94">
        <v>756.88023681042625</v>
      </c>
      <c r="LB94">
        <v>808.56656822436696</v>
      </c>
      <c r="LC94">
        <v>847.82618200245781</v>
      </c>
      <c r="LD94">
        <v>907.63687895958196</v>
      </c>
      <c r="LE94">
        <v>945.88492007646596</v>
      </c>
      <c r="LF94">
        <v>1001.8331955699617</v>
      </c>
      <c r="LG94">
        <v>1055.9443883148847</v>
      </c>
      <c r="LH94">
        <v>1101.4066139575341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448.88295244339957</v>
      </c>
      <c r="LT94">
        <v>581.49300172016569</v>
      </c>
      <c r="LU94">
        <v>721.17351965833132</v>
      </c>
      <c r="LV94">
        <v>786.41221755770971</v>
      </c>
      <c r="LW94">
        <v>817.71995419772156</v>
      </c>
      <c r="LX94">
        <v>862.48835232027216</v>
      </c>
      <c r="LY94">
        <v>926.76297619420848</v>
      </c>
      <c r="LZ94">
        <v>965.2459892743442</v>
      </c>
      <c r="MA94">
        <v>1002.1823595670144</v>
      </c>
      <c r="MB94">
        <v>1047.6152298620302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311.20753053747273</v>
      </c>
      <c r="MN94">
        <v>442.78608109558456</v>
      </c>
      <c r="MO94">
        <v>629.96603718080166</v>
      </c>
      <c r="MP94">
        <v>751.38755409298165</v>
      </c>
      <c r="MQ94">
        <v>782.57099478620546</v>
      </c>
      <c r="MR94">
        <v>824.91145373543043</v>
      </c>
      <c r="MS94">
        <v>867.21938061636945</v>
      </c>
      <c r="MT94">
        <v>912.47007906291071</v>
      </c>
      <c r="MU94">
        <v>958.80312857973615</v>
      </c>
      <c r="MV94">
        <v>1005.4949441291418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332.09142886627222</v>
      </c>
      <c r="NI94">
        <v>448.7699214524979</v>
      </c>
      <c r="NJ94">
        <v>626.39957442897128</v>
      </c>
      <c r="NK94">
        <v>715.15263507651946</v>
      </c>
      <c r="NL94">
        <v>763.28272798731484</v>
      </c>
      <c r="NM94">
        <v>805.14476497632472</v>
      </c>
      <c r="NN94">
        <v>853.75752935954335</v>
      </c>
      <c r="NO94">
        <v>891.95239617483423</v>
      </c>
      <c r="NP94">
        <v>938.94830892282005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372.2832295577752</v>
      </c>
      <c r="OD94">
        <v>473.30093421765787</v>
      </c>
      <c r="OE94">
        <v>629.04978688855761</v>
      </c>
      <c r="OF94">
        <v>727.72554976674587</v>
      </c>
      <c r="OG94">
        <v>769.79856431315068</v>
      </c>
      <c r="OH94">
        <v>806.69299474887578</v>
      </c>
      <c r="OI94">
        <v>848.50687241370235</v>
      </c>
      <c r="OJ94">
        <v>885.89262908090927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398.92627558573184</v>
      </c>
      <c r="OY94">
        <v>495.18725939732934</v>
      </c>
      <c r="OZ94">
        <v>630.11114094542768</v>
      </c>
      <c r="PA94">
        <v>723.32123752473694</v>
      </c>
      <c r="PB94">
        <v>766.15718593881058</v>
      </c>
      <c r="PC94">
        <v>810.23767174407669</v>
      </c>
      <c r="PD94">
        <v>845.3839933685623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374.96435935983402</v>
      </c>
      <c r="PT94">
        <v>471.89789099843711</v>
      </c>
      <c r="PU94">
        <v>622.64204077893237</v>
      </c>
      <c r="PV94">
        <v>710.59001637377287</v>
      </c>
      <c r="PW94">
        <v>752.04594273525265</v>
      </c>
      <c r="PX94">
        <v>788.97034405024692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188.6578966153227</v>
      </c>
      <c r="QN94">
        <v>383.68772441224343</v>
      </c>
      <c r="QO94">
        <v>494.63139851336996</v>
      </c>
      <c r="QP94">
        <v>612.12821685600068</v>
      </c>
      <c r="QQ94">
        <v>688.71607956953653</v>
      </c>
      <c r="QR94">
        <v>743.0854697520449</v>
      </c>
      <c r="QS94" s="102" t="s">
        <v>1004</v>
      </c>
      <c r="QU94">
        <v>17</v>
      </c>
      <c r="QV94" s="35">
        <v>0.7</v>
      </c>
      <c r="QW94">
        <f>LI$67</f>
        <v>0</v>
      </c>
      <c r="QX94">
        <f t="shared" ref="QX94:RP94" si="92">LJ$67</f>
        <v>0</v>
      </c>
      <c r="QY94">
        <f t="shared" si="92"/>
        <v>0</v>
      </c>
      <c r="QZ94">
        <f t="shared" si="92"/>
        <v>0</v>
      </c>
      <c r="RA94">
        <f t="shared" si="92"/>
        <v>0</v>
      </c>
      <c r="RB94">
        <f t="shared" si="92"/>
        <v>0</v>
      </c>
      <c r="RC94">
        <f t="shared" si="92"/>
        <v>0</v>
      </c>
      <c r="RD94">
        <f t="shared" si="92"/>
        <v>0</v>
      </c>
      <c r="RE94">
        <f t="shared" si="92"/>
        <v>0</v>
      </c>
      <c r="RF94">
        <f t="shared" si="92"/>
        <v>0</v>
      </c>
      <c r="RG94">
        <f t="shared" si="92"/>
        <v>0</v>
      </c>
      <c r="RH94">
        <f t="shared" si="92"/>
        <v>0</v>
      </c>
      <c r="RI94">
        <f t="shared" si="92"/>
        <v>0</v>
      </c>
      <c r="RJ94">
        <f t="shared" si="92"/>
        <v>0</v>
      </c>
      <c r="RK94">
        <f t="shared" si="92"/>
        <v>0</v>
      </c>
      <c r="RL94">
        <f t="shared" si="92"/>
        <v>0</v>
      </c>
      <c r="RM94">
        <f t="shared" si="92"/>
        <v>0</v>
      </c>
      <c r="RN94">
        <f t="shared" si="92"/>
        <v>0</v>
      </c>
      <c r="RO94">
        <f t="shared" si="92"/>
        <v>0</v>
      </c>
      <c r="RP94">
        <f t="shared" si="92"/>
        <v>0</v>
      </c>
      <c r="RR94">
        <f t="shared" si="77"/>
        <v>13.983029999999999</v>
      </c>
      <c r="RS94" s="35">
        <v>0.7</v>
      </c>
      <c r="RT94">
        <f>0.02*RI94+0.98*RJ94</f>
        <v>0</v>
      </c>
    </row>
    <row r="95" spans="1:488" x14ac:dyDescent="0.3">
      <c r="A95">
        <v>0</v>
      </c>
      <c r="B95">
        <v>0</v>
      </c>
      <c r="C95">
        <v>0.79113850873594604</v>
      </c>
      <c r="D95">
        <v>1</v>
      </c>
      <c r="E95">
        <v>1</v>
      </c>
      <c r="F95">
        <v>1</v>
      </c>
      <c r="G95">
        <v>0.92332451926659109</v>
      </c>
      <c r="H95">
        <v>0.89259424156158784</v>
      </c>
      <c r="I95">
        <v>0.89685708505548656</v>
      </c>
      <c r="J95">
        <v>0.89764158969043617</v>
      </c>
      <c r="K95">
        <v>0.90333130396165817</v>
      </c>
      <c r="L95">
        <v>0.90924105640215691</v>
      </c>
      <c r="M95">
        <v>0.90065372894851858</v>
      </c>
      <c r="N95">
        <v>0.90605431817615556</v>
      </c>
      <c r="O95">
        <v>0.89549202343046475</v>
      </c>
      <c r="P95">
        <v>0.90918630008392121</v>
      </c>
      <c r="Q95">
        <v>0.89147638441623045</v>
      </c>
      <c r="R95">
        <v>0.89189913247246955</v>
      </c>
      <c r="S95">
        <v>0.88859362465546865</v>
      </c>
      <c r="T95">
        <v>0.89824023624131599</v>
      </c>
      <c r="U95">
        <v>0</v>
      </c>
      <c r="V95">
        <v>0</v>
      </c>
      <c r="W95">
        <v>0</v>
      </c>
      <c r="X95">
        <v>0.74313393304180153</v>
      </c>
      <c r="Y95">
        <v>1</v>
      </c>
      <c r="Z95">
        <v>1</v>
      </c>
      <c r="AA95">
        <v>1</v>
      </c>
      <c r="AB95">
        <v>0.9817991656157895</v>
      </c>
      <c r="AC95">
        <v>0.87076469446313931</v>
      </c>
      <c r="AD95">
        <v>0.84151179403597198</v>
      </c>
      <c r="AE95">
        <v>0.82948706416865836</v>
      </c>
      <c r="AF95">
        <v>0.83181598589789019</v>
      </c>
      <c r="AG95">
        <v>0.83049436311468128</v>
      </c>
      <c r="AH95">
        <v>0.82158318164062816</v>
      </c>
      <c r="AI95">
        <v>0.8221901429047197</v>
      </c>
      <c r="AJ95">
        <v>0.81982282219962432</v>
      </c>
      <c r="AK95">
        <v>0.82595334841297097</v>
      </c>
      <c r="AL95">
        <v>0.82768711690067387</v>
      </c>
      <c r="AM95">
        <v>0.82702323605849504</v>
      </c>
      <c r="AN95">
        <v>0.83458162782992051</v>
      </c>
      <c r="AO95">
        <v>0</v>
      </c>
      <c r="AP95">
        <v>0</v>
      </c>
      <c r="AQ95">
        <v>0</v>
      </c>
      <c r="AR95">
        <v>0</v>
      </c>
      <c r="AS95">
        <v>0.84849415705210252</v>
      </c>
      <c r="AT95">
        <v>1</v>
      </c>
      <c r="AU95">
        <v>1</v>
      </c>
      <c r="AV95">
        <v>1</v>
      </c>
      <c r="AW95">
        <v>1</v>
      </c>
      <c r="AX95">
        <v>0.94803852259387966</v>
      </c>
      <c r="AY95">
        <v>0.84860581007296798</v>
      </c>
      <c r="AZ95">
        <v>0.79566361164794419</v>
      </c>
      <c r="BA95">
        <v>0.78561330734520229</v>
      </c>
      <c r="BB95">
        <v>0.80019961663720229</v>
      </c>
      <c r="BC95">
        <v>0.78020085596764244</v>
      </c>
      <c r="BD95">
        <v>0.80038919335374026</v>
      </c>
      <c r="BE95">
        <v>0.78094334992442171</v>
      </c>
      <c r="BF95">
        <v>0.79319739973325809</v>
      </c>
      <c r="BG95">
        <v>0.79432598308861369</v>
      </c>
      <c r="BH95">
        <v>0.78674680360470806</v>
      </c>
      <c r="BI95">
        <v>0</v>
      </c>
      <c r="BJ95">
        <v>0</v>
      </c>
      <c r="BK95">
        <v>0</v>
      </c>
      <c r="BL95">
        <v>0</v>
      </c>
      <c r="BM95">
        <v>7.0968959157970815E-2</v>
      </c>
      <c r="BN95">
        <v>0.85513680662730407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0.93668025587220161</v>
      </c>
      <c r="BU95">
        <v>0.82874546602469024</v>
      </c>
      <c r="BV95">
        <v>0.77259310111883128</v>
      </c>
      <c r="BW95">
        <v>0.75698726035072605</v>
      </c>
      <c r="BX95">
        <v>0.7633872687602361</v>
      </c>
      <c r="BY95">
        <v>0.76535439214697809</v>
      </c>
      <c r="BZ95">
        <v>0.76012434433381204</v>
      </c>
      <c r="CA95">
        <v>0.75949980313512899</v>
      </c>
      <c r="CB95">
        <v>0.75969994535868268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0.6607479088345547</v>
      </c>
      <c r="CI95">
        <v>0.96855762774809928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0.98754172306634758</v>
      </c>
      <c r="CP95">
        <v>0.87741455410516522</v>
      </c>
      <c r="CQ95">
        <v>0.7721803613763224</v>
      </c>
      <c r="CR95">
        <v>0.75882108261632808</v>
      </c>
      <c r="CS95">
        <v>0.74430505891925569</v>
      </c>
      <c r="CT95">
        <v>0.74140794259216025</v>
      </c>
      <c r="CU95">
        <v>0.73830874369543342</v>
      </c>
      <c r="CV95">
        <v>0.74396959774979088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0.49912202024057312</v>
      </c>
      <c r="DC95">
        <v>0.84517716313041003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0.97919302298554955</v>
      </c>
      <c r="DK95">
        <v>0.93524713780643365</v>
      </c>
      <c r="DL95">
        <v>0.79946279116943897</v>
      </c>
      <c r="DM95">
        <v>0.75413827218983487</v>
      </c>
      <c r="DN95">
        <v>0.74632424719683355</v>
      </c>
      <c r="DO95">
        <v>0.75264958335019383</v>
      </c>
      <c r="DP95">
        <v>0.74853618817111178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0.67968523120398039</v>
      </c>
      <c r="DX95">
        <v>0.96570107755963652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0.96670689927532827</v>
      </c>
      <c r="EF95">
        <v>0.89355142855086145</v>
      </c>
      <c r="EG95">
        <v>0.76251060754690092</v>
      </c>
      <c r="EH95">
        <v>0.70422760520010896</v>
      </c>
      <c r="EI95">
        <v>0.69565530449022694</v>
      </c>
      <c r="EJ95">
        <v>0.69108722948442758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0.47600063236375839</v>
      </c>
      <c r="ER95">
        <v>0.78739311750220553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0.98771888374986316</v>
      </c>
      <c r="EZ95">
        <v>0.98070917027055071</v>
      </c>
      <c r="FA95">
        <v>0.89601943110358118</v>
      </c>
      <c r="FB95">
        <v>0.71968786447188737</v>
      </c>
      <c r="FC95">
        <v>0.68173512313419937</v>
      </c>
      <c r="FD95">
        <v>0.6595508425836446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0.24793141506339278</v>
      </c>
      <c r="FL95">
        <v>0.67921144981482662</v>
      </c>
      <c r="FM95">
        <v>0.98568852317031896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0.99019607843137258</v>
      </c>
      <c r="FT95">
        <v>0.98995603896504147</v>
      </c>
      <c r="FU95">
        <v>0.96237184328684755</v>
      </c>
      <c r="FV95">
        <v>0.88429852285906374</v>
      </c>
      <c r="FW95">
        <v>0.71282045504148495</v>
      </c>
      <c r="FX95">
        <v>0.66328950134612019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0.51728713329653842</v>
      </c>
      <c r="GG95">
        <v>0.90185076661462238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0.99019607843137258</v>
      </c>
      <c r="GN95">
        <v>0.99019607843137258</v>
      </c>
      <c r="GO95">
        <v>0.97344009854368907</v>
      </c>
      <c r="GP95">
        <v>0.90685428774222654</v>
      </c>
      <c r="GQ95">
        <v>0.8255958525580761</v>
      </c>
      <c r="GR95">
        <v>0.64674924534393552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0.47334379073237898</v>
      </c>
      <c r="HA95">
        <v>0.67180011818649499</v>
      </c>
      <c r="HB95">
        <v>0.98154545153045047</v>
      </c>
      <c r="HC95">
        <v>1</v>
      </c>
      <c r="HD95">
        <v>1</v>
      </c>
      <c r="HE95">
        <v>1</v>
      </c>
      <c r="HF95">
        <v>1</v>
      </c>
      <c r="HG95">
        <v>0.99019607843137258</v>
      </c>
      <c r="HH95">
        <v>0.99019607843137258</v>
      </c>
      <c r="HI95">
        <v>0.99019607843137258</v>
      </c>
      <c r="HJ95">
        <v>0.96824954858587753</v>
      </c>
      <c r="HK95">
        <v>0.91544660887532159</v>
      </c>
      <c r="HL95">
        <v>0.87196956584179042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-0.18230415957866264</v>
      </c>
      <c r="HU95">
        <v>0.59071148235356874</v>
      </c>
      <c r="HV95">
        <v>0.91268522261817653</v>
      </c>
      <c r="HW95">
        <v>1</v>
      </c>
      <c r="HX95">
        <v>1</v>
      </c>
      <c r="HY95">
        <v>1</v>
      </c>
      <c r="HZ95">
        <v>1</v>
      </c>
      <c r="IA95">
        <v>0.99019607843137258</v>
      </c>
      <c r="IB95">
        <v>0.99019607843137258</v>
      </c>
      <c r="IC95">
        <v>0.99019607843137258</v>
      </c>
      <c r="ID95">
        <v>0.99019607843137258</v>
      </c>
      <c r="IE95">
        <v>0.93318844860578032</v>
      </c>
      <c r="IF95">
        <v>0.89829732022598252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0.24934935040766201</v>
      </c>
      <c r="IP95">
        <v>0.64760130626349799</v>
      </c>
      <c r="IQ95">
        <v>0.97331933015684857</v>
      </c>
      <c r="IR95">
        <v>1</v>
      </c>
      <c r="IS95">
        <v>1</v>
      </c>
      <c r="IT95">
        <v>1</v>
      </c>
      <c r="IU95">
        <v>0.99019607843137258</v>
      </c>
      <c r="IV95">
        <v>0.99019607843137258</v>
      </c>
      <c r="IW95">
        <v>0.99019607843137258</v>
      </c>
      <c r="IX95">
        <v>0.99019607843137258</v>
      </c>
      <c r="IY95">
        <v>0.98843978282241607</v>
      </c>
      <c r="IZ95">
        <v>0.93553130880419599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0.12158995102175095</v>
      </c>
      <c r="JJ95">
        <v>0.56099049535080658</v>
      </c>
      <c r="JK95">
        <v>0.90762605384315465</v>
      </c>
      <c r="JL95">
        <v>1</v>
      </c>
      <c r="JM95">
        <v>1</v>
      </c>
      <c r="JN95">
        <v>1</v>
      </c>
      <c r="JO95">
        <v>0.99019607843137258</v>
      </c>
      <c r="JP95">
        <v>0.99019607843137258</v>
      </c>
      <c r="JQ95">
        <v>0.99019607843137258</v>
      </c>
      <c r="JR95">
        <v>0.99019607843137258</v>
      </c>
      <c r="JS95">
        <v>0.99019607843137258</v>
      </c>
      <c r="JT95">
        <v>0.9871733622471297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0.11601142722079423</v>
      </c>
      <c r="KE95">
        <v>0.61131038109177349</v>
      </c>
      <c r="KF95">
        <v>0.96009329906003016</v>
      </c>
      <c r="KG95">
        <v>1</v>
      </c>
      <c r="KH95">
        <v>1</v>
      </c>
      <c r="KI95">
        <v>0.99019607843137258</v>
      </c>
      <c r="KJ95">
        <v>0.99019607843137258</v>
      </c>
      <c r="KK95">
        <v>0.99019607843137258</v>
      </c>
      <c r="KL95">
        <v>0.99019607843137258</v>
      </c>
      <c r="KM95">
        <v>0.99019607843137258</v>
      </c>
      <c r="KN95">
        <v>0.99019607843137258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0.29824838353739602</v>
      </c>
      <c r="KY95">
        <v>0.47773423645459906</v>
      </c>
      <c r="KZ95">
        <v>0.90994027041055547</v>
      </c>
      <c r="LA95">
        <v>0.99930472948003224</v>
      </c>
      <c r="LB95">
        <v>1</v>
      </c>
      <c r="LC95">
        <v>0.99019607843137258</v>
      </c>
      <c r="LD95">
        <v>0.99019607843137258</v>
      </c>
      <c r="LE95">
        <v>0.99019607843137258</v>
      </c>
      <c r="LF95">
        <v>0.99019607843137258</v>
      </c>
      <c r="LG95">
        <v>0.99019607843137258</v>
      </c>
      <c r="LH95">
        <v>0.99019607843137258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0.41305218728457133</v>
      </c>
      <c r="LT95">
        <v>0.55203258835008751</v>
      </c>
      <c r="LU95">
        <v>0.90536334139043273</v>
      </c>
      <c r="LV95">
        <v>1</v>
      </c>
      <c r="LW95">
        <v>0.99019607843137258</v>
      </c>
      <c r="LX95">
        <v>0.99019607843137258</v>
      </c>
      <c r="LY95">
        <v>0.99019607843137258</v>
      </c>
      <c r="LZ95">
        <v>0.99019607843137258</v>
      </c>
      <c r="MA95">
        <v>0.99019607843137258</v>
      </c>
      <c r="MB95">
        <v>0.99019607843137258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0.31455682060977852</v>
      </c>
      <c r="MN95">
        <v>8.9346278286759992E-2</v>
      </c>
      <c r="MO95">
        <v>0.59359328513971887</v>
      </c>
      <c r="MP95">
        <v>0.89443395506510459</v>
      </c>
      <c r="MQ95">
        <v>0.99019607843137258</v>
      </c>
      <c r="MR95">
        <v>0.99019607843137258</v>
      </c>
      <c r="MS95">
        <v>0.99019607843137258</v>
      </c>
      <c r="MT95">
        <v>0.99019607843137258</v>
      </c>
      <c r="MU95">
        <v>0.99019607843137258</v>
      </c>
      <c r="MV95">
        <v>0.99019607843137258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0.30405870853239703</v>
      </c>
      <c r="NI95">
        <v>0.40022097704633386</v>
      </c>
      <c r="NJ95">
        <v>0.54656644326047199</v>
      </c>
      <c r="NK95">
        <v>0.9052673607491829</v>
      </c>
      <c r="NL95">
        <v>0.99019607843137258</v>
      </c>
      <c r="NM95">
        <v>0.99019607843137258</v>
      </c>
      <c r="NN95">
        <v>0.99019607843137258</v>
      </c>
      <c r="NO95">
        <v>0.99019607843137258</v>
      </c>
      <c r="NP95">
        <v>0.99019607843137258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0.36966806143184083</v>
      </c>
      <c r="OD95">
        <v>0.41290089556573678</v>
      </c>
      <c r="OE95">
        <v>0.57934144724203873</v>
      </c>
      <c r="OF95">
        <v>0.91443369311944445</v>
      </c>
      <c r="OG95">
        <v>0.98769648669989407</v>
      </c>
      <c r="OH95">
        <v>0.99019607843137258</v>
      </c>
      <c r="OI95">
        <v>0.99019607843137258</v>
      </c>
      <c r="OJ95">
        <v>0.99019607843137258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0.31136167483240051</v>
      </c>
      <c r="OY95">
        <v>0.46567543015109392</v>
      </c>
      <c r="OZ95">
        <v>0.61245872776393839</v>
      </c>
      <c r="PA95">
        <v>0.90522832704280687</v>
      </c>
      <c r="PB95">
        <v>0.98954854413696414</v>
      </c>
      <c r="PC95">
        <v>0.99019607843137258</v>
      </c>
      <c r="PD95">
        <v>0.99019607843137258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0.26650232228179388</v>
      </c>
      <c r="PT95">
        <v>0.42593222836907774</v>
      </c>
      <c r="PU95">
        <v>0.57319003823379178</v>
      </c>
      <c r="PV95">
        <v>0.81399911658031388</v>
      </c>
      <c r="PW95">
        <v>0.97095071457027604</v>
      </c>
      <c r="PX95">
        <v>0.99019607843137258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0.20616273446005065</v>
      </c>
      <c r="QN95">
        <v>0.31183821776736192</v>
      </c>
      <c r="QO95">
        <v>0.42341624149814117</v>
      </c>
      <c r="QP95">
        <v>0.54981301973342034</v>
      </c>
      <c r="QQ95">
        <v>0.89164433275323218</v>
      </c>
      <c r="QR95">
        <v>0.95764793750980015</v>
      </c>
      <c r="QS95" s="102" t="s">
        <v>1003</v>
      </c>
      <c r="QU95">
        <v>18</v>
      </c>
      <c r="QV95" s="35">
        <v>0.73299999999999998</v>
      </c>
      <c r="QW95">
        <f>MC$67</f>
        <v>0</v>
      </c>
      <c r="QX95">
        <f t="shared" ref="QX95:RP95" si="93">MD$67</f>
        <v>0</v>
      </c>
      <c r="QY95">
        <f t="shared" si="93"/>
        <v>0</v>
      </c>
      <c r="QZ95">
        <f t="shared" si="93"/>
        <v>0</v>
      </c>
      <c r="RA95">
        <f t="shared" si="93"/>
        <v>0</v>
      </c>
      <c r="RB95">
        <f t="shared" si="93"/>
        <v>0</v>
      </c>
      <c r="RC95">
        <f t="shared" si="93"/>
        <v>0</v>
      </c>
      <c r="RD95">
        <f t="shared" si="93"/>
        <v>0</v>
      </c>
      <c r="RE95">
        <f t="shared" si="93"/>
        <v>0</v>
      </c>
      <c r="RF95">
        <f t="shared" si="93"/>
        <v>0</v>
      </c>
      <c r="RG95">
        <f t="shared" si="93"/>
        <v>0</v>
      </c>
      <c r="RH95">
        <f t="shared" si="93"/>
        <v>0</v>
      </c>
      <c r="RI95">
        <f t="shared" si="93"/>
        <v>0</v>
      </c>
      <c r="RJ95">
        <f t="shared" si="93"/>
        <v>0</v>
      </c>
      <c r="RK95">
        <f t="shared" si="93"/>
        <v>0</v>
      </c>
      <c r="RL95">
        <f t="shared" si="93"/>
        <v>0</v>
      </c>
      <c r="RM95">
        <f t="shared" si="93"/>
        <v>0</v>
      </c>
      <c r="RN95">
        <f t="shared" si="93"/>
        <v>0</v>
      </c>
      <c r="RO95">
        <f t="shared" si="93"/>
        <v>0</v>
      </c>
      <c r="RP95">
        <f t="shared" si="93"/>
        <v>0</v>
      </c>
      <c r="RR95">
        <f t="shared" si="77"/>
        <v>14.3772777</v>
      </c>
      <c r="RS95" s="35">
        <v>0.73299999999999998</v>
      </c>
      <c r="RT95">
        <f>0.62*RJ95+0.38*RK95</f>
        <v>0</v>
      </c>
    </row>
    <row r="96" spans="1:488" x14ac:dyDescent="0.3">
      <c r="A96">
        <v>0</v>
      </c>
      <c r="B96">
        <v>0</v>
      </c>
      <c r="C96">
        <v>0.13772226330536774</v>
      </c>
      <c r="D96">
        <v>-3.6742135764168071E-30</v>
      </c>
      <c r="E96">
        <v>4.0230982585311282E-30</v>
      </c>
      <c r="F96">
        <v>-5.0165774313667985E-30</v>
      </c>
      <c r="G96">
        <v>5.597163046761109E-2</v>
      </c>
      <c r="H96">
        <v>7.8315898789486013E-2</v>
      </c>
      <c r="I96">
        <v>7.5255971037969535E-2</v>
      </c>
      <c r="J96">
        <v>7.4666444614220784E-2</v>
      </c>
      <c r="K96">
        <v>7.0556040736639028E-2</v>
      </c>
      <c r="L96">
        <v>6.6294117993305784E-2</v>
      </c>
      <c r="M96">
        <v>7.2486666321566737E-2</v>
      </c>
      <c r="N96">
        <v>6.8616148708563959E-2</v>
      </c>
      <c r="O96">
        <v>7.0107845682866252E-2</v>
      </c>
      <c r="P96">
        <v>6.0069515211961085E-2</v>
      </c>
      <c r="Q96">
        <v>7.304988656144551E-2</v>
      </c>
      <c r="R96">
        <v>7.2718769809784811E-2</v>
      </c>
      <c r="S96">
        <v>7.5084624639975339E-2</v>
      </c>
      <c r="T96">
        <v>6.8079973724737522E-2</v>
      </c>
      <c r="U96">
        <v>0</v>
      </c>
      <c r="V96">
        <v>0</v>
      </c>
      <c r="W96">
        <v>0</v>
      </c>
      <c r="X96">
        <v>0.16117943414357838</v>
      </c>
      <c r="Y96">
        <v>2.5601423132797369E-29</v>
      </c>
      <c r="Z96">
        <v>1.8123170910372808E-29</v>
      </c>
      <c r="AA96">
        <v>4.7402931585722916E-30</v>
      </c>
      <c r="AB96">
        <v>1.3089865450779403E-2</v>
      </c>
      <c r="AC96">
        <v>9.3530450725681072E-2</v>
      </c>
      <c r="AD96">
        <v>0.11526162558683094</v>
      </c>
      <c r="AE96">
        <v>0.1238928489911517</v>
      </c>
      <c r="AF96">
        <v>0.12225296029197164</v>
      </c>
      <c r="AG96">
        <v>0.12317533531994367</v>
      </c>
      <c r="AH96">
        <v>0.12951192998700825</v>
      </c>
      <c r="AI96">
        <v>0.12299251892358931</v>
      </c>
      <c r="AJ96">
        <v>0.12470623871594726</v>
      </c>
      <c r="AK96">
        <v>0.12027727339450718</v>
      </c>
      <c r="AL96">
        <v>0.11905110401331138</v>
      </c>
      <c r="AM96">
        <v>0.11950886138085416</v>
      </c>
      <c r="AN96">
        <v>0.11408358832898559</v>
      </c>
      <c r="AO96">
        <v>0</v>
      </c>
      <c r="AP96">
        <v>0</v>
      </c>
      <c r="AQ96">
        <v>0</v>
      </c>
      <c r="AR96">
        <v>0</v>
      </c>
      <c r="AS96">
        <v>0.10990357938494404</v>
      </c>
      <c r="AT96">
        <v>2.123254493183411E-29</v>
      </c>
      <c r="AU96">
        <v>1.296874538447131E-29</v>
      </c>
      <c r="AV96">
        <v>6.6813561015274842E-29</v>
      </c>
      <c r="AW96">
        <v>2.9411774106539839E-29</v>
      </c>
      <c r="AX96">
        <v>3.7329535102618452E-2</v>
      </c>
      <c r="AY96">
        <v>0.10953084771015227</v>
      </c>
      <c r="AZ96">
        <v>0.14814464559691301</v>
      </c>
      <c r="BA96">
        <v>0.15523955135419482</v>
      </c>
      <c r="BB96">
        <v>0.14480506983475855</v>
      </c>
      <c r="BC96">
        <v>0.15290052460479148</v>
      </c>
      <c r="BD96">
        <v>0.13853793228667621</v>
      </c>
      <c r="BE96">
        <v>0.15240042009233029</v>
      </c>
      <c r="BF96">
        <v>0.14369227895562808</v>
      </c>
      <c r="BG96">
        <v>0.14286110519091155</v>
      </c>
      <c r="BH96">
        <v>0.14825284200416364</v>
      </c>
      <c r="BI96">
        <v>0</v>
      </c>
      <c r="BJ96">
        <v>0</v>
      </c>
      <c r="BK96">
        <v>0</v>
      </c>
      <c r="BL96">
        <v>0</v>
      </c>
      <c r="BM96">
        <v>0.39966696715573591</v>
      </c>
      <c r="BN96">
        <v>0.10489165404054372</v>
      </c>
      <c r="BO96">
        <v>-1.0454285815387794E-29</v>
      </c>
      <c r="BP96">
        <v>2.9343443486089747E-29</v>
      </c>
      <c r="BQ96">
        <v>-1.4211238296991783E-31</v>
      </c>
      <c r="BR96">
        <v>1.3307224475287775E-30</v>
      </c>
      <c r="BS96">
        <v>-8.3968305156590511E-30</v>
      </c>
      <c r="BT96">
        <v>4.5482103170685191E-2</v>
      </c>
      <c r="BU96">
        <v>0.12374100023666725</v>
      </c>
      <c r="BV96">
        <v>0.16452464523367677</v>
      </c>
      <c r="BW96">
        <v>0.16937627385689741</v>
      </c>
      <c r="BX96">
        <v>0.16481178982027997</v>
      </c>
      <c r="BY96">
        <v>0.16340440858707242</v>
      </c>
      <c r="BZ96">
        <v>0.16715094365733704</v>
      </c>
      <c r="CA96">
        <v>0.16761322670368187</v>
      </c>
      <c r="CB96">
        <v>0.16743700617217497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0.21659176940096062</v>
      </c>
      <c r="CI96">
        <v>2.2620999134061993E-2</v>
      </c>
      <c r="CJ96">
        <v>8.7185347293341654E-30</v>
      </c>
      <c r="CK96">
        <v>-1.448796507278445E-29</v>
      </c>
      <c r="CL96">
        <v>-3.5464859426300163E-29</v>
      </c>
      <c r="CM96">
        <v>-9.3656622304375119E-29</v>
      </c>
      <c r="CN96">
        <v>-4.3135749526968253E-30</v>
      </c>
      <c r="CO96">
        <v>8.871252769392237E-3</v>
      </c>
      <c r="CP96">
        <v>8.7592344953492163E-2</v>
      </c>
      <c r="CQ96">
        <v>0.15872948288096089</v>
      </c>
      <c r="CR96">
        <v>0.16817926446271322</v>
      </c>
      <c r="CS96">
        <v>0.17840263841722462</v>
      </c>
      <c r="CT96">
        <v>0.18048378882067187</v>
      </c>
      <c r="CU96">
        <v>0.1826587983049498</v>
      </c>
      <c r="CV96">
        <v>0.17863534079519475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0.27935453627971568</v>
      </c>
      <c r="DC96">
        <v>0.11200688843413147</v>
      </c>
      <c r="DD96">
        <v>-5.103251504625425E-29</v>
      </c>
      <c r="DE96">
        <v>-2.3445873840822986E-29</v>
      </c>
      <c r="DF96">
        <v>-3.1315609080841295E-29</v>
      </c>
      <c r="DG96">
        <v>-5.2534575312863237E-29</v>
      </c>
      <c r="DH96">
        <v>-3.6222169944343761E-29</v>
      </c>
      <c r="DI96">
        <v>-3.4886056475303643E-29</v>
      </c>
      <c r="DJ96">
        <v>1.4772893949479882E-2</v>
      </c>
      <c r="DK96">
        <v>4.1092597028264517E-2</v>
      </c>
      <c r="DL96">
        <v>0.13927157801351972</v>
      </c>
      <c r="DM96">
        <v>0.17155258950068281</v>
      </c>
      <c r="DN96">
        <v>0.17695871511962974</v>
      </c>
      <c r="DO96">
        <v>0.17250107631596812</v>
      </c>
      <c r="DP96">
        <v>0.17541934216184432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0.22865624633623996</v>
      </c>
      <c r="DX96">
        <v>2.5190989046490642E-2</v>
      </c>
      <c r="DY96">
        <v>-1.3744938906832369E-30</v>
      </c>
      <c r="DZ96">
        <v>-1.2243144024348528E-30</v>
      </c>
      <c r="EA96">
        <v>-6.1619459206619019E-31</v>
      </c>
      <c r="EB96">
        <v>-4.3278554030487707E-31</v>
      </c>
      <c r="EC96">
        <v>-9.8183353038026627E-31</v>
      </c>
      <c r="ED96">
        <v>-9.7551760463076962E-31</v>
      </c>
      <c r="EE96">
        <v>1.766356354270265E-2</v>
      </c>
      <c r="EF96">
        <v>7.2498051890235907E-2</v>
      </c>
      <c r="EG96">
        <v>0.16868551129087442</v>
      </c>
      <c r="EH96">
        <v>0.21074800998094845</v>
      </c>
      <c r="EI96">
        <v>0.21670990646935859</v>
      </c>
      <c r="EJ96">
        <v>0.22011414090112483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0.33613858847193112</v>
      </c>
      <c r="ER96">
        <v>0.15946829842990631</v>
      </c>
      <c r="ES96">
        <v>-1.2501974806409191E-30</v>
      </c>
      <c r="ET96">
        <v>-2.0513614487497014E-30</v>
      </c>
      <c r="EU96">
        <v>-1.4339074120918518E-30</v>
      </c>
      <c r="EV96">
        <v>-1.9256173075869903E-30</v>
      </c>
      <c r="EW96">
        <v>-1.6824684920972976E-30</v>
      </c>
      <c r="EX96">
        <v>-1.899669560336554E-30</v>
      </c>
      <c r="EY96">
        <v>1.9034562341711896E-3</v>
      </c>
      <c r="EZ96">
        <v>7.6183222107955315E-3</v>
      </c>
      <c r="FA96">
        <v>7.2793847065226125E-2</v>
      </c>
      <c r="FB96">
        <v>0.20540108441705701</v>
      </c>
      <c r="FC96">
        <v>0.23326499264469533</v>
      </c>
      <c r="FD96">
        <v>0.24957447273517305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0.46324234849758733</v>
      </c>
      <c r="FL96">
        <v>0.23784074191908147</v>
      </c>
      <c r="FM96">
        <v>1.0932421111459029E-2</v>
      </c>
      <c r="FN96">
        <v>-8.6400719661746619E-31</v>
      </c>
      <c r="FO96">
        <v>-1.2316679881558749E-30</v>
      </c>
      <c r="FP96">
        <v>-1.0212420854627553E-30</v>
      </c>
      <c r="FQ96">
        <v>-1.3823628973401221E-30</v>
      </c>
      <c r="FR96">
        <v>-1.4943776049386401E-30</v>
      </c>
      <c r="FS96">
        <v>-1.3102558889490379E-30</v>
      </c>
      <c r="FT96">
        <v>1.6568185628335186E-4</v>
      </c>
      <c r="FU96">
        <v>2.2718607559009403E-2</v>
      </c>
      <c r="FV96">
        <v>8.3438765502284393E-2</v>
      </c>
      <c r="FW96">
        <v>0.21538631149649964</v>
      </c>
      <c r="FX96">
        <v>0.25290109297444324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0.35532687247648465</v>
      </c>
      <c r="GG96">
        <v>7.6732833161933967E-2</v>
      </c>
      <c r="GH96">
        <v>-1.2866227909049806E-30</v>
      </c>
      <c r="GI96">
        <v>-4.6466603932622153E-31</v>
      </c>
      <c r="GJ96">
        <v>-1.0696280876015049E-30</v>
      </c>
      <c r="GK96">
        <v>-1.085680840462777E-30</v>
      </c>
      <c r="GL96">
        <v>-5.9967944599948729E-31</v>
      </c>
      <c r="GM96">
        <v>-6.524132434436053E-31</v>
      </c>
      <c r="GN96">
        <v>-7.8667308479207694E-31</v>
      </c>
      <c r="GO96">
        <v>1.3694975962938094E-2</v>
      </c>
      <c r="GP96">
        <v>6.7639107815749347E-2</v>
      </c>
      <c r="GQ96">
        <v>0.13030237921487514</v>
      </c>
      <c r="GR96">
        <v>0.27099294434202714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0.41717106843021923</v>
      </c>
      <c r="HA96">
        <v>0.24166318583933138</v>
      </c>
      <c r="HB96">
        <v>1.4465910500145372E-2</v>
      </c>
      <c r="HC96">
        <v>-4.6288297888700332E-32</v>
      </c>
      <c r="HD96">
        <v>-6.8694763874866702E-31</v>
      </c>
      <c r="HE96">
        <v>-3.0701876420007744E-31</v>
      </c>
      <c r="HF96">
        <v>-5.1784806832416052E-31</v>
      </c>
      <c r="HG96">
        <v>-5.4708127385149877E-31</v>
      </c>
      <c r="HH96">
        <v>-3.8962825391768081E-31</v>
      </c>
      <c r="HI96">
        <v>-4.5020931004236346E-31</v>
      </c>
      <c r="HJ96">
        <v>1.860120536997276E-2</v>
      </c>
      <c r="HK96">
        <v>6.1872236074425067E-2</v>
      </c>
      <c r="HL96">
        <v>9.5507170228984847E-2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0.82633296741548512</v>
      </c>
      <c r="HU96">
        <v>0.32297864180208941</v>
      </c>
      <c r="HV96">
        <v>6.9820281700575443E-2</v>
      </c>
      <c r="HW96">
        <v>-9.7041237199864745E-34</v>
      </c>
      <c r="HX96">
        <v>-1.0754444751197691E-33</v>
      </c>
      <c r="HY96">
        <v>-1.7640171946555726E-33</v>
      </c>
      <c r="HZ96">
        <v>-1.6595439879564412E-33</v>
      </c>
      <c r="IA96">
        <v>-1.11715997499528E-33</v>
      </c>
      <c r="IB96">
        <v>3.8106124783899138E-33</v>
      </c>
      <c r="IC96">
        <v>-5.9620155767062221E-33</v>
      </c>
      <c r="ID96">
        <v>3.7461674699890728E-33</v>
      </c>
      <c r="IE96">
        <v>4.7692012476433503E-2</v>
      </c>
      <c r="IF96">
        <v>7.6102242119634414E-2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0.5500322724785115</v>
      </c>
      <c r="IP96">
        <v>0.28286456778967667</v>
      </c>
      <c r="IQ96">
        <v>2.1020651239206621E-2</v>
      </c>
      <c r="IR96">
        <v>2.4982759491328683E-33</v>
      </c>
      <c r="IS96">
        <v>3.2454888653334517E-33</v>
      </c>
      <c r="IT96">
        <v>1.5303443384625286E-33</v>
      </c>
      <c r="IU96">
        <v>1.5640284291740916E-33</v>
      </c>
      <c r="IV96">
        <v>4.6372178436788327E-33</v>
      </c>
      <c r="IW96">
        <v>2.6029644949982276E-33</v>
      </c>
      <c r="IX96">
        <v>3.4059834033174416E-33</v>
      </c>
      <c r="IY96">
        <v>1.2836574875961706E-3</v>
      </c>
      <c r="IZ96">
        <v>4.6717467768316465E-2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0.61816656629619271</v>
      </c>
      <c r="JJ96">
        <v>0.35235088879449572</v>
      </c>
      <c r="JK96">
        <v>7.6028584673936125E-2</v>
      </c>
      <c r="JL96">
        <v>2.1280740271057959E-33</v>
      </c>
      <c r="JM96">
        <v>-1.6187842943704435E-33</v>
      </c>
      <c r="JN96">
        <v>-1.1127344463367007E-33</v>
      </c>
      <c r="JO96">
        <v>1.0175649172714189E-33</v>
      </c>
      <c r="JP96">
        <v>3.9034442577404707E-33</v>
      </c>
      <c r="JQ96">
        <v>2.8018044834476728E-33</v>
      </c>
      <c r="JR96">
        <v>-1.9714850583636246E-34</v>
      </c>
      <c r="JS96">
        <v>4.1122514430934962E-33</v>
      </c>
      <c r="JT96">
        <v>2.4460116728499035E-3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0.56479496251061534</v>
      </c>
      <c r="KE96">
        <v>0.3040962977872339</v>
      </c>
      <c r="KF96">
        <v>3.2721192708140043E-2</v>
      </c>
      <c r="KG96">
        <v>2.1694845849995166E-33</v>
      </c>
      <c r="KH96">
        <v>1.0550087993681004E-33</v>
      </c>
      <c r="KI96">
        <v>3.3515337581543444E-35</v>
      </c>
      <c r="KJ96">
        <v>1.5706518669225666E-33</v>
      </c>
      <c r="KK96">
        <v>2.0384771869671912E-33</v>
      </c>
      <c r="KL96">
        <v>3.1532735813035155E-33</v>
      </c>
      <c r="KM96">
        <v>1.464409446188456E-33</v>
      </c>
      <c r="KN96">
        <v>1.1131556200879824E-33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0.5807266306554133</v>
      </c>
      <c r="KY96">
        <v>0.40390454605560616</v>
      </c>
      <c r="KZ96">
        <v>7.3515447382803356E-2</v>
      </c>
      <c r="LA96">
        <v>4.4465998724157595E-4</v>
      </c>
      <c r="LB96">
        <v>-2.1101456075863026E-35</v>
      </c>
      <c r="LC96">
        <v>1.0800831750614973E-33</v>
      </c>
      <c r="LD96">
        <v>1.0684825450130924E-33</v>
      </c>
      <c r="LE96">
        <v>-4.8393504614209729E-34</v>
      </c>
      <c r="LF96">
        <v>3.1791593167938565E-33</v>
      </c>
      <c r="LG96">
        <v>1.7892916877475469E-33</v>
      </c>
      <c r="LH96">
        <v>2.3986117084534787E-33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0.50161436240029411</v>
      </c>
      <c r="LT96">
        <v>0.36298341777898335</v>
      </c>
      <c r="LU96">
        <v>7.9459209568710776E-2</v>
      </c>
      <c r="LV96">
        <v>-1.2956405515216017E-33</v>
      </c>
      <c r="LW96">
        <v>1.4078824794525131E-33</v>
      </c>
      <c r="LX96">
        <v>1.2258539634641975E-33</v>
      </c>
      <c r="LY96">
        <v>-1.7547112551422995E-33</v>
      </c>
      <c r="LZ96">
        <v>2.210188262838858E-33</v>
      </c>
      <c r="MA96">
        <v>-6.1668215226898924E-35</v>
      </c>
      <c r="MB96">
        <v>-1.764735537806781E-33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0.5991363550602089</v>
      </c>
      <c r="MN96">
        <v>0.6165671342094412</v>
      </c>
      <c r="MO96">
        <v>0.33396922525024636</v>
      </c>
      <c r="MP96">
        <v>8.8919408449977477E-2</v>
      </c>
      <c r="MQ96">
        <v>1.9460787381722233E-34</v>
      </c>
      <c r="MR96">
        <v>-8.1668023016845627E-34</v>
      </c>
      <c r="MS96">
        <v>2.1383885821672261E-35</v>
      </c>
      <c r="MT96">
        <v>2.8250027901636676E-34</v>
      </c>
      <c r="MU96">
        <v>3.1490300294200285E-33</v>
      </c>
      <c r="MV96">
        <v>-2.270712320132724E-33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0.593388231469542</v>
      </c>
      <c r="NI96">
        <v>0.4974796322876599</v>
      </c>
      <c r="NJ96">
        <v>0.3671147229574318</v>
      </c>
      <c r="NK96">
        <v>7.5076876154868272E-2</v>
      </c>
      <c r="NL96">
        <v>2.4525128249768518E-33</v>
      </c>
      <c r="NM96">
        <v>3.6816179919351598E-33</v>
      </c>
      <c r="NN96">
        <v>2.5890880761048177E-33</v>
      </c>
      <c r="NO96">
        <v>3.216312441256415E-33</v>
      </c>
      <c r="NP96">
        <v>2.0845026156451414E-33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0.55196354851609053</v>
      </c>
      <c r="OD96">
        <v>0.48479843386638805</v>
      </c>
      <c r="OE96">
        <v>0.35344651591248782</v>
      </c>
      <c r="OF96">
        <v>6.6894293903536101E-2</v>
      </c>
      <c r="OG96">
        <v>2.0161786316241028E-3</v>
      </c>
      <c r="OH96">
        <v>-1.2942549593018823E-31</v>
      </c>
      <c r="OI96">
        <v>1.2643547123610106E-31</v>
      </c>
      <c r="OJ96">
        <v>-2.1454180250469531E-32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0.58012800846246837</v>
      </c>
      <c r="OY96">
        <v>0.45255305474587915</v>
      </c>
      <c r="OZ96">
        <v>0.33421900093482376</v>
      </c>
      <c r="PA96">
        <v>7.6067734271706461E-2</v>
      </c>
      <c r="PB96">
        <v>5.2183852474257182E-4</v>
      </c>
      <c r="PC96">
        <v>1.268838508587967E-31</v>
      </c>
      <c r="PD96">
        <v>-1.0681912135699473E-31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0.59167159154939764</v>
      </c>
      <c r="PT96">
        <v>0.48933105006379934</v>
      </c>
      <c r="PU96">
        <v>0.37121648301443261</v>
      </c>
      <c r="PV96">
        <v>0.15569989327700628</v>
      </c>
      <c r="PW96">
        <v>1.7026506955451604E-2</v>
      </c>
      <c r="PX96">
        <v>4.5430671730069125E-31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0.40731398510725475</v>
      </c>
      <c r="QN96">
        <v>0.57616367711937955</v>
      </c>
      <c r="QO96">
        <v>0.48657551037661534</v>
      </c>
      <c r="QP96">
        <v>0.37773262282202968</v>
      </c>
      <c r="QQ96">
        <v>8.8215642490836993E-2</v>
      </c>
      <c r="QR96">
        <v>3.0113007363680697E-2</v>
      </c>
      <c r="QS96" s="102" t="s">
        <v>990</v>
      </c>
      <c r="QU96">
        <v>19</v>
      </c>
      <c r="QV96" s="35">
        <v>0.76600000000000001</v>
      </c>
      <c r="QW96">
        <f>MW$67</f>
        <v>0</v>
      </c>
      <c r="QX96">
        <f t="shared" ref="QX96:RP96" si="94">MX$67</f>
        <v>0</v>
      </c>
      <c r="QY96">
        <f t="shared" si="94"/>
        <v>0</v>
      </c>
      <c r="QZ96">
        <f t="shared" si="94"/>
        <v>0</v>
      </c>
      <c r="RA96">
        <f t="shared" si="94"/>
        <v>0</v>
      </c>
      <c r="RB96">
        <f t="shared" si="94"/>
        <v>0</v>
      </c>
      <c r="RC96">
        <f t="shared" si="94"/>
        <v>0</v>
      </c>
      <c r="RD96">
        <f t="shared" si="94"/>
        <v>0</v>
      </c>
      <c r="RE96">
        <f t="shared" si="94"/>
        <v>0</v>
      </c>
      <c r="RF96">
        <f t="shared" si="94"/>
        <v>0</v>
      </c>
      <c r="RG96">
        <f t="shared" si="94"/>
        <v>0</v>
      </c>
      <c r="RH96">
        <f t="shared" si="94"/>
        <v>0</v>
      </c>
      <c r="RI96">
        <f t="shared" si="94"/>
        <v>0</v>
      </c>
      <c r="RJ96">
        <f t="shared" si="94"/>
        <v>0</v>
      </c>
      <c r="RK96">
        <f t="shared" si="94"/>
        <v>0</v>
      </c>
      <c r="RL96">
        <f t="shared" si="94"/>
        <v>0</v>
      </c>
      <c r="RM96">
        <f t="shared" si="94"/>
        <v>0</v>
      </c>
      <c r="RN96">
        <f t="shared" si="94"/>
        <v>0</v>
      </c>
      <c r="RO96">
        <f t="shared" si="94"/>
        <v>0</v>
      </c>
      <c r="RP96">
        <f t="shared" si="94"/>
        <v>0</v>
      </c>
      <c r="RR96">
        <f t="shared" si="77"/>
        <v>14.771525400000002</v>
      </c>
      <c r="RS96" s="35">
        <v>0.76600000000000001</v>
      </c>
      <c r="RT96">
        <f>0.23*RJ96+0.77*RK96</f>
        <v>0</v>
      </c>
    </row>
    <row r="97" spans="1:488" x14ac:dyDescent="0.3">
      <c r="A97">
        <v>0</v>
      </c>
      <c r="B97">
        <v>0</v>
      </c>
      <c r="C97">
        <v>0</v>
      </c>
      <c r="D97">
        <v>9.7044970630836391E-2</v>
      </c>
      <c r="E97">
        <v>0.10281441670275976</v>
      </c>
      <c r="F97">
        <v>0.10589660371121111</v>
      </c>
      <c r="G97">
        <v>1.7149184322780085E-2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0.17685383325270951</v>
      </c>
      <c r="Z97">
        <v>0.1835292574897007</v>
      </c>
      <c r="AA97">
        <v>0.16563722535186248</v>
      </c>
      <c r="AB97">
        <v>0.16639896916220984</v>
      </c>
      <c r="AC97">
        <v>4.9797852064055251E-2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5.8536272291606017E-2</v>
      </c>
      <c r="AT97">
        <v>0.21194055681668808</v>
      </c>
      <c r="AU97">
        <v>0.22062867495341107</v>
      </c>
      <c r="AV97">
        <v>0.21724100520227801</v>
      </c>
      <c r="AW97">
        <v>0.21861835893575038</v>
      </c>
      <c r="AX97">
        <v>0.17024333357349294</v>
      </c>
      <c r="AY97">
        <v>4.9849713572324955E-2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8.241033359316853E-2</v>
      </c>
      <c r="BO97">
        <v>0.23210295093562172</v>
      </c>
      <c r="BP97">
        <v>0.24101645581658604</v>
      </c>
      <c r="BQ97">
        <v>0.23205310306257079</v>
      </c>
      <c r="BR97">
        <v>0.23212466192153997</v>
      </c>
      <c r="BS97">
        <v>0.24092298875707233</v>
      </c>
      <c r="BT97">
        <v>0.17849315893323214</v>
      </c>
      <c r="BU97">
        <v>5.6064105364020567E-2</v>
      </c>
      <c r="BV97">
        <v>1.0963942613838686E-3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0.2130141183520054</v>
      </c>
      <c r="CJ97">
        <v>0.24847330163227724</v>
      </c>
      <c r="CK97">
        <v>0.24409127284952664</v>
      </c>
      <c r="CL97">
        <v>0.25182226758132492</v>
      </c>
      <c r="CM97">
        <v>0.24976459993621439</v>
      </c>
      <c r="CN97">
        <v>0.24827076117572328</v>
      </c>
      <c r="CO97">
        <v>0.24881791762927244</v>
      </c>
      <c r="CP97">
        <v>0.14582861710313644</v>
      </c>
      <c r="CQ97">
        <v>3.2346010716091812E-2</v>
      </c>
      <c r="CR97">
        <v>3.5352124744387225E-3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9.5251309211831559E-2</v>
      </c>
      <c r="DD97">
        <v>0.25774897251467299</v>
      </c>
      <c r="DE97">
        <v>0.24685734358734351</v>
      </c>
      <c r="DF97">
        <v>0.24382327575850499</v>
      </c>
      <c r="DG97">
        <v>0.25422089725221608</v>
      </c>
      <c r="DH97">
        <v>0.24787315307382748</v>
      </c>
      <c r="DI97">
        <v>0.24594973786914448</v>
      </c>
      <c r="DJ97">
        <v>0.23130432400210613</v>
      </c>
      <c r="DK97">
        <v>0.18920662521638332</v>
      </c>
      <c r="DL97">
        <v>5.7517264655789928E-2</v>
      </c>
      <c r="DM97">
        <v>1.7102883083393937E-2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1.7519756277524633E-2</v>
      </c>
      <c r="DX97">
        <v>0.27291410752755452</v>
      </c>
      <c r="DY97">
        <v>0.29551625825948508</v>
      </c>
      <c r="DZ97">
        <v>0.2973705779905938</v>
      </c>
      <c r="EA97">
        <v>0.306968336766197</v>
      </c>
      <c r="EB97">
        <v>0.30436941826290187</v>
      </c>
      <c r="EC97">
        <v>0.29660163181136939</v>
      </c>
      <c r="ED97">
        <v>0.30069375618104782</v>
      </c>
      <c r="EE97">
        <v>0.28096397102669979</v>
      </c>
      <c r="EF97">
        <v>0.21052386846196861</v>
      </c>
      <c r="EG97">
        <v>6.7067925378712839E-2</v>
      </c>
      <c r="EH97">
        <v>1.7436429991521833E-2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0.10861756783518831</v>
      </c>
      <c r="ES97">
        <v>0.3315328236372172</v>
      </c>
      <c r="ET97">
        <v>0.32862062849853457</v>
      </c>
      <c r="EU97">
        <v>0.32364760214033678</v>
      </c>
      <c r="EV97">
        <v>0.33257429410966038</v>
      </c>
      <c r="EW97">
        <v>0.32028909444205594</v>
      </c>
      <c r="EX97">
        <v>0.32850295679255104</v>
      </c>
      <c r="EY97">
        <v>0.33309740757050216</v>
      </c>
      <c r="EZ97">
        <v>0.31058213048264327</v>
      </c>
      <c r="FA97">
        <v>0.23360480172020406</v>
      </c>
      <c r="FB97">
        <v>5.9292875356216052E-2</v>
      </c>
      <c r="FC97">
        <v>1.909374141338481E-2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6.0522208876018405E-2</v>
      </c>
      <c r="FM97">
        <v>0.34316168114129481</v>
      </c>
      <c r="FN97">
        <v>0.35179930945358295</v>
      </c>
      <c r="FO97">
        <v>0.34727959216665638</v>
      </c>
      <c r="FP97">
        <v>0.34982214644507104</v>
      </c>
      <c r="FQ97">
        <v>0.35005282993235726</v>
      </c>
      <c r="FR97">
        <v>0.34914489889822842</v>
      </c>
      <c r="FS97">
        <v>0.35458092435720145</v>
      </c>
      <c r="FT97">
        <v>0.34938749371041417</v>
      </c>
      <c r="FU97">
        <v>0.31907915298282324</v>
      </c>
      <c r="FV97">
        <v>0.24401826160535889</v>
      </c>
      <c r="FW97">
        <v>7.3062533522291334E-2</v>
      </c>
      <c r="FX97">
        <v>1.620457865449617E-2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4.8750398723337524E-3</v>
      </c>
      <c r="GG97">
        <v>0.28809711793554338</v>
      </c>
      <c r="GH97">
        <v>0.39676589655855321</v>
      </c>
      <c r="GI97">
        <v>0.39737177627273046</v>
      </c>
      <c r="GJ97">
        <v>0.39590041258549247</v>
      </c>
      <c r="GK97">
        <v>0.4042907222562428</v>
      </c>
      <c r="GL97">
        <v>0.39916043811329943</v>
      </c>
      <c r="GM97">
        <v>0.38948270878269159</v>
      </c>
      <c r="GN97">
        <v>0.39126038410058883</v>
      </c>
      <c r="GO97">
        <v>0.38405992787962989</v>
      </c>
      <c r="GP97">
        <v>0.32002265667312951</v>
      </c>
      <c r="GQ97">
        <v>0.23298270580116989</v>
      </c>
      <c r="GR97">
        <v>6.0268094318675546E-2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0.12562618742631165</v>
      </c>
      <c r="HB97">
        <v>0.39287386261480761</v>
      </c>
      <c r="HC97">
        <v>0.41132821131722913</v>
      </c>
      <c r="HD97">
        <v>0.413260503058965</v>
      </c>
      <c r="HE97">
        <v>0.41370632892665105</v>
      </c>
      <c r="HF97">
        <v>0.41144879470218831</v>
      </c>
      <c r="HG97">
        <v>0.40426712910019402</v>
      </c>
      <c r="HH97">
        <v>0.40959683192856217</v>
      </c>
      <c r="HI97">
        <v>0.402172790746266</v>
      </c>
      <c r="HJ97">
        <v>0.38669544342171819</v>
      </c>
      <c r="HK97">
        <v>0.32963008280267525</v>
      </c>
      <c r="HL97">
        <v>0.28620244168050563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6.4722684714902126E-2</v>
      </c>
      <c r="HV97">
        <v>0.33841709555148181</v>
      </c>
      <c r="HW97">
        <v>0.42642173885341866</v>
      </c>
      <c r="HX97">
        <v>0.4214700073667017</v>
      </c>
      <c r="HY97">
        <v>0.42371314692645656</v>
      </c>
      <c r="HZ97">
        <v>0.42937719328986595</v>
      </c>
      <c r="IA97">
        <v>0.42333515455984722</v>
      </c>
      <c r="IB97">
        <v>0.43134401527737598</v>
      </c>
      <c r="IC97">
        <v>0.42340623835671126</v>
      </c>
      <c r="ID97">
        <v>0.42274554231571954</v>
      </c>
      <c r="IE97">
        <v>0.37632203059807529</v>
      </c>
      <c r="IF97">
        <v>0.33477665224614994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0.12629972687363739</v>
      </c>
      <c r="IQ97">
        <v>0.43626946927233567</v>
      </c>
      <c r="IR97">
        <v>0.46543456845940079</v>
      </c>
      <c r="IS97">
        <v>0.45619485307153501</v>
      </c>
      <c r="IT97">
        <v>0.45894128637691095</v>
      </c>
      <c r="IU97">
        <v>0.45094538474527579</v>
      </c>
      <c r="IV97">
        <v>0.45487350841578605</v>
      </c>
      <c r="IW97">
        <v>0.45152366174908282</v>
      </c>
      <c r="IX97">
        <v>0.45441099904216081</v>
      </c>
      <c r="IY97">
        <v>0.45406866481911023</v>
      </c>
      <c r="IZ97">
        <v>0.39937131562086448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7.3860518212856843E-2</v>
      </c>
      <c r="JK97">
        <v>0.37361803186286507</v>
      </c>
      <c r="JL97">
        <v>0.47336577580358541</v>
      </c>
      <c r="JM97">
        <v>0.46325357774188519</v>
      </c>
      <c r="JN97">
        <v>0.46505904064526454</v>
      </c>
      <c r="JO97">
        <v>0.4673448782273163</v>
      </c>
      <c r="JP97">
        <v>0.45912106640092831</v>
      </c>
      <c r="JQ97">
        <v>0.46637641526801099</v>
      </c>
      <c r="JR97">
        <v>0.46585119652300089</v>
      </c>
      <c r="JS97">
        <v>0.46091223064808878</v>
      </c>
      <c r="JT97">
        <v>0.45742573011133958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3.200615778375179E-3</v>
      </c>
      <c r="KE97">
        <v>0.1421067573892367</v>
      </c>
      <c r="KF97">
        <v>0.43732323739802242</v>
      </c>
      <c r="KG97">
        <v>0.47218700023562354</v>
      </c>
      <c r="KH97">
        <v>0.47394403468163199</v>
      </c>
      <c r="KI97">
        <v>0.47204677556297081</v>
      </c>
      <c r="KJ97">
        <v>0.47423521323028145</v>
      </c>
      <c r="KK97">
        <v>0.47849178053149982</v>
      </c>
      <c r="KL97">
        <v>0.470804715645948</v>
      </c>
      <c r="KM97">
        <v>0.47044078749329288</v>
      </c>
      <c r="KN97">
        <v>0.47527978396087373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6.9603407965754427E-2</v>
      </c>
      <c r="KZ97">
        <v>0.41856173178477557</v>
      </c>
      <c r="LA97">
        <v>0.50791018464835724</v>
      </c>
      <c r="LB97">
        <v>0.50701391951226027</v>
      </c>
      <c r="LC97">
        <v>0.50404057990128914</v>
      </c>
      <c r="LD97">
        <v>0.49330276737893414</v>
      </c>
      <c r="LE97">
        <v>0.50178987329197711</v>
      </c>
      <c r="LF97">
        <v>0.49657002814669682</v>
      </c>
      <c r="LG97">
        <v>0.49099087531560592</v>
      </c>
      <c r="LH97">
        <v>0.49392912242623443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0.11390488029760935</v>
      </c>
      <c r="LU97">
        <v>0.40900635897188597</v>
      </c>
      <c r="LV97">
        <v>0.50301099924043935</v>
      </c>
      <c r="LW97">
        <v>0.50588336604697803</v>
      </c>
      <c r="LX97">
        <v>0.5086021341727871</v>
      </c>
      <c r="LY97">
        <v>0.49205333173865562</v>
      </c>
      <c r="LZ97">
        <v>0.50040590180302713</v>
      </c>
      <c r="MA97">
        <v>0.50692160391800667</v>
      </c>
      <c r="MB97">
        <v>0.50871076143026028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1.2109347917964804E-2</v>
      </c>
      <c r="MO97">
        <v>0.1439649777049026</v>
      </c>
      <c r="MP97">
        <v>0.3946761479913164</v>
      </c>
      <c r="MQ97">
        <v>0.51079523103900892</v>
      </c>
      <c r="MR97">
        <v>0.51231827509791472</v>
      </c>
      <c r="MS97">
        <v>0.51569819491127433</v>
      </c>
      <c r="MT97">
        <v>0.51235135237356733</v>
      </c>
      <c r="MU97">
        <v>0.5129241468890311</v>
      </c>
      <c r="MV97">
        <v>0.51263350721644918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4.0719279952180332E-2</v>
      </c>
      <c r="NJ97">
        <v>0.13623871502780929</v>
      </c>
      <c r="NK97">
        <v>0.4430238667556714</v>
      </c>
      <c r="NL97">
        <v>0.53042646052985132</v>
      </c>
      <c r="NM97">
        <v>0.52920091839651173</v>
      </c>
      <c r="NN97">
        <v>0.52449151491731716</v>
      </c>
      <c r="NO97">
        <v>0.5286628269315633</v>
      </c>
      <c r="NP97">
        <v>0.52399468623659518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4.4777898314467726E-2</v>
      </c>
      <c r="OE97">
        <v>0.13663503772458874</v>
      </c>
      <c r="OF97">
        <v>0.45880606049843842</v>
      </c>
      <c r="OG97">
        <v>0.53311732776860266</v>
      </c>
      <c r="OH97">
        <v>0.53518272938156652</v>
      </c>
      <c r="OI97">
        <v>0.53465687809885476</v>
      </c>
      <c r="OJ97">
        <v>0.53561352374921789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7.8970110913277658E-2</v>
      </c>
      <c r="OZ97">
        <v>0.15814870346916871</v>
      </c>
      <c r="PA97">
        <v>0.45022400550363995</v>
      </c>
      <c r="PB97">
        <v>0.53985100497013061</v>
      </c>
      <c r="PC97">
        <v>0.53580993130551113</v>
      </c>
      <c r="PD97">
        <v>0.53987653907330013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3.5345449673789296E-2</v>
      </c>
      <c r="PU97">
        <v>0.14868106449919818</v>
      </c>
      <c r="PV97">
        <v>0.3628603436119745</v>
      </c>
      <c r="PW97">
        <v>0.53157995631876676</v>
      </c>
      <c r="PX97">
        <v>0.54825798906859669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6.059704444550576E-2</v>
      </c>
      <c r="QP97">
        <v>0.15292279970515907</v>
      </c>
      <c r="QQ97">
        <v>0.46393356555823378</v>
      </c>
      <c r="QR97">
        <v>0.52676707057823058</v>
      </c>
      <c r="QS97" s="102" t="s">
        <v>1002</v>
      </c>
      <c r="QU97">
        <v>20</v>
      </c>
      <c r="QV97" s="35">
        <v>0.8</v>
      </c>
      <c r="QW97">
        <f>NQ$67</f>
        <v>0</v>
      </c>
      <c r="QX97">
        <f t="shared" ref="QX97:RP97" si="95">NR$67</f>
        <v>0</v>
      </c>
      <c r="QY97">
        <f t="shared" si="95"/>
        <v>0</v>
      </c>
      <c r="QZ97">
        <f t="shared" si="95"/>
        <v>0</v>
      </c>
      <c r="RA97">
        <f t="shared" si="95"/>
        <v>0</v>
      </c>
      <c r="RB97">
        <f t="shared" si="95"/>
        <v>0</v>
      </c>
      <c r="RC97">
        <f t="shared" si="95"/>
        <v>0</v>
      </c>
      <c r="RD97">
        <f t="shared" si="95"/>
        <v>0</v>
      </c>
      <c r="RE97">
        <f t="shared" si="95"/>
        <v>0</v>
      </c>
      <c r="RF97">
        <f t="shared" si="95"/>
        <v>0</v>
      </c>
      <c r="RG97">
        <f t="shared" si="95"/>
        <v>0</v>
      </c>
      <c r="RH97">
        <f t="shared" si="95"/>
        <v>0</v>
      </c>
      <c r="RI97">
        <f t="shared" si="95"/>
        <v>0</v>
      </c>
      <c r="RJ97">
        <f t="shared" si="95"/>
        <v>0</v>
      </c>
      <c r="RK97">
        <f t="shared" si="95"/>
        <v>0</v>
      </c>
      <c r="RL97">
        <f t="shared" si="95"/>
        <v>0</v>
      </c>
      <c r="RM97">
        <f t="shared" si="95"/>
        <v>0</v>
      </c>
      <c r="RN97">
        <f t="shared" si="95"/>
        <v>0</v>
      </c>
      <c r="RO97">
        <f t="shared" si="95"/>
        <v>0</v>
      </c>
      <c r="RP97">
        <f t="shared" si="95"/>
        <v>0</v>
      </c>
      <c r="RR97">
        <f t="shared" si="77"/>
        <v>15.177720000000001</v>
      </c>
      <c r="RS97" s="35">
        <v>0.8</v>
      </c>
      <c r="RT97">
        <f>0.82*RK97+0.18*RL97</f>
        <v>0</v>
      </c>
    </row>
    <row r="98" spans="1:488" x14ac:dyDescent="0.3">
      <c r="A98">
        <v>0</v>
      </c>
      <c r="B98">
        <v>0</v>
      </c>
      <c r="C98">
        <v>0.86227773669463248</v>
      </c>
      <c r="D98">
        <v>0.90295502936916394</v>
      </c>
      <c r="E98">
        <v>0.89718558329724107</v>
      </c>
      <c r="F98">
        <v>0.89410339628878921</v>
      </c>
      <c r="G98">
        <v>0.92687918520960877</v>
      </c>
      <c r="H98">
        <v>0.92168410121051414</v>
      </c>
      <c r="I98">
        <v>0.92474402896203045</v>
      </c>
      <c r="J98">
        <v>0.92533355538577911</v>
      </c>
      <c r="K98">
        <v>0.92944395926336154</v>
      </c>
      <c r="L98">
        <v>0.93370588200669458</v>
      </c>
      <c r="M98">
        <v>0.92751333367843325</v>
      </c>
      <c r="N98">
        <v>0.93138385129143586</v>
      </c>
      <c r="O98">
        <v>0.92106699851728946</v>
      </c>
      <c r="P98">
        <v>0.93093017866176309</v>
      </c>
      <c r="Q98">
        <v>0.91819842029788923</v>
      </c>
      <c r="R98">
        <v>0.91845749491541795</v>
      </c>
      <c r="S98">
        <v>0.91600564628132608</v>
      </c>
      <c r="T98">
        <v>0.92301748043939813</v>
      </c>
      <c r="U98">
        <v>0</v>
      </c>
      <c r="V98">
        <v>0</v>
      </c>
      <c r="W98">
        <v>0</v>
      </c>
      <c r="X98">
        <v>0.83882056585642184</v>
      </c>
      <c r="Y98">
        <v>0.82314616674729091</v>
      </c>
      <c r="Z98">
        <v>0.81647074251029916</v>
      </c>
      <c r="AA98">
        <v>0.83436277464813746</v>
      </c>
      <c r="AB98">
        <v>0.82051116538701097</v>
      </c>
      <c r="AC98">
        <v>0.85667169721026382</v>
      </c>
      <c r="AD98">
        <v>0.88473837441316894</v>
      </c>
      <c r="AE98">
        <v>0.87610715100884828</v>
      </c>
      <c r="AF98">
        <v>0.87774703970802836</v>
      </c>
      <c r="AG98">
        <v>0.87682466468005671</v>
      </c>
      <c r="AH98">
        <v>0.870488070012992</v>
      </c>
      <c r="AI98">
        <v>0.86812666983026365</v>
      </c>
      <c r="AJ98">
        <v>0.86645923006924663</v>
      </c>
      <c r="AK98">
        <v>0.87080097479682195</v>
      </c>
      <c r="AL98">
        <v>0.87207098016561257</v>
      </c>
      <c r="AM98">
        <v>0.8715680625160579</v>
      </c>
      <c r="AN98">
        <v>0.87699652713544773</v>
      </c>
      <c r="AO98">
        <v>0</v>
      </c>
      <c r="AP98">
        <v>0</v>
      </c>
      <c r="AQ98">
        <v>0</v>
      </c>
      <c r="AR98">
        <v>0</v>
      </c>
      <c r="AS98">
        <v>0.83156014832344949</v>
      </c>
      <c r="AT98">
        <v>0.78805944318331145</v>
      </c>
      <c r="AU98">
        <v>0.77937132504658946</v>
      </c>
      <c r="AV98">
        <v>0.78275899479772182</v>
      </c>
      <c r="AW98">
        <v>0.78138164106424968</v>
      </c>
      <c r="AX98">
        <v>0.79242713132388853</v>
      </c>
      <c r="AY98">
        <v>0.84061943871752309</v>
      </c>
      <c r="AZ98">
        <v>0.85185535440308724</v>
      </c>
      <c r="BA98">
        <v>0.84476044864580546</v>
      </c>
      <c r="BB98">
        <v>0.85519493016524162</v>
      </c>
      <c r="BC98">
        <v>0.83805308040071658</v>
      </c>
      <c r="BD98">
        <v>0.85246483025979269</v>
      </c>
      <c r="BE98">
        <v>0.83861131080599438</v>
      </c>
      <c r="BF98">
        <v>0.8473608667000232</v>
      </c>
      <c r="BG98">
        <v>0.84813479759579857</v>
      </c>
      <c r="BH98">
        <v>0.84272396948548833</v>
      </c>
      <c r="BI98">
        <v>0</v>
      </c>
      <c r="BJ98">
        <v>0</v>
      </c>
      <c r="BK98">
        <v>0</v>
      </c>
      <c r="BL98">
        <v>0</v>
      </c>
      <c r="BM98">
        <v>0.60033303284426409</v>
      </c>
      <c r="BN98">
        <v>0.81269801236628736</v>
      </c>
      <c r="BO98">
        <v>0.76789704906437795</v>
      </c>
      <c r="BP98">
        <v>0.75898354418341396</v>
      </c>
      <c r="BQ98">
        <v>0.76794689693742957</v>
      </c>
      <c r="BR98">
        <v>0.7678753380784602</v>
      </c>
      <c r="BS98">
        <v>0.7590770112429277</v>
      </c>
      <c r="BT98">
        <v>0.77602473789608295</v>
      </c>
      <c r="BU98">
        <v>0.82019489439931192</v>
      </c>
      <c r="BV98">
        <v>0.8343789605049392</v>
      </c>
      <c r="BW98">
        <v>0.82157722182506576</v>
      </c>
      <c r="BX98">
        <v>0.82608631187733339</v>
      </c>
      <c r="BY98">
        <v>0.82747042601246945</v>
      </c>
      <c r="BZ98">
        <v>0.82379668410800833</v>
      </c>
      <c r="CA98">
        <v>0.82337471004275786</v>
      </c>
      <c r="CB98">
        <v>0.82348244948405425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0.78340823059903919</v>
      </c>
      <c r="CI98">
        <v>0.76436488251393297</v>
      </c>
      <c r="CJ98">
        <v>0.75152669836772301</v>
      </c>
      <c r="CK98">
        <v>0.75590872715047341</v>
      </c>
      <c r="CL98">
        <v>0.7481777324186748</v>
      </c>
      <c r="CM98">
        <v>0.75023540006378553</v>
      </c>
      <c r="CN98">
        <v>0.75172923882427667</v>
      </c>
      <c r="CO98">
        <v>0.74231082960133543</v>
      </c>
      <c r="CP98">
        <v>0.76657903794337146</v>
      </c>
      <c r="CQ98">
        <v>0.80108333041314739</v>
      </c>
      <c r="CR98">
        <v>0.81959215042395617</v>
      </c>
      <c r="CS98">
        <v>0.81266931125765207</v>
      </c>
      <c r="CT98">
        <v>0.81067768304621046</v>
      </c>
      <c r="CU98">
        <v>0.80846711201067412</v>
      </c>
      <c r="CV98">
        <v>0.8124282970475778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0.72064546372028426</v>
      </c>
      <c r="DC98">
        <v>0.79274180235403691</v>
      </c>
      <c r="DD98">
        <v>0.74225102748532701</v>
      </c>
      <c r="DE98">
        <v>0.75314265641265654</v>
      </c>
      <c r="DF98">
        <v>0.75617672424149485</v>
      </c>
      <c r="DG98">
        <v>0.74577910274778358</v>
      </c>
      <c r="DH98">
        <v>0.75212684692617215</v>
      </c>
      <c r="DI98">
        <v>0.75405026213085524</v>
      </c>
      <c r="DJ98">
        <v>0.75392278204841356</v>
      </c>
      <c r="DK98">
        <v>0.76215524147888314</v>
      </c>
      <c r="DL98">
        <v>0.7955523656909651</v>
      </c>
      <c r="DM98">
        <v>0.80311100119197265</v>
      </c>
      <c r="DN98">
        <v>0.81407551368974329</v>
      </c>
      <c r="DO98">
        <v>0.8185690794652225</v>
      </c>
      <c r="DP98">
        <v>0.81567131504042589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0.7538239973862354</v>
      </c>
      <c r="DX98">
        <v>0.70189490342595517</v>
      </c>
      <c r="DY98">
        <v>0.70448374174051542</v>
      </c>
      <c r="DZ98">
        <v>0.70262942200940626</v>
      </c>
      <c r="EA98">
        <v>0.69303166323380272</v>
      </c>
      <c r="EB98">
        <v>0.69563058173709824</v>
      </c>
      <c r="EC98">
        <v>0.70339836818863088</v>
      </c>
      <c r="ED98">
        <v>0.69930624381895257</v>
      </c>
      <c r="EE98">
        <v>0.69340580395922047</v>
      </c>
      <c r="EF98">
        <v>0.71001107531703178</v>
      </c>
      <c r="EG98">
        <v>0.75686538284929838</v>
      </c>
      <c r="EH98">
        <v>0.76361614883261586</v>
      </c>
      <c r="EI98">
        <v>0.77418095636666995</v>
      </c>
      <c r="EJ98">
        <v>0.77103298468771841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0.66386141152806866</v>
      </c>
      <c r="ER98">
        <v>0.73191413373490533</v>
      </c>
      <c r="ES98">
        <v>0.66846717636278286</v>
      </c>
      <c r="ET98">
        <v>0.67137937150146554</v>
      </c>
      <c r="EU98">
        <v>0.6763523978596635</v>
      </c>
      <c r="EV98">
        <v>0.66742570589033934</v>
      </c>
      <c r="EW98">
        <v>0.679710905557944</v>
      </c>
      <c r="EX98">
        <v>0.6714970432074493</v>
      </c>
      <c r="EY98">
        <v>0.65633831004151177</v>
      </c>
      <c r="EZ98">
        <v>0.67340502681902503</v>
      </c>
      <c r="FA98">
        <v>0.68670848935941364</v>
      </c>
      <c r="FB98">
        <v>0.72806742972063621</v>
      </c>
      <c r="FC98">
        <v>0.73960265814792814</v>
      </c>
      <c r="FD98">
        <v>0.74155691509318078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0.53675765150241261</v>
      </c>
      <c r="FL98">
        <v>0.7016370492049</v>
      </c>
      <c r="FM98">
        <v>0.64590589774724605</v>
      </c>
      <c r="FN98">
        <v>0.64820069054641682</v>
      </c>
      <c r="FO98">
        <v>0.65272040783334317</v>
      </c>
      <c r="FP98">
        <v>0.65017785355492885</v>
      </c>
      <c r="FQ98">
        <v>0.6499471700676428</v>
      </c>
      <c r="FR98">
        <v>0.65085510110177169</v>
      </c>
      <c r="FS98">
        <v>0.63657130077891655</v>
      </c>
      <c r="FT98">
        <v>0.6416322934351516</v>
      </c>
      <c r="FU98">
        <v>0.6504571634673485</v>
      </c>
      <c r="FV98">
        <v>0.66590684304124936</v>
      </c>
      <c r="FW98">
        <v>0.70460587121914164</v>
      </c>
      <c r="FX98">
        <v>0.7228213748798713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0.63979808765118185</v>
      </c>
      <c r="GG98">
        <v>0.63517004890252271</v>
      </c>
      <c r="GH98">
        <v>0.60323410344144668</v>
      </c>
      <c r="GI98">
        <v>0.60262822372726943</v>
      </c>
      <c r="GJ98">
        <v>0.60409958741450742</v>
      </c>
      <c r="GK98">
        <v>0.59570927774375726</v>
      </c>
      <c r="GL98">
        <v>0.60083956188670062</v>
      </c>
      <c r="GM98">
        <v>0.60159579337879676</v>
      </c>
      <c r="GN98">
        <v>0.59985969302054998</v>
      </c>
      <c r="GO98">
        <v>0.59422605574080078</v>
      </c>
      <c r="GP98">
        <v>0.60582851857115394</v>
      </c>
      <c r="GQ98">
        <v>0.63054374707599958</v>
      </c>
      <c r="GR98">
        <v>0.66186553779216195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0.58282893156978077</v>
      </c>
      <c r="HA98">
        <v>0.63271062673435696</v>
      </c>
      <c r="HB98">
        <v>0.59266022688504716</v>
      </c>
      <c r="HC98">
        <v>0.58867178868277104</v>
      </c>
      <c r="HD98">
        <v>0.586739496941035</v>
      </c>
      <c r="HE98">
        <v>0.58629367107334895</v>
      </c>
      <c r="HF98">
        <v>0.58855120529781157</v>
      </c>
      <c r="HG98">
        <v>0.58671717433581316</v>
      </c>
      <c r="HH98">
        <v>0.5813982902243453</v>
      </c>
      <c r="HI98">
        <v>0.58891129962684785</v>
      </c>
      <c r="HJ98">
        <v>0.58691190613957844</v>
      </c>
      <c r="HK98">
        <v>0.60191516540351819</v>
      </c>
      <c r="HL98">
        <v>0.61194410841424796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0.17366703258451482</v>
      </c>
      <c r="HU98">
        <v>0.61229867348300882</v>
      </c>
      <c r="HV98">
        <v>0.59176262274794322</v>
      </c>
      <c r="HW98">
        <v>0.5735782611465815</v>
      </c>
      <c r="HX98">
        <v>0.5785299926332983</v>
      </c>
      <c r="HY98">
        <v>0.57628685307354344</v>
      </c>
      <c r="HZ98">
        <v>0.5706228067101341</v>
      </c>
      <c r="IA98">
        <v>0.567781279521547</v>
      </c>
      <c r="IB98">
        <v>0.55966034121363406</v>
      </c>
      <c r="IC98">
        <v>0.56781084995282383</v>
      </c>
      <c r="ID98">
        <v>0.56838560762070867</v>
      </c>
      <c r="IE98">
        <v>0.56917315513250355</v>
      </c>
      <c r="IF98">
        <v>0.58272561587779326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0.44996772752148856</v>
      </c>
      <c r="IP98">
        <v>0.59083570533668595</v>
      </c>
      <c r="IQ98">
        <v>0.5427098794884575</v>
      </c>
      <c r="IR98">
        <v>0.5345654315405991</v>
      </c>
      <c r="IS98">
        <v>0.54380514692846482</v>
      </c>
      <c r="IT98">
        <v>0.54105871362308899</v>
      </c>
      <c r="IU98">
        <v>0.54007204872629055</v>
      </c>
      <c r="IV98">
        <v>0.53605501390926324</v>
      </c>
      <c r="IW98">
        <v>0.53953908996748789</v>
      </c>
      <c r="IX98">
        <v>0.53664507189924626</v>
      </c>
      <c r="IY98">
        <v>0.53586221011534596</v>
      </c>
      <c r="IZ98">
        <v>0.54714134285626437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0.38183343370380718</v>
      </c>
      <c r="JJ98">
        <v>0.57378859299264762</v>
      </c>
      <c r="JK98">
        <v>0.55035338346319862</v>
      </c>
      <c r="JL98">
        <v>0.52663422419641459</v>
      </c>
      <c r="JM98">
        <v>0.53674642225811486</v>
      </c>
      <c r="JN98">
        <v>0.5349409593547354</v>
      </c>
      <c r="JO98">
        <v>0.52365635823416878</v>
      </c>
      <c r="JP98">
        <v>0.53194133144501887</v>
      </c>
      <c r="JQ98">
        <v>0.52467410643731538</v>
      </c>
      <c r="JR98">
        <v>0.52507298379681133</v>
      </c>
      <c r="JS98">
        <v>0.53016648431029378</v>
      </c>
      <c r="JT98">
        <v>0.53141448040728023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0.43200442171100939</v>
      </c>
      <c r="KE98">
        <v>0.55379694482352937</v>
      </c>
      <c r="KF98">
        <v>0.52995556989383763</v>
      </c>
      <c r="KG98">
        <v>0.52781299976437634</v>
      </c>
      <c r="KH98">
        <v>0.52605596531836818</v>
      </c>
      <c r="KI98">
        <v>0.51900259261742754</v>
      </c>
      <c r="KJ98">
        <v>0.51673733805785305</v>
      </c>
      <c r="KK98">
        <v>0.51250143013343818</v>
      </c>
      <c r="KL98">
        <v>0.52017790120011476</v>
      </c>
      <c r="KM98">
        <v>0.52060805474930927</v>
      </c>
      <c r="KN98">
        <v>0.51587818423990184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0.41927336934458675</v>
      </c>
      <c r="KY98">
        <v>0.52649204597863919</v>
      </c>
      <c r="KZ98">
        <v>0.50792282083242124</v>
      </c>
      <c r="LA98">
        <v>0.49164515536440129</v>
      </c>
      <c r="LB98">
        <v>0.49298608048773962</v>
      </c>
      <c r="LC98">
        <v>0.48708029339947684</v>
      </c>
      <c r="LD98">
        <v>0.49769398468630255</v>
      </c>
      <c r="LE98">
        <v>0.48918319141922806</v>
      </c>
      <c r="LF98">
        <v>0.49452535755808702</v>
      </c>
      <c r="LG98">
        <v>0.50008829620418926</v>
      </c>
      <c r="LH98">
        <v>0.49705492062984435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0.498385637599706</v>
      </c>
      <c r="LT98">
        <v>0.5231117019234075</v>
      </c>
      <c r="LU98">
        <v>0.51153443145940325</v>
      </c>
      <c r="LV98">
        <v>0.4969890007595606</v>
      </c>
      <c r="LW98">
        <v>0.48518071683704933</v>
      </c>
      <c r="LX98">
        <v>0.48250365225079894</v>
      </c>
      <c r="LY98">
        <v>0.49894965518237383</v>
      </c>
      <c r="LZ98">
        <v>0.49063279369010476</v>
      </c>
      <c r="MA98">
        <v>0.48406899194485359</v>
      </c>
      <c r="MB98">
        <v>0.48231972401098622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0.4008636449397911</v>
      </c>
      <c r="MN98">
        <v>0.37132351787259404</v>
      </c>
      <c r="MO98">
        <v>0.5220657970448509</v>
      </c>
      <c r="MP98">
        <v>0.51640444355870607</v>
      </c>
      <c r="MQ98">
        <v>0.48019519904535185</v>
      </c>
      <c r="MR98">
        <v>0.47873190038047209</v>
      </c>
      <c r="MS98">
        <v>0.47527213692339443</v>
      </c>
      <c r="MT98">
        <v>0.47869548024981512</v>
      </c>
      <c r="MU98">
        <v>0.47810751845740357</v>
      </c>
      <c r="MV98">
        <v>0.47837813800966994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0.40661176853045794</v>
      </c>
      <c r="NI98">
        <v>0.46180108776015955</v>
      </c>
      <c r="NJ98">
        <v>0.4966465620147586</v>
      </c>
      <c r="NK98">
        <v>0.47633505194661679</v>
      </c>
      <c r="NL98">
        <v>0.46066630222315386</v>
      </c>
      <c r="NM98">
        <v>0.46177620603189967</v>
      </c>
      <c r="NN98">
        <v>0.46651239497481017</v>
      </c>
      <c r="NO98">
        <v>0.46228047310843123</v>
      </c>
      <c r="NP98">
        <v>0.46708750733680737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0.44803645148390947</v>
      </c>
      <c r="OD98">
        <v>0.47042366781914413</v>
      </c>
      <c r="OE98">
        <v>0.50526307515611324</v>
      </c>
      <c r="OF98">
        <v>0.4684653637199333</v>
      </c>
      <c r="OG98">
        <v>0.45610254078679419</v>
      </c>
      <c r="OH98">
        <v>0.45581398730087797</v>
      </c>
      <c r="OI98">
        <v>0.45635827108414317</v>
      </c>
      <c r="OJ98">
        <v>0.45534571353491016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0.41987199153753152</v>
      </c>
      <c r="OY98">
        <v>0.46165194451729302</v>
      </c>
      <c r="OZ98">
        <v>0.50296644867470031</v>
      </c>
      <c r="PA98">
        <v>0.4681333267910579</v>
      </c>
      <c r="PB98">
        <v>0.45063329511541861</v>
      </c>
      <c r="PC98">
        <v>0.45506685172051858</v>
      </c>
      <c r="PD98">
        <v>0.45114831394613392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0.36267880461628604</v>
      </c>
      <c r="PT98">
        <v>0.46648872443918543</v>
      </c>
      <c r="PU98">
        <v>0.47557234133223097</v>
      </c>
      <c r="PV98">
        <v>0.47690478263587993</v>
      </c>
      <c r="PW98">
        <v>0.44376384897885446</v>
      </c>
      <c r="PX98">
        <v>0.44272129786230963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0.25935268155941194</v>
      </c>
      <c r="QN98">
        <v>0.39183754050976155</v>
      </c>
      <c r="QO98">
        <v>0.44549769111463827</v>
      </c>
      <c r="QP98">
        <v>0.46493216064606979</v>
      </c>
      <c r="QQ98">
        <v>0.44251422281394348</v>
      </c>
      <c r="QR98">
        <v>0.43627929372878027</v>
      </c>
      <c r="QS98" s="102" t="s">
        <v>1001</v>
      </c>
      <c r="QU98">
        <v>21</v>
      </c>
      <c r="QV98" s="35">
        <v>0.83300000000000007</v>
      </c>
      <c r="QW98">
        <f>OK$67</f>
        <v>0</v>
      </c>
      <c r="QX98">
        <f t="shared" ref="QX98:RP98" si="96">OL$67</f>
        <v>0</v>
      </c>
      <c r="QY98">
        <f t="shared" si="96"/>
        <v>0</v>
      </c>
      <c r="QZ98">
        <f t="shared" si="96"/>
        <v>0</v>
      </c>
      <c r="RA98">
        <f t="shared" si="96"/>
        <v>0</v>
      </c>
      <c r="RB98">
        <f t="shared" si="96"/>
        <v>0</v>
      </c>
      <c r="RC98">
        <f t="shared" si="96"/>
        <v>0</v>
      </c>
      <c r="RD98">
        <f t="shared" si="96"/>
        <v>0</v>
      </c>
      <c r="RE98">
        <f t="shared" si="96"/>
        <v>0</v>
      </c>
      <c r="RF98">
        <f t="shared" si="96"/>
        <v>0</v>
      </c>
      <c r="RG98">
        <f t="shared" si="96"/>
        <v>0</v>
      </c>
      <c r="RH98">
        <f t="shared" si="96"/>
        <v>0</v>
      </c>
      <c r="RI98">
        <f t="shared" si="96"/>
        <v>0</v>
      </c>
      <c r="RJ98">
        <f t="shared" si="96"/>
        <v>0</v>
      </c>
      <c r="RK98">
        <f t="shared" si="96"/>
        <v>0</v>
      </c>
      <c r="RL98">
        <f t="shared" si="96"/>
        <v>0</v>
      </c>
      <c r="RM98">
        <f t="shared" si="96"/>
        <v>0</v>
      </c>
      <c r="RN98">
        <f t="shared" si="96"/>
        <v>0</v>
      </c>
      <c r="RO98">
        <f t="shared" si="96"/>
        <v>0</v>
      </c>
      <c r="RP98">
        <f t="shared" si="96"/>
        <v>0</v>
      </c>
      <c r="RR98">
        <f t="shared" si="77"/>
        <v>15.571967700000002</v>
      </c>
      <c r="RS98" s="35">
        <v>0.83300000000000007</v>
      </c>
      <c r="RT98">
        <f>0.43*RK98+0.57*RL98</f>
        <v>0</v>
      </c>
    </row>
    <row r="99" spans="1:488" x14ac:dyDescent="0.3">
      <c r="QU99">
        <v>22</v>
      </c>
      <c r="QV99" s="35">
        <v>0.8660000000000001</v>
      </c>
      <c r="QW99">
        <f>PE$67</f>
        <v>0</v>
      </c>
      <c r="QX99">
        <f t="shared" ref="QX99:RP99" si="97">PF$67</f>
        <v>0</v>
      </c>
      <c r="QY99">
        <f t="shared" si="97"/>
        <v>0</v>
      </c>
      <c r="QZ99">
        <f t="shared" si="97"/>
        <v>0</v>
      </c>
      <c r="RA99">
        <f t="shared" si="97"/>
        <v>0</v>
      </c>
      <c r="RB99">
        <f t="shared" si="97"/>
        <v>0</v>
      </c>
      <c r="RC99">
        <f t="shared" si="97"/>
        <v>0</v>
      </c>
      <c r="RD99">
        <f t="shared" si="97"/>
        <v>0</v>
      </c>
      <c r="RE99">
        <f t="shared" si="97"/>
        <v>0</v>
      </c>
      <c r="RF99">
        <f t="shared" si="97"/>
        <v>0</v>
      </c>
      <c r="RG99">
        <f t="shared" si="97"/>
        <v>0</v>
      </c>
      <c r="RH99">
        <f t="shared" si="97"/>
        <v>0</v>
      </c>
      <c r="RI99">
        <f t="shared" si="97"/>
        <v>0</v>
      </c>
      <c r="RJ99">
        <f t="shared" si="97"/>
        <v>0</v>
      </c>
      <c r="RK99">
        <f t="shared" si="97"/>
        <v>0</v>
      </c>
      <c r="RL99">
        <f t="shared" si="97"/>
        <v>0</v>
      </c>
      <c r="RM99">
        <f t="shared" si="97"/>
        <v>0</v>
      </c>
      <c r="RN99">
        <f t="shared" si="97"/>
        <v>0</v>
      </c>
      <c r="RO99">
        <f t="shared" si="97"/>
        <v>0</v>
      </c>
      <c r="RP99">
        <f t="shared" si="97"/>
        <v>0</v>
      </c>
      <c r="RR99">
        <f t="shared" si="77"/>
        <v>15.966215400000001</v>
      </c>
      <c r="RS99" s="35">
        <v>0.8660000000000001</v>
      </c>
      <c r="RT99">
        <f>0.03*RK99+0.97*RL99</f>
        <v>0</v>
      </c>
    </row>
    <row r="100" spans="1:488" x14ac:dyDescent="0.3">
      <c r="QU100">
        <v>23</v>
      </c>
      <c r="QV100" s="35">
        <v>0.9</v>
      </c>
      <c r="QW100">
        <f>PY$67</f>
        <v>0</v>
      </c>
      <c r="QX100">
        <f t="shared" ref="QX100:RP100" si="98">PZ$67</f>
        <v>0</v>
      </c>
      <c r="QY100">
        <f t="shared" si="98"/>
        <v>0</v>
      </c>
      <c r="QZ100">
        <f t="shared" si="98"/>
        <v>0</v>
      </c>
      <c r="RA100">
        <f t="shared" si="98"/>
        <v>0</v>
      </c>
      <c r="RB100">
        <f t="shared" si="98"/>
        <v>0</v>
      </c>
      <c r="RC100">
        <f t="shared" si="98"/>
        <v>0</v>
      </c>
      <c r="RD100">
        <f t="shared" si="98"/>
        <v>0</v>
      </c>
      <c r="RE100">
        <f t="shared" si="98"/>
        <v>0</v>
      </c>
      <c r="RF100">
        <f t="shared" si="98"/>
        <v>0</v>
      </c>
      <c r="RG100">
        <f t="shared" si="98"/>
        <v>0</v>
      </c>
      <c r="RH100">
        <f t="shared" si="98"/>
        <v>0</v>
      </c>
      <c r="RI100">
        <f t="shared" si="98"/>
        <v>0</v>
      </c>
      <c r="RJ100">
        <f t="shared" si="98"/>
        <v>0</v>
      </c>
      <c r="RK100">
        <f t="shared" si="98"/>
        <v>0</v>
      </c>
      <c r="RL100">
        <f t="shared" si="98"/>
        <v>0</v>
      </c>
      <c r="RM100">
        <f t="shared" si="98"/>
        <v>0</v>
      </c>
      <c r="RN100">
        <f t="shared" si="98"/>
        <v>0</v>
      </c>
      <c r="RO100">
        <f t="shared" si="98"/>
        <v>0</v>
      </c>
      <c r="RP100">
        <f t="shared" si="98"/>
        <v>0</v>
      </c>
      <c r="RR100">
        <f t="shared" si="77"/>
        <v>16.372410000000002</v>
      </c>
      <c r="RS100" s="35">
        <v>0.9</v>
      </c>
      <c r="RT100">
        <f>0.63*RK100+0.37*RL100</f>
        <v>0</v>
      </c>
    </row>
    <row r="101" spans="1:488" x14ac:dyDescent="0.3">
      <c r="QV101" s="68"/>
      <c r="QW101" s="68"/>
      <c r="QX101" s="68"/>
    </row>
    <row r="102" spans="1:488" x14ac:dyDescent="0.3">
      <c r="QS102" s="102" t="s">
        <v>1000</v>
      </c>
      <c r="QT102" s="102" t="s">
        <v>933</v>
      </c>
      <c r="QU102" t="s">
        <v>991</v>
      </c>
      <c r="QV102" t="s">
        <v>432</v>
      </c>
      <c r="QW102">
        <v>1</v>
      </c>
      <c r="QX102">
        <v>2</v>
      </c>
      <c r="QY102">
        <v>3</v>
      </c>
      <c r="QZ102">
        <v>4</v>
      </c>
      <c r="RA102">
        <v>5</v>
      </c>
      <c r="RB102">
        <v>6</v>
      </c>
      <c r="RC102">
        <v>7</v>
      </c>
      <c r="RD102">
        <v>8</v>
      </c>
      <c r="RE102">
        <v>9</v>
      </c>
      <c r="RF102">
        <v>10</v>
      </c>
      <c r="RG102">
        <v>11</v>
      </c>
      <c r="RH102">
        <v>12</v>
      </c>
      <c r="RI102">
        <v>13</v>
      </c>
      <c r="RJ102">
        <v>14</v>
      </c>
      <c r="RK102">
        <v>15</v>
      </c>
      <c r="RL102">
        <v>16</v>
      </c>
      <c r="RM102">
        <v>17</v>
      </c>
      <c r="RN102">
        <v>18</v>
      </c>
      <c r="RO102">
        <v>19</v>
      </c>
      <c r="RP102">
        <v>20</v>
      </c>
      <c r="RR102" t="s">
        <v>886</v>
      </c>
    </row>
    <row r="103" spans="1:488" x14ac:dyDescent="0.3">
      <c r="QP103" t="s">
        <v>432</v>
      </c>
      <c r="QR103" s="103" t="s">
        <v>1052</v>
      </c>
      <c r="QS103" s="104">
        <f>0.3749*QV103^2 + 0.7179*QV103 + 1.0344</f>
        <v>1.109939</v>
      </c>
      <c r="QU103">
        <v>1</v>
      </c>
      <c r="QV103" s="35">
        <v>0.1</v>
      </c>
      <c r="QW103">
        <f>(A$46*0.378 + A$47*0.01 + A$48*0.077+ A$50*0.049+ A$30*0.028 + A$54*0.057)*$QS103/(QW$155-QW$156*$QV103)</f>
        <v>0</v>
      </c>
      <c r="QX103">
        <f>(B$46*0.378 + B$47*0.01 + B$48*0.077+ B$50*0.049+ B$30*0.028 + B$54*0.057)*$QS103/(QX$155-QX$156*$QV103)</f>
        <v>0</v>
      </c>
      <c r="QY103">
        <f>(C$46*0.378 + C$47*0.01 + C$48*0.077+ C$50*0.049+ C$30*0.028 + C$54*0.057)*$QS103/(QY$155-QY$156*$QV103)</f>
        <v>0.1335024309204664</v>
      </c>
      <c r="QZ103">
        <f t="shared" ref="QZ103:RO103" si="99">(D$46*0.378 + D$47*0.01 + D$48*0.077+ D$50*0.049+ D$30*0.028+D$54*0.057)*$QS103/(QZ$155-QZ$156*$QV103)</f>
        <v>0.16603725995857935</v>
      </c>
      <c r="RA103">
        <f t="shared" si="99"/>
        <v>0.29858412712316079</v>
      </c>
      <c r="RB103">
        <f t="shared" si="99"/>
        <v>0.38429280456745152</v>
      </c>
      <c r="RC103">
        <f t="shared" si="99"/>
        <v>0.42117342136961511</v>
      </c>
      <c r="RD103">
        <f t="shared" si="99"/>
        <v>0.37466909624511291</v>
      </c>
      <c r="RE103">
        <f t="shared" si="99"/>
        <v>0.33498438436176931</v>
      </c>
      <c r="RF103">
        <f t="shared" si="99"/>
        <v>0.29871123668470462</v>
      </c>
      <c r="RG103">
        <f t="shared" si="99"/>
        <v>0.27372726128826635</v>
      </c>
      <c r="RH103">
        <f t="shared" si="99"/>
        <v>0.25225534215689943</v>
      </c>
      <c r="RI103">
        <f t="shared" si="99"/>
        <v>0.23288935942143402</v>
      </c>
      <c r="RJ103">
        <f t="shared" si="99"/>
        <v>0.21615146730436116</v>
      </c>
      <c r="RK103">
        <f>(O$46*0.378 + O$47*0.01 + O$48*0.077+ O$50*0.049+ O$30*0.028+O$54*0.057)*$QS103/(RK$155-RK$156*$QV103)</f>
        <v>0.19789810625537135</v>
      </c>
      <c r="RL103">
        <f t="shared" si="99"/>
        <v>0.18755843288465324</v>
      </c>
      <c r="RM103">
        <f t="shared" si="99"/>
        <v>0.17547757300198441</v>
      </c>
      <c r="RN103">
        <f t="shared" si="99"/>
        <v>0.16571033087898757</v>
      </c>
      <c r="RO103">
        <f t="shared" si="99"/>
        <v>0.15652588962430669</v>
      </c>
      <c r="RP103">
        <f>(T$46*0.378 + T$47*0.01 + T$48*0.077+ T$50*0.049+ T$30*0.028+T$54*0.057)*$QS103/(RP$155-RP$156*$QV103)</f>
        <v>0.15027107891905322</v>
      </c>
      <c r="RR103">
        <f>(119469*RS103+56202)/10^4</f>
        <v>6.8148899999999992</v>
      </c>
      <c r="RS103" s="35">
        <v>0.1</v>
      </c>
      <c r="RT103">
        <f>(0.19*RB103*RB102+0.81*RC103*RC102)</f>
        <v>2.8261470963726123</v>
      </c>
    </row>
    <row r="104" spans="1:488" x14ac:dyDescent="0.3">
      <c r="QS104" s="104">
        <f t="shared" ref="QS104:QS125" si="100">0.3749*QV104^2 + 0.7179*QV104 + 1.0344</f>
        <v>1.15052025</v>
      </c>
      <c r="QU104">
        <v>2</v>
      </c>
      <c r="QV104" s="35">
        <v>0.15</v>
      </c>
      <c r="QW104">
        <f>(U$46*0.378 + U$47*0.01 + U$48*0.077+ U$50*0.049+ U$30*0.028+U$54*0.057)*$QS104/(QW$155-QW$156*$QV104)</f>
        <v>0</v>
      </c>
      <c r="QX104">
        <f t="shared" ref="QX104:RP104" si="101">(V$46*0.378 + V$47*0.01 + V$48*0.077+ V$50*0.049+ V$30*0.028+V$54*0.057)*$QS104/(QX$155-QX$156*$QV104)</f>
        <v>0</v>
      </c>
      <c r="QY104">
        <f t="shared" si="101"/>
        <v>0</v>
      </c>
      <c r="QZ104">
        <f t="shared" si="101"/>
        <v>0.14027526059064144</v>
      </c>
      <c r="RA104">
        <f t="shared" si="101"/>
        <v>0.19148751957254886</v>
      </c>
      <c r="RB104">
        <f t="shared" si="101"/>
        <v>0.31056311286959176</v>
      </c>
      <c r="RC104">
        <f t="shared" si="101"/>
        <v>0.38193040954593049</v>
      </c>
      <c r="RD104">
        <f t="shared" si="101"/>
        <v>0.44416169693259727</v>
      </c>
      <c r="RE104">
        <f t="shared" si="101"/>
        <v>0.46426169672467554</v>
      </c>
      <c r="RF104">
        <f t="shared" si="101"/>
        <v>0.43352313234811973</v>
      </c>
      <c r="RG104">
        <f t="shared" si="101"/>
        <v>0.38934792229036325</v>
      </c>
      <c r="RH104">
        <f t="shared" si="101"/>
        <v>0.35803537733676283</v>
      </c>
      <c r="RI104">
        <f t="shared" si="101"/>
        <v>0.32879889337841894</v>
      </c>
      <c r="RJ104">
        <f t="shared" si="101"/>
        <v>0.30557187919058371</v>
      </c>
      <c r="RK104">
        <f t="shared" si="101"/>
        <v>0.2839697704116364</v>
      </c>
      <c r="RL104">
        <f t="shared" si="101"/>
        <v>0.26477625583995973</v>
      </c>
      <c r="RM104">
        <f t="shared" si="101"/>
        <v>0.25083202895921636</v>
      </c>
      <c r="RN104">
        <f t="shared" si="101"/>
        <v>0.23715412339796055</v>
      </c>
      <c r="RO104">
        <f t="shared" si="101"/>
        <v>0.22390759878019428</v>
      </c>
      <c r="RP104">
        <f t="shared" si="101"/>
        <v>0.21581013853877529</v>
      </c>
      <c r="RR104">
        <f t="shared" ref="RR104:RR125" si="102">(119469*RS104+56202)/10^4</f>
        <v>7.4122350000000008</v>
      </c>
      <c r="RS104" s="35">
        <v>0.15</v>
      </c>
      <c r="RT104">
        <f>0.59*RC104*7+0.41*RD104*8</f>
        <v>3.0342229573636117</v>
      </c>
    </row>
    <row r="105" spans="1:488" x14ac:dyDescent="0.3">
      <c r="QS105" s="104">
        <f t="shared" si="100"/>
        <v>1.192976</v>
      </c>
      <c r="QU105">
        <v>3</v>
      </c>
      <c r="QV105" s="35">
        <v>0.2</v>
      </c>
      <c r="QW105">
        <f>(AO$46*0.378 + AO$47*0.01 + AO$48*0.077+ AO$50*0.049+ AO$30*0.028+AO$54*0.057)*$QS105/(QW$155-QW$156*$QV105)</f>
        <v>0</v>
      </c>
      <c r="QX105">
        <f t="shared" ref="QX105:RP105" si="103">(AP$46*0.378 + AP$47*0.01 + AP$48*0.077+ AP$50*0.049+ AP$30*0.028+AP$54*0.057)*$QS105/(QX$155-QX$156*$QV105)</f>
        <v>0</v>
      </c>
      <c r="QY105">
        <f t="shared" si="103"/>
        <v>0</v>
      </c>
      <c r="QZ105">
        <f t="shared" si="103"/>
        <v>0</v>
      </c>
      <c r="RA105">
        <f t="shared" si="103"/>
        <v>0.1457624197555823</v>
      </c>
      <c r="RB105">
        <f t="shared" si="103"/>
        <v>0.22847676106720416</v>
      </c>
      <c r="RC105">
        <f t="shared" si="103"/>
        <v>0.33097160645524837</v>
      </c>
      <c r="RD105">
        <f t="shared" si="103"/>
        <v>0.40335371081291921</v>
      </c>
      <c r="RE105">
        <f t="shared" si="103"/>
        <v>0.46082877124266203</v>
      </c>
      <c r="RF105">
        <f t="shared" si="103"/>
        <v>0.50626248510172445</v>
      </c>
      <c r="RG105">
        <f t="shared" si="103"/>
        <v>0.51236837334886232</v>
      </c>
      <c r="RH105">
        <f t="shared" si="103"/>
        <v>0.47838122454210308</v>
      </c>
      <c r="RI105">
        <f t="shared" si="103"/>
        <v>0.43547576921919778</v>
      </c>
      <c r="RJ105">
        <f t="shared" si="103"/>
        <v>0.41236208841734595</v>
      </c>
      <c r="RK105">
        <f t="shared" si="103"/>
        <v>0.37695013848892456</v>
      </c>
      <c r="RL105">
        <f t="shared" si="103"/>
        <v>0.3589187084939755</v>
      </c>
      <c r="RM105">
        <f t="shared" si="103"/>
        <v>0.3313689776721131</v>
      </c>
      <c r="RN105">
        <f t="shared" si="103"/>
        <v>0.31707161316004662</v>
      </c>
      <c r="RO105">
        <f t="shared" si="103"/>
        <v>0.30114468272967498</v>
      </c>
      <c r="RP105">
        <f t="shared" si="103"/>
        <v>0.28371200489729004</v>
      </c>
      <c r="RR105">
        <f t="shared" si="102"/>
        <v>8.0095799999999997</v>
      </c>
      <c r="RS105" s="35">
        <v>0.2</v>
      </c>
      <c r="RT105">
        <f>0.99*RD105*8+0.01*RE105*9</f>
        <v>3.2360359790501598</v>
      </c>
    </row>
    <row r="106" spans="1:488" x14ac:dyDescent="0.3">
      <c r="QS106" s="104">
        <f t="shared" si="100"/>
        <v>1.2373062500000001</v>
      </c>
      <c r="QU106">
        <v>4</v>
      </c>
      <c r="QV106" s="35">
        <v>0.25</v>
      </c>
      <c r="QW106">
        <f>(BI$46*0.378 + BI$47*0.01 + BI$48*0.077+ BI$50*0.049+ BI$30*0.028+BI$54*0.057)*$QS106/(QW$155-QW$156*$QV106)</f>
        <v>0</v>
      </c>
      <c r="QX106">
        <f t="shared" ref="QX106:RP106" si="104">(BJ$46*0.378 + BJ$47*0.01 + BJ$48*0.077+ BJ$50*0.049+ BJ$30*0.028+BJ$54*0.057)*$QS106/(QX$155-QX$156*$QV106)</f>
        <v>0</v>
      </c>
      <c r="QY106">
        <f t="shared" si="104"/>
        <v>0</v>
      </c>
      <c r="QZ106">
        <f t="shared" si="104"/>
        <v>0</v>
      </c>
      <c r="RA106">
        <f t="shared" si="104"/>
        <v>0.18993537951941245</v>
      </c>
      <c r="RB106">
        <f t="shared" si="104"/>
        <v>0.15280619608998225</v>
      </c>
      <c r="RC106">
        <f t="shared" si="104"/>
        <v>0.25133846975310553</v>
      </c>
      <c r="RD106">
        <f t="shared" si="104"/>
        <v>0.34491144240426103</v>
      </c>
      <c r="RE106">
        <f t="shared" si="104"/>
        <v>0.41262782640262696</v>
      </c>
      <c r="RF106">
        <f t="shared" si="104"/>
        <v>0.47028348956489846</v>
      </c>
      <c r="RG106">
        <f t="shared" si="104"/>
        <v>0.51829832203246273</v>
      </c>
      <c r="RH106">
        <f t="shared" si="104"/>
        <v>0.54903224735743672</v>
      </c>
      <c r="RI106">
        <f t="shared" si="104"/>
        <v>0.55307353181808738</v>
      </c>
      <c r="RJ106">
        <f t="shared" si="104"/>
        <v>0.52011764927491155</v>
      </c>
      <c r="RK106">
        <f t="shared" si="104"/>
        <v>0.47630470913295853</v>
      </c>
      <c r="RL106">
        <f t="shared" si="104"/>
        <v>0.45204952432750828</v>
      </c>
      <c r="RM106">
        <f t="shared" si="104"/>
        <v>0.42453043085170772</v>
      </c>
      <c r="RN106">
        <f t="shared" si="104"/>
        <v>0.39811847434970754</v>
      </c>
      <c r="RO106">
        <f t="shared" si="104"/>
        <v>0.37865411170574836</v>
      </c>
      <c r="RP106">
        <f t="shared" si="104"/>
        <v>0.35863070693389393</v>
      </c>
      <c r="RR106">
        <f t="shared" si="102"/>
        <v>8.6069250000000004</v>
      </c>
      <c r="RS106" s="35">
        <v>0.25</v>
      </c>
      <c r="RT106">
        <f>0.39*RD106*RD102+0.61*RE106*RE102</f>
        <v>3.3414504672517165</v>
      </c>
    </row>
    <row r="107" spans="1:488" x14ac:dyDescent="0.3">
      <c r="QS107" s="104">
        <f t="shared" si="100"/>
        <v>1.2835109999999998</v>
      </c>
      <c r="QU107">
        <v>5</v>
      </c>
      <c r="QV107" s="35">
        <v>0.3</v>
      </c>
      <c r="QW107">
        <f>(CC$46*0.378 + CC$47*0.01 + CC$48*0.077+ CC$50*0.049+ CC$30*0.028+CC$54*0.057)*$QS107/(QW$155-QW$156*$QV107)</f>
        <v>0</v>
      </c>
      <c r="QX107">
        <f t="shared" ref="QX107:RP107" si="105">(CD$46*0.378 + CD$47*0.01 + CD$48*0.077+ CD$50*0.049+ CD$30*0.028+CD$54*0.057)*$QS107/(QX$155-QX$156*$QV107)</f>
        <v>0</v>
      </c>
      <c r="QY107">
        <f t="shared" si="105"/>
        <v>0</v>
      </c>
      <c r="QZ107">
        <f t="shared" si="105"/>
        <v>0</v>
      </c>
      <c r="RA107">
        <f t="shared" si="105"/>
        <v>0</v>
      </c>
      <c r="RB107">
        <f t="shared" si="105"/>
        <v>0.20119825268591984</v>
      </c>
      <c r="RC107">
        <f t="shared" si="105"/>
        <v>0.19155172905831155</v>
      </c>
      <c r="RD107">
        <f t="shared" si="105"/>
        <v>0.2922688353472066</v>
      </c>
      <c r="RE107">
        <f t="shared" si="105"/>
        <v>0.36899346445331599</v>
      </c>
      <c r="RF107">
        <f t="shared" si="105"/>
        <v>0.44160655245157143</v>
      </c>
      <c r="RG107">
        <f t="shared" si="105"/>
        <v>0.49596918450879957</v>
      </c>
      <c r="RH107">
        <f t="shared" si="105"/>
        <v>0.53624132701382499</v>
      </c>
      <c r="RI107">
        <f t="shared" si="105"/>
        <v>0.57866175238913631</v>
      </c>
      <c r="RJ107">
        <f t="shared" si="105"/>
        <v>0.59541536773040904</v>
      </c>
      <c r="RK107">
        <f t="shared" si="105"/>
        <v>0.58176052902866671</v>
      </c>
      <c r="RL107">
        <f t="shared" si="105"/>
        <v>0.55930560862244727</v>
      </c>
      <c r="RM107">
        <f t="shared" si="105"/>
        <v>0.52152817989019384</v>
      </c>
      <c r="RN107">
        <f t="shared" si="105"/>
        <v>0.49173625572100454</v>
      </c>
      <c r="RO107">
        <f t="shared" si="105"/>
        <v>0.46451495412651056</v>
      </c>
      <c r="RP107">
        <f t="shared" si="105"/>
        <v>0.44418495129781843</v>
      </c>
      <c r="RR107">
        <f t="shared" si="102"/>
        <v>9.2042699999999993</v>
      </c>
      <c r="RS107" s="35">
        <v>0.3</v>
      </c>
      <c r="RT107">
        <f>0.8*RE107*9+0.2*RF107*10</f>
        <v>3.5399660489670177</v>
      </c>
    </row>
    <row r="108" spans="1:488" x14ac:dyDescent="0.3">
      <c r="QS108" s="104">
        <f t="shared" si="100"/>
        <v>1.3150329860999999</v>
      </c>
      <c r="QU108">
        <v>6</v>
      </c>
      <c r="QV108" s="35">
        <v>0.33299999999999996</v>
      </c>
      <c r="QW108">
        <f>(CW$46*0.378 + CW$47*0.01 + CW$48*0.077+ CW$50*0.049+ CW$30*0.028+CW$54*0.057)*$QS108/(QW$155-QW$156*$QV108)</f>
        <v>0</v>
      </c>
      <c r="QX108">
        <f t="shared" ref="QX108:RP108" si="106">(CX$46*0.378 + CX$47*0.01 + CX$48*0.077+ CX$50*0.049+ CX$30*0.028+CX$54*0.057)*$QS108/(QX$155-QX$156*$QV108)</f>
        <v>0</v>
      </c>
      <c r="QY108">
        <f t="shared" si="106"/>
        <v>0</v>
      </c>
      <c r="QZ108">
        <f t="shared" si="106"/>
        <v>0</v>
      </c>
      <c r="RA108">
        <f t="shared" si="106"/>
        <v>0</v>
      </c>
      <c r="RB108">
        <f t="shared" si="106"/>
        <v>0.22063467439564879</v>
      </c>
      <c r="RC108">
        <f t="shared" si="106"/>
        <v>0.18803893804762795</v>
      </c>
      <c r="RD108">
        <f t="shared" si="106"/>
        <v>0.26363199067604315</v>
      </c>
      <c r="RE108">
        <f t="shared" si="106"/>
        <v>0.34334395080497515</v>
      </c>
      <c r="RF108">
        <f t="shared" si="106"/>
        <v>0.41267575515943</v>
      </c>
      <c r="RG108">
        <f t="shared" si="106"/>
        <v>0.47753944459825282</v>
      </c>
      <c r="RH108">
        <f t="shared" si="106"/>
        <v>0.52258120900697902</v>
      </c>
      <c r="RI108">
        <f t="shared" si="106"/>
        <v>0.56574842762273903</v>
      </c>
      <c r="RJ108">
        <f t="shared" si="106"/>
        <v>0.60047566881632253</v>
      </c>
      <c r="RK108">
        <f t="shared" si="106"/>
        <v>0.61923095669425554</v>
      </c>
      <c r="RL108">
        <f t="shared" si="106"/>
        <v>0.61645408756760667</v>
      </c>
      <c r="RM108">
        <f t="shared" si="106"/>
        <v>0.58970454896404834</v>
      </c>
      <c r="RN108">
        <f t="shared" si="106"/>
        <v>0.56154305075507893</v>
      </c>
      <c r="RO108">
        <f t="shared" si="106"/>
        <v>0.53345584327646522</v>
      </c>
      <c r="RP108">
        <f t="shared" si="106"/>
        <v>0.50822319782985048</v>
      </c>
      <c r="RR108">
        <f t="shared" si="102"/>
        <v>9.5985177000000004</v>
      </c>
      <c r="RS108" s="35">
        <v>0.33299999999999996</v>
      </c>
      <c r="RT108">
        <f>0.4*RE108*9+0.6*RF108*10</f>
        <v>3.7120927538544906</v>
      </c>
    </row>
    <row r="109" spans="1:488" x14ac:dyDescent="0.3">
      <c r="QS109" s="104">
        <f t="shared" si="100"/>
        <v>1.3473715043999999</v>
      </c>
      <c r="QU109">
        <v>7</v>
      </c>
      <c r="QV109" s="35">
        <v>0.36599999999999999</v>
      </c>
      <c r="QW109">
        <f>(DQ$46*0.378 + DQ$47*0.01 + DQ$48*0.077+ DQ$50*0.049+ DQ$30*0.028+DQ$54*0.057)*$QS109/(QW$155-QW$156*$QV109)</f>
        <v>0</v>
      </c>
      <c r="QX109">
        <f t="shared" ref="QX109:RP109" si="107">(DR$46*0.378 + DR$47*0.01 + DR$48*0.077+ DR$50*0.049+ DR$30*0.028+DR$54*0.057)*$QS109/(QX$155-QX$156*$QV109)</f>
        <v>0</v>
      </c>
      <c r="QY109">
        <f t="shared" si="107"/>
        <v>0</v>
      </c>
      <c r="QZ109">
        <f t="shared" si="107"/>
        <v>0</v>
      </c>
      <c r="RA109">
        <f t="shared" si="107"/>
        <v>0</v>
      </c>
      <c r="RB109">
        <f t="shared" si="107"/>
        <v>0</v>
      </c>
      <c r="RC109">
        <f t="shared" si="107"/>
        <v>0.20292333432542031</v>
      </c>
      <c r="RD109">
        <f t="shared" si="107"/>
        <v>0.22516858153546118</v>
      </c>
      <c r="RE109">
        <f t="shared" si="107"/>
        <v>0.30847057556026525</v>
      </c>
      <c r="RF109">
        <f t="shared" si="107"/>
        <v>0.39039260380337354</v>
      </c>
      <c r="RG109">
        <f t="shared" si="107"/>
        <v>0.45915611883495716</v>
      </c>
      <c r="RH109">
        <f t="shared" si="107"/>
        <v>0.50922786261848296</v>
      </c>
      <c r="RI109">
        <f t="shared" si="107"/>
        <v>0.55236385423174517</v>
      </c>
      <c r="RJ109">
        <f t="shared" si="107"/>
        <v>0.59423146529742132</v>
      </c>
      <c r="RK109">
        <f t="shared" si="107"/>
        <v>0.62196419612132048</v>
      </c>
      <c r="RL109">
        <f t="shared" si="107"/>
        <v>0.63801790084369325</v>
      </c>
      <c r="RM109">
        <f t="shared" si="107"/>
        <v>0.63751612768331611</v>
      </c>
      <c r="RN109">
        <f t="shared" si="107"/>
        <v>0.60695917470729577</v>
      </c>
      <c r="RO109">
        <f t="shared" si="107"/>
        <v>0.57998355794133016</v>
      </c>
      <c r="RP109">
        <f t="shared" si="107"/>
        <v>0.54834016723053436</v>
      </c>
      <c r="RR109">
        <f t="shared" si="102"/>
        <v>9.9927654000000015</v>
      </c>
      <c r="RS109" s="35">
        <v>0.36599999999999999</v>
      </c>
      <c r="RT109">
        <f>0.01*RE109*9+0.99*RF109*10</f>
        <v>3.8926491294538219</v>
      </c>
    </row>
    <row r="110" spans="1:488" x14ac:dyDescent="0.3">
      <c r="QS110" s="104">
        <f t="shared" si="100"/>
        <v>1.3815440000000001</v>
      </c>
      <c r="QU110">
        <v>8</v>
      </c>
      <c r="QV110" s="35">
        <v>0.4</v>
      </c>
      <c r="QW110">
        <f>(EK$46*0.378 + EK$47*0.01 + EK$48*0.077+ EK$50*0.049+ EK$30*0.028+EK$54*0.057)*$QS110/(QW$155-QW$156*$QV110)</f>
        <v>0</v>
      </c>
      <c r="QX110">
        <f t="shared" ref="QX110:RP110" si="108">(EL$46*0.378 + EL$47*0.01 + EL$48*0.077+ EL$50*0.049+ EL$30*0.028+EL$54*0.057)*$QS110/(QX$155-QX$156*$QV110)</f>
        <v>0</v>
      </c>
      <c r="QY110">
        <f t="shared" si="108"/>
        <v>0</v>
      </c>
      <c r="QZ110">
        <f t="shared" si="108"/>
        <v>0</v>
      </c>
      <c r="RA110">
        <f t="shared" si="108"/>
        <v>0</v>
      </c>
      <c r="RB110">
        <f t="shared" si="108"/>
        <v>0</v>
      </c>
      <c r="RC110">
        <f t="shared" si="108"/>
        <v>0.2119190210070582</v>
      </c>
      <c r="RD110">
        <f t="shared" si="108"/>
        <v>0.19250672323287771</v>
      </c>
      <c r="RE110">
        <f t="shared" si="108"/>
        <v>0.28121592606286228</v>
      </c>
      <c r="RF110">
        <f t="shared" si="108"/>
        <v>0.3647183574860422</v>
      </c>
      <c r="RG110">
        <f t="shared" si="108"/>
        <v>0.43695821874758745</v>
      </c>
      <c r="RH110">
        <f t="shared" si="108"/>
        <v>0.4983344389000483</v>
      </c>
      <c r="RI110">
        <f t="shared" si="108"/>
        <v>0.54093658504254749</v>
      </c>
      <c r="RJ110">
        <f t="shared" si="108"/>
        <v>0.58631755865579316</v>
      </c>
      <c r="RK110">
        <f t="shared" si="108"/>
        <v>0.62025726298195338</v>
      </c>
      <c r="RL110">
        <f t="shared" si="108"/>
        <v>0.64492311102807387</v>
      </c>
      <c r="RM110">
        <f t="shared" si="108"/>
        <v>0.66193125312978862</v>
      </c>
      <c r="RN110">
        <f t="shared" si="108"/>
        <v>0.65208331296348998</v>
      </c>
      <c r="RO110">
        <f t="shared" si="108"/>
        <v>0.62811043747863415</v>
      </c>
      <c r="RP110">
        <f t="shared" si="108"/>
        <v>0.59747509604504712</v>
      </c>
      <c r="RR110">
        <f t="shared" si="102"/>
        <v>10.398960000000001</v>
      </c>
      <c r="RS110" s="35">
        <v>0.4</v>
      </c>
      <c r="RT110">
        <f>0.6*RF110*10+0.4*RG110*11</f>
        <v>4.1109263074056379</v>
      </c>
    </row>
    <row r="111" spans="1:488" x14ac:dyDescent="0.3">
      <c r="QS111" s="104">
        <f t="shared" si="100"/>
        <v>1.4155403260999999</v>
      </c>
      <c r="QU111">
        <v>9</v>
      </c>
      <c r="QV111" s="35">
        <v>0.43300000000000005</v>
      </c>
      <c r="QW111">
        <f>(FE$46*0.378 + FE$47*0.01 + FE$48*0.077+ FE$50*0.049+ FE$30*0.028+FE$54*0.057)*$QS111/(QW$155-QW$156*$QV111)</f>
        <v>0</v>
      </c>
      <c r="QX111">
        <f t="shared" ref="QX111:RP111" si="109">(FF$46*0.378 + FF$47*0.01 + FF$48*0.077+ FF$50*0.049+ FF$30*0.028+FF$54*0.057)*$QS111/(QX$155-QX$156*$QV111)</f>
        <v>0</v>
      </c>
      <c r="QY111">
        <f t="shared" si="109"/>
        <v>0</v>
      </c>
      <c r="QZ111">
        <f t="shared" si="109"/>
        <v>0</v>
      </c>
      <c r="RA111">
        <f t="shared" si="109"/>
        <v>0</v>
      </c>
      <c r="RB111">
        <f t="shared" si="109"/>
        <v>0</v>
      </c>
      <c r="RC111">
        <f t="shared" si="109"/>
        <v>0.23360932951007302</v>
      </c>
      <c r="RD111">
        <f t="shared" si="109"/>
        <v>0.20449033571589853</v>
      </c>
      <c r="RE111">
        <f t="shared" si="109"/>
        <v>0.25771373248262941</v>
      </c>
      <c r="RF111">
        <f t="shared" si="109"/>
        <v>0.33934312425270852</v>
      </c>
      <c r="RG111">
        <f t="shared" si="109"/>
        <v>0.41269000857554378</v>
      </c>
      <c r="RH111">
        <f t="shared" si="109"/>
        <v>0.47907037890107307</v>
      </c>
      <c r="RI111">
        <f t="shared" si="109"/>
        <v>0.52980629662705381</v>
      </c>
      <c r="RJ111">
        <f t="shared" si="109"/>
        <v>0.57323652925562107</v>
      </c>
      <c r="RK111">
        <f t="shared" si="109"/>
        <v>0.61363330355965551</v>
      </c>
      <c r="RL111">
        <f t="shared" si="109"/>
        <v>0.64519349657252245</v>
      </c>
      <c r="RM111">
        <f t="shared" si="109"/>
        <v>0.67066069574384279</v>
      </c>
      <c r="RN111">
        <f t="shared" si="109"/>
        <v>0.68080027837204671</v>
      </c>
      <c r="RO111">
        <f t="shared" si="109"/>
        <v>0.6753281039017095</v>
      </c>
      <c r="RP111">
        <f t="shared" si="109"/>
        <v>0.65257107185542396</v>
      </c>
      <c r="RR111">
        <f t="shared" si="102"/>
        <v>10.7932077</v>
      </c>
      <c r="RS111" s="35">
        <v>0.43300000000000005</v>
      </c>
      <c r="RT111">
        <f>0.21*RF111*10+0.79*RG111*11</f>
        <v>4.2988967354521632</v>
      </c>
    </row>
    <row r="112" spans="1:488" x14ac:dyDescent="0.3">
      <c r="QS112" s="104">
        <f t="shared" si="100"/>
        <v>1.4503531843999999</v>
      </c>
      <c r="QU112">
        <v>10</v>
      </c>
      <c r="QV112" s="35">
        <v>0.46600000000000008</v>
      </c>
      <c r="QW112">
        <f>(FY$46*0.378 + FY$47*0.01 + FY$48*0.077+ FY$50*0.049+ FY$30*0.028+FY$54*0.057)*$QS112/(QW$155-QW$156*$QV112)</f>
        <v>0</v>
      </c>
      <c r="QX112">
        <f t="shared" ref="QX112:RP112" si="110">(FZ$46*0.378 + FZ$47*0.01 + FZ$48*0.077+ FZ$50*0.049+ FZ$30*0.028+FZ$54*0.057)*$QS112/(QX$155-QX$156*$QV112)</f>
        <v>0</v>
      </c>
      <c r="QY112">
        <f t="shared" si="110"/>
        <v>0</v>
      </c>
      <c r="QZ112">
        <f t="shared" si="110"/>
        <v>0</v>
      </c>
      <c r="RA112">
        <f t="shared" si="110"/>
        <v>0</v>
      </c>
      <c r="RB112">
        <f t="shared" si="110"/>
        <v>0</v>
      </c>
      <c r="RC112">
        <f t="shared" si="110"/>
        <v>0</v>
      </c>
      <c r="RD112">
        <f t="shared" si="110"/>
        <v>0.22781137938119569</v>
      </c>
      <c r="RE112">
        <f t="shared" si="110"/>
        <v>0.21900146041094648</v>
      </c>
      <c r="RF112">
        <f t="shared" si="110"/>
        <v>0.30338235960401266</v>
      </c>
      <c r="RG112">
        <f t="shared" si="110"/>
        <v>0.38823436826410068</v>
      </c>
      <c r="RH112">
        <f t="shared" si="110"/>
        <v>0.45432656461809312</v>
      </c>
      <c r="RI112">
        <f t="shared" si="110"/>
        <v>0.51480281778996928</v>
      </c>
      <c r="RJ112">
        <f t="shared" si="110"/>
        <v>0.56215886019495354</v>
      </c>
      <c r="RK112">
        <f t="shared" si="110"/>
        <v>0.60010399749941934</v>
      </c>
      <c r="RL112">
        <f t="shared" si="110"/>
        <v>0.63449081430118459</v>
      </c>
      <c r="RM112">
        <f t="shared" si="110"/>
        <v>0.66677400844842249</v>
      </c>
      <c r="RN112">
        <f t="shared" si="110"/>
        <v>0.68849009110528714</v>
      </c>
      <c r="RO112">
        <f t="shared" si="110"/>
        <v>0.7017068419189888</v>
      </c>
      <c r="RP112">
        <f t="shared" si="110"/>
        <v>0.67960206958401814</v>
      </c>
      <c r="RR112">
        <f t="shared" si="102"/>
        <v>11.187455400000001</v>
      </c>
      <c r="RS112" s="35">
        <v>0.46600000000000008</v>
      </c>
      <c r="RT112">
        <f>0.81*RG112*11+0.19*RH112*12</f>
        <v>4.4950327885623897</v>
      </c>
    </row>
    <row r="113" spans="461:488" x14ac:dyDescent="0.3">
      <c r="QS113" s="104">
        <f t="shared" si="100"/>
        <v>1.4870749999999999</v>
      </c>
      <c r="QU113">
        <v>11</v>
      </c>
      <c r="QV113" s="35">
        <v>0.5</v>
      </c>
      <c r="QW113">
        <f>(GS$46*0.378 + GS$47*0.01 + GS$48*0.077+ GS$50*0.049+ GS$30*0.028+GS$54*0.057)*$QS113/(QW$155-QW$156*$QV113)</f>
        <v>0</v>
      </c>
      <c r="QX113">
        <f t="shared" ref="QX113:RP113" si="111">(GT$46*0.378 + GT$47*0.01 + GT$48*0.077+ GT$50*0.049+ GT$30*0.028+GT$54*0.057)*$QS113/(QX$155-QX$156*$QV113)</f>
        <v>0</v>
      </c>
      <c r="QY113">
        <f t="shared" si="111"/>
        <v>0</v>
      </c>
      <c r="QZ113">
        <f t="shared" si="111"/>
        <v>0</v>
      </c>
      <c r="RA113">
        <f t="shared" si="111"/>
        <v>0</v>
      </c>
      <c r="RB113">
        <f t="shared" si="111"/>
        <v>0</v>
      </c>
      <c r="RC113">
        <f t="shared" si="111"/>
        <v>0</v>
      </c>
      <c r="RD113">
        <f t="shared" si="111"/>
        <v>0.21497171947544863</v>
      </c>
      <c r="RE113">
        <f t="shared" si="111"/>
        <v>0.21395240266608995</v>
      </c>
      <c r="RF113">
        <f t="shared" si="111"/>
        <v>0.27471995207628858</v>
      </c>
      <c r="RG113">
        <f t="shared" si="111"/>
        <v>0.36031103745441295</v>
      </c>
      <c r="RH113">
        <f t="shared" si="111"/>
        <v>0.4318646691033195</v>
      </c>
      <c r="RI113">
        <f t="shared" si="111"/>
        <v>0.49215625758723758</v>
      </c>
      <c r="RJ113">
        <f t="shared" si="111"/>
        <v>0.54312508521045755</v>
      </c>
      <c r="RK113">
        <f t="shared" si="111"/>
        <v>0.58458302063693779</v>
      </c>
      <c r="RL113">
        <f t="shared" si="111"/>
        <v>0.62398093852948178</v>
      </c>
      <c r="RM113">
        <f t="shared" si="111"/>
        <v>0.65885865463617421</v>
      </c>
      <c r="RN113">
        <f t="shared" si="111"/>
        <v>0.6897411341822145</v>
      </c>
      <c r="RO113">
        <f t="shared" si="111"/>
        <v>0.70866357611196462</v>
      </c>
      <c r="RP113">
        <f t="shared" si="111"/>
        <v>0.72726468655844478</v>
      </c>
      <c r="RR113">
        <f t="shared" si="102"/>
        <v>11.59365</v>
      </c>
      <c r="RS113" s="35">
        <v>0.5</v>
      </c>
      <c r="RT113">
        <f>0.41*RG113*11+0.59*RH113*12</f>
        <v>4.6826046361709039</v>
      </c>
    </row>
    <row r="114" spans="461:488" x14ac:dyDescent="0.3">
      <c r="QS114" s="104">
        <f t="shared" si="100"/>
        <v>1.5235456661</v>
      </c>
      <c r="QU114">
        <v>12</v>
      </c>
      <c r="QV114" s="35">
        <v>0.53300000000000003</v>
      </c>
      <c r="QW114">
        <f>(HM$46*0.378 + HM$47*0.01 + HM$48*0.077+ HM$50*0.049+ HM$30*0.028+HM$54*0.057)*$QS114/(QW$155-QW$156*$QV114)</f>
        <v>0</v>
      </c>
      <c r="QX114">
        <f t="shared" ref="QX114:RP114" si="112">(HN$46*0.378 + HN$47*0.01 + HN$48*0.077+ HN$50*0.049+ HN$30*0.028+HN$54*0.057)*$QS114/(QX$155-QX$156*$QV114)</f>
        <v>0</v>
      </c>
      <c r="QY114">
        <f t="shared" si="112"/>
        <v>0</v>
      </c>
      <c r="QZ114">
        <f t="shared" si="112"/>
        <v>0</v>
      </c>
      <c r="RA114">
        <f t="shared" si="112"/>
        <v>0</v>
      </c>
      <c r="RB114">
        <f t="shared" si="112"/>
        <v>0</v>
      </c>
      <c r="RC114">
        <f t="shared" si="112"/>
        <v>0</v>
      </c>
      <c r="RD114">
        <f t="shared" si="112"/>
        <v>0.2456691109145725</v>
      </c>
      <c r="RE114">
        <f t="shared" si="112"/>
        <v>0.22693621482225498</v>
      </c>
      <c r="RF114">
        <f t="shared" si="112"/>
        <v>0.24160657785490333</v>
      </c>
      <c r="RG114">
        <f t="shared" si="112"/>
        <v>0.32697206271004314</v>
      </c>
      <c r="RH114">
        <f t="shared" si="112"/>
        <v>0.39941399845021947</v>
      </c>
      <c r="RI114">
        <f t="shared" si="112"/>
        <v>0.46493268676092347</v>
      </c>
      <c r="RJ114">
        <f t="shared" si="112"/>
        <v>0.52896380237914375</v>
      </c>
      <c r="RK114">
        <f t="shared" si="112"/>
        <v>0.5725258221083509</v>
      </c>
      <c r="RL114">
        <f t="shared" si="112"/>
        <v>0.6182007266597257</v>
      </c>
      <c r="RM114">
        <f t="shared" si="112"/>
        <v>0.64819643740479738</v>
      </c>
      <c r="RN114">
        <f t="shared" si="112"/>
        <v>0.68372172670891262</v>
      </c>
      <c r="RO114">
        <f t="shared" si="112"/>
        <v>0.71733433329240093</v>
      </c>
      <c r="RP114">
        <f t="shared" si="112"/>
        <v>0.73153620036108813</v>
      </c>
      <c r="RR114">
        <f t="shared" si="102"/>
        <v>11.987897700000001</v>
      </c>
      <c r="RS114" s="35">
        <v>0.53300000000000003</v>
      </c>
      <c r="RT114">
        <f>0.01*RG114*11+0.99*RH114*12</f>
        <v>4.7810052284867126</v>
      </c>
    </row>
    <row r="115" spans="461:488" x14ac:dyDescent="0.3">
      <c r="QS115" s="104">
        <f t="shared" si="100"/>
        <v>1.5608328644</v>
      </c>
      <c r="QU115">
        <v>13</v>
      </c>
      <c r="QV115" s="35">
        <v>0.56600000000000006</v>
      </c>
      <c r="QW115">
        <f>(IG$46*0.378 + IG$47*0.01 + IG$48*0.077+ IG$50*0.049+ IG$30*0.028+IG$54*0.057)*$QS115/(QW$155-QW$156*$QV115)</f>
        <v>0</v>
      </c>
      <c r="QX115">
        <f t="shared" ref="QX115:RP115" si="113">(IH$46*0.378 + IH$47*0.01 + IH$48*0.077+ IH$50*0.049+ IH$30*0.028+IH$54*0.057)*$QS115/(QX$155-QX$156*$QV115)</f>
        <v>0</v>
      </c>
      <c r="QY115">
        <f t="shared" si="113"/>
        <v>0</v>
      </c>
      <c r="QZ115">
        <f t="shared" si="113"/>
        <v>0</v>
      </c>
      <c r="RA115">
        <f t="shared" si="113"/>
        <v>0</v>
      </c>
      <c r="RB115">
        <f t="shared" si="113"/>
        <v>0</v>
      </c>
      <c r="RC115">
        <f t="shared" si="113"/>
        <v>0</v>
      </c>
      <c r="RD115">
        <f t="shared" si="113"/>
        <v>0</v>
      </c>
      <c r="RE115">
        <f t="shared" si="113"/>
        <v>0.22472576894124635</v>
      </c>
      <c r="RF115">
        <f t="shared" si="113"/>
        <v>0.22011371510979924</v>
      </c>
      <c r="RG115">
        <f t="shared" si="113"/>
        <v>0.28434118927671759</v>
      </c>
      <c r="RH115">
        <f t="shared" si="113"/>
        <v>0.37124623648041083</v>
      </c>
      <c r="RI115">
        <f t="shared" si="113"/>
        <v>0.43600225879417881</v>
      </c>
      <c r="RJ115">
        <f t="shared" si="113"/>
        <v>0.49803648019319513</v>
      </c>
      <c r="RK115">
        <f t="shared" si="113"/>
        <v>0.54223314771735431</v>
      </c>
      <c r="RL115">
        <f t="shared" si="113"/>
        <v>0.59041087001394277</v>
      </c>
      <c r="RM115">
        <f t="shared" si="113"/>
        <v>0.63011353584387109</v>
      </c>
      <c r="RN115">
        <f t="shared" si="113"/>
        <v>0.66605760254082957</v>
      </c>
      <c r="RO115">
        <f t="shared" si="113"/>
        <v>0.69923655333489609</v>
      </c>
      <c r="RP115">
        <f t="shared" si="113"/>
        <v>0.72135507688298439</v>
      </c>
      <c r="RR115">
        <f t="shared" si="102"/>
        <v>12.382145400000001</v>
      </c>
      <c r="RS115" s="35">
        <v>0.56600000000000006</v>
      </c>
      <c r="RT115">
        <f>0.62*RH115*12+0.38*RI115*13</f>
        <v>4.9159231578574998</v>
      </c>
    </row>
    <row r="116" spans="461:488" x14ac:dyDescent="0.3">
      <c r="QS116" s="104">
        <f t="shared" si="100"/>
        <v>1.600104</v>
      </c>
      <c r="QU116">
        <v>14</v>
      </c>
      <c r="QV116" s="35">
        <v>0.6</v>
      </c>
      <c r="QW116">
        <f>(JA$46*0.378 + JA$47*0.01 + JA$48*0.077+ JA$50*0.049+ JA$30*0.028+JA$54*0.057)*$QS116/(QW$155-QW$156*$QV116)</f>
        <v>0</v>
      </c>
      <c r="QX116">
        <f t="shared" ref="QX116:RP116" si="114">(JB$46*0.378 + JB$47*0.01 + JB$48*0.077+ JB$50*0.049+ JB$30*0.028+JB$54*0.057)*$QS116/(QX$155-QX$156*$QV116)</f>
        <v>0</v>
      </c>
      <c r="QY116">
        <f t="shared" si="114"/>
        <v>0</v>
      </c>
      <c r="QZ116">
        <f t="shared" si="114"/>
        <v>0</v>
      </c>
      <c r="RA116">
        <f t="shared" si="114"/>
        <v>0</v>
      </c>
      <c r="RB116">
        <f t="shared" si="114"/>
        <v>0</v>
      </c>
      <c r="RC116">
        <f t="shared" si="114"/>
        <v>0</v>
      </c>
      <c r="RD116">
        <f t="shared" si="114"/>
        <v>0</v>
      </c>
      <c r="RE116">
        <f t="shared" si="114"/>
        <v>0.25113745589671149</v>
      </c>
      <c r="RF116">
        <f t="shared" si="114"/>
        <v>0.23308955650328397</v>
      </c>
      <c r="RG116">
        <f t="shared" si="114"/>
        <v>0.26198217853092798</v>
      </c>
      <c r="RH116">
        <f t="shared" si="114"/>
        <v>0.34635140832383216</v>
      </c>
      <c r="RI116">
        <f t="shared" si="114"/>
        <v>0.40872481923613085</v>
      </c>
      <c r="RJ116">
        <f t="shared" si="114"/>
        <v>0.47669015508519424</v>
      </c>
      <c r="RK116">
        <f t="shared" si="114"/>
        <v>0.52860045547104817</v>
      </c>
      <c r="RL116">
        <f t="shared" si="114"/>
        <v>0.57258911458733741</v>
      </c>
      <c r="RM116">
        <f t="shared" si="114"/>
        <v>0.62092164492723356</v>
      </c>
      <c r="RN116">
        <f t="shared" si="114"/>
        <v>0.65672934400743033</v>
      </c>
      <c r="RO116">
        <f t="shared" si="114"/>
        <v>0.68821403295255223</v>
      </c>
      <c r="RP116">
        <f t="shared" si="114"/>
        <v>0.71626468718736425</v>
      </c>
      <c r="RR116">
        <f t="shared" si="102"/>
        <v>12.78834</v>
      </c>
      <c r="RS116" s="35">
        <v>0.6</v>
      </c>
      <c r="RT116">
        <f>0.21*RH116*12+0.79*RI116*13</f>
        <v>5.0704094425311208</v>
      </c>
    </row>
    <row r="117" spans="461:488" x14ac:dyDescent="0.3">
      <c r="QS117" s="104">
        <f t="shared" si="100"/>
        <v>1.6390490061</v>
      </c>
      <c r="QU117">
        <v>15</v>
      </c>
      <c r="QV117" s="35">
        <v>0.63300000000000001</v>
      </c>
      <c r="QW117">
        <f>(JU$46*0.378 + JU$47*0.01 + JU$48*0.077+ JU$50*0.049+ JU$30*0.028+JU$54*0.057)*$QS117/(QW$155-QW$156*$QV117)</f>
        <v>0</v>
      </c>
      <c r="QX117">
        <f t="shared" ref="QX117:RP117" si="115">(JV$46*0.378 + JV$47*0.01 + JV$48*0.077+ JV$50*0.049+ JV$30*0.028+JV$54*0.057)*$QS117/(QX$155-QX$156*$QV117)</f>
        <v>0</v>
      </c>
      <c r="QY117">
        <f t="shared" si="115"/>
        <v>0</v>
      </c>
      <c r="QZ117">
        <f t="shared" si="115"/>
        <v>0</v>
      </c>
      <c r="RA117">
        <f t="shared" si="115"/>
        <v>0</v>
      </c>
      <c r="RB117">
        <f t="shared" si="115"/>
        <v>0</v>
      </c>
      <c r="RC117">
        <f t="shared" si="115"/>
        <v>0</v>
      </c>
      <c r="RD117">
        <f t="shared" si="115"/>
        <v>0</v>
      </c>
      <c r="RE117">
        <f t="shared" si="115"/>
        <v>0</v>
      </c>
      <c r="RF117">
        <f t="shared" si="115"/>
        <v>0.23618804628266535</v>
      </c>
      <c r="RG117">
        <f t="shared" si="115"/>
        <v>0.23185390560804076</v>
      </c>
      <c r="RH117">
        <f t="shared" si="115"/>
        <v>0.29480252760769254</v>
      </c>
      <c r="RI117">
        <f t="shared" si="115"/>
        <v>0.36926613214205944</v>
      </c>
      <c r="RJ117">
        <f t="shared" si="115"/>
        <v>0.44410217927345874</v>
      </c>
      <c r="RK117">
        <f t="shared" si="115"/>
        <v>0.49802609813485033</v>
      </c>
      <c r="RL117">
        <f t="shared" si="115"/>
        <v>0.55162561840540969</v>
      </c>
      <c r="RM117">
        <f t="shared" si="115"/>
        <v>0.60001858371230699</v>
      </c>
      <c r="RN117">
        <f t="shared" si="115"/>
        <v>0.63602958646777707</v>
      </c>
      <c r="RO117">
        <f t="shared" si="115"/>
        <v>0.67194868495362581</v>
      </c>
      <c r="RP117">
        <f t="shared" si="115"/>
        <v>0.70621693163931654</v>
      </c>
      <c r="RR117">
        <f t="shared" si="102"/>
        <v>13.182587700000001</v>
      </c>
      <c r="RS117" s="35">
        <v>0.63300000000000001</v>
      </c>
      <c r="RT117">
        <f>0.82*RI117*13+0.18*RJ117*14</f>
        <v>5.0555144604034687</v>
      </c>
    </row>
    <row r="118" spans="461:488" x14ac:dyDescent="0.3">
      <c r="QS118" s="104">
        <f t="shared" si="100"/>
        <v>1.6788105444000001</v>
      </c>
      <c r="QU118">
        <v>16</v>
      </c>
      <c r="QV118" s="35">
        <v>0.66600000000000004</v>
      </c>
      <c r="QW118">
        <f>(KO$46*0.378 + KO$47*0.01 + KO$48*0.077+ KO$50*0.049+ KO$30*0.028+KO$54*0.057)*$QS118/(QW$155-QW$156*$QV118)</f>
        <v>0</v>
      </c>
      <c r="QX118">
        <f t="shared" ref="QX118:RP118" si="116">(KP$46*0.378 + KP$47*0.01 + KP$48*0.077+ KP$50*0.049+ KP$30*0.028+KP$54*0.057)*$QS118/(QX$155-QX$156*$QV118)</f>
        <v>0</v>
      </c>
      <c r="QY118">
        <f t="shared" si="116"/>
        <v>0</v>
      </c>
      <c r="QZ118">
        <f t="shared" si="116"/>
        <v>0</v>
      </c>
      <c r="RA118">
        <f t="shared" si="116"/>
        <v>0</v>
      </c>
      <c r="RB118">
        <f t="shared" si="116"/>
        <v>0</v>
      </c>
      <c r="RC118">
        <f t="shared" si="116"/>
        <v>0</v>
      </c>
      <c r="RD118">
        <f t="shared" si="116"/>
        <v>0</v>
      </c>
      <c r="RE118">
        <f t="shared" si="116"/>
        <v>0</v>
      </c>
      <c r="RF118">
        <f t="shared" si="116"/>
        <v>0.25176443364597001</v>
      </c>
      <c r="RG118">
        <f t="shared" si="116"/>
        <v>0.24238160621684282</v>
      </c>
      <c r="RH118">
        <f t="shared" si="116"/>
        <v>0.26517065093963316</v>
      </c>
      <c r="RI118">
        <f t="shared" si="116"/>
        <v>0.34157682821854057</v>
      </c>
      <c r="RJ118">
        <f t="shared" si="116"/>
        <v>0.41482168136719816</v>
      </c>
      <c r="RK118">
        <f t="shared" si="116"/>
        <v>0.47484848238384214</v>
      </c>
      <c r="RL118">
        <f t="shared" si="116"/>
        <v>0.5184633819461929</v>
      </c>
      <c r="RM118">
        <f t="shared" si="116"/>
        <v>0.5729481454930011</v>
      </c>
      <c r="RN118">
        <f t="shared" si="116"/>
        <v>0.61279780027737984</v>
      </c>
      <c r="RO118">
        <f t="shared" si="116"/>
        <v>0.64675299307592393</v>
      </c>
      <c r="RP118">
        <f t="shared" si="116"/>
        <v>0.68321018171108427</v>
      </c>
      <c r="RR118">
        <f t="shared" si="102"/>
        <v>13.576835399999998</v>
      </c>
      <c r="RS118" s="35">
        <v>0.66600000000000004</v>
      </c>
      <c r="RT118">
        <f>0.42*RI118*13+0.58*RJ118*14</f>
        <v>5.2333615347748808</v>
      </c>
    </row>
    <row r="119" spans="461:488" x14ac:dyDescent="0.3">
      <c r="QS119" s="104">
        <f t="shared" si="100"/>
        <v>1.720631</v>
      </c>
      <c r="QU119">
        <v>17</v>
      </c>
      <c r="QV119" s="35">
        <v>0.7</v>
      </c>
      <c r="QW119">
        <f>(LI$46*0.378 + LI$47*0.01 + LI$48*0.077+ LI$50*0.049+ LI$30*0.028+LI$54*0.057)*$QS119/(QW$155-QW$156*$QV119)</f>
        <v>0</v>
      </c>
      <c r="QX119">
        <f t="shared" ref="QX119:RP119" si="117">(LJ$46*0.378 + LJ$47*0.01 + LJ$48*0.077+ LJ$50*0.049+ LJ$30*0.028+LJ$54*0.057)*$QS119/(QX$155-QX$156*$QV119)</f>
        <v>0</v>
      </c>
      <c r="QY119">
        <f t="shared" si="117"/>
        <v>0</v>
      </c>
      <c r="QZ119">
        <f t="shared" si="117"/>
        <v>0</v>
      </c>
      <c r="RA119">
        <f t="shared" si="117"/>
        <v>0</v>
      </c>
      <c r="RB119">
        <f t="shared" si="117"/>
        <v>0</v>
      </c>
      <c r="RC119">
        <f t="shared" si="117"/>
        <v>0</v>
      </c>
      <c r="RD119">
        <f t="shared" si="117"/>
        <v>0</v>
      </c>
      <c r="RE119">
        <f t="shared" si="117"/>
        <v>0</v>
      </c>
      <c r="RF119">
        <f t="shared" si="117"/>
        <v>0</v>
      </c>
      <c r="RG119">
        <f t="shared" si="117"/>
        <v>0.23439628683699992</v>
      </c>
      <c r="RH119">
        <f t="shared" si="117"/>
        <v>0.24233209986502444</v>
      </c>
      <c r="RI119">
        <f t="shared" si="117"/>
        <v>0.27331890414071219</v>
      </c>
      <c r="RJ119">
        <f t="shared" si="117"/>
        <v>0.34252043700282658</v>
      </c>
      <c r="RK119">
        <f t="shared" si="117"/>
        <v>0.41700167588240811</v>
      </c>
      <c r="RL119">
        <f t="shared" si="117"/>
        <v>0.47985653902545117</v>
      </c>
      <c r="RM119">
        <f t="shared" si="117"/>
        <v>0.51530283536775801</v>
      </c>
      <c r="RN119">
        <f t="shared" si="117"/>
        <v>0.57160388728280176</v>
      </c>
      <c r="RO119">
        <f t="shared" si="117"/>
        <v>0.61475530438270509</v>
      </c>
      <c r="RP119">
        <f t="shared" si="117"/>
        <v>0.65520452966819531</v>
      </c>
      <c r="RR119">
        <f t="shared" si="102"/>
        <v>13.983029999999999</v>
      </c>
      <c r="RS119" s="35">
        <v>0.7</v>
      </c>
      <c r="RT119">
        <f>0.02*RI119*13+0.98*RJ119*14</f>
        <v>4.7704433107553657</v>
      </c>
    </row>
    <row r="120" spans="461:488" x14ac:dyDescent="0.3">
      <c r="QS120" s="104">
        <f t="shared" si="100"/>
        <v>1.7620503461000001</v>
      </c>
      <c r="QU120">
        <v>18</v>
      </c>
      <c r="QV120" s="35">
        <v>0.73299999999999998</v>
      </c>
      <c r="QW120">
        <f>(MC$46*0.378 + MC$47*0.01 + MC$48*0.077+ MC$50*0.049+ MC$30*0.028+MC$54*0.057)*$QS120/(QW$155-QW$156*$QV120)</f>
        <v>0</v>
      </c>
      <c r="QX120">
        <f t="shared" ref="QX120:RP120" si="118">(MD$46*0.378 + MD$47*0.01 + MD$48*0.077+ MD$50*0.049+ MD$30*0.028+MD$54*0.057)*$QS120/(QX$155-QX$156*$QV120)</f>
        <v>0</v>
      </c>
      <c r="QY120">
        <f t="shared" si="118"/>
        <v>0</v>
      </c>
      <c r="QZ120">
        <f t="shared" si="118"/>
        <v>0</v>
      </c>
      <c r="RA120">
        <f t="shared" si="118"/>
        <v>0</v>
      </c>
      <c r="RB120">
        <f t="shared" si="118"/>
        <v>0</v>
      </c>
      <c r="RC120">
        <f t="shared" si="118"/>
        <v>0</v>
      </c>
      <c r="RD120">
        <f t="shared" si="118"/>
        <v>0</v>
      </c>
      <c r="RE120">
        <f t="shared" si="118"/>
        <v>0</v>
      </c>
      <c r="RF120">
        <f t="shared" si="118"/>
        <v>0</v>
      </c>
      <c r="RG120">
        <f t="shared" si="118"/>
        <v>0.26413592849375733</v>
      </c>
      <c r="RH120">
        <f t="shared" si="118"/>
        <v>0.24759894585231523</v>
      </c>
      <c r="RI120">
        <f t="shared" si="118"/>
        <v>0.23678047330614344</v>
      </c>
      <c r="RJ120">
        <f t="shared" si="118"/>
        <v>0.27289042027783572</v>
      </c>
      <c r="RK120">
        <f t="shared" si="118"/>
        <v>0.35312924409959012</v>
      </c>
      <c r="RL120">
        <f t="shared" si="118"/>
        <v>0.41732663530981234</v>
      </c>
      <c r="RM120">
        <f t="shared" si="118"/>
        <v>0.48088799942881827</v>
      </c>
      <c r="RN120">
        <f t="shared" si="118"/>
        <v>0.52121860564776279</v>
      </c>
      <c r="RO120">
        <f t="shared" si="118"/>
        <v>0.57045306029456921</v>
      </c>
      <c r="RP120">
        <f t="shared" si="118"/>
        <v>0.61343104865190379</v>
      </c>
      <c r="RR120">
        <f t="shared" si="102"/>
        <v>14.3772777</v>
      </c>
      <c r="RS120" s="35">
        <v>0.73299999999999998</v>
      </c>
      <c r="RT120">
        <f>0.62*RJ120*14+0.38*RK120*15</f>
        <v>4.381525539379278</v>
      </c>
    </row>
    <row r="121" spans="461:488" x14ac:dyDescent="0.3">
      <c r="QS121" s="104">
        <f t="shared" si="100"/>
        <v>1.8042862244000002</v>
      </c>
      <c r="QU121">
        <v>19</v>
      </c>
      <c r="QV121" s="35">
        <v>0.76600000000000001</v>
      </c>
      <c r="QW121">
        <f>(MW$46*0.378 + MW$47*0.01 + MW$48*0.077+ MW$50*0.049+ MW$30*0.028+MW$54*0.057)*$QS121/(QW$155-QW$156*$QV121)</f>
        <v>0</v>
      </c>
      <c r="QX121">
        <f t="shared" ref="QX121:RP121" si="119">(MX$46*0.378 + MX$47*0.01 + MX$48*0.077+ MX$50*0.049+ MX$30*0.028+MX$54*0.057)*$QS121/(QX$155-QX$156*$QV121)</f>
        <v>0</v>
      </c>
      <c r="QY121">
        <f t="shared" si="119"/>
        <v>0</v>
      </c>
      <c r="QZ121">
        <f t="shared" si="119"/>
        <v>0</v>
      </c>
      <c r="RA121">
        <f t="shared" si="119"/>
        <v>0</v>
      </c>
      <c r="RB121">
        <f t="shared" si="119"/>
        <v>0</v>
      </c>
      <c r="RC121">
        <f t="shared" si="119"/>
        <v>0</v>
      </c>
      <c r="RD121">
        <f t="shared" si="119"/>
        <v>0</v>
      </c>
      <c r="RE121">
        <f t="shared" si="119"/>
        <v>0</v>
      </c>
      <c r="RF121">
        <f t="shared" si="119"/>
        <v>0</v>
      </c>
      <c r="RG121">
        <f t="shared" si="119"/>
        <v>0</v>
      </c>
      <c r="RH121">
        <f t="shared" si="119"/>
        <v>0.24939259220873466</v>
      </c>
      <c r="RI121">
        <f t="shared" si="119"/>
        <v>0.24240316028922648</v>
      </c>
      <c r="RJ121">
        <f t="shared" si="119"/>
        <v>0.23406166558958424</v>
      </c>
      <c r="RK121">
        <f t="shared" si="119"/>
        <v>0.2827553366432643</v>
      </c>
      <c r="RL121">
        <f t="shared" si="119"/>
        <v>0.34777289825046415</v>
      </c>
      <c r="RM121">
        <f t="shared" si="119"/>
        <v>0.40632987274720073</v>
      </c>
      <c r="RN121">
        <f t="shared" si="119"/>
        <v>0.45666858067043892</v>
      </c>
      <c r="RO121">
        <f t="shared" si="119"/>
        <v>0.51134077149783608</v>
      </c>
      <c r="RP121">
        <f t="shared" si="119"/>
        <v>0.54914783760608832</v>
      </c>
      <c r="RR121">
        <f t="shared" si="102"/>
        <v>14.771525400000002</v>
      </c>
      <c r="RS121" s="35">
        <v>0.76600000000000001</v>
      </c>
      <c r="RT121">
        <f>0.23*RJ121*14+0.77*RK121*15</f>
        <v>4.0195027014281646</v>
      </c>
    </row>
    <row r="122" spans="461:488" x14ac:dyDescent="0.3">
      <c r="QS122" s="104">
        <f t="shared" si="100"/>
        <v>1.8486560000000001</v>
      </c>
      <c r="QU122">
        <v>20</v>
      </c>
      <c r="QV122" s="35">
        <v>0.8</v>
      </c>
      <c r="QW122">
        <f>(NQ$46*0.378 + NQ$47*0.01 + NQ$48*0.077+ NQ$50*0.049+ NQ$30*0.028+NQ$54*0.057)*$QS122/(QW$155-QW$156*$QV122)</f>
        <v>0</v>
      </c>
      <c r="QX122">
        <f t="shared" ref="QX122:RP122" si="120">(NR$46*0.378 + NR$47*0.01 + NR$48*0.077+ NR$50*0.049+ NR$30*0.028+NR$54*0.057)*$QS122/(QX$155-QX$156*$QV122)</f>
        <v>0</v>
      </c>
      <c r="QY122">
        <f t="shared" si="120"/>
        <v>0</v>
      </c>
      <c r="QZ122">
        <f t="shared" si="120"/>
        <v>0</v>
      </c>
      <c r="RA122">
        <f t="shared" si="120"/>
        <v>0</v>
      </c>
      <c r="RB122">
        <f t="shared" si="120"/>
        <v>0</v>
      </c>
      <c r="RC122">
        <f t="shared" si="120"/>
        <v>0</v>
      </c>
      <c r="RD122">
        <f t="shared" si="120"/>
        <v>0</v>
      </c>
      <c r="RE122">
        <f t="shared" si="120"/>
        <v>0</v>
      </c>
      <c r="RF122">
        <f t="shared" si="120"/>
        <v>0</v>
      </c>
      <c r="RG122">
        <f t="shared" si="120"/>
        <v>0</v>
      </c>
      <c r="RH122">
        <f t="shared" si="120"/>
        <v>0</v>
      </c>
      <c r="RI122">
        <f t="shared" si="120"/>
        <v>0.24455313681938851</v>
      </c>
      <c r="RJ122">
        <f t="shared" si="120"/>
        <v>0.24381307532947213</v>
      </c>
      <c r="RK122">
        <f t="shared" si="120"/>
        <v>0.2357451062566539</v>
      </c>
      <c r="RL122">
        <f t="shared" si="120"/>
        <v>0.28042192882628231</v>
      </c>
      <c r="RM122">
        <f t="shared" si="120"/>
        <v>0.34969052403214984</v>
      </c>
      <c r="RN122">
        <f t="shared" si="120"/>
        <v>0.40255998740342253</v>
      </c>
      <c r="RO122">
        <f t="shared" si="120"/>
        <v>0.45645115305311545</v>
      </c>
      <c r="RP122">
        <f t="shared" si="120"/>
        <v>0.50220246540608038</v>
      </c>
      <c r="RR122">
        <f t="shared" si="102"/>
        <v>15.177720000000001</v>
      </c>
      <c r="RS122" s="35">
        <v>0.8</v>
      </c>
      <c r="RT122">
        <f>0.82*RK122*15+0.18*RL122*16</f>
        <v>3.7072799619765355</v>
      </c>
    </row>
    <row r="123" spans="461:488" x14ac:dyDescent="0.3">
      <c r="QS123" s="104">
        <f t="shared" si="100"/>
        <v>1.8925496861</v>
      </c>
      <c r="QU123">
        <v>21</v>
      </c>
      <c r="QV123" s="35">
        <v>0.83300000000000007</v>
      </c>
      <c r="QW123">
        <f>(OK$46*0.378 + OK$47*0.01 + OK$48*0.077+ OK$50*0.049+ OK$30*0.028+OK$54*0.057)*$QS123/(QW$155-QW$156*$QV123)</f>
        <v>0</v>
      </c>
      <c r="QX123">
        <f t="shared" ref="QX123:RP123" si="121">(OL$46*0.378 + OL$47*0.01 + OL$48*0.077+ OL$50*0.049+ OL$30*0.028+OL$54*0.057)*$QS123/(QX$155-QX$156*$QV123)</f>
        <v>0</v>
      </c>
      <c r="QY123">
        <f t="shared" si="121"/>
        <v>0</v>
      </c>
      <c r="QZ123">
        <f t="shared" si="121"/>
        <v>0</v>
      </c>
      <c r="RA123">
        <f t="shared" si="121"/>
        <v>0</v>
      </c>
      <c r="RB123">
        <f t="shared" si="121"/>
        <v>0</v>
      </c>
      <c r="RC123">
        <f t="shared" si="121"/>
        <v>0</v>
      </c>
      <c r="RD123">
        <f t="shared" si="121"/>
        <v>0</v>
      </c>
      <c r="RE123">
        <f t="shared" si="121"/>
        <v>0</v>
      </c>
      <c r="RF123">
        <f t="shared" si="121"/>
        <v>0</v>
      </c>
      <c r="RG123">
        <f t="shared" si="121"/>
        <v>0</v>
      </c>
      <c r="RH123">
        <f t="shared" si="121"/>
        <v>0</v>
      </c>
      <c r="RI123">
        <f t="shared" si="121"/>
        <v>0</v>
      </c>
      <c r="RJ123">
        <f t="shared" si="121"/>
        <v>0.23601353220043478</v>
      </c>
      <c r="RK123">
        <f t="shared" si="121"/>
        <v>0.23953887434427232</v>
      </c>
      <c r="RL123">
        <f t="shared" si="121"/>
        <v>0.23955886345066096</v>
      </c>
      <c r="RM123">
        <f t="shared" si="121"/>
        <v>0.27776925276296099</v>
      </c>
      <c r="RN123">
        <f t="shared" si="121"/>
        <v>0.33754312425301713</v>
      </c>
      <c r="RO123">
        <f t="shared" si="121"/>
        <v>0.38947472964668967</v>
      </c>
      <c r="RP123">
        <f t="shared" si="121"/>
        <v>0.44850386314136415</v>
      </c>
      <c r="RR123">
        <f t="shared" si="102"/>
        <v>15.571967700000002</v>
      </c>
      <c r="RS123" s="35">
        <v>0.83300000000000007</v>
      </c>
      <c r="RT123">
        <f>0.43*RK123*15+0.57*RL123*16</f>
        <v>3.7298025741905838</v>
      </c>
    </row>
    <row r="124" spans="461:488" x14ac:dyDescent="0.3">
      <c r="QS124" s="104">
        <f t="shared" si="100"/>
        <v>1.9372599044000001</v>
      </c>
      <c r="QU124">
        <v>22</v>
      </c>
      <c r="QV124" s="35">
        <v>0.8660000000000001</v>
      </c>
      <c r="QW124">
        <f>(PE$46*0.378 + PE$47*0.01 + PE$48*0.077+ PE$50*0.049+ PE$30*0.028+PE$54*0.057)*$QS124/(QW$155-QW$156*$QV124)</f>
        <v>0</v>
      </c>
      <c r="QX124">
        <f t="shared" ref="QX124:RP124" si="122">(PF$46*0.378 + PF$47*0.01 + PF$48*0.077+ PF$50*0.049+ PF$30*0.028+PF$54*0.057)*$QS124/(QX$155-QX$156*$QV124)</f>
        <v>0</v>
      </c>
      <c r="QY124">
        <f t="shared" si="122"/>
        <v>0</v>
      </c>
      <c r="QZ124">
        <f t="shared" si="122"/>
        <v>0</v>
      </c>
      <c r="RA124">
        <f t="shared" si="122"/>
        <v>0</v>
      </c>
      <c r="RB124">
        <f t="shared" si="122"/>
        <v>0</v>
      </c>
      <c r="RC124">
        <f t="shared" si="122"/>
        <v>0</v>
      </c>
      <c r="RD124">
        <f t="shared" si="122"/>
        <v>0</v>
      </c>
      <c r="RE124">
        <f t="shared" si="122"/>
        <v>0</v>
      </c>
      <c r="RF124">
        <f t="shared" si="122"/>
        <v>0</v>
      </c>
      <c r="RG124">
        <f t="shared" si="122"/>
        <v>0</v>
      </c>
      <c r="RH124">
        <f t="shared" si="122"/>
        <v>0</v>
      </c>
      <c r="RI124">
        <f t="shared" si="122"/>
        <v>0</v>
      </c>
      <c r="RJ124">
        <f t="shared" si="122"/>
        <v>0</v>
      </c>
      <c r="RK124">
        <f t="shared" si="122"/>
        <v>0.22018518725394701</v>
      </c>
      <c r="RL124">
        <f t="shared" si="122"/>
        <v>0.23715826151690719</v>
      </c>
      <c r="RM124">
        <f t="shared" si="122"/>
        <v>0.22965426124523344</v>
      </c>
      <c r="RN124">
        <f t="shared" si="122"/>
        <v>0.25679541156373425</v>
      </c>
      <c r="RO124">
        <f t="shared" si="122"/>
        <v>0.3191935302982693</v>
      </c>
      <c r="RP124">
        <f t="shared" si="122"/>
        <v>0.37400887837645563</v>
      </c>
      <c r="RR124">
        <f t="shared" si="102"/>
        <v>15.966215400000001</v>
      </c>
      <c r="RS124" s="35">
        <v>0.8660000000000001</v>
      </c>
      <c r="RT124">
        <f>0.03*RK124*15+0.97*RL124*16</f>
        <v>3.7797795530066756</v>
      </c>
    </row>
    <row r="125" spans="461:488" x14ac:dyDescent="0.3">
      <c r="QS125" s="104">
        <f t="shared" si="100"/>
        <v>1.9841789999999999</v>
      </c>
      <c r="QU125">
        <v>23</v>
      </c>
      <c r="QV125" s="35">
        <v>0.9</v>
      </c>
      <c r="QW125">
        <f>(PY$46*0.378 + PY$47*0.01 + PY$48*0.077+ PY$50*0.049+ PY$30*0.028+PY$54*0.057)*$QS125/(QW$155-QW$156*$QV125)</f>
        <v>0</v>
      </c>
      <c r="QX125">
        <f t="shared" ref="QX125:RO125" si="123">(PZ$46*0.378 + PZ$47*0.01 + PZ$48*0.077+ PZ$50*0.049+ PZ$30*0.028+PZ$54*0.057)*$QS125/(QX$155-QX$156*$QV125)</f>
        <v>0</v>
      </c>
      <c r="QY125">
        <f t="shared" si="123"/>
        <v>0</v>
      </c>
      <c r="QZ125">
        <f t="shared" si="123"/>
        <v>0</v>
      </c>
      <c r="RA125">
        <f t="shared" si="123"/>
        <v>0</v>
      </c>
      <c r="RB125">
        <f t="shared" si="123"/>
        <v>0</v>
      </c>
      <c r="RC125">
        <f t="shared" si="123"/>
        <v>0</v>
      </c>
      <c r="RD125">
        <f t="shared" si="123"/>
        <v>0</v>
      </c>
      <c r="RE125">
        <f t="shared" si="123"/>
        <v>0</v>
      </c>
      <c r="RF125">
        <f t="shared" si="123"/>
        <v>0</v>
      </c>
      <c r="RG125">
        <f t="shared" si="123"/>
        <v>0</v>
      </c>
      <c r="RH125">
        <f t="shared" si="123"/>
        <v>0</v>
      </c>
      <c r="RI125">
        <f t="shared" si="123"/>
        <v>0</v>
      </c>
      <c r="RJ125">
        <f t="shared" si="123"/>
        <v>0</v>
      </c>
      <c r="RK125">
        <f t="shared" si="123"/>
        <v>0.1681511075904232</v>
      </c>
      <c r="RL125">
        <f t="shared" si="123"/>
        <v>0.2281554214482614</v>
      </c>
      <c r="RM125">
        <f t="shared" si="123"/>
        <v>0.23266124276256711</v>
      </c>
      <c r="RN125">
        <f t="shared" si="123"/>
        <v>0.23190083971824069</v>
      </c>
      <c r="RO125">
        <f t="shared" si="123"/>
        <v>0.2660794978222531</v>
      </c>
      <c r="RP125">
        <f>(QR$46*0.378 + QR$47*0.01 + QR$48*0.077+ QR$50*0.049+ QR$30*0.028+QR$54*0.057)*$QS125/(RP$155-RP$156*$QV125)</f>
        <v>0.32039556722996054</v>
      </c>
      <c r="RR125">
        <f t="shared" si="102"/>
        <v>16.372410000000002</v>
      </c>
      <c r="RS125" s="35">
        <v>0.9</v>
      </c>
      <c r="RT125">
        <f>0.63*RL125*16+0.37*RM125*17</f>
        <v>3.7632458651750218</v>
      </c>
    </row>
    <row r="126" spans="461:488" x14ac:dyDescent="0.3">
      <c r="QU126" s="35"/>
    </row>
    <row r="127" spans="461:488" x14ac:dyDescent="0.3">
      <c r="QU127" s="35"/>
      <c r="QV127" t="s">
        <v>794</v>
      </c>
      <c r="QW127">
        <v>1.4089583333333333</v>
      </c>
      <c r="QX127">
        <v>2.8179166666666666</v>
      </c>
      <c r="QY127">
        <v>4.2268749999999997</v>
      </c>
      <c r="QZ127">
        <v>5.6358333333333333</v>
      </c>
      <c r="RA127">
        <v>7.0447916666666668</v>
      </c>
      <c r="RB127">
        <v>8.4537500000000012</v>
      </c>
      <c r="RC127">
        <v>9.8627083333333339</v>
      </c>
      <c r="RD127">
        <v>11.271666666666667</v>
      </c>
      <c r="RE127">
        <v>12.680624999999999</v>
      </c>
      <c r="RF127">
        <v>14.089583333333332</v>
      </c>
      <c r="RG127">
        <v>15.4985</v>
      </c>
      <c r="RH127">
        <v>16.907499999999999</v>
      </c>
      <c r="RI127">
        <v>18.316400000000002</v>
      </c>
      <c r="RJ127">
        <v>19.7254</v>
      </c>
      <c r="RK127">
        <v>21.1343</v>
      </c>
      <c r="RL127">
        <v>22.543299999999999</v>
      </c>
      <c r="RM127">
        <v>23.952200000000001</v>
      </c>
      <c r="RN127">
        <v>25.3612</v>
      </c>
      <c r="RO127">
        <v>26.770199999999999</v>
      </c>
      <c r="RP127">
        <v>28.179099999999998</v>
      </c>
    </row>
    <row r="128" spans="461:488" x14ac:dyDescent="0.3">
      <c r="QU128" s="35"/>
      <c r="QV128" t="s">
        <v>795</v>
      </c>
      <c r="QW128">
        <v>0.288333333333333</v>
      </c>
      <c r="QX128">
        <v>0.57666666666666699</v>
      </c>
      <c r="QY128">
        <v>0.86499999999999999</v>
      </c>
      <c r="QZ128">
        <v>1.15333333333333</v>
      </c>
      <c r="RA128">
        <v>1.44166666666667</v>
      </c>
      <c r="RB128">
        <v>1.73</v>
      </c>
      <c r="RC128">
        <v>2.01833333333333</v>
      </c>
      <c r="RD128">
        <v>2.3066666666666702</v>
      </c>
      <c r="RE128">
        <v>2.5950000000000002</v>
      </c>
      <c r="RF128">
        <v>2.8833333333333302</v>
      </c>
      <c r="RG128">
        <v>3.1716000000000002</v>
      </c>
      <c r="RH128">
        <v>3.46</v>
      </c>
      <c r="RI128">
        <v>3.7483</v>
      </c>
      <c r="RJ128">
        <v>4.0366</v>
      </c>
      <c r="RK128">
        <v>4.3250000000000002</v>
      </c>
      <c r="RL128">
        <v>4.6132999999999997</v>
      </c>
      <c r="RM128">
        <v>4.9016000000000002</v>
      </c>
      <c r="RN128">
        <v>5.19</v>
      </c>
      <c r="RO128">
        <v>5.4782999999999999</v>
      </c>
      <c r="RP128">
        <v>5.7666000000000004</v>
      </c>
    </row>
    <row r="129" spans="460:488" x14ac:dyDescent="0.3">
      <c r="QU129" s="35"/>
      <c r="QV129" s="68" t="s">
        <v>999</v>
      </c>
      <c r="QW129" s="68"/>
      <c r="QX129" s="68"/>
      <c r="RT129" t="s">
        <v>998</v>
      </c>
    </row>
    <row r="130" spans="460:488" x14ac:dyDescent="0.3">
      <c r="QS130" s="102" t="s">
        <v>997</v>
      </c>
      <c r="QT130" s="102" t="s">
        <v>933</v>
      </c>
      <c r="QU130" t="s">
        <v>991</v>
      </c>
      <c r="QV130" t="s">
        <v>752</v>
      </c>
      <c r="QW130">
        <v>1</v>
      </c>
      <c r="QX130">
        <v>2</v>
      </c>
      <c r="QY130">
        <v>3</v>
      </c>
      <c r="QZ130">
        <v>4</v>
      </c>
      <c r="RA130">
        <v>5</v>
      </c>
      <c r="RB130">
        <v>6</v>
      </c>
      <c r="RC130">
        <v>7</v>
      </c>
      <c r="RD130">
        <v>8</v>
      </c>
      <c r="RE130">
        <v>9</v>
      </c>
      <c r="RF130">
        <v>10</v>
      </c>
      <c r="RG130">
        <v>11</v>
      </c>
      <c r="RH130">
        <v>12</v>
      </c>
      <c r="RI130">
        <v>13</v>
      </c>
      <c r="RJ130">
        <v>14</v>
      </c>
      <c r="RK130">
        <v>15</v>
      </c>
      <c r="RL130">
        <v>16</v>
      </c>
      <c r="RM130">
        <v>17</v>
      </c>
      <c r="RN130">
        <v>18</v>
      </c>
      <c r="RO130">
        <v>19</v>
      </c>
      <c r="RP130">
        <v>20</v>
      </c>
      <c r="RR130" t="s">
        <v>886</v>
      </c>
      <c r="RT130" t="s">
        <v>432</v>
      </c>
    </row>
    <row r="131" spans="460:488" x14ac:dyDescent="0.3">
      <c r="QR131" s="103" t="s">
        <v>1052</v>
      </c>
      <c r="QS131" s="102">
        <f>-6.2172*QV131^2 + 14.2*QV131 +0.9103</f>
        <v>2.2681279999999999</v>
      </c>
      <c r="QT131" s="102">
        <v>0.14925373134328357</v>
      </c>
      <c r="QU131">
        <v>1</v>
      </c>
      <c r="QV131" s="35">
        <v>0.1</v>
      </c>
      <c r="QW131">
        <f>((7.26*(A$2*(6.02*10^23)/1000))/(493*3600))*(1.1/(3.57*(-1.384*$QV131+6.763)))/10^12</f>
        <v>0</v>
      </c>
      <c r="QX131">
        <f>((7.26*(B$2*(6.02*10^23)/1000))/(493*3600))*(1.1/(3.57*(-1.384*$QV131+6.763)))/10^12</f>
        <v>0</v>
      </c>
      <c r="QY131">
        <f>($QS131*C$2*0.097)/((QY$155-QY$156*$QV131)*$QT131)</f>
        <v>0.53365100634023377</v>
      </c>
      <c r="QZ131">
        <f t="shared" ref="QZ131:RP131" si="124">($QS131*D$2*0.097)/((QZ$155-QZ$156*$QV131)*$QT131)</f>
        <v>0.4204899632921838</v>
      </c>
      <c r="RA131">
        <f t="shared" si="124"/>
        <v>0.33455283666669361</v>
      </c>
      <c r="RB131">
        <f>($QS131*F$2*0.097)/((RB$155-RB$156*$QV131)*$QT131)</f>
        <v>0.27862576884774448</v>
      </c>
      <c r="RC131">
        <f>($QS131*G$2*0.097)/((RC$155-RC$156*$QV131)*$QT131)</f>
        <v>0.23983076583873303</v>
      </c>
      <c r="RD131">
        <f t="shared" si="124"/>
        <v>0.20950226621999535</v>
      </c>
      <c r="RE131">
        <f t="shared" si="124"/>
        <v>0.18672901544951689</v>
      </c>
      <c r="RF131">
        <f t="shared" si="124"/>
        <v>0.16652391946416642</v>
      </c>
      <c r="RG131">
        <f t="shared" si="124"/>
        <v>0.15193720888466164</v>
      </c>
      <c r="RH131">
        <f t="shared" si="124"/>
        <v>0.13959652613912732</v>
      </c>
      <c r="RI131">
        <f t="shared" si="124"/>
        <v>0.12943248746428856</v>
      </c>
      <c r="RJ131">
        <f t="shared" si="124"/>
        <v>0.11998712239347732</v>
      </c>
      <c r="RK131">
        <f t="shared" si="124"/>
        <v>0.10991662517706709</v>
      </c>
      <c r="RL131">
        <f t="shared" si="124"/>
        <v>0.10353736889847177</v>
      </c>
      <c r="RM131">
        <f t="shared" si="124"/>
        <v>9.7680896122082611E-2</v>
      </c>
      <c r="RN131">
        <f t="shared" si="124"/>
        <v>9.2170279974602851E-2</v>
      </c>
      <c r="RO131">
        <f t="shared" si="124"/>
        <v>8.7303817172235815E-2</v>
      </c>
      <c r="RP131">
        <f t="shared" si="124"/>
        <v>8.3356780830527E-2</v>
      </c>
      <c r="RR131">
        <f>(119469*RS131+56202)/10^4</f>
        <v>6.8148899999999992</v>
      </c>
      <c r="RS131" s="35">
        <v>0.1</v>
      </c>
      <c r="RT131">
        <f>0.19*RB131*RB130+0.81*RC131*RC130</f>
        <v>1.677473818792045</v>
      </c>
    </row>
    <row r="132" spans="460:488" x14ac:dyDescent="0.3">
      <c r="QS132" s="102">
        <f t="shared" ref="QS132:QS153" si="125">-6.2172*QV132^2 + 14.2*QV132 +0.9103</f>
        <v>2.9004129999999999</v>
      </c>
      <c r="QT132" s="102">
        <v>0.22388059701492541</v>
      </c>
      <c r="QU132">
        <v>2</v>
      </c>
      <c r="QV132" s="35">
        <v>0.15</v>
      </c>
      <c r="QW132">
        <f>((7.26*(U$2*(6.02*10^23)/1000))/(493*3600))*(1.1/(3.57*(-1.384*$QV132+6.763)))/10^12</f>
        <v>0</v>
      </c>
      <c r="QX132">
        <f>((7.26*(V$2*(6.02*10^23)/1000))/(493*3600))*(1.1/(3.57*(-1.384*$QV132+6.763)))/10^12</f>
        <v>0</v>
      </c>
      <c r="QY132">
        <f>((7.26*(W$2*(6.02*10^23)/1000))/(493*3600))*(1.1/(3.57*(-1.384*$QV132+6.763)))/10^12</f>
        <v>0</v>
      </c>
      <c r="QZ132">
        <f>($QS132*(X$2*0.097))/((QZ$155-QZ$156*$QV132)*$QT132)</f>
        <v>0.50263098014694585</v>
      </c>
      <c r="RA132">
        <f t="shared" ref="RA132:RP132" si="126">($QS132*(Y$2*0.097))/((RA$155-RA$156*$QV132)*$QT132)</f>
        <v>0.4088082472564426</v>
      </c>
      <c r="RB132">
        <f t="shared" si="126"/>
        <v>0.33739687900661303</v>
      </c>
      <c r="RC132">
        <f t="shared" si="126"/>
        <v>0.29287547188635271</v>
      </c>
      <c r="RD132">
        <f t="shared" si="126"/>
        <v>0.25507024380972465</v>
      </c>
      <c r="RE132">
        <f t="shared" si="126"/>
        <v>0.22629686543614352</v>
      </c>
      <c r="RF132">
        <f t="shared" si="126"/>
        <v>0.20501163290433269</v>
      </c>
      <c r="RG132">
        <f t="shared" si="126"/>
        <v>0.18532793680481027</v>
      </c>
      <c r="RH132">
        <f t="shared" si="126"/>
        <v>0.17019712991215982</v>
      </c>
      <c r="RI132">
        <f t="shared" si="126"/>
        <v>0.15640466682200377</v>
      </c>
      <c r="RJ132">
        <f t="shared" si="126"/>
        <v>0.14602987168854448</v>
      </c>
      <c r="RK132">
        <f t="shared" si="126"/>
        <v>0.13509927922087642</v>
      </c>
      <c r="RL132">
        <f t="shared" si="126"/>
        <v>0.12611364465678246</v>
      </c>
      <c r="RM132">
        <f t="shared" si="126"/>
        <v>0.11910430321341763</v>
      </c>
      <c r="RN132">
        <f t="shared" si="126"/>
        <v>0.11249815912168336</v>
      </c>
      <c r="RO132">
        <f t="shared" si="126"/>
        <v>0.10625498983330955</v>
      </c>
      <c r="RP132">
        <f t="shared" si="126"/>
        <v>0.10200118747733554</v>
      </c>
      <c r="RR132">
        <f t="shared" ref="RR132:RR153" si="127">(119469*RS132+56202)/10^4</f>
        <v>7.4122350000000008</v>
      </c>
      <c r="RS132" s="35">
        <v>0.15</v>
      </c>
      <c r="RT132">
        <f>0.59*RC132*7+0.41*RD132*8</f>
        <v>2.0462060985865334</v>
      </c>
    </row>
    <row r="133" spans="460:488" x14ac:dyDescent="0.3">
      <c r="QS133" s="102">
        <f t="shared" si="125"/>
        <v>3.5016119999999997</v>
      </c>
      <c r="QT133" s="102">
        <v>0.29850746268656714</v>
      </c>
      <c r="QU133">
        <v>3</v>
      </c>
      <c r="QV133" s="35">
        <v>0.2</v>
      </c>
      <c r="QW133">
        <f>((7.26*(AO$2*(6.02*10^23)/1000))/(493*3600))*(1.1/(3.57*(-1.384*$QV133+6.763)))/10^12</f>
        <v>0</v>
      </c>
      <c r="QX133">
        <f>((7.26*(AP$2*(6.02*10^23)/1000))/(493*3600))*(1.1/(3.57*(-1.384*$QV133+6.763)))/10^12</f>
        <v>0</v>
      </c>
      <c r="QY133">
        <f>((7.26*(AQ$2*(6.02*10^23)/1000))/(493*3600))*(1.1/(3.57*(-1.384*$QV133+6.763)))/10^12</f>
        <v>0</v>
      </c>
      <c r="QZ133">
        <f>((7.26*(AR$2*(6.02*10^23)/1000))/(493*3600))*(1.1/(3.57*(-1.384*$QV133+6.763)))/10^12</f>
        <v>0</v>
      </c>
      <c r="RA133">
        <f>($QS133*(AS$2*0.097))/((RA$155-RA$156*$QV133)*$QT133)</f>
        <v>0.48309270360779805</v>
      </c>
      <c r="RB133">
        <f t="shared" ref="RB133:RP133" si="128">($QS133*(AT$2*0.097))/((RB$155-RB$156*$QV133)*$QT133)</f>
        <v>0.40482995431640301</v>
      </c>
      <c r="RC133">
        <f t="shared" si="128"/>
        <v>0.34530934093880011</v>
      </c>
      <c r="RD133">
        <f t="shared" si="128"/>
        <v>0.30268620040689237</v>
      </c>
      <c r="RE133">
        <f t="shared" si="128"/>
        <v>0.26900242219642923</v>
      </c>
      <c r="RF133">
        <f t="shared" si="128"/>
        <v>0.24089135681108054</v>
      </c>
      <c r="RG133">
        <f t="shared" si="128"/>
        <v>0.2218972546283666</v>
      </c>
      <c r="RH133">
        <f t="shared" si="128"/>
        <v>0.20253000280624683</v>
      </c>
      <c r="RI133">
        <f t="shared" si="128"/>
        <v>0.18537700738317822</v>
      </c>
      <c r="RJ133">
        <f t="shared" si="128"/>
        <v>0.17409600772882269</v>
      </c>
      <c r="RK133">
        <f t="shared" si="128"/>
        <v>0.16029241581569384</v>
      </c>
      <c r="RL133">
        <f t="shared" si="128"/>
        <v>0.15090881716158813</v>
      </c>
      <c r="RM133">
        <f t="shared" si="128"/>
        <v>0.14083008894737292</v>
      </c>
      <c r="RN133">
        <f t="shared" si="128"/>
        <v>0.13384172754106069</v>
      </c>
      <c r="RO133">
        <f t="shared" si="128"/>
        <v>0.12704665955440342</v>
      </c>
      <c r="RP133">
        <f t="shared" si="128"/>
        <v>0.12020351233370759</v>
      </c>
      <c r="RR133">
        <f t="shared" si="127"/>
        <v>8.0095799999999997</v>
      </c>
      <c r="RS133" s="35">
        <v>0.2</v>
      </c>
      <c r="RT133">
        <f>0.99*RD133*8+0.01*RE133*9</f>
        <v>2.4214849252202661</v>
      </c>
    </row>
    <row r="134" spans="460:488" x14ac:dyDescent="0.3">
      <c r="QS134" s="102">
        <f t="shared" si="125"/>
        <v>4.0717249999999998</v>
      </c>
      <c r="QT134" s="102">
        <v>0.37313432835820892</v>
      </c>
      <c r="QU134">
        <v>4</v>
      </c>
      <c r="QV134" s="35">
        <v>0.25</v>
      </c>
      <c r="QW134">
        <f>((7.26*(BI$2*(6.02*10^23)/1000))/(493*3600))*(1.1/(3.57*(-1.384*$QV134+6.763)))/10^12</f>
        <v>0</v>
      </c>
      <c r="QX134">
        <f>((7.26*(BJ$2*(6.02*10^23)/1000))/(493*3600))*(1.1/(3.57*(-1.384*$QV134+6.763)))/10^12</f>
        <v>0</v>
      </c>
      <c r="QY134">
        <f>((7.26*(BK$2*(6.02*10^23)/1000))/(493*3600))*(1.1/(3.57*(-1.384*$QV134+6.763)))/10^12</f>
        <v>0</v>
      </c>
      <c r="QZ134">
        <f>((7.26*(BL$2*(6.02*10^23)/1000))/(493*3600))*(1.1/(3.57*(-1.384*$QV134+6.763)))/10^12</f>
        <v>0</v>
      </c>
      <c r="RA134">
        <f>($QS134*(BM$2*0.097))/((RA$155-RA$156*$QV134)*$QT134)</f>
        <v>0.53264413628836005</v>
      </c>
      <c r="RB134">
        <f t="shared" ref="RB134:RP134" si="129">($QS134*(BN$2*0.097))/((RB$155-RB$156*$QV134)*$QT134)</f>
        <v>0.46780171364678469</v>
      </c>
      <c r="RC134">
        <f t="shared" si="129"/>
        <v>0.40188482832938949</v>
      </c>
      <c r="RD134">
        <f t="shared" si="129"/>
        <v>0.35030405844847134</v>
      </c>
      <c r="RE134">
        <f t="shared" si="129"/>
        <v>0.31232984805652636</v>
      </c>
      <c r="RF134">
        <f t="shared" si="129"/>
        <v>0.28045663044651908</v>
      </c>
      <c r="RG134">
        <f t="shared" si="129"/>
        <v>0.2540608410855093</v>
      </c>
      <c r="RH134">
        <f t="shared" si="129"/>
        <v>0.23298203103721074</v>
      </c>
      <c r="RI134">
        <f t="shared" si="129"/>
        <v>0.21712362215582015</v>
      </c>
      <c r="RJ134">
        <f t="shared" si="129"/>
        <v>0.20018921454445154</v>
      </c>
      <c r="RK134">
        <f t="shared" si="129"/>
        <v>0.18399885470364982</v>
      </c>
      <c r="RL134">
        <f t="shared" si="129"/>
        <v>0.1740230626335883</v>
      </c>
      <c r="RM134">
        <f t="shared" si="129"/>
        <v>0.16327695928589592</v>
      </c>
      <c r="RN134">
        <f t="shared" si="129"/>
        <v>0.1535345188913376</v>
      </c>
      <c r="RO134">
        <f t="shared" si="129"/>
        <v>0.14606826830283706</v>
      </c>
      <c r="RP134">
        <f t="shared" si="129"/>
        <v>0.13835738347663346</v>
      </c>
      <c r="RR134">
        <f t="shared" si="127"/>
        <v>8.6069250000000004</v>
      </c>
      <c r="RS134" s="35">
        <v>0.25</v>
      </c>
      <c r="RT134">
        <f>0.39*RD134*RD130+0.61*RE134*RE130</f>
        <v>2.8076395281895605</v>
      </c>
    </row>
    <row r="135" spans="460:488" x14ac:dyDescent="0.3">
      <c r="QS135" s="102">
        <f t="shared" si="125"/>
        <v>4.6107519999999997</v>
      </c>
      <c r="QT135" s="102">
        <v>0.44776119402985071</v>
      </c>
      <c r="QU135">
        <v>5</v>
      </c>
      <c r="QV135" s="35">
        <v>0.3</v>
      </c>
      <c r="QW135">
        <f>((7.26*(CC$2*(6.02*10^23)/1000))/(493*3600))*(1.1/(3.57*(-1.384*$QV135+6.763)))/10^12</f>
        <v>0</v>
      </c>
      <c r="QX135">
        <f>((7.26*(CD$2*(6.02*10^23)/1000))/(493*3600))*(1.1/(3.57*(-1.384*$QV135+6.763)))/10^12</f>
        <v>0</v>
      </c>
      <c r="QY135">
        <f>((7.26*(CE$2*(6.02*10^23)/1000))/(493*3600))*(1.1/(3.57*(-1.384*$QV135+6.763)))/10^12</f>
        <v>0</v>
      </c>
      <c r="QZ135">
        <f>((7.26*(CF$2*(6.02*10^23)/1000))/(493*3600))*(1.1/(3.57*(-1.384*$QV135+6.763)))/10^12</f>
        <v>0</v>
      </c>
      <c r="RA135">
        <f>((7.26*(CG$2*(6.02*10^23)/1000))/(493*3600))*(1.1/(3.57*(-1.384*$QV135+6.763)))/10^12</f>
        <v>0</v>
      </c>
      <c r="RB135">
        <f>($QS135*(CH$2*0.097))/((RB$155-RB$156*$QV135)*$QT135)</f>
        <v>0.51995901911945508</v>
      </c>
      <c r="RC135">
        <f t="shared" ref="RC135:RP135" si="130">($QS135*(CI$2*0.097))/((RC$155-RC$156*$QV135)*$QT135)</f>
        <v>0.45372358632589038</v>
      </c>
      <c r="RD135">
        <f t="shared" si="130"/>
        <v>0.39654291333246694</v>
      </c>
      <c r="RE135">
        <f t="shared" si="130"/>
        <v>0.35466140274275948</v>
      </c>
      <c r="RF135">
        <f t="shared" si="130"/>
        <v>0.31641484464402775</v>
      </c>
      <c r="RG135">
        <f t="shared" si="130"/>
        <v>0.28725550579002285</v>
      </c>
      <c r="RH135">
        <f t="shared" si="130"/>
        <v>0.26510023264562799</v>
      </c>
      <c r="RI135">
        <f t="shared" si="130"/>
        <v>0.24247541799572067</v>
      </c>
      <c r="RJ135">
        <f t="shared" si="130"/>
        <v>0.22488361130281528</v>
      </c>
      <c r="RK135">
        <f t="shared" si="130"/>
        <v>0.20883599492397872</v>
      </c>
      <c r="RL135">
        <f t="shared" si="130"/>
        <v>0.19685288357505445</v>
      </c>
      <c r="RM135">
        <f t="shared" si="130"/>
        <v>0.18460017439082868</v>
      </c>
      <c r="RN135">
        <f t="shared" si="130"/>
        <v>0.17432748034198192</v>
      </c>
      <c r="RO135">
        <f t="shared" si="130"/>
        <v>0.16498574652062059</v>
      </c>
      <c r="RP135">
        <f t="shared" si="130"/>
        <v>0.15725829477348319</v>
      </c>
      <c r="RR135">
        <f t="shared" si="127"/>
        <v>9.2042699999999993</v>
      </c>
      <c r="RS135" s="35">
        <v>0.3</v>
      </c>
      <c r="RT135">
        <f>0.8*RE135*9+0.2*RF135*10</f>
        <v>3.1863917890359241</v>
      </c>
    </row>
    <row r="136" spans="460:488" x14ac:dyDescent="0.3">
      <c r="QS136" s="102">
        <f t="shared" si="125"/>
        <v>4.9494809092000001</v>
      </c>
      <c r="QT136" s="102">
        <v>0.52238805970149249</v>
      </c>
      <c r="QU136">
        <v>6</v>
      </c>
      <c r="QV136" s="35">
        <v>0.33299999999999996</v>
      </c>
      <c r="QW136">
        <f>((7.26*(CW$2*(6.02*10^23)/1000))/(493*3600))*(1.1/(3.57*(-1.384*$QV136+6.763)))/10^12</f>
        <v>0</v>
      </c>
      <c r="QX136">
        <f>((7.26*(CX$2*(6.02*10^23)/1000))/(493*3600))*(1.1/(3.57*(-1.384*$QV136+6.763)))/10^12</f>
        <v>0</v>
      </c>
      <c r="QY136">
        <f>((7.26*(CY$2*(6.02*10^23)/1000))/(493*3600))*(1.1/(3.57*(-1.384*$QV136+6.763)))/10^12</f>
        <v>0</v>
      </c>
      <c r="QZ136">
        <f>((7.26*(CZ$2*(6.02*10^23)/1000))/(493*3600))*(1.1/(3.57*(-1.384*$QV136+6.763)))/10^12</f>
        <v>0</v>
      </c>
      <c r="RA136">
        <f>((7.26*(DA$2*(6.02*10^23)/1000))/(493*3600))*(1.1/(3.57*(-1.384*$QV136+6.763)))/10^12</f>
        <v>0</v>
      </c>
      <c r="RB136">
        <f>($QS136*(DB$2*0.097))/((RB$155-RB$156*$QV136)*$QT136)</f>
        <v>0.5099672723952815</v>
      </c>
      <c r="RC136">
        <f t="shared" ref="RC136:RP136" si="131">($QS136*(DC$2*0.097))/((RC$155-RC$156*$QV136)*$QT136)</f>
        <v>0.46063925911069603</v>
      </c>
      <c r="RD136">
        <f t="shared" si="131"/>
        <v>0.4010468767781652</v>
      </c>
      <c r="RE136">
        <f t="shared" si="131"/>
        <v>0.36011060758912777</v>
      </c>
      <c r="RF136">
        <f t="shared" si="131"/>
        <v>0.32520510540038905</v>
      </c>
      <c r="RG136">
        <f t="shared" si="131"/>
        <v>0.29347669692363371</v>
      </c>
      <c r="RH136">
        <f t="shared" si="131"/>
        <v>0.27054464499120079</v>
      </c>
      <c r="RI136">
        <f t="shared" si="131"/>
        <v>0.24916582090250577</v>
      </c>
      <c r="RJ136">
        <f t="shared" si="131"/>
        <v>0.23140670625870152</v>
      </c>
      <c r="RK136">
        <f t="shared" si="131"/>
        <v>0.21429826307852859</v>
      </c>
      <c r="RL136">
        <f t="shared" si="131"/>
        <v>0.2001269601591287</v>
      </c>
      <c r="RM136">
        <f t="shared" si="131"/>
        <v>0.18854060759015104</v>
      </c>
      <c r="RN136">
        <f t="shared" si="131"/>
        <v>0.17831401767180147</v>
      </c>
      <c r="RO136">
        <f t="shared" si="131"/>
        <v>0.16877212338950667</v>
      </c>
      <c r="RP136">
        <f t="shared" si="131"/>
        <v>0.16117268125005135</v>
      </c>
      <c r="RR136">
        <f t="shared" si="127"/>
        <v>9.5985177000000004</v>
      </c>
      <c r="RS136" s="35">
        <v>0.33299999999999996</v>
      </c>
      <c r="RT136">
        <f>0.4*RE136*9+0.6*RF136*10</f>
        <v>3.2476288197231944</v>
      </c>
    </row>
    <row r="137" spans="460:488" x14ac:dyDescent="0.3">
      <c r="QS137" s="102">
        <f t="shared" si="125"/>
        <v>5.2746687567999997</v>
      </c>
      <c r="QT137" s="102">
        <v>0.59701492537313428</v>
      </c>
      <c r="QU137">
        <v>7</v>
      </c>
      <c r="QV137" s="35">
        <v>0.36599999999999999</v>
      </c>
      <c r="QW137">
        <f t="shared" ref="QW137:RB137" si="132">((7.26*(DQ$2*(6.02*10^23)/1000))/(493*3600))*(1.1/(3.57*(-1.384*$QV137+6.763)))/10^12</f>
        <v>0</v>
      </c>
      <c r="QX137">
        <f t="shared" si="132"/>
        <v>0</v>
      </c>
      <c r="QY137">
        <f t="shared" si="132"/>
        <v>0</v>
      </c>
      <c r="QZ137">
        <f t="shared" si="132"/>
        <v>0</v>
      </c>
      <c r="RA137">
        <f t="shared" si="132"/>
        <v>0</v>
      </c>
      <c r="RB137">
        <f t="shared" si="132"/>
        <v>0</v>
      </c>
      <c r="RC137">
        <f>($QS137*(DW$2*0.097))/((RC$155-RC$156*$QV137)*$QT137)</f>
        <v>0.46899864393342111</v>
      </c>
      <c r="RD137">
        <f t="shared" ref="RD137:RP137" si="133">($QS137*(DX$2*0.097))/((RD$155-RD$156*$QV137)*$QT137)</f>
        <v>0.41378684238694402</v>
      </c>
      <c r="RE137">
        <f t="shared" si="133"/>
        <v>0.37160240455002941</v>
      </c>
      <c r="RF137">
        <f t="shared" si="133"/>
        <v>0.33345233649725226</v>
      </c>
      <c r="RG137">
        <f t="shared" si="133"/>
        <v>0.30155351052791157</v>
      </c>
      <c r="RH137">
        <f t="shared" si="133"/>
        <v>0.27761517062276658</v>
      </c>
      <c r="RI137">
        <f t="shared" si="133"/>
        <v>0.25713102103245655</v>
      </c>
      <c r="RJ137">
        <f t="shared" si="133"/>
        <v>0.23775533445464864</v>
      </c>
      <c r="RK137">
        <f t="shared" si="133"/>
        <v>0.2193926513145123</v>
      </c>
      <c r="RL137">
        <f t="shared" si="133"/>
        <v>0.20587419953669614</v>
      </c>
      <c r="RM137">
        <f t="shared" si="133"/>
        <v>0.19463773227339481</v>
      </c>
      <c r="RN137">
        <f t="shared" si="133"/>
        <v>0.18312575220393312</v>
      </c>
      <c r="RO137">
        <f t="shared" si="133"/>
        <v>0.1740358199272142</v>
      </c>
      <c r="RP137">
        <f t="shared" si="133"/>
        <v>0.16488696680865228</v>
      </c>
      <c r="RR137">
        <f t="shared" si="127"/>
        <v>9.9927654000000015</v>
      </c>
      <c r="RS137" s="35">
        <v>0.36599999999999999</v>
      </c>
      <c r="RT137">
        <f>0.01*RE137*9+0.99*RF137*10</f>
        <v>3.3346223477322998</v>
      </c>
    </row>
    <row r="138" spans="460:488" x14ac:dyDescent="0.3">
      <c r="QS138" s="102">
        <f t="shared" si="125"/>
        <v>5.595548</v>
      </c>
      <c r="QT138" s="102">
        <v>0.63432835820895517</v>
      </c>
      <c r="QU138">
        <v>8</v>
      </c>
      <c r="QV138" s="35">
        <v>0.4</v>
      </c>
      <c r="QW138">
        <f t="shared" ref="QW138:RB138" si="134">((7.26*(EK$2*(6.02*10^23)/1000))/(493*3600))*(1.1/(3.57*(-1.384*$QV138+6.763)))/10^12</f>
        <v>0</v>
      </c>
      <c r="QX138">
        <f t="shared" si="134"/>
        <v>0</v>
      </c>
      <c r="QY138">
        <f t="shared" si="134"/>
        <v>0</v>
      </c>
      <c r="QZ138">
        <f t="shared" si="134"/>
        <v>0</v>
      </c>
      <c r="RA138">
        <f t="shared" si="134"/>
        <v>0</v>
      </c>
      <c r="RB138">
        <f t="shared" si="134"/>
        <v>0</v>
      </c>
      <c r="RC138">
        <f>($QS138*(EQ$2*0.097))/((RC$155-RC$156*$QV138)*$QT138)</f>
        <v>0.49726323261283006</v>
      </c>
      <c r="RD138">
        <f t="shared" ref="RD138:RP138" si="135">($QS138*(ER$2*0.097))/((RD$155-RD$156*$QV138)*$QT138)</f>
        <v>0.45688911650666836</v>
      </c>
      <c r="RE138">
        <f t="shared" si="135"/>
        <v>0.40468116042179847</v>
      </c>
      <c r="RF138">
        <f t="shared" si="135"/>
        <v>0.36491192240205828</v>
      </c>
      <c r="RG138">
        <f t="shared" si="135"/>
        <v>0.3310566048990306</v>
      </c>
      <c r="RH138">
        <f t="shared" si="135"/>
        <v>0.30222959998775134</v>
      </c>
      <c r="RI138">
        <f t="shared" si="135"/>
        <v>0.2813614413171856</v>
      </c>
      <c r="RJ138">
        <f t="shared" si="135"/>
        <v>0.26012916105414202</v>
      </c>
      <c r="RK138">
        <f t="shared" si="135"/>
        <v>0.23927519205314127</v>
      </c>
      <c r="RL138">
        <f>($QS138*(EZ$2*0.097))/((RL$155-RL$156*$QV138)*$QT138)</f>
        <v>0.22673272877358713</v>
      </c>
      <c r="RM138">
        <f t="shared" si="135"/>
        <v>0.21282488214088688</v>
      </c>
      <c r="RN138">
        <f t="shared" si="135"/>
        <v>0.20023291626190226</v>
      </c>
      <c r="RO138">
        <f t="shared" si="135"/>
        <v>0.18951867737832159</v>
      </c>
      <c r="RP138">
        <f t="shared" si="135"/>
        <v>0.18047800274959797</v>
      </c>
      <c r="RR138">
        <f t="shared" si="127"/>
        <v>10.398960000000001</v>
      </c>
      <c r="RS138" s="35">
        <v>0.4</v>
      </c>
      <c r="RT138">
        <f>0.6*RF138*10+0.4*RG138*11</f>
        <v>3.6461205959680845</v>
      </c>
    </row>
    <row r="139" spans="460:488" x14ac:dyDescent="0.3">
      <c r="QS139" s="102">
        <f t="shared" si="125"/>
        <v>5.8932433892000002</v>
      </c>
      <c r="QT139" s="102">
        <v>0.67164179104477606</v>
      </c>
      <c r="QU139">
        <v>9</v>
      </c>
      <c r="QV139" s="35">
        <v>0.43300000000000005</v>
      </c>
      <c r="QW139">
        <f t="shared" ref="QW139:RB139" si="136">((7.26*(FE$2*(6.02*10^23)/1000))/(493*3600))*(1.1/(3.57*(-1.384*$QV139+6.763)))/10^12</f>
        <v>0</v>
      </c>
      <c r="QX139">
        <f t="shared" si="136"/>
        <v>0</v>
      </c>
      <c r="QY139">
        <f t="shared" si="136"/>
        <v>0</v>
      </c>
      <c r="QZ139">
        <f t="shared" si="136"/>
        <v>0</v>
      </c>
      <c r="RA139">
        <f t="shared" si="136"/>
        <v>0</v>
      </c>
      <c r="RB139">
        <f t="shared" si="136"/>
        <v>0</v>
      </c>
      <c r="RC139">
        <f>($QS139*(FK$2*0.097))/((RC$155-RC$156*$QV139)*$QT139)</f>
        <v>0.52739346987661162</v>
      </c>
      <c r="RD139">
        <f t="shared" ref="RD139:RP139" si="137">($QS139*(FL$2*0.097))/((RD$155-RD$156*$QV139)*$QT139)</f>
        <v>0.48775519965483904</v>
      </c>
      <c r="RE139">
        <f t="shared" si="137"/>
        <v>0.43401454745434259</v>
      </c>
      <c r="RF139">
        <f t="shared" si="137"/>
        <v>0.39390713984482328</v>
      </c>
      <c r="RG139">
        <f t="shared" si="137"/>
        <v>0.35881334314299912</v>
      </c>
      <c r="RH139">
        <f t="shared" si="137"/>
        <v>0.32778063405695945</v>
      </c>
      <c r="RI139">
        <f t="shared" si="137"/>
        <v>0.30333244536015647</v>
      </c>
      <c r="RJ139">
        <f t="shared" si="137"/>
        <v>0.28237331941497057</v>
      </c>
      <c r="RK139">
        <f t="shared" si="137"/>
        <v>0.25879200113405521</v>
      </c>
      <c r="RL139">
        <f t="shared" si="137"/>
        <v>0.24347206400405913</v>
      </c>
      <c r="RM139">
        <f t="shared" si="137"/>
        <v>0.23016104636389534</v>
      </c>
      <c r="RN139">
        <f t="shared" si="137"/>
        <v>0.21770914837962319</v>
      </c>
      <c r="RO139">
        <f t="shared" si="137"/>
        <v>0.20555460487536464</v>
      </c>
      <c r="RP139">
        <f t="shared" si="137"/>
        <v>0.19511733920267832</v>
      </c>
      <c r="RR139">
        <f t="shared" si="127"/>
        <v>10.7932077</v>
      </c>
      <c r="RS139" s="35">
        <v>0.43300000000000005</v>
      </c>
      <c r="RT139">
        <f>0.21*RF139*10+0.79*RG139*11</f>
        <v>3.9452929455867913</v>
      </c>
    </row>
    <row r="140" spans="460:488" x14ac:dyDescent="0.3">
      <c r="QS140" s="102">
        <f t="shared" si="125"/>
        <v>6.1773977168000007</v>
      </c>
      <c r="QT140" s="102">
        <v>0.70895522388059695</v>
      </c>
      <c r="QU140">
        <v>10</v>
      </c>
      <c r="QV140" s="35">
        <v>0.46600000000000008</v>
      </c>
      <c r="QW140">
        <f t="shared" ref="QW140:RB140" si="138">((7.26*(FY$2*(6.02*10^23)/1000))/(493*3600))*(1.1/(3.57*(-1.384*$QV140+6.763)))/10^12</f>
        <v>0</v>
      </c>
      <c r="QX140">
        <f t="shared" si="138"/>
        <v>0</v>
      </c>
      <c r="QY140">
        <f t="shared" si="138"/>
        <v>0</v>
      </c>
      <c r="QZ140">
        <f t="shared" si="138"/>
        <v>0</v>
      </c>
      <c r="RA140">
        <f t="shared" si="138"/>
        <v>0</v>
      </c>
      <c r="RB140">
        <f t="shared" si="138"/>
        <v>0</v>
      </c>
      <c r="RC140">
        <f>(7.26*RC$130*(GE$2*0.097))/((RC$155-RC$156*$QV140)*$QT140)</f>
        <v>0</v>
      </c>
      <c r="RD140">
        <f>($QS140*(GF$2*0.097))/((RD$155-RD$156*$QV140)*$QT140)</f>
        <v>0.51953067667169273</v>
      </c>
      <c r="RE140">
        <f t="shared" ref="RE140:RP140" si="139">($QS140*(GG$2*0.097))/((RE$155-RE$156*$QV140)*$QT140)</f>
        <v>0.47183608574158409</v>
      </c>
      <c r="RF140">
        <f t="shared" si="139"/>
        <v>0.42404332903138831</v>
      </c>
      <c r="RG140">
        <f t="shared" si="139"/>
        <v>0.38435950070999442</v>
      </c>
      <c r="RH140">
        <f t="shared" si="139"/>
        <v>0.35277983631445586</v>
      </c>
      <c r="RI140">
        <f t="shared" si="139"/>
        <v>0.32430774869029583</v>
      </c>
      <c r="RJ140">
        <f t="shared" si="139"/>
        <v>0.30178036559487614</v>
      </c>
      <c r="RK140">
        <f t="shared" si="139"/>
        <v>0.2788744968474165</v>
      </c>
      <c r="RL140">
        <f t="shared" si="139"/>
        <v>0.26218062287700367</v>
      </c>
      <c r="RM140">
        <f t="shared" si="139"/>
        <v>0.24641034271207735</v>
      </c>
      <c r="RN140">
        <f t="shared" si="139"/>
        <v>0.23263009609921168</v>
      </c>
      <c r="RO140">
        <f t="shared" si="139"/>
        <v>0.22052683549202767</v>
      </c>
      <c r="RP140">
        <f t="shared" si="139"/>
        <v>0.20875357620937177</v>
      </c>
      <c r="RR140">
        <f t="shared" si="127"/>
        <v>11.187455400000001</v>
      </c>
      <c r="RS140" s="35">
        <v>0.46600000000000008</v>
      </c>
      <c r="RT140">
        <f>0.81*RG140*11+0.19*RH140*12</f>
        <v>4.2289811781230089</v>
      </c>
    </row>
    <row r="141" spans="460:488" x14ac:dyDescent="0.3">
      <c r="QS141" s="102">
        <f t="shared" si="125"/>
        <v>6.4560000000000004</v>
      </c>
      <c r="QT141" s="102">
        <v>0.74626865671641784</v>
      </c>
      <c r="QU141">
        <v>11</v>
      </c>
      <c r="QV141" s="35">
        <v>0.5</v>
      </c>
      <c r="QW141">
        <f t="shared" ref="QW141:RB141" si="140">((7.26*(GS$2*(6.02*10^23)/1000))/(493*3600))*(1.1/(3.57*(-1.384*$QV141+6.763)))/10^12</f>
        <v>0</v>
      </c>
      <c r="QX141">
        <f t="shared" si="140"/>
        <v>0</v>
      </c>
      <c r="QY141">
        <f t="shared" si="140"/>
        <v>0</v>
      </c>
      <c r="QZ141">
        <f t="shared" si="140"/>
        <v>0</v>
      </c>
      <c r="RA141">
        <f t="shared" si="140"/>
        <v>0</v>
      </c>
      <c r="RB141">
        <f t="shared" si="140"/>
        <v>0</v>
      </c>
      <c r="RC141">
        <f>(7.26*RC$130*(GY$2*0.097))/((RC$155-RC$156*$QV141)*$QT141)</f>
        <v>0</v>
      </c>
      <c r="RD141">
        <f>($QS141*(GZ$2*0.097))/((RD$155-RD$156*$QV141)*$QT141)</f>
        <v>0.53295092529501387</v>
      </c>
      <c r="RE141">
        <f t="shared" ref="RE141:RP141" si="141">($QS141*(HA$2*0.097))/((RE$155-RE$156*$QV141)*$QT141)</f>
        <v>0.4998849737994463</v>
      </c>
      <c r="RF141">
        <f t="shared" si="141"/>
        <v>0.45158639344150314</v>
      </c>
      <c r="RG141">
        <f t="shared" si="141"/>
        <v>0.41109855344598251</v>
      </c>
      <c r="RH141">
        <f t="shared" si="141"/>
        <v>0.37696518235911336</v>
      </c>
      <c r="RI141">
        <f t="shared" si="141"/>
        <v>0.34833971509220463</v>
      </c>
      <c r="RJ141">
        <f t="shared" si="141"/>
        <v>0.32405861386357659</v>
      </c>
      <c r="RK141">
        <f t="shared" si="141"/>
        <v>0.29943995712021299</v>
      </c>
      <c r="RL141">
        <f t="shared" si="141"/>
        <v>0.28060932458193399</v>
      </c>
      <c r="RM141">
        <f t="shared" si="141"/>
        <v>0.26445945895440909</v>
      </c>
      <c r="RN141">
        <f t="shared" si="141"/>
        <v>0.24935570415220196</v>
      </c>
      <c r="RO141">
        <f t="shared" si="141"/>
        <v>0.23712272841752727</v>
      </c>
      <c r="RP141">
        <f t="shared" si="141"/>
        <v>0.2256248538780424</v>
      </c>
      <c r="RR141">
        <f t="shared" si="127"/>
        <v>11.59365</v>
      </c>
      <c r="RS141" s="35">
        <v>0.5</v>
      </c>
      <c r="RT141">
        <f>0.41*RG141*11+0.59*RH141*12</f>
        <v>4.5229679671439031</v>
      </c>
    </row>
    <row r="142" spans="460:488" x14ac:dyDescent="0.3">
      <c r="QS142" s="102">
        <f t="shared" si="125"/>
        <v>6.7126618692000006</v>
      </c>
      <c r="QT142" s="102">
        <v>0.78358208955223874</v>
      </c>
      <c r="QU142">
        <v>12</v>
      </c>
      <c r="QV142" s="35">
        <v>0.53300000000000003</v>
      </c>
      <c r="QW142">
        <f t="shared" ref="QW142:RB142" si="142">((7.26*(HM$2*(6.02*10^23)/1000))/(493*3600))*(1.1/(3.57*(-1.384*$QV142+6.763)))/10^12</f>
        <v>0</v>
      </c>
      <c r="QX142">
        <f t="shared" si="142"/>
        <v>0</v>
      </c>
      <c r="QY142">
        <f t="shared" si="142"/>
        <v>0</v>
      </c>
      <c r="QZ142">
        <f t="shared" si="142"/>
        <v>0</v>
      </c>
      <c r="RA142">
        <f t="shared" si="142"/>
        <v>0</v>
      </c>
      <c r="RB142">
        <f t="shared" si="142"/>
        <v>0</v>
      </c>
      <c r="RC142">
        <f>(7.26*RC$130*(HS$2*0.097))/((RC$155-RC$156*$QV142)*$QT142)</f>
        <v>0</v>
      </c>
      <c r="RD142">
        <f>($QS142*(HT$2*0.097))/((RD$155-RD$156*$QV142)*$QT142)</f>
        <v>0.56006702480842174</v>
      </c>
      <c r="RE142">
        <f t="shared" ref="RE142:RP142" si="143">($QS142*(HU$2*0.097))/((RE$155-RE$156*$QV142)*$QT142)</f>
        <v>0.52518371099284811</v>
      </c>
      <c r="RF142">
        <f t="shared" si="143"/>
        <v>0.48073136952405576</v>
      </c>
      <c r="RG142">
        <f t="shared" si="143"/>
        <v>0.43716986842788308</v>
      </c>
      <c r="RH142">
        <f t="shared" si="143"/>
        <v>0.40260609050108476</v>
      </c>
      <c r="RI142">
        <f t="shared" si="143"/>
        <v>0.37162780972006937</v>
      </c>
      <c r="RJ142">
        <f t="shared" si="143"/>
        <v>0.34264479695709515</v>
      </c>
      <c r="RK142">
        <f t="shared" si="143"/>
        <v>0.3168639634400145</v>
      </c>
      <c r="RL142">
        <f t="shared" si="143"/>
        <v>0.29562687087150064</v>
      </c>
      <c r="RM142">
        <f t="shared" si="143"/>
        <v>0.28070626999602566</v>
      </c>
      <c r="RN142">
        <f t="shared" si="143"/>
        <v>0.26449040076554814</v>
      </c>
      <c r="RO142">
        <f t="shared" si="143"/>
        <v>0.24856045150858033</v>
      </c>
      <c r="RP142">
        <f t="shared" si="143"/>
        <v>0.23782298172613917</v>
      </c>
      <c r="RR142">
        <f t="shared" si="127"/>
        <v>11.987897700000001</v>
      </c>
      <c r="RS142" s="35">
        <v>0.53300000000000003</v>
      </c>
      <c r="RT142">
        <f>0.01*RG142*11+0.99*RH142*12</f>
        <v>4.8310490406799538</v>
      </c>
    </row>
    <row r="143" spans="460:488" x14ac:dyDescent="0.3">
      <c r="QS143" s="102">
        <f t="shared" si="125"/>
        <v>6.9557826768000002</v>
      </c>
      <c r="QT143" s="102">
        <v>0.82089552238805974</v>
      </c>
      <c r="QU143">
        <v>13</v>
      </c>
      <c r="QV143" s="35">
        <v>0.56600000000000006</v>
      </c>
      <c r="QW143">
        <f t="shared" ref="QW143:RB143" si="144">((7.26*(IG$2*(6.02*10^23)/1000))/(493*3600))*(1.1/(3.57*(-1.384*$QV143+6.763)))/10^12</f>
        <v>0</v>
      </c>
      <c r="QX143">
        <f t="shared" si="144"/>
        <v>0</v>
      </c>
      <c r="QY143">
        <f t="shared" si="144"/>
        <v>0</v>
      </c>
      <c r="QZ143">
        <f t="shared" si="144"/>
        <v>0</v>
      </c>
      <c r="RA143">
        <f t="shared" si="144"/>
        <v>0</v>
      </c>
      <c r="RB143">
        <f t="shared" si="144"/>
        <v>0</v>
      </c>
      <c r="RC143">
        <f>(7.26*RC$130*(IM$2*0.097))/((RC$155-RC$156*$QV143)*$QT143)</f>
        <v>0</v>
      </c>
      <c r="RD143">
        <f>(7.26*RD$130*(IN$2*0.097))/((RD$155-RD$156*$QV143)*$QT143)</f>
        <v>0</v>
      </c>
      <c r="RE143">
        <f>($QS143*(IO$2*0.097))/((RE$155-RE$156*$QV143)*$QT143)</f>
        <v>0.54003157675222302</v>
      </c>
      <c r="RF143">
        <f t="shared" ref="RF143:RP143" si="145">($QS143*(IP$2*0.097))/((RF$155-RF$156*$QV143)*$QT143)</f>
        <v>0.50796722525778504</v>
      </c>
      <c r="RG143">
        <f t="shared" si="145"/>
        <v>0.46037502509370737</v>
      </c>
      <c r="RH143">
        <f t="shared" si="145"/>
        <v>0.42105168172717145</v>
      </c>
      <c r="RI143">
        <f t="shared" si="145"/>
        <v>0.39073275127755464</v>
      </c>
      <c r="RJ143">
        <f t="shared" si="145"/>
        <v>0.36219761365846959</v>
      </c>
      <c r="RK143">
        <f t="shared" si="145"/>
        <v>0.33594974837078989</v>
      </c>
      <c r="RL143">
        <f t="shared" si="145"/>
        <v>0.31399453852898462</v>
      </c>
      <c r="RM143">
        <f t="shared" si="145"/>
        <v>0.29581234622542379</v>
      </c>
      <c r="RN143">
        <f t="shared" si="145"/>
        <v>0.27920830674222819</v>
      </c>
      <c r="RO143">
        <f t="shared" si="145"/>
        <v>0.26400423117878613</v>
      </c>
      <c r="RP143">
        <f t="shared" si="145"/>
        <v>0.25216529484247086</v>
      </c>
      <c r="RR143">
        <f t="shared" si="127"/>
        <v>12.382145400000001</v>
      </c>
      <c r="RS143" s="35">
        <v>0.56600000000000006</v>
      </c>
      <c r="RT143">
        <f>0.62*RH143*12+0.38*RI143*13</f>
        <v>5.0628443033612758</v>
      </c>
    </row>
    <row r="144" spans="460:488" x14ac:dyDescent="0.3">
      <c r="QS144" s="102">
        <f t="shared" si="125"/>
        <v>7.1921080000000002</v>
      </c>
      <c r="QT144" s="102">
        <v>0.85820895522388074</v>
      </c>
      <c r="QU144">
        <v>14</v>
      </c>
      <c r="QV144" s="35">
        <v>0.6</v>
      </c>
      <c r="QW144">
        <f t="shared" ref="QW144:RB144" si="146">((7.26*(JA$2*(6.02*10^23)/1000))/(493*3600))*(1.1/(3.57*(-1.384*$QV144+6.763)))/10^12</f>
        <v>0</v>
      </c>
      <c r="QX144">
        <f t="shared" si="146"/>
        <v>0</v>
      </c>
      <c r="QY144">
        <f t="shared" si="146"/>
        <v>0</v>
      </c>
      <c r="QZ144">
        <f t="shared" si="146"/>
        <v>0</v>
      </c>
      <c r="RA144">
        <f t="shared" si="146"/>
        <v>0</v>
      </c>
      <c r="RB144">
        <f t="shared" si="146"/>
        <v>0</v>
      </c>
      <c r="RC144">
        <f>(7.26*RC$130*(JG$2*0.097))/((RC$155-RC$156*$QV144)*$QT144)</f>
        <v>0</v>
      </c>
      <c r="RD144">
        <f>(7.26*RD$130*(JH$2*0.097))/((RD$155-RD$156*$QV144)*$QT144)</f>
        <v>0</v>
      </c>
      <c r="RE144">
        <f>($QS$144*(JI$2*0.097))/((RE$155-RE$156*$QV144)*$QT144)</f>
        <v>0.56197740253031025</v>
      </c>
      <c r="RF144">
        <f t="shared" ref="RF144:RP144" si="147">($QS$144*(JJ$2*0.097))/((RF$155-RF$156*$QV144)*$QT144)</f>
        <v>0.52959047213717247</v>
      </c>
      <c r="RG144">
        <f t="shared" si="147"/>
        <v>0.48670770752157172</v>
      </c>
      <c r="RH144">
        <f t="shared" si="147"/>
        <v>0.4435700634895452</v>
      </c>
      <c r="RI144">
        <f t="shared" si="147"/>
        <v>0.4134587843161126</v>
      </c>
      <c r="RJ144">
        <f t="shared" si="147"/>
        <v>0.38279853168567179</v>
      </c>
      <c r="RK144">
        <f t="shared" si="147"/>
        <v>0.35319709569691676</v>
      </c>
      <c r="RL144">
        <f t="shared" si="147"/>
        <v>0.33285724389131721</v>
      </c>
      <c r="RM144">
        <f t="shared" si="147"/>
        <v>0.31123255690767748</v>
      </c>
      <c r="RN144">
        <f t="shared" si="147"/>
        <v>0.29430455592188115</v>
      </c>
      <c r="RO144">
        <f t="shared" si="147"/>
        <v>0.27970083558762243</v>
      </c>
      <c r="RP144">
        <f t="shared" si="147"/>
        <v>0.26653457088321292</v>
      </c>
      <c r="RR144">
        <f t="shared" si="127"/>
        <v>12.78834</v>
      </c>
      <c r="RS144" s="35">
        <v>0.6</v>
      </c>
      <c r="RT144">
        <f>0.21*RH144*12+0.79*RI144*13</f>
        <v>5.3640182749201308</v>
      </c>
    </row>
    <row r="145" spans="460:488" x14ac:dyDescent="0.3">
      <c r="QS145" s="102">
        <f t="shared" si="125"/>
        <v>7.4077363491999995</v>
      </c>
      <c r="QT145" s="102">
        <v>0.89552238805970164</v>
      </c>
      <c r="QU145">
        <v>15</v>
      </c>
      <c r="QV145" s="35">
        <v>0.63300000000000001</v>
      </c>
      <c r="QW145">
        <f t="shared" ref="QW145:RB145" si="148">((7.26*(JU$2*(6.02*10^23)/1000))/(493*3600))*(1.1/(3.57*(-1.384*$QV145+6.763)))/10^12</f>
        <v>0</v>
      </c>
      <c r="QX145">
        <f t="shared" si="148"/>
        <v>0</v>
      </c>
      <c r="QY145">
        <f t="shared" si="148"/>
        <v>0</v>
      </c>
      <c r="QZ145">
        <f t="shared" si="148"/>
        <v>0</v>
      </c>
      <c r="RA145">
        <f t="shared" si="148"/>
        <v>0</v>
      </c>
      <c r="RB145">
        <f t="shared" si="148"/>
        <v>0</v>
      </c>
      <c r="RC145">
        <f>(7.26*RC$130*(KA$2*0.097))/((RC$155-RC$156*$QV145)*$QT145)</f>
        <v>0</v>
      </c>
      <c r="RD145">
        <f>(7.26*RD$130*(KB$2*0.097))/((RD$155-RD$156*$QV145)*$QT145)</f>
        <v>0</v>
      </c>
      <c r="RE145">
        <f>($QS$145*(KC$2*0.097))/((RE$155-RE$156*$QV145)*$QT145)</f>
        <v>0</v>
      </c>
      <c r="RF145">
        <f t="shared" ref="RF145:RP145" si="149">($QS$145*(KD$2*0.097))/((RF$155-RF$156*$QV145)*$QT145)</f>
        <v>0.54249640717561787</v>
      </c>
      <c r="RG145">
        <f t="shared" si="149"/>
        <v>0.51028909967965697</v>
      </c>
      <c r="RH145">
        <f t="shared" si="149"/>
        <v>0.46757064804235449</v>
      </c>
      <c r="RI145">
        <f t="shared" si="149"/>
        <v>0.43378645466144539</v>
      </c>
      <c r="RJ145">
        <f t="shared" si="149"/>
        <v>0.40093110365048368</v>
      </c>
      <c r="RK145">
        <f t="shared" si="149"/>
        <v>0.37096764479532018</v>
      </c>
      <c r="RL145">
        <f t="shared" si="149"/>
        <v>0.34696604573721385</v>
      </c>
      <c r="RM145">
        <f t="shared" si="149"/>
        <v>0.32549785368031792</v>
      </c>
      <c r="RN145">
        <f t="shared" si="149"/>
        <v>0.30902614559963987</v>
      </c>
      <c r="RO145">
        <f t="shared" si="149"/>
        <v>0.2928201314516285</v>
      </c>
      <c r="RP145">
        <f t="shared" si="149"/>
        <v>0.27757513456305455</v>
      </c>
      <c r="RR145">
        <f t="shared" si="127"/>
        <v>13.182587700000001</v>
      </c>
      <c r="RS145" s="35">
        <v>0.63300000000000001</v>
      </c>
      <c r="RT145">
        <f>0.82*RI145*13+0.18*RJ145*14</f>
        <v>5.6345099878902269</v>
      </c>
    </row>
    <row r="146" spans="460:488" x14ac:dyDescent="0.3">
      <c r="QS146" s="102">
        <f t="shared" si="125"/>
        <v>7.6098236368000007</v>
      </c>
      <c r="QT146" s="102">
        <v>0.93283582089552242</v>
      </c>
      <c r="QU146">
        <v>16</v>
      </c>
      <c r="QV146" s="35">
        <v>0.66600000000000004</v>
      </c>
      <c r="QW146">
        <f t="shared" ref="QW146:RB146" si="150">((7.26*(KO$2*(6.02*10^23)/1000))/(493*3600))*(1.1/(3.57*(-1.384*$QV146+6.763)))/10^12</f>
        <v>0</v>
      </c>
      <c r="QX146">
        <f t="shared" si="150"/>
        <v>0</v>
      </c>
      <c r="QY146">
        <f t="shared" si="150"/>
        <v>0</v>
      </c>
      <c r="QZ146">
        <f t="shared" si="150"/>
        <v>0</v>
      </c>
      <c r="RA146">
        <f t="shared" si="150"/>
        <v>0</v>
      </c>
      <c r="RB146">
        <f t="shared" si="150"/>
        <v>0</v>
      </c>
      <c r="RC146">
        <f>(7.26*RC$130*(KU$2*0.097))/((RC$155-RC$156*$QV146)*$QT146)</f>
        <v>0</v>
      </c>
      <c r="RD146">
        <f>(7.26*RD$130*(KV$2*0.097))/((RD$155-RD$156*$QV146)*$QT146)</f>
        <v>0</v>
      </c>
      <c r="RE146">
        <f>(7.26*RE$130*(KW$2*0.097))/((RE$155-RE$156*$QV146)*$QT146)</f>
        <v>0</v>
      </c>
      <c r="RF146">
        <f>($QS146*(KX$2*0.097))/((RF$155-RF$156*$QV146)*$QT146)</f>
        <v>0.5563442908863252</v>
      </c>
      <c r="RG146">
        <f t="shared" ref="RG146:RP146" si="151">($QS146*(KY$2*0.097))/((RG$155-RG$156*$QV146)*$QT146)</f>
        <v>0.52832893756484423</v>
      </c>
      <c r="RH146">
        <f t="shared" si="151"/>
        <v>0.48547673095913596</v>
      </c>
      <c r="RI146">
        <f t="shared" si="151"/>
        <v>0.44844474385962907</v>
      </c>
      <c r="RJ146">
        <f t="shared" si="151"/>
        <v>0.41634226172703853</v>
      </c>
      <c r="RK146">
        <f t="shared" si="151"/>
        <v>0.38431697124613301</v>
      </c>
      <c r="RL146">
        <f t="shared" si="151"/>
        <v>0.36363457834242779</v>
      </c>
      <c r="RM146">
        <f t="shared" si="151"/>
        <v>0.33992180338838668</v>
      </c>
      <c r="RN146">
        <f t="shared" si="151"/>
        <v>0.32231131062090357</v>
      </c>
      <c r="RO146">
        <f t="shared" si="151"/>
        <v>0.30660985576725264</v>
      </c>
      <c r="RP146">
        <f t="shared" si="151"/>
        <v>0.2907059225874627</v>
      </c>
      <c r="RR146">
        <f t="shared" si="127"/>
        <v>13.576835399999998</v>
      </c>
      <c r="RS146" s="35">
        <v>0.66600000000000004</v>
      </c>
      <c r="RT146">
        <f>0.42*RI146*13+0.58*RJ146*14</f>
        <v>5.8292074666971274</v>
      </c>
    </row>
    <row r="147" spans="460:488" x14ac:dyDescent="0.3">
      <c r="QS147" s="102">
        <f t="shared" si="125"/>
        <v>7.8038720000000001</v>
      </c>
      <c r="QT147" s="102">
        <v>0.97014925373134342</v>
      </c>
      <c r="QU147">
        <v>17</v>
      </c>
      <c r="QV147" s="35">
        <v>0.7</v>
      </c>
      <c r="QW147">
        <f t="shared" ref="QW147:RB147" si="152">((7.26*(LI$2*(6.02*10^23)/1000))/(493*3600))*(1.1/(3.57*(-1.384*$QV147+6.763)))/10^12</f>
        <v>0</v>
      </c>
      <c r="QX147">
        <f t="shared" si="152"/>
        <v>0</v>
      </c>
      <c r="QY147">
        <f t="shared" si="152"/>
        <v>0</v>
      </c>
      <c r="QZ147">
        <f t="shared" si="152"/>
        <v>0</v>
      </c>
      <c r="RA147">
        <f t="shared" si="152"/>
        <v>0</v>
      </c>
      <c r="RB147">
        <f t="shared" si="152"/>
        <v>0</v>
      </c>
      <c r="RC147">
        <f>(7.26*RC$130*(LO$2*0.097))/((RC$155-RC$156*$QV147)*$QT147)</f>
        <v>0</v>
      </c>
      <c r="RD147">
        <f>(7.26*RD$130*(LP$2*0.097))/((RD$155-RD$156*$QV147)*$QT147)</f>
        <v>0</v>
      </c>
      <c r="RE147">
        <f>(7.26*RE$130*(LQ$2*0.097))/((RE$155-RE$156*$QV147)*$QT147)</f>
        <v>0</v>
      </c>
      <c r="RF147">
        <f>($QS147*(LR$2*0.097))/((RF$155-RF$156*$QV147)*$QT147)</f>
        <v>0</v>
      </c>
      <c r="RG147">
        <f t="shared" ref="RG147:RP147" si="153">($QS147*(LS$2*0.097))/((RG$155-RG$156*$QV147)*$QT147)</f>
        <v>0.53127832603103442</v>
      </c>
      <c r="RH147">
        <f t="shared" si="153"/>
        <v>0.50842350256091418</v>
      </c>
      <c r="RI147">
        <f t="shared" si="153"/>
        <v>0.47156600999893256</v>
      </c>
      <c r="RJ147">
        <f t="shared" si="153"/>
        <v>0.43854199984353226</v>
      </c>
      <c r="RK147">
        <f t="shared" si="153"/>
        <v>0.40252862220679181</v>
      </c>
      <c r="RL147">
        <f t="shared" si="153"/>
        <v>0.3764200066605029</v>
      </c>
      <c r="RM147">
        <f t="shared" si="153"/>
        <v>0.35928353051053757</v>
      </c>
      <c r="RN147">
        <f t="shared" si="153"/>
        <v>0.33654091090898541</v>
      </c>
      <c r="RO147">
        <f t="shared" si="153"/>
        <v>0.31789069300634754</v>
      </c>
      <c r="RP147">
        <f t="shared" si="153"/>
        <v>0.30106974168969186</v>
      </c>
      <c r="RR147">
        <f t="shared" si="127"/>
        <v>13.983029999999999</v>
      </c>
      <c r="RS147" s="35">
        <v>0.7</v>
      </c>
      <c r="RT147">
        <f>0.02*RI147*13+0.98*RJ147*14</f>
        <v>6.1394034004529843</v>
      </c>
    </row>
    <row r="148" spans="460:488" x14ac:dyDescent="0.3">
      <c r="QS148" s="102">
        <f t="shared" si="125"/>
        <v>7.9784668291999994</v>
      </c>
      <c r="QT148" s="102">
        <v>1</v>
      </c>
      <c r="QU148">
        <v>18</v>
      </c>
      <c r="QV148" s="35">
        <v>0.73299999999999998</v>
      </c>
      <c r="QW148">
        <f t="shared" ref="QW148:RB148" si="154">((7.26*(MC$2*(6.02*10^23)/1000))/(493*3600))*(1.1/(3.57*(-1.384*$QV148+6.763)))/10^12</f>
        <v>0</v>
      </c>
      <c r="QX148">
        <f t="shared" si="154"/>
        <v>0</v>
      </c>
      <c r="QY148">
        <f t="shared" si="154"/>
        <v>0</v>
      </c>
      <c r="QZ148">
        <f t="shared" si="154"/>
        <v>0</v>
      </c>
      <c r="RA148">
        <f t="shared" si="154"/>
        <v>0</v>
      </c>
      <c r="RB148">
        <f t="shared" si="154"/>
        <v>0</v>
      </c>
      <c r="RC148">
        <f>(7.26*RC$130*(MI$2*0.097))/((RC$155-RC$156*$QV148)*$QT148)</f>
        <v>0</v>
      </c>
      <c r="RD148">
        <f>(7.26*RD$130*(MJ$2*0.097))/((RD$155-RD$156*$QV148)*$QT148)</f>
        <v>0</v>
      </c>
      <c r="RE148">
        <f>(7.26*RE$130*(MK$2*0.097))/((RE$155-RE$156*$QV148)*$QT148)</f>
        <v>0</v>
      </c>
      <c r="RF148">
        <f>(7.26*RF$130*(ML$2*0.097))/((RF$155-RF$156*$QV148)*$QT148)</f>
        <v>0</v>
      </c>
      <c r="RG148">
        <f>($QS148*(MM$2*0.097))/((RG$155-RG$156*$QV148)*$QT148)</f>
        <v>0.54312411740293887</v>
      </c>
      <c r="RH148">
        <f t="shared" ref="RH148:RP148" si="155">($QS148*(MN$2*0.097))/((RH$155-RH$156*$QV148)*$QT148)</f>
        <v>0.51996673661695192</v>
      </c>
      <c r="RI148">
        <f t="shared" si="155"/>
        <v>0.49018622923109928</v>
      </c>
      <c r="RJ148">
        <f t="shared" si="155"/>
        <v>0.46045580171210371</v>
      </c>
      <c r="RK148">
        <f t="shared" si="155"/>
        <v>0.42139853554691398</v>
      </c>
      <c r="RL148">
        <f t="shared" si="155"/>
        <v>0.39491394823071829</v>
      </c>
      <c r="RM148">
        <f t="shared" si="155"/>
        <v>0.36972163670058439</v>
      </c>
      <c r="RN148">
        <f t="shared" si="155"/>
        <v>0.35158294234220044</v>
      </c>
      <c r="RO148">
        <f t="shared" si="155"/>
        <v>0.33221806921670427</v>
      </c>
      <c r="RP148">
        <f t="shared" si="155"/>
        <v>0.31505913389980023</v>
      </c>
      <c r="RR148">
        <f t="shared" si="127"/>
        <v>14.3772777</v>
      </c>
      <c r="RS148" s="35">
        <v>0.73299999999999998</v>
      </c>
      <c r="RT148">
        <f>0.62*RJ148*14+0.38*RK148*15</f>
        <v>6.3987280114784699</v>
      </c>
    </row>
    <row r="149" spans="460:488" x14ac:dyDescent="0.3">
      <c r="QS149" s="102">
        <f t="shared" si="125"/>
        <v>8.1395205967999988</v>
      </c>
      <c r="QT149" s="102">
        <v>1</v>
      </c>
      <c r="QU149">
        <v>19</v>
      </c>
      <c r="QV149" s="35">
        <v>0.76600000000000001</v>
      </c>
      <c r="QW149">
        <f t="shared" ref="QW149:RB149" si="156">((7.26*(MW$2*(6.02*10^23)/1000))/(493*3600))*(1.1/(3.57*(-1.384*$QV149+6.763)))/10^12</f>
        <v>0</v>
      </c>
      <c r="QX149">
        <f t="shared" si="156"/>
        <v>0</v>
      </c>
      <c r="QY149">
        <f t="shared" si="156"/>
        <v>0</v>
      </c>
      <c r="QZ149">
        <f t="shared" si="156"/>
        <v>0</v>
      </c>
      <c r="RA149">
        <f t="shared" si="156"/>
        <v>0</v>
      </c>
      <c r="RB149">
        <f t="shared" si="156"/>
        <v>0</v>
      </c>
      <c r="RC149">
        <f>(7.26*RC$130*(NC$2*0.097))/((RC$155-RC$156*$QV149)*$QT149)</f>
        <v>0</v>
      </c>
      <c r="RD149">
        <f>(7.26*RD$130*(ND$2*0.097))/((RD$155-RD$156*$QV149)*$QT149)</f>
        <v>0</v>
      </c>
      <c r="RE149">
        <f>(7.26*RE$130*(NE$2*0.097))/((RE$155-RE$156*$QV149)*$QT149)</f>
        <v>0</v>
      </c>
      <c r="RF149">
        <f>(7.26*RF$130*(NF$2*0.097))/((RF$155-RF$156*$QV149)*$QT149)</f>
        <v>0</v>
      </c>
      <c r="RG149">
        <f>(7.26*RG$130*(NG$2*0.097))/((RG$155-RG$156*$QV149)*$QT149)</f>
        <v>0</v>
      </c>
      <c r="RH149">
        <f>($QS149*(NH$2*0.097))/((RH$155-RH$156*$QV149)*$QT149)</f>
        <v>0.53868187948341573</v>
      </c>
      <c r="RI149">
        <f t="shared" ref="RI149:RP149" si="157">($QS149*(NI$2*0.097))/((RI$155-RI$156*$QV149)*$QT149)</f>
        <v>0.51730614098759797</v>
      </c>
      <c r="RJ149">
        <f t="shared" si="157"/>
        <v>0.48994999150098034</v>
      </c>
      <c r="RK149">
        <f t="shared" si="157"/>
        <v>0.45255245359365709</v>
      </c>
      <c r="RL149">
        <f t="shared" si="157"/>
        <v>0.42419464573639837</v>
      </c>
      <c r="RM149">
        <f t="shared" si="157"/>
        <v>0.39945462254373604</v>
      </c>
      <c r="RN149">
        <f t="shared" si="157"/>
        <v>0.37874229582706403</v>
      </c>
      <c r="RO149">
        <f t="shared" si="157"/>
        <v>0.35719964385740499</v>
      </c>
      <c r="RP149">
        <f t="shared" si="157"/>
        <v>0.34107585203048607</v>
      </c>
      <c r="RR149">
        <f t="shared" si="127"/>
        <v>14.771525400000002</v>
      </c>
      <c r="RS149" s="35">
        <v>0.76600000000000001</v>
      </c>
      <c r="RT149">
        <f>0.23*RJ149*14+0.77*RK149*15</f>
        <v>6.8046198116398955</v>
      </c>
    </row>
    <row r="150" spans="460:488" x14ac:dyDescent="0.3">
      <c r="QS150" s="102">
        <f t="shared" si="125"/>
        <v>8.2912919999999986</v>
      </c>
      <c r="QT150" s="102">
        <v>1</v>
      </c>
      <c r="QU150">
        <v>20</v>
      </c>
      <c r="QV150" s="35">
        <v>0.8</v>
      </c>
      <c r="QW150">
        <f t="shared" ref="QW150:RB150" si="158">((7.26*(NQ$2*(6.02*10^23)/1000))/(493*3600))*(1.1/(3.57*(-1.384*$QV150+6.763)))/10^12</f>
        <v>0</v>
      </c>
      <c r="QX150">
        <f t="shared" si="158"/>
        <v>0</v>
      </c>
      <c r="QY150">
        <f t="shared" si="158"/>
        <v>0</v>
      </c>
      <c r="QZ150">
        <f t="shared" si="158"/>
        <v>0</v>
      </c>
      <c r="RA150">
        <f t="shared" si="158"/>
        <v>0</v>
      </c>
      <c r="RB150">
        <f t="shared" si="158"/>
        <v>0</v>
      </c>
      <c r="RC150">
        <f>(7.26*RC$130*(NW$2*0.097))/((RC$155-RC$156*$QV150)*$QT150)</f>
        <v>0</v>
      </c>
      <c r="RD150">
        <f>(7.26*RD$130*(NX$2*0.097))/((RD$155-RD$156*$QV150)*$QT150)</f>
        <v>0</v>
      </c>
      <c r="RE150">
        <f>(7.26*RE$130*(NY$2*0.097))/((RE$155-RE$156*$QV150)*$QT150)</f>
        <v>0</v>
      </c>
      <c r="RF150">
        <f>(7.26*RF$130*(NZ$2*0.097))/((RF$155-RF$156*$QV150)*$QT150)</f>
        <v>0</v>
      </c>
      <c r="RG150">
        <f>(7.26*RG$130*(OA$2*0.097))/((RG$155-RG$156*$QV150)*$QT150)</f>
        <v>0</v>
      </c>
      <c r="RH150">
        <f>($QS150*(OB$2*0.097))/((RH$155-RH$156*$QV150)*$QT150)</f>
        <v>0</v>
      </c>
      <c r="RI150">
        <f t="shared" ref="RI150:RP150" si="159">($QS150*(OC$2*0.097))/((RI$155-RI$156*$QV150)*$QT150)</f>
        <v>0.5357282008114409</v>
      </c>
      <c r="RJ150">
        <f t="shared" si="159"/>
        <v>0.516920989878346</v>
      </c>
      <c r="RK150">
        <f t="shared" si="159"/>
        <v>0.48625749137673169</v>
      </c>
      <c r="RL150">
        <f t="shared" si="159"/>
        <v>0.45393081576325445</v>
      </c>
      <c r="RM150">
        <f t="shared" si="159"/>
        <v>0.42670713547173855</v>
      </c>
      <c r="RN150">
        <f t="shared" si="159"/>
        <v>0.40400145923794817</v>
      </c>
      <c r="RO150">
        <f t="shared" si="159"/>
        <v>0.38248335068748601</v>
      </c>
      <c r="RP150">
        <f t="shared" si="159"/>
        <v>0.36341956182759522</v>
      </c>
      <c r="RR150">
        <f t="shared" si="127"/>
        <v>15.177720000000001</v>
      </c>
      <c r="RS150" s="35">
        <v>0.8</v>
      </c>
      <c r="RT150">
        <f>0.82*RK150*15+0.18*RL150*16</f>
        <v>7.2882878933319724</v>
      </c>
    </row>
    <row r="151" spans="460:488" x14ac:dyDescent="0.3">
      <c r="QS151" s="102">
        <f t="shared" si="125"/>
        <v>8.4248533091999995</v>
      </c>
      <c r="QT151" s="102">
        <v>1</v>
      </c>
      <c r="QU151">
        <v>21</v>
      </c>
      <c r="QV151" s="35">
        <v>0.83300000000000007</v>
      </c>
      <c r="QW151">
        <f t="shared" ref="QW151:RB151" si="160">((7.26*(OK$2*(6.02*10^23)/1000))/(493*3600))*(1.1/(3.57*(-1.384*$QV151+6.763)))/10^12</f>
        <v>0</v>
      </c>
      <c r="QX151">
        <f t="shared" si="160"/>
        <v>0</v>
      </c>
      <c r="QY151">
        <f t="shared" si="160"/>
        <v>0</v>
      </c>
      <c r="QZ151">
        <f t="shared" si="160"/>
        <v>0</v>
      </c>
      <c r="RA151">
        <f t="shared" si="160"/>
        <v>0</v>
      </c>
      <c r="RB151">
        <f t="shared" si="160"/>
        <v>0</v>
      </c>
      <c r="RC151">
        <f t="shared" ref="RC151:RH151" si="161">(7.26*RC$130*(OQ$2*0.097))/((RC$155-RC$156*$QV151)*$QT151)</f>
        <v>0</v>
      </c>
      <c r="RD151">
        <f t="shared" si="161"/>
        <v>0</v>
      </c>
      <c r="RE151">
        <f t="shared" si="161"/>
        <v>0</v>
      </c>
      <c r="RF151">
        <f t="shared" si="161"/>
        <v>0</v>
      </c>
      <c r="RG151">
        <f t="shared" si="161"/>
        <v>0</v>
      </c>
      <c r="RH151">
        <f t="shared" si="161"/>
        <v>0</v>
      </c>
      <c r="RI151">
        <f>($QS151*(OW$2*0.097))/((RI$155-RI$156*$QV151)*$QT151)</f>
        <v>0</v>
      </c>
      <c r="RJ151">
        <f t="shared" ref="RJ151:RP151" si="162">($QS151*(OX$2*0.097))/((RJ$155-RJ$156*$QV151)*$QT151)</f>
        <v>0.53240468600094848</v>
      </c>
      <c r="RK151">
        <f t="shared" si="162"/>
        <v>0.50724080461036392</v>
      </c>
      <c r="RL151">
        <f t="shared" si="162"/>
        <v>0.48592001508303162</v>
      </c>
      <c r="RM151">
        <f t="shared" si="162"/>
        <v>0.45713908793742775</v>
      </c>
      <c r="RN151">
        <f t="shared" si="162"/>
        <v>0.43080672892461608</v>
      </c>
      <c r="RO151">
        <f t="shared" si="162"/>
        <v>0.40954224312310128</v>
      </c>
      <c r="RP151">
        <f t="shared" si="162"/>
        <v>0.3870200993044221</v>
      </c>
      <c r="RR151">
        <f t="shared" si="127"/>
        <v>15.571967700000002</v>
      </c>
      <c r="RS151" s="35">
        <v>0.83300000000000007</v>
      </c>
      <c r="RT151">
        <f>0.43*RK151*15+0.57*RL151*16</f>
        <v>7.7032937272940956</v>
      </c>
    </row>
    <row r="152" spans="460:488" x14ac:dyDescent="0.3">
      <c r="QS152" s="102">
        <f t="shared" si="125"/>
        <v>8.5448735567999989</v>
      </c>
      <c r="QT152" s="102">
        <v>1</v>
      </c>
      <c r="QU152">
        <v>22</v>
      </c>
      <c r="QV152" s="35">
        <v>0.8660000000000001</v>
      </c>
      <c r="QW152">
        <f t="shared" ref="QW152:RB152" si="163">((7.26*(PE$2*(6.02*10^23)/1000))/(493*3600))*(1.1/(3.57*(-1.384*$QV152+6.763)))/10^12</f>
        <v>0</v>
      </c>
      <c r="QX152">
        <f t="shared" si="163"/>
        <v>0</v>
      </c>
      <c r="QY152">
        <f t="shared" si="163"/>
        <v>0</v>
      </c>
      <c r="QZ152">
        <f t="shared" si="163"/>
        <v>0</v>
      </c>
      <c r="RA152">
        <f t="shared" si="163"/>
        <v>0</v>
      </c>
      <c r="RB152">
        <f t="shared" si="163"/>
        <v>0</v>
      </c>
      <c r="RC152">
        <f>(7.26*RC$130*(PK$2*0.097))/((RC$155-RC$156*$QV152)*$QT152)</f>
        <v>0</v>
      </c>
      <c r="RD152">
        <f t="shared" ref="RD152:RI152" si="164">(7.26*RD$130*(PL$2*0.097))/((RD$155-RD$156*$QV152)*$QT152)</f>
        <v>0</v>
      </c>
      <c r="RE152">
        <f t="shared" si="164"/>
        <v>0</v>
      </c>
      <c r="RF152">
        <f t="shared" si="164"/>
        <v>0</v>
      </c>
      <c r="RG152">
        <f t="shared" si="164"/>
        <v>0</v>
      </c>
      <c r="RH152">
        <f t="shared" si="164"/>
        <v>0</v>
      </c>
      <c r="RI152">
        <f t="shared" si="164"/>
        <v>0</v>
      </c>
      <c r="RJ152">
        <f>($QS152*(PR$2*0.097))/((RJ$155-RJ$156*$QV152)*$QT152)</f>
        <v>0</v>
      </c>
      <c r="RK152">
        <f t="shared" ref="RK152:RP152" si="165">($QS152*(PS$2*0.097))/((RK$155-RK$156*$QV152)*$QT152)</f>
        <v>0.49929462123959517</v>
      </c>
      <c r="RL152">
        <f t="shared" si="165"/>
        <v>0.50818184029236824</v>
      </c>
      <c r="RM152">
        <f t="shared" si="165"/>
        <v>0.48257393836157636</v>
      </c>
      <c r="RN152">
        <f t="shared" si="165"/>
        <v>0.46211353121458648</v>
      </c>
      <c r="RO152">
        <f t="shared" si="165"/>
        <v>0.4348606093926275</v>
      </c>
      <c r="RP152">
        <f t="shared" si="165"/>
        <v>0.41323176358536728</v>
      </c>
      <c r="RR152">
        <f t="shared" si="127"/>
        <v>15.966215400000001</v>
      </c>
      <c r="RS152" s="35">
        <v>0.8660000000000001</v>
      </c>
      <c r="RT152">
        <f>0.03*RK152*15+0.97*RL152*16</f>
        <v>8.1116647408953728</v>
      </c>
    </row>
    <row r="153" spans="460:488" x14ac:dyDescent="0.3">
      <c r="QS153" s="102">
        <f t="shared" si="125"/>
        <v>8.6543679999999981</v>
      </c>
      <c r="QT153" s="102">
        <v>1</v>
      </c>
      <c r="QU153">
        <v>23</v>
      </c>
      <c r="QV153" s="35">
        <v>0.9</v>
      </c>
      <c r="QW153">
        <f t="shared" ref="QW153:RB153" si="166">((7.26*(PY$2*(6.02*10^23)/1000))/(493*3600))*(1.1/(3.57*(-1.384*$QV153+6.763)))/10^12</f>
        <v>0</v>
      </c>
      <c r="QX153">
        <f t="shared" si="166"/>
        <v>0</v>
      </c>
      <c r="QY153">
        <f t="shared" si="166"/>
        <v>0</v>
      </c>
      <c r="QZ153">
        <f t="shared" si="166"/>
        <v>0</v>
      </c>
      <c r="RA153">
        <f t="shared" si="166"/>
        <v>0</v>
      </c>
      <c r="RB153">
        <f t="shared" si="166"/>
        <v>0</v>
      </c>
      <c r="RC153">
        <f>(7.26*RC$130*(QE$2*0.097))/((RC$155-RC$156*$QV153)*$QT153)</f>
        <v>0</v>
      </c>
      <c r="RD153">
        <f t="shared" ref="RD153:RJ153" si="167">(7.26*RD$130*(QF$2*0.097))/((RD$155-RD$156*$QV153)*$QT153)</f>
        <v>0</v>
      </c>
      <c r="RE153">
        <f t="shared" si="167"/>
        <v>0</v>
      </c>
      <c r="RF153">
        <f t="shared" si="167"/>
        <v>0</v>
      </c>
      <c r="RG153">
        <f t="shared" si="167"/>
        <v>0</v>
      </c>
      <c r="RH153">
        <f t="shared" si="167"/>
        <v>0</v>
      </c>
      <c r="RI153">
        <f t="shared" si="167"/>
        <v>0</v>
      </c>
      <c r="RJ153">
        <f t="shared" si="167"/>
        <v>0</v>
      </c>
      <c r="RK153">
        <f t="shared" ref="RK153:RP153" si="168">($QS153*(QM$2*0.097))/((RK$155-RK$156*$QV153)*$QT153)</f>
        <v>0.36555157792235266</v>
      </c>
      <c r="RL153">
        <f t="shared" si="168"/>
        <v>0.51003804136265507</v>
      </c>
      <c r="RM153">
        <f t="shared" si="168"/>
        <v>0.50464786836679654</v>
      </c>
      <c r="RN153">
        <f t="shared" si="168"/>
        <v>0.48493754574908698</v>
      </c>
      <c r="RO153">
        <f t="shared" si="168"/>
        <v>0.45850436918184623</v>
      </c>
      <c r="RP153">
        <f t="shared" si="168"/>
        <v>0.43490923642787666</v>
      </c>
      <c r="RR153">
        <f t="shared" si="127"/>
        <v>16.372410000000002</v>
      </c>
      <c r="RS153" s="35">
        <v>0.9</v>
      </c>
      <c r="RT153">
        <f>0.63*RL153*16+0.37*RM153*17</f>
        <v>8.3154185489627128</v>
      </c>
    </row>
    <row r="154" spans="460:488" x14ac:dyDescent="0.3">
      <c r="QU154" s="35"/>
    </row>
    <row r="155" spans="460:488" x14ac:dyDescent="0.3">
      <c r="QU155" s="35"/>
      <c r="QV155" t="s">
        <v>794</v>
      </c>
      <c r="QW155">
        <v>1.4089583333333333</v>
      </c>
      <c r="QX155">
        <v>2.8179166666666666</v>
      </c>
      <c r="QY155">
        <v>4.2268749999999997</v>
      </c>
      <c r="QZ155">
        <v>5.6358333333333333</v>
      </c>
      <c r="RA155">
        <v>7.0447916666666668</v>
      </c>
      <c r="RB155">
        <v>8.4537500000000012</v>
      </c>
      <c r="RC155">
        <v>9.8627083333333339</v>
      </c>
      <c r="RD155">
        <v>11.271666666666667</v>
      </c>
      <c r="RE155">
        <v>12.680624999999999</v>
      </c>
      <c r="RF155">
        <v>14.089583333333332</v>
      </c>
      <c r="RG155">
        <v>15.4985</v>
      </c>
      <c r="RH155">
        <v>16.907499999999999</v>
      </c>
      <c r="RI155">
        <v>18.316400000000002</v>
      </c>
      <c r="RJ155">
        <v>19.7254</v>
      </c>
      <c r="RK155">
        <v>21.1343</v>
      </c>
      <c r="RL155">
        <v>22.543299999999999</v>
      </c>
      <c r="RM155">
        <v>23.952200000000001</v>
      </c>
      <c r="RN155">
        <v>25.3612</v>
      </c>
      <c r="RO155">
        <v>26.770199999999999</v>
      </c>
      <c r="RP155">
        <v>28.179099999999998</v>
      </c>
    </row>
    <row r="156" spans="460:488" x14ac:dyDescent="0.3">
      <c r="QU156" s="35"/>
      <c r="QV156" t="s">
        <v>795</v>
      </c>
      <c r="QW156">
        <v>0.288333333333333</v>
      </c>
      <c r="QX156">
        <v>0.57666666666666699</v>
      </c>
      <c r="QY156">
        <v>0.86499999999999999</v>
      </c>
      <c r="QZ156">
        <v>1.15333333333333</v>
      </c>
      <c r="RA156">
        <v>1.44166666666667</v>
      </c>
      <c r="RB156">
        <v>1.73</v>
      </c>
      <c r="RC156">
        <v>2.01833333333333</v>
      </c>
      <c r="RD156">
        <v>2.3066666666666702</v>
      </c>
      <c r="RE156">
        <v>2.5950000000000002</v>
      </c>
      <c r="RF156">
        <v>2.8833333333333302</v>
      </c>
      <c r="RG156">
        <v>3.1716000000000002</v>
      </c>
      <c r="RH156">
        <v>3.46</v>
      </c>
      <c r="RI156">
        <v>3.7483</v>
      </c>
      <c r="RJ156">
        <v>4.0366</v>
      </c>
      <c r="RK156">
        <v>4.3250000000000002</v>
      </c>
      <c r="RL156">
        <v>4.6132999999999997</v>
      </c>
      <c r="RM156">
        <v>4.9016000000000002</v>
      </c>
      <c r="RN156">
        <v>5.19</v>
      </c>
      <c r="RO156">
        <v>5.4782999999999999</v>
      </c>
      <c r="RP156">
        <v>5.7666000000000004</v>
      </c>
    </row>
    <row r="158" spans="460:488" x14ac:dyDescent="0.3">
      <c r="QS158" s="102" t="s">
        <v>995</v>
      </c>
      <c r="QV158" t="s">
        <v>937</v>
      </c>
      <c r="QW158">
        <v>1</v>
      </c>
      <c r="QX158">
        <v>2</v>
      </c>
      <c r="QY158">
        <v>3</v>
      </c>
      <c r="QZ158">
        <v>4</v>
      </c>
      <c r="RA158">
        <v>5</v>
      </c>
      <c r="RB158">
        <v>6</v>
      </c>
      <c r="RC158">
        <v>7</v>
      </c>
      <c r="RD158">
        <v>8</v>
      </c>
      <c r="RE158">
        <v>9</v>
      </c>
      <c r="RF158">
        <v>10</v>
      </c>
      <c r="RG158">
        <v>11</v>
      </c>
      <c r="RH158">
        <v>12</v>
      </c>
      <c r="RI158">
        <v>13</v>
      </c>
      <c r="RJ158">
        <v>14</v>
      </c>
      <c r="RK158">
        <v>15</v>
      </c>
      <c r="RL158">
        <v>16</v>
      </c>
      <c r="RM158">
        <v>17</v>
      </c>
      <c r="RN158">
        <v>18</v>
      </c>
      <c r="RO158">
        <v>19</v>
      </c>
      <c r="RP158">
        <v>20</v>
      </c>
      <c r="RR158" t="s">
        <v>886</v>
      </c>
      <c r="RT158" t="s">
        <v>432</v>
      </c>
    </row>
    <row r="159" spans="460:488" x14ac:dyDescent="0.3">
      <c r="QR159" s="103" t="s">
        <v>1052</v>
      </c>
      <c r="QS159" s="102">
        <f>2.9103*QV159^2 - 3.2*QV159 + 1.9124</f>
        <v>1.6215030000000001</v>
      </c>
      <c r="QU159">
        <v>1</v>
      </c>
      <c r="QV159" s="35">
        <v>0.1</v>
      </c>
      <c r="QW159">
        <f>A$51*$QS159*0.087/(QW$155-QW$156*$QV159)</f>
        <v>0</v>
      </c>
      <c r="QX159">
        <f t="shared" ref="QX159:RP159" si="169">B$51*$QS159*0.087/(QX$155-QX$156*$QV159)</f>
        <v>0</v>
      </c>
      <c r="QY159">
        <f>C$51*$QS159*0.087/(QY$155-QY$156*$QV159)</f>
        <v>0.19362886033265911</v>
      </c>
      <c r="QZ159">
        <f t="shared" si="169"/>
        <v>0.30104936794877879</v>
      </c>
      <c r="RA159">
        <f t="shared" si="169"/>
        <v>0.29645152048400158</v>
      </c>
      <c r="RB159">
        <f t="shared" si="169"/>
        <v>0.29327912577485271</v>
      </c>
      <c r="RC159">
        <f t="shared" si="169"/>
        <v>0.28545330579559003</v>
      </c>
      <c r="RD159">
        <f t="shared" si="169"/>
        <v>0.2505448773697197</v>
      </c>
      <c r="RE159">
        <f t="shared" si="169"/>
        <v>0.22404773915313222</v>
      </c>
      <c r="RF159">
        <f t="shared" si="169"/>
        <v>0.19979034404389764</v>
      </c>
      <c r="RG159">
        <f t="shared" si="169"/>
        <v>0.18312591828594796</v>
      </c>
      <c r="RH159">
        <f t="shared" si="169"/>
        <v>0.16879568234090497</v>
      </c>
      <c r="RI159">
        <f t="shared" si="169"/>
        <v>0.15579038992982394</v>
      </c>
      <c r="RJ159">
        <f t="shared" si="169"/>
        <v>0.14461440709058201</v>
      </c>
      <c r="RK159">
        <f t="shared" si="169"/>
        <v>0.13239574214345989</v>
      </c>
      <c r="RL159">
        <f t="shared" si="169"/>
        <v>0.12553699170871005</v>
      </c>
      <c r="RM159">
        <f t="shared" si="169"/>
        <v>0.11737901941682208</v>
      </c>
      <c r="RN159">
        <f t="shared" si="169"/>
        <v>0.1108492760959842</v>
      </c>
      <c r="RO159">
        <f t="shared" si="169"/>
        <v>0.10468857561745733</v>
      </c>
      <c r="RP159">
        <f t="shared" si="169"/>
        <v>0.10054252674387619</v>
      </c>
      <c r="RR159">
        <f>(119469*RS159+56202)/10^4</f>
        <v>6.8148899999999992</v>
      </c>
      <c r="RS159" s="35">
        <v>0.1</v>
      </c>
      <c r="RT159">
        <f>(0.1851*RB159*RB158+0.8149*RC159*RC158)</f>
        <v>1.9540270893353353</v>
      </c>
    </row>
    <row r="160" spans="460:488" x14ac:dyDescent="0.3">
      <c r="QS160" s="102">
        <f t="shared" ref="QS160:QS181" si="170">2.9103*QV160^2 - 3.2*QV160 + 1.9124</f>
        <v>1.4978817500000001</v>
      </c>
      <c r="QU160">
        <v>2</v>
      </c>
      <c r="QV160" s="35">
        <v>0.15</v>
      </c>
      <c r="QW160">
        <f>U$51*$QS160*0.087/(QW$155-QW$156*$QV160)</f>
        <v>0</v>
      </c>
      <c r="QX160">
        <f t="shared" ref="QX160:RP160" si="171">V$51*$QS160*0.087/(QX$155-QX$156*$QV160)</f>
        <v>0</v>
      </c>
      <c r="QY160">
        <f t="shared" si="171"/>
        <v>0</v>
      </c>
      <c r="QZ160">
        <f t="shared" si="171"/>
        <v>0.22843979054269006</v>
      </c>
      <c r="RA160">
        <f t="shared" si="171"/>
        <v>0.30108776339303167</v>
      </c>
      <c r="RB160">
        <f t="shared" si="171"/>
        <v>0.29433086917327783</v>
      </c>
      <c r="RC160">
        <f t="shared" si="171"/>
        <v>0.29248550211395091</v>
      </c>
      <c r="RD160">
        <f t="shared" si="171"/>
        <v>0.28721944584014331</v>
      </c>
      <c r="RE160">
        <f t="shared" si="171"/>
        <v>0.27821659545436139</v>
      </c>
      <c r="RF160">
        <f t="shared" si="171"/>
        <v>0.25784719631724451</v>
      </c>
      <c r="RG160">
        <f t="shared" si="171"/>
        <v>0.23146154712177081</v>
      </c>
      <c r="RH160">
        <f t="shared" si="171"/>
        <v>0.21286760369883245</v>
      </c>
      <c r="RI160">
        <f t="shared" si="171"/>
        <v>0.19547549312655629</v>
      </c>
      <c r="RJ160">
        <f t="shared" si="171"/>
        <v>0.18160427576244831</v>
      </c>
      <c r="RK160">
        <f t="shared" si="171"/>
        <v>0.16882250213923691</v>
      </c>
      <c r="RL160">
        <f t="shared" si="171"/>
        <v>0.15739822526291802</v>
      </c>
      <c r="RM160">
        <f t="shared" si="171"/>
        <v>0.14914302252154266</v>
      </c>
      <c r="RN160">
        <f t="shared" si="171"/>
        <v>0.14102048497739586</v>
      </c>
      <c r="RO160">
        <f t="shared" si="171"/>
        <v>0.13313989239549881</v>
      </c>
      <c r="RP160">
        <f t="shared" si="171"/>
        <v>0.12836300988527147</v>
      </c>
      <c r="RR160">
        <f t="shared" ref="RR160:RR181" si="172">(119469*RS160+56202)/10^4</f>
        <v>7.4122350000000008</v>
      </c>
      <c r="RS160" s="35">
        <v>0.15</v>
      </c>
      <c r="RT160">
        <f>0.5888*RC160*7+0.4122*RD160*8</f>
        <v>2.1526430901153164</v>
      </c>
    </row>
    <row r="161" spans="461:488" x14ac:dyDescent="0.3">
      <c r="QS161" s="102">
        <f t="shared" si="170"/>
        <v>1.3888119999999999</v>
      </c>
      <c r="QU161">
        <v>3</v>
      </c>
      <c r="QV161" s="35">
        <v>0.2</v>
      </c>
      <c r="QW161">
        <f>AO$51*$QS161*0.087/(QW$155-QW$156*$QV161)</f>
        <v>0</v>
      </c>
      <c r="QX161">
        <f t="shared" ref="QX161:RP161" si="173">AP$51*$QS161*0.087/(QX$155-QX$156*$QV161)</f>
        <v>0</v>
      </c>
      <c r="QY161">
        <f t="shared" si="173"/>
        <v>0</v>
      </c>
      <c r="QZ161">
        <f t="shared" si="173"/>
        <v>0</v>
      </c>
      <c r="RA161">
        <f t="shared" si="173"/>
        <v>0.27203465166837509</v>
      </c>
      <c r="RB161">
        <f t="shared" si="173"/>
        <v>0.30158522692781647</v>
      </c>
      <c r="RC161">
        <f t="shared" si="173"/>
        <v>0.29317927181916342</v>
      </c>
      <c r="RD161">
        <f t="shared" si="173"/>
        <v>0.28863665605413397</v>
      </c>
      <c r="RE161">
        <f t="shared" si="173"/>
        <v>0.28453931343330818</v>
      </c>
      <c r="RF161">
        <f t="shared" si="173"/>
        <v>0.28106513094565483</v>
      </c>
      <c r="RG161">
        <f t="shared" si="173"/>
        <v>0.27490833450887642</v>
      </c>
      <c r="RH161">
        <f t="shared" si="173"/>
        <v>0.25394947643474269</v>
      </c>
      <c r="RI161">
        <f t="shared" si="173"/>
        <v>0.23107731840156984</v>
      </c>
      <c r="RJ161">
        <f t="shared" si="173"/>
        <v>0.21894888258139183</v>
      </c>
      <c r="RK161">
        <f t="shared" si="173"/>
        <v>0.20003816244931852</v>
      </c>
      <c r="RL161">
        <f t="shared" si="173"/>
        <v>0.19063166575847015</v>
      </c>
      <c r="RM161">
        <f t="shared" si="173"/>
        <v>0.17585689474606311</v>
      </c>
      <c r="RN161">
        <f t="shared" si="173"/>
        <v>0.16835560896848573</v>
      </c>
      <c r="RO161">
        <f t="shared" si="173"/>
        <v>0.15990570453121311</v>
      </c>
      <c r="RP161">
        <f t="shared" si="173"/>
        <v>0.15060072823780482</v>
      </c>
      <c r="RR161">
        <f t="shared" si="172"/>
        <v>8.0095799999999997</v>
      </c>
      <c r="RS161" s="35">
        <v>0.2</v>
      </c>
      <c r="RT161">
        <f>0.999*RD161*8+0.001*RE161*9</f>
        <v>2.3093450090055385</v>
      </c>
    </row>
    <row r="162" spans="461:488" x14ac:dyDescent="0.3">
      <c r="QS162" s="102">
        <f t="shared" si="170"/>
        <v>1.29429375</v>
      </c>
      <c r="QU162">
        <v>4</v>
      </c>
      <c r="QV162" s="35">
        <v>0.25</v>
      </c>
      <c r="QW162">
        <f>BI$51*$QS162*0.087/(QW$155-QW$156*$QV162)</f>
        <v>0</v>
      </c>
      <c r="QX162">
        <f t="shared" ref="QX162:RP162" si="174">BJ$51*$QS162*0.087/(QX$155-QX$156*$QV162)</f>
        <v>0</v>
      </c>
      <c r="QY162">
        <f t="shared" si="174"/>
        <v>0</v>
      </c>
      <c r="QZ162">
        <f t="shared" si="174"/>
        <v>0</v>
      </c>
      <c r="RA162">
        <f t="shared" si="174"/>
        <v>0.17936963339198009</v>
      </c>
      <c r="RB162">
        <f t="shared" si="174"/>
        <v>0.28953643898466797</v>
      </c>
      <c r="RC162">
        <f t="shared" si="174"/>
        <v>0.29542083563351063</v>
      </c>
      <c r="RD162">
        <f t="shared" si="174"/>
        <v>0.2870178942528247</v>
      </c>
      <c r="RE162">
        <f t="shared" si="174"/>
        <v>0.28335723310355093</v>
      </c>
      <c r="RF162">
        <f t="shared" si="174"/>
        <v>0.27910275882759111</v>
      </c>
      <c r="RG162">
        <f t="shared" si="174"/>
        <v>0.27447903821327435</v>
      </c>
      <c r="RH162">
        <f t="shared" si="174"/>
        <v>0.27104477004430561</v>
      </c>
      <c r="RI162">
        <f t="shared" si="174"/>
        <v>0.26567654964341064</v>
      </c>
      <c r="RJ162">
        <f t="shared" si="174"/>
        <v>0.24785046849878589</v>
      </c>
      <c r="RK162">
        <f t="shared" si="174"/>
        <v>0.22689979744602504</v>
      </c>
      <c r="RL162">
        <f t="shared" si="174"/>
        <v>0.21540265306005582</v>
      </c>
      <c r="RM162">
        <f t="shared" si="174"/>
        <v>0.20230421965233406</v>
      </c>
      <c r="RN162">
        <f t="shared" si="174"/>
        <v>0.18967849627814365</v>
      </c>
      <c r="RO162">
        <f t="shared" si="174"/>
        <v>0.18040116673218617</v>
      </c>
      <c r="RP162">
        <f t="shared" si="174"/>
        <v>0.17086021463274756</v>
      </c>
      <c r="RR162">
        <f t="shared" si="172"/>
        <v>8.6069250000000004</v>
      </c>
      <c r="RS162" s="35">
        <v>0.25</v>
      </c>
      <c r="RT162">
        <f>0.39*RD162*RD158+0.61*RE162*RE158</f>
        <v>2.4511270398073077</v>
      </c>
    </row>
    <row r="163" spans="461:488" x14ac:dyDescent="0.3">
      <c r="QS163" s="102">
        <f t="shared" si="170"/>
        <v>1.2143270000000002</v>
      </c>
      <c r="QU163">
        <v>5</v>
      </c>
      <c r="QV163" s="35">
        <v>0.3</v>
      </c>
      <c r="QW163">
        <f>CC$51*$QS163*0.087/(QW$155-QW$156*$QV163)</f>
        <v>0</v>
      </c>
      <c r="QX163">
        <f t="shared" ref="QX163:RP163" si="175">CD$51*$QS163*0.087/(QX$155-QX$156*$QV163)</f>
        <v>0</v>
      </c>
      <c r="QY163">
        <f t="shared" si="175"/>
        <v>0</v>
      </c>
      <c r="QZ163">
        <f t="shared" si="175"/>
        <v>0</v>
      </c>
      <c r="RA163">
        <f t="shared" si="175"/>
        <v>0</v>
      </c>
      <c r="RB163">
        <f t="shared" si="175"/>
        <v>0.20607493910760963</v>
      </c>
      <c r="RC163">
        <f t="shared" si="175"/>
        <v>0.29548356986646196</v>
      </c>
      <c r="RD163">
        <f t="shared" si="175"/>
        <v>0.29065433400921564</v>
      </c>
      <c r="RE163">
        <f t="shared" si="175"/>
        <v>0.28488779980886136</v>
      </c>
      <c r="RF163">
        <f t="shared" si="175"/>
        <v>0.27793339695214886</v>
      </c>
      <c r="RG163">
        <f t="shared" si="175"/>
        <v>0.27392005988444101</v>
      </c>
      <c r="RH163">
        <f t="shared" si="175"/>
        <v>0.27061788640000795</v>
      </c>
      <c r="RI163">
        <f t="shared" si="175"/>
        <v>0.26583060162985217</v>
      </c>
      <c r="RJ163">
        <f t="shared" si="175"/>
        <v>0.26104148404396499</v>
      </c>
      <c r="RK163">
        <f t="shared" si="175"/>
        <v>0.25160149403861443</v>
      </c>
      <c r="RL163">
        <f t="shared" si="175"/>
        <v>0.24099180011847274</v>
      </c>
      <c r="RM163">
        <f t="shared" si="175"/>
        <v>0.22457738506137648</v>
      </c>
      <c r="RN163">
        <f t="shared" si="175"/>
        <v>0.2117228808634796</v>
      </c>
      <c r="RO163">
        <f t="shared" si="175"/>
        <v>0.19997334730179023</v>
      </c>
      <c r="RP163">
        <f t="shared" si="175"/>
        <v>0.19126904870131667</v>
      </c>
      <c r="RR163">
        <f t="shared" si="172"/>
        <v>9.2042699999999993</v>
      </c>
      <c r="RS163" s="35">
        <v>0.3</v>
      </c>
      <c r="RT163">
        <f>0.8*RE163*9+0.2*RF163*10</f>
        <v>2.6070589525280998</v>
      </c>
    </row>
    <row r="164" spans="461:488" x14ac:dyDescent="0.3">
      <c r="QS164" s="102">
        <f t="shared" si="170"/>
        <v>1.1695202567000003</v>
      </c>
      <c r="QU164">
        <v>6</v>
      </c>
      <c r="QV164" s="35">
        <v>0.33299999999999996</v>
      </c>
      <c r="QW164">
        <f>CW$51*$QS164*0.087/(QW$155-QW$156*$QV164)</f>
        <v>0</v>
      </c>
      <c r="QX164">
        <f t="shared" ref="QX164:RP164" si="176">CX$51*$QS164*0.087/(QX$155-QX$156*$QV164)</f>
        <v>0</v>
      </c>
      <c r="QY164">
        <f t="shared" si="176"/>
        <v>0</v>
      </c>
      <c r="QZ164">
        <f t="shared" si="176"/>
        <v>0</v>
      </c>
      <c r="RA164">
        <f t="shared" si="176"/>
        <v>0</v>
      </c>
      <c r="RB164">
        <f t="shared" si="176"/>
        <v>0.1808076292455815</v>
      </c>
      <c r="RC164">
        <f t="shared" si="176"/>
        <v>0.26972744746596439</v>
      </c>
      <c r="RD164">
        <f t="shared" si="176"/>
        <v>0.29186410850857991</v>
      </c>
      <c r="RE164">
        <f t="shared" si="176"/>
        <v>0.28668363945772413</v>
      </c>
      <c r="RF164">
        <f t="shared" si="176"/>
        <v>0.28110632353538312</v>
      </c>
      <c r="RG164">
        <f t="shared" si="176"/>
        <v>0.27406928916671552</v>
      </c>
      <c r="RH164">
        <f t="shared" si="176"/>
        <v>0.27089939985364125</v>
      </c>
      <c r="RI164">
        <f t="shared" si="176"/>
        <v>0.26747072320779575</v>
      </c>
      <c r="RJ164">
        <f t="shared" si="176"/>
        <v>0.26400666297412184</v>
      </c>
      <c r="RK164">
        <f t="shared" si="176"/>
        <v>0.25892562768718025</v>
      </c>
      <c r="RL164">
        <f t="shared" si="176"/>
        <v>0.25135670819957001</v>
      </c>
      <c r="RM164">
        <f t="shared" si="176"/>
        <v>0.2387198697946763</v>
      </c>
      <c r="RN164">
        <f t="shared" si="176"/>
        <v>0.22732202637387602</v>
      </c>
      <c r="RO164">
        <f t="shared" si="176"/>
        <v>0.21601331125713444</v>
      </c>
      <c r="RP164">
        <f t="shared" si="176"/>
        <v>0.20575800035008091</v>
      </c>
      <c r="RR164">
        <f t="shared" si="172"/>
        <v>9.5985177000000004</v>
      </c>
      <c r="RS164" s="35">
        <v>0.33299999999999996</v>
      </c>
      <c r="RT164">
        <f>0.4*RE164*9+0.6*RF164*10</f>
        <v>2.7186990432601057</v>
      </c>
    </row>
    <row r="165" spans="461:488" x14ac:dyDescent="0.3">
      <c r="QS165" s="102">
        <f t="shared" si="170"/>
        <v>1.1310521468000001</v>
      </c>
      <c r="QU165">
        <v>7</v>
      </c>
      <c r="QV165" s="35">
        <v>0.36599999999999999</v>
      </c>
      <c r="QW165">
        <f>DQ$51*$QS165*0.087/(QW$155-QW$156*$QV165)</f>
        <v>0</v>
      </c>
      <c r="QX165">
        <f t="shared" ref="QX165:RP165" si="177">DR$51*$QS165*0.087/(QX$155-QX$156*$QV165)</f>
        <v>0</v>
      </c>
      <c r="QY165">
        <f t="shared" si="177"/>
        <v>0</v>
      </c>
      <c r="QZ165">
        <f t="shared" si="177"/>
        <v>0</v>
      </c>
      <c r="RA165">
        <f t="shared" si="177"/>
        <v>0</v>
      </c>
      <c r="RB165">
        <f t="shared" si="177"/>
        <v>0</v>
      </c>
      <c r="RC165">
        <f t="shared" si="177"/>
        <v>0.21777933522266701</v>
      </c>
      <c r="RD165">
        <f t="shared" si="177"/>
        <v>0.27926369825633562</v>
      </c>
      <c r="RE165">
        <f t="shared" si="177"/>
        <v>0.27827800665776625</v>
      </c>
      <c r="RF165">
        <f t="shared" si="177"/>
        <v>0.27189480665164234</v>
      </c>
      <c r="RG165">
        <f t="shared" si="177"/>
        <v>0.26516450129993924</v>
      </c>
      <c r="RH165">
        <f t="shared" si="177"/>
        <v>0.26175492634609865</v>
      </c>
      <c r="RI165">
        <f t="shared" si="177"/>
        <v>0.25967405235154922</v>
      </c>
      <c r="RJ165">
        <f t="shared" si="177"/>
        <v>0.25608004077037538</v>
      </c>
      <c r="RK165">
        <f t="shared" si="177"/>
        <v>0.25070459000317113</v>
      </c>
      <c r="RL165">
        <f t="shared" si="177"/>
        <v>0.24725309985169228</v>
      </c>
      <c r="RM165">
        <f t="shared" si="177"/>
        <v>0.2438542246221298</v>
      </c>
      <c r="RN165">
        <f t="shared" si="177"/>
        <v>0.23075846300262007</v>
      </c>
      <c r="RO165">
        <f t="shared" si="177"/>
        <v>0.22068835516886343</v>
      </c>
      <c r="RP165">
        <f t="shared" si="177"/>
        <v>0.2086110412137695</v>
      </c>
      <c r="RR165">
        <f t="shared" si="172"/>
        <v>9.9927654000000015</v>
      </c>
      <c r="RS165" s="35">
        <v>0.36599999999999999</v>
      </c>
      <c r="RT165">
        <f>0.01*RE165*9+0.99*RF165*10</f>
        <v>2.7168036064504579</v>
      </c>
    </row>
    <row r="166" spans="461:488" x14ac:dyDescent="0.3">
      <c r="QS166" s="102">
        <f t="shared" si="170"/>
        <v>1.0980479999999999</v>
      </c>
      <c r="QU166">
        <v>8</v>
      </c>
      <c r="QV166" s="35">
        <v>0.4</v>
      </c>
      <c r="QW166">
        <f>EK$51*$QS166*0.087/(QW$155-QW$156*$QV166)</f>
        <v>0</v>
      </c>
      <c r="QX166">
        <f t="shared" ref="QX166:RP166" si="178">EL$51*$QS166*0.087/(QX$155-QX$156*$QV166)</f>
        <v>0</v>
      </c>
      <c r="QY166">
        <f t="shared" si="178"/>
        <v>0</v>
      </c>
      <c r="QZ166">
        <f t="shared" si="178"/>
        <v>0</v>
      </c>
      <c r="RA166">
        <f t="shared" si="178"/>
        <v>0</v>
      </c>
      <c r="RB166">
        <f t="shared" si="178"/>
        <v>0</v>
      </c>
      <c r="RC166">
        <f t="shared" si="178"/>
        <v>0.19221113042600171</v>
      </c>
      <c r="RD166">
        <f t="shared" si="178"/>
        <v>0.26481511409896946</v>
      </c>
      <c r="RE166">
        <f t="shared" si="178"/>
        <v>0.27143961612993078</v>
      </c>
      <c r="RF166">
        <f t="shared" si="178"/>
        <v>0.26636459578886279</v>
      </c>
      <c r="RG166">
        <f t="shared" si="178"/>
        <v>0.26253377131341726</v>
      </c>
      <c r="RH166">
        <f t="shared" si="178"/>
        <v>0.25669777490386281</v>
      </c>
      <c r="RI166">
        <f t="shared" si="178"/>
        <v>0.25562331043350334</v>
      </c>
      <c r="RJ166">
        <f t="shared" si="178"/>
        <v>0.25116511353164311</v>
      </c>
      <c r="RK166">
        <f t="shared" si="178"/>
        <v>0.24486498931414905</v>
      </c>
      <c r="RL166">
        <f t="shared" si="178"/>
        <v>0.24511393618810703</v>
      </c>
      <c r="RM166">
        <f t="shared" si="178"/>
        <v>0.24146890277308553</v>
      </c>
      <c r="RN166">
        <f t="shared" si="178"/>
        <v>0.23513223013453277</v>
      </c>
      <c r="RO166">
        <f t="shared" si="178"/>
        <v>0.22519333888925933</v>
      </c>
      <c r="RP166">
        <f t="shared" si="178"/>
        <v>0.21426321010902333</v>
      </c>
      <c r="RR166">
        <f t="shared" si="172"/>
        <v>10.398960000000001</v>
      </c>
      <c r="RS166" s="35">
        <v>0.4</v>
      </c>
      <c r="RT166">
        <f>0.6*RF166*10+0.4*RG166*11</f>
        <v>2.7533361685122126</v>
      </c>
    </row>
    <row r="167" spans="461:488" x14ac:dyDescent="0.3">
      <c r="QS167" s="102">
        <f t="shared" si="170"/>
        <v>1.0724492367</v>
      </c>
      <c r="QU167">
        <v>9</v>
      </c>
      <c r="QV167" s="35">
        <v>0.43300000000000005</v>
      </c>
      <c r="QW167">
        <f>FE$51*$QS167*0.087/(QW$155-QW$156*$QV167)</f>
        <v>0</v>
      </c>
      <c r="QX167">
        <f t="shared" ref="QX167:RP167" si="179">FF$51*$QS167*0.087/(QX$155-QX$156*$QV167)</f>
        <v>0</v>
      </c>
      <c r="QY167">
        <f t="shared" si="179"/>
        <v>0</v>
      </c>
      <c r="QZ167">
        <f t="shared" si="179"/>
        <v>0</v>
      </c>
      <c r="RA167">
        <f t="shared" si="179"/>
        <v>0</v>
      </c>
      <c r="RB167">
        <f t="shared" si="179"/>
        <v>0</v>
      </c>
      <c r="RC167">
        <f t="shared" si="179"/>
        <v>0.15300792562444426</v>
      </c>
      <c r="RD167">
        <f t="shared" si="179"/>
        <v>0.23188359587267765</v>
      </c>
      <c r="RE167">
        <f t="shared" si="179"/>
        <v>0.26705611806969298</v>
      </c>
      <c r="RF167">
        <f t="shared" si="179"/>
        <v>0.26321912537536085</v>
      </c>
      <c r="RG167">
        <f t="shared" si="179"/>
        <v>0.25935151518330318</v>
      </c>
      <c r="RH167">
        <f t="shared" si="179"/>
        <v>0.25465848894304088</v>
      </c>
      <c r="RI167">
        <f t="shared" si="179"/>
        <v>0.25110364206779329</v>
      </c>
      <c r="RJ167">
        <f t="shared" si="179"/>
        <v>0.24824856285094105</v>
      </c>
      <c r="RK167">
        <f t="shared" si="179"/>
        <v>0.24193777795825447</v>
      </c>
      <c r="RL167">
        <f t="shared" si="179"/>
        <v>0.24054378331242782</v>
      </c>
      <c r="RM167">
        <f t="shared" si="179"/>
        <v>0.23929898076720463</v>
      </c>
      <c r="RN167">
        <f t="shared" si="179"/>
        <v>0.23599368084535421</v>
      </c>
      <c r="RO167">
        <f t="shared" si="179"/>
        <v>0.23098725098688044</v>
      </c>
      <c r="RP167">
        <f t="shared" si="179"/>
        <v>0.22244463430004435</v>
      </c>
      <c r="RR167">
        <f t="shared" si="172"/>
        <v>10.7932077</v>
      </c>
      <c r="RS167" s="35">
        <v>0.43300000000000005</v>
      </c>
      <c r="RT167">
        <f>0.21*RF167*10+0.79*RG167*11</f>
        <v>2.8065248302311625</v>
      </c>
    </row>
    <row r="168" spans="461:488" x14ac:dyDescent="0.3">
      <c r="QS168" s="102">
        <f t="shared" si="170"/>
        <v>1.0531891068000001</v>
      </c>
      <c r="QU168">
        <v>10</v>
      </c>
      <c r="QV168" s="35">
        <v>0.46600000000000008</v>
      </c>
      <c r="QW168">
        <f>FY$51*$QS168*0.087/(QW$155-QW$156*$QV168)</f>
        <v>0</v>
      </c>
      <c r="QX168">
        <f t="shared" ref="QX168:RP168" si="180">FZ$51*$QS168*0.087/(QX$155-QX$156*$QV168)</f>
        <v>0</v>
      </c>
      <c r="QY168">
        <f t="shared" si="180"/>
        <v>0</v>
      </c>
      <c r="QZ168">
        <f t="shared" si="180"/>
        <v>0</v>
      </c>
      <c r="RA168">
        <f t="shared" si="180"/>
        <v>0</v>
      </c>
      <c r="RB168">
        <f t="shared" si="180"/>
        <v>0</v>
      </c>
      <c r="RC168">
        <f t="shared" si="180"/>
        <v>0</v>
      </c>
      <c r="RD168">
        <f t="shared" si="180"/>
        <v>0.17521691823527932</v>
      </c>
      <c r="RE168">
        <f t="shared" si="180"/>
        <v>0.25042776581369625</v>
      </c>
      <c r="RF168">
        <f t="shared" si="180"/>
        <v>0.25437062839938296</v>
      </c>
      <c r="RG168">
        <f t="shared" si="180"/>
        <v>0.24980753983596315</v>
      </c>
      <c r="RH168">
        <f t="shared" si="180"/>
        <v>0.24652976251906036</v>
      </c>
      <c r="RI168">
        <f t="shared" si="180"/>
        <v>0.24144701506689767</v>
      </c>
      <c r="RJ168">
        <f t="shared" si="180"/>
        <v>0.23997862322438879</v>
      </c>
      <c r="RK168">
        <f t="shared" si="180"/>
        <v>0.23672319656638802</v>
      </c>
      <c r="RL168">
        <f t="shared" si="180"/>
        <v>0.23429495405971487</v>
      </c>
      <c r="RM168">
        <f t="shared" si="180"/>
        <v>0.23135292514501218</v>
      </c>
      <c r="RN168">
        <f t="shared" si="180"/>
        <v>0.22979981066231997</v>
      </c>
      <c r="RO168">
        <f t="shared" si="180"/>
        <v>0.22889047947110527</v>
      </c>
      <c r="RP168">
        <f t="shared" si="180"/>
        <v>0.22125898821764908</v>
      </c>
      <c r="RR168">
        <f t="shared" si="172"/>
        <v>11.187455400000001</v>
      </c>
      <c r="RS168" s="35">
        <v>0.46600000000000008</v>
      </c>
      <c r="RT168">
        <f>0.81*RG168*11+0.19*RH168*12</f>
        <v>2.7878730384818895</v>
      </c>
    </row>
    <row r="169" spans="461:488" x14ac:dyDescent="0.3">
      <c r="QS169" s="102">
        <f t="shared" si="170"/>
        <v>1.0399750000000001</v>
      </c>
      <c r="QU169">
        <v>11</v>
      </c>
      <c r="QV169" s="35">
        <v>0.5</v>
      </c>
      <c r="QW169">
        <f>GS$51*$QS169*0.087/(QW$155-QW$156*$QV169)</f>
        <v>0</v>
      </c>
      <c r="QX169">
        <f t="shared" ref="QX169:RP169" si="181">GT$51*$QS169*0.087/(QX$155-QX$156*$QV169)</f>
        <v>0</v>
      </c>
      <c r="QY169">
        <f t="shared" si="181"/>
        <v>0</v>
      </c>
      <c r="QZ169">
        <f t="shared" si="181"/>
        <v>0</v>
      </c>
      <c r="RA169">
        <f t="shared" si="181"/>
        <v>0</v>
      </c>
      <c r="RB169">
        <f t="shared" si="181"/>
        <v>0</v>
      </c>
      <c r="RC169">
        <f t="shared" si="181"/>
        <v>0</v>
      </c>
      <c r="RD169">
        <f t="shared" si="181"/>
        <v>0.17058744483363869</v>
      </c>
      <c r="RE169">
        <f t="shared" si="181"/>
        <v>0.23041592454446874</v>
      </c>
      <c r="RF169">
        <f t="shared" si="181"/>
        <v>0.25421912582977058</v>
      </c>
      <c r="RG169">
        <f t="shared" si="181"/>
        <v>0.24971666796784284</v>
      </c>
      <c r="RH169">
        <f t="shared" si="181"/>
        <v>0.24530574417171083</v>
      </c>
      <c r="RI169">
        <f t="shared" si="181"/>
        <v>0.2419353693438023</v>
      </c>
      <c r="RJ169">
        <f t="shared" si="181"/>
        <v>0.23971852361099386</v>
      </c>
      <c r="RK169">
        <f t="shared" si="181"/>
        <v>0.23581855268138202</v>
      </c>
      <c r="RL169">
        <f t="shared" si="181"/>
        <v>0.23260619666278168</v>
      </c>
      <c r="RM169">
        <f t="shared" si="181"/>
        <v>0.23218677191573625</v>
      </c>
      <c r="RN169">
        <f t="shared" si="181"/>
        <v>0.2298864776790053</v>
      </c>
      <c r="RO169">
        <f t="shared" si="181"/>
        <v>0.22919993947705694</v>
      </c>
      <c r="RP169">
        <f t="shared" si="181"/>
        <v>0.22781072408874525</v>
      </c>
      <c r="RR169">
        <f t="shared" si="172"/>
        <v>11.59365</v>
      </c>
      <c r="RS169" s="35">
        <v>0.5</v>
      </c>
      <c r="RT169">
        <f>0.41*RG169*11+0.59*RH169*12</f>
        <v>2.8629868412706836</v>
      </c>
    </row>
    <row r="170" spans="461:488" x14ac:dyDescent="0.3">
      <c r="QS170" s="102">
        <f t="shared" si="170"/>
        <v>1.0335842167</v>
      </c>
      <c r="QU170">
        <v>12</v>
      </c>
      <c r="QV170" s="35">
        <v>0.53300000000000003</v>
      </c>
      <c r="QW170">
        <f>HM$51*$QS170*0.087/(QW$155-QW$156*$QV170)</f>
        <v>0</v>
      </c>
      <c r="QX170">
        <f t="shared" ref="QX170:RP170" si="182">HN$51*$QS170*0.087/(QX$155-QX$156*$QV170)</f>
        <v>0</v>
      </c>
      <c r="QY170">
        <f t="shared" si="182"/>
        <v>0</v>
      </c>
      <c r="QZ170">
        <f t="shared" si="182"/>
        <v>0</v>
      </c>
      <c r="RA170">
        <f t="shared" si="182"/>
        <v>0</v>
      </c>
      <c r="RB170">
        <f t="shared" si="182"/>
        <v>0</v>
      </c>
      <c r="RC170">
        <f t="shared" si="182"/>
        <v>0</v>
      </c>
      <c r="RD170">
        <f t="shared" si="182"/>
        <v>0.12779791913609787</v>
      </c>
      <c r="RE170">
        <f t="shared" si="182"/>
        <v>0.19424265014175737</v>
      </c>
      <c r="RF170">
        <f t="shared" si="182"/>
        <v>0.24901286839644862</v>
      </c>
      <c r="RG170">
        <f t="shared" si="182"/>
        <v>0.25024982459240558</v>
      </c>
      <c r="RH170">
        <f t="shared" si="182"/>
        <v>0.247525607840345</v>
      </c>
      <c r="RI170">
        <f t="shared" si="182"/>
        <v>0.24338996531732598</v>
      </c>
      <c r="RJ170">
        <f t="shared" si="182"/>
        <v>0.23918529369738645</v>
      </c>
      <c r="RK170">
        <f t="shared" si="182"/>
        <v>0.2350046958686296</v>
      </c>
      <c r="RL170">
        <f t="shared" si="182"/>
        <v>0.23117048057921519</v>
      </c>
      <c r="RM170">
        <f t="shared" si="182"/>
        <v>0.23077406781782875</v>
      </c>
      <c r="RN170">
        <f t="shared" si="182"/>
        <v>0.22927999826493953</v>
      </c>
      <c r="RO170">
        <f t="shared" si="182"/>
        <v>0.22740732172256367</v>
      </c>
      <c r="RP170">
        <f t="shared" si="182"/>
        <v>0.22673396645310201</v>
      </c>
      <c r="RR170">
        <f t="shared" si="172"/>
        <v>11.987897700000001</v>
      </c>
      <c r="RS170" s="35">
        <v>0.53300000000000003</v>
      </c>
      <c r="RT170">
        <f>0.01*RG170*11+0.99*RH170*12</f>
        <v>2.968131701848463</v>
      </c>
    </row>
    <row r="171" spans="461:488" x14ac:dyDescent="0.3">
      <c r="QS171" s="102">
        <f t="shared" si="170"/>
        <v>1.0335320667999999</v>
      </c>
      <c r="QU171">
        <v>13</v>
      </c>
      <c r="QV171" s="35">
        <v>0.56600000000000006</v>
      </c>
      <c r="QW171">
        <f>IG$51*$QS171*0.087/(QW$155-QW$156*$QV171)</f>
        <v>0</v>
      </c>
      <c r="QX171">
        <f t="shared" ref="QX171:RP171" si="183">IH$51*$QS171*0.087/(QX$155-QX$156*$QV171)</f>
        <v>0</v>
      </c>
      <c r="QY171">
        <f t="shared" si="183"/>
        <v>0</v>
      </c>
      <c r="QZ171">
        <f t="shared" si="183"/>
        <v>0</v>
      </c>
      <c r="RA171">
        <f t="shared" si="183"/>
        <v>0</v>
      </c>
      <c r="RB171">
        <f t="shared" si="183"/>
        <v>0</v>
      </c>
      <c r="RC171">
        <f t="shared" si="183"/>
        <v>0</v>
      </c>
      <c r="RD171">
        <f t="shared" si="183"/>
        <v>0</v>
      </c>
      <c r="RE171">
        <f t="shared" si="183"/>
        <v>0.16414268134033272</v>
      </c>
      <c r="RF171">
        <f t="shared" si="183"/>
        <v>0.22023337380217486</v>
      </c>
      <c r="RG171">
        <f t="shared" si="183"/>
        <v>0.24312843076918902</v>
      </c>
      <c r="RH171">
        <f t="shared" si="183"/>
        <v>0.2388742976071592</v>
      </c>
      <c r="RI171">
        <f t="shared" si="183"/>
        <v>0.23850509115168</v>
      </c>
      <c r="RJ171">
        <f t="shared" si="183"/>
        <v>0.23505003305634256</v>
      </c>
      <c r="RK171">
        <f t="shared" si="183"/>
        <v>0.23156526263719213</v>
      </c>
      <c r="RL171">
        <f t="shared" si="183"/>
        <v>0.2286379694265735</v>
      </c>
      <c r="RM171">
        <f t="shared" si="183"/>
        <v>0.22766566663784449</v>
      </c>
      <c r="RN171">
        <f t="shared" si="183"/>
        <v>0.22546945789808309</v>
      </c>
      <c r="RO171">
        <f t="shared" si="183"/>
        <v>0.22391863020802646</v>
      </c>
      <c r="RP171">
        <f t="shared" si="183"/>
        <v>0.22421465122154599</v>
      </c>
      <c r="RR171">
        <f t="shared" si="172"/>
        <v>12.382145400000001</v>
      </c>
      <c r="RS171" s="35">
        <v>0.56600000000000006</v>
      </c>
      <c r="RT171">
        <f>0.62*RH171*12+0.38*RI171*13</f>
        <v>2.9554399244865639</v>
      </c>
    </row>
    <row r="172" spans="461:488" x14ac:dyDescent="0.3">
      <c r="QS172" s="102">
        <f t="shared" si="170"/>
        <v>1.040108</v>
      </c>
      <c r="QU172">
        <v>14</v>
      </c>
      <c r="QV172" s="35">
        <v>0.6</v>
      </c>
      <c r="QW172">
        <f>JA$51*$QS172*0.087/(QW$155-QW$156*$QV172)</f>
        <v>0</v>
      </c>
      <c r="QX172">
        <f t="shared" ref="QX172:RP172" si="184">JB$51*$QS172*0.087/(QX$155-QX$156*$QV172)</f>
        <v>0</v>
      </c>
      <c r="QY172">
        <f t="shared" si="184"/>
        <v>0</v>
      </c>
      <c r="QZ172">
        <f t="shared" si="184"/>
        <v>0</v>
      </c>
      <c r="RA172">
        <f t="shared" si="184"/>
        <v>0</v>
      </c>
      <c r="RB172">
        <f t="shared" si="184"/>
        <v>0</v>
      </c>
      <c r="RC172">
        <f t="shared" si="184"/>
        <v>0</v>
      </c>
      <c r="RD172">
        <f t="shared" si="184"/>
        <v>0</v>
      </c>
      <c r="RE172">
        <f t="shared" si="184"/>
        <v>0.13892211810425742</v>
      </c>
      <c r="RF172">
        <f t="shared" si="184"/>
        <v>0.20061151552464107</v>
      </c>
      <c r="RG172">
        <f t="shared" si="184"/>
        <v>0.24087266863364654</v>
      </c>
      <c r="RH172">
        <f t="shared" si="184"/>
        <v>0.24393763128648707</v>
      </c>
      <c r="RI172">
        <f t="shared" si="184"/>
        <v>0.24354034386032494</v>
      </c>
      <c r="RJ172">
        <f t="shared" si="184"/>
        <v>0.24013775118832542</v>
      </c>
      <c r="RK172">
        <f t="shared" si="184"/>
        <v>0.23355410952712316</v>
      </c>
      <c r="RL172">
        <f t="shared" si="184"/>
        <v>0.23348188172934678</v>
      </c>
      <c r="RM172">
        <f t="shared" si="184"/>
        <v>0.22982456888592395</v>
      </c>
      <c r="RN172">
        <f t="shared" si="184"/>
        <v>0.22818149479856881</v>
      </c>
      <c r="RO172">
        <f t="shared" si="184"/>
        <v>0.2276795482576007</v>
      </c>
      <c r="RP172">
        <f t="shared" si="184"/>
        <v>0.22650146641148056</v>
      </c>
      <c r="RR172">
        <f t="shared" si="172"/>
        <v>12.78834</v>
      </c>
      <c r="RS172" s="35">
        <v>0.6</v>
      </c>
      <c r="RT172">
        <f>0.21*RH172*12+0.79*RI172*13</f>
        <v>3.1158821622874848</v>
      </c>
    </row>
    <row r="173" spans="461:488" x14ac:dyDescent="0.3">
      <c r="QS173" s="102">
        <f t="shared" si="170"/>
        <v>1.0529251966999997</v>
      </c>
      <c r="QU173">
        <v>15</v>
      </c>
      <c r="QV173" s="35">
        <v>0.63300000000000001</v>
      </c>
      <c r="QW173">
        <f>JU$51*$QS173*0.087/(QW$155-QW$156*$QV173)</f>
        <v>0</v>
      </c>
      <c r="QX173">
        <f t="shared" ref="QX173:RP173" si="185">JV$51*$QS173*0.087/(QX$155-QX$156*$QV173)</f>
        <v>0</v>
      </c>
      <c r="QY173">
        <f t="shared" si="185"/>
        <v>0</v>
      </c>
      <c r="QZ173">
        <f t="shared" si="185"/>
        <v>0</v>
      </c>
      <c r="RA173">
        <f t="shared" si="185"/>
        <v>0</v>
      </c>
      <c r="RB173">
        <f t="shared" si="185"/>
        <v>0</v>
      </c>
      <c r="RC173">
        <f t="shared" si="185"/>
        <v>0</v>
      </c>
      <c r="RD173">
        <f t="shared" si="185"/>
        <v>0</v>
      </c>
      <c r="RE173">
        <f t="shared" si="185"/>
        <v>0</v>
      </c>
      <c r="RF173">
        <f t="shared" si="185"/>
        <v>0.18446539018484431</v>
      </c>
      <c r="RG173">
        <f t="shared" si="185"/>
        <v>0.23033211552585517</v>
      </c>
      <c r="RH173">
        <f t="shared" si="185"/>
        <v>0.24920289256405304</v>
      </c>
      <c r="RI173">
        <f t="shared" si="185"/>
        <v>0.24734063075371476</v>
      </c>
      <c r="RJ173">
        <f t="shared" si="185"/>
        <v>0.24375520641756276</v>
      </c>
      <c r="RK173">
        <f t="shared" si="185"/>
        <v>0.23805445806933914</v>
      </c>
      <c r="RL173">
        <f t="shared" si="185"/>
        <v>0.23510339026492189</v>
      </c>
      <c r="RM173">
        <f t="shared" si="185"/>
        <v>0.23205957788409523</v>
      </c>
      <c r="RN173">
        <f t="shared" si="185"/>
        <v>0.23216657939299437</v>
      </c>
      <c r="RO173">
        <f t="shared" si="185"/>
        <v>0.23058894980076791</v>
      </c>
      <c r="RP173">
        <f t="shared" si="185"/>
        <v>0.22808387569406791</v>
      </c>
      <c r="RR173">
        <f t="shared" si="172"/>
        <v>13.182587700000001</v>
      </c>
      <c r="RS173" s="35">
        <v>0.63300000000000001</v>
      </c>
      <c r="RT173">
        <f>0.82*RI173*13+0.18*RJ173*14</f>
        <v>3.2509142440068572</v>
      </c>
    </row>
    <row r="174" spans="461:488" x14ac:dyDescent="0.3">
      <c r="QS174" s="102">
        <f t="shared" si="170"/>
        <v>1.0720810268000001</v>
      </c>
      <c r="QU174">
        <v>16</v>
      </c>
      <c r="QV174" s="35">
        <v>0.66600000000000004</v>
      </c>
      <c r="QW174">
        <f>KO$51*$QS174*0.087/(QW$155-QW$156*$QV174)</f>
        <v>0</v>
      </c>
      <c r="QX174">
        <f t="shared" ref="QX174:RP174" si="186">KP$51*$QS174*0.087/(QX$155-QX$156*$QV174)</f>
        <v>0</v>
      </c>
      <c r="QY174">
        <f t="shared" si="186"/>
        <v>0</v>
      </c>
      <c r="QZ174">
        <f t="shared" si="186"/>
        <v>0</v>
      </c>
      <c r="RA174">
        <f t="shared" si="186"/>
        <v>0</v>
      </c>
      <c r="RB174">
        <f t="shared" si="186"/>
        <v>0</v>
      </c>
      <c r="RC174">
        <f t="shared" si="186"/>
        <v>0</v>
      </c>
      <c r="RD174">
        <f t="shared" si="186"/>
        <v>0</v>
      </c>
      <c r="RE174">
        <f t="shared" si="186"/>
        <v>0</v>
      </c>
      <c r="RF174">
        <f t="shared" si="186"/>
        <v>0.13962958431236511</v>
      </c>
      <c r="RG174">
        <f t="shared" si="186"/>
        <v>0.19834487259185202</v>
      </c>
      <c r="RH174">
        <f t="shared" si="186"/>
        <v>0.24246550917529303</v>
      </c>
      <c r="RI174">
        <f t="shared" si="186"/>
        <v>0.24290860062683964</v>
      </c>
      <c r="RJ174">
        <f t="shared" si="186"/>
        <v>0.2406605305404779</v>
      </c>
      <c r="RK174">
        <f t="shared" si="186"/>
        <v>0.23554536546403437</v>
      </c>
      <c r="RL174">
        <f t="shared" si="186"/>
        <v>0.23644663232554261</v>
      </c>
      <c r="RM174">
        <f t="shared" si="186"/>
        <v>0.23206430346673876</v>
      </c>
      <c r="RN174">
        <f t="shared" si="186"/>
        <v>0.23182435190460951</v>
      </c>
      <c r="RO174">
        <f t="shared" si="186"/>
        <v>0.23157382298987414</v>
      </c>
      <c r="RP174">
        <f t="shared" si="186"/>
        <v>0.22944277630348792</v>
      </c>
      <c r="RR174">
        <f t="shared" si="172"/>
        <v>13.576835399999998</v>
      </c>
      <c r="RS174" s="35">
        <v>0.66600000000000004</v>
      </c>
      <c r="RT174">
        <f>0.42*RI174*13+0.58*RJ174*14</f>
        <v>3.2804444674112245</v>
      </c>
    </row>
    <row r="175" spans="461:488" x14ac:dyDescent="0.3">
      <c r="QS175" s="102">
        <f t="shared" si="170"/>
        <v>1.0984470000000002</v>
      </c>
      <c r="QU175">
        <v>17</v>
      </c>
      <c r="QV175" s="35">
        <v>0.7</v>
      </c>
      <c r="QW175">
        <f>LI$51*$QS175*0.087/(QW$155-QW$156*$QV175)</f>
        <v>0</v>
      </c>
      <c r="QX175">
        <f t="shared" ref="QX175:RP175" si="187">LJ$51*$QS175*0.087/(QX$155-QX$156*$QV175)</f>
        <v>0</v>
      </c>
      <c r="QY175">
        <f t="shared" si="187"/>
        <v>0</v>
      </c>
      <c r="QZ175">
        <f t="shared" si="187"/>
        <v>0</v>
      </c>
      <c r="RA175">
        <f t="shared" si="187"/>
        <v>0</v>
      </c>
      <c r="RB175">
        <f t="shared" si="187"/>
        <v>0</v>
      </c>
      <c r="RC175">
        <f t="shared" si="187"/>
        <v>0</v>
      </c>
      <c r="RD175">
        <f t="shared" si="187"/>
        <v>0</v>
      </c>
      <c r="RE175">
        <f t="shared" si="187"/>
        <v>0</v>
      </c>
      <c r="RF175">
        <f t="shared" si="187"/>
        <v>0</v>
      </c>
      <c r="RG175">
        <f t="shared" si="187"/>
        <v>0.17945538847593831</v>
      </c>
      <c r="RH175">
        <f t="shared" si="187"/>
        <v>0.21326676114435264</v>
      </c>
      <c r="RI175">
        <f t="shared" si="187"/>
        <v>0.24472485604895253</v>
      </c>
      <c r="RJ175">
        <f t="shared" si="187"/>
        <v>0.24777079006098973</v>
      </c>
      <c r="RK175">
        <f t="shared" si="187"/>
        <v>0.24040893677910927</v>
      </c>
      <c r="RL175">
        <f t="shared" si="187"/>
        <v>0.2375217861897628</v>
      </c>
      <c r="RM175">
        <f t="shared" si="187"/>
        <v>0.24023831970886042</v>
      </c>
      <c r="RN175">
        <f t="shared" si="187"/>
        <v>0.23616735414118648</v>
      </c>
      <c r="RO175">
        <f t="shared" si="187"/>
        <v>0.23264956602966377</v>
      </c>
      <c r="RP175">
        <f t="shared" si="187"/>
        <v>0.23092125754906537</v>
      </c>
      <c r="RR175">
        <f t="shared" si="172"/>
        <v>13.983029999999999</v>
      </c>
      <c r="RS175" s="35">
        <v>0.7</v>
      </c>
      <c r="RT175">
        <f>0.02*RI175*13+0.98*RJ175*14</f>
        <v>3.4630437022095069</v>
      </c>
    </row>
    <row r="176" spans="461:488" x14ac:dyDescent="0.3">
      <c r="QS176" s="102">
        <f t="shared" si="170"/>
        <v>1.1304721766999999</v>
      </c>
      <c r="QU176">
        <v>18</v>
      </c>
      <c r="QV176" s="35">
        <v>0.73299999999999998</v>
      </c>
      <c r="QW176">
        <f>MC$51*$QS176*0.087/(QW$155-QW$156*$QV176)</f>
        <v>0</v>
      </c>
      <c r="QX176">
        <f t="shared" ref="QX176:RP176" si="188">MD$51*$QS176*0.087/(QX$155-QX$156*$QV176)</f>
        <v>0</v>
      </c>
      <c r="QY176">
        <f t="shared" si="188"/>
        <v>0</v>
      </c>
      <c r="QZ176">
        <f t="shared" si="188"/>
        <v>0</v>
      </c>
      <c r="RA176">
        <f t="shared" si="188"/>
        <v>0</v>
      </c>
      <c r="RB176">
        <f t="shared" si="188"/>
        <v>0</v>
      </c>
      <c r="RC176">
        <f t="shared" si="188"/>
        <v>0</v>
      </c>
      <c r="RD176">
        <f t="shared" si="188"/>
        <v>0</v>
      </c>
      <c r="RE176">
        <f t="shared" si="188"/>
        <v>0</v>
      </c>
      <c r="RF176">
        <f t="shared" si="188"/>
        <v>0</v>
      </c>
      <c r="RG176">
        <f t="shared" si="188"/>
        <v>0.13113379942802073</v>
      </c>
      <c r="RH176">
        <f t="shared" si="188"/>
        <v>0.17266572629460228</v>
      </c>
      <c r="RI176">
        <f t="shared" si="188"/>
        <v>0.22685447000078121</v>
      </c>
      <c r="RJ176">
        <f t="shared" si="188"/>
        <v>0.25100114078303204</v>
      </c>
      <c r="RK176">
        <f t="shared" si="188"/>
        <v>0.2443528640553925</v>
      </c>
      <c r="RL176">
        <f t="shared" si="188"/>
        <v>0.2415925107134676</v>
      </c>
      <c r="RM176">
        <f t="shared" si="188"/>
        <v>0.23875684265597863</v>
      </c>
      <c r="RN176">
        <f t="shared" si="188"/>
        <v>0.23776191938328556</v>
      </c>
      <c r="RO176">
        <f t="shared" si="188"/>
        <v>0.23631095165048954</v>
      </c>
      <c r="RP176">
        <f t="shared" si="188"/>
        <v>0.2351731507808367</v>
      </c>
      <c r="RR176">
        <f t="shared" si="172"/>
        <v>14.3772777</v>
      </c>
      <c r="RS176" s="35">
        <v>0.73299999999999998</v>
      </c>
      <c r="RT176">
        <f>0.62*RJ176*14+0.38*RK176*15</f>
        <v>3.5715012271124555</v>
      </c>
    </row>
    <row r="177" spans="461:488" x14ac:dyDescent="0.3">
      <c r="QS177" s="102">
        <f t="shared" si="170"/>
        <v>1.1688359868000002</v>
      </c>
      <c r="QU177">
        <v>19</v>
      </c>
      <c r="QV177" s="35">
        <v>0.76600000000000001</v>
      </c>
      <c r="QW177">
        <f>MW$51*$QS177*0.087/(QW$155-QW$156*$QV177)</f>
        <v>0</v>
      </c>
      <c r="QX177">
        <f t="shared" ref="QX177:RP177" si="189">MX$51*$QS177*0.087/(QX$155-QX$156*$QV177)</f>
        <v>0</v>
      </c>
      <c r="QY177">
        <f t="shared" si="189"/>
        <v>0</v>
      </c>
      <c r="QZ177">
        <f t="shared" si="189"/>
        <v>0</v>
      </c>
      <c r="RA177">
        <f t="shared" si="189"/>
        <v>0</v>
      </c>
      <c r="RB177">
        <f t="shared" si="189"/>
        <v>0</v>
      </c>
      <c r="RC177">
        <f t="shared" si="189"/>
        <v>0</v>
      </c>
      <c r="RD177">
        <f t="shared" si="189"/>
        <v>0</v>
      </c>
      <c r="RE177">
        <f t="shared" si="189"/>
        <v>0</v>
      </c>
      <c r="RF177">
        <f t="shared" si="189"/>
        <v>0</v>
      </c>
      <c r="RG177">
        <f t="shared" si="189"/>
        <v>0</v>
      </c>
      <c r="RH177">
        <f t="shared" si="189"/>
        <v>0.13872464744945628</v>
      </c>
      <c r="RI177">
        <f t="shared" si="189"/>
        <v>0.17404388688336914</v>
      </c>
      <c r="RJ177">
        <f t="shared" si="189"/>
        <v>0.22528107990676666</v>
      </c>
      <c r="RK177">
        <f t="shared" si="189"/>
        <v>0.24014745612441779</v>
      </c>
      <c r="RL177">
        <f t="shared" si="189"/>
        <v>0.24036703423794079</v>
      </c>
      <c r="RM177">
        <f t="shared" si="189"/>
        <v>0.23893209651210051</v>
      </c>
      <c r="RN177">
        <f t="shared" si="189"/>
        <v>0.23904370559055019</v>
      </c>
      <c r="RO177">
        <f t="shared" si="189"/>
        <v>0.23647100918479499</v>
      </c>
      <c r="RP177">
        <f t="shared" si="189"/>
        <v>0.23654279335946765</v>
      </c>
      <c r="RR177">
        <f t="shared" si="172"/>
        <v>14.771525400000002</v>
      </c>
      <c r="RS177" s="35">
        <v>0.76600000000000001</v>
      </c>
      <c r="RT177">
        <f>0.23*RJ177*14+0.77*RK177*15</f>
        <v>3.499108195536814</v>
      </c>
    </row>
    <row r="178" spans="461:488" x14ac:dyDescent="0.3">
      <c r="QS178" s="102">
        <f t="shared" si="170"/>
        <v>1.2149919999999998</v>
      </c>
      <c r="QU178">
        <v>20</v>
      </c>
      <c r="QV178" s="35">
        <v>0.8</v>
      </c>
      <c r="QW178">
        <f>NQ$51*$QS178*0.087/(QW$155-QW$156*$QV178)</f>
        <v>0</v>
      </c>
      <c r="QX178">
        <f t="shared" ref="QX178:RP178" si="190">NR$51*$QS178*0.087/(QX$155-QX$156*$QV178)</f>
        <v>0</v>
      </c>
      <c r="QY178">
        <f t="shared" si="190"/>
        <v>0</v>
      </c>
      <c r="QZ178">
        <f t="shared" si="190"/>
        <v>0</v>
      </c>
      <c r="RA178">
        <f t="shared" si="190"/>
        <v>0</v>
      </c>
      <c r="RB178">
        <f t="shared" si="190"/>
        <v>0</v>
      </c>
      <c r="RC178">
        <f t="shared" si="190"/>
        <v>0</v>
      </c>
      <c r="RD178">
        <f t="shared" si="190"/>
        <v>0</v>
      </c>
      <c r="RE178">
        <f t="shared" si="190"/>
        <v>0</v>
      </c>
      <c r="RF178">
        <f t="shared" si="190"/>
        <v>0</v>
      </c>
      <c r="RG178">
        <f t="shared" si="190"/>
        <v>0</v>
      </c>
      <c r="RH178">
        <f t="shared" si="190"/>
        <v>0</v>
      </c>
      <c r="RI178">
        <f t="shared" si="190"/>
        <v>0.15407626809052183</v>
      </c>
      <c r="RJ178">
        <f t="shared" si="190"/>
        <v>0.18281233710094277</v>
      </c>
      <c r="RK178">
        <f t="shared" si="190"/>
        <v>0.22677261842608645</v>
      </c>
      <c r="RL178">
        <f t="shared" si="190"/>
        <v>0.24595622328204678</v>
      </c>
      <c r="RM178">
        <f t="shared" si="190"/>
        <v>0.24453371369672819</v>
      </c>
      <c r="RN178">
        <f t="shared" si="190"/>
        <v>0.24255437239888411</v>
      </c>
      <c r="RO178">
        <f t="shared" si="190"/>
        <v>0.24151849969203462</v>
      </c>
      <c r="RP178">
        <f t="shared" si="190"/>
        <v>0.23982074347426813</v>
      </c>
      <c r="RR178">
        <f t="shared" si="172"/>
        <v>15.177720000000001</v>
      </c>
      <c r="RS178" s="35">
        <v>0.8</v>
      </c>
      <c r="RT178">
        <f>0.82*RK178*15+0.18*RL178*16</f>
        <v>3.4976571296931582</v>
      </c>
    </row>
    <row r="179" spans="461:488" x14ac:dyDescent="0.3">
      <c r="QS179" s="102">
        <f t="shared" si="170"/>
        <v>1.2662251566999998</v>
      </c>
      <c r="QU179">
        <v>21</v>
      </c>
      <c r="QV179" s="35">
        <v>0.83300000000000007</v>
      </c>
      <c r="QW179">
        <f>OK$51*$QS179*0.087/(QW$155-QW$156*$QV179)</f>
        <v>0</v>
      </c>
      <c r="QX179">
        <f t="shared" ref="QX179:RP179" si="191">OL$51*$QS179*0.087/(QX$155-QX$156*$QV179)</f>
        <v>0</v>
      </c>
      <c r="QY179">
        <f t="shared" si="191"/>
        <v>0</v>
      </c>
      <c r="QZ179">
        <f t="shared" si="191"/>
        <v>0</v>
      </c>
      <c r="RA179">
        <f t="shared" si="191"/>
        <v>0</v>
      </c>
      <c r="RB179">
        <f t="shared" si="191"/>
        <v>0</v>
      </c>
      <c r="RC179">
        <f t="shared" si="191"/>
        <v>0</v>
      </c>
      <c r="RD179">
        <f t="shared" si="191"/>
        <v>0</v>
      </c>
      <c r="RE179">
        <f t="shared" si="191"/>
        <v>0</v>
      </c>
      <c r="RF179">
        <f t="shared" si="191"/>
        <v>0</v>
      </c>
      <c r="RG179">
        <f t="shared" si="191"/>
        <v>0</v>
      </c>
      <c r="RH179">
        <f t="shared" si="191"/>
        <v>0</v>
      </c>
      <c r="RI179">
        <f t="shared" si="191"/>
        <v>0</v>
      </c>
      <c r="RJ179">
        <f t="shared" si="191"/>
        <v>0.16554562318702148</v>
      </c>
      <c r="RK179">
        <f t="shared" si="191"/>
        <v>0.19207132157767087</v>
      </c>
      <c r="RL179">
        <f t="shared" si="191"/>
        <v>0.22921119139705967</v>
      </c>
      <c r="RM179">
        <f t="shared" si="191"/>
        <v>0.24767010668471784</v>
      </c>
      <c r="RN179">
        <f t="shared" si="191"/>
        <v>0.24805462981608581</v>
      </c>
      <c r="RO179">
        <f t="shared" si="191"/>
        <v>0.24836991298076566</v>
      </c>
      <c r="RP179">
        <f t="shared" si="191"/>
        <v>0.24600958382355931</v>
      </c>
      <c r="RR179">
        <f t="shared" si="172"/>
        <v>15.571967700000002</v>
      </c>
      <c r="RS179" s="35">
        <v>0.83300000000000007</v>
      </c>
      <c r="RT179">
        <f>0.43*RK179*15+0.57*RL179*16</f>
        <v>3.3292660897171613</v>
      </c>
    </row>
    <row r="180" spans="461:488" x14ac:dyDescent="0.3">
      <c r="QS180" s="102">
        <f t="shared" si="170"/>
        <v>1.3237969468000002</v>
      </c>
      <c r="QU180">
        <v>22</v>
      </c>
      <c r="QV180" s="35">
        <v>0.8660000000000001</v>
      </c>
      <c r="QW180">
        <f>PE$51*$QS180*0.087/(QW$155-QW$156*$QV180)</f>
        <v>0</v>
      </c>
      <c r="QX180">
        <f t="shared" ref="QX180:RP180" si="192">PF$51*$QS180*0.087/(QX$155-QX$156*$QV180)</f>
        <v>0</v>
      </c>
      <c r="QY180">
        <f t="shared" si="192"/>
        <v>0</v>
      </c>
      <c r="QZ180">
        <f t="shared" si="192"/>
        <v>0</v>
      </c>
      <c r="RA180">
        <f t="shared" si="192"/>
        <v>0</v>
      </c>
      <c r="RB180">
        <f t="shared" si="192"/>
        <v>0</v>
      </c>
      <c r="RC180">
        <f t="shared" si="192"/>
        <v>0</v>
      </c>
      <c r="RD180">
        <f t="shared" si="192"/>
        <v>0</v>
      </c>
      <c r="RE180">
        <f t="shared" si="192"/>
        <v>0</v>
      </c>
      <c r="RF180">
        <f t="shared" si="192"/>
        <v>0</v>
      </c>
      <c r="RG180">
        <f t="shared" si="192"/>
        <v>0</v>
      </c>
      <c r="RH180">
        <f t="shared" si="192"/>
        <v>0</v>
      </c>
      <c r="RI180">
        <f t="shared" si="192"/>
        <v>0</v>
      </c>
      <c r="RJ180">
        <f t="shared" si="192"/>
        <v>0</v>
      </c>
      <c r="RK180">
        <f t="shared" si="192"/>
        <v>0.15871925604500656</v>
      </c>
      <c r="RL180">
        <f t="shared" si="192"/>
        <v>0.18674765805343937</v>
      </c>
      <c r="RM180">
        <f t="shared" si="192"/>
        <v>0.23203330284543155</v>
      </c>
      <c r="RN180">
        <f t="shared" si="192"/>
        <v>0.24975245582802677</v>
      </c>
      <c r="RO180">
        <f t="shared" si="192"/>
        <v>0.25053875216421084</v>
      </c>
      <c r="RP180">
        <f t="shared" si="192"/>
        <v>0.24964303450029565</v>
      </c>
      <c r="RR180">
        <f t="shared" si="172"/>
        <v>15.966215400000001</v>
      </c>
      <c r="RS180" s="35">
        <v>0.8660000000000001</v>
      </c>
      <c r="RT180">
        <f>0.03*RK180*15+0.97*RL180*16</f>
        <v>2.9697473182096319</v>
      </c>
    </row>
    <row r="181" spans="461:488" x14ac:dyDescent="0.3">
      <c r="QS181" s="102">
        <f t="shared" si="170"/>
        <v>1.389743</v>
      </c>
      <c r="QU181">
        <v>23</v>
      </c>
      <c r="QV181" s="35">
        <v>0.9</v>
      </c>
      <c r="QW181">
        <f>PY51*$QS181*0.087/(QW$155-QW$156*$QV181)</f>
        <v>0</v>
      </c>
      <c r="QX181">
        <f t="shared" ref="QX181:RP181" si="193">PZ51*$QS181*0.087/(QX$155-QX$156*$QV181)</f>
        <v>0</v>
      </c>
      <c r="QY181">
        <f t="shared" si="193"/>
        <v>0</v>
      </c>
      <c r="QZ181">
        <f t="shared" si="193"/>
        <v>0</v>
      </c>
      <c r="RA181">
        <f t="shared" si="193"/>
        <v>0</v>
      </c>
      <c r="RB181">
        <f t="shared" si="193"/>
        <v>0</v>
      </c>
      <c r="RC181">
        <f t="shared" si="193"/>
        <v>0</v>
      </c>
      <c r="RD181">
        <f t="shared" si="193"/>
        <v>0</v>
      </c>
      <c r="RE181">
        <f t="shared" si="193"/>
        <v>0</v>
      </c>
      <c r="RF181">
        <f t="shared" si="193"/>
        <v>0</v>
      </c>
      <c r="RG181">
        <f t="shared" si="193"/>
        <v>0</v>
      </c>
      <c r="RH181">
        <f t="shared" si="193"/>
        <v>0</v>
      </c>
      <c r="RI181">
        <f t="shared" si="193"/>
        <v>0</v>
      </c>
      <c r="RJ181">
        <f t="shared" si="193"/>
        <v>0</v>
      </c>
      <c r="RK181">
        <f t="shared" si="193"/>
        <v>8.6380515093361532E-2</v>
      </c>
      <c r="RL181">
        <f t="shared" si="193"/>
        <v>0.16478341950342415</v>
      </c>
      <c r="RM181">
        <f t="shared" si="193"/>
        <v>0.19966516387363611</v>
      </c>
      <c r="RN181">
        <f t="shared" si="193"/>
        <v>0.23333339765575575</v>
      </c>
      <c r="RO181">
        <f t="shared" si="193"/>
        <v>0.24936570428912405</v>
      </c>
      <c r="RP181">
        <f t="shared" si="193"/>
        <v>0.25490191952154911</v>
      </c>
      <c r="RR181">
        <f t="shared" si="172"/>
        <v>16.372410000000002</v>
      </c>
      <c r="RS181" s="35">
        <v>0.9</v>
      </c>
      <c r="RT181">
        <f>0.628*RL181*16+0.372*RM181*17</f>
        <v>2.9184262955072806</v>
      </c>
    </row>
    <row r="185" spans="461:488" x14ac:dyDescent="0.3">
      <c r="QU185" t="s">
        <v>938</v>
      </c>
      <c r="RR185" t="s">
        <v>432</v>
      </c>
      <c r="RT185" t="s">
        <v>432</v>
      </c>
    </row>
    <row r="186" spans="461:488" x14ac:dyDescent="0.3">
      <c r="QU186" t="s">
        <v>991</v>
      </c>
      <c r="QV186" t="s">
        <v>432</v>
      </c>
      <c r="QW186">
        <v>1</v>
      </c>
      <c r="QX186">
        <v>2</v>
      </c>
      <c r="QY186">
        <v>3</v>
      </c>
      <c r="QZ186">
        <v>4</v>
      </c>
      <c r="RA186">
        <v>5</v>
      </c>
      <c r="RB186">
        <v>6</v>
      </c>
      <c r="RC186">
        <v>7</v>
      </c>
      <c r="RD186">
        <v>8</v>
      </c>
      <c r="RE186">
        <v>9</v>
      </c>
      <c r="RF186">
        <v>10</v>
      </c>
      <c r="RG186">
        <v>11</v>
      </c>
      <c r="RH186">
        <v>12</v>
      </c>
      <c r="RI186">
        <v>13</v>
      </c>
      <c r="RJ186">
        <v>14</v>
      </c>
      <c r="RK186">
        <v>15</v>
      </c>
      <c r="RL186">
        <v>16</v>
      </c>
      <c r="RM186">
        <v>17</v>
      </c>
      <c r="RN186">
        <v>18</v>
      </c>
      <c r="RO186">
        <v>19</v>
      </c>
      <c r="RP186">
        <v>20</v>
      </c>
      <c r="RR186" t="s">
        <v>886</v>
      </c>
      <c r="RT186" t="s">
        <v>432</v>
      </c>
    </row>
    <row r="187" spans="461:488" x14ac:dyDescent="0.3">
      <c r="QU187">
        <v>1</v>
      </c>
      <c r="QV187" s="35">
        <v>0.1</v>
      </c>
      <c r="QW187">
        <f>(A$70*0.172 + A$79*0.151 + A$82*0.151)/(QW$155-QW$156*$QV187)</f>
        <v>0</v>
      </c>
      <c r="QX187">
        <f t="shared" ref="QX187:RP187" si="194">(B$70*0.172 + B$79*0.151 + B$82*0.151)/(QX$155-QX$156*$QV187)</f>
        <v>0</v>
      </c>
      <c r="QY187">
        <f t="shared" si="194"/>
        <v>4.7403736939491459E-2</v>
      </c>
      <c r="QZ187">
        <f t="shared" si="194"/>
        <v>3.5673301310506104E-2</v>
      </c>
      <c r="RA187">
        <f t="shared" si="194"/>
        <v>2.8467635258934507E-2</v>
      </c>
      <c r="RB187">
        <f t="shared" si="194"/>
        <v>2.3785859281773781E-2</v>
      </c>
      <c r="RC187">
        <f t="shared" si="194"/>
        <v>2.0371673977126654E-2</v>
      </c>
      <c r="RD187">
        <f t="shared" si="194"/>
        <v>1.8053977267932869E-2</v>
      </c>
      <c r="RE187">
        <f t="shared" si="194"/>
        <v>1.6019487735213556E-2</v>
      </c>
      <c r="RF187">
        <f t="shared" si="194"/>
        <v>1.4287047309713597E-2</v>
      </c>
      <c r="RG187">
        <f t="shared" si="194"/>
        <v>1.2953914957860888E-2</v>
      </c>
      <c r="RH187">
        <f t="shared" si="194"/>
        <v>1.1848144166024694E-2</v>
      </c>
      <c r="RI187">
        <f t="shared" si="194"/>
        <v>1.1056154897618702E-2</v>
      </c>
      <c r="RJ187">
        <f t="shared" si="194"/>
        <v>1.0229387239203566E-2</v>
      </c>
      <c r="RK187">
        <f t="shared" si="194"/>
        <v>9.3845820157813509E-3</v>
      </c>
      <c r="RL187">
        <f t="shared" si="194"/>
        <v>8.7567496076512777E-3</v>
      </c>
      <c r="RM187">
        <f t="shared" si="194"/>
        <v>8.367732449116488E-3</v>
      </c>
      <c r="RN187">
        <f t="shared" si="194"/>
        <v>7.8863670391774842E-3</v>
      </c>
      <c r="RO187">
        <f t="shared" si="194"/>
        <v>7.4996318027002219E-3</v>
      </c>
      <c r="RP187">
        <f t="shared" si="194"/>
        <v>7.1028130453304793E-3</v>
      </c>
      <c r="RR187">
        <f>(119469*RS187+56202)/10^4</f>
        <v>6.8148899999999992</v>
      </c>
      <c r="RS187" s="35">
        <v>0.1</v>
      </c>
      <c r="RT187">
        <f>(0.1851*RB187*RB186+0.8149*RC187*RC186)</f>
        <v>0.14262271518606151</v>
      </c>
    </row>
    <row r="188" spans="461:488" x14ac:dyDescent="0.3">
      <c r="QU188">
        <v>2</v>
      </c>
      <c r="QV188" s="35">
        <v>0.15</v>
      </c>
      <c r="QW188">
        <f>(U$70*0.172 + U$79*0.151 + U$82*0.151)/(QW$155-QW$156*$QV188)</f>
        <v>0</v>
      </c>
      <c r="QX188">
        <f t="shared" ref="QX188:RP188" si="195">(V$70*0.172 + V$79*0.151 + V$82*0.151)/(QX$155-QX$156*$QV188)</f>
        <v>0</v>
      </c>
      <c r="QY188">
        <f t="shared" si="195"/>
        <v>0</v>
      </c>
      <c r="QZ188">
        <f t="shared" si="195"/>
        <v>5.3968314868023733E-2</v>
      </c>
      <c r="RA188">
        <f t="shared" si="195"/>
        <v>4.3225943019363791E-2</v>
      </c>
      <c r="RB188">
        <f t="shared" si="195"/>
        <v>3.5867339914547353E-2</v>
      </c>
      <c r="RC188">
        <f t="shared" si="195"/>
        <v>3.0715642705611057E-2</v>
      </c>
      <c r="RD188">
        <f t="shared" si="195"/>
        <v>2.7124023461660492E-2</v>
      </c>
      <c r="RE188">
        <f t="shared" si="195"/>
        <v>2.4059944538683771E-2</v>
      </c>
      <c r="RF188">
        <f t="shared" si="195"/>
        <v>2.1558718505836075E-2</v>
      </c>
      <c r="RG188">
        <f t="shared" si="195"/>
        <v>1.9663223224669776E-2</v>
      </c>
      <c r="RH188">
        <f t="shared" si="195"/>
        <v>1.8025370894943476E-2</v>
      </c>
      <c r="RI188">
        <f t="shared" si="195"/>
        <v>1.6579799819648522E-2</v>
      </c>
      <c r="RJ188">
        <f t="shared" si="195"/>
        <v>1.5576892691747448E-2</v>
      </c>
      <c r="RK188">
        <f t="shared" si="195"/>
        <v>1.4329164795386149E-2</v>
      </c>
      <c r="RL188">
        <f t="shared" si="195"/>
        <v>1.3397495684854635E-2</v>
      </c>
      <c r="RM188">
        <f t="shared" si="195"/>
        <v>1.2599693238077846E-2</v>
      </c>
      <c r="RN188">
        <f t="shared" si="195"/>
        <v>1.1885350974625156E-2</v>
      </c>
      <c r="RO188">
        <f t="shared" si="195"/>
        <v>1.1231081631722126E-2</v>
      </c>
      <c r="RP188">
        <f t="shared" si="195"/>
        <v>1.072237978947463E-2</v>
      </c>
      <c r="RR188">
        <f t="shared" ref="RR188:RR209" si="196">(119469*RS188+56202)/10^4</f>
        <v>7.4122350000000008</v>
      </c>
      <c r="RS188" s="35">
        <v>0.15</v>
      </c>
      <c r="RT188">
        <f>0.5888*RC188*7+0.4122*RD188*8</f>
        <v>0.21604177274261818</v>
      </c>
    </row>
    <row r="189" spans="461:488" x14ac:dyDescent="0.3">
      <c r="QU189">
        <v>3</v>
      </c>
      <c r="QV189" s="35">
        <v>0.2</v>
      </c>
      <c r="QW189">
        <f>(AO$70*0.172 + AO$79*0.151 + AO$82*0.151)/(QW$155-QW$156*$QV189)</f>
        <v>0</v>
      </c>
      <c r="QX189">
        <f t="shared" ref="QX189:RP189" si="197">(AP$70*0.172 + AP$79*0.151 + AP$82*0.151)/(QX$155-QX$156*$QV189)</f>
        <v>0</v>
      </c>
      <c r="QY189">
        <f t="shared" si="197"/>
        <v>0</v>
      </c>
      <c r="QZ189">
        <f t="shared" si="197"/>
        <v>0</v>
      </c>
      <c r="RA189">
        <f t="shared" si="197"/>
        <v>5.8244355763522049E-2</v>
      </c>
      <c r="RB189">
        <f t="shared" si="197"/>
        <v>4.8555516815548712E-2</v>
      </c>
      <c r="RC189">
        <f t="shared" si="197"/>
        <v>4.1700940990450915E-2</v>
      </c>
      <c r="RD189">
        <f t="shared" si="197"/>
        <v>3.6463569687698011E-2</v>
      </c>
      <c r="RE189">
        <f t="shared" si="197"/>
        <v>3.2433718839689533E-2</v>
      </c>
      <c r="RF189">
        <f t="shared" si="197"/>
        <v>2.9113970929001084E-2</v>
      </c>
      <c r="RG189">
        <f t="shared" si="197"/>
        <v>2.6492681781434466E-2</v>
      </c>
      <c r="RH189">
        <f t="shared" si="197"/>
        <v>2.4316811589880513E-2</v>
      </c>
      <c r="RI189">
        <f t="shared" si="197"/>
        <v>2.2414865568347101E-2</v>
      </c>
      <c r="RJ189">
        <f t="shared" si="197"/>
        <v>2.0827545887990743E-2</v>
      </c>
      <c r="RK189">
        <f t="shared" si="197"/>
        <v>1.9360445282421018E-2</v>
      </c>
      <c r="RL189">
        <f t="shared" si="197"/>
        <v>1.7961018930695342E-2</v>
      </c>
      <c r="RM189">
        <f t="shared" si="197"/>
        <v>1.6997531663554191E-2</v>
      </c>
      <c r="RN189">
        <f t="shared" si="197"/>
        <v>1.6013278584223894E-2</v>
      </c>
      <c r="RO189">
        <f t="shared" si="197"/>
        <v>1.5188341450946385E-2</v>
      </c>
      <c r="RP189">
        <f t="shared" si="197"/>
        <v>1.4450242625448239E-2</v>
      </c>
      <c r="RR189">
        <f t="shared" si="196"/>
        <v>8.0095799999999997</v>
      </c>
      <c r="RS189" s="35">
        <v>0.2</v>
      </c>
      <c r="RT189">
        <f>0.999*RD189*8+0.001*RE189*9</f>
        <v>0.29170875241363969</v>
      </c>
    </row>
    <row r="190" spans="461:488" x14ac:dyDescent="0.3">
      <c r="QU190">
        <v>4</v>
      </c>
      <c r="QV190" s="35">
        <v>0.25</v>
      </c>
      <c r="QW190">
        <f>(BI$70*0.172 + BI$79*0.151 + BI$82*0.151)/(QW$155-QW$156*$QV190)</f>
        <v>0</v>
      </c>
      <c r="QX190">
        <f t="shared" ref="QX190:RP190" si="198">(BJ$70*0.172 + BJ$79*0.151 + BJ$82*0.151)/(QX$155-QX$156*$QV190)</f>
        <v>0</v>
      </c>
      <c r="QY190">
        <f t="shared" si="198"/>
        <v>0</v>
      </c>
      <c r="QZ190">
        <f t="shared" si="198"/>
        <v>0</v>
      </c>
      <c r="RA190">
        <f t="shared" si="198"/>
        <v>7.3566383776322922E-2</v>
      </c>
      <c r="RB190">
        <f t="shared" si="198"/>
        <v>6.1364787997458446E-2</v>
      </c>
      <c r="RC190">
        <f t="shared" si="198"/>
        <v>5.2646577525116076E-2</v>
      </c>
      <c r="RD190">
        <f t="shared" si="198"/>
        <v>4.6211883332458584E-2</v>
      </c>
      <c r="RE190">
        <f t="shared" si="198"/>
        <v>4.0909063320392604E-2</v>
      </c>
      <c r="RF190">
        <f t="shared" si="198"/>
        <v>3.6736263787109966E-2</v>
      </c>
      <c r="RG190">
        <f t="shared" si="198"/>
        <v>3.3514854612519636E-2</v>
      </c>
      <c r="RH190">
        <f t="shared" si="198"/>
        <v>3.0718874516506241E-2</v>
      </c>
      <c r="RI190">
        <f t="shared" si="198"/>
        <v>2.8401481979232233E-2</v>
      </c>
      <c r="RJ190">
        <f t="shared" si="198"/>
        <v>2.6281777428305647E-2</v>
      </c>
      <c r="RK190">
        <f t="shared" si="198"/>
        <v>2.4277271130526103E-2</v>
      </c>
      <c r="RL190">
        <f t="shared" si="198"/>
        <v>2.2861078327291083E-2</v>
      </c>
      <c r="RM190">
        <f t="shared" si="198"/>
        <v>2.1425076721292256E-2</v>
      </c>
      <c r="RN190">
        <f t="shared" si="198"/>
        <v>2.0215196104903854E-2</v>
      </c>
      <c r="RO190">
        <f t="shared" si="198"/>
        <v>1.9239160999844025E-2</v>
      </c>
      <c r="RP190">
        <f t="shared" si="198"/>
        <v>1.8225830334914296E-2</v>
      </c>
      <c r="RR190">
        <f t="shared" si="196"/>
        <v>8.6069250000000004</v>
      </c>
      <c r="RS190" s="35">
        <v>0.25</v>
      </c>
      <c r="RT190">
        <f>0.39*RD190*RD186+0.61*RE190*RE186</f>
        <v>0.36877183362622618</v>
      </c>
    </row>
    <row r="191" spans="461:488" x14ac:dyDescent="0.3">
      <c r="QU191">
        <v>5</v>
      </c>
      <c r="QV191" s="35">
        <v>0.3</v>
      </c>
      <c r="QW191">
        <f>(CC$70*0.172 + CC$79*0.151 + CC$82*0.151)/(QW$155-QW$156*$QV191)</f>
        <v>0</v>
      </c>
      <c r="QX191">
        <f t="shared" ref="QX191:RP191" si="199">(CD$70*0.172 + CD$79*0.151 + CD$82*0.151)/(QX$155-QX$156*$QV191)</f>
        <v>0</v>
      </c>
      <c r="QY191">
        <f t="shared" si="199"/>
        <v>0</v>
      </c>
      <c r="QZ191">
        <f t="shared" si="199"/>
        <v>0</v>
      </c>
      <c r="RA191">
        <f t="shared" si="199"/>
        <v>0</v>
      </c>
      <c r="RB191">
        <f t="shared" si="199"/>
        <v>7.4372872725631131E-2</v>
      </c>
      <c r="RC191">
        <f t="shared" si="199"/>
        <v>6.3753767583356741E-2</v>
      </c>
      <c r="RD191">
        <f t="shared" si="199"/>
        <v>5.5809743598922497E-2</v>
      </c>
      <c r="RE191">
        <f t="shared" si="199"/>
        <v>4.9729903456231225E-2</v>
      </c>
      <c r="RF191">
        <f t="shared" si="199"/>
        <v>4.46611647314403E-2</v>
      </c>
      <c r="RG191">
        <f t="shared" si="199"/>
        <v>4.0473063798071252E-2</v>
      </c>
      <c r="RH191">
        <f t="shared" si="199"/>
        <v>3.7295627180411448E-2</v>
      </c>
      <c r="RI191">
        <f t="shared" si="199"/>
        <v>3.446022218099544E-2</v>
      </c>
      <c r="RJ191">
        <f t="shared" si="199"/>
        <v>3.2042229364893808E-2</v>
      </c>
      <c r="RK191">
        <f t="shared" si="199"/>
        <v>2.9502156752625387E-2</v>
      </c>
      <c r="RL191">
        <f t="shared" si="199"/>
        <v>2.7560745345769314E-2</v>
      </c>
      <c r="RM191">
        <f t="shared" si="199"/>
        <v>2.6045927411010243E-2</v>
      </c>
      <c r="RN191">
        <f t="shared" si="199"/>
        <v>2.4645922311390355E-2</v>
      </c>
      <c r="RO191">
        <f t="shared" si="199"/>
        <v>2.337836540801401E-2</v>
      </c>
      <c r="RP191">
        <f t="shared" si="199"/>
        <v>2.2194408448902858E-2</v>
      </c>
      <c r="RR191">
        <f t="shared" si="196"/>
        <v>9.2042699999999993</v>
      </c>
      <c r="RS191" s="35">
        <v>0.3</v>
      </c>
      <c r="RT191">
        <f>0.8*RE191*9+0.2*RF191*10</f>
        <v>0.44737763434774547</v>
      </c>
    </row>
    <row r="192" spans="461:488" x14ac:dyDescent="0.3">
      <c r="QU192">
        <v>6</v>
      </c>
      <c r="QV192" s="35">
        <v>0.33299999999999996</v>
      </c>
      <c r="QW192">
        <f>(CW$70*0.172 + CW$79*0.151 + CW$82*0.151)/(QW$155-QW$156*$QV192)</f>
        <v>0</v>
      </c>
      <c r="QX192">
        <f t="shared" ref="QX192:RP192" si="200">(CX$70*0.172 + CX$79*0.151 + CX$82*0.151)/(QX$155-QX$156*$QV192)</f>
        <v>0</v>
      </c>
      <c r="QY192">
        <f t="shared" si="200"/>
        <v>0</v>
      </c>
      <c r="QZ192">
        <f t="shared" si="200"/>
        <v>0</v>
      </c>
      <c r="RA192">
        <f t="shared" si="200"/>
        <v>0</v>
      </c>
      <c r="RB192">
        <f t="shared" si="200"/>
        <v>8.2012054613167532E-2</v>
      </c>
      <c r="RC192">
        <f t="shared" si="200"/>
        <v>7.0831605588606156E-2</v>
      </c>
      <c r="RD192">
        <f t="shared" si="200"/>
        <v>6.1800314613845823E-2</v>
      </c>
      <c r="RE192">
        <f t="shared" si="200"/>
        <v>5.5004551532914926E-2</v>
      </c>
      <c r="RF192">
        <f t="shared" si="200"/>
        <v>4.9531505087389127E-2</v>
      </c>
      <c r="RG192">
        <f t="shared" si="200"/>
        <v>4.5080030903148771E-2</v>
      </c>
      <c r="RH192">
        <f t="shared" si="200"/>
        <v>4.1350788859060059E-2</v>
      </c>
      <c r="RI192">
        <f t="shared" si="200"/>
        <v>3.8034353418073145E-2</v>
      </c>
      <c r="RJ192">
        <f t="shared" si="200"/>
        <v>3.5439981937774249E-2</v>
      </c>
      <c r="RK192">
        <f t="shared" si="200"/>
        <v>3.268394646397705E-2</v>
      </c>
      <c r="RL192">
        <f t="shared" si="200"/>
        <v>3.0652621271468616E-2</v>
      </c>
      <c r="RM192">
        <f t="shared" si="200"/>
        <v>2.9019440298532349E-2</v>
      </c>
      <c r="RN192">
        <f t="shared" si="200"/>
        <v>2.7308457793110193E-2</v>
      </c>
      <c r="RO192">
        <f t="shared" si="200"/>
        <v>2.5729625592775866E-2</v>
      </c>
      <c r="RP192">
        <f t="shared" si="200"/>
        <v>2.4644805206813749E-2</v>
      </c>
      <c r="RR192">
        <f t="shared" si="196"/>
        <v>9.5985177000000004</v>
      </c>
      <c r="RS192" s="35">
        <v>0.33299999999999996</v>
      </c>
      <c r="RT192">
        <f>0.4*RE192*9+0.6*RF192*10</f>
        <v>0.49520541604282853</v>
      </c>
    </row>
    <row r="193" spans="463:488" x14ac:dyDescent="0.3">
      <c r="QU193">
        <v>7</v>
      </c>
      <c r="QV193" s="35">
        <v>0.36599999999999999</v>
      </c>
      <c r="QW193">
        <f>(DQ$70*0.172 + DQ$79*0.151 + DQ$82*0.151)/(QW$155-QW$156*$QV193)</f>
        <v>0</v>
      </c>
      <c r="QX193">
        <f t="shared" ref="QX193:RP193" si="201">(DR$70*0.172 + DR$79*0.151 + DR$82*0.151)/(QX$155-QX$156*$QV193)</f>
        <v>0</v>
      </c>
      <c r="QY193">
        <f t="shared" si="201"/>
        <v>0</v>
      </c>
      <c r="QZ193">
        <f t="shared" si="201"/>
        <v>0</v>
      </c>
      <c r="RA193">
        <f t="shared" si="201"/>
        <v>0</v>
      </c>
      <c r="RB193">
        <f t="shared" si="201"/>
        <v>0</v>
      </c>
      <c r="RC193">
        <f t="shared" si="201"/>
        <v>7.9854861204717839E-2</v>
      </c>
      <c r="RD193">
        <f t="shared" si="201"/>
        <v>6.9926028418423186E-2</v>
      </c>
      <c r="RE193">
        <f t="shared" si="201"/>
        <v>6.2110071822153931E-2</v>
      </c>
      <c r="RF193">
        <f t="shared" si="201"/>
        <v>5.5811343303134316E-2</v>
      </c>
      <c r="RG193">
        <f t="shared" si="201"/>
        <v>5.0874064584327264E-2</v>
      </c>
      <c r="RH193">
        <f t="shared" si="201"/>
        <v>4.673290668150732E-2</v>
      </c>
      <c r="RI193">
        <f t="shared" si="201"/>
        <v>4.3009118905612764E-2</v>
      </c>
      <c r="RJ193">
        <f t="shared" si="201"/>
        <v>3.9900770429758425E-2</v>
      </c>
      <c r="RK193">
        <f t="shared" si="201"/>
        <v>3.6946056852663924E-2</v>
      </c>
      <c r="RL193">
        <f t="shared" si="201"/>
        <v>3.4672879755081223E-2</v>
      </c>
      <c r="RM193">
        <f t="shared" si="201"/>
        <v>3.2501571197078846E-2</v>
      </c>
      <c r="RN193">
        <f t="shared" si="201"/>
        <v>3.0797898645908886E-2</v>
      </c>
      <c r="RO193">
        <f t="shared" si="201"/>
        <v>2.9128766869972737E-2</v>
      </c>
      <c r="RP193">
        <f t="shared" si="201"/>
        <v>2.7664747788027917E-2</v>
      </c>
      <c r="RR193">
        <f t="shared" si="196"/>
        <v>9.9927654000000015</v>
      </c>
      <c r="RS193" s="35">
        <v>0.36599999999999999</v>
      </c>
      <c r="RT193">
        <f>0.01*RE193*9+0.99*RF193*10</f>
        <v>0.55812220516502353</v>
      </c>
    </row>
    <row r="194" spans="463:488" x14ac:dyDescent="0.3">
      <c r="QU194">
        <v>8</v>
      </c>
      <c r="QV194" s="35">
        <v>0.4</v>
      </c>
      <c r="QW194">
        <f>(EK$70*0.172 + EK$79*0.151 + EK$82*0.151)/(QW$155-QW$156*$QV194)</f>
        <v>0</v>
      </c>
      <c r="QX194">
        <f t="shared" ref="QX194:RP194" si="202">(EL$70*0.172 + EL$79*0.151 + EL$82*0.151)/(QX$155-QX$156*$QV194)</f>
        <v>0</v>
      </c>
      <c r="QY194">
        <f t="shared" si="202"/>
        <v>0</v>
      </c>
      <c r="QZ194">
        <f t="shared" si="202"/>
        <v>0</v>
      </c>
      <c r="RA194">
        <f t="shared" si="202"/>
        <v>0</v>
      </c>
      <c r="RB194">
        <f t="shared" si="202"/>
        <v>0</v>
      </c>
      <c r="RC194">
        <f t="shared" si="202"/>
        <v>8.6620627832618369E-2</v>
      </c>
      <c r="RD194">
        <f t="shared" si="202"/>
        <v>7.6162671255255748E-2</v>
      </c>
      <c r="RE194">
        <f t="shared" si="202"/>
        <v>6.7830865676159022E-2</v>
      </c>
      <c r="RF194">
        <f t="shared" si="202"/>
        <v>6.1002645719905109E-2</v>
      </c>
      <c r="RG194">
        <f t="shared" si="202"/>
        <v>5.5110872044485455E-2</v>
      </c>
      <c r="RH194">
        <f t="shared" si="202"/>
        <v>5.0691157847099183E-2</v>
      </c>
      <c r="RI194">
        <f t="shared" si="202"/>
        <v>4.6700801402840317E-2</v>
      </c>
      <c r="RJ194">
        <f t="shared" si="202"/>
        <v>4.3487757654714111E-2</v>
      </c>
      <c r="RK194">
        <f t="shared" si="202"/>
        <v>4.031204656296488E-2</v>
      </c>
      <c r="RL194">
        <f t="shared" si="202"/>
        <v>3.7703133118154479E-2</v>
      </c>
      <c r="RM194">
        <f t="shared" si="202"/>
        <v>3.5527696196898377E-2</v>
      </c>
      <c r="RN194">
        <f t="shared" si="202"/>
        <v>3.3495934537277394E-2</v>
      </c>
      <c r="RO194">
        <f t="shared" si="202"/>
        <v>3.1699729843397757E-2</v>
      </c>
      <c r="RP194">
        <f t="shared" si="202"/>
        <v>3.0284987742473232E-2</v>
      </c>
      <c r="RR194">
        <f t="shared" si="196"/>
        <v>10.398960000000001</v>
      </c>
      <c r="RS194" s="35">
        <v>0.4</v>
      </c>
      <c r="RT194">
        <f>0.6*RF194*10+0.4*RG194*11</f>
        <v>0.60850371131516667</v>
      </c>
    </row>
    <row r="195" spans="463:488" x14ac:dyDescent="0.3">
      <c r="QU195">
        <v>9</v>
      </c>
      <c r="QV195" s="35">
        <v>0.43300000000000005</v>
      </c>
      <c r="QW195">
        <f>(FE$70*0.172 + FE$79*0.151 + FE$82*0.151)/(QW$155-QW$156*$QV195)</f>
        <v>0</v>
      </c>
      <c r="QX195">
        <f t="shared" ref="QX195:RP195" si="203">(FF$70*0.172 + FF$79*0.151 + FF$82*0.151)/(QX$155-QX$156*$QV195)</f>
        <v>0</v>
      </c>
      <c r="QY195">
        <f t="shared" si="203"/>
        <v>0</v>
      </c>
      <c r="QZ195">
        <f t="shared" si="203"/>
        <v>0</v>
      </c>
      <c r="RA195">
        <f t="shared" si="203"/>
        <v>0</v>
      </c>
      <c r="RB195">
        <f t="shared" si="203"/>
        <v>0</v>
      </c>
      <c r="RC195">
        <f t="shared" si="203"/>
        <v>9.3351920301182723E-2</v>
      </c>
      <c r="RD195">
        <f t="shared" si="203"/>
        <v>8.2179405065396408E-2</v>
      </c>
      <c r="RE195">
        <f t="shared" si="203"/>
        <v>7.3072668273194405E-2</v>
      </c>
      <c r="RF195">
        <f t="shared" si="203"/>
        <v>6.5932426515186646E-2</v>
      </c>
      <c r="RG195">
        <f t="shared" si="203"/>
        <v>5.9881193399444976E-2</v>
      </c>
      <c r="RH195">
        <f t="shared" si="203"/>
        <v>5.4761492242549149E-2</v>
      </c>
      <c r="RI195">
        <f t="shared" si="203"/>
        <v>5.0693611871202311E-2</v>
      </c>
      <c r="RJ195">
        <f t="shared" si="203"/>
        <v>4.7189027784324614E-2</v>
      </c>
      <c r="RK195">
        <f t="shared" si="203"/>
        <v>4.3520749674908314E-2</v>
      </c>
      <c r="RL195">
        <f t="shared" si="203"/>
        <v>4.0795197882941128E-2</v>
      </c>
      <c r="RM195">
        <f t="shared" si="203"/>
        <v>3.8423569039432365E-2</v>
      </c>
      <c r="RN195">
        <f t="shared" si="203"/>
        <v>3.6360949889025829E-2</v>
      </c>
      <c r="RO195">
        <f t="shared" si="203"/>
        <v>3.4423695207198859E-2</v>
      </c>
      <c r="RP195">
        <f t="shared" si="203"/>
        <v>3.2556868855422291E-2</v>
      </c>
      <c r="RR195">
        <f t="shared" si="196"/>
        <v>10.7932077</v>
      </c>
      <c r="RS195" s="35">
        <v>0.43300000000000005</v>
      </c>
      <c r="RT195">
        <f>0.21*RF195*10+0.79*RG195*11</f>
        <v>0.65882566632306883</v>
      </c>
    </row>
    <row r="196" spans="463:488" x14ac:dyDescent="0.3">
      <c r="QU196">
        <v>10</v>
      </c>
      <c r="QV196" s="35">
        <v>0.46600000000000008</v>
      </c>
      <c r="QW196">
        <f>(FY$70*0.172 + FY$79*0.151 + FY$82*0.1517)/(QW$155-QW$156*$QV196)</f>
        <v>0</v>
      </c>
      <c r="QX196">
        <f t="shared" ref="QX196:RP196" si="204">(FZ$70*0.172 + FZ$79*0.151 + FZ$82*0.1517)/(QX$155-QX$156*$QV196)</f>
        <v>0</v>
      </c>
      <c r="QY196">
        <f t="shared" si="204"/>
        <v>0</v>
      </c>
      <c r="QZ196">
        <f t="shared" si="204"/>
        <v>0</v>
      </c>
      <c r="RA196">
        <f t="shared" si="204"/>
        <v>0</v>
      </c>
      <c r="RB196">
        <f t="shared" si="204"/>
        <v>0</v>
      </c>
      <c r="RC196">
        <f t="shared" si="204"/>
        <v>0</v>
      </c>
      <c r="RD196">
        <f t="shared" si="204"/>
        <v>9.0686504695867698E-2</v>
      </c>
      <c r="RE196">
        <f t="shared" si="204"/>
        <v>8.0571641355182105E-2</v>
      </c>
      <c r="RF196">
        <f t="shared" si="204"/>
        <v>7.2848865645479807E-2</v>
      </c>
      <c r="RG196">
        <f t="shared" si="204"/>
        <v>6.6038341239279014E-2</v>
      </c>
      <c r="RH196">
        <f t="shared" si="204"/>
        <v>6.0581241307041886E-2</v>
      </c>
      <c r="RI196">
        <f t="shared" si="204"/>
        <v>5.6108719493522342E-2</v>
      </c>
      <c r="RJ196">
        <f t="shared" si="204"/>
        <v>5.1974282452012563E-2</v>
      </c>
      <c r="RK196">
        <f t="shared" si="204"/>
        <v>4.7746531421094522E-2</v>
      </c>
      <c r="RL196">
        <f t="shared" si="204"/>
        <v>4.4933562354990318E-2</v>
      </c>
      <c r="RM196">
        <f t="shared" si="204"/>
        <v>4.2537699334140894E-2</v>
      </c>
      <c r="RN196">
        <f t="shared" si="204"/>
        <v>4.0147479974160405E-2</v>
      </c>
      <c r="RO196">
        <f t="shared" si="204"/>
        <v>3.7736309843942203E-2</v>
      </c>
      <c r="RP196">
        <f t="shared" si="204"/>
        <v>3.5917090195608563E-2</v>
      </c>
      <c r="RR196">
        <f t="shared" si="196"/>
        <v>11.187455400000001</v>
      </c>
      <c r="RS196" s="35">
        <v>0.46600000000000008</v>
      </c>
      <c r="RT196">
        <f>0.81*RG196*11+0.19*RH196*12</f>
        <v>0.72652685062203159</v>
      </c>
    </row>
    <row r="197" spans="463:488" x14ac:dyDescent="0.3">
      <c r="QU197">
        <v>11</v>
      </c>
      <c r="QV197" s="35">
        <v>0.5</v>
      </c>
      <c r="QW197">
        <f>(GS$70*0.172 + GS$79*0.151 + GS$82*0.151)/(QW$155-QW$156*$QV197)</f>
        <v>0</v>
      </c>
      <c r="QX197">
        <f t="shared" ref="QX197:RP197" si="205">(GT$70*0.172 + GT$79*0.151 + GT$82*0.151)/(QX$155-QX$156*$QV197)</f>
        <v>0</v>
      </c>
      <c r="QY197">
        <f t="shared" si="205"/>
        <v>0</v>
      </c>
      <c r="QZ197">
        <f t="shared" si="205"/>
        <v>0</v>
      </c>
      <c r="RA197">
        <f t="shared" si="205"/>
        <v>0</v>
      </c>
      <c r="RB197">
        <f t="shared" si="205"/>
        <v>0</v>
      </c>
      <c r="RC197">
        <f t="shared" si="205"/>
        <v>0</v>
      </c>
      <c r="RD197">
        <f t="shared" si="205"/>
        <v>9.8190983145424487E-2</v>
      </c>
      <c r="RE197">
        <f t="shared" si="205"/>
        <v>8.6293874403212636E-2</v>
      </c>
      <c r="RF197">
        <f t="shared" si="205"/>
        <v>7.7708410951350934E-2</v>
      </c>
      <c r="RG197">
        <f t="shared" si="205"/>
        <v>7.065138630076051E-2</v>
      </c>
      <c r="RH197">
        <f t="shared" si="205"/>
        <v>6.4963357008460343E-2</v>
      </c>
      <c r="RI197">
        <f t="shared" si="205"/>
        <v>6.0029396136083206E-2</v>
      </c>
      <c r="RJ197">
        <f t="shared" si="205"/>
        <v>5.5758154556789848E-2</v>
      </c>
      <c r="RK197">
        <f t="shared" si="205"/>
        <v>5.1329177821097922E-2</v>
      </c>
      <c r="RL197">
        <f t="shared" si="205"/>
        <v>4.8314285414073593E-2</v>
      </c>
      <c r="RM197">
        <f t="shared" si="205"/>
        <v>4.5222224468396639E-2</v>
      </c>
      <c r="RN197">
        <f t="shared" si="205"/>
        <v>4.2865423911290647E-2</v>
      </c>
      <c r="RO197">
        <f t="shared" si="205"/>
        <v>4.049672342165421E-2</v>
      </c>
      <c r="RP197">
        <f t="shared" si="205"/>
        <v>3.8515081835148506E-2</v>
      </c>
      <c r="RR197">
        <f t="shared" si="196"/>
        <v>11.59365</v>
      </c>
      <c r="RS197" s="35">
        <v>0.5</v>
      </c>
      <c r="RT197">
        <f>0.41*RG197*11+0.59*RH197*12</f>
        <v>0.77857831983632908</v>
      </c>
    </row>
    <row r="198" spans="463:488" x14ac:dyDescent="0.3">
      <c r="QU198">
        <v>12</v>
      </c>
      <c r="QV198" s="35">
        <v>0.53300000000000003</v>
      </c>
      <c r="QW198">
        <f>(HM$70*0.172 + HM$79*0.151 + HM$82*0.151 )/(QW$155-QW$156*$QV198)</f>
        <v>0</v>
      </c>
      <c r="QX198">
        <f t="shared" ref="QX198:RP198" si="206">(HN$70*0.172 + HN$79*0.151 + HN$82*0.151 )/(QX$155-QX$156*$QV198)</f>
        <v>0</v>
      </c>
      <c r="QY198">
        <f t="shared" si="206"/>
        <v>0</v>
      </c>
      <c r="QZ198">
        <f t="shared" si="206"/>
        <v>0</v>
      </c>
      <c r="RA198">
        <f t="shared" si="206"/>
        <v>0</v>
      </c>
      <c r="RB198">
        <f t="shared" si="206"/>
        <v>0</v>
      </c>
      <c r="RC198">
        <f t="shared" si="206"/>
        <v>0</v>
      </c>
      <c r="RD198">
        <f t="shared" si="206"/>
        <v>0.10383729681950685</v>
      </c>
      <c r="RE198">
        <f t="shared" si="206"/>
        <v>9.2770915794561926E-2</v>
      </c>
      <c r="RF198">
        <f t="shared" si="206"/>
        <v>8.3288102853884424E-2</v>
      </c>
      <c r="RG198">
        <f t="shared" si="206"/>
        <v>7.5597036200333798E-2</v>
      </c>
      <c r="RH198">
        <f t="shared" si="206"/>
        <v>6.9342187779143222E-2</v>
      </c>
      <c r="RI198">
        <f t="shared" si="206"/>
        <v>6.418736414641768E-2</v>
      </c>
      <c r="RJ198">
        <f t="shared" si="206"/>
        <v>5.9447552848218482E-2</v>
      </c>
      <c r="RK198">
        <f t="shared" si="206"/>
        <v>5.4861556624241969E-2</v>
      </c>
      <c r="RL198">
        <f t="shared" si="206"/>
        <v>5.154699284296349E-2</v>
      </c>
      <c r="RM198">
        <f t="shared" si="206"/>
        <v>4.8602340249829748E-2</v>
      </c>
      <c r="RN198">
        <f t="shared" si="206"/>
        <v>4.57621831494383E-2</v>
      </c>
      <c r="RO198">
        <f t="shared" si="206"/>
        <v>4.3234497638246987E-2</v>
      </c>
      <c r="RP198">
        <f t="shared" si="206"/>
        <v>4.1107772402297918E-2</v>
      </c>
      <c r="RR198">
        <f t="shared" si="196"/>
        <v>11.987897700000001</v>
      </c>
      <c r="RS198" s="35">
        <v>0.53300000000000003</v>
      </c>
      <c r="RT198">
        <f>0.01*RG198*11+0.99*RH198*12</f>
        <v>0.83210086479825818</v>
      </c>
    </row>
    <row r="199" spans="463:488" x14ac:dyDescent="0.3">
      <c r="QU199">
        <v>13</v>
      </c>
      <c r="QV199" s="35">
        <v>0.56600000000000006</v>
      </c>
      <c r="QW199">
        <f>(IG$70*0.172 + IG$79*0.151 + IG$82*0.151 )/(QW$155-QW$156*$QV199)</f>
        <v>0</v>
      </c>
      <c r="QX199">
        <f t="shared" ref="QX199:RP199" si="207">(IH$70*0.172 + IH$79*0.151 + IH$82*0.151 )/(QX$155-QX$156*$QV199)</f>
        <v>0</v>
      </c>
      <c r="QY199">
        <f t="shared" si="207"/>
        <v>0</v>
      </c>
      <c r="QZ199">
        <f t="shared" si="207"/>
        <v>0</v>
      </c>
      <c r="RA199">
        <f t="shared" si="207"/>
        <v>0</v>
      </c>
      <c r="RB199">
        <f t="shared" si="207"/>
        <v>0</v>
      </c>
      <c r="RC199">
        <f t="shared" si="207"/>
        <v>0</v>
      </c>
      <c r="RD199">
        <f t="shared" si="207"/>
        <v>0</v>
      </c>
      <c r="RE199">
        <f t="shared" si="207"/>
        <v>0.10061711913625383</v>
      </c>
      <c r="RF199">
        <f t="shared" si="207"/>
        <v>9.0440349948688492E-2</v>
      </c>
      <c r="RG199">
        <f t="shared" si="207"/>
        <v>8.212314086934093E-2</v>
      </c>
      <c r="RH199">
        <f t="shared" si="207"/>
        <v>7.5129050145513243E-2</v>
      </c>
      <c r="RI199">
        <f t="shared" si="207"/>
        <v>6.9201183098930558E-2</v>
      </c>
      <c r="RJ199">
        <f t="shared" si="207"/>
        <v>6.4327642989458186E-2</v>
      </c>
      <c r="RK199">
        <f t="shared" si="207"/>
        <v>5.9478825620652764E-2</v>
      </c>
      <c r="RL199">
        <f t="shared" si="207"/>
        <v>5.5765066957543859E-2</v>
      </c>
      <c r="RM199">
        <f t="shared" si="207"/>
        <v>5.2393018016866778E-2</v>
      </c>
      <c r="RN199">
        <f t="shared" si="207"/>
        <v>4.9539734133148085E-2</v>
      </c>
      <c r="RO199">
        <f t="shared" si="207"/>
        <v>4.6921162070627263E-2</v>
      </c>
      <c r="RP199">
        <f t="shared" si="207"/>
        <v>4.4581190182720123E-2</v>
      </c>
      <c r="RR199">
        <f t="shared" si="196"/>
        <v>12.382145400000001</v>
      </c>
      <c r="RS199" s="35">
        <v>0.56600000000000006</v>
      </c>
      <c r="RT199">
        <f>0.62*RH199*12+0.38*RI199*13</f>
        <v>0.90081397759133552</v>
      </c>
    </row>
    <row r="200" spans="463:488" x14ac:dyDescent="0.3">
      <c r="QU200">
        <v>14</v>
      </c>
      <c r="QV200" s="35">
        <v>0.6</v>
      </c>
      <c r="QW200">
        <f>(JA$70*0.172 + JA$79*0.151 + JA$82*0.151 )/(QW$155-QW$156*$QV200)</f>
        <v>0</v>
      </c>
      <c r="QX200">
        <f t="shared" ref="QX200:RP200" si="208">(JB$70*0.172 + JB$79*0.151 + JB$82*0.151 )/(QX$155-QX$156*$QV200)</f>
        <v>0</v>
      </c>
      <c r="QY200">
        <f t="shared" si="208"/>
        <v>0</v>
      </c>
      <c r="QZ200">
        <f t="shared" si="208"/>
        <v>0</v>
      </c>
      <c r="RA200">
        <f t="shared" si="208"/>
        <v>0</v>
      </c>
      <c r="RB200">
        <f t="shared" si="208"/>
        <v>0</v>
      </c>
      <c r="RC200">
        <f t="shared" si="208"/>
        <v>0</v>
      </c>
      <c r="RD200">
        <f t="shared" si="208"/>
        <v>0</v>
      </c>
      <c r="RE200">
        <f t="shared" si="208"/>
        <v>0.10552158790036083</v>
      </c>
      <c r="RF200">
        <f t="shared" si="208"/>
        <v>9.5472313493794703E-2</v>
      </c>
      <c r="RG200">
        <f t="shared" si="208"/>
        <v>8.7000447174184758E-2</v>
      </c>
      <c r="RH200">
        <f t="shared" si="208"/>
        <v>7.9555113220651591E-2</v>
      </c>
      <c r="RI200">
        <f t="shared" si="208"/>
        <v>7.3531443439655203E-2</v>
      </c>
      <c r="RJ200">
        <f t="shared" si="208"/>
        <v>6.8181839371492622E-2</v>
      </c>
      <c r="RK200">
        <f t="shared" si="208"/>
        <v>6.3261448027489148E-2</v>
      </c>
      <c r="RL200">
        <f t="shared" si="208"/>
        <v>5.9142439188696744E-2</v>
      </c>
      <c r="RM200">
        <f t="shared" si="208"/>
        <v>5.5676629537433998E-2</v>
      </c>
      <c r="RN200">
        <f t="shared" si="208"/>
        <v>5.2687243108801678E-2</v>
      </c>
      <c r="RO200">
        <f t="shared" si="208"/>
        <v>4.9864000246894517E-2</v>
      </c>
      <c r="RP200">
        <f t="shared" si="208"/>
        <v>4.7407056847818457E-2</v>
      </c>
      <c r="RR200">
        <f t="shared" si="196"/>
        <v>12.78834</v>
      </c>
      <c r="RS200" s="35">
        <v>0.6</v>
      </c>
      <c r="RT200">
        <f>0.21*RH200*12+0.79*RI200*13</f>
        <v>0.95564680944130087</v>
      </c>
    </row>
    <row r="201" spans="463:488" x14ac:dyDescent="0.3">
      <c r="QU201">
        <v>15</v>
      </c>
      <c r="QV201" s="35">
        <v>0.63300000000000001</v>
      </c>
      <c r="QW201">
        <f>(JU$70*0.172 + JU$79*0.151 + JU$82*0.151 )/(QW$155-QW$156*$QV201)</f>
        <v>0</v>
      </c>
      <c r="QX201">
        <f t="shared" ref="QX201:RP201" si="209">(JV$70*0.172 + JV$79*0.151 + JV$82*0.151 )/(QX$155-QX$156*$QV201)</f>
        <v>0</v>
      </c>
      <c r="QY201">
        <f t="shared" si="209"/>
        <v>0</v>
      </c>
      <c r="QZ201">
        <f t="shared" si="209"/>
        <v>0</v>
      </c>
      <c r="RA201">
        <f t="shared" si="209"/>
        <v>0</v>
      </c>
      <c r="RB201">
        <f t="shared" si="209"/>
        <v>0</v>
      </c>
      <c r="RC201">
        <f t="shared" si="209"/>
        <v>0</v>
      </c>
      <c r="RD201">
        <f t="shared" si="209"/>
        <v>0</v>
      </c>
      <c r="RE201">
        <f t="shared" si="209"/>
        <v>0</v>
      </c>
      <c r="RF201">
        <f t="shared" si="209"/>
        <v>0.10025789451079331</v>
      </c>
      <c r="RG201">
        <f t="shared" si="209"/>
        <v>9.2269499727647128E-2</v>
      </c>
      <c r="RH201">
        <f t="shared" si="209"/>
        <v>8.4400324058881246E-2</v>
      </c>
      <c r="RI201">
        <f t="shared" si="209"/>
        <v>7.7837444103322148E-2</v>
      </c>
      <c r="RJ201">
        <f t="shared" si="209"/>
        <v>7.2128264864679104E-2</v>
      </c>
      <c r="RK201">
        <f t="shared" si="209"/>
        <v>6.6782155656366873E-2</v>
      </c>
      <c r="RL201">
        <f t="shared" si="209"/>
        <v>6.2620816014905753E-2</v>
      </c>
      <c r="RM201">
        <f t="shared" si="209"/>
        <v>5.89512527284001E-2</v>
      </c>
      <c r="RN201">
        <f t="shared" si="209"/>
        <v>5.5574001798998997E-2</v>
      </c>
      <c r="RO201">
        <f t="shared" si="209"/>
        <v>5.2656653670014736E-2</v>
      </c>
      <c r="RP201">
        <f t="shared" si="209"/>
        <v>5.0067328471371457E-2</v>
      </c>
      <c r="RR201">
        <f t="shared" si="196"/>
        <v>13.182587700000001</v>
      </c>
      <c r="RS201" s="35">
        <v>0.63300000000000001</v>
      </c>
      <c r="RT201">
        <f>0.82*RI201*13+0.18*RJ201*14</f>
        <v>1.0115103816004054</v>
      </c>
    </row>
    <row r="202" spans="463:488" x14ac:dyDescent="0.3">
      <c r="QU202">
        <v>16</v>
      </c>
      <c r="QV202" s="35">
        <v>0.66600000000000004</v>
      </c>
      <c r="QW202">
        <f>(KO$70*0.172 + KO$79*0.151 + KO$82*0.151 )/(QW$155-QW$156*$QV202)</f>
        <v>0</v>
      </c>
      <c r="QX202">
        <f t="shared" ref="QX202:RP202" si="210">(KP$70*0.172 + KP$79*0.151 + KP$82*0.151 )/(QX$155-QX$156*$QV202)</f>
        <v>0</v>
      </c>
      <c r="QY202">
        <f t="shared" si="210"/>
        <v>0</v>
      </c>
      <c r="QZ202">
        <f t="shared" si="210"/>
        <v>0</v>
      </c>
      <c r="RA202">
        <f t="shared" si="210"/>
        <v>0</v>
      </c>
      <c r="RB202">
        <f t="shared" si="210"/>
        <v>0</v>
      </c>
      <c r="RC202">
        <f t="shared" si="210"/>
        <v>0</v>
      </c>
      <c r="RD202">
        <f t="shared" si="210"/>
        <v>0</v>
      </c>
      <c r="RE202">
        <f t="shared" si="210"/>
        <v>0</v>
      </c>
      <c r="RF202">
        <f t="shared" si="210"/>
        <v>0.10907285835561958</v>
      </c>
      <c r="RG202">
        <f t="shared" si="210"/>
        <v>9.8341868845855954E-2</v>
      </c>
      <c r="RH202">
        <f t="shared" si="210"/>
        <v>9.0398627710945006E-2</v>
      </c>
      <c r="RI202">
        <f t="shared" si="210"/>
        <v>8.3570630524962192E-2</v>
      </c>
      <c r="RJ202">
        <f t="shared" si="210"/>
        <v>7.7429492916230788E-2</v>
      </c>
      <c r="RK202">
        <f t="shared" si="210"/>
        <v>7.1583517630494156E-2</v>
      </c>
      <c r="RL202">
        <f t="shared" si="210"/>
        <v>6.7117125067994943E-2</v>
      </c>
      <c r="RM202">
        <f t="shared" si="210"/>
        <v>6.325204038008625E-2</v>
      </c>
      <c r="RN202">
        <f t="shared" si="210"/>
        <v>5.9602373971632545E-2</v>
      </c>
      <c r="RO202">
        <f t="shared" si="210"/>
        <v>5.6489337283847238E-2</v>
      </c>
      <c r="RP202">
        <f t="shared" si="210"/>
        <v>5.3647059295854574E-2</v>
      </c>
      <c r="RR202">
        <f t="shared" si="196"/>
        <v>13.576835399999998</v>
      </c>
      <c r="RS202" s="35">
        <v>0.66600000000000004</v>
      </c>
      <c r="RT202">
        <f>0.42*RI202*13+0.58*RJ202*14</f>
        <v>1.0850231251460876</v>
      </c>
    </row>
    <row r="203" spans="463:488" x14ac:dyDescent="0.3">
      <c r="QU203">
        <v>17</v>
      </c>
      <c r="QV203" s="35">
        <v>0.7</v>
      </c>
      <c r="QW203">
        <f>(LI$70*0.172 + LI$79*0.151 + LI$82*0.151 )/(QW$155-QW$156*$QV203)</f>
        <v>0</v>
      </c>
      <c r="QX203">
        <f t="shared" ref="QX203:RP203" si="211">(LJ$70*0.172 + LJ$79*0.151 + LJ$82*0.151 )/(QX$155-QX$156*$QV203)</f>
        <v>0</v>
      </c>
      <c r="QY203">
        <f t="shared" si="211"/>
        <v>0</v>
      </c>
      <c r="QZ203">
        <f t="shared" si="211"/>
        <v>0</v>
      </c>
      <c r="RA203">
        <f t="shared" si="211"/>
        <v>0</v>
      </c>
      <c r="RB203">
        <f t="shared" si="211"/>
        <v>0</v>
      </c>
      <c r="RC203">
        <f t="shared" si="211"/>
        <v>0</v>
      </c>
      <c r="RD203">
        <f t="shared" si="211"/>
        <v>0</v>
      </c>
      <c r="RE203">
        <f t="shared" si="211"/>
        <v>0</v>
      </c>
      <c r="RF203">
        <f t="shared" si="211"/>
        <v>0</v>
      </c>
      <c r="RG203">
        <f t="shared" si="211"/>
        <v>0.10337379207425554</v>
      </c>
      <c r="RH203">
        <f t="shared" si="211"/>
        <v>9.491361255577993E-2</v>
      </c>
      <c r="RI203">
        <f t="shared" si="211"/>
        <v>8.7942356013935769E-2</v>
      </c>
      <c r="RJ203">
        <f t="shared" si="211"/>
        <v>8.1644896278373069E-2</v>
      </c>
      <c r="RK203">
        <f t="shared" si="211"/>
        <v>7.5451336787180925E-2</v>
      </c>
      <c r="RL203">
        <f t="shared" si="211"/>
        <v>7.0620144526259379E-2</v>
      </c>
      <c r="RM203">
        <f t="shared" si="211"/>
        <v>6.6486282946683448E-2</v>
      </c>
      <c r="RN203">
        <f t="shared" si="211"/>
        <v>6.2713375408360195E-2</v>
      </c>
      <c r="RO203">
        <f t="shared" si="211"/>
        <v>5.9580432022110587E-2</v>
      </c>
      <c r="RP203">
        <f t="shared" si="211"/>
        <v>5.654616127074915E-2</v>
      </c>
      <c r="RR203">
        <f t="shared" si="196"/>
        <v>13.983029999999999</v>
      </c>
      <c r="RS203" s="35">
        <v>0.7</v>
      </c>
      <c r="RT203">
        <f>0.02*RI203*13+0.98*RJ203*14</f>
        <v>1.1430329895029019</v>
      </c>
    </row>
    <row r="204" spans="463:488" x14ac:dyDescent="0.3">
      <c r="QU204">
        <v>18</v>
      </c>
      <c r="QV204" s="35">
        <v>0.73299999999999998</v>
      </c>
      <c r="QW204">
        <f>(MC$70*0.172 + MC$79*0.151 + MC$82*0.151 )/(QW$155-QW$156*$QV204)</f>
        <v>0</v>
      </c>
      <c r="QX204">
        <f t="shared" ref="QX204:RP204" si="212">(MD$70*0.172 + MD$79*0.151 + MD$82*0.151 )/(QX$155-QX$156*$QV204)</f>
        <v>0</v>
      </c>
      <c r="QY204">
        <f t="shared" si="212"/>
        <v>0</v>
      </c>
      <c r="QZ204">
        <f t="shared" si="212"/>
        <v>0</v>
      </c>
      <c r="RA204">
        <f t="shared" si="212"/>
        <v>0</v>
      </c>
      <c r="RB204">
        <f t="shared" si="212"/>
        <v>0</v>
      </c>
      <c r="RC204">
        <f t="shared" si="212"/>
        <v>0</v>
      </c>
      <c r="RD204">
        <f t="shared" si="212"/>
        <v>0</v>
      </c>
      <c r="RE204">
        <f t="shared" si="212"/>
        <v>0</v>
      </c>
      <c r="RF204">
        <f t="shared" si="212"/>
        <v>0</v>
      </c>
      <c r="RG204">
        <f t="shared" si="212"/>
        <v>0.10719431136947752</v>
      </c>
      <c r="RH204">
        <f t="shared" si="212"/>
        <v>9.983118735054225E-2</v>
      </c>
      <c r="RI204">
        <f t="shared" si="212"/>
        <v>9.2243225863893316E-2</v>
      </c>
      <c r="RJ204">
        <f t="shared" si="212"/>
        <v>8.5517907640599453E-2</v>
      </c>
      <c r="RK204">
        <f t="shared" si="212"/>
        <v>7.9258218865577421E-2</v>
      </c>
      <c r="RL204">
        <f t="shared" si="212"/>
        <v>7.4362610824404124E-2</v>
      </c>
      <c r="RM204">
        <f t="shared" si="212"/>
        <v>6.9852843182345595E-2</v>
      </c>
      <c r="RN204">
        <f t="shared" si="212"/>
        <v>6.6213752086526328E-2</v>
      </c>
      <c r="RO204">
        <f t="shared" si="212"/>
        <v>6.2553873458741333E-2</v>
      </c>
      <c r="RP204">
        <f t="shared" si="212"/>
        <v>5.9315779018511358E-2</v>
      </c>
      <c r="RR204">
        <f t="shared" si="196"/>
        <v>14.3772777</v>
      </c>
      <c r="RS204" s="35">
        <v>0.73299999999999998</v>
      </c>
      <c r="RT204">
        <f>0.62*RJ204*14+0.38*RK204*15</f>
        <v>1.1940672858541945</v>
      </c>
    </row>
    <row r="205" spans="463:488" x14ac:dyDescent="0.3">
      <c r="QU205">
        <v>19</v>
      </c>
      <c r="QV205" s="35">
        <v>0.76600000000000001</v>
      </c>
      <c r="QW205">
        <f t="shared" ref="QW205:RO205" si="213">(MW$70*0.172 + MW$79*0.151 + MW$82*0.151 )/(QW$155-QW$156*$QV205)</f>
        <v>0</v>
      </c>
      <c r="QX205">
        <f t="shared" si="213"/>
        <v>0</v>
      </c>
      <c r="QY205">
        <f t="shared" si="213"/>
        <v>0</v>
      </c>
      <c r="QZ205">
        <f t="shared" si="213"/>
        <v>0</v>
      </c>
      <c r="RA205">
        <f t="shared" si="213"/>
        <v>0</v>
      </c>
      <c r="RB205">
        <f t="shared" si="213"/>
        <v>0</v>
      </c>
      <c r="RC205">
        <f t="shared" si="213"/>
        <v>0</v>
      </c>
      <c r="RD205">
        <f t="shared" si="213"/>
        <v>0</v>
      </c>
      <c r="RE205">
        <f t="shared" si="213"/>
        <v>0</v>
      </c>
      <c r="RF205">
        <f t="shared" si="213"/>
        <v>0</v>
      </c>
      <c r="RG205">
        <f t="shared" si="213"/>
        <v>0</v>
      </c>
      <c r="RH205">
        <f t="shared" si="213"/>
        <v>0.1054418825444885</v>
      </c>
      <c r="RI205">
        <f t="shared" si="213"/>
        <v>9.831983073513513E-2</v>
      </c>
      <c r="RJ205">
        <f t="shared" si="213"/>
        <v>9.1066628140688541E-2</v>
      </c>
      <c r="RK205">
        <f t="shared" si="213"/>
        <v>8.4217877972603036E-2</v>
      </c>
      <c r="RL205">
        <f t="shared" si="213"/>
        <v>7.9013593929261217E-2</v>
      </c>
      <c r="RM205">
        <f t="shared" si="213"/>
        <v>7.4489896543358886E-2</v>
      </c>
      <c r="RN205">
        <f t="shared" si="213"/>
        <v>7.0244858132207974E-2</v>
      </c>
      <c r="RO205">
        <f t="shared" si="213"/>
        <v>6.6482906074857573E-2</v>
      </c>
      <c r="RP205">
        <f>(NP$70*0.172 + NP$79*0.151 + NP$82*0.151 )/(RP$155-RP$156*$QV205)</f>
        <v>6.3187589844955191E-2</v>
      </c>
      <c r="RR205">
        <f t="shared" si="196"/>
        <v>14.771525400000002</v>
      </c>
      <c r="RS205" s="35">
        <v>0.76600000000000001</v>
      </c>
      <c r="RT205">
        <f>0.23*RJ205*14+0.77*RK205*15</f>
        <v>1.2659510331965822</v>
      </c>
    </row>
    <row r="206" spans="463:488" x14ac:dyDescent="0.3">
      <c r="QU206">
        <v>20</v>
      </c>
      <c r="QV206" s="35">
        <v>0.8</v>
      </c>
      <c r="QW206">
        <f>(NQ$70*0.172 + NQ$79*0.151 + NQ$82*0.151 )/(QW$155-QW$156*$QV206)</f>
        <v>0</v>
      </c>
      <c r="QX206">
        <f t="shared" ref="QX206:RP206" si="214">(NR$70*0.172 + NR$79*0.151 + NR$82*0.151 )/(QX$155-QX$156*$QV206)</f>
        <v>0</v>
      </c>
      <c r="QY206">
        <f t="shared" si="214"/>
        <v>0</v>
      </c>
      <c r="QZ206">
        <f t="shared" si="214"/>
        <v>0</v>
      </c>
      <c r="RA206">
        <f t="shared" si="214"/>
        <v>0</v>
      </c>
      <c r="RB206">
        <f t="shared" si="214"/>
        <v>0</v>
      </c>
      <c r="RC206">
        <f t="shared" si="214"/>
        <v>0</v>
      </c>
      <c r="RD206">
        <f t="shared" si="214"/>
        <v>0</v>
      </c>
      <c r="RE206">
        <f t="shared" si="214"/>
        <v>0</v>
      </c>
      <c r="RF206">
        <f t="shared" si="214"/>
        <v>0</v>
      </c>
      <c r="RG206">
        <f t="shared" si="214"/>
        <v>0</v>
      </c>
      <c r="RH206">
        <f t="shared" si="214"/>
        <v>0</v>
      </c>
      <c r="RI206">
        <f t="shared" si="214"/>
        <v>0.10202248875809217</v>
      </c>
      <c r="RJ206">
        <f t="shared" si="214"/>
        <v>9.5486521666262383E-2</v>
      </c>
      <c r="RK206">
        <f t="shared" si="214"/>
        <v>8.8252139102676944E-2</v>
      </c>
      <c r="RL206">
        <f t="shared" si="214"/>
        <v>8.274350852898224E-2</v>
      </c>
      <c r="RM206">
        <f t="shared" si="214"/>
        <v>7.7687961146133577E-2</v>
      </c>
      <c r="RN206">
        <f t="shared" si="214"/>
        <v>7.363163044189526E-2</v>
      </c>
      <c r="RO206">
        <f t="shared" si="214"/>
        <v>6.968062175380163E-2</v>
      </c>
      <c r="RP206">
        <f t="shared" si="214"/>
        <v>6.6303349337209508E-2</v>
      </c>
      <c r="RR206">
        <f t="shared" si="196"/>
        <v>15.177720000000001</v>
      </c>
      <c r="RS206" s="35">
        <v>0.8</v>
      </c>
      <c r="RT206">
        <f>0.82*RK206*15+0.18*RL206*16</f>
        <v>1.3238026155263951</v>
      </c>
    </row>
    <row r="207" spans="463:488" x14ac:dyDescent="0.3">
      <c r="QU207">
        <v>21</v>
      </c>
      <c r="QV207" s="35">
        <v>0.83300000000000007</v>
      </c>
      <c r="QW207">
        <f>(OK$70*0.172 + OK$79*0.151 + OK$82*0.151 )/(QW$155-QW$156*$QV207)</f>
        <v>0</v>
      </c>
      <c r="QX207">
        <f t="shared" ref="QX207:RP207" si="215">(OL$70*0.172 + OL$79*0.151 + OL$82*0.151 )/(QX$155-QX$156*$QV207)</f>
        <v>0</v>
      </c>
      <c r="QY207">
        <f t="shared" si="215"/>
        <v>0</v>
      </c>
      <c r="QZ207">
        <f t="shared" si="215"/>
        <v>0</v>
      </c>
      <c r="RA207">
        <f t="shared" si="215"/>
        <v>0</v>
      </c>
      <c r="RB207">
        <f t="shared" si="215"/>
        <v>0</v>
      </c>
      <c r="RC207">
        <f t="shared" si="215"/>
        <v>0</v>
      </c>
      <c r="RD207">
        <f t="shared" si="215"/>
        <v>0</v>
      </c>
      <c r="RE207">
        <f t="shared" si="215"/>
        <v>0</v>
      </c>
      <c r="RF207">
        <f t="shared" si="215"/>
        <v>0</v>
      </c>
      <c r="RG207">
        <f t="shared" si="215"/>
        <v>0</v>
      </c>
      <c r="RH207">
        <f t="shared" si="215"/>
        <v>0</v>
      </c>
      <c r="RI207">
        <f t="shared" si="215"/>
        <v>0</v>
      </c>
      <c r="RJ207">
        <f t="shared" si="215"/>
        <v>9.9557751418840351E-2</v>
      </c>
      <c r="RK207">
        <f t="shared" si="215"/>
        <v>9.2030057025101156E-2</v>
      </c>
      <c r="RL207">
        <f t="shared" si="215"/>
        <v>8.6555559204097784E-2</v>
      </c>
      <c r="RM207">
        <f t="shared" si="215"/>
        <v>8.1505218399980803E-2</v>
      </c>
      <c r="RN207">
        <f t="shared" si="215"/>
        <v>7.7106110126115665E-2</v>
      </c>
      <c r="RO207">
        <f t="shared" si="215"/>
        <v>7.2987939294403448E-2</v>
      </c>
      <c r="RP207">
        <f t="shared" si="215"/>
        <v>6.9249034410881774E-2</v>
      </c>
      <c r="RR207">
        <f t="shared" si="196"/>
        <v>15.571967700000002</v>
      </c>
      <c r="RS207" s="35">
        <v>0.83300000000000007</v>
      </c>
      <c r="RT207">
        <f>0.43*RK207*15+0.57*RL207*16</f>
        <v>1.382980567753274</v>
      </c>
    </row>
    <row r="208" spans="463:488" x14ac:dyDescent="0.3">
      <c r="QU208">
        <v>22</v>
      </c>
      <c r="QV208" s="35">
        <v>0.8660000000000001</v>
      </c>
      <c r="QW208">
        <f>(PE$70*0.172 + PE$79*0.151 + PE$82*0.151 )/(QW$155-QW$156*$QV208)</f>
        <v>0</v>
      </c>
      <c r="QX208">
        <f t="shared" ref="QX208:RP208" si="216">(PF$70*0.172 + PF$79*0.151 + PF$82*0.151 )/(QX$155-QX$156*$QV208)</f>
        <v>0</v>
      </c>
      <c r="QY208">
        <f t="shared" si="216"/>
        <v>0</v>
      </c>
      <c r="QZ208">
        <f t="shared" si="216"/>
        <v>0</v>
      </c>
      <c r="RA208">
        <f t="shared" si="216"/>
        <v>0</v>
      </c>
      <c r="RB208">
        <f t="shared" si="216"/>
        <v>0</v>
      </c>
      <c r="RC208">
        <f t="shared" si="216"/>
        <v>0</v>
      </c>
      <c r="RD208">
        <f t="shared" si="216"/>
        <v>0</v>
      </c>
      <c r="RE208">
        <f t="shared" si="216"/>
        <v>0</v>
      </c>
      <c r="RF208">
        <f t="shared" si="216"/>
        <v>0</v>
      </c>
      <c r="RG208">
        <f t="shared" si="216"/>
        <v>0</v>
      </c>
      <c r="RH208">
        <f t="shared" si="216"/>
        <v>0</v>
      </c>
      <c r="RI208">
        <f t="shared" si="216"/>
        <v>0</v>
      </c>
      <c r="RJ208">
        <f t="shared" si="216"/>
        <v>0</v>
      </c>
      <c r="RK208">
        <f t="shared" si="216"/>
        <v>9.3453369002881564E-2</v>
      </c>
      <c r="RL208">
        <f t="shared" si="216"/>
        <v>9.1214803663808783E-2</v>
      </c>
      <c r="RM208">
        <f t="shared" si="216"/>
        <v>8.6144195739440502E-2</v>
      </c>
      <c r="RN208">
        <f t="shared" si="216"/>
        <v>8.1210838854098757E-2</v>
      </c>
      <c r="RO208">
        <f t="shared" si="216"/>
        <v>7.6981299994087052E-2</v>
      </c>
      <c r="RP208">
        <f t="shared" si="216"/>
        <v>7.3115199773866935E-2</v>
      </c>
      <c r="RR208">
        <f t="shared" si="196"/>
        <v>15.966215400000001</v>
      </c>
      <c r="RS208" s="35">
        <v>0.8660000000000001</v>
      </c>
      <c r="RT208">
        <f>0.03*RK208*15+0.97*RL208*16</f>
        <v>1.4577077689136091</v>
      </c>
    </row>
    <row r="209" spans="463:488" x14ac:dyDescent="0.3">
      <c r="QU209">
        <v>23</v>
      </c>
      <c r="QV209" s="35">
        <v>0.9</v>
      </c>
      <c r="QW209">
        <f>(PY$70*0.172 + PY$79*0.151 + PY$82*0.151)/(QW$155-QW$156*$QV209)</f>
        <v>0</v>
      </c>
      <c r="QX209">
        <f t="shared" ref="QX209:RP209" si="217">(PZ$70*0.172 + PZ$79*0.151 + PZ$82*0.151)/(QX$155-QX$156*$QV209)</f>
        <v>0</v>
      </c>
      <c r="QY209">
        <f t="shared" si="217"/>
        <v>0</v>
      </c>
      <c r="QZ209">
        <f t="shared" si="217"/>
        <v>0</v>
      </c>
      <c r="RA209">
        <f t="shared" si="217"/>
        <v>0</v>
      </c>
      <c r="RB209">
        <f t="shared" si="217"/>
        <v>0</v>
      </c>
      <c r="RC209">
        <f t="shared" si="217"/>
        <v>0</v>
      </c>
      <c r="RD209">
        <f t="shared" si="217"/>
        <v>0</v>
      </c>
      <c r="RE209">
        <f t="shared" si="217"/>
        <v>0</v>
      </c>
      <c r="RF209">
        <f t="shared" si="217"/>
        <v>0</v>
      </c>
      <c r="RG209">
        <f t="shared" si="217"/>
        <v>0</v>
      </c>
      <c r="RH209">
        <f t="shared" si="217"/>
        <v>0</v>
      </c>
      <c r="RI209">
        <f t="shared" si="217"/>
        <v>0</v>
      </c>
      <c r="RJ209">
        <f t="shared" si="217"/>
        <v>0</v>
      </c>
      <c r="RK209">
        <f t="shared" si="217"/>
        <v>6.853344778387413E-2</v>
      </c>
      <c r="RL209">
        <f t="shared" si="217"/>
        <v>9.3071352103720362E-2</v>
      </c>
      <c r="RM209">
        <f t="shared" si="217"/>
        <v>8.9536655331526993E-2</v>
      </c>
      <c r="RN209">
        <f t="shared" si="217"/>
        <v>8.4725920918877332E-2</v>
      </c>
      <c r="RO209">
        <f t="shared" si="217"/>
        <v>8.057959188477859E-2</v>
      </c>
      <c r="RP209">
        <f t="shared" si="217"/>
        <v>7.6265647202019698E-2</v>
      </c>
      <c r="RR209">
        <f t="shared" si="196"/>
        <v>16.372410000000002</v>
      </c>
      <c r="RS209" s="35">
        <v>0.9</v>
      </c>
      <c r="RT209">
        <f>0.628*RL209*16+0.372*RM209*17</f>
        <v>1.501410754254759</v>
      </c>
    </row>
    <row r="215" spans="463:488" x14ac:dyDescent="0.3">
      <c r="RS215" s="35"/>
    </row>
    <row r="216" spans="463:488" x14ac:dyDescent="0.3">
      <c r="RS216" s="35"/>
    </row>
    <row r="217" spans="463:488" x14ac:dyDescent="0.3">
      <c r="RS217" s="35"/>
    </row>
    <row r="218" spans="463:488" x14ac:dyDescent="0.3">
      <c r="RS218" s="35"/>
    </row>
    <row r="219" spans="463:488" x14ac:dyDescent="0.3">
      <c r="RS219" s="35"/>
    </row>
    <row r="220" spans="463:488" x14ac:dyDescent="0.3">
      <c r="RS220" s="35"/>
    </row>
    <row r="221" spans="463:488" x14ac:dyDescent="0.3">
      <c r="RS221" s="35"/>
    </row>
    <row r="222" spans="463:488" x14ac:dyDescent="0.3">
      <c r="RS222" s="35"/>
    </row>
    <row r="223" spans="463:488" x14ac:dyDescent="0.3">
      <c r="RS223" s="35"/>
    </row>
    <row r="224" spans="463:488" x14ac:dyDescent="0.3">
      <c r="RS224" s="35"/>
    </row>
    <row r="225" spans="487:487" x14ac:dyDescent="0.3">
      <c r="RS225" s="35"/>
    </row>
    <row r="226" spans="487:487" x14ac:dyDescent="0.3">
      <c r="RS226" s="35"/>
    </row>
    <row r="227" spans="487:487" x14ac:dyDescent="0.3">
      <c r="RS227" s="35"/>
    </row>
    <row r="228" spans="487:487" x14ac:dyDescent="0.3">
      <c r="RS228" s="35"/>
    </row>
    <row r="229" spans="487:487" x14ac:dyDescent="0.3">
      <c r="RS229" s="35"/>
    </row>
    <row r="230" spans="487:487" x14ac:dyDescent="0.3">
      <c r="RS230" s="35"/>
    </row>
    <row r="231" spans="487:487" x14ac:dyDescent="0.3">
      <c r="RS231" s="35"/>
    </row>
    <row r="232" spans="487:487" x14ac:dyDescent="0.3">
      <c r="RS232" s="35"/>
    </row>
    <row r="233" spans="487:487" x14ac:dyDescent="0.3">
      <c r="RS233" s="35"/>
    </row>
    <row r="234" spans="487:487" x14ac:dyDescent="0.3">
      <c r="RS234" s="35"/>
    </row>
    <row r="235" spans="487:487" x14ac:dyDescent="0.3">
      <c r="RS235" s="35"/>
    </row>
    <row r="236" spans="487:487" x14ac:dyDescent="0.3">
      <c r="RS236" s="35"/>
    </row>
    <row r="237" spans="487:487" x14ac:dyDescent="0.3">
      <c r="RS237" s="35"/>
    </row>
  </sheetData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1F89-51A9-4496-841E-A02D9D143A15}">
  <dimension ref="A1:RT169"/>
  <sheetViews>
    <sheetView topLeftCell="G1" zoomScaleNormal="100" workbookViewId="0">
      <selection activeCell="G1" sqref="G1"/>
    </sheetView>
  </sheetViews>
  <sheetFormatPr defaultRowHeight="14.4" x14ac:dyDescent="0.3"/>
  <cols>
    <col min="461" max="462" width="9.109375" style="102"/>
  </cols>
  <sheetData>
    <row r="1" spans="1:488" x14ac:dyDescent="0.3">
      <c r="MI1" t="s">
        <v>627</v>
      </c>
      <c r="QU1" t="s">
        <v>991</v>
      </c>
      <c r="QV1" t="s">
        <v>1025</v>
      </c>
      <c r="QW1">
        <v>1</v>
      </c>
      <c r="QX1">
        <v>2</v>
      </c>
      <c r="QY1">
        <v>3</v>
      </c>
      <c r="QZ1">
        <v>4</v>
      </c>
      <c r="RA1">
        <v>5</v>
      </c>
      <c r="RB1">
        <v>6</v>
      </c>
      <c r="RC1">
        <v>7</v>
      </c>
      <c r="RD1">
        <v>8</v>
      </c>
      <c r="RE1">
        <v>9</v>
      </c>
      <c r="RF1">
        <v>10</v>
      </c>
      <c r="RG1">
        <v>11</v>
      </c>
      <c r="RH1">
        <v>12</v>
      </c>
      <c r="RI1">
        <v>13</v>
      </c>
      <c r="RJ1">
        <v>14</v>
      </c>
      <c r="RK1">
        <v>15</v>
      </c>
      <c r="RL1">
        <v>16</v>
      </c>
      <c r="RM1">
        <v>17</v>
      </c>
      <c r="RN1">
        <v>18</v>
      </c>
      <c r="RO1">
        <v>19</v>
      </c>
      <c r="RP1">
        <v>20</v>
      </c>
      <c r="RR1" t="s">
        <v>886</v>
      </c>
      <c r="RT1" t="s">
        <v>1024</v>
      </c>
    </row>
    <row r="2" spans="1:488" ht="15.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6.6976381389969939</v>
      </c>
      <c r="J2">
        <v>6.8787833806415577</v>
      </c>
      <c r="K2">
        <v>6.9797421754343647</v>
      </c>
      <c r="L2">
        <v>6.9206761461243183</v>
      </c>
      <c r="M2">
        <v>6.9539304048506168</v>
      </c>
      <c r="N2">
        <v>6.8952914312387463</v>
      </c>
      <c r="O2">
        <v>6.949423368400792</v>
      </c>
      <c r="P2">
        <v>6.8774685608980928</v>
      </c>
      <c r="Q2">
        <v>6.8925031291055738</v>
      </c>
      <c r="R2">
        <v>6.8969619391307715</v>
      </c>
      <c r="S2">
        <v>6.8954000532275517</v>
      </c>
      <c r="T2">
        <v>6.8513259983062298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7.7348917928506671</v>
      </c>
      <c r="AD2">
        <v>8.2943163009689513</v>
      </c>
      <c r="AE2">
        <v>8.4330384662061064</v>
      </c>
      <c r="AF2">
        <v>8.3066934067753149</v>
      </c>
      <c r="AG2">
        <v>8.2956629774731585</v>
      </c>
      <c r="AH2">
        <v>8.4006816584415329</v>
      </c>
      <c r="AI2">
        <v>8.2318601474124122</v>
      </c>
      <c r="AJ2">
        <v>8.2468549175153658</v>
      </c>
      <c r="AK2">
        <v>8.2420992431611513</v>
      </c>
      <c r="AL2">
        <v>8.2177731333381256</v>
      </c>
      <c r="AM2">
        <v>8.2307193497471598</v>
      </c>
      <c r="AN2">
        <v>8.2885220259838217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9.4215320040797259</v>
      </c>
      <c r="AY2">
        <v>9.6274312261085431</v>
      </c>
      <c r="AZ2">
        <v>9.5919107215989499</v>
      </c>
      <c r="BA2">
        <v>9.7105487793957668</v>
      </c>
      <c r="BB2">
        <v>9.7402970256776591</v>
      </c>
      <c r="BC2">
        <v>9.6188829062617334</v>
      </c>
      <c r="BD2">
        <v>9.5745314934548489</v>
      </c>
      <c r="BE2">
        <v>9.5895864249717153</v>
      </c>
      <c r="BF2">
        <v>9.5711128796743292</v>
      </c>
      <c r="BG2">
        <v>9.6528663371579437</v>
      </c>
      <c r="BH2">
        <v>9.590487634968996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10.712306672634041</v>
      </c>
      <c r="BT2">
        <v>11.084326040887523</v>
      </c>
      <c r="BU2">
        <v>11.212809160834038</v>
      </c>
      <c r="BV2">
        <v>11.113341734526006</v>
      </c>
      <c r="BW2">
        <v>10.947497012013743</v>
      </c>
      <c r="BX2">
        <v>11.026911122044526</v>
      </c>
      <c r="BY2">
        <v>10.927328532902413</v>
      </c>
      <c r="BZ2">
        <v>10.969809668123776</v>
      </c>
      <c r="CA2">
        <v>10.925276363518275</v>
      </c>
      <c r="CB2">
        <v>10.934499289699271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12.109043643859303</v>
      </c>
      <c r="CO2">
        <v>12.354745496611461</v>
      </c>
      <c r="CP2">
        <v>12.404612659656188</v>
      </c>
      <c r="CQ2">
        <v>12.314323861603457</v>
      </c>
      <c r="CR2">
        <v>12.295835924605987</v>
      </c>
      <c r="CS2">
        <v>12.327866250070848</v>
      </c>
      <c r="CT2">
        <v>12.305236357288971</v>
      </c>
      <c r="CU2">
        <v>12.281172258161728</v>
      </c>
      <c r="CV2">
        <v>12.2872457681611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13.449514025654413</v>
      </c>
      <c r="DJ2">
        <v>13.765060539567639</v>
      </c>
      <c r="DK2">
        <v>13.705504608818579</v>
      </c>
      <c r="DL2">
        <v>13.591458590753641</v>
      </c>
      <c r="DM2">
        <v>13.515102164406466</v>
      </c>
      <c r="DN2">
        <v>13.720544343828875</v>
      </c>
      <c r="DO2">
        <v>13.71807494290408</v>
      </c>
      <c r="DP2">
        <v>13.661292153091443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14.51981030931098</v>
      </c>
      <c r="EE2">
        <v>14.971917214904586</v>
      </c>
      <c r="EF2">
        <v>15.134683692137951</v>
      </c>
      <c r="EG2">
        <v>15.001507604115616</v>
      </c>
      <c r="EH2">
        <v>15.053368942367344</v>
      </c>
      <c r="EI2">
        <v>15.100047252018239</v>
      </c>
      <c r="EJ2">
        <v>15.161676722021534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15.121889771846126</v>
      </c>
      <c r="EY2">
        <v>15.462733000478995</v>
      </c>
      <c r="EZ2">
        <v>16.231116690902631</v>
      </c>
      <c r="FA2">
        <v>16.399675074380415</v>
      </c>
      <c r="FB2">
        <v>16.436315661487104</v>
      </c>
      <c r="FC2">
        <v>16.458203290049667</v>
      </c>
      <c r="FD2">
        <v>16.288637102215947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16.159974441193164</v>
      </c>
      <c r="FU2">
        <v>17.636218510562522</v>
      </c>
      <c r="FV2">
        <v>17.897279881454271</v>
      </c>
      <c r="FW2">
        <v>17.667064555996507</v>
      </c>
      <c r="FX2">
        <v>17.885179947607512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11.731432671304342</v>
      </c>
      <c r="GO2">
        <v>17.51800227499896</v>
      </c>
      <c r="GP2">
        <v>19.100314062270517</v>
      </c>
      <c r="GQ2">
        <v>19.152441625724304</v>
      </c>
      <c r="GR2">
        <v>19.153581774578374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18.664279438085682</v>
      </c>
      <c r="HL2">
        <v>20.358103701111549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 s="108" t="s">
        <v>1</v>
      </c>
      <c r="LJ2" s="102"/>
      <c r="LK2">
        <v>1</v>
      </c>
      <c r="LL2" s="86">
        <v>0.05</v>
      </c>
      <c r="LM2">
        <f t="shared" ref="LM2:MF2" si="0">A$94</f>
        <v>0</v>
      </c>
      <c r="LN2">
        <f t="shared" si="0"/>
        <v>0</v>
      </c>
      <c r="LO2">
        <f t="shared" si="0"/>
        <v>0</v>
      </c>
      <c r="LP2">
        <f t="shared" si="0"/>
        <v>0</v>
      </c>
      <c r="LQ2">
        <f t="shared" si="0"/>
        <v>0</v>
      </c>
      <c r="LR2">
        <f t="shared" si="0"/>
        <v>0</v>
      </c>
      <c r="LS2">
        <f t="shared" si="0"/>
        <v>0</v>
      </c>
      <c r="LT2">
        <f t="shared" si="0"/>
        <v>0</v>
      </c>
      <c r="LU2">
        <f t="shared" si="0"/>
        <v>102.22056953859135</v>
      </c>
      <c r="LV2">
        <f t="shared" si="0"/>
        <v>101.49159549195176</v>
      </c>
      <c r="LW2">
        <f t="shared" si="0"/>
        <v>110.43069295820905</v>
      </c>
      <c r="LX2">
        <f t="shared" si="0"/>
        <v>115.12013827132672</v>
      </c>
      <c r="LY2">
        <f t="shared" si="0"/>
        <v>115.42382655186711</v>
      </c>
      <c r="LZ2">
        <f t="shared" si="0"/>
        <v>114.67821692558151</v>
      </c>
      <c r="MA2">
        <f t="shared" si="0"/>
        <v>114.30436633164291</v>
      </c>
      <c r="MB2">
        <f t="shared" si="0"/>
        <v>113.69591270077858</v>
      </c>
      <c r="MC2">
        <f t="shared" si="0"/>
        <v>114.27457429602056</v>
      </c>
      <c r="MD2">
        <f t="shared" si="0"/>
        <v>113.93960356297505</v>
      </c>
      <c r="ME2">
        <f t="shared" si="0"/>
        <v>114.01549391072629</v>
      </c>
      <c r="MF2">
        <f t="shared" si="0"/>
        <v>113.52017014390943</v>
      </c>
      <c r="MH2">
        <f>0.01+ (80188*LL2+78567)/10^6</f>
        <v>9.2576399999999989E-2</v>
      </c>
      <c r="MI2" s="86">
        <v>0.05</v>
      </c>
      <c r="MJ2">
        <f>0.34*LU2+0.66*LV2</f>
        <v>101.73944666780923</v>
      </c>
      <c r="QS2"/>
      <c r="QT2"/>
    </row>
    <row r="3" spans="1:48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 s="102" t="s">
        <v>2</v>
      </c>
      <c r="LJ3" s="102"/>
      <c r="LK3">
        <v>2</v>
      </c>
      <c r="LL3" s="86">
        <v>0.1</v>
      </c>
      <c r="LM3">
        <f t="shared" ref="LM3:MF3" si="1">U$94</f>
        <v>0</v>
      </c>
      <c r="LN3">
        <f t="shared" si="1"/>
        <v>0</v>
      </c>
      <c r="LO3">
        <f t="shared" si="1"/>
        <v>0</v>
      </c>
      <c r="LP3">
        <f t="shared" si="1"/>
        <v>0</v>
      </c>
      <c r="LQ3">
        <f t="shared" si="1"/>
        <v>0</v>
      </c>
      <c r="LR3">
        <f t="shared" si="1"/>
        <v>0</v>
      </c>
      <c r="LS3">
        <f t="shared" si="1"/>
        <v>0</v>
      </c>
      <c r="LT3">
        <f t="shared" si="1"/>
        <v>0</v>
      </c>
      <c r="LU3">
        <f t="shared" si="1"/>
        <v>124.43251417220559</v>
      </c>
      <c r="LV3">
        <f t="shared" si="1"/>
        <v>121.48047415501935</v>
      </c>
      <c r="LW3">
        <f t="shared" si="1"/>
        <v>139.27306726658205</v>
      </c>
      <c r="LX3">
        <f t="shared" si="1"/>
        <v>143.55778862250466</v>
      </c>
      <c r="LY3">
        <f t="shared" si="1"/>
        <v>143.86741354105851</v>
      </c>
      <c r="LZ3">
        <f t="shared" si="1"/>
        <v>143.71340300821819</v>
      </c>
      <c r="MA3">
        <f t="shared" si="1"/>
        <v>141.99506523408456</v>
      </c>
      <c r="MB3">
        <f t="shared" si="1"/>
        <v>142.1454628914469</v>
      </c>
      <c r="MC3">
        <f t="shared" si="1"/>
        <v>143.01997240666677</v>
      </c>
      <c r="MD3">
        <f t="shared" si="1"/>
        <v>142.67526888220783</v>
      </c>
      <c r="ME3">
        <f t="shared" si="1"/>
        <v>142.4632880729811</v>
      </c>
      <c r="MF3">
        <f t="shared" si="1"/>
        <v>143.08329528085773</v>
      </c>
      <c r="MH3">
        <f>0.01+ (80188*LL3+78567)/10^6</f>
        <v>9.6585799999999999E-2</v>
      </c>
      <c r="MI3" s="86">
        <v>0.1</v>
      </c>
      <c r="MJ3">
        <f>0.94*LV3+0.06*LW3</f>
        <v>122.54802974171311</v>
      </c>
      <c r="QS3"/>
      <c r="QT3"/>
    </row>
    <row r="4" spans="1:48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 s="102" t="s">
        <v>3</v>
      </c>
      <c r="LJ4" s="102"/>
      <c r="LK4">
        <v>3</v>
      </c>
      <c r="LL4" s="86">
        <v>0.15</v>
      </c>
      <c r="LM4">
        <f t="shared" ref="LM4:MF4" si="2">AO$94</f>
        <v>0</v>
      </c>
      <c r="LN4">
        <f t="shared" si="2"/>
        <v>0</v>
      </c>
      <c r="LO4">
        <f t="shared" si="2"/>
        <v>0</v>
      </c>
      <c r="LP4">
        <f t="shared" si="2"/>
        <v>0</v>
      </c>
      <c r="LQ4">
        <f t="shared" si="2"/>
        <v>0</v>
      </c>
      <c r="LR4">
        <f t="shared" si="2"/>
        <v>0</v>
      </c>
      <c r="LS4">
        <f t="shared" si="2"/>
        <v>0</v>
      </c>
      <c r="LT4">
        <f t="shared" si="2"/>
        <v>0</v>
      </c>
      <c r="LU4">
        <f t="shared" si="2"/>
        <v>0</v>
      </c>
      <c r="LV4">
        <f t="shared" si="2"/>
        <v>143.13391590783496</v>
      </c>
      <c r="LW4">
        <f t="shared" si="2"/>
        <v>148.30329681006313</v>
      </c>
      <c r="LX4">
        <f t="shared" si="2"/>
        <v>165.89719847715071</v>
      </c>
      <c r="LY4">
        <f t="shared" si="2"/>
        <v>169.29745964729219</v>
      </c>
      <c r="LZ4">
        <f t="shared" si="2"/>
        <v>170.3065101757104</v>
      </c>
      <c r="MA4">
        <f t="shared" si="2"/>
        <v>167.92241409208395</v>
      </c>
      <c r="MB4">
        <f t="shared" si="2"/>
        <v>168.90038101221407</v>
      </c>
      <c r="MC4">
        <f t="shared" si="2"/>
        <v>168.64927364521768</v>
      </c>
      <c r="MD4">
        <f t="shared" si="2"/>
        <v>168.10570313999196</v>
      </c>
      <c r="ME4">
        <f t="shared" si="2"/>
        <v>169.0781814413636</v>
      </c>
      <c r="MF4">
        <f t="shared" si="2"/>
        <v>167.81146918587083</v>
      </c>
      <c r="MH4">
        <f t="shared" ref="MH4:MH17" si="3">0.01+ (80188*LL4+78567)/10^6</f>
        <v>0.1005952</v>
      </c>
      <c r="MI4" s="86">
        <v>0.15</v>
      </c>
      <c r="MJ4">
        <f>0.54*LV4+0.46*LW4</f>
        <v>145.51183112285992</v>
      </c>
      <c r="QS4"/>
      <c r="QT4"/>
    </row>
    <row r="5" spans="1:48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6.2084948690872723</v>
      </c>
      <c r="J5">
        <v>6.4743387096496576</v>
      </c>
      <c r="K5">
        <v>6.837976039624766</v>
      </c>
      <c r="L5">
        <v>6.9181631346597365</v>
      </c>
      <c r="M5">
        <v>6.9513743080767982</v>
      </c>
      <c r="N5">
        <v>6.8927430284598294</v>
      </c>
      <c r="O5">
        <v>6.9469395235699078</v>
      </c>
      <c r="P5">
        <v>6.8749695818993279</v>
      </c>
      <c r="Q5">
        <v>6.890042590095149</v>
      </c>
      <c r="R5">
        <v>6.8945015038713731</v>
      </c>
      <c r="S5">
        <v>6.892976108678261</v>
      </c>
      <c r="T5">
        <v>6.8488814180586042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6.8009814512978339</v>
      </c>
      <c r="AD5">
        <v>7.4705336564831084</v>
      </c>
      <c r="AE5">
        <v>8.2219652482726886</v>
      </c>
      <c r="AF5">
        <v>8.3016866770882203</v>
      </c>
      <c r="AG5">
        <v>8.2906848560256083</v>
      </c>
      <c r="AH5">
        <v>8.3956858317074552</v>
      </c>
      <c r="AI5">
        <v>8.2268983350243339</v>
      </c>
      <c r="AJ5">
        <v>8.2419172320249885</v>
      </c>
      <c r="AK5">
        <v>8.2371246522978989</v>
      </c>
      <c r="AL5">
        <v>8.2127968378019691</v>
      </c>
      <c r="AM5">
        <v>8.2257731810973489</v>
      </c>
      <c r="AN5">
        <v>8.2835619295750558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7.8928682621015369</v>
      </c>
      <c r="AY5">
        <v>8.6496621476779456</v>
      </c>
      <c r="AZ5">
        <v>9.45649942292882</v>
      </c>
      <c r="BA5">
        <v>9.7029742316929966</v>
      </c>
      <c r="BB5">
        <v>9.7328148231786482</v>
      </c>
      <c r="BC5">
        <v>9.6114316273299565</v>
      </c>
      <c r="BD5">
        <v>9.5671509784640154</v>
      </c>
      <c r="BE5">
        <v>9.5821119629626015</v>
      </c>
      <c r="BF5">
        <v>9.5636791514712698</v>
      </c>
      <c r="BG5">
        <v>9.6454135296785655</v>
      </c>
      <c r="BH5">
        <v>9.5830377975777274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8.79905188333443</v>
      </c>
      <c r="BT5">
        <v>9.6718922320889416</v>
      </c>
      <c r="BU5">
        <v>10.847425758077872</v>
      </c>
      <c r="BV5">
        <v>11.102071624266785</v>
      </c>
      <c r="BW5">
        <v>10.937620458014791</v>
      </c>
      <c r="BX5">
        <v>11.017003873635886</v>
      </c>
      <c r="BY5">
        <v>10.917345596391424</v>
      </c>
      <c r="BZ5">
        <v>10.959916683770807</v>
      </c>
      <c r="CA5">
        <v>10.915381160255869</v>
      </c>
      <c r="CB5">
        <v>10.924552881160611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9.4815700504989611</v>
      </c>
      <c r="CO5">
        <v>10.675023507305289</v>
      </c>
      <c r="CP5">
        <v>11.931199262270788</v>
      </c>
      <c r="CQ5">
        <v>12.262639921902048</v>
      </c>
      <c r="CR5">
        <v>12.283382903375548</v>
      </c>
      <c r="CS5">
        <v>12.31556093552893</v>
      </c>
      <c r="CT5">
        <v>12.292932027643777</v>
      </c>
      <c r="CU5">
        <v>12.268742036923273</v>
      </c>
      <c r="CV5">
        <v>12.274819288816794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10.277257953743739</v>
      </c>
      <c r="DJ5">
        <v>11.464749202595129</v>
      </c>
      <c r="DK5">
        <v>12.811347016082463</v>
      </c>
      <c r="DL5">
        <v>13.513237025720279</v>
      </c>
      <c r="DM5">
        <v>13.495434802984642</v>
      </c>
      <c r="DN5">
        <v>13.70572235195117</v>
      </c>
      <c r="DO5">
        <v>13.703201973350611</v>
      </c>
      <c r="DP5">
        <v>13.643710084987848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10.789533688046022</v>
      </c>
      <c r="EE5">
        <v>11.844720282211021</v>
      </c>
      <c r="EF5">
        <v>13.606060371052143</v>
      </c>
      <c r="EG5">
        <v>14.812041008321454</v>
      </c>
      <c r="EH5">
        <v>15.0042271535611</v>
      </c>
      <c r="EI5">
        <v>15.051340792066989</v>
      </c>
      <c r="EJ5">
        <v>15.127537711068939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7.5309028329292671</v>
      </c>
      <c r="EY5">
        <v>10.198303361117663</v>
      </c>
      <c r="EZ5">
        <v>12.567883606745077</v>
      </c>
      <c r="FA5">
        <v>14.402988406041226</v>
      </c>
      <c r="FB5">
        <v>15.926828688815549</v>
      </c>
      <c r="FC5">
        <v>16.383469742316123</v>
      </c>
      <c r="FD5">
        <v>16.220232911101434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11.387728898751286</v>
      </c>
      <c r="FU5">
        <v>13.198710375811586</v>
      </c>
      <c r="FV5">
        <v>15.121488753420183</v>
      </c>
      <c r="FW5">
        <v>16.91723772257274</v>
      </c>
      <c r="FX5">
        <v>17.649126008597367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6.6002566435869667</v>
      </c>
      <c r="GO5">
        <v>10.703907358708106</v>
      </c>
      <c r="GP5">
        <v>13.386733544950193</v>
      </c>
      <c r="GQ5">
        <v>15.937472537840636</v>
      </c>
      <c r="GR5">
        <v>17.950752388778923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11.705928216909491</v>
      </c>
      <c r="HL5">
        <v>14.377946381605776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 s="102" t="s">
        <v>5</v>
      </c>
      <c r="LJ5" s="102"/>
      <c r="LK5">
        <v>4</v>
      </c>
      <c r="LL5" s="86">
        <v>0.2</v>
      </c>
      <c r="LM5">
        <f t="shared" ref="LM5:MF5" si="4">BI$94</f>
        <v>0</v>
      </c>
      <c r="LN5">
        <f t="shared" si="4"/>
        <v>0</v>
      </c>
      <c r="LO5">
        <f t="shared" si="4"/>
        <v>0</v>
      </c>
      <c r="LP5">
        <f t="shared" si="4"/>
        <v>0</v>
      </c>
      <c r="LQ5">
        <f t="shared" si="4"/>
        <v>0</v>
      </c>
      <c r="LR5">
        <f t="shared" si="4"/>
        <v>0</v>
      </c>
      <c r="LS5">
        <f t="shared" si="4"/>
        <v>0</v>
      </c>
      <c r="LT5">
        <f t="shared" si="4"/>
        <v>0</v>
      </c>
      <c r="LU5">
        <f t="shared" si="4"/>
        <v>0</v>
      </c>
      <c r="LV5">
        <f t="shared" si="4"/>
        <v>0</v>
      </c>
      <c r="LW5">
        <f t="shared" si="4"/>
        <v>169.80628691818228</v>
      </c>
      <c r="LX5">
        <f t="shared" si="4"/>
        <v>166.36516983485251</v>
      </c>
      <c r="LY5">
        <f t="shared" si="4"/>
        <v>187.22998161432497</v>
      </c>
      <c r="LZ5">
        <f t="shared" si="4"/>
        <v>194.08370785927698</v>
      </c>
      <c r="MA5">
        <f t="shared" si="4"/>
        <v>192.26472215665254</v>
      </c>
      <c r="MB5">
        <f t="shared" si="4"/>
        <v>192.57396570824176</v>
      </c>
      <c r="MC5">
        <f t="shared" si="4"/>
        <v>191.15259832738619</v>
      </c>
      <c r="MD5">
        <f t="shared" si="4"/>
        <v>191.76592670447801</v>
      </c>
      <c r="ME5">
        <f t="shared" si="4"/>
        <v>191.94824184774228</v>
      </c>
      <c r="MF5">
        <f t="shared" si="4"/>
        <v>191.93259248147749</v>
      </c>
      <c r="MH5">
        <f t="shared" si="3"/>
        <v>0.10460460000000001</v>
      </c>
      <c r="MI5" s="86">
        <v>0.2</v>
      </c>
      <c r="MJ5">
        <f>0.14*LV5+0.86*LW5</f>
        <v>146.03340674963675</v>
      </c>
      <c r="QS5"/>
      <c r="QT5"/>
    </row>
    <row r="6" spans="1:48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6.4524740657254727</v>
      </c>
      <c r="J6">
        <v>6.689455680175115</v>
      </c>
      <c r="K6">
        <v>6.9007139374522444</v>
      </c>
      <c r="L6">
        <v>6.8881745311823606</v>
      </c>
      <c r="M6">
        <v>6.920871553242562</v>
      </c>
      <c r="N6">
        <v>6.8623320886313657</v>
      </c>
      <c r="O6">
        <v>6.9172990875371267</v>
      </c>
      <c r="P6">
        <v>6.845148582222139</v>
      </c>
      <c r="Q6">
        <v>6.8606803092011157</v>
      </c>
      <c r="R6">
        <v>6.8651404516218131</v>
      </c>
      <c r="S6">
        <v>6.8640504960971294</v>
      </c>
      <c r="T6">
        <v>6.8197095480415477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7.2445908063067002</v>
      </c>
      <c r="AD6">
        <v>7.9304690928457964</v>
      </c>
      <c r="AE6">
        <v>8.2999286684609395</v>
      </c>
      <c r="AF6">
        <v>8.2419397028222097</v>
      </c>
      <c r="AG6">
        <v>8.2312792734181031</v>
      </c>
      <c r="AH6">
        <v>8.3360689660141229</v>
      </c>
      <c r="AI6">
        <v>8.1676874855421442</v>
      </c>
      <c r="AJ6">
        <v>8.1829943018792317</v>
      </c>
      <c r="AK6">
        <v>8.1777612853548423</v>
      </c>
      <c r="AL6">
        <v>8.1534131398644494</v>
      </c>
      <c r="AM6">
        <v>8.1667490289345448</v>
      </c>
      <c r="AN6">
        <v>8.2243715388777652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8.5350080863150684</v>
      </c>
      <c r="AY6">
        <v>9.1931592328728957</v>
      </c>
      <c r="AZ6">
        <v>9.4513405382803928</v>
      </c>
      <c r="BA6">
        <v>9.6136388870342806</v>
      </c>
      <c r="BB6">
        <v>9.6435272066904414</v>
      </c>
      <c r="BC6">
        <v>9.5225134521051107</v>
      </c>
      <c r="BD6">
        <v>9.4790771451107592</v>
      </c>
      <c r="BE6">
        <v>9.4929171218182002</v>
      </c>
      <c r="BF6">
        <v>9.4749702855860605</v>
      </c>
      <c r="BG6">
        <v>9.556477050613303</v>
      </c>
      <c r="BH6">
        <v>9.4941367260906819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9.638425032004303</v>
      </c>
      <c r="BT6">
        <v>10.459871408282238</v>
      </c>
      <c r="BU6">
        <v>10.964819869661703</v>
      </c>
      <c r="BV6">
        <v>10.984057456969682</v>
      </c>
      <c r="BW6">
        <v>10.819760584014112</v>
      </c>
      <c r="BX6">
        <v>10.898777717300026</v>
      </c>
      <c r="BY6">
        <v>10.798216177018963</v>
      </c>
      <c r="BZ6">
        <v>10.841860752872989</v>
      </c>
      <c r="CA6">
        <v>10.797298720267209</v>
      </c>
      <c r="CB6">
        <v>10.805859404573399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10.372033249342964</v>
      </c>
      <c r="CO6">
        <v>11.556614123741937</v>
      </c>
      <c r="CP6">
        <v>12.08855428556749</v>
      </c>
      <c r="CQ6">
        <v>12.142965654795137</v>
      </c>
      <c r="CR6">
        <v>12.134777536794752</v>
      </c>
      <c r="CS6">
        <v>12.16871809685434</v>
      </c>
      <c r="CT6">
        <v>12.146100856764155</v>
      </c>
      <c r="CU6">
        <v>12.120408596887152</v>
      </c>
      <c r="CV6">
        <v>12.12653074519482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11.15560712469515</v>
      </c>
      <c r="DJ6">
        <v>12.585440070895112</v>
      </c>
      <c r="DK6">
        <v>13.218195858961639</v>
      </c>
      <c r="DL6">
        <v>13.379237330802216</v>
      </c>
      <c r="DM6">
        <v>13.320749792067359</v>
      </c>
      <c r="DN6">
        <v>13.528847323180756</v>
      </c>
      <c r="DO6">
        <v>13.525718376417348</v>
      </c>
      <c r="DP6">
        <v>13.46745178780834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11.953542625603811</v>
      </c>
      <c r="EE6">
        <v>13.328507970087717</v>
      </c>
      <c r="EF6">
        <v>14.394793069624491</v>
      </c>
      <c r="EG6">
        <v>14.718708314423651</v>
      </c>
      <c r="EH6">
        <v>14.817639286837743</v>
      </c>
      <c r="EI6">
        <v>14.865349009422202</v>
      </c>
      <c r="EJ6">
        <v>14.932838489244249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7.7015874227852228</v>
      </c>
      <c r="EY6">
        <v>11.342454795382341</v>
      </c>
      <c r="EZ6">
        <v>14.185953085120282</v>
      </c>
      <c r="FA6">
        <v>15.464625998109687</v>
      </c>
      <c r="FB6">
        <v>16.016243965630089</v>
      </c>
      <c r="FC6">
        <v>16.18499473607956</v>
      </c>
      <c r="FD6">
        <v>16.015403119918176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12.961587506067929</v>
      </c>
      <c r="FU6">
        <v>15.0245091396218</v>
      </c>
      <c r="FV6">
        <v>16.628054228480874</v>
      </c>
      <c r="FW6">
        <v>17.13375897801436</v>
      </c>
      <c r="FX6">
        <v>17.524834608010657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7.6225234595788747</v>
      </c>
      <c r="GO6">
        <v>11.866322336825585</v>
      </c>
      <c r="GP6">
        <v>15.408799543117714</v>
      </c>
      <c r="GQ6">
        <v>17.717506086323841</v>
      </c>
      <c r="GR6">
        <v>18.439053347595035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13.236278768986612</v>
      </c>
      <c r="HL6">
        <v>16.371532093296043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 s="102" t="s">
        <v>7</v>
      </c>
      <c r="LJ6" s="102"/>
      <c r="LK6">
        <v>5</v>
      </c>
      <c r="LL6" s="86">
        <v>0.25</v>
      </c>
      <c r="LM6">
        <f t="shared" ref="LM6:MF6" si="5">CC$94</f>
        <v>0</v>
      </c>
      <c r="LN6">
        <f t="shared" si="5"/>
        <v>0</v>
      </c>
      <c r="LO6">
        <f t="shared" si="5"/>
        <v>0</v>
      </c>
      <c r="LP6">
        <f t="shared" si="5"/>
        <v>0</v>
      </c>
      <c r="LQ6">
        <f t="shared" si="5"/>
        <v>0</v>
      </c>
      <c r="LR6">
        <f t="shared" si="5"/>
        <v>0</v>
      </c>
      <c r="LS6">
        <f t="shared" si="5"/>
        <v>0</v>
      </c>
      <c r="LT6">
        <f t="shared" si="5"/>
        <v>0</v>
      </c>
      <c r="LU6">
        <f t="shared" si="5"/>
        <v>0</v>
      </c>
      <c r="LV6">
        <f t="shared" si="5"/>
        <v>0</v>
      </c>
      <c r="LW6">
        <f t="shared" si="5"/>
        <v>0</v>
      </c>
      <c r="LX6">
        <f t="shared" si="5"/>
        <v>183.49029761528374</v>
      </c>
      <c r="LY6">
        <f t="shared" si="5"/>
        <v>186.120215378338</v>
      </c>
      <c r="LZ6">
        <f t="shared" si="5"/>
        <v>206.47997671255661</v>
      </c>
      <c r="MA6">
        <f t="shared" si="5"/>
        <v>211.67216509821498</v>
      </c>
      <c r="MB6">
        <f t="shared" si="5"/>
        <v>213.29622613913511</v>
      </c>
      <c r="MC6">
        <f t="shared" si="5"/>
        <v>213.95093774949643</v>
      </c>
      <c r="MD6">
        <f t="shared" si="5"/>
        <v>213.7937345105511</v>
      </c>
      <c r="ME6">
        <f t="shared" si="5"/>
        <v>213.32540810510508</v>
      </c>
      <c r="MF6">
        <f t="shared" si="5"/>
        <v>212.51521388868323</v>
      </c>
      <c r="MH6">
        <f t="shared" si="3"/>
        <v>0.10861399999999999</v>
      </c>
      <c r="MI6" s="86">
        <v>0.25</v>
      </c>
      <c r="MJ6">
        <f>0.74*LW6+0.26*LX6</f>
        <v>47.707477379973774</v>
      </c>
      <c r="QS6"/>
      <c r="QT6"/>
    </row>
    <row r="7" spans="1:48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 s="102" t="s">
        <v>9</v>
      </c>
      <c r="LJ7" s="102"/>
      <c r="LK7">
        <v>6</v>
      </c>
      <c r="LL7" s="86">
        <v>0.3</v>
      </c>
      <c r="LM7">
        <f t="shared" ref="LM7:MF7" si="6">CW$94</f>
        <v>0</v>
      </c>
      <c r="LN7">
        <f t="shared" si="6"/>
        <v>0</v>
      </c>
      <c r="LO7">
        <f t="shared" si="6"/>
        <v>0</v>
      </c>
      <c r="LP7">
        <f t="shared" si="6"/>
        <v>0</v>
      </c>
      <c r="LQ7">
        <f t="shared" si="6"/>
        <v>0</v>
      </c>
      <c r="LR7">
        <f t="shared" si="6"/>
        <v>0</v>
      </c>
      <c r="LS7">
        <f t="shared" si="6"/>
        <v>0</v>
      </c>
      <c r="LT7">
        <f t="shared" si="6"/>
        <v>0</v>
      </c>
      <c r="LU7">
        <f t="shared" si="6"/>
        <v>0</v>
      </c>
      <c r="LV7">
        <f t="shared" si="6"/>
        <v>0</v>
      </c>
      <c r="LW7">
        <f t="shared" si="6"/>
        <v>0</v>
      </c>
      <c r="LX7">
        <f t="shared" si="6"/>
        <v>0</v>
      </c>
      <c r="LY7">
        <f t="shared" si="6"/>
        <v>212.42779373377661</v>
      </c>
      <c r="LZ7">
        <f t="shared" si="6"/>
        <v>202.06853206855536</v>
      </c>
      <c r="MA7">
        <f t="shared" si="6"/>
        <v>216.21346932018383</v>
      </c>
      <c r="MB7">
        <f t="shared" si="6"/>
        <v>231.96359100728844</v>
      </c>
      <c r="MC7">
        <f t="shared" si="6"/>
        <v>231.10236445241668</v>
      </c>
      <c r="MD7">
        <f t="shared" si="6"/>
        <v>234.30923509030441</v>
      </c>
      <c r="ME7">
        <f t="shared" si="6"/>
        <v>232.66964500279704</v>
      </c>
      <c r="MF7">
        <f t="shared" si="6"/>
        <v>232.03644784942341</v>
      </c>
      <c r="MH7">
        <f t="shared" si="3"/>
        <v>0.11262339999999998</v>
      </c>
      <c r="MI7" s="86">
        <v>0.3</v>
      </c>
      <c r="MJ7">
        <f>0.47*LW7+0.53*LX7</f>
        <v>0</v>
      </c>
      <c r="QS7"/>
      <c r="QT7"/>
    </row>
    <row r="8" spans="1:48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6.4524740657254727</v>
      </c>
      <c r="J8">
        <v>6.689455680175115</v>
      </c>
      <c r="K8">
        <v>6.9007139374522444</v>
      </c>
      <c r="L8">
        <v>6.8881745311823606</v>
      </c>
      <c r="M8">
        <v>6.920871553242562</v>
      </c>
      <c r="N8">
        <v>6.8623320886313657</v>
      </c>
      <c r="O8">
        <v>6.9172990875371267</v>
      </c>
      <c r="P8">
        <v>6.8451485822221407</v>
      </c>
      <c r="Q8">
        <v>6.8606803092011166</v>
      </c>
      <c r="R8">
        <v>6.8651404516218122</v>
      </c>
      <c r="S8">
        <v>6.8640504960971294</v>
      </c>
      <c r="T8">
        <v>6.8197095480415477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7.2445908063067002</v>
      </c>
      <c r="AD8">
        <v>7.9304690928457964</v>
      </c>
      <c r="AE8">
        <v>8.2999286684609395</v>
      </c>
      <c r="AF8">
        <v>8.2419397028222114</v>
      </c>
      <c r="AG8">
        <v>8.2312792734181031</v>
      </c>
      <c r="AH8">
        <v>8.3360689660141229</v>
      </c>
      <c r="AI8">
        <v>8.1676874855421442</v>
      </c>
      <c r="AJ8">
        <v>8.1829943018792335</v>
      </c>
      <c r="AK8">
        <v>8.1777612853548423</v>
      </c>
      <c r="AL8">
        <v>8.1534131398644494</v>
      </c>
      <c r="AM8">
        <v>8.1667490289345448</v>
      </c>
      <c r="AN8">
        <v>8.2243715388777652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8.5350080863150684</v>
      </c>
      <c r="AY8">
        <v>9.1931592328728975</v>
      </c>
      <c r="AZ8">
        <v>9.4513405382803928</v>
      </c>
      <c r="BA8">
        <v>9.6136388870342788</v>
      </c>
      <c r="BB8">
        <v>9.6435272066904414</v>
      </c>
      <c r="BC8">
        <v>9.5225134521051107</v>
      </c>
      <c r="BD8">
        <v>9.4790771451107609</v>
      </c>
      <c r="BE8">
        <v>9.4929171218182002</v>
      </c>
      <c r="BF8">
        <v>9.4749702855860605</v>
      </c>
      <c r="BG8">
        <v>9.556477050613303</v>
      </c>
      <c r="BH8">
        <v>9.4941367260906819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9.638425032004303</v>
      </c>
      <c r="BT8">
        <v>10.459871408282238</v>
      </c>
      <c r="BU8">
        <v>10.964819869661703</v>
      </c>
      <c r="BV8">
        <v>10.984057456969682</v>
      </c>
      <c r="BW8">
        <v>10.819760584014112</v>
      </c>
      <c r="BX8">
        <v>10.898777717300026</v>
      </c>
      <c r="BY8">
        <v>10.798216177018963</v>
      </c>
      <c r="BZ8">
        <v>10.841860752872989</v>
      </c>
      <c r="CA8">
        <v>10.797298720267209</v>
      </c>
      <c r="CB8">
        <v>10.805859404573399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10.372033249342964</v>
      </c>
      <c r="CO8">
        <v>11.556614123741937</v>
      </c>
      <c r="CP8">
        <v>12.088554285567493</v>
      </c>
      <c r="CQ8">
        <v>12.142965654795137</v>
      </c>
      <c r="CR8">
        <v>12.134777536794752</v>
      </c>
      <c r="CS8">
        <v>12.168718096854336</v>
      </c>
      <c r="CT8">
        <v>12.146100856764159</v>
      </c>
      <c r="CU8">
        <v>12.120408596887152</v>
      </c>
      <c r="CV8">
        <v>12.12653074519482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11.155607124695148</v>
      </c>
      <c r="DJ8">
        <v>12.585440070895112</v>
      </c>
      <c r="DK8">
        <v>13.218195858961639</v>
      </c>
      <c r="DL8">
        <v>13.379237330802216</v>
      </c>
      <c r="DM8">
        <v>13.320749792067362</v>
      </c>
      <c r="DN8">
        <v>13.528847323180756</v>
      </c>
      <c r="DO8">
        <v>13.525718376417347</v>
      </c>
      <c r="DP8">
        <v>13.467451787808342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11.953542625603811</v>
      </c>
      <c r="EE8">
        <v>13.328507970087719</v>
      </c>
      <c r="EF8">
        <v>14.394793069624491</v>
      </c>
      <c r="EG8">
        <v>14.718708314423651</v>
      </c>
      <c r="EH8">
        <v>14.817639286837739</v>
      </c>
      <c r="EI8">
        <v>14.865349009422202</v>
      </c>
      <c r="EJ8">
        <v>14.932838489244249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7.7015874227852201</v>
      </c>
      <c r="EY8">
        <v>11.342454795382343</v>
      </c>
      <c r="EZ8">
        <v>14.185953085120282</v>
      </c>
      <c r="FA8">
        <v>15.464625998109687</v>
      </c>
      <c r="FB8">
        <v>16.016243965630089</v>
      </c>
      <c r="FC8">
        <v>16.18499473607956</v>
      </c>
      <c r="FD8">
        <v>16.015403119918176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12.961587506067929</v>
      </c>
      <c r="FU8">
        <v>15.024509139621799</v>
      </c>
      <c r="FV8">
        <v>16.628054228480874</v>
      </c>
      <c r="FW8">
        <v>17.13375897801436</v>
      </c>
      <c r="FX8">
        <v>17.524834608010657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7.6225234595788729</v>
      </c>
      <c r="GO8">
        <v>11.866322336825585</v>
      </c>
      <c r="GP8">
        <v>15.408799543117714</v>
      </c>
      <c r="GQ8">
        <v>17.717506086323841</v>
      </c>
      <c r="GR8">
        <v>18.439053347595035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13.236278768986608</v>
      </c>
      <c r="HL8">
        <v>16.371532093296043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 s="102" t="s">
        <v>11</v>
      </c>
      <c r="LJ8" s="102"/>
      <c r="LK8">
        <v>7</v>
      </c>
      <c r="LL8" s="86">
        <v>0.35</v>
      </c>
      <c r="LM8">
        <f t="shared" ref="LM8:MF8" si="7">DQ$94</f>
        <v>0</v>
      </c>
      <c r="LN8">
        <f t="shared" si="7"/>
        <v>0</v>
      </c>
      <c r="LO8">
        <f t="shared" si="7"/>
        <v>0</v>
      </c>
      <c r="LP8">
        <f t="shared" si="7"/>
        <v>0</v>
      </c>
      <c r="LQ8">
        <f t="shared" si="7"/>
        <v>0</v>
      </c>
      <c r="LR8">
        <f t="shared" si="7"/>
        <v>0</v>
      </c>
      <c r="LS8">
        <f t="shared" si="7"/>
        <v>0</v>
      </c>
      <c r="LT8">
        <f t="shared" si="7"/>
        <v>0</v>
      </c>
      <c r="LU8">
        <f t="shared" si="7"/>
        <v>0</v>
      </c>
      <c r="LV8">
        <f t="shared" si="7"/>
        <v>0</v>
      </c>
      <c r="LW8">
        <f t="shared" si="7"/>
        <v>0</v>
      </c>
      <c r="LX8">
        <f t="shared" si="7"/>
        <v>0</v>
      </c>
      <c r="LY8">
        <f t="shared" si="7"/>
        <v>0</v>
      </c>
      <c r="LZ8">
        <f t="shared" si="7"/>
        <v>225.86729883061824</v>
      </c>
      <c r="MA8">
        <f t="shared" si="7"/>
        <v>211.92488521426915</v>
      </c>
      <c r="MB8">
        <f t="shared" si="7"/>
        <v>225.5732453938293</v>
      </c>
      <c r="MC8">
        <f t="shared" si="7"/>
        <v>247.11889857141017</v>
      </c>
      <c r="MD8">
        <f t="shared" si="7"/>
        <v>250.07595069006504</v>
      </c>
      <c r="ME8">
        <f t="shared" si="7"/>
        <v>250.32127218721558</v>
      </c>
      <c r="MF8">
        <f t="shared" si="7"/>
        <v>251.65958029071112</v>
      </c>
      <c r="MH8">
        <f t="shared" si="3"/>
        <v>0.11663279999999999</v>
      </c>
      <c r="MI8" s="86">
        <v>0.35</v>
      </c>
      <c r="MJ8">
        <f>0.21*LW8+0.79*LX8</f>
        <v>0</v>
      </c>
      <c r="QS8"/>
      <c r="QT8"/>
    </row>
    <row r="9" spans="1:48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-6.4524740657254727</v>
      </c>
      <c r="J9">
        <v>-6.689455680175115</v>
      </c>
      <c r="K9">
        <v>-6.9007139374522444</v>
      </c>
      <c r="L9">
        <v>-6.8881745311823606</v>
      </c>
      <c r="M9">
        <v>-6.920871553242562</v>
      </c>
      <c r="N9">
        <v>-6.8623320886313657</v>
      </c>
      <c r="O9">
        <v>-6.9104756572087993</v>
      </c>
      <c r="P9">
        <v>-6.8388562854906949</v>
      </c>
      <c r="Q9">
        <v>-6.8546201681726489</v>
      </c>
      <c r="R9">
        <v>-6.8588612168607828</v>
      </c>
      <c r="S9">
        <v>-6.8573674081032276</v>
      </c>
      <c r="T9">
        <v>-6.8122786942670235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-7.2445908063067002</v>
      </c>
      <c r="AD9">
        <v>-7.9304690928457964</v>
      </c>
      <c r="AE9">
        <v>-8.2999286684609395</v>
      </c>
      <c r="AF9">
        <v>-8.2419397028222114</v>
      </c>
      <c r="AG9">
        <v>-8.2312792734181031</v>
      </c>
      <c r="AH9">
        <v>-8.3360689660141229</v>
      </c>
      <c r="AI9">
        <v>-8.1597884224588171</v>
      </c>
      <c r="AJ9">
        <v>-8.1753767863677549</v>
      </c>
      <c r="AK9">
        <v>-8.1695885002236857</v>
      </c>
      <c r="AL9">
        <v>-8.1458412997722558</v>
      </c>
      <c r="AM9">
        <v>-8.1594667265311127</v>
      </c>
      <c r="AN9">
        <v>-8.2161897451386086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-8.5350080863150684</v>
      </c>
      <c r="AY9">
        <v>-9.1931592328728957</v>
      </c>
      <c r="AZ9">
        <v>-9.4513405382803928</v>
      </c>
      <c r="BA9">
        <v>-9.6136388870342788</v>
      </c>
      <c r="BB9">
        <v>-9.6435272066904414</v>
      </c>
      <c r="BC9">
        <v>-9.5143238865298763</v>
      </c>
      <c r="BD9">
        <v>-9.4700628218136949</v>
      </c>
      <c r="BE9">
        <v>-9.4845075156882785</v>
      </c>
      <c r="BF9">
        <v>-9.4659103706079328</v>
      </c>
      <c r="BG9">
        <v>-9.5476879221435453</v>
      </c>
      <c r="BH9">
        <v>-9.4852592031459277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-9.638425032004303</v>
      </c>
      <c r="BT9">
        <v>-10.459871408282238</v>
      </c>
      <c r="BU9">
        <v>-10.964819869661703</v>
      </c>
      <c r="BV9">
        <v>-10.984057456969682</v>
      </c>
      <c r="BW9">
        <v>-10.809829455163392</v>
      </c>
      <c r="BX9">
        <v>-10.889190318296158</v>
      </c>
      <c r="BY9">
        <v>-10.787716528006344</v>
      </c>
      <c r="BZ9">
        <v>-10.831641192683364</v>
      </c>
      <c r="CA9">
        <v>-10.786295091587487</v>
      </c>
      <c r="CB9">
        <v>-10.796009814895825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-10.372033249342964</v>
      </c>
      <c r="CO9">
        <v>-11.556614123741937</v>
      </c>
      <c r="CP9">
        <v>-12.088554285567493</v>
      </c>
      <c r="CQ9">
        <v>-12.132304707725414</v>
      </c>
      <c r="CR9">
        <v>-12.125570124732967</v>
      </c>
      <c r="CS9">
        <v>-12.156635006566495</v>
      </c>
      <c r="CT9">
        <v>-12.133446764180437</v>
      </c>
      <c r="CU9">
        <v>-12.10875041045262</v>
      </c>
      <c r="CV9">
        <v>-12.115483872394616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-11.155607124695148</v>
      </c>
      <c r="DJ9">
        <v>-12.585440070895112</v>
      </c>
      <c r="DK9">
        <v>-13.2100626111921</v>
      </c>
      <c r="DL9">
        <v>-13.367979374314432</v>
      </c>
      <c r="DM9">
        <v>-13.307569578249044</v>
      </c>
      <c r="DN9">
        <v>-13.517746103886459</v>
      </c>
      <c r="DO9">
        <v>-13.512062508387821</v>
      </c>
      <c r="DP9">
        <v>-13.454376035895848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-11.953542625603811</v>
      </c>
      <c r="EE9">
        <v>-13.304849324580582</v>
      </c>
      <c r="EF9">
        <v>-14.387075077543166</v>
      </c>
      <c r="EG9">
        <v>-14.707728165683365</v>
      </c>
      <c r="EH9">
        <v>-14.803370406590229</v>
      </c>
      <c r="EI9">
        <v>-14.852015035939912</v>
      </c>
      <c r="EJ9">
        <v>-14.919244418363499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-7.7015874227852201</v>
      </c>
      <c r="EY9">
        <v>-11.210580781463491</v>
      </c>
      <c r="EZ9">
        <v>-14.156116596075966</v>
      </c>
      <c r="FA9">
        <v>-15.455679085182481</v>
      </c>
      <c r="FB9">
        <v>-16.005004239344625</v>
      </c>
      <c r="FC9">
        <v>-16.171872861665946</v>
      </c>
      <c r="FD9">
        <v>-16.000481075307686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-12.769589436535478</v>
      </c>
      <c r="FU9">
        <v>-14.98601143062351</v>
      </c>
      <c r="FV9">
        <v>-16.617217433086317</v>
      </c>
      <c r="FW9">
        <v>-17.120860582103127</v>
      </c>
      <c r="FX9">
        <v>-17.509815381101085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-7.6225234595788729</v>
      </c>
      <c r="GO9">
        <v>-11.628645729322065</v>
      </c>
      <c r="GP9">
        <v>-15.364473907237279</v>
      </c>
      <c r="GQ9">
        <v>-17.703088904780074</v>
      </c>
      <c r="GR9">
        <v>-18.427884604578445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-12.906051070268022</v>
      </c>
      <c r="HL9">
        <v>-16.308727555124577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 s="102" t="s">
        <v>13</v>
      </c>
      <c r="LJ9" s="102"/>
      <c r="LK9">
        <v>8</v>
      </c>
      <c r="LL9" s="86">
        <v>0.4</v>
      </c>
      <c r="LM9">
        <f t="shared" ref="LM9:MF9" si="8">EK$94</f>
        <v>0</v>
      </c>
      <c r="LN9">
        <f t="shared" si="8"/>
        <v>0</v>
      </c>
      <c r="LO9">
        <f t="shared" si="8"/>
        <v>0</v>
      </c>
      <c r="LP9">
        <f t="shared" si="8"/>
        <v>0</v>
      </c>
      <c r="LQ9">
        <f t="shared" si="8"/>
        <v>0</v>
      </c>
      <c r="LR9">
        <f t="shared" si="8"/>
        <v>0</v>
      </c>
      <c r="LS9">
        <f t="shared" si="8"/>
        <v>0</v>
      </c>
      <c r="LT9">
        <f t="shared" si="8"/>
        <v>0</v>
      </c>
      <c r="LU9">
        <f t="shared" si="8"/>
        <v>0</v>
      </c>
      <c r="LV9">
        <f t="shared" si="8"/>
        <v>0</v>
      </c>
      <c r="LW9">
        <f t="shared" si="8"/>
        <v>0</v>
      </c>
      <c r="LX9">
        <f t="shared" si="8"/>
        <v>0</v>
      </c>
      <c r="LY9">
        <f t="shared" si="8"/>
        <v>0</v>
      </c>
      <c r="LZ9">
        <f t="shared" si="8"/>
        <v>230.87860053987188</v>
      </c>
      <c r="MA9">
        <f t="shared" si="8"/>
        <v>227.36252330839329</v>
      </c>
      <c r="MB9">
        <f t="shared" si="8"/>
        <v>226.35581167697214</v>
      </c>
      <c r="MC9">
        <f t="shared" si="8"/>
        <v>232.51254467155513</v>
      </c>
      <c r="MD9">
        <f t="shared" si="8"/>
        <v>258.15379636757768</v>
      </c>
      <c r="ME9">
        <f t="shared" si="8"/>
        <v>265.2920021057439</v>
      </c>
      <c r="MF9">
        <f t="shared" si="8"/>
        <v>264.64501950180164</v>
      </c>
      <c r="MH9">
        <f t="shared" si="3"/>
        <v>0.12064219999999999</v>
      </c>
      <c r="MI9" s="86">
        <v>0.4</v>
      </c>
      <c r="MJ9">
        <f>0.94*LX9+0.06*LY9</f>
        <v>0</v>
      </c>
      <c r="QS9"/>
      <c r="QT9"/>
    </row>
    <row r="10" spans="1:48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13.100408839080274</v>
      </c>
      <c r="J10">
        <v>13.512070753266849</v>
      </c>
      <c r="K10">
        <v>13.82245803624256</v>
      </c>
      <c r="L10">
        <v>13.751051413621227</v>
      </c>
      <c r="M10">
        <v>13.816011732295349</v>
      </c>
      <c r="N10">
        <v>13.699010255954931</v>
      </c>
      <c r="O10">
        <v>13.809594356031887</v>
      </c>
      <c r="P10">
        <v>13.665141067898931</v>
      </c>
      <c r="Q10">
        <v>13.696591487393045</v>
      </c>
      <c r="R10">
        <v>13.705512798431609</v>
      </c>
      <c r="S10">
        <v>13.703700195214495</v>
      </c>
      <c r="T10">
        <v>13.614810557318018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14.869475121690424</v>
      </c>
      <c r="AD10">
        <v>16.110779091094816</v>
      </c>
      <c r="AE10">
        <v>16.618419726414448</v>
      </c>
      <c r="AF10">
        <v>16.433478326794319</v>
      </c>
      <c r="AG10">
        <v>16.412445457597467</v>
      </c>
      <c r="AH10">
        <v>16.621846609571854</v>
      </c>
      <c r="AI10">
        <v>16.285426277455237</v>
      </c>
      <c r="AJ10">
        <v>16.316282797534704</v>
      </c>
      <c r="AK10">
        <v>16.305445186525553</v>
      </c>
      <c r="AL10">
        <v>16.256731757705456</v>
      </c>
      <c r="AM10">
        <v>16.283706874380041</v>
      </c>
      <c r="AN10">
        <v>16.398811622210555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17.793219590954067</v>
      </c>
      <c r="AY10">
        <v>18.648475846476746</v>
      </c>
      <c r="AZ10">
        <v>18.869048011742624</v>
      </c>
      <c r="BA10">
        <v>19.15189750834066</v>
      </c>
      <c r="BB10">
        <v>19.211733574890818</v>
      </c>
      <c r="BC10">
        <v>18.970018181699352</v>
      </c>
      <c r="BD10">
        <v>18.883857715218873</v>
      </c>
      <c r="BE10">
        <v>18.910592117504248</v>
      </c>
      <c r="BF10">
        <v>18.875108273504882</v>
      </c>
      <c r="BG10">
        <v>19.037929867975606</v>
      </c>
      <c r="BH10">
        <v>18.913279049091475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20.126476915081458</v>
      </c>
      <c r="BT10">
        <v>21.314689163187783</v>
      </c>
      <c r="BU10">
        <v>21.947273400138606</v>
      </c>
      <c r="BV10">
        <v>21.868261556166985</v>
      </c>
      <c r="BW10">
        <v>21.540097848945607</v>
      </c>
      <c r="BX10">
        <v>21.697823132623572</v>
      </c>
      <c r="BY10">
        <v>21.495938024124129</v>
      </c>
      <c r="BZ10">
        <v>21.58413281035396</v>
      </c>
      <c r="CA10">
        <v>21.494986350256159</v>
      </c>
      <c r="CB10">
        <v>21.511592277119643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22.208954318792639</v>
      </c>
      <c r="CO10">
        <v>23.627852431841266</v>
      </c>
      <c r="CP10">
        <v>24.20429076341798</v>
      </c>
      <c r="CQ10">
        <v>24.17613790462638</v>
      </c>
      <c r="CR10">
        <v>24.144196000555663</v>
      </c>
      <c r="CS10">
        <v>24.213563828128361</v>
      </c>
      <c r="CT10">
        <v>24.168339096081077</v>
      </c>
      <c r="CU10">
        <v>24.115687341378351</v>
      </c>
      <c r="CV10">
        <v>24.127969778661768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24.272108610086399</v>
      </c>
      <c r="DJ10">
        <v>26.006666070578653</v>
      </c>
      <c r="DK10">
        <v>26.58228695404382</v>
      </c>
      <c r="DL10">
        <v>26.631154041055144</v>
      </c>
      <c r="DM10">
        <v>26.493052058502826</v>
      </c>
      <c r="DN10">
        <v>26.90848804283366</v>
      </c>
      <c r="DO10">
        <v>26.901716513984972</v>
      </c>
      <c r="DP10">
        <v>26.785608539347159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26.081635859471433</v>
      </c>
      <c r="EE10">
        <v>27.897484970087323</v>
      </c>
      <c r="EF10">
        <v>29.129392605049624</v>
      </c>
      <c r="EG10">
        <v>29.319909338416792</v>
      </c>
      <c r="EH10">
        <v>29.470721101039523</v>
      </c>
      <c r="EI10">
        <v>29.566692285158041</v>
      </c>
      <c r="EJ10">
        <v>29.697626372903123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22.388057850976057</v>
      </c>
      <c r="EY10">
        <v>26.348619237181016</v>
      </c>
      <c r="EZ10">
        <v>29.955901816276079</v>
      </c>
      <c r="FA10">
        <v>31.407921739571329</v>
      </c>
      <c r="FB10">
        <v>31.998201453698599</v>
      </c>
      <c r="FC10">
        <v>32.19011715863067</v>
      </c>
      <c r="FD10">
        <v>31.847046876167052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28.624993257479325</v>
      </c>
      <c r="FU10">
        <v>32.143333812700774</v>
      </c>
      <c r="FV10">
        <v>34.011867029685334</v>
      </c>
      <c r="FW10">
        <v>34.28594018544284</v>
      </c>
      <c r="FX10">
        <v>34.896564465459747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18.984148522224057</v>
      </c>
      <c r="GO10">
        <v>28.809784106768848</v>
      </c>
      <c r="GP10">
        <v>33.93285241970176</v>
      </c>
      <c r="GQ10">
        <v>36.302278164541178</v>
      </c>
      <c r="GR10">
        <v>37.025295899759868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31.266165293784159</v>
      </c>
      <c r="HL10">
        <v>36.096483119729157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 s="102" t="s">
        <v>15</v>
      </c>
      <c r="LJ10" s="102"/>
      <c r="LK10">
        <v>9</v>
      </c>
      <c r="LL10" s="86">
        <v>0.45</v>
      </c>
      <c r="LM10">
        <f t="shared" ref="LM10:MF10" si="9">FE$94</f>
        <v>0</v>
      </c>
      <c r="LN10">
        <f t="shared" si="9"/>
        <v>0</v>
      </c>
      <c r="LO10">
        <f t="shared" si="9"/>
        <v>0</v>
      </c>
      <c r="LP10">
        <f t="shared" si="9"/>
        <v>0</v>
      </c>
      <c r="LQ10">
        <f t="shared" si="9"/>
        <v>0</v>
      </c>
      <c r="LR10">
        <f t="shared" si="9"/>
        <v>0</v>
      </c>
      <c r="LS10">
        <f t="shared" si="9"/>
        <v>0</v>
      </c>
      <c r="LT10">
        <f t="shared" si="9"/>
        <v>0</v>
      </c>
      <c r="LU10">
        <f t="shared" si="9"/>
        <v>0</v>
      </c>
      <c r="LV10">
        <f t="shared" si="9"/>
        <v>0</v>
      </c>
      <c r="LW10">
        <f t="shared" si="9"/>
        <v>0</v>
      </c>
      <c r="LX10">
        <f t="shared" si="9"/>
        <v>0</v>
      </c>
      <c r="LY10">
        <f t="shared" si="9"/>
        <v>0</v>
      </c>
      <c r="LZ10">
        <f t="shared" si="9"/>
        <v>0</v>
      </c>
      <c r="MA10">
        <f t="shared" si="9"/>
        <v>0</v>
      </c>
      <c r="MB10">
        <f t="shared" si="9"/>
        <v>235.94892091839242</v>
      </c>
      <c r="MC10">
        <f t="shared" si="9"/>
        <v>242.82704437115527</v>
      </c>
      <c r="MD10">
        <f t="shared" si="9"/>
        <v>240.03764064456271</v>
      </c>
      <c r="ME10">
        <f t="shared" si="9"/>
        <v>265.85074336239813</v>
      </c>
      <c r="MF10">
        <f t="shared" si="9"/>
        <v>278.29097061701037</v>
      </c>
      <c r="MH10">
        <f t="shared" si="3"/>
        <v>0.1246516</v>
      </c>
      <c r="MI10" s="86">
        <v>0.45</v>
      </c>
      <c r="MJ10">
        <f>0.67*LX10+0.33*LY10</f>
        <v>0</v>
      </c>
      <c r="QS10"/>
      <c r="QT10"/>
    </row>
    <row r="11" spans="1:48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-13.100408839080272</v>
      </c>
      <c r="J11">
        <v>-13.512070753266849</v>
      </c>
      <c r="K11">
        <v>-13.82245803624256</v>
      </c>
      <c r="L11">
        <v>-13.751051413621227</v>
      </c>
      <c r="M11">
        <v>-13.816011732295349</v>
      </c>
      <c r="N11">
        <v>-13.699010255954931</v>
      </c>
      <c r="O11">
        <v>-13.795945610095961</v>
      </c>
      <c r="P11">
        <v>-13.652557839417895</v>
      </c>
      <c r="Q11">
        <v>-13.684470216685758</v>
      </c>
      <c r="R11">
        <v>-13.692957810888444</v>
      </c>
      <c r="S11">
        <v>-13.690324598768369</v>
      </c>
      <c r="T11">
        <v>-13.599944612510738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-14.869475121690426</v>
      </c>
      <c r="AD11">
        <v>-16.110779091094816</v>
      </c>
      <c r="AE11">
        <v>-16.618419726414448</v>
      </c>
      <c r="AF11">
        <v>-16.433478326794319</v>
      </c>
      <c r="AG11">
        <v>-16.412445457597471</v>
      </c>
      <c r="AH11">
        <v>-16.621846609571854</v>
      </c>
      <c r="AI11">
        <v>-16.269625743003342</v>
      </c>
      <c r="AJ11">
        <v>-16.301051158745555</v>
      </c>
      <c r="AK11">
        <v>-16.289098047716674</v>
      </c>
      <c r="AL11">
        <v>-16.241596085545954</v>
      </c>
      <c r="AM11">
        <v>-16.269136026461219</v>
      </c>
      <c r="AN11">
        <v>-16.382449782968195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-17.793219590954067</v>
      </c>
      <c r="AY11">
        <v>-18.648475846476746</v>
      </c>
      <c r="AZ11">
        <v>-18.869048011742624</v>
      </c>
      <c r="BA11">
        <v>-19.15189750834066</v>
      </c>
      <c r="BB11">
        <v>-19.211733574890815</v>
      </c>
      <c r="BC11">
        <v>-18.953634157807485</v>
      </c>
      <c r="BD11">
        <v>-18.865833873941863</v>
      </c>
      <c r="BE11">
        <v>-18.893778566370191</v>
      </c>
      <c r="BF11">
        <v>-18.85697791923922</v>
      </c>
      <c r="BG11">
        <v>-19.020343764204146</v>
      </c>
      <c r="BH11">
        <v>-18.895521720434633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-20.126476915081462</v>
      </c>
      <c r="BT11">
        <v>-21.314689163187783</v>
      </c>
      <c r="BU11">
        <v>-21.947273400138606</v>
      </c>
      <c r="BV11">
        <v>-21.868261556166985</v>
      </c>
      <c r="BW11">
        <v>-21.520242541539591</v>
      </c>
      <c r="BX11">
        <v>-21.678642639229864</v>
      </c>
      <c r="BY11">
        <v>-21.474927095618529</v>
      </c>
      <c r="BZ11">
        <v>-21.563688660354575</v>
      </c>
      <c r="CA11">
        <v>-21.47298813153121</v>
      </c>
      <c r="CB11">
        <v>-21.4918900171125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-22.208954318792639</v>
      </c>
      <c r="CO11">
        <v>-23.627852431841266</v>
      </c>
      <c r="CP11">
        <v>-24.204290763417976</v>
      </c>
      <c r="CQ11">
        <v>-24.154484250342367</v>
      </c>
      <c r="CR11">
        <v>-24.125788872407487</v>
      </c>
      <c r="CS11">
        <v>-24.189396893920893</v>
      </c>
      <c r="CT11">
        <v>-24.143028753809173</v>
      </c>
      <c r="CU11">
        <v>-24.092382494660896</v>
      </c>
      <c r="CV11">
        <v>-24.105868885751708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-24.272108610086399</v>
      </c>
      <c r="DJ11">
        <v>-26.006666070578653</v>
      </c>
      <c r="DK11">
        <v>-26.562697654597496</v>
      </c>
      <c r="DL11">
        <v>-26.60802070287334</v>
      </c>
      <c r="DM11">
        <v>-26.466739878710083</v>
      </c>
      <c r="DN11">
        <v>-26.886306756420719</v>
      </c>
      <c r="DO11">
        <v>-26.874409052767977</v>
      </c>
      <c r="DP11">
        <v>-26.759480559359037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-26.081635859471433</v>
      </c>
      <c r="EE11">
        <v>-27.869702979105487</v>
      </c>
      <c r="EF11">
        <v>-29.110262047327829</v>
      </c>
      <c r="EG11">
        <v>-29.296698683151572</v>
      </c>
      <c r="EH11">
        <v>-29.442639727461206</v>
      </c>
      <c r="EI11">
        <v>-29.540558510531628</v>
      </c>
      <c r="EJ11">
        <v>-29.670738005283301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-22.388057850976054</v>
      </c>
      <c r="EY11">
        <v>-26.233874739404584</v>
      </c>
      <c r="EZ11">
        <v>-29.926124651753412</v>
      </c>
      <c r="FA11">
        <v>-31.384849522972839</v>
      </c>
      <c r="FB11">
        <v>-31.972466583108414</v>
      </c>
      <c r="FC11">
        <v>-32.163421442560455</v>
      </c>
      <c r="FD11">
        <v>-31.818020941654787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-28.424165256185319</v>
      </c>
      <c r="FU11">
        <v>-32.105461747578303</v>
      </c>
      <c r="FV11">
        <v>-33.990033548967752</v>
      </c>
      <c r="FW11">
        <v>-34.256894677218696</v>
      </c>
      <c r="FX11">
        <v>-34.86582248370614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-18.984148522224061</v>
      </c>
      <c r="GO11">
        <v>-28.587791253270545</v>
      </c>
      <c r="GP11">
        <v>-33.889580390060459</v>
      </c>
      <c r="GQ11">
        <v>-36.273846208717153</v>
      </c>
      <c r="GR11">
        <v>-36.99778751463009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-30.95042104677778</v>
      </c>
      <c r="HL11">
        <v>-36.040121505434918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 s="102" t="s">
        <v>17</v>
      </c>
      <c r="LJ11" s="102"/>
      <c r="LK11">
        <v>10</v>
      </c>
      <c r="LL11" s="86">
        <v>0.5</v>
      </c>
      <c r="LM11">
        <f t="shared" ref="LM11:MF11" si="10">FY$94</f>
        <v>0</v>
      </c>
      <c r="LN11">
        <f t="shared" si="10"/>
        <v>0</v>
      </c>
      <c r="LO11">
        <f t="shared" si="10"/>
        <v>0</v>
      </c>
      <c r="LP11">
        <f t="shared" si="10"/>
        <v>0</v>
      </c>
      <c r="LQ11">
        <f t="shared" si="10"/>
        <v>0</v>
      </c>
      <c r="LR11">
        <f t="shared" si="10"/>
        <v>0</v>
      </c>
      <c r="LS11">
        <f t="shared" si="10"/>
        <v>0</v>
      </c>
      <c r="LT11">
        <f t="shared" si="10"/>
        <v>0</v>
      </c>
      <c r="LU11">
        <f t="shared" si="10"/>
        <v>0</v>
      </c>
      <c r="LV11">
        <f t="shared" si="10"/>
        <v>0</v>
      </c>
      <c r="LW11">
        <f t="shared" si="10"/>
        <v>0</v>
      </c>
      <c r="LX11">
        <f t="shared" si="10"/>
        <v>0</v>
      </c>
      <c r="LY11">
        <f t="shared" si="10"/>
        <v>0</v>
      </c>
      <c r="LZ11">
        <f t="shared" si="10"/>
        <v>0</v>
      </c>
      <c r="MA11">
        <f t="shared" si="10"/>
        <v>0</v>
      </c>
      <c r="MB11">
        <f t="shared" si="10"/>
        <v>163.22819235137089</v>
      </c>
      <c r="MC11">
        <f t="shared" si="10"/>
        <v>245.16283128147734</v>
      </c>
      <c r="MD11">
        <f t="shared" si="10"/>
        <v>252.25592583429727</v>
      </c>
      <c r="ME11">
        <f t="shared" si="10"/>
        <v>247.94327449011098</v>
      </c>
      <c r="MF11">
        <f t="shared" si="10"/>
        <v>273.26120548438092</v>
      </c>
      <c r="MH11">
        <f t="shared" si="3"/>
        <v>0.128661</v>
      </c>
      <c r="MI11" s="86">
        <v>0.5</v>
      </c>
      <c r="MJ11">
        <f>0.41*LX11+0.59*LY11</f>
        <v>0</v>
      </c>
      <c r="QS11"/>
      <c r="QT11"/>
    </row>
    <row r="12" spans="1:48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13.100408839080272</v>
      </c>
      <c r="J12">
        <v>13.512070753266849</v>
      </c>
      <c r="K12">
        <v>13.82245803624256</v>
      </c>
      <c r="L12">
        <v>13.751051413621227</v>
      </c>
      <c r="M12">
        <v>13.816011732295349</v>
      </c>
      <c r="N12">
        <v>13.699010255954931</v>
      </c>
      <c r="O12">
        <v>13.809594356031885</v>
      </c>
      <c r="P12">
        <v>13.665141067898929</v>
      </c>
      <c r="Q12">
        <v>13.696591487393045</v>
      </c>
      <c r="R12">
        <v>13.705512798431606</v>
      </c>
      <c r="S12">
        <v>13.703700195214493</v>
      </c>
      <c r="T12">
        <v>13.614810557318018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14.869475121690424</v>
      </c>
      <c r="AD12">
        <v>16.110779091094816</v>
      </c>
      <c r="AE12">
        <v>16.618419726414448</v>
      </c>
      <c r="AF12">
        <v>16.433478326794319</v>
      </c>
      <c r="AG12">
        <v>16.412445457597471</v>
      </c>
      <c r="AH12">
        <v>16.621846609571854</v>
      </c>
      <c r="AI12">
        <v>16.285426277455237</v>
      </c>
      <c r="AJ12">
        <v>16.316282797534704</v>
      </c>
      <c r="AK12">
        <v>16.305445186525553</v>
      </c>
      <c r="AL12">
        <v>16.256731757705452</v>
      </c>
      <c r="AM12">
        <v>16.283706874380041</v>
      </c>
      <c r="AN12">
        <v>16.398811622210555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17.793219590954063</v>
      </c>
      <c r="AY12">
        <v>18.648475846476746</v>
      </c>
      <c r="AZ12">
        <v>18.869048011742624</v>
      </c>
      <c r="BA12">
        <v>19.151897508340664</v>
      </c>
      <c r="BB12">
        <v>19.211733574890815</v>
      </c>
      <c r="BC12">
        <v>18.970018181699352</v>
      </c>
      <c r="BD12">
        <v>18.883857715218873</v>
      </c>
      <c r="BE12">
        <v>18.910592117504244</v>
      </c>
      <c r="BF12">
        <v>18.875108273504882</v>
      </c>
      <c r="BG12">
        <v>19.037929867975603</v>
      </c>
      <c r="BH12">
        <v>18.913279049091472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20.126476915081458</v>
      </c>
      <c r="BT12">
        <v>21.314689163187783</v>
      </c>
      <c r="BU12">
        <v>21.947273400138606</v>
      </c>
      <c r="BV12">
        <v>21.868261556166985</v>
      </c>
      <c r="BW12">
        <v>21.540097848945607</v>
      </c>
      <c r="BX12">
        <v>21.697823132623572</v>
      </c>
      <c r="BY12">
        <v>21.495938024124126</v>
      </c>
      <c r="BZ12">
        <v>21.58413281035395</v>
      </c>
      <c r="CA12">
        <v>21.494986350256159</v>
      </c>
      <c r="CB12">
        <v>21.511592277119643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22.208954318792639</v>
      </c>
      <c r="CO12">
        <v>23.627852431841266</v>
      </c>
      <c r="CP12">
        <v>24.204290763417976</v>
      </c>
      <c r="CQ12">
        <v>24.176137904626376</v>
      </c>
      <c r="CR12">
        <v>24.144196000555656</v>
      </c>
      <c r="CS12">
        <v>24.213563828128358</v>
      </c>
      <c r="CT12">
        <v>24.168339096081077</v>
      </c>
      <c r="CU12">
        <v>24.115687341378351</v>
      </c>
      <c r="CV12">
        <v>24.127969778661768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24.272108610086399</v>
      </c>
      <c r="DJ12">
        <v>26.006666070578646</v>
      </c>
      <c r="DK12">
        <v>26.582286954043816</v>
      </c>
      <c r="DL12">
        <v>26.631154041055144</v>
      </c>
      <c r="DM12">
        <v>26.49305205850283</v>
      </c>
      <c r="DN12">
        <v>26.90848804283366</v>
      </c>
      <c r="DO12">
        <v>26.901716513984972</v>
      </c>
      <c r="DP12">
        <v>26.785608539347159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26.081635859471433</v>
      </c>
      <c r="EE12">
        <v>27.897484970087323</v>
      </c>
      <c r="EF12">
        <v>29.129392605049617</v>
      </c>
      <c r="EG12">
        <v>29.319909338416792</v>
      </c>
      <c r="EH12">
        <v>29.470721101039516</v>
      </c>
      <c r="EI12">
        <v>29.566692285158041</v>
      </c>
      <c r="EJ12">
        <v>29.69762637290312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22.38805785097605</v>
      </c>
      <c r="EY12">
        <v>26.348619237181012</v>
      </c>
      <c r="EZ12">
        <v>29.955901816276079</v>
      </c>
      <c r="FA12">
        <v>31.407921739571329</v>
      </c>
      <c r="FB12">
        <v>31.998201453698588</v>
      </c>
      <c r="FC12">
        <v>32.190117158630677</v>
      </c>
      <c r="FD12">
        <v>31.847046876167056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28.624993257479325</v>
      </c>
      <c r="FU12">
        <v>32.143333812700774</v>
      </c>
      <c r="FV12">
        <v>34.011867029685327</v>
      </c>
      <c r="FW12">
        <v>34.28594018544284</v>
      </c>
      <c r="FX12">
        <v>34.896564465459747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18.984148522224061</v>
      </c>
      <c r="GO12">
        <v>28.809784106768845</v>
      </c>
      <c r="GP12">
        <v>33.93285241970176</v>
      </c>
      <c r="GQ12">
        <v>36.302278164541185</v>
      </c>
      <c r="GR12">
        <v>37.025295899759868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31.266165293784159</v>
      </c>
      <c r="HL12">
        <v>36.096483119729157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 s="102" t="s">
        <v>19</v>
      </c>
      <c r="LJ12" s="102"/>
      <c r="LK12">
        <v>11</v>
      </c>
      <c r="LL12" s="86">
        <v>0.55000000000000004</v>
      </c>
      <c r="LM12">
        <f t="shared" ref="LM12:MF12" si="11">GS$94</f>
        <v>0</v>
      </c>
      <c r="LN12">
        <f t="shared" si="11"/>
        <v>0</v>
      </c>
      <c r="LO12">
        <f t="shared" si="11"/>
        <v>0</v>
      </c>
      <c r="LP12">
        <f t="shared" si="11"/>
        <v>0</v>
      </c>
      <c r="LQ12">
        <f t="shared" si="11"/>
        <v>0</v>
      </c>
      <c r="LR12">
        <f t="shared" si="11"/>
        <v>0</v>
      </c>
      <c r="LS12">
        <f t="shared" si="11"/>
        <v>0</v>
      </c>
      <c r="LT12">
        <f t="shared" si="11"/>
        <v>0</v>
      </c>
      <c r="LU12">
        <f t="shared" si="11"/>
        <v>0</v>
      </c>
      <c r="LV12">
        <f t="shared" si="11"/>
        <v>0</v>
      </c>
      <c r="LW12">
        <f t="shared" si="11"/>
        <v>0</v>
      </c>
      <c r="LX12">
        <f t="shared" si="11"/>
        <v>0</v>
      </c>
      <c r="LY12">
        <f t="shared" si="11"/>
        <v>0</v>
      </c>
      <c r="LZ12">
        <f t="shared" si="11"/>
        <v>0</v>
      </c>
      <c r="MA12">
        <f t="shared" si="11"/>
        <v>0</v>
      </c>
      <c r="MB12">
        <f t="shared" si="11"/>
        <v>0</v>
      </c>
      <c r="MC12">
        <f t="shared" si="11"/>
        <v>0</v>
      </c>
      <c r="MD12">
        <f t="shared" si="11"/>
        <v>0</v>
      </c>
      <c r="ME12">
        <f t="shared" si="11"/>
        <v>251.74164680482954</v>
      </c>
      <c r="MF12">
        <f t="shared" si="11"/>
        <v>265.01685697952331</v>
      </c>
      <c r="MH12">
        <f t="shared" si="3"/>
        <v>0.13267039999999999</v>
      </c>
      <c r="MI12" s="86">
        <v>0.55000000000000004</v>
      </c>
      <c r="MJ12">
        <f>0.13*LX12+0.87*LY12</f>
        <v>0</v>
      </c>
      <c r="QS12"/>
      <c r="QT12"/>
    </row>
    <row r="13" spans="1:48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13.100408839080272</v>
      </c>
      <c r="J13">
        <v>13.512070753266849</v>
      </c>
      <c r="K13">
        <v>13.82245803624256</v>
      </c>
      <c r="L13">
        <v>13.751051413621227</v>
      </c>
      <c r="M13">
        <v>13.816011732295349</v>
      </c>
      <c r="N13">
        <v>13.699010255954931</v>
      </c>
      <c r="O13">
        <v>13.809594356031887</v>
      </c>
      <c r="P13">
        <v>13.665141067898929</v>
      </c>
      <c r="Q13">
        <v>13.696591487393045</v>
      </c>
      <c r="R13">
        <v>13.705512798431606</v>
      </c>
      <c r="S13">
        <v>13.703700195214493</v>
      </c>
      <c r="T13">
        <v>13.614810557318018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14.869475121690424</v>
      </c>
      <c r="AD13">
        <v>16.110779091094816</v>
      </c>
      <c r="AE13">
        <v>16.618419726414448</v>
      </c>
      <c r="AF13">
        <v>16.433478326794319</v>
      </c>
      <c r="AG13">
        <v>16.412445457597471</v>
      </c>
      <c r="AH13">
        <v>16.621846609571854</v>
      </c>
      <c r="AI13">
        <v>16.285426277455237</v>
      </c>
      <c r="AJ13">
        <v>16.316282797534701</v>
      </c>
      <c r="AK13">
        <v>16.305445186525553</v>
      </c>
      <c r="AL13">
        <v>16.256731757705452</v>
      </c>
      <c r="AM13">
        <v>16.283706874380041</v>
      </c>
      <c r="AN13">
        <v>16.398811622210552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17.793219590954063</v>
      </c>
      <c r="AY13">
        <v>18.648475846476746</v>
      </c>
      <c r="AZ13">
        <v>18.869048011742624</v>
      </c>
      <c r="BA13">
        <v>19.151897508340664</v>
      </c>
      <c r="BB13">
        <v>19.211733574890815</v>
      </c>
      <c r="BC13">
        <v>18.970018181699352</v>
      </c>
      <c r="BD13">
        <v>18.883857715218873</v>
      </c>
      <c r="BE13">
        <v>18.910592117504244</v>
      </c>
      <c r="BF13">
        <v>18.875108273504882</v>
      </c>
      <c r="BG13">
        <v>19.037929867975603</v>
      </c>
      <c r="BH13">
        <v>18.913279049091472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20.126476915081454</v>
      </c>
      <c r="BT13">
        <v>21.314689163187783</v>
      </c>
      <c r="BU13">
        <v>21.947273400138606</v>
      </c>
      <c r="BV13">
        <v>21.868261556166985</v>
      </c>
      <c r="BW13">
        <v>21.540097848945607</v>
      </c>
      <c r="BX13">
        <v>21.697823132623572</v>
      </c>
      <c r="BY13">
        <v>21.495938024124126</v>
      </c>
      <c r="BZ13">
        <v>21.584132810353957</v>
      </c>
      <c r="CA13">
        <v>21.494986350256152</v>
      </c>
      <c r="CB13">
        <v>21.51159227711964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22.208954318792639</v>
      </c>
      <c r="CO13">
        <v>23.627852431841266</v>
      </c>
      <c r="CP13">
        <v>24.204290763417976</v>
      </c>
      <c r="CQ13">
        <v>24.176137904626376</v>
      </c>
      <c r="CR13">
        <v>24.144196000555652</v>
      </c>
      <c r="CS13">
        <v>24.213563828128358</v>
      </c>
      <c r="CT13">
        <v>24.168339096081077</v>
      </c>
      <c r="CU13">
        <v>24.115687341378351</v>
      </c>
      <c r="CV13">
        <v>24.127969778661768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24.272108610086399</v>
      </c>
      <c r="DJ13">
        <v>26.006666070578646</v>
      </c>
      <c r="DK13">
        <v>26.582286954043816</v>
      </c>
      <c r="DL13">
        <v>26.631154041055144</v>
      </c>
      <c r="DM13">
        <v>26.49305205850283</v>
      </c>
      <c r="DN13">
        <v>26.90848804283366</v>
      </c>
      <c r="DO13">
        <v>26.901716513984972</v>
      </c>
      <c r="DP13">
        <v>26.785608539347159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26.081635859471433</v>
      </c>
      <c r="EE13">
        <v>27.897484970087323</v>
      </c>
      <c r="EF13">
        <v>29.129392605049617</v>
      </c>
      <c r="EG13">
        <v>29.319909338416789</v>
      </c>
      <c r="EH13">
        <v>29.470721101039516</v>
      </c>
      <c r="EI13">
        <v>29.566692285158041</v>
      </c>
      <c r="EJ13">
        <v>29.697626372903116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22.38805785097605</v>
      </c>
      <c r="EY13">
        <v>26.348619237181012</v>
      </c>
      <c r="EZ13">
        <v>29.955901816276079</v>
      </c>
      <c r="FA13">
        <v>31.407921739571329</v>
      </c>
      <c r="FB13">
        <v>31.998201453698588</v>
      </c>
      <c r="FC13">
        <v>32.190117158630677</v>
      </c>
      <c r="FD13">
        <v>31.847046876167056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28.624993257479325</v>
      </c>
      <c r="FU13">
        <v>32.143333812700774</v>
      </c>
      <c r="FV13">
        <v>34.011867029685327</v>
      </c>
      <c r="FW13">
        <v>34.28594018544284</v>
      </c>
      <c r="FX13">
        <v>34.896564465459747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18.984148522224061</v>
      </c>
      <c r="GO13">
        <v>28.809784106768845</v>
      </c>
      <c r="GP13">
        <v>33.93285241970176</v>
      </c>
      <c r="GQ13">
        <v>36.302278164541185</v>
      </c>
      <c r="GR13">
        <v>37.025295899759868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31.266165293784159</v>
      </c>
      <c r="HL13">
        <v>36.096483119729157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 s="102" t="s">
        <v>21</v>
      </c>
      <c r="LJ13" s="102"/>
      <c r="LK13">
        <v>12</v>
      </c>
      <c r="LL13" s="86">
        <v>0.6</v>
      </c>
      <c r="LM13">
        <f t="shared" ref="LM13:MF13" si="12">HM$94</f>
        <v>0</v>
      </c>
      <c r="LN13">
        <f t="shared" si="12"/>
        <v>0</v>
      </c>
      <c r="LO13">
        <f t="shared" si="12"/>
        <v>0</v>
      </c>
      <c r="LP13">
        <f t="shared" si="12"/>
        <v>0</v>
      </c>
      <c r="LQ13">
        <f t="shared" si="12"/>
        <v>0</v>
      </c>
      <c r="LR13">
        <f t="shared" si="12"/>
        <v>0</v>
      </c>
      <c r="LS13">
        <f t="shared" si="12"/>
        <v>0</v>
      </c>
      <c r="LT13">
        <f t="shared" si="12"/>
        <v>0</v>
      </c>
      <c r="LU13">
        <f t="shared" si="12"/>
        <v>0</v>
      </c>
      <c r="LV13">
        <f t="shared" si="12"/>
        <v>0</v>
      </c>
      <c r="LW13">
        <f t="shared" si="12"/>
        <v>0</v>
      </c>
      <c r="LX13">
        <f t="shared" si="12"/>
        <v>0</v>
      </c>
      <c r="LY13">
        <f t="shared" si="12"/>
        <v>0</v>
      </c>
      <c r="LZ13">
        <f t="shared" si="12"/>
        <v>0</v>
      </c>
      <c r="MA13">
        <f t="shared" si="12"/>
        <v>0</v>
      </c>
      <c r="MB13">
        <f t="shared" si="12"/>
        <v>0</v>
      </c>
      <c r="MC13">
        <f t="shared" si="12"/>
        <v>0</v>
      </c>
      <c r="MD13">
        <f t="shared" si="12"/>
        <v>0</v>
      </c>
      <c r="ME13">
        <f t="shared" si="12"/>
        <v>0</v>
      </c>
      <c r="MF13">
        <f t="shared" si="12"/>
        <v>0</v>
      </c>
      <c r="MH13">
        <f t="shared" si="3"/>
        <v>0.13667979999999999</v>
      </c>
      <c r="MI13" s="86">
        <v>0.6</v>
      </c>
      <c r="MJ13">
        <f>0.87*LY13+0.13*LZ13</f>
        <v>0</v>
      </c>
      <c r="QS13"/>
      <c r="QT13"/>
    </row>
    <row r="14" spans="1:48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5.4766489013380699</v>
      </c>
      <c r="J14">
        <v>5.681562978514112</v>
      </c>
      <c r="K14">
        <v>5.8826885130213062</v>
      </c>
      <c r="L14">
        <v>5.8646427809794126</v>
      </c>
      <c r="M14">
        <v>5.8936994071347248</v>
      </c>
      <c r="N14">
        <v>5.8381978802650902</v>
      </c>
      <c r="O14">
        <v>5.9064754773258734</v>
      </c>
      <c r="P14">
        <v>5.8334847636118887</v>
      </c>
      <c r="Q14">
        <v>5.8518861891092238</v>
      </c>
      <c r="R14">
        <v>5.8547189761064553</v>
      </c>
      <c r="S14">
        <v>5.8664413548683045</v>
      </c>
      <c r="T14">
        <v>5.816534974831356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5.8261109923327945</v>
      </c>
      <c r="AD14">
        <v>6.4737232701765253</v>
      </c>
      <c r="AE14">
        <v>6.8256684098034226</v>
      </c>
      <c r="AF14">
        <v>6.7766856826314017</v>
      </c>
      <c r="AG14">
        <v>6.770031803011733</v>
      </c>
      <c r="AH14">
        <v>6.8669620074911784</v>
      </c>
      <c r="AI14">
        <v>6.7191307771146631</v>
      </c>
      <c r="AJ14">
        <v>6.7309949157186555</v>
      </c>
      <c r="AK14">
        <v>6.7257302224705091</v>
      </c>
      <c r="AL14">
        <v>6.6966895846184933</v>
      </c>
      <c r="AM14">
        <v>6.7202544273058473</v>
      </c>
      <c r="AN14">
        <v>6.7693299435727559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6.6659829908744541</v>
      </c>
      <c r="AY14">
        <v>7.2789056012777964</v>
      </c>
      <c r="AZ14">
        <v>7.52921026463647</v>
      </c>
      <c r="BA14">
        <v>7.7010074220883231</v>
      </c>
      <c r="BB14">
        <v>7.7357064754267233</v>
      </c>
      <c r="BC14">
        <v>7.6249025207569305</v>
      </c>
      <c r="BD14">
        <v>7.5845268363412144</v>
      </c>
      <c r="BE14">
        <v>7.5918876979807903</v>
      </c>
      <c r="BF14">
        <v>7.5777870844139148</v>
      </c>
      <c r="BG14">
        <v>7.6507367915736966</v>
      </c>
      <c r="BH14">
        <v>7.5995069467423013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7.3063168304343069</v>
      </c>
      <c r="BT14">
        <v>8.1034895366056947</v>
      </c>
      <c r="BU14">
        <v>8.5947911050910282</v>
      </c>
      <c r="BV14">
        <v>8.618905545462578</v>
      </c>
      <c r="BW14">
        <v>8.4871902490649429</v>
      </c>
      <c r="BX14">
        <v>8.5629872542645895</v>
      </c>
      <c r="BY14">
        <v>8.4530588021080071</v>
      </c>
      <c r="BZ14">
        <v>8.5102724737439512</v>
      </c>
      <c r="CA14">
        <v>8.4670573931534108</v>
      </c>
      <c r="CB14">
        <v>8.4600765542047327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7.6567613200837767</v>
      </c>
      <c r="CO14">
        <v>8.7666921923000096</v>
      </c>
      <c r="CP14">
        <v>9.2761935001262117</v>
      </c>
      <c r="CQ14">
        <v>9.3759084342002836</v>
      </c>
      <c r="CR14">
        <v>9.3476004489837816</v>
      </c>
      <c r="CS14">
        <v>9.402146052545044</v>
      </c>
      <c r="CT14">
        <v>9.372786007746468</v>
      </c>
      <c r="CU14">
        <v>9.3283597758568053</v>
      </c>
      <c r="CV14">
        <v>9.3387330216401345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7.9579314925357609</v>
      </c>
      <c r="DJ14">
        <v>9.3245014063188645</v>
      </c>
      <c r="DK14">
        <v>9.9952364915210001</v>
      </c>
      <c r="DL14">
        <v>10.168485555271095</v>
      </c>
      <c r="DM14">
        <v>10.076524990721555</v>
      </c>
      <c r="DN14">
        <v>10.309789260192737</v>
      </c>
      <c r="DO14">
        <v>10.293806922306963</v>
      </c>
      <c r="DP14">
        <v>10.238625762882108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8.2895575950431333</v>
      </c>
      <c r="EE14">
        <v>9.6641145909761352</v>
      </c>
      <c r="EF14">
        <v>10.722454757411656</v>
      </c>
      <c r="EG14">
        <v>11.031483499184464</v>
      </c>
      <c r="EH14">
        <v>11.122221078952286</v>
      </c>
      <c r="EI14">
        <v>11.206720005343323</v>
      </c>
      <c r="EJ14">
        <v>11.266656307147349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3.5655013884483084</v>
      </c>
      <c r="EY14">
        <v>7.3774916814412173</v>
      </c>
      <c r="EZ14">
        <v>10.080621946549012</v>
      </c>
      <c r="FA14">
        <v>11.372352882602563</v>
      </c>
      <c r="FB14">
        <v>11.919022530576274</v>
      </c>
      <c r="FC14">
        <v>12.079033080017382</v>
      </c>
      <c r="FD14">
        <v>11.903839119893615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8.6802106283921514</v>
      </c>
      <c r="FU14">
        <v>10.475921520014406</v>
      </c>
      <c r="FV14">
        <v>12.070388739114572</v>
      </c>
      <c r="FW14">
        <v>12.566145818588369</v>
      </c>
      <c r="FX14">
        <v>12.956863572225652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4.3294837811385962</v>
      </c>
      <c r="GO14">
        <v>7.1156646285619578</v>
      </c>
      <c r="GP14">
        <v>10.43089401013529</v>
      </c>
      <c r="GQ14">
        <v>12.720144847042633</v>
      </c>
      <c r="GR14">
        <v>13.450766993050124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8.0308511661795077</v>
      </c>
      <c r="HL14">
        <v>10.964707931258273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 s="102" t="s">
        <v>23</v>
      </c>
      <c r="LJ14" s="102"/>
      <c r="LK14">
        <v>13</v>
      </c>
      <c r="LL14" s="86">
        <v>0.65</v>
      </c>
      <c r="LM14">
        <f t="shared" ref="LM14:MF14" si="13">IG$94</f>
        <v>0</v>
      </c>
      <c r="LN14">
        <f t="shared" si="13"/>
        <v>0</v>
      </c>
      <c r="LO14">
        <f t="shared" si="13"/>
        <v>0</v>
      </c>
      <c r="LP14">
        <f t="shared" si="13"/>
        <v>0</v>
      </c>
      <c r="LQ14">
        <f t="shared" si="13"/>
        <v>0</v>
      </c>
      <c r="LR14">
        <f t="shared" si="13"/>
        <v>0</v>
      </c>
      <c r="LS14">
        <f t="shared" si="13"/>
        <v>0</v>
      </c>
      <c r="LT14">
        <f t="shared" si="13"/>
        <v>0</v>
      </c>
      <c r="LU14">
        <f t="shared" si="13"/>
        <v>0</v>
      </c>
      <c r="LV14">
        <f t="shared" si="13"/>
        <v>0</v>
      </c>
      <c r="LW14">
        <f t="shared" si="13"/>
        <v>0</v>
      </c>
      <c r="LX14">
        <f t="shared" si="13"/>
        <v>0</v>
      </c>
      <c r="LY14">
        <f t="shared" si="13"/>
        <v>0</v>
      </c>
      <c r="LZ14">
        <f t="shared" si="13"/>
        <v>0</v>
      </c>
      <c r="MA14">
        <f t="shared" si="13"/>
        <v>0</v>
      </c>
      <c r="MB14">
        <f t="shared" si="13"/>
        <v>0</v>
      </c>
      <c r="MC14">
        <f t="shared" si="13"/>
        <v>0</v>
      </c>
      <c r="MD14">
        <f t="shared" si="13"/>
        <v>0</v>
      </c>
      <c r="ME14">
        <f t="shared" si="13"/>
        <v>0</v>
      </c>
      <c r="MF14">
        <f t="shared" si="13"/>
        <v>0</v>
      </c>
      <c r="MH14">
        <f t="shared" si="3"/>
        <v>0.14068920000000001</v>
      </c>
      <c r="MI14" s="86">
        <v>0.65</v>
      </c>
      <c r="MJ14">
        <f>0.6*LY14+0.4*LZ14</f>
        <v>0</v>
      </c>
      <c r="QS14"/>
      <c r="QT14"/>
    </row>
    <row r="15" spans="1:48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0.48698225401223499</v>
      </c>
      <c r="J15">
        <v>0.40200257066364681</v>
      </c>
      <c r="K15">
        <v>0.13924448030333988</v>
      </c>
      <c r="L15">
        <v>-3.7085906294927103E-32</v>
      </c>
      <c r="M15">
        <v>-4.2702245635935632E-33</v>
      </c>
      <c r="N15">
        <v>2.8712713406730472E-32</v>
      </c>
      <c r="O15">
        <v>-1.0376585559254443E-34</v>
      </c>
      <c r="P15">
        <v>1.1686154377467096E-31</v>
      </c>
      <c r="Q15">
        <v>3.0977562846025212E-32</v>
      </c>
      <c r="R15">
        <v>-1.1174546283503139E-32</v>
      </c>
      <c r="S15">
        <v>-2.276484694247479E-32</v>
      </c>
      <c r="T15">
        <v>6.7912062666900208E-33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0.92912740774992264</v>
      </c>
      <c r="AD15">
        <v>0.81882584871542263</v>
      </c>
      <c r="AE15">
        <v>0.2060928958354829</v>
      </c>
      <c r="AF15">
        <v>8.3214441424906278E-32</v>
      </c>
      <c r="AG15">
        <v>3.6146594580626809E-32</v>
      </c>
      <c r="AH15">
        <v>6.8524372657187146E-32</v>
      </c>
      <c r="AI15">
        <v>-4.4714992672654715E-32</v>
      </c>
      <c r="AJ15">
        <v>2.5666038292616985E-31</v>
      </c>
      <c r="AK15">
        <v>9.6079646411725441E-32</v>
      </c>
      <c r="AL15">
        <v>-2.9181530679542284E-32</v>
      </c>
      <c r="AM15">
        <v>1.5395702290212984E-31</v>
      </c>
      <c r="AN15">
        <v>6.6409846187145877E-32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1.5215628506981596</v>
      </c>
      <c r="AY15">
        <v>0.9702858344086539</v>
      </c>
      <c r="AZ15">
        <v>0.1278372444033174</v>
      </c>
      <c r="BA15">
        <v>8.3671264102126445E-5</v>
      </c>
      <c r="BB15">
        <v>-2.4522845509752295E-32</v>
      </c>
      <c r="BC15">
        <v>2.2399267482193923E-31</v>
      </c>
      <c r="BD15">
        <v>8.6166073439293476E-32</v>
      </c>
      <c r="BE15">
        <v>-9.7750888828048645E-32</v>
      </c>
      <c r="BF15">
        <v>-1.1609596060994081E-32</v>
      </c>
      <c r="BG15">
        <v>3.6054162536513259E-31</v>
      </c>
      <c r="BH15">
        <v>6.200968045183899E-32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1.9035045810580069</v>
      </c>
      <c r="BT15">
        <v>1.4024551876689237</v>
      </c>
      <c r="BU15">
        <v>0.35536794056672316</v>
      </c>
      <c r="BV15">
        <v>1.3076043753612507E-3</v>
      </c>
      <c r="BW15">
        <v>-7.5567520922438239E-31</v>
      </c>
      <c r="BX15">
        <v>-7.0701822279670071E-33</v>
      </c>
      <c r="BY15">
        <v>-6.5178078775225918E-31</v>
      </c>
      <c r="BZ15">
        <v>-6.8301039105283238E-30</v>
      </c>
      <c r="CA15">
        <v>1.3239760683374644E-31</v>
      </c>
      <c r="CB15">
        <v>7.4720821268114142E-31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2.6156421770816656</v>
      </c>
      <c r="CO15">
        <v>1.6673955898056398</v>
      </c>
      <c r="CP15">
        <v>0.46085356339383304</v>
      </c>
      <c r="CQ15">
        <v>4.1719689027242775E-2</v>
      </c>
      <c r="CR15">
        <v>-7.6307430143321711E-31</v>
      </c>
      <c r="CS15">
        <v>2.368163756913032E-31</v>
      </c>
      <c r="CT15">
        <v>4.6949693220754977E-31</v>
      </c>
      <c r="CU15">
        <v>-2.0489095510416629E-30</v>
      </c>
      <c r="CV15">
        <v>6.0324648970661135E-31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3.1577772658122703</v>
      </c>
      <c r="DJ15">
        <v>2.2853620091514579</v>
      </c>
      <c r="DK15">
        <v>0.89133138692194036</v>
      </c>
      <c r="DL15">
        <v>6.5823209454604306E-2</v>
      </c>
      <c r="DM15">
        <v>5.1886470984010211E-3</v>
      </c>
      <c r="DN15">
        <v>-2.5726149617142688E-30</v>
      </c>
      <c r="DO15">
        <v>1.4832303421513917E-30</v>
      </c>
      <c r="DP15">
        <v>2.9852676571157175E-3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3.7132454440717653</v>
      </c>
      <c r="EE15">
        <v>3.1285647926095388</v>
      </c>
      <c r="EF15">
        <v>1.5268877470691804</v>
      </c>
      <c r="EG15">
        <v>0.17570444369552951</v>
      </c>
      <c r="EH15">
        <v>3.4906970853465731E-2</v>
      </c>
      <c r="EI15">
        <v>3.4210016758991095E-2</v>
      </c>
      <c r="EJ15">
        <v>1.9021512330589494E-2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7.5720556631057603</v>
      </c>
      <c r="EY15">
        <v>5.3390865857204366</v>
      </c>
      <c r="EZ15">
        <v>3.6676057647736386</v>
      </c>
      <c r="FA15">
        <v>1.9922121930273822</v>
      </c>
      <c r="FB15">
        <v>0.49777112650646504</v>
      </c>
      <c r="FC15">
        <v>5.7083239421577933E-2</v>
      </c>
      <c r="FD15">
        <v>5.2866867101241333E-2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4.8918613321259432</v>
      </c>
      <c r="FU15">
        <v>4.4464789149908688</v>
      </c>
      <c r="FV15">
        <v>2.7707351244538416</v>
      </c>
      <c r="FW15">
        <v>0.73586333155640993</v>
      </c>
      <c r="FX15">
        <v>0.21919611747859072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5.1150974360365424</v>
      </c>
      <c r="GO15">
        <v>6.9747202905803842</v>
      </c>
      <c r="GP15">
        <v>5.7200597114949376</v>
      </c>
      <c r="GQ15">
        <v>3.2057674151271383</v>
      </c>
      <c r="GR15">
        <v>1.1921174024831671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7.1715368448815848</v>
      </c>
      <c r="HL15">
        <v>6.003279965339857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 s="102" t="s">
        <v>25</v>
      </c>
      <c r="LJ15" s="102"/>
      <c r="LK15">
        <v>14</v>
      </c>
      <c r="LL15" s="86">
        <v>0.7</v>
      </c>
      <c r="LM15">
        <f t="shared" ref="LM15:MF15" si="14">JA$94</f>
        <v>0</v>
      </c>
      <c r="LN15">
        <f t="shared" si="14"/>
        <v>0</v>
      </c>
      <c r="LO15">
        <f t="shared" si="14"/>
        <v>0</v>
      </c>
      <c r="LP15">
        <f t="shared" si="14"/>
        <v>0</v>
      </c>
      <c r="LQ15">
        <f t="shared" si="14"/>
        <v>0</v>
      </c>
      <c r="LR15">
        <f t="shared" si="14"/>
        <v>0</v>
      </c>
      <c r="LS15">
        <f t="shared" si="14"/>
        <v>0</v>
      </c>
      <c r="LT15">
        <f t="shared" si="14"/>
        <v>0</v>
      </c>
      <c r="LU15">
        <f t="shared" si="14"/>
        <v>0</v>
      </c>
      <c r="LV15">
        <f t="shared" si="14"/>
        <v>0</v>
      </c>
      <c r="LW15">
        <f t="shared" si="14"/>
        <v>0</v>
      </c>
      <c r="LX15">
        <f t="shared" si="14"/>
        <v>0</v>
      </c>
      <c r="LY15">
        <f t="shared" si="14"/>
        <v>0</v>
      </c>
      <c r="LZ15">
        <f t="shared" si="14"/>
        <v>0</v>
      </c>
      <c r="MA15">
        <f t="shared" si="14"/>
        <v>0</v>
      </c>
      <c r="MB15">
        <f t="shared" si="14"/>
        <v>0</v>
      </c>
      <c r="MC15">
        <f t="shared" si="14"/>
        <v>0</v>
      </c>
      <c r="MD15">
        <f t="shared" si="14"/>
        <v>0</v>
      </c>
      <c r="ME15">
        <f t="shared" si="14"/>
        <v>0</v>
      </c>
      <c r="MF15">
        <f t="shared" si="14"/>
        <v>0</v>
      </c>
      <c r="MH15">
        <f t="shared" si="3"/>
        <v>0.14469860000000001</v>
      </c>
      <c r="MI15" s="86">
        <v>0.7</v>
      </c>
      <c r="MJ15">
        <f>0.33*LY15+0.67*LZ15</f>
        <v>0</v>
      </c>
      <c r="QS15"/>
      <c r="QT15"/>
    </row>
    <row r="16" spans="1:48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0.48698225401223499</v>
      </c>
      <c r="J16">
        <v>0.40200257066364681</v>
      </c>
      <c r="K16">
        <v>0.13924448030333988</v>
      </c>
      <c r="L16">
        <v>-2.5551085498755524E-32</v>
      </c>
      <c r="M16">
        <v>9.835956407354339E-33</v>
      </c>
      <c r="N16">
        <v>3.1699088796192432E-32</v>
      </c>
      <c r="O16">
        <v>-1.8278587986195155E-33</v>
      </c>
      <c r="P16">
        <v>1.2018353181026684E-31</v>
      </c>
      <c r="Q16">
        <v>2.8282579127869594E-32</v>
      </c>
      <c r="R16">
        <v>-1.8669909797406562E-32</v>
      </c>
      <c r="S16">
        <v>-2.3825285434623589E-32</v>
      </c>
      <c r="T16">
        <v>8.7073801081737471E-33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0.92912740774992253</v>
      </c>
      <c r="AD16">
        <v>0.81882584871542241</v>
      </c>
      <c r="AE16">
        <v>0.2060928958354829</v>
      </c>
      <c r="AF16">
        <v>8.6025847527559631E-32</v>
      </c>
      <c r="AG16">
        <v>4.0171554420836626E-32</v>
      </c>
      <c r="AH16">
        <v>6.163007207924098E-32</v>
      </c>
      <c r="AI16">
        <v>-5.8399642997242029E-32</v>
      </c>
      <c r="AJ16">
        <v>2.6058704310613496E-31</v>
      </c>
      <c r="AK16">
        <v>1.0262284044325541E-31</v>
      </c>
      <c r="AL16">
        <v>-2.4553227187108294E-32</v>
      </c>
      <c r="AM16">
        <v>1.5009456795326176E-31</v>
      </c>
      <c r="AN16">
        <v>6.864857178162509E-32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1.5215628506981596</v>
      </c>
      <c r="AY16">
        <v>0.9702858344086539</v>
      </c>
      <c r="AZ16">
        <v>0.1278372444033174</v>
      </c>
      <c r="BA16">
        <v>8.3671264102126445E-5</v>
      </c>
      <c r="BB16">
        <v>-2.5744934760181246E-32</v>
      </c>
      <c r="BC16">
        <v>2.4599147584689636E-31</v>
      </c>
      <c r="BD16">
        <v>9.7622726872244571E-32</v>
      </c>
      <c r="BE16">
        <v>-8.7819278748277475E-32</v>
      </c>
      <c r="BF16">
        <v>1.0456274163576904E-32</v>
      </c>
      <c r="BG16">
        <v>3.9342166732728969E-31</v>
      </c>
      <c r="BH16">
        <v>5.76733741721295E-32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1.9035045810580069</v>
      </c>
      <c r="BT16">
        <v>1.4024551876689235</v>
      </c>
      <c r="BU16">
        <v>0.35536794056672316</v>
      </c>
      <c r="BV16">
        <v>1.3076043753612507E-3</v>
      </c>
      <c r="BW16">
        <v>-7.6664879021869481E-31</v>
      </c>
      <c r="BX16">
        <v>-9.2913013862226753E-33</v>
      </c>
      <c r="BY16">
        <v>-6.7153105270148198E-31</v>
      </c>
      <c r="BZ16">
        <v>-6.8239984565663945E-30</v>
      </c>
      <c r="CA16">
        <v>1.4498791386745165E-31</v>
      </c>
      <c r="CB16">
        <v>7.3945342325739468E-31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2.6156421770816651</v>
      </c>
      <c r="CO16">
        <v>1.6673955898056398</v>
      </c>
      <c r="CP16">
        <v>0.46085356339383288</v>
      </c>
      <c r="CQ16">
        <v>4.1719689027242754E-2</v>
      </c>
      <c r="CR16">
        <v>-7.8581501382159434E-31</v>
      </c>
      <c r="CS16">
        <v>2.4363280368494486E-31</v>
      </c>
      <c r="CT16">
        <v>4.5030796500410685E-31</v>
      </c>
      <c r="CU16">
        <v>-2.0426286885039493E-30</v>
      </c>
      <c r="CV16">
        <v>6.4723150260760662E-31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3.1577772658122703</v>
      </c>
      <c r="DJ16">
        <v>2.2853620091514579</v>
      </c>
      <c r="DK16">
        <v>0.89133138692194036</v>
      </c>
      <c r="DL16">
        <v>6.5823209454604306E-2</v>
      </c>
      <c r="DM16">
        <v>5.1886470984010211E-3</v>
      </c>
      <c r="DN16">
        <v>-2.5880161115627419E-30</v>
      </c>
      <c r="DO16">
        <v>1.4973803229159139E-30</v>
      </c>
      <c r="DP16">
        <v>2.9852676571157175E-3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3.7132454440717653</v>
      </c>
      <c r="EE16">
        <v>3.1285647926095388</v>
      </c>
      <c r="EF16">
        <v>1.5268877470691804</v>
      </c>
      <c r="EG16">
        <v>0.17570444369552957</v>
      </c>
      <c r="EH16">
        <v>3.4906970853465731E-2</v>
      </c>
      <c r="EI16">
        <v>3.4210016758991095E-2</v>
      </c>
      <c r="EJ16">
        <v>1.9021512330589494E-2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7.5720556631057603</v>
      </c>
      <c r="EY16">
        <v>5.3390865857204357</v>
      </c>
      <c r="EZ16">
        <v>3.6676057647736386</v>
      </c>
      <c r="FA16">
        <v>1.9922121930273822</v>
      </c>
      <c r="FB16">
        <v>0.49777112650646504</v>
      </c>
      <c r="FC16">
        <v>5.7083239421577933E-2</v>
      </c>
      <c r="FD16">
        <v>5.2866867101241333E-2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4.8918613321259432</v>
      </c>
      <c r="FU16">
        <v>4.4464789149908688</v>
      </c>
      <c r="FV16">
        <v>2.7707351244538407</v>
      </c>
      <c r="FW16">
        <v>0.73586333155640993</v>
      </c>
      <c r="FX16">
        <v>0.21919611747859072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5.1150974360365433</v>
      </c>
      <c r="GO16">
        <v>6.9747202905803842</v>
      </c>
      <c r="GP16">
        <v>5.7200597114949359</v>
      </c>
      <c r="GQ16">
        <v>3.2057674151271383</v>
      </c>
      <c r="GR16">
        <v>1.1921174024831671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7.1715368448815848</v>
      </c>
      <c r="HL16">
        <v>6.003279965339857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 s="102" t="s">
        <v>27</v>
      </c>
      <c r="LJ16" s="102"/>
      <c r="LK16">
        <v>15</v>
      </c>
      <c r="LL16" s="86">
        <v>0.75</v>
      </c>
      <c r="LM16">
        <f t="shared" ref="LM16:MF16" si="15">JU$94</f>
        <v>0</v>
      </c>
      <c r="LN16">
        <f t="shared" si="15"/>
        <v>0</v>
      </c>
      <c r="LO16">
        <f t="shared" si="15"/>
        <v>0</v>
      </c>
      <c r="LP16">
        <f t="shared" si="15"/>
        <v>0</v>
      </c>
      <c r="LQ16">
        <f t="shared" si="15"/>
        <v>0</v>
      </c>
      <c r="LR16">
        <f t="shared" si="15"/>
        <v>0</v>
      </c>
      <c r="LS16">
        <f t="shared" si="15"/>
        <v>0</v>
      </c>
      <c r="LT16">
        <f t="shared" si="15"/>
        <v>0</v>
      </c>
      <c r="LU16">
        <f t="shared" si="15"/>
        <v>0</v>
      </c>
      <c r="LV16">
        <f t="shared" si="15"/>
        <v>0</v>
      </c>
      <c r="LW16">
        <f t="shared" si="15"/>
        <v>0</v>
      </c>
      <c r="LX16">
        <f t="shared" si="15"/>
        <v>0</v>
      </c>
      <c r="LY16">
        <f t="shared" si="15"/>
        <v>0</v>
      </c>
      <c r="LZ16">
        <f t="shared" si="15"/>
        <v>0</v>
      </c>
      <c r="MA16">
        <f t="shared" si="15"/>
        <v>0</v>
      </c>
      <c r="MB16">
        <f t="shared" si="15"/>
        <v>0</v>
      </c>
      <c r="MC16">
        <f t="shared" si="15"/>
        <v>0</v>
      </c>
      <c r="MD16">
        <f t="shared" si="15"/>
        <v>0</v>
      </c>
      <c r="ME16">
        <f t="shared" si="15"/>
        <v>0</v>
      </c>
      <c r="MF16">
        <f t="shared" si="15"/>
        <v>0</v>
      </c>
      <c r="MH16">
        <f t="shared" si="3"/>
        <v>0.14870800000000001</v>
      </c>
      <c r="MI16" s="86">
        <v>0.75</v>
      </c>
      <c r="MJ16">
        <f>0.07*LY16+0.93*LZ16</f>
        <v>0</v>
      </c>
      <c r="QS16"/>
      <c r="QT16"/>
    </row>
    <row r="17" spans="1:462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0.40465097952231371</v>
      </c>
      <c r="J17">
        <v>0.36638905166392194</v>
      </c>
      <c r="K17">
        <v>0.13924448030333988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0.75102854758539683</v>
      </c>
      <c r="AD17">
        <v>0.77862979883476324</v>
      </c>
      <c r="AE17">
        <v>0.2060928958354829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1.0903156902328597</v>
      </c>
      <c r="AY17">
        <v>0.9491956957851958</v>
      </c>
      <c r="AZ17">
        <v>0.1278372444033174</v>
      </c>
      <c r="BA17">
        <v>8.3671264102126445E-5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1.4335884505295184</v>
      </c>
      <c r="BT17">
        <v>1.3605860825106957</v>
      </c>
      <c r="BU17">
        <v>0.35536794056672305</v>
      </c>
      <c r="BV17">
        <v>1.3076043753612507E-3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1.5474771496543722</v>
      </c>
      <c r="CO17">
        <v>1.5430284757144059</v>
      </c>
      <c r="CP17">
        <v>0.46085356339383288</v>
      </c>
      <c r="CQ17">
        <v>4.1719689027242754E-2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1.5766943855884463</v>
      </c>
      <c r="DJ17">
        <v>1.9486292704467143</v>
      </c>
      <c r="DK17">
        <v>0.89133138692194036</v>
      </c>
      <c r="DL17">
        <v>6.5823209454604306E-2</v>
      </c>
      <c r="DM17">
        <v>5.1886470984010211E-3</v>
      </c>
      <c r="DN17">
        <v>0</v>
      </c>
      <c r="DO17">
        <v>0</v>
      </c>
      <c r="DP17">
        <v>2.985267657115718E-3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2.0508714780947708</v>
      </c>
      <c r="EE17">
        <v>2.5443136494483971</v>
      </c>
      <c r="EF17">
        <v>1.5143166318805144</v>
      </c>
      <c r="EG17">
        <v>0.17570444369552951</v>
      </c>
      <c r="EH17">
        <v>3.4906970853465717E-2</v>
      </c>
      <c r="EI17">
        <v>3.4210016758991095E-2</v>
      </c>
      <c r="EJ17">
        <v>1.9021512330589494E-2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0.59489672180261677</v>
      </c>
      <c r="EY17">
        <v>2.0554165887319069</v>
      </c>
      <c r="EZ17">
        <v>2.7884561628171305</v>
      </c>
      <c r="FA17">
        <v>1.9673117847461437</v>
      </c>
      <c r="FB17">
        <v>0.49777112650646493</v>
      </c>
      <c r="FC17">
        <v>5.7083239421577933E-2</v>
      </c>
      <c r="FD17">
        <v>5.2866867101241333E-2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2.7427619635363372</v>
      </c>
      <c r="FU17">
        <v>3.1433992673969806</v>
      </c>
      <c r="FV17">
        <v>2.6776751926898399</v>
      </c>
      <c r="FW17">
        <v>0.73586333155641004</v>
      </c>
      <c r="FX17">
        <v>0.21919611747859072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1.821207015074769</v>
      </c>
      <c r="GO17">
        <v>2.1774528120374645</v>
      </c>
      <c r="GP17">
        <v>3.4786120360956345</v>
      </c>
      <c r="GQ17">
        <v>3.1270181039764644</v>
      </c>
      <c r="GR17">
        <v>1.1921174024831671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2.7716599697391455</v>
      </c>
      <c r="HL17">
        <v>3.4798492239743961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 s="102" t="s">
        <v>29</v>
      </c>
      <c r="LJ17" s="102"/>
      <c r="LK17">
        <v>16</v>
      </c>
      <c r="LL17" s="86">
        <v>0.8</v>
      </c>
      <c r="LM17">
        <f t="shared" ref="LM17:MF17" si="16">KO$94</f>
        <v>0</v>
      </c>
      <c r="LN17">
        <f t="shared" si="16"/>
        <v>0</v>
      </c>
      <c r="LO17">
        <f t="shared" si="16"/>
        <v>0</v>
      </c>
      <c r="LP17">
        <f t="shared" si="16"/>
        <v>0</v>
      </c>
      <c r="LQ17">
        <f t="shared" si="16"/>
        <v>0</v>
      </c>
      <c r="LR17">
        <f t="shared" si="16"/>
        <v>0</v>
      </c>
      <c r="LS17">
        <f t="shared" si="16"/>
        <v>0</v>
      </c>
      <c r="LT17">
        <f t="shared" si="16"/>
        <v>0</v>
      </c>
      <c r="LU17">
        <f t="shared" si="16"/>
        <v>0</v>
      </c>
      <c r="LV17">
        <f t="shared" si="16"/>
        <v>0</v>
      </c>
      <c r="LW17">
        <f t="shared" si="16"/>
        <v>0</v>
      </c>
      <c r="LX17">
        <f t="shared" si="16"/>
        <v>0</v>
      </c>
      <c r="LY17">
        <f t="shared" si="16"/>
        <v>0</v>
      </c>
      <c r="LZ17">
        <f t="shared" si="16"/>
        <v>0</v>
      </c>
      <c r="MA17">
        <f t="shared" si="16"/>
        <v>0</v>
      </c>
      <c r="MB17">
        <f t="shared" si="16"/>
        <v>0</v>
      </c>
      <c r="MC17">
        <f t="shared" si="16"/>
        <v>0</v>
      </c>
      <c r="MD17">
        <f t="shared" si="16"/>
        <v>0</v>
      </c>
      <c r="ME17">
        <f t="shared" si="16"/>
        <v>0</v>
      </c>
      <c r="MF17">
        <f t="shared" si="16"/>
        <v>0</v>
      </c>
      <c r="MH17">
        <f t="shared" si="3"/>
        <v>0.1527174</v>
      </c>
      <c r="MI17" s="86">
        <v>0.8</v>
      </c>
      <c r="MJ17">
        <f>0.8*LZ17+0.2*MA17</f>
        <v>0</v>
      </c>
      <c r="QS17"/>
      <c r="QT17"/>
    </row>
    <row r="18" spans="1:462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8.2331274489921225E-2</v>
      </c>
      <c r="J18">
        <v>3.5613518999724841E-2</v>
      </c>
      <c r="K18">
        <v>0</v>
      </c>
      <c r="L18">
        <v>0</v>
      </c>
      <c r="M18">
        <v>4.2883721487769481E-33</v>
      </c>
      <c r="N18">
        <v>0</v>
      </c>
      <c r="O18">
        <v>0</v>
      </c>
      <c r="P18">
        <v>0</v>
      </c>
      <c r="Q18">
        <v>1.321147820767207E-33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0.1780988601645257</v>
      </c>
      <c r="AD18">
        <v>4.0196049880658849E-2</v>
      </c>
      <c r="AE18">
        <v>-2.1661187548897049E-33</v>
      </c>
      <c r="AF18">
        <v>8.25925586172644E-32</v>
      </c>
      <c r="AG18">
        <v>5.6903206814340149E-32</v>
      </c>
      <c r="AH18">
        <v>9.4036962773852832E-33</v>
      </c>
      <c r="AI18">
        <v>-3.5871964331217048E-32</v>
      </c>
      <c r="AJ18">
        <v>1.1991418222512001E-31</v>
      </c>
      <c r="AK18">
        <v>1.491146706329579E-33</v>
      </c>
      <c r="AL18">
        <v>-9.4682225920838337E-35</v>
      </c>
      <c r="AM18">
        <v>1.0489663282592098E-31</v>
      </c>
      <c r="AN18">
        <v>3.1092780928644124E-33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0.43124716046529943</v>
      </c>
      <c r="AY18">
        <v>2.1090138623457991E-2</v>
      </c>
      <c r="AZ18">
        <v>-6.589903451401717E-32</v>
      </c>
      <c r="BA18">
        <v>-7.986073446730268E-33</v>
      </c>
      <c r="BB18">
        <v>1.5799249029006354E-32</v>
      </c>
      <c r="BC18">
        <v>6.9075045368200538E-32</v>
      </c>
      <c r="BD18">
        <v>3.2847865134260582E-32</v>
      </c>
      <c r="BE18">
        <v>3.7345457893980241E-32</v>
      </c>
      <c r="BF18">
        <v>1.3893069332056152E-32</v>
      </c>
      <c r="BG18">
        <v>1.5574889042197138E-31</v>
      </c>
      <c r="BH18">
        <v>2.1075397435353513E-31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0.46991613052848791</v>
      </c>
      <c r="BT18">
        <v>4.1869105158227789E-2</v>
      </c>
      <c r="BU18">
        <v>2.5044567097501516E-31</v>
      </c>
      <c r="BV18">
        <v>-2.3962402942749182E-32</v>
      </c>
      <c r="BW18">
        <v>-1.9169843519749746E-31</v>
      </c>
      <c r="BX18">
        <v>1.7536158854374069E-32</v>
      </c>
      <c r="BY18">
        <v>-3.9396290307422599E-31</v>
      </c>
      <c r="BZ18">
        <v>3.584673957991401E-32</v>
      </c>
      <c r="CA18">
        <v>3.8459883166892518E-31</v>
      </c>
      <c r="CB18">
        <v>7.8254259045050908E-31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1.0681650274272929</v>
      </c>
      <c r="CO18">
        <v>0.12436711409123362</v>
      </c>
      <c r="CP18">
        <v>-7.6964364417984637E-31</v>
      </c>
      <c r="CQ18">
        <v>5.9305436997971839E-33</v>
      </c>
      <c r="CR18">
        <v>-1.3055188129340805E-30</v>
      </c>
      <c r="CS18">
        <v>4.2217749245948921E-31</v>
      </c>
      <c r="CT18">
        <v>3.3474541257048814E-31</v>
      </c>
      <c r="CU18">
        <v>-6.1163322867883755E-31</v>
      </c>
      <c r="CV18">
        <v>-7.2384387324948056E-32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1.5810828802238241</v>
      </c>
      <c r="DJ18">
        <v>0.33673273870474302</v>
      </c>
      <c r="DK18">
        <v>-1.8057614918656699E-31</v>
      </c>
      <c r="DL18">
        <v>3.3544038704475081E-33</v>
      </c>
      <c r="DM18">
        <v>1.1991515008851522E-30</v>
      </c>
      <c r="DN18">
        <v>1.7154419243696933E-31</v>
      </c>
      <c r="DO18">
        <v>1.8831943915817294E-31</v>
      </c>
      <c r="DP18">
        <v>3.1775771119773477E-30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1.6623739659769954</v>
      </c>
      <c r="EE18">
        <v>0.59428145012269373</v>
      </c>
      <c r="EF18">
        <v>1.3566117711249265E-2</v>
      </c>
      <c r="EG18">
        <v>1.4495722812917146E-30</v>
      </c>
      <c r="EH18">
        <v>-2.0159167972493861E-32</v>
      </c>
      <c r="EI18">
        <v>1.472982218447514E-30</v>
      </c>
      <c r="EJ18">
        <v>-1.0516553458882989E-31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6.9771589413031441</v>
      </c>
      <c r="EY18">
        <v>3.3373147801508711</v>
      </c>
      <c r="EZ18">
        <v>0.89107263469112752</v>
      </c>
      <c r="FA18">
        <v>2.6896969135978836E-2</v>
      </c>
      <c r="FB18">
        <v>-6.9050597600986591E-31</v>
      </c>
      <c r="FC18">
        <v>-1.7769418605759217E-31</v>
      </c>
      <c r="FD18">
        <v>2.701446794130884E-32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2.2059339836344827</v>
      </c>
      <c r="FU18">
        <v>1.31638289194945</v>
      </c>
      <c r="FV18">
        <v>9.6663800135914316E-2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3.2938904209617736</v>
      </c>
      <c r="GO18">
        <v>4.8725192600611136</v>
      </c>
      <c r="GP18">
        <v>2.2583402976279778</v>
      </c>
      <c r="GQ18">
        <v>8.4249674553560389E-2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4.52261439547555</v>
      </c>
      <c r="HL18">
        <v>2.5439119368130823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 s="102" t="s">
        <v>31</v>
      </c>
      <c r="LJ18" s="102"/>
      <c r="LK18">
        <v>17</v>
      </c>
      <c r="LL18" s="35"/>
      <c r="MI18" s="35"/>
      <c r="QS18"/>
      <c r="QT18"/>
    </row>
    <row r="19" spans="1:462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8.2331274489921238E-2</v>
      </c>
      <c r="J19">
        <v>3.5613518999724841E-2</v>
      </c>
      <c r="K19">
        <v>5.3628981851588107E-32</v>
      </c>
      <c r="L19">
        <v>-2.7562966612041994E-32</v>
      </c>
      <c r="M19">
        <v>2.2337186016937775E-32</v>
      </c>
      <c r="N19">
        <v>4.1632885107647981E-32</v>
      </c>
      <c r="O19">
        <v>-6.1725940903111794E-33</v>
      </c>
      <c r="P19">
        <v>8.0773450662435957E-32</v>
      </c>
      <c r="Q19">
        <v>2.6483194555073299E-32</v>
      </c>
      <c r="R19">
        <v>-1.9854078169981999E-32</v>
      </c>
      <c r="S19">
        <v>-2.58140360427629E-32</v>
      </c>
      <c r="T19">
        <v>5.8815653873356509E-33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0.1780988601645257</v>
      </c>
      <c r="AD19">
        <v>4.0196049880658849E-2</v>
      </c>
      <c r="AE19">
        <v>-1.2964700139733888E-30</v>
      </c>
      <c r="AF19">
        <v>9.9443773698610223E-33</v>
      </c>
      <c r="AG19">
        <v>-3.9421604642046744E-32</v>
      </c>
      <c r="AH19">
        <v>5.057930516974298E-32</v>
      </c>
      <c r="AI19">
        <v>-1.9809727410736298E-32</v>
      </c>
      <c r="AJ19">
        <v>1.3598354653354447E-31</v>
      </c>
      <c r="AK19">
        <v>9.8952785610273356E-32</v>
      </c>
      <c r="AL19">
        <v>-2.5113949293656883E-32</v>
      </c>
      <c r="AM19">
        <v>3.5558259790396573E-32</v>
      </c>
      <c r="AN19">
        <v>5.9792690728575763E-32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0.43124716046529937</v>
      </c>
      <c r="AY19">
        <v>2.1090138623457991E-2</v>
      </c>
      <c r="AZ19">
        <v>7.4736576333765356E-31</v>
      </c>
      <c r="BA19">
        <v>1.4282161290858183E-31</v>
      </c>
      <c r="BB19">
        <v>-8.643250184758524E-33</v>
      </c>
      <c r="BC19">
        <v>1.2936532020941034E-31</v>
      </c>
      <c r="BD19">
        <v>7.3745621250839753E-32</v>
      </c>
      <c r="BE19">
        <v>-1.1191978778019432E-31</v>
      </c>
      <c r="BF19">
        <v>-1.5731377783701105E-32</v>
      </c>
      <c r="BG19">
        <v>2.6466027725759459E-31</v>
      </c>
      <c r="BH19">
        <v>-9.9008257897153459E-32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0.46991613052848791</v>
      </c>
      <c r="BT19">
        <v>4.1869105158227789E-2</v>
      </c>
      <c r="BU19">
        <v>1.6570825787150274E-30</v>
      </c>
      <c r="BV19">
        <v>3.3008629232936654E-31</v>
      </c>
      <c r="BW19">
        <v>-5.4466218318981715E-31</v>
      </c>
      <c r="BX19">
        <v>-5.3564638187606059E-32</v>
      </c>
      <c r="BY19">
        <v>-2.8506729725362913E-31</v>
      </c>
      <c r="BZ19">
        <v>-6.8625884362637035E-30</v>
      </c>
      <c r="CA19">
        <v>-2.4167397560897452E-31</v>
      </c>
      <c r="CB19">
        <v>-2.0826687205249101E-32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1.0681650274272929</v>
      </c>
      <c r="CO19">
        <v>0.12436711409123362</v>
      </c>
      <c r="CP19">
        <v>5.4947799283888434E-31</v>
      </c>
      <c r="CQ19">
        <v>1.1981896097665185E-30</v>
      </c>
      <c r="CR19">
        <v>6.2220821052051662E-31</v>
      </c>
      <c r="CS19">
        <v>-7.3312313694623709E-32</v>
      </c>
      <c r="CT19">
        <v>1.525667808261495E-31</v>
      </c>
      <c r="CU19">
        <v>-1.3354865822703974E-30</v>
      </c>
      <c r="CV19">
        <v>7.9622949743524645E-31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1.5810828802238241</v>
      </c>
      <c r="DJ19">
        <v>0.33673273870474302</v>
      </c>
      <c r="DK19">
        <v>8.6157462842094635E-30</v>
      </c>
      <c r="DL19">
        <v>4.1064806119359732E-30</v>
      </c>
      <c r="DM19">
        <v>-2.296449219649458E-30</v>
      </c>
      <c r="DN19">
        <v>-2.6988636314240045E-30</v>
      </c>
      <c r="DO19">
        <v>1.2866556568316402E-30</v>
      </c>
      <c r="DP19">
        <v>-3.0445554283028491E-31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1.6623739659769954</v>
      </c>
      <c r="EE19">
        <v>0.59428145012269373</v>
      </c>
      <c r="EF19">
        <v>1.3566117711249265E-2</v>
      </c>
      <c r="EG19">
        <v>-5.0472931042893901E-31</v>
      </c>
      <c r="EH19">
        <v>-1.5663528155784033E-30</v>
      </c>
      <c r="EI19">
        <v>8.1790720476771601E-31</v>
      </c>
      <c r="EJ19">
        <v>-1.0101559100116768E-30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6.9771589413031441</v>
      </c>
      <c r="EY19">
        <v>3.3373147801508711</v>
      </c>
      <c r="EZ19">
        <v>0.89107263469112752</v>
      </c>
      <c r="FA19">
        <v>2.6896969135978836E-2</v>
      </c>
      <c r="FB19">
        <v>-1.0672685839229735E-30</v>
      </c>
      <c r="FC19">
        <v>1.279014212251249E-30</v>
      </c>
      <c r="FD19">
        <v>-1.1041505703578217E-31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2.2059339836344827</v>
      </c>
      <c r="FU19">
        <v>1.31638289194945</v>
      </c>
      <c r="FV19">
        <v>9.6663800135914316E-2</v>
      </c>
      <c r="FW19">
        <v>3.9685238413138897E-30</v>
      </c>
      <c r="FX19">
        <v>-3.3318966714064957E-31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3.2938904209617736</v>
      </c>
      <c r="GO19">
        <v>4.8725192600611136</v>
      </c>
      <c r="GP19">
        <v>2.2583402976279778</v>
      </c>
      <c r="GQ19">
        <v>8.4249674553560389E-2</v>
      </c>
      <c r="GR19">
        <v>-2.8147427467882986E-30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4.52261439547555</v>
      </c>
      <c r="HL19">
        <v>2.5439119368130823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 s="102" t="s">
        <v>33</v>
      </c>
      <c r="LJ19" s="102"/>
      <c r="LK19">
        <v>18</v>
      </c>
      <c r="LL19" s="35"/>
      <c r="MI19" s="35"/>
      <c r="QS19"/>
      <c r="QT19"/>
    </row>
    <row r="20" spans="1:462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0.2439791966381997</v>
      </c>
      <c r="J20">
        <v>0.21511697052545783</v>
      </c>
      <c r="K20">
        <v>6.2737897827482E-2</v>
      </c>
      <c r="L20">
        <v>-2.9988603477379083E-2</v>
      </c>
      <c r="M20">
        <v>-3.0502754834234085E-2</v>
      </c>
      <c r="N20">
        <v>-3.0410939828461939E-2</v>
      </c>
      <c r="O20">
        <v>-2.9614804775525173E-2</v>
      </c>
      <c r="P20">
        <v>-2.9790490148981875E-2</v>
      </c>
      <c r="Q20">
        <v>-2.9333581958424886E-2</v>
      </c>
      <c r="R20">
        <v>-2.9330035503392377E-2</v>
      </c>
      <c r="S20">
        <v>-2.8902691637726439E-2</v>
      </c>
      <c r="T20">
        <v>-2.9145341235817034E-2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0.44360935500886572</v>
      </c>
      <c r="AD20">
        <v>0.45993543636269368</v>
      </c>
      <c r="AE20">
        <v>7.7963420188248853E-2</v>
      </c>
      <c r="AF20">
        <v>-5.9746974266014323E-2</v>
      </c>
      <c r="AG20">
        <v>-5.9405582607503851E-2</v>
      </c>
      <c r="AH20">
        <v>-5.9616865693335609E-2</v>
      </c>
      <c r="AI20">
        <v>-5.9183576475051715E-2</v>
      </c>
      <c r="AJ20">
        <v>-5.8892035444350177E-2</v>
      </c>
      <c r="AK20">
        <v>-5.9339003983272687E-2</v>
      </c>
      <c r="AL20">
        <v>-5.9352527848354091E-2</v>
      </c>
      <c r="AM20">
        <v>-5.8998269668775298E-2</v>
      </c>
      <c r="AN20">
        <v>-5.916269000341691E-2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0.64213982421353022</v>
      </c>
      <c r="AY20">
        <v>0.54349708519494822</v>
      </c>
      <c r="AZ20">
        <v>-5.1588846484299268E-3</v>
      </c>
      <c r="BA20">
        <v>-8.9335344658714247E-2</v>
      </c>
      <c r="BB20">
        <v>-8.9287616488209251E-2</v>
      </c>
      <c r="BC20">
        <v>-8.8864155943465736E-2</v>
      </c>
      <c r="BD20">
        <v>-8.8019493227029275E-2</v>
      </c>
      <c r="BE20">
        <v>-8.9134697421596867E-2</v>
      </c>
      <c r="BF20">
        <v>-8.8665117296113261E-2</v>
      </c>
      <c r="BG20">
        <v>-8.8886732361640602E-2</v>
      </c>
      <c r="BH20">
        <v>-8.8850692668856729E-2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0.83937314866987234</v>
      </c>
      <c r="BT20">
        <v>0.78797917619329694</v>
      </c>
      <c r="BU20">
        <v>0.11739411158382404</v>
      </c>
      <c r="BV20">
        <v>-0.11801416729711318</v>
      </c>
      <c r="BW20">
        <v>-0.11779952273793655</v>
      </c>
      <c r="BX20">
        <v>-0.11817407452836694</v>
      </c>
      <c r="BY20">
        <v>-0.11908259671098514</v>
      </c>
      <c r="BZ20">
        <v>-0.11800104436304391</v>
      </c>
      <c r="CA20">
        <v>-0.11801943395167927</v>
      </c>
      <c r="CB20">
        <v>-0.11863993083745125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0.89046319884400438</v>
      </c>
      <c r="CO20">
        <v>0.88159061643664882</v>
      </c>
      <c r="CP20">
        <v>0.15735502329670525</v>
      </c>
      <c r="CQ20">
        <v>-0.11806045840333773</v>
      </c>
      <c r="CR20">
        <v>-0.14852327459166728</v>
      </c>
      <c r="CS20">
        <v>-0.14676200024954142</v>
      </c>
      <c r="CT20">
        <v>-0.14675568356478014</v>
      </c>
      <c r="CU20">
        <v>-0.14824973261355931</v>
      </c>
      <c r="CV20">
        <v>-0.14820276434460425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0.87834917095141019</v>
      </c>
      <c r="DJ20">
        <v>1.1206908682999825</v>
      </c>
      <c r="DK20">
        <v>0.41727402548694809</v>
      </c>
      <c r="DL20">
        <v>-0.13229112946604238</v>
      </c>
      <c r="DM20">
        <v>-0.17439221672068875</v>
      </c>
      <c r="DN20">
        <v>-0.17677324179204226</v>
      </c>
      <c r="DO20">
        <v>-0.17740043470218037</v>
      </c>
      <c r="DP20">
        <v>-0.17604794077315966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1.1640089375577869</v>
      </c>
      <c r="EE20">
        <v>1.4898033561450834</v>
      </c>
      <c r="EF20">
        <v>0.80231679257729127</v>
      </c>
      <c r="EG20">
        <v>-9.0541163283500065E-2</v>
      </c>
      <c r="EH20">
        <v>-0.18441020874636724</v>
      </c>
      <c r="EI20">
        <v>-0.18404116576675769</v>
      </c>
      <c r="EJ20">
        <v>-0.19323102948612497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0.17068458985595569</v>
      </c>
      <c r="EY20">
        <v>1.1470948012247901</v>
      </c>
      <c r="EZ20">
        <v>1.6236329019217961</v>
      </c>
      <c r="FA20">
        <v>1.0751408890931629</v>
      </c>
      <c r="FB20">
        <v>9.6209537888427857E-2</v>
      </c>
      <c r="FC20">
        <v>-0.19702631404725909</v>
      </c>
      <c r="FD20">
        <v>-0.20185149134328498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1.5826371478885479</v>
      </c>
      <c r="FU20">
        <v>1.8310607531476812</v>
      </c>
      <c r="FV20">
        <v>1.5197295468753615</v>
      </c>
      <c r="FW20">
        <v>0.22354068213088932</v>
      </c>
      <c r="FX20">
        <v>-0.12023128045538733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1.0222668159919068</v>
      </c>
      <c r="GO20">
        <v>1.1743289413408473</v>
      </c>
      <c r="GP20">
        <v>2.0247026116689493</v>
      </c>
      <c r="GQ20">
        <v>1.7911907020926479</v>
      </c>
      <c r="GR20">
        <v>0.50058588722994235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1.540037499244274</v>
      </c>
      <c r="HL20">
        <v>1.9983104518722665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 s="102" t="s">
        <v>35</v>
      </c>
      <c r="LJ20" s="102"/>
      <c r="LK20">
        <v>19</v>
      </c>
      <c r="LL20" s="35"/>
      <c r="MI20" s="35"/>
      <c r="QS20"/>
      <c r="QT20"/>
    </row>
    <row r="21" spans="1:462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0.16067178288411399</v>
      </c>
      <c r="J21">
        <v>0.1512720811384641</v>
      </c>
      <c r="K21">
        <v>7.6506582475857912E-2</v>
      </c>
      <c r="L21">
        <v>2.9988603477379083E-2</v>
      </c>
      <c r="M21">
        <v>3.0502754834234085E-2</v>
      </c>
      <c r="N21">
        <v>3.0410939828461939E-2</v>
      </c>
      <c r="O21">
        <v>2.9668007689098577E-2</v>
      </c>
      <c r="P21">
        <v>2.9849498138982238E-2</v>
      </c>
      <c r="Q21">
        <v>2.93917549270266E-2</v>
      </c>
      <c r="R21">
        <v>2.9387568791188794E-2</v>
      </c>
      <c r="S21">
        <v>2.8959371811271627E-2</v>
      </c>
      <c r="T21">
        <v>2.9203104771619925E-2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0.307419192576531</v>
      </c>
      <c r="AD21">
        <v>0.31869436247206989</v>
      </c>
      <c r="AE21">
        <v>0.12812947564723401</v>
      </c>
      <c r="AF21">
        <v>5.9746974266014323E-2</v>
      </c>
      <c r="AG21">
        <v>5.9405582607503851E-2</v>
      </c>
      <c r="AH21">
        <v>5.9616865693335609E-2</v>
      </c>
      <c r="AI21">
        <v>5.9240684467051469E-2</v>
      </c>
      <c r="AJ21">
        <v>5.8949497126890432E-2</v>
      </c>
      <c r="AK21">
        <v>5.9389368915768029E-2</v>
      </c>
      <c r="AL21">
        <v>5.940512412476117E-2</v>
      </c>
      <c r="AM21">
        <v>5.9057102557187567E-2</v>
      </c>
      <c r="AN21">
        <v>5.9215774571850073E-2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0.44817586601932968</v>
      </c>
      <c r="AY21">
        <v>0.40569861059024709</v>
      </c>
      <c r="AZ21">
        <v>0.13299612905174729</v>
      </c>
      <c r="BA21">
        <v>8.9419015922816369E-2</v>
      </c>
      <c r="BB21">
        <v>8.9287616488209251E-2</v>
      </c>
      <c r="BC21">
        <v>8.8976893457839823E-2</v>
      </c>
      <c r="BD21">
        <v>8.8121657098660308E-2</v>
      </c>
      <c r="BE21">
        <v>8.9247208630002864E-2</v>
      </c>
      <c r="BF21">
        <v>8.8764329169137512E-2</v>
      </c>
      <c r="BG21">
        <v>8.8994592716325427E-2</v>
      </c>
      <c r="BH21">
        <v>8.8953313434013803E-2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0.59421530185964611</v>
      </c>
      <c r="BT21">
        <v>0.57260690631739897</v>
      </c>
      <c r="BU21">
        <v>0.23797382898289904</v>
      </c>
      <c r="BV21">
        <v>0.11932177167247446</v>
      </c>
      <c r="BW21">
        <v>0.11791110063093975</v>
      </c>
      <c r="BX21">
        <v>0.11828409488667777</v>
      </c>
      <c r="BY21">
        <v>0.11918927060771269</v>
      </c>
      <c r="BZ21">
        <v>0.11811586459288261</v>
      </c>
      <c r="CA21">
        <v>0.11813389322740508</v>
      </c>
      <c r="CB21">
        <v>0.11874980361572257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0.65701395081036817</v>
      </c>
      <c r="CO21">
        <v>0.66143785927775622</v>
      </c>
      <c r="CP21">
        <v>0.30349854009712757</v>
      </c>
      <c r="CQ21">
        <v>0.15978590964166112</v>
      </c>
      <c r="CR21">
        <v>0.1486765304846247</v>
      </c>
      <c r="CS21">
        <v>0.14692304463681566</v>
      </c>
      <c r="CT21">
        <v>0.14690791357303079</v>
      </c>
      <c r="CU21">
        <v>0.14840208180109313</v>
      </c>
      <c r="CV21">
        <v>0.14838075994019506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0.69834521463703614</v>
      </c>
      <c r="DJ21">
        <v>0.82793840214673131</v>
      </c>
      <c r="DK21">
        <v>0.47405839285013529</v>
      </c>
      <c r="DL21">
        <v>0.19811959256833908</v>
      </c>
      <c r="DM21">
        <v>0.17961765735542179</v>
      </c>
      <c r="DN21">
        <v>0.17694979015185774</v>
      </c>
      <c r="DO21">
        <v>0.17756036206253234</v>
      </c>
      <c r="DP21">
        <v>0.17907170263616229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0.88686254053698421</v>
      </c>
      <c r="EE21">
        <v>1.0545119911935386</v>
      </c>
      <c r="EF21">
        <v>0.71200100697007507</v>
      </c>
      <c r="EG21">
        <v>0.26624884404081767</v>
      </c>
      <c r="EH21">
        <v>0.21932225100266811</v>
      </c>
      <c r="EI21">
        <v>0.21825935224697393</v>
      </c>
      <c r="EJ21">
        <v>0.21226212847033363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0.42421213194666096</v>
      </c>
      <c r="EY21">
        <v>0.90832562294364783</v>
      </c>
      <c r="EZ21">
        <v>1.1648247352769567</v>
      </c>
      <c r="FA21">
        <v>0.89217191278181596</v>
      </c>
      <c r="FB21">
        <v>0.40156276462014678</v>
      </c>
      <c r="FC21">
        <v>0.25411567068748658</v>
      </c>
      <c r="FD21">
        <v>0.25472381590245841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1.1601326003869796</v>
      </c>
      <c r="FU21">
        <v>1.3123400077491694</v>
      </c>
      <c r="FV21">
        <v>1.157946522832739</v>
      </c>
      <c r="FW21">
        <v>0.51232427521210067</v>
      </c>
      <c r="FX21">
        <v>0.33942975589480917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0.79894019908286218</v>
      </c>
      <c r="GO21">
        <v>1.0031342029589783</v>
      </c>
      <c r="GP21">
        <v>1.453911788475168</v>
      </c>
      <c r="GQ21">
        <v>1.33582836812421</v>
      </c>
      <c r="GR21">
        <v>0.69153245242464789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1.2316282440855122</v>
      </c>
      <c r="HL21">
        <v>1.4815404902971399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 s="102" t="s">
        <v>37</v>
      </c>
      <c r="LJ21" s="102"/>
      <c r="LK21">
        <v>20</v>
      </c>
      <c r="LL21" s="35"/>
      <c r="MI21" s="35"/>
      <c r="QS21"/>
      <c r="QT21"/>
    </row>
    <row r="22" spans="1:462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0.13084976349879582</v>
      </c>
      <c r="J22">
        <v>0.11757109660856771</v>
      </c>
      <c r="K22">
        <v>4.1707736489421422E-2</v>
      </c>
      <c r="L22">
        <v>-4.6909547338916981E-3</v>
      </c>
      <c r="M22">
        <v>-4.7713806444611906E-3</v>
      </c>
      <c r="N22">
        <v>-4.7570185206532627E-3</v>
      </c>
      <c r="O22">
        <v>-4.6324834285737691E-3</v>
      </c>
      <c r="P22">
        <v>-4.6599649395055436E-3</v>
      </c>
      <c r="Q22">
        <v>-4.5884932672396427E-3</v>
      </c>
      <c r="R22">
        <v>-4.5879385144971287E-3</v>
      </c>
      <c r="S22">
        <v>-4.5210914293650215E-3</v>
      </c>
      <c r="T22">
        <v>-4.5590477910775213E-3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0.24141470609636598</v>
      </c>
      <c r="AD22">
        <v>0.25029058084011568</v>
      </c>
      <c r="AE22">
        <v>5.9401030695674727E-2</v>
      </c>
      <c r="AF22">
        <v>-9.3458954159128388E-3</v>
      </c>
      <c r="AG22">
        <v>-9.2924933687715434E-3</v>
      </c>
      <c r="AH22">
        <v>-9.3255432369463397E-3</v>
      </c>
      <c r="AI22">
        <v>-9.2577661525220459E-3</v>
      </c>
      <c r="AJ22">
        <v>-9.2121619689486157E-3</v>
      </c>
      <c r="AK22">
        <v>-9.2820788353722532E-3</v>
      </c>
      <c r="AL22">
        <v>-9.2841943003011806E-3</v>
      </c>
      <c r="AM22">
        <v>-9.2287796129927827E-3</v>
      </c>
      <c r="AN22">
        <v>-9.2544989949478809E-3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0.35018356635489445</v>
      </c>
      <c r="AY22">
        <v>0.30242984308743898</v>
      </c>
      <c r="AZ22">
        <v>2.8474180169720521E-2</v>
      </c>
      <c r="BA22">
        <v>-1.3955078930814593E-2</v>
      </c>
      <c r="BB22">
        <v>-1.3966777998155641E-2</v>
      </c>
      <c r="BC22">
        <v>-1.3900538359871741E-2</v>
      </c>
      <c r="BD22">
        <v>-1.3768412348362123E-2</v>
      </c>
      <c r="BE22">
        <v>-1.3942857697233033E-2</v>
      </c>
      <c r="BF22">
        <v>-1.3869403822855711E-2</v>
      </c>
      <c r="BG22">
        <v>-1.3904069866625351E-2</v>
      </c>
      <c r="BH22">
        <v>-1.3898432372782063E-2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0.459662428125512</v>
      </c>
      <c r="BT22">
        <v>0.4349019347282172</v>
      </c>
      <c r="BU22">
        <v>9.976045076861853E-2</v>
      </c>
      <c r="BV22">
        <v>-1.8160809524744997E-2</v>
      </c>
      <c r="BW22">
        <v>-1.8426740986939773E-2</v>
      </c>
      <c r="BX22">
        <v>-1.8485330093822739E-2</v>
      </c>
      <c r="BY22">
        <v>-1.8627445295573069E-2</v>
      </c>
      <c r="BZ22">
        <v>-1.8458263922710761E-2</v>
      </c>
      <c r="CA22">
        <v>-1.8461140506407913E-2</v>
      </c>
      <c r="CB22">
        <v>-1.8558201471780056E-2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0.49374040616458875</v>
      </c>
      <c r="CO22">
        <v>0.49133354617048458</v>
      </c>
      <c r="CP22">
        <v>0.13017283101371452</v>
      </c>
      <c r="CQ22">
        <v>-8.9118659977735614E-3</v>
      </c>
      <c r="CR22">
        <v>-2.3232690997579269E-2</v>
      </c>
      <c r="CS22">
        <v>-2.2957184396576326E-2</v>
      </c>
      <c r="CT22">
        <v>-2.2956196311809212E-2</v>
      </c>
      <c r="CU22">
        <v>-2.3189902308266293E-2</v>
      </c>
      <c r="CV22">
        <v>-2.3182555316474448E-2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0.49853769047913854</v>
      </c>
      <c r="DJ22">
        <v>0.62163767821628402</v>
      </c>
      <c r="DK22">
        <v>0.26943158022970914</v>
      </c>
      <c r="DL22">
        <v>-5.6169533447025469E-3</v>
      </c>
      <c r="DM22">
        <v>-2.6092176093388434E-2</v>
      </c>
      <c r="DN22">
        <v>-2.7651680280319443E-2</v>
      </c>
      <c r="DO22">
        <v>-2.7749788668497494E-2</v>
      </c>
      <c r="DP22">
        <v>-2.6856137273596325E-2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0.65183229527096997</v>
      </c>
      <c r="EE22">
        <v>0.81581755698680702</v>
      </c>
      <c r="EF22">
        <v>0.47235667340978432</v>
      </c>
      <c r="EG22">
        <v>2.6082170387433896E-2</v>
      </c>
      <c r="EH22">
        <v>-2.0851021680146485E-2</v>
      </c>
      <c r="EI22">
        <v>-2.0953042777169646E-2</v>
      </c>
      <c r="EJ22">
        <v>-2.5869544977774373E-2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0.16296052575348627</v>
      </c>
      <c r="EY22">
        <v>0.65022743014537188</v>
      </c>
      <c r="EZ22">
        <v>0.89267270676991439</v>
      </c>
      <c r="FA22">
        <v>0.61879174027408435</v>
      </c>
      <c r="FB22">
        <v>0.12906410964301793</v>
      </c>
      <c r="FC22">
        <v>-1.7745056379063838E-2</v>
      </c>
      <c r="FD22">
        <v>-1.9465562045890079E-2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0.8757934714855391</v>
      </c>
      <c r="FU22">
        <v>1.0064193378622455</v>
      </c>
      <c r="FV22">
        <v>0.85104527683897302</v>
      </c>
      <c r="FW22">
        <v>0.20351690096326785</v>
      </c>
      <c r="FX22">
        <v>3.1399718560972699E-2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0.57705563388736836</v>
      </c>
      <c r="GO22">
        <v>0.68243971868535436</v>
      </c>
      <c r="GP22">
        <v>1.1134902322002196</v>
      </c>
      <c r="GQ22">
        <v>0.99643059065713424</v>
      </c>
      <c r="GR22">
        <v>0.35135872794677264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0.87574900516343712</v>
      </c>
      <c r="HL22">
        <v>1.1096452507906869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 s="102" t="s">
        <v>39</v>
      </c>
      <c r="LJ22" s="102"/>
      <c r="LK22">
        <v>21</v>
      </c>
      <c r="LL22" s="35"/>
      <c r="MI22" s="35"/>
      <c r="QS22"/>
      <c r="QT22"/>
    </row>
    <row r="23" spans="1:462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0.13084976349879582</v>
      </c>
      <c r="J23">
        <v>0.11757109660856771</v>
      </c>
      <c r="K23">
        <v>4.1707736489421422E-2</v>
      </c>
      <c r="L23">
        <v>-4.6909547338916981E-3</v>
      </c>
      <c r="M23">
        <v>-4.7713806444611906E-3</v>
      </c>
      <c r="N23">
        <v>-4.7570185206532627E-3</v>
      </c>
      <c r="O23">
        <v>-4.6324834285737691E-3</v>
      </c>
      <c r="P23">
        <v>-4.6599649395055436E-3</v>
      </c>
      <c r="Q23">
        <v>-4.5884932672396427E-3</v>
      </c>
      <c r="R23">
        <v>-4.5879385144971287E-3</v>
      </c>
      <c r="S23">
        <v>-4.5210914293650215E-3</v>
      </c>
      <c r="T23">
        <v>-4.5590477910775204E-3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0.24141470609636598</v>
      </c>
      <c r="AD23">
        <v>0.25029058084011568</v>
      </c>
      <c r="AE23">
        <v>5.9401030695674727E-2</v>
      </c>
      <c r="AF23">
        <v>-9.3458954159128388E-3</v>
      </c>
      <c r="AG23">
        <v>-9.2924933687715434E-3</v>
      </c>
      <c r="AH23">
        <v>-9.3255432369463397E-3</v>
      </c>
      <c r="AI23">
        <v>-9.2577661525220459E-3</v>
      </c>
      <c r="AJ23">
        <v>-9.2121619689486157E-3</v>
      </c>
      <c r="AK23">
        <v>-9.2820788353722549E-3</v>
      </c>
      <c r="AL23">
        <v>-9.2841943003011823E-3</v>
      </c>
      <c r="AM23">
        <v>-9.2287796129927862E-3</v>
      </c>
      <c r="AN23">
        <v>-9.2544989949478827E-3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0.35018356635489445</v>
      </c>
      <c r="AY23">
        <v>0.30242984308743898</v>
      </c>
      <c r="AZ23">
        <v>2.8474180169720524E-2</v>
      </c>
      <c r="BA23">
        <v>-1.3955078930814591E-2</v>
      </c>
      <c r="BB23">
        <v>-1.3966777998155645E-2</v>
      </c>
      <c r="BC23">
        <v>-1.3900538359871741E-2</v>
      </c>
      <c r="BD23">
        <v>-1.3768412348362125E-2</v>
      </c>
      <c r="BE23">
        <v>-1.3942857697233033E-2</v>
      </c>
      <c r="BF23">
        <v>-1.3869403822855711E-2</v>
      </c>
      <c r="BG23">
        <v>-1.3904069866625351E-2</v>
      </c>
      <c r="BH23">
        <v>-1.3898432372782063E-2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0.45966242812551211</v>
      </c>
      <c r="BT23">
        <v>0.4349019347282172</v>
      </c>
      <c r="BU23">
        <v>9.976045076861853E-2</v>
      </c>
      <c r="BV23">
        <v>-1.816080952474499E-2</v>
      </c>
      <c r="BW23">
        <v>-1.8426740986939777E-2</v>
      </c>
      <c r="BX23">
        <v>-1.8485330093822739E-2</v>
      </c>
      <c r="BY23">
        <v>-1.8627445295573069E-2</v>
      </c>
      <c r="BZ23">
        <v>-1.8458263922710764E-2</v>
      </c>
      <c r="CA23">
        <v>-1.8461140506407913E-2</v>
      </c>
      <c r="CB23">
        <v>-1.8558201471780056E-2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0.49374040616458875</v>
      </c>
      <c r="CO23">
        <v>0.49133354617048458</v>
      </c>
      <c r="CP23">
        <v>0.13017283101371452</v>
      </c>
      <c r="CQ23">
        <v>-8.9118659977735614E-3</v>
      </c>
      <c r="CR23">
        <v>-2.3232690997579269E-2</v>
      </c>
      <c r="CS23">
        <v>-2.2957184396576326E-2</v>
      </c>
      <c r="CT23">
        <v>-2.2956196311809215E-2</v>
      </c>
      <c r="CU23">
        <v>-2.3189902308266296E-2</v>
      </c>
      <c r="CV23">
        <v>-2.3182555316474451E-2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0.49853769047913854</v>
      </c>
      <c r="DJ23">
        <v>0.62163767821628402</v>
      </c>
      <c r="DK23">
        <v>0.26943158022970909</v>
      </c>
      <c r="DL23">
        <v>-5.6169533447025469E-3</v>
      </c>
      <c r="DM23">
        <v>-2.6092176093388434E-2</v>
      </c>
      <c r="DN23">
        <v>-2.7651680280319446E-2</v>
      </c>
      <c r="DO23">
        <v>-2.7749788668497494E-2</v>
      </c>
      <c r="DP23">
        <v>-2.6856137273596328E-2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0.65183229527096997</v>
      </c>
      <c r="EE23">
        <v>0.81581755698680702</v>
      </c>
      <c r="EF23">
        <v>0.47235667340978443</v>
      </c>
      <c r="EG23">
        <v>2.6082170387433892E-2</v>
      </c>
      <c r="EH23">
        <v>-2.0851021680146482E-2</v>
      </c>
      <c r="EI23">
        <v>-2.0953042777169646E-2</v>
      </c>
      <c r="EJ23">
        <v>-2.5869544977774373E-2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0.16296052575348627</v>
      </c>
      <c r="EY23">
        <v>0.65022743014537188</v>
      </c>
      <c r="EZ23">
        <v>0.89267270676991439</v>
      </c>
      <c r="FA23">
        <v>0.61879174027408446</v>
      </c>
      <c r="FB23">
        <v>0.1290641096430179</v>
      </c>
      <c r="FC23">
        <v>-1.7745056379063838E-2</v>
      </c>
      <c r="FD23">
        <v>-1.9465562045890079E-2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0.8757934714855391</v>
      </c>
      <c r="FU23">
        <v>1.0064193378622457</v>
      </c>
      <c r="FV23">
        <v>0.85104527683897302</v>
      </c>
      <c r="FW23">
        <v>0.20351690096326785</v>
      </c>
      <c r="FX23">
        <v>3.1399718560972706E-2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0.57705563388736825</v>
      </c>
      <c r="GO23">
        <v>0.68243971868535458</v>
      </c>
      <c r="GP23">
        <v>1.1134902322002196</v>
      </c>
      <c r="GQ23">
        <v>0.99643059065713424</v>
      </c>
      <c r="GR23">
        <v>0.35135872794677264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0.87574900516343723</v>
      </c>
      <c r="HL23">
        <v>1.1096452507906869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 s="102" t="s">
        <v>41</v>
      </c>
      <c r="LJ23" s="102"/>
      <c r="LK23">
        <v>22</v>
      </c>
      <c r="LL23" s="35"/>
      <c r="MI23" s="35"/>
      <c r="QS23"/>
      <c r="QT23"/>
    </row>
    <row r="24" spans="1:462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0.11312943313940389</v>
      </c>
      <c r="J24">
        <v>9.7545873916890111E-2</v>
      </c>
      <c r="K24">
        <v>2.1030161338060606E-2</v>
      </c>
      <c r="L24">
        <v>-2.5297648743487375E-2</v>
      </c>
      <c r="M24">
        <v>-2.5731374189772858E-2</v>
      </c>
      <c r="N24">
        <v>-2.5653921307808671E-2</v>
      </c>
      <c r="O24">
        <v>-2.4982321346951386E-2</v>
      </c>
      <c r="P24">
        <v>-2.5130525209476329E-2</v>
      </c>
      <c r="Q24">
        <v>-2.4745088691185229E-2</v>
      </c>
      <c r="R24">
        <v>-2.4742096988895224E-2</v>
      </c>
      <c r="S24">
        <v>-2.4381600208361373E-2</v>
      </c>
      <c r="T24">
        <v>-2.4586293444739494E-2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0.20219464891249977</v>
      </c>
      <c r="AD24">
        <v>0.20964485552257772</v>
      </c>
      <c r="AE24">
        <v>1.8562389492574181E-2</v>
      </c>
      <c r="AF24">
        <v>-5.0401078850101443E-2</v>
      </c>
      <c r="AG24">
        <v>-5.0113089238732318E-2</v>
      </c>
      <c r="AH24">
        <v>-5.0291322456389273E-2</v>
      </c>
      <c r="AI24">
        <v>-4.9925810322529685E-2</v>
      </c>
      <c r="AJ24">
        <v>-4.967987347540153E-2</v>
      </c>
      <c r="AK24">
        <v>-5.0056925147900395E-2</v>
      </c>
      <c r="AL24">
        <v>-5.0068333548052832E-2</v>
      </c>
      <c r="AM24">
        <v>-4.9769490055782517E-2</v>
      </c>
      <c r="AN24">
        <v>-4.9908191008468945E-2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0.2919562578586356</v>
      </c>
      <c r="AY24">
        <v>0.24106724210750941</v>
      </c>
      <c r="AZ24">
        <v>-3.3633064818150434E-2</v>
      </c>
      <c r="BA24">
        <v>-7.5380265727899631E-2</v>
      </c>
      <c r="BB24">
        <v>-7.532083849005361E-2</v>
      </c>
      <c r="BC24">
        <v>-7.4963617583593989E-2</v>
      </c>
      <c r="BD24">
        <v>-7.4251080878667122E-2</v>
      </c>
      <c r="BE24">
        <v>-7.5191839724363829E-2</v>
      </c>
      <c r="BF24">
        <v>-7.4795713473257558E-2</v>
      </c>
      <c r="BG24">
        <v>-7.4982662495015229E-2</v>
      </c>
      <c r="BH24">
        <v>-7.4952260296074658E-2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0.37971072054436023</v>
      </c>
      <c r="BT24">
        <v>0.35307724146507996</v>
      </c>
      <c r="BU24">
        <v>1.763366081520551E-2</v>
      </c>
      <c r="BV24">
        <v>-9.9853357772368131E-2</v>
      </c>
      <c r="BW24">
        <v>-9.9372781750996675E-2</v>
      </c>
      <c r="BX24">
        <v>-9.9688744434544105E-2</v>
      </c>
      <c r="BY24">
        <v>-0.10045515141541196</v>
      </c>
      <c r="BZ24">
        <v>-9.9542780440333087E-2</v>
      </c>
      <c r="CA24">
        <v>-9.9558293445271243E-2</v>
      </c>
      <c r="CB24">
        <v>-0.10008172936567102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0.39672279267941557</v>
      </c>
      <c r="CO24">
        <v>0.39025707026616402</v>
      </c>
      <c r="CP24">
        <v>2.718219228299066E-2</v>
      </c>
      <c r="CQ24">
        <v>-0.10914762486100968</v>
      </c>
      <c r="CR24">
        <v>-0.12529058359408804</v>
      </c>
      <c r="CS24">
        <v>-0.12380481585296516</v>
      </c>
      <c r="CT24">
        <v>-0.12379948725297096</v>
      </c>
      <c r="CU24">
        <v>-0.12505983030529311</v>
      </c>
      <c r="CV24">
        <v>-0.12502020902812988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0.3798114804722717</v>
      </c>
      <c r="DJ24">
        <v>0.49905319008369886</v>
      </c>
      <c r="DK24">
        <v>0.14784261191882034</v>
      </c>
      <c r="DL24">
        <v>-0.12667331206109911</v>
      </c>
      <c r="DM24">
        <v>-0.14829451658744822</v>
      </c>
      <c r="DN24">
        <v>-0.14912156151172271</v>
      </c>
      <c r="DO24">
        <v>-0.14965064603368275</v>
      </c>
      <c r="DP24">
        <v>-0.14918489536157917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0.51217664228681681</v>
      </c>
      <c r="EE24">
        <v>0.6739860667293075</v>
      </c>
      <c r="EF24">
        <v>0.32996030592087322</v>
      </c>
      <c r="EG24">
        <v>-0.11662280932606901</v>
      </c>
      <c r="EH24">
        <v>-0.16355837814932075</v>
      </c>
      <c r="EI24">
        <v>-0.16308683251266498</v>
      </c>
      <c r="EJ24">
        <v>-0.16735997907784964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7.724064102469415E-3</v>
      </c>
      <c r="EY24">
        <v>0.49686797369136931</v>
      </c>
      <c r="EZ24">
        <v>0.73096042553815799</v>
      </c>
      <c r="FA24">
        <v>0.45634931046014166</v>
      </c>
      <c r="FB24">
        <v>-3.2854383306580054E-2</v>
      </c>
      <c r="FC24">
        <v>-0.17928021642097111</v>
      </c>
      <c r="FD24">
        <v>-0.18238505585407397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0.70684487280534081</v>
      </c>
      <c r="FU24">
        <v>0.82464165011762336</v>
      </c>
      <c r="FV24">
        <v>0.66868440950477492</v>
      </c>
      <c r="FW24">
        <v>2.0024036741585309E-2</v>
      </c>
      <c r="FX24">
        <v>-0.15163061876612111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0.44521118210453842</v>
      </c>
      <c r="GO24">
        <v>0.49189083736327394</v>
      </c>
      <c r="GP24">
        <v>0.91121274641119987</v>
      </c>
      <c r="GQ24">
        <v>0.79476026337560768</v>
      </c>
      <c r="GR24">
        <v>0.14922730810458348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0.66428939361248462</v>
      </c>
      <c r="HL24">
        <v>0.88866546826638959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 s="102" t="s">
        <v>43</v>
      </c>
      <c r="LJ24" s="102"/>
      <c r="LK24">
        <v>23</v>
      </c>
      <c r="LL24" s="35"/>
      <c r="MI24" s="35"/>
      <c r="QS24"/>
      <c r="QT24"/>
    </row>
    <row r="25" spans="1:462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5.6343344718254411E-2</v>
      </c>
      <c r="J25">
        <v>5.5369552234327893E-2</v>
      </c>
      <c r="K25">
        <v>5.7451419074206492E-2</v>
      </c>
      <c r="L25">
        <v>5.679405909961735E-2</v>
      </c>
      <c r="M25">
        <v>5.7767787088298016E-2</v>
      </c>
      <c r="N25">
        <v>5.7593902803623441E-2</v>
      </c>
      <c r="O25">
        <v>5.6186897243600042E-2</v>
      </c>
      <c r="P25">
        <v>5.6530613793938408E-2</v>
      </c>
      <c r="Q25">
        <v>5.5663714638335256E-2</v>
      </c>
      <c r="R25">
        <v>5.5655786705100511E-2</v>
      </c>
      <c r="S25">
        <v>5.4844843821346745E-2</v>
      </c>
      <c r="T25">
        <v>5.5306438645693526E-2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0.10809430394577747</v>
      </c>
      <c r="AD25">
        <v>0.11202358441175092</v>
      </c>
      <c r="AE25">
        <v>0.11255527941342321</v>
      </c>
      <c r="AF25">
        <v>0.11315209092837333</v>
      </c>
      <c r="AG25">
        <v>0.11250554471476974</v>
      </c>
      <c r="AH25">
        <v>0.1129056841901718</v>
      </c>
      <c r="AI25">
        <v>0.11219325158843815</v>
      </c>
      <c r="AJ25">
        <v>0.11164178506154097</v>
      </c>
      <c r="AK25">
        <v>0.11247483833768347</v>
      </c>
      <c r="AL25">
        <v>0.11250467641505037</v>
      </c>
      <c r="AM25">
        <v>0.11184557411668486</v>
      </c>
      <c r="AN25">
        <v>0.11214607586512376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0.16838108497913101</v>
      </c>
      <c r="AY25">
        <v>0.1691213148959031</v>
      </c>
      <c r="AZ25">
        <v>0.17117362642998585</v>
      </c>
      <c r="BA25">
        <v>0.16929380751391743</v>
      </c>
      <c r="BB25">
        <v>0.16909777647767005</v>
      </c>
      <c r="BC25">
        <v>0.16850931219110449</v>
      </c>
      <c r="BD25">
        <v>0.16688961875109409</v>
      </c>
      <c r="BE25">
        <v>0.16902124986352496</v>
      </c>
      <c r="BF25">
        <v>0.16810674630356215</v>
      </c>
      <c r="BG25">
        <v>0.16854283201583417</v>
      </c>
      <c r="BH25">
        <v>0.16846465505100933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0.2203547062602482</v>
      </c>
      <c r="BT25">
        <v>0.2255168375301092</v>
      </c>
      <c r="BU25">
        <v>0.22634944548135799</v>
      </c>
      <c r="BV25">
        <v>0.22515263297515653</v>
      </c>
      <c r="BW25">
        <v>0.22330649784295289</v>
      </c>
      <c r="BX25">
        <v>0.22401289478538411</v>
      </c>
      <c r="BY25">
        <v>0.22572716612298663</v>
      </c>
      <c r="BZ25">
        <v>0.22369429104462127</v>
      </c>
      <c r="CA25">
        <v>0.22372843465972245</v>
      </c>
      <c r="CB25">
        <v>0.22489487947335149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0.26768818905598857</v>
      </c>
      <c r="CO25">
        <v>0.28040835600218905</v>
      </c>
      <c r="CP25">
        <v>0.2838522482090679</v>
      </c>
      <c r="CQ25">
        <v>0.2763759204336525</v>
      </c>
      <c r="CR25">
        <v>0.28157175326417783</v>
      </c>
      <c r="CS25">
        <v>0.27825090576469586</v>
      </c>
      <c r="CT25">
        <v>0.27822224972769533</v>
      </c>
      <c r="CU25">
        <v>0.28105198732162345</v>
      </c>
      <c r="CV25">
        <v>0.28101160681411258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0.33781438666999553</v>
      </c>
      <c r="DJ25">
        <v>0.33785480875566054</v>
      </c>
      <c r="DK25">
        <v>0.33518375916157439</v>
      </c>
      <c r="DL25">
        <v>0.33377064559251557</v>
      </c>
      <c r="DM25">
        <v>0.33699096862848715</v>
      </c>
      <c r="DN25">
        <v>0.33511720034346226</v>
      </c>
      <c r="DO25">
        <v>0.33627353485585731</v>
      </c>
      <c r="DP25">
        <v>0.33732012165607694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0.38566753485749944</v>
      </c>
      <c r="EE25">
        <v>0.39106584892108637</v>
      </c>
      <c r="EF25">
        <v>0.39256318313025718</v>
      </c>
      <c r="EG25">
        <v>0.39343057001321735</v>
      </c>
      <c r="EH25">
        <v>0.39344844171816662</v>
      </c>
      <c r="EI25">
        <v>0.39190027174532999</v>
      </c>
      <c r="EJ25">
        <v>0.39012937276521492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0.42784683333085116</v>
      </c>
      <c r="EY25">
        <v>0.44259123834116604</v>
      </c>
      <c r="EZ25">
        <v>0.44588339095440266</v>
      </c>
      <c r="FA25">
        <v>0.44782291048317402</v>
      </c>
      <c r="FB25">
        <v>0.44635400975741674</v>
      </c>
      <c r="FC25">
        <v>0.44532154537143365</v>
      </c>
      <c r="FD25">
        <v>0.45358387809043577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0.46664665862020183</v>
      </c>
      <c r="FU25">
        <v>0.5011663181447592</v>
      </c>
      <c r="FV25">
        <v>0.50565392941274878</v>
      </c>
      <c r="FW25">
        <v>0.5058879111924387</v>
      </c>
      <c r="FX25">
        <v>0.50659085967830586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0.36337617198682404</v>
      </c>
      <c r="GO25">
        <v>0.55162640869630319</v>
      </c>
      <c r="GP25">
        <v>0.55775224489396269</v>
      </c>
      <c r="GQ25">
        <v>0.56170877600600533</v>
      </c>
      <c r="GR25">
        <v>0.55720538897969452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0.61274456572946034</v>
      </c>
      <c r="HL25">
        <v>0.61574481043598406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 s="102" t="s">
        <v>45</v>
      </c>
      <c r="LJ25" s="102"/>
      <c r="QS25"/>
      <c r="QT25"/>
    </row>
    <row r="26" spans="1:462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5.6343344718254397E-2</v>
      </c>
      <c r="J26">
        <v>5.5369552234327879E-2</v>
      </c>
      <c r="K26">
        <v>5.7451419074206492E-2</v>
      </c>
      <c r="L26">
        <v>5.679405909961735E-2</v>
      </c>
      <c r="M26">
        <v>5.7767787088298023E-2</v>
      </c>
      <c r="N26">
        <v>5.7593902803623448E-2</v>
      </c>
      <c r="O26">
        <v>5.6186897243600029E-2</v>
      </c>
      <c r="P26">
        <v>5.6530613793938402E-2</v>
      </c>
      <c r="Q26">
        <v>5.5663714638335256E-2</v>
      </c>
      <c r="R26">
        <v>5.5655786705100532E-2</v>
      </c>
      <c r="S26">
        <v>5.4844843821346745E-2</v>
      </c>
      <c r="T26">
        <v>5.5306438645693533E-2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0.10809430394577747</v>
      </c>
      <c r="AD26">
        <v>0.11202358441175092</v>
      </c>
      <c r="AE26">
        <v>0.11255527941342321</v>
      </c>
      <c r="AF26">
        <v>0.11315209092837333</v>
      </c>
      <c r="AG26">
        <v>0.11250554471476974</v>
      </c>
      <c r="AH26">
        <v>0.1129056841901718</v>
      </c>
      <c r="AI26">
        <v>0.11219325158843815</v>
      </c>
      <c r="AJ26">
        <v>0.11164178506154097</v>
      </c>
      <c r="AK26">
        <v>0.11247483833768344</v>
      </c>
      <c r="AL26">
        <v>0.11250467641505037</v>
      </c>
      <c r="AM26">
        <v>0.11184557411668486</v>
      </c>
      <c r="AN26">
        <v>0.11214607586512376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0.16838108497913101</v>
      </c>
      <c r="AY26">
        <v>0.16912131489590307</v>
      </c>
      <c r="AZ26">
        <v>0.17117362642998585</v>
      </c>
      <c r="BA26">
        <v>0.16929380751391737</v>
      </c>
      <c r="BB26">
        <v>0.16909777647767005</v>
      </c>
      <c r="BC26">
        <v>0.16850931219110449</v>
      </c>
      <c r="BD26">
        <v>0.16688961875109409</v>
      </c>
      <c r="BE26">
        <v>0.16902124986352496</v>
      </c>
      <c r="BF26">
        <v>0.16810674630356215</v>
      </c>
      <c r="BG26">
        <v>0.16854283201583414</v>
      </c>
      <c r="BH26">
        <v>0.16846465505100933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0.22035470626024828</v>
      </c>
      <c r="BT26">
        <v>0.2255168375301092</v>
      </c>
      <c r="BU26">
        <v>0.22634944548135799</v>
      </c>
      <c r="BV26">
        <v>0.22515263297515653</v>
      </c>
      <c r="BW26">
        <v>0.22330649784295289</v>
      </c>
      <c r="BX26">
        <v>0.22401289478538411</v>
      </c>
      <c r="BY26">
        <v>0.22572716612298663</v>
      </c>
      <c r="BZ26">
        <v>0.22369429104462127</v>
      </c>
      <c r="CA26">
        <v>0.22372843465972245</v>
      </c>
      <c r="CB26">
        <v>0.22489487947335154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0.26768818905598851</v>
      </c>
      <c r="CO26">
        <v>0.28040835600218905</v>
      </c>
      <c r="CP26">
        <v>0.2838522482090679</v>
      </c>
      <c r="CQ26">
        <v>0.2763759204336525</v>
      </c>
      <c r="CR26">
        <v>0.28157175326417783</v>
      </c>
      <c r="CS26">
        <v>0.27825090576469586</v>
      </c>
      <c r="CT26">
        <v>0.27822224972769533</v>
      </c>
      <c r="CU26">
        <v>0.28105198732162345</v>
      </c>
      <c r="CV26">
        <v>0.28101160681411258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0.33781438666999553</v>
      </c>
      <c r="DJ26">
        <v>0.33785480875566054</v>
      </c>
      <c r="DK26">
        <v>0.33518375916157428</v>
      </c>
      <c r="DL26">
        <v>0.33377064559251557</v>
      </c>
      <c r="DM26">
        <v>0.33699096862848715</v>
      </c>
      <c r="DN26">
        <v>0.33511720034346215</v>
      </c>
      <c r="DO26">
        <v>0.33627353485585731</v>
      </c>
      <c r="DP26">
        <v>0.33732012165607694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0.38566753485749933</v>
      </c>
      <c r="EE26">
        <v>0.39106584892108631</v>
      </c>
      <c r="EF26">
        <v>0.39256318313025718</v>
      </c>
      <c r="EG26">
        <v>0.39343057001321724</v>
      </c>
      <c r="EH26">
        <v>0.39344844171816662</v>
      </c>
      <c r="EI26">
        <v>0.39190027174533004</v>
      </c>
      <c r="EJ26">
        <v>0.39012937276521492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0.42784683333085116</v>
      </c>
      <c r="EY26">
        <v>0.44259123834116604</v>
      </c>
      <c r="EZ26">
        <v>0.44588339095440266</v>
      </c>
      <c r="FA26">
        <v>0.44782291048317402</v>
      </c>
      <c r="FB26">
        <v>0.44635400975741674</v>
      </c>
      <c r="FC26">
        <v>0.44532154537143354</v>
      </c>
      <c r="FD26">
        <v>0.45358387809043565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0.46664665862020183</v>
      </c>
      <c r="FU26">
        <v>0.50116631814475909</v>
      </c>
      <c r="FV26">
        <v>0.50565392941274878</v>
      </c>
      <c r="FW26">
        <v>0.5058879111924387</v>
      </c>
      <c r="FX26">
        <v>0.50659085967830586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0.36337617198682404</v>
      </c>
      <c r="GO26">
        <v>0.55162640869630319</v>
      </c>
      <c r="GP26">
        <v>0.55775224489396269</v>
      </c>
      <c r="GQ26">
        <v>0.56170877600600533</v>
      </c>
      <c r="GR26">
        <v>0.55720538897969452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0.61274456572946034</v>
      </c>
      <c r="HL26">
        <v>0.61574481043598406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 s="102" t="s">
        <v>47</v>
      </c>
      <c r="LJ26" s="102"/>
      <c r="LK26" t="s">
        <v>991</v>
      </c>
      <c r="LL26" t="s">
        <v>1005</v>
      </c>
      <c r="LM26">
        <v>1</v>
      </c>
      <c r="LN26">
        <v>2</v>
      </c>
      <c r="LO26">
        <v>3</v>
      </c>
      <c r="LP26">
        <v>4</v>
      </c>
      <c r="LQ26">
        <v>5</v>
      </c>
      <c r="LR26">
        <v>6</v>
      </c>
      <c r="LS26">
        <v>7</v>
      </c>
      <c r="LT26">
        <v>8</v>
      </c>
      <c r="LU26">
        <v>9</v>
      </c>
      <c r="LV26">
        <v>10</v>
      </c>
      <c r="LW26">
        <v>11</v>
      </c>
      <c r="LX26">
        <v>12</v>
      </c>
      <c r="LY26">
        <v>13</v>
      </c>
      <c r="LZ26">
        <v>14</v>
      </c>
      <c r="MA26">
        <v>15</v>
      </c>
      <c r="MB26">
        <v>16</v>
      </c>
      <c r="MC26">
        <v>17</v>
      </c>
      <c r="MD26">
        <v>18</v>
      </c>
      <c r="ME26">
        <v>19</v>
      </c>
      <c r="MF26">
        <v>20</v>
      </c>
      <c r="MH26" t="s">
        <v>886</v>
      </c>
      <c r="MI26" t="s">
        <v>627</v>
      </c>
      <c r="MJ26" t="s">
        <v>1005</v>
      </c>
      <c r="QS26"/>
      <c r="QT26"/>
    </row>
    <row r="27" spans="1:462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5.6343344718254397E-2</v>
      </c>
      <c r="J27">
        <v>5.5369552234327872E-2</v>
      </c>
      <c r="K27">
        <v>5.7451419074206471E-2</v>
      </c>
      <c r="L27">
        <v>5.6794059099617336E-2</v>
      </c>
      <c r="M27">
        <v>5.7767787088298002E-2</v>
      </c>
      <c r="N27">
        <v>5.759390280362342E-2</v>
      </c>
      <c r="O27">
        <v>5.6186897243600022E-2</v>
      </c>
      <c r="P27">
        <v>5.6530613793938388E-2</v>
      </c>
      <c r="Q27">
        <v>5.5663714638335249E-2</v>
      </c>
      <c r="R27">
        <v>5.5655786705100511E-2</v>
      </c>
      <c r="S27">
        <v>5.4844843821346731E-2</v>
      </c>
      <c r="T27">
        <v>5.5306438645693526E-2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0.10809430394577745</v>
      </c>
      <c r="AD27">
        <v>0.11202358441175091</v>
      </c>
      <c r="AE27">
        <v>0.11255527941342321</v>
      </c>
      <c r="AF27">
        <v>0.11315209092837332</v>
      </c>
      <c r="AG27">
        <v>0.11250554471476974</v>
      </c>
      <c r="AH27">
        <v>0.11290568419017179</v>
      </c>
      <c r="AI27">
        <v>0.11219325158843813</v>
      </c>
      <c r="AJ27">
        <v>0.11164178506154097</v>
      </c>
      <c r="AK27">
        <v>0.11247483833768344</v>
      </c>
      <c r="AL27">
        <v>0.11250467641505035</v>
      </c>
      <c r="AM27">
        <v>0.11184557411668483</v>
      </c>
      <c r="AN27">
        <v>0.11214607586512375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0.16838108497913101</v>
      </c>
      <c r="AY27">
        <v>0.16912131489590307</v>
      </c>
      <c r="AZ27">
        <v>0.1711736264299859</v>
      </c>
      <c r="BA27">
        <v>0.1692938075139174</v>
      </c>
      <c r="BB27">
        <v>0.16909777647767005</v>
      </c>
      <c r="BC27">
        <v>0.16850931219110449</v>
      </c>
      <c r="BD27">
        <v>0.16688961875109407</v>
      </c>
      <c r="BE27">
        <v>0.16902124986352496</v>
      </c>
      <c r="BF27">
        <v>0.16810674630356215</v>
      </c>
      <c r="BG27">
        <v>0.16854283201583417</v>
      </c>
      <c r="BH27">
        <v>0.16846465505100933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0.22035470626024828</v>
      </c>
      <c r="BT27">
        <v>0.2255168375301092</v>
      </c>
      <c r="BU27">
        <v>0.22634944548135799</v>
      </c>
      <c r="BV27">
        <v>0.22515263297515653</v>
      </c>
      <c r="BW27">
        <v>0.22330649784295289</v>
      </c>
      <c r="BX27">
        <v>0.22401289478538408</v>
      </c>
      <c r="BY27">
        <v>0.2257271661229866</v>
      </c>
      <c r="BZ27">
        <v>0.22369429104462127</v>
      </c>
      <c r="CA27">
        <v>0.22372843465972245</v>
      </c>
      <c r="CB27">
        <v>0.22489487947335154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0.26768818905598851</v>
      </c>
      <c r="CO27">
        <v>0.28040835600218905</v>
      </c>
      <c r="CP27">
        <v>0.2838522482090679</v>
      </c>
      <c r="CQ27">
        <v>0.2763759204336525</v>
      </c>
      <c r="CR27">
        <v>0.28157175326417783</v>
      </c>
      <c r="CS27">
        <v>0.2782509057646958</v>
      </c>
      <c r="CT27">
        <v>0.27822224972769533</v>
      </c>
      <c r="CU27">
        <v>0.28105198732162351</v>
      </c>
      <c r="CV27">
        <v>0.28101160681411258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0.33781438666999553</v>
      </c>
      <c r="DJ27">
        <v>0.33785480875566054</v>
      </c>
      <c r="DK27">
        <v>0.33518375916157428</v>
      </c>
      <c r="DL27">
        <v>0.33377064559251551</v>
      </c>
      <c r="DM27">
        <v>0.33699096862848715</v>
      </c>
      <c r="DN27">
        <v>0.33511720034346215</v>
      </c>
      <c r="DO27">
        <v>0.33627353485585731</v>
      </c>
      <c r="DP27">
        <v>0.33732012165607694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0.38566753485749933</v>
      </c>
      <c r="EE27">
        <v>0.39106584892108631</v>
      </c>
      <c r="EF27">
        <v>0.39256318313025718</v>
      </c>
      <c r="EG27">
        <v>0.39343057001321724</v>
      </c>
      <c r="EH27">
        <v>0.39344844171816662</v>
      </c>
      <c r="EI27">
        <v>0.39190027174533004</v>
      </c>
      <c r="EJ27">
        <v>0.39012937276521492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0.42784683333085116</v>
      </c>
      <c r="EY27">
        <v>0.44259123834116604</v>
      </c>
      <c r="EZ27">
        <v>0.44588339095440266</v>
      </c>
      <c r="FA27">
        <v>0.44782291048317402</v>
      </c>
      <c r="FB27">
        <v>0.44635400975741674</v>
      </c>
      <c r="FC27">
        <v>0.44532154537143354</v>
      </c>
      <c r="FD27">
        <v>0.44917255643691967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0.46664665862020183</v>
      </c>
      <c r="FU27">
        <v>0.50116631814475909</v>
      </c>
      <c r="FV27">
        <v>0.50565392941274856</v>
      </c>
      <c r="FW27">
        <v>0.5058879111924387</v>
      </c>
      <c r="FX27">
        <v>0.50456031385164446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0.36337617198682404</v>
      </c>
      <c r="GO27">
        <v>0.55162640869630319</v>
      </c>
      <c r="GP27">
        <v>0.55775224489396258</v>
      </c>
      <c r="GQ27">
        <v>0.56100757911492538</v>
      </c>
      <c r="GR27">
        <v>0.55720538897969452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0.61274456572946023</v>
      </c>
      <c r="HL27">
        <v>0.61427612321144043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 s="102" t="s">
        <v>49</v>
      </c>
      <c r="LJ27" s="102"/>
      <c r="LK27">
        <v>1</v>
      </c>
      <c r="LL27" s="86">
        <v>0.05</v>
      </c>
      <c r="LM27">
        <f t="shared" ref="LM27:MF27" si="17">A$93</f>
        <v>0</v>
      </c>
      <c r="LN27">
        <f t="shared" si="17"/>
        <v>0</v>
      </c>
      <c r="LO27">
        <f t="shared" si="17"/>
        <v>0</v>
      </c>
      <c r="LP27">
        <f t="shared" si="17"/>
        <v>0</v>
      </c>
      <c r="LQ27">
        <f t="shared" si="17"/>
        <v>0</v>
      </c>
      <c r="LR27">
        <f t="shared" si="17"/>
        <v>0</v>
      </c>
      <c r="LS27">
        <f t="shared" si="17"/>
        <v>0</v>
      </c>
      <c r="LT27">
        <f t="shared" si="17"/>
        <v>0</v>
      </c>
      <c r="LU27">
        <f t="shared" si="17"/>
        <v>0</v>
      </c>
      <c r="LV27">
        <f t="shared" si="17"/>
        <v>0</v>
      </c>
      <c r="LW27">
        <f t="shared" si="17"/>
        <v>0</v>
      </c>
      <c r="LX27">
        <f t="shared" si="17"/>
        <v>0</v>
      </c>
      <c r="LY27">
        <f t="shared" si="17"/>
        <v>0</v>
      </c>
      <c r="LZ27">
        <f t="shared" si="17"/>
        <v>0</v>
      </c>
      <c r="MA27">
        <f t="shared" si="17"/>
        <v>0</v>
      </c>
      <c r="MB27">
        <f t="shared" si="17"/>
        <v>0</v>
      </c>
      <c r="MC27">
        <f t="shared" si="17"/>
        <v>0</v>
      </c>
      <c r="MD27">
        <f t="shared" si="17"/>
        <v>0</v>
      </c>
      <c r="ME27">
        <f t="shared" si="17"/>
        <v>0</v>
      </c>
      <c r="MF27">
        <f t="shared" si="17"/>
        <v>0</v>
      </c>
      <c r="MH27">
        <f>0.01+ (80188*LL27+78567)/10^6</f>
        <v>9.2576399999999989E-2</v>
      </c>
      <c r="MI27" s="86">
        <v>0.05</v>
      </c>
      <c r="MJ27">
        <f>0.34*LU27+0.66*LV27</f>
        <v>0</v>
      </c>
      <c r="QS27"/>
      <c r="QT27"/>
    </row>
    <row r="28" spans="1:462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7.5043854350522292E-3</v>
      </c>
      <c r="J28">
        <v>1.7808481580187761E-4</v>
      </c>
      <c r="K28">
        <v>4.6200463265109792E-4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7.9009420504178897E-3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2.9818115782822251E-4</v>
      </c>
      <c r="CO28">
        <v>1.8317272902805546E-3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1.0593368846191708E-2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7.6293029141835818E-4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1.9979377276963112E-2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3.04309752954197E-3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2.6148065416963094E-2</v>
      </c>
      <c r="GP28">
        <v>0</v>
      </c>
      <c r="GQ28">
        <v>5.1504786543029191E-3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2.9899211462135304E-2</v>
      </c>
      <c r="HL28">
        <v>5.1356001980487308E-3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 s="102" t="s">
        <v>51</v>
      </c>
      <c r="LJ28" s="102"/>
      <c r="LK28">
        <v>2</v>
      </c>
      <c r="LL28" s="86">
        <v>0.1</v>
      </c>
      <c r="LM28">
        <f t="shared" ref="LM28:MF28" si="18">U$93</f>
        <v>0</v>
      </c>
      <c r="LN28">
        <f t="shared" si="18"/>
        <v>0</v>
      </c>
      <c r="LO28">
        <f t="shared" si="18"/>
        <v>0</v>
      </c>
      <c r="LP28">
        <f t="shared" si="18"/>
        <v>0</v>
      </c>
      <c r="LQ28">
        <f t="shared" si="18"/>
        <v>0</v>
      </c>
      <c r="LR28">
        <f t="shared" si="18"/>
        <v>0</v>
      </c>
      <c r="LS28">
        <f t="shared" si="18"/>
        <v>0</v>
      </c>
      <c r="LT28">
        <f t="shared" si="18"/>
        <v>0</v>
      </c>
      <c r="LU28">
        <f t="shared" si="18"/>
        <v>0</v>
      </c>
      <c r="LV28">
        <f t="shared" si="18"/>
        <v>0</v>
      </c>
      <c r="LW28">
        <f t="shared" si="18"/>
        <v>0</v>
      </c>
      <c r="LX28">
        <f t="shared" si="18"/>
        <v>0</v>
      </c>
      <c r="LY28">
        <f t="shared" si="18"/>
        <v>0</v>
      </c>
      <c r="LZ28">
        <f t="shared" si="18"/>
        <v>0</v>
      </c>
      <c r="MA28">
        <f t="shared" si="18"/>
        <v>0</v>
      </c>
      <c r="MB28">
        <f t="shared" si="18"/>
        <v>0</v>
      </c>
      <c r="MC28">
        <f t="shared" si="18"/>
        <v>0</v>
      </c>
      <c r="MD28">
        <f t="shared" si="18"/>
        <v>0</v>
      </c>
      <c r="ME28">
        <f t="shared" si="18"/>
        <v>0</v>
      </c>
      <c r="MF28">
        <f t="shared" si="18"/>
        <v>0</v>
      </c>
      <c r="MH28">
        <f>0.01+ (80188*LL28+78567)/10^6</f>
        <v>9.6585799999999999E-2</v>
      </c>
      <c r="MI28" s="86">
        <v>0.1</v>
      </c>
      <c r="MJ28">
        <f>0.94*LV28+0.06*LW28</f>
        <v>0</v>
      </c>
      <c r="QS28"/>
      <c r="QT28"/>
    </row>
    <row r="29" spans="1:462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7.5043854350522292E-3</v>
      </c>
      <c r="J29">
        <v>1.7808481580187761E-4</v>
      </c>
      <c r="K29">
        <v>4.6200463265109792E-4</v>
      </c>
      <c r="L29">
        <v>6.4396367247218988E-33</v>
      </c>
      <c r="M29">
        <v>1.2737615541745133E-32</v>
      </c>
      <c r="N29">
        <v>-2.6244411974274785E-32</v>
      </c>
      <c r="O29">
        <v>1.1501656587447007E-32</v>
      </c>
      <c r="P29">
        <v>-1.5485665258902946E-32</v>
      </c>
      <c r="Q29">
        <v>-8.3079119675397679E-33</v>
      </c>
      <c r="R29">
        <v>-2.2192514302878028E-32</v>
      </c>
      <c r="S29">
        <v>1.5107440358730223E-32</v>
      </c>
      <c r="T29">
        <v>8.8129029195833837E-33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-1.3671092286982066E-30</v>
      </c>
      <c r="AD29">
        <v>6.9901416798093352E-31</v>
      </c>
      <c r="AE29">
        <v>-7.8623693739299274E-31</v>
      </c>
      <c r="AF29">
        <v>-3.8590801499988447E-31</v>
      </c>
      <c r="AG29">
        <v>-4.4594456432713951E-31</v>
      </c>
      <c r="AH29">
        <v>-2.7444099868786658E-31</v>
      </c>
      <c r="AI29">
        <v>-3.2864424259993306E-31</v>
      </c>
      <c r="AJ29">
        <v>-3.9200743388362844E-31</v>
      </c>
      <c r="AK29">
        <v>-7.8893344192790113E-32</v>
      </c>
      <c r="AL29">
        <v>1.6316272982998286E-31</v>
      </c>
      <c r="AM29">
        <v>-8.3793507287602993E-32</v>
      </c>
      <c r="AN29">
        <v>1.2743815558605212E-32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7.9009420504178897E-3</v>
      </c>
      <c r="AY29">
        <v>2.3525110460220573E-30</v>
      </c>
      <c r="AZ29">
        <v>3.3078524083510119E-31</v>
      </c>
      <c r="BA29">
        <v>4.6593923102949961E-31</v>
      </c>
      <c r="BB29">
        <v>2.6391226675937662E-32</v>
      </c>
      <c r="BC29">
        <v>7.3820760195731765E-32</v>
      </c>
      <c r="BD29">
        <v>-2.4222422834000678E-31</v>
      </c>
      <c r="BE29">
        <v>1.6025727966253632E-31</v>
      </c>
      <c r="BF29">
        <v>2.4750289262210517E-32</v>
      </c>
      <c r="BG29">
        <v>-3.0649619698021071E-31</v>
      </c>
      <c r="BH29">
        <v>-2.4202859390584595E-31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-2.2530152853557695E-31</v>
      </c>
      <c r="BT29">
        <v>3.9882973888144083E-31</v>
      </c>
      <c r="BU29">
        <v>-4.4124126125515211E-31</v>
      </c>
      <c r="BV29">
        <v>-3.5145019199569159E-31</v>
      </c>
      <c r="BW29">
        <v>-2.2558938776081121E-30</v>
      </c>
      <c r="BX29">
        <v>1.9120401603638455E-30</v>
      </c>
      <c r="BY29">
        <v>7.2724651961628212E-31</v>
      </c>
      <c r="BZ29">
        <v>-9.9420603742410793E-31</v>
      </c>
      <c r="CA29">
        <v>-1.6574471434289847E-30</v>
      </c>
      <c r="CB29">
        <v>-1.9878888196106799E-30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2.9818115782822251E-4</v>
      </c>
      <c r="CO29">
        <v>1.8317272902805548E-3</v>
      </c>
      <c r="CP29">
        <v>-9.5734984065557797E-30</v>
      </c>
      <c r="CQ29">
        <v>6.5710667289877464E-31</v>
      </c>
      <c r="CR29">
        <v>-3.9859108703100364E-30</v>
      </c>
      <c r="CS29">
        <v>1.8037573455598052E-29</v>
      </c>
      <c r="CT29">
        <v>7.9894447076100611E-30</v>
      </c>
      <c r="CU29">
        <v>-2.7117546326426773E-30</v>
      </c>
      <c r="CV29">
        <v>-1.01132221080664E-30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1.0593368846191708E-2</v>
      </c>
      <c r="DJ29">
        <v>-2.1292890602051197E-29</v>
      </c>
      <c r="DK29">
        <v>-1.2490679365028272E-30</v>
      </c>
      <c r="DL29">
        <v>-9.9909190751354597E-31</v>
      </c>
      <c r="DM29">
        <v>-2.9120550798758671E-30</v>
      </c>
      <c r="DN29">
        <v>-1.9864066649365695E-30</v>
      </c>
      <c r="DO29">
        <v>2.0253196018219615E-30</v>
      </c>
      <c r="DP29">
        <v>1.6546952773836495E-29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7.6293029141835818E-4</v>
      </c>
      <c r="EE29">
        <v>2.9712773019866508E-30</v>
      </c>
      <c r="EF29">
        <v>3.5731857632266855E-29</v>
      </c>
      <c r="EG29">
        <v>3.1061066581069138E-30</v>
      </c>
      <c r="EH29">
        <v>8.2545109659593122E-31</v>
      </c>
      <c r="EI29">
        <v>1.5049206739998567E-30</v>
      </c>
      <c r="EJ29">
        <v>1.4146615330109875E-30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4.5906887806457198E-31</v>
      </c>
      <c r="EY29">
        <v>1.9979377276963112E-2</v>
      </c>
      <c r="EZ29">
        <v>-3.28680065994744E-30</v>
      </c>
      <c r="FA29">
        <v>1.6497212779106881E-31</v>
      </c>
      <c r="FB29">
        <v>-2.8012451552272052E-30</v>
      </c>
      <c r="FC29">
        <v>4.520112391343722E-30</v>
      </c>
      <c r="FD29">
        <v>-1.6419059183078379E-31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-4.0371626661923599E-30</v>
      </c>
      <c r="FU29">
        <v>-5.847424677677706E-30</v>
      </c>
      <c r="FV29">
        <v>3.04309752954197E-3</v>
      </c>
      <c r="FW29">
        <v>-6.3833765755611103E-30</v>
      </c>
      <c r="FX29">
        <v>-6.8383115524282173E-31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-1.0788590225748341E-30</v>
      </c>
      <c r="GO29">
        <v>2.6148065416963094E-2</v>
      </c>
      <c r="GP29">
        <v>1.1648300667785973E-29</v>
      </c>
      <c r="GQ29">
        <v>5.1504786543029191E-3</v>
      </c>
      <c r="GR29">
        <v>-1.6102347587940113E-30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2.9899211462135304E-2</v>
      </c>
      <c r="HL29">
        <v>5.1356001980487316E-3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 s="102" t="s">
        <v>53</v>
      </c>
      <c r="LJ29" s="102"/>
      <c r="LK29">
        <v>3</v>
      </c>
      <c r="LL29" s="86">
        <v>0.15</v>
      </c>
      <c r="LM29">
        <f t="shared" ref="LM29:MF29" si="19">AO$93</f>
        <v>0</v>
      </c>
      <c r="LN29">
        <f t="shared" si="19"/>
        <v>0</v>
      </c>
      <c r="LO29">
        <f t="shared" si="19"/>
        <v>0</v>
      </c>
      <c r="LP29">
        <f t="shared" si="19"/>
        <v>0</v>
      </c>
      <c r="LQ29">
        <f t="shared" si="19"/>
        <v>0</v>
      </c>
      <c r="LR29">
        <f t="shared" si="19"/>
        <v>0</v>
      </c>
      <c r="LS29">
        <f t="shared" si="19"/>
        <v>0</v>
      </c>
      <c r="LT29">
        <f t="shared" si="19"/>
        <v>0</v>
      </c>
      <c r="LU29">
        <f t="shared" si="19"/>
        <v>0</v>
      </c>
      <c r="LV29">
        <f t="shared" si="19"/>
        <v>0</v>
      </c>
      <c r="LW29">
        <f t="shared" si="19"/>
        <v>0</v>
      </c>
      <c r="LX29">
        <f t="shared" si="19"/>
        <v>0</v>
      </c>
      <c r="LY29">
        <f t="shared" si="19"/>
        <v>0</v>
      </c>
      <c r="LZ29">
        <f t="shared" si="19"/>
        <v>0</v>
      </c>
      <c r="MA29">
        <f t="shared" si="19"/>
        <v>0</v>
      </c>
      <c r="MB29">
        <f t="shared" si="19"/>
        <v>0</v>
      </c>
      <c r="MC29">
        <f t="shared" si="19"/>
        <v>0</v>
      </c>
      <c r="MD29">
        <f t="shared" si="19"/>
        <v>0</v>
      </c>
      <c r="ME29">
        <f t="shared" si="19"/>
        <v>0</v>
      </c>
      <c r="MF29">
        <f t="shared" si="19"/>
        <v>0</v>
      </c>
      <c r="MH29">
        <f t="shared" ref="MH29:MH42" si="20">0.01+ (80188*LL29+78567)/10^6</f>
        <v>0.1005952</v>
      </c>
      <c r="MI29" s="86">
        <v>0.15</v>
      </c>
      <c r="MJ29">
        <f>0.54*LV29+0.46*LW29</f>
        <v>0</v>
      </c>
      <c r="QS29"/>
      <c r="QT29"/>
    </row>
    <row r="30" spans="1:462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 s="102" t="s">
        <v>55</v>
      </c>
      <c r="LJ30" s="102"/>
      <c r="LK30">
        <v>4</v>
      </c>
      <c r="LL30" s="86">
        <v>0.2</v>
      </c>
      <c r="LM30">
        <f t="shared" ref="LM30:MF30" si="21">BI$93</f>
        <v>0</v>
      </c>
      <c r="LN30">
        <f t="shared" si="21"/>
        <v>0</v>
      </c>
      <c r="LO30">
        <f t="shared" si="21"/>
        <v>0</v>
      </c>
      <c r="LP30">
        <f t="shared" si="21"/>
        <v>0</v>
      </c>
      <c r="LQ30">
        <f t="shared" si="21"/>
        <v>0</v>
      </c>
      <c r="LR30">
        <f t="shared" si="21"/>
        <v>0</v>
      </c>
      <c r="LS30">
        <f t="shared" si="21"/>
        <v>0</v>
      </c>
      <c r="LT30">
        <f t="shared" si="21"/>
        <v>0</v>
      </c>
      <c r="LU30">
        <f t="shared" si="21"/>
        <v>0</v>
      </c>
      <c r="LV30">
        <f t="shared" si="21"/>
        <v>0</v>
      </c>
      <c r="LW30">
        <f t="shared" si="21"/>
        <v>0</v>
      </c>
      <c r="LX30">
        <f t="shared" si="21"/>
        <v>0</v>
      </c>
      <c r="LY30">
        <f t="shared" si="21"/>
        <v>0</v>
      </c>
      <c r="LZ30">
        <f t="shared" si="21"/>
        <v>0</v>
      </c>
      <c r="MA30">
        <f t="shared" si="21"/>
        <v>0</v>
      </c>
      <c r="MB30">
        <f t="shared" si="21"/>
        <v>0</v>
      </c>
      <c r="MC30">
        <f t="shared" si="21"/>
        <v>0</v>
      </c>
      <c r="MD30">
        <f t="shared" si="21"/>
        <v>0</v>
      </c>
      <c r="ME30">
        <f t="shared" si="21"/>
        <v>0</v>
      </c>
      <c r="MF30">
        <f t="shared" si="21"/>
        <v>0</v>
      </c>
      <c r="MH30">
        <f t="shared" si="20"/>
        <v>0.10460460000000001</v>
      </c>
      <c r="MI30" s="86">
        <v>0.2</v>
      </c>
      <c r="MJ30">
        <f>0.14*LV30+0.86*LW30</f>
        <v>0</v>
      </c>
      <c r="QS30"/>
      <c r="QT30"/>
    </row>
    <row r="31" spans="1:462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0.69776158858700155</v>
      </c>
      <c r="J31">
        <v>0.70196365574788211</v>
      </c>
      <c r="K31">
        <v>0.70185215041409832</v>
      </c>
      <c r="L31">
        <v>0.70890271483692113</v>
      </c>
      <c r="M31">
        <v>0.70714883002576068</v>
      </c>
      <c r="N31">
        <v>0.70507418044531434</v>
      </c>
      <c r="O31">
        <v>0.70017494839589955</v>
      </c>
      <c r="P31">
        <v>0.69917194267344496</v>
      </c>
      <c r="Q31">
        <v>0.70113084002070047</v>
      </c>
      <c r="R31">
        <v>0.70277428674595599</v>
      </c>
      <c r="S31">
        <v>0.69449117541430327</v>
      </c>
      <c r="T31">
        <v>0.69742142591925016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0.81965650184950933</v>
      </c>
      <c r="AD31">
        <v>0.83615499221125</v>
      </c>
      <c r="AE31">
        <v>0.85072393199554353</v>
      </c>
      <c r="AF31">
        <v>0.83841146336636529</v>
      </c>
      <c r="AG31">
        <v>0.83798666517233966</v>
      </c>
      <c r="AH31">
        <v>0.84362945141632961</v>
      </c>
      <c r="AI31">
        <v>0.82775610971222757</v>
      </c>
      <c r="AJ31">
        <v>0.83422841598533837</v>
      </c>
      <c r="AK31">
        <v>0.82957224148749553</v>
      </c>
      <c r="AL31">
        <v>0.83403518727397419</v>
      </c>
      <c r="AM31">
        <v>0.82763639747569384</v>
      </c>
      <c r="AN31">
        <v>0.83448963025130707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0.97209256513024422</v>
      </c>
      <c r="AY31">
        <v>0.97735148004787931</v>
      </c>
      <c r="AZ31">
        <v>0.97385867943886584</v>
      </c>
      <c r="BA31">
        <v>0.97477373482460705</v>
      </c>
      <c r="BB31">
        <v>0.97104897838741844</v>
      </c>
      <c r="BC31">
        <v>0.96532125482402087</v>
      </c>
      <c r="BD31">
        <v>0.97095432717056551</v>
      </c>
      <c r="BE31">
        <v>0.96565888231078112</v>
      </c>
      <c r="BF31">
        <v>0.96694747661700464</v>
      </c>
      <c r="BG31">
        <v>0.97314226744846732</v>
      </c>
      <c r="BH31">
        <v>0.96243548345132601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1.1113821297211854</v>
      </c>
      <c r="BT31">
        <v>1.1070585062442548</v>
      </c>
      <c r="BU31">
        <v>1.1160928984527037</v>
      </c>
      <c r="BV31">
        <v>1.1178461748482627</v>
      </c>
      <c r="BW31">
        <v>1.0966335645553003</v>
      </c>
      <c r="BX31">
        <v>1.0960095023577967</v>
      </c>
      <c r="BY31">
        <v>1.0958321900438197</v>
      </c>
      <c r="BZ31">
        <v>1.0936629151103079</v>
      </c>
      <c r="CA31">
        <v>1.0918891343754287</v>
      </c>
      <c r="CB31">
        <v>1.1011284775035086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1.2336804300106627</v>
      </c>
      <c r="CO31">
        <v>1.2448249866856727</v>
      </c>
      <c r="CP31">
        <v>1.2398695696990101</v>
      </c>
      <c r="CQ31">
        <v>1.2376779200961407</v>
      </c>
      <c r="CR31">
        <v>1.2287505788484765</v>
      </c>
      <c r="CS31">
        <v>1.2267179901251526</v>
      </c>
      <c r="CT31">
        <v>1.2334230775621564</v>
      </c>
      <c r="CU31">
        <v>1.2364298784817356</v>
      </c>
      <c r="CV31">
        <v>1.2327109834612586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1.3743357397937193</v>
      </c>
      <c r="DJ31">
        <v>1.389282821381169</v>
      </c>
      <c r="DK31">
        <v>1.3680486075070859</v>
      </c>
      <c r="DL31">
        <v>1.3633723675083018</v>
      </c>
      <c r="DM31">
        <v>1.3789107043367472</v>
      </c>
      <c r="DN31">
        <v>1.3641615621625582</v>
      </c>
      <c r="DO31">
        <v>1.3705175068825333</v>
      </c>
      <c r="DP31">
        <v>1.3617462261317019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1.5309187156819446</v>
      </c>
      <c r="EE31">
        <v>1.5001909844846291</v>
      </c>
      <c r="EF31">
        <v>1.5000872865952823</v>
      </c>
      <c r="EG31">
        <v>1.5095782333278827</v>
      </c>
      <c r="EH31">
        <v>1.5173109466426231</v>
      </c>
      <c r="EI31">
        <v>1.4893391372858111</v>
      </c>
      <c r="EJ31">
        <v>1.5065576144824195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1.7658903027872372</v>
      </c>
      <c r="EY31">
        <v>1.6120710649498962</v>
      </c>
      <c r="EZ31">
        <v>1.6374836093614027</v>
      </c>
      <c r="FA31">
        <v>1.6136814979593124</v>
      </c>
      <c r="FB31">
        <v>1.6261736976695724</v>
      </c>
      <c r="FC31">
        <v>1.640763718073101</v>
      </c>
      <c r="FD31">
        <v>1.6249341340177306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1.7058377229348216</v>
      </c>
      <c r="FU31">
        <v>1.7746206693655817</v>
      </c>
      <c r="FV31">
        <v>1.7719952161672783</v>
      </c>
      <c r="FW31">
        <v>1.7672185893820256</v>
      </c>
      <c r="FX31">
        <v>1.7744370745342175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1.2799999999999998</v>
      </c>
      <c r="GO31">
        <v>1.829616985390897</v>
      </c>
      <c r="GP31">
        <v>1.8910342236264908</v>
      </c>
      <c r="GQ31">
        <v>1.9147557775618791</v>
      </c>
      <c r="GR31">
        <v>1.9039078461058374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1.9616604154966641</v>
      </c>
      <c r="HL31">
        <v>2.0297093807075708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 s="102" t="s">
        <v>56</v>
      </c>
      <c r="LJ31" s="102"/>
      <c r="LK31">
        <v>5</v>
      </c>
      <c r="LL31" s="86">
        <v>0.25</v>
      </c>
      <c r="LM31">
        <f t="shared" ref="LM31:MF31" si="22">CC$93</f>
        <v>0</v>
      </c>
      <c r="LN31">
        <f t="shared" si="22"/>
        <v>0</v>
      </c>
      <c r="LO31">
        <f t="shared" si="22"/>
        <v>0</v>
      </c>
      <c r="LP31">
        <f t="shared" si="22"/>
        <v>0</v>
      </c>
      <c r="LQ31">
        <f t="shared" si="22"/>
        <v>0</v>
      </c>
      <c r="LR31">
        <f t="shared" si="22"/>
        <v>0</v>
      </c>
      <c r="LS31">
        <f t="shared" si="22"/>
        <v>0</v>
      </c>
      <c r="LT31">
        <f t="shared" si="22"/>
        <v>0</v>
      </c>
      <c r="LU31">
        <f t="shared" si="22"/>
        <v>0</v>
      </c>
      <c r="LV31">
        <f t="shared" si="22"/>
        <v>0</v>
      </c>
      <c r="LW31">
        <f t="shared" si="22"/>
        <v>0</v>
      </c>
      <c r="LX31">
        <f t="shared" si="22"/>
        <v>0</v>
      </c>
      <c r="LY31">
        <f t="shared" si="22"/>
        <v>0</v>
      </c>
      <c r="LZ31">
        <f t="shared" si="22"/>
        <v>0</v>
      </c>
      <c r="MA31">
        <f t="shared" si="22"/>
        <v>0</v>
      </c>
      <c r="MB31">
        <f t="shared" si="22"/>
        <v>0</v>
      </c>
      <c r="MC31">
        <f t="shared" si="22"/>
        <v>0</v>
      </c>
      <c r="MD31">
        <f t="shared" si="22"/>
        <v>0</v>
      </c>
      <c r="ME31">
        <f t="shared" si="22"/>
        <v>0</v>
      </c>
      <c r="MF31">
        <f t="shared" si="22"/>
        <v>0</v>
      </c>
      <c r="MH31">
        <f t="shared" si="20"/>
        <v>0.10861399999999999</v>
      </c>
      <c r="MI31" s="86">
        <v>0.25</v>
      </c>
      <c r="MJ31">
        <f>0.74*LW31+0.26*LX31</f>
        <v>0</v>
      </c>
      <c r="MU31" s="107"/>
      <c r="MV31" s="107"/>
      <c r="MW31" s="107"/>
      <c r="MX31" s="107"/>
      <c r="MY31" s="107"/>
      <c r="QS31"/>
      <c r="QT31"/>
    </row>
    <row r="32" spans="1:462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-0.69776158858700155</v>
      </c>
      <c r="J32">
        <v>-0.70196365574788222</v>
      </c>
      <c r="K32">
        <v>-0.70185215041409821</v>
      </c>
      <c r="L32">
        <v>-0.70890271483692113</v>
      </c>
      <c r="M32">
        <v>-0.70714883002576068</v>
      </c>
      <c r="N32">
        <v>-0.70507418044531422</v>
      </c>
      <c r="O32">
        <v>-0.69957013309972482</v>
      </c>
      <c r="P32">
        <v>-0.69851018620173622</v>
      </c>
      <c r="Q32">
        <v>-0.70040215044082499</v>
      </c>
      <c r="R32">
        <v>-0.70217421537668889</v>
      </c>
      <c r="S32">
        <v>-0.69381537923510739</v>
      </c>
      <c r="T32">
        <v>-0.6967760406312854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-0.81965650184950922</v>
      </c>
      <c r="AD32">
        <v>-0.83615499221125</v>
      </c>
      <c r="AE32">
        <v>-0.8507239319955433</v>
      </c>
      <c r="AF32">
        <v>-0.83841146336636507</v>
      </c>
      <c r="AG32">
        <v>-0.83798666517233955</v>
      </c>
      <c r="AH32">
        <v>-0.8436294514163295</v>
      </c>
      <c r="AI32">
        <v>-0.82699475626499963</v>
      </c>
      <c r="AJ32">
        <v>-0.83346623867450409</v>
      </c>
      <c r="AK32">
        <v>-0.82889506034084082</v>
      </c>
      <c r="AL32">
        <v>-0.83336091979978766</v>
      </c>
      <c r="AM32">
        <v>-0.82696100014265006</v>
      </c>
      <c r="AN32">
        <v>-0.83380913767557052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-0.97209256513024422</v>
      </c>
      <c r="AY32">
        <v>-0.97735148004787931</v>
      </c>
      <c r="AZ32">
        <v>-0.97385867943886584</v>
      </c>
      <c r="BA32">
        <v>-0.97477373482460705</v>
      </c>
      <c r="BB32">
        <v>-0.97104897838741844</v>
      </c>
      <c r="BC32">
        <v>-0.9643515273593789</v>
      </c>
      <c r="BD32">
        <v>-0.97004743915648017</v>
      </c>
      <c r="BE32">
        <v>-0.96479904437220121</v>
      </c>
      <c r="BF32">
        <v>-0.96603266657536468</v>
      </c>
      <c r="BG32">
        <v>-0.97220600004932012</v>
      </c>
      <c r="BH32">
        <v>-0.96164727926697591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-1.1113821297211854</v>
      </c>
      <c r="BT32">
        <v>-1.1070585062442548</v>
      </c>
      <c r="BU32">
        <v>-1.1160928984527037</v>
      </c>
      <c r="BV32">
        <v>-1.1178461748482627</v>
      </c>
      <c r="BW32">
        <v>-1.0955976212390266</v>
      </c>
      <c r="BX32">
        <v>-1.0950040436087161</v>
      </c>
      <c r="BY32">
        <v>-1.0948630411983951</v>
      </c>
      <c r="BZ32">
        <v>-1.0925875886076877</v>
      </c>
      <c r="CA32">
        <v>-1.0909274352144998</v>
      </c>
      <c r="CB32">
        <v>-1.1001848652446009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-1.2336804300106627</v>
      </c>
      <c r="CO32">
        <v>-1.2448249866856727</v>
      </c>
      <c r="CP32">
        <v>-1.2398695696990101</v>
      </c>
      <c r="CQ32">
        <v>-1.2364285114695008</v>
      </c>
      <c r="CR32">
        <v>-1.2275768670755114</v>
      </c>
      <c r="CS32">
        <v>-1.2253690940128672</v>
      </c>
      <c r="CT32">
        <v>-1.2323536658463661</v>
      </c>
      <c r="CU32">
        <v>-1.2353181388151337</v>
      </c>
      <c r="CV32">
        <v>-1.2314370985643557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-1.3743357397937193</v>
      </c>
      <c r="DJ32">
        <v>-1.389282821381169</v>
      </c>
      <c r="DK32">
        <v>-1.3667063502975063</v>
      </c>
      <c r="DL32">
        <v>-1.3620901527264948</v>
      </c>
      <c r="DM32">
        <v>-1.377633854501104</v>
      </c>
      <c r="DN32">
        <v>-1.3628225071112912</v>
      </c>
      <c r="DO32">
        <v>-1.3691197001925581</v>
      </c>
      <c r="DP32">
        <v>-1.3604012317669181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-1.5309187156819446</v>
      </c>
      <c r="EE32">
        <v>-1.4985698244170857</v>
      </c>
      <c r="EF32">
        <v>-1.4985312890710092</v>
      </c>
      <c r="EG32">
        <v>-1.5081009241266587</v>
      </c>
      <c r="EH32">
        <v>-1.5158915131058521</v>
      </c>
      <c r="EI32">
        <v>-1.4876391869032262</v>
      </c>
      <c r="EJ32">
        <v>-1.5052272445129553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-1.7658903027872372</v>
      </c>
      <c r="EY32">
        <v>-1.601506476713648</v>
      </c>
      <c r="EZ32">
        <v>-1.6356081507359823</v>
      </c>
      <c r="FA32">
        <v>-1.6122293650264004</v>
      </c>
      <c r="FB32">
        <v>-1.6246153496988385</v>
      </c>
      <c r="FC32">
        <v>-1.6390507427040968</v>
      </c>
      <c r="FD32">
        <v>-1.6231044601966966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-1.6973219064834679</v>
      </c>
      <c r="FU32">
        <v>-1.7726164997943306</v>
      </c>
      <c r="FV32">
        <v>-1.7703127769198688</v>
      </c>
      <c r="FW32">
        <v>-1.7655320439388356</v>
      </c>
      <c r="FX32">
        <v>-1.7727570845565497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-1.2799999999999998</v>
      </c>
      <c r="GO32">
        <v>-1.8162174927401149</v>
      </c>
      <c r="GP32">
        <v>-1.88883692152345</v>
      </c>
      <c r="GQ32">
        <v>-1.9128190416151847</v>
      </c>
      <c r="GR32">
        <v>-1.9018207934437157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-1.9427968505187292</v>
      </c>
      <c r="HL32">
        <v>-2.027179363070315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 s="102" t="s">
        <v>57</v>
      </c>
      <c r="LJ32" s="102"/>
      <c r="LK32">
        <v>6</v>
      </c>
      <c r="LL32" s="86">
        <v>0.3</v>
      </c>
      <c r="LM32">
        <f t="shared" ref="LM32:MF32" si="23">CW$93</f>
        <v>0</v>
      </c>
      <c r="LN32">
        <f t="shared" si="23"/>
        <v>0</v>
      </c>
      <c r="LO32">
        <f t="shared" si="23"/>
        <v>0</v>
      </c>
      <c r="LP32">
        <f t="shared" si="23"/>
        <v>0</v>
      </c>
      <c r="LQ32">
        <f t="shared" si="23"/>
        <v>0</v>
      </c>
      <c r="LR32">
        <f t="shared" si="23"/>
        <v>0</v>
      </c>
      <c r="LS32">
        <f t="shared" si="23"/>
        <v>0</v>
      </c>
      <c r="LT32">
        <f t="shared" si="23"/>
        <v>0</v>
      </c>
      <c r="LU32">
        <f t="shared" si="23"/>
        <v>0</v>
      </c>
      <c r="LV32">
        <f t="shared" si="23"/>
        <v>0</v>
      </c>
      <c r="LW32">
        <f t="shared" si="23"/>
        <v>0</v>
      </c>
      <c r="LX32">
        <f t="shared" si="23"/>
        <v>0</v>
      </c>
      <c r="LY32">
        <f t="shared" si="23"/>
        <v>0</v>
      </c>
      <c r="LZ32">
        <f t="shared" si="23"/>
        <v>0</v>
      </c>
      <c r="MA32">
        <f t="shared" si="23"/>
        <v>0</v>
      </c>
      <c r="MB32">
        <f t="shared" si="23"/>
        <v>0</v>
      </c>
      <c r="MC32">
        <f t="shared" si="23"/>
        <v>0</v>
      </c>
      <c r="MD32">
        <f t="shared" si="23"/>
        <v>0</v>
      </c>
      <c r="ME32">
        <f t="shared" si="23"/>
        <v>0</v>
      </c>
      <c r="MF32">
        <f t="shared" si="23"/>
        <v>0</v>
      </c>
      <c r="MH32">
        <f t="shared" si="20"/>
        <v>0.11262339999999998</v>
      </c>
      <c r="MI32" s="86">
        <v>0.3</v>
      </c>
      <c r="MJ32">
        <f>0.47*LW32+0.53*LX32</f>
        <v>0</v>
      </c>
      <c r="MU32" s="107"/>
      <c r="MV32" s="107"/>
      <c r="MW32" s="107"/>
      <c r="MX32" s="107"/>
      <c r="MY32" s="107"/>
      <c r="QS32"/>
      <c r="QT32"/>
    </row>
    <row r="33" spans="1:462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-0.69776158858700155</v>
      </c>
      <c r="J33">
        <v>-0.70196365574788233</v>
      </c>
      <c r="K33">
        <v>-0.70185215041409832</v>
      </c>
      <c r="L33">
        <v>-0.70890271483692113</v>
      </c>
      <c r="M33">
        <v>-0.70714883002576068</v>
      </c>
      <c r="N33">
        <v>-0.70507418044531434</v>
      </c>
      <c r="O33">
        <v>-0.69957013309972482</v>
      </c>
      <c r="P33">
        <v>-0.69851018620173622</v>
      </c>
      <c r="Q33">
        <v>-0.70040215044082499</v>
      </c>
      <c r="R33">
        <v>-0.70217421537668889</v>
      </c>
      <c r="S33">
        <v>-0.69381537923510717</v>
      </c>
      <c r="T33">
        <v>-0.6967760406312854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-0.81965650184950922</v>
      </c>
      <c r="AD33">
        <v>-0.83615499221125</v>
      </c>
      <c r="AE33">
        <v>-0.8507239319955433</v>
      </c>
      <c r="AF33">
        <v>-0.83841146336636529</v>
      </c>
      <c r="AG33">
        <v>-0.83798666517233966</v>
      </c>
      <c r="AH33">
        <v>-0.84362945141632961</v>
      </c>
      <c r="AI33">
        <v>-0.82699475626499963</v>
      </c>
      <c r="AJ33">
        <v>-0.83346623867450387</v>
      </c>
      <c r="AK33">
        <v>-0.82889506034084082</v>
      </c>
      <c r="AL33">
        <v>-0.83336091979978766</v>
      </c>
      <c r="AM33">
        <v>-0.82696100014264995</v>
      </c>
      <c r="AN33">
        <v>-0.83380913767557063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-0.97209256513024422</v>
      </c>
      <c r="AY33">
        <v>-0.97735148004787931</v>
      </c>
      <c r="AZ33">
        <v>-0.97385867943886584</v>
      </c>
      <c r="BA33">
        <v>-0.97477373482460705</v>
      </c>
      <c r="BB33">
        <v>-0.97104897838741844</v>
      </c>
      <c r="BC33">
        <v>-0.9643515273593789</v>
      </c>
      <c r="BD33">
        <v>-0.97004743915648017</v>
      </c>
      <c r="BE33">
        <v>-0.96479904437220121</v>
      </c>
      <c r="BF33">
        <v>-0.96603266657536457</v>
      </c>
      <c r="BG33">
        <v>-0.97220600004932012</v>
      </c>
      <c r="BH33">
        <v>-0.96164727926697591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-1.1113821297211854</v>
      </c>
      <c r="BT33">
        <v>-1.1070585062442551</v>
      </c>
      <c r="BU33">
        <v>-1.1160928984527037</v>
      </c>
      <c r="BV33">
        <v>-1.1178461748482627</v>
      </c>
      <c r="BW33">
        <v>-1.0955976212390266</v>
      </c>
      <c r="BX33">
        <v>-1.0950040436087161</v>
      </c>
      <c r="BY33">
        <v>-1.0948630411983951</v>
      </c>
      <c r="BZ33">
        <v>-1.0925875886076881</v>
      </c>
      <c r="CA33">
        <v>-1.0909274352144998</v>
      </c>
      <c r="CB33">
        <v>-1.1001848652446009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-1.2336804300106627</v>
      </c>
      <c r="CO33">
        <v>-1.2448249866856727</v>
      </c>
      <c r="CP33">
        <v>-1.2398695696990101</v>
      </c>
      <c r="CQ33">
        <v>-1.2364285114695008</v>
      </c>
      <c r="CR33">
        <v>-1.2275768670755114</v>
      </c>
      <c r="CS33">
        <v>-1.2253690940128672</v>
      </c>
      <c r="CT33">
        <v>-1.2323536658463661</v>
      </c>
      <c r="CU33">
        <v>-1.2353181388151337</v>
      </c>
      <c r="CV33">
        <v>-1.2314370985643557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-1.3743357397937193</v>
      </c>
      <c r="DJ33">
        <v>-1.389282821381169</v>
      </c>
      <c r="DK33">
        <v>-1.3667063502975063</v>
      </c>
      <c r="DL33">
        <v>-1.3620901527264946</v>
      </c>
      <c r="DM33">
        <v>-1.3776338545011042</v>
      </c>
      <c r="DN33">
        <v>-1.3628225071112912</v>
      </c>
      <c r="DO33">
        <v>-1.3691197001925581</v>
      </c>
      <c r="DP33">
        <v>-1.3604012317669185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-1.5309187156819446</v>
      </c>
      <c r="EE33">
        <v>-1.4985698244170857</v>
      </c>
      <c r="EF33">
        <v>-1.4985312890710092</v>
      </c>
      <c r="EG33">
        <v>-1.5081009241266587</v>
      </c>
      <c r="EH33">
        <v>-1.5158915131058521</v>
      </c>
      <c r="EI33">
        <v>-1.4876391869032257</v>
      </c>
      <c r="EJ33">
        <v>-1.5052272445129558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-1.765890302787237</v>
      </c>
      <c r="EY33">
        <v>-1.601506476713648</v>
      </c>
      <c r="EZ33">
        <v>-1.6356081507359823</v>
      </c>
      <c r="FA33">
        <v>-1.6122293650264008</v>
      </c>
      <c r="FB33">
        <v>-1.6246153496988385</v>
      </c>
      <c r="FC33">
        <v>-1.6390507427040968</v>
      </c>
      <c r="FD33">
        <v>-1.6187221761233146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-1.6973219064834684</v>
      </c>
      <c r="FU33">
        <v>-1.7726164997943306</v>
      </c>
      <c r="FV33">
        <v>-1.7703127769198688</v>
      </c>
      <c r="FW33">
        <v>-1.7655320439388356</v>
      </c>
      <c r="FX33">
        <v>-1.7707325898951052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-1.28</v>
      </c>
      <c r="GO33">
        <v>-1.8162174927401149</v>
      </c>
      <c r="GP33">
        <v>-1.88883692152345</v>
      </c>
      <c r="GQ33">
        <v>-1.9121228419926071</v>
      </c>
      <c r="GR33">
        <v>-1.9018207934437155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-1.9427968505187292</v>
      </c>
      <c r="HL33">
        <v>-2.0257531847953554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 s="102" t="s">
        <v>59</v>
      </c>
      <c r="LJ33" s="102"/>
      <c r="LK33">
        <v>7</v>
      </c>
      <c r="LL33" s="86">
        <v>0.35</v>
      </c>
      <c r="LM33">
        <f t="shared" ref="LM33:MF33" si="24">DQ$93</f>
        <v>0</v>
      </c>
      <c r="LN33">
        <f t="shared" si="24"/>
        <v>0</v>
      </c>
      <c r="LO33">
        <f t="shared" si="24"/>
        <v>0</v>
      </c>
      <c r="LP33">
        <f t="shared" si="24"/>
        <v>0</v>
      </c>
      <c r="LQ33">
        <f t="shared" si="24"/>
        <v>0</v>
      </c>
      <c r="LR33">
        <f t="shared" si="24"/>
        <v>0</v>
      </c>
      <c r="LS33">
        <f t="shared" si="24"/>
        <v>0</v>
      </c>
      <c r="LT33">
        <f t="shared" si="24"/>
        <v>0</v>
      </c>
      <c r="LU33">
        <f t="shared" si="24"/>
        <v>0</v>
      </c>
      <c r="LV33">
        <f t="shared" si="24"/>
        <v>0</v>
      </c>
      <c r="LW33">
        <f t="shared" si="24"/>
        <v>0</v>
      </c>
      <c r="LX33">
        <f t="shared" si="24"/>
        <v>0</v>
      </c>
      <c r="LY33">
        <f t="shared" si="24"/>
        <v>0</v>
      </c>
      <c r="LZ33">
        <f t="shared" si="24"/>
        <v>0</v>
      </c>
      <c r="MA33">
        <f t="shared" si="24"/>
        <v>0</v>
      </c>
      <c r="MB33">
        <f t="shared" si="24"/>
        <v>0</v>
      </c>
      <c r="MC33">
        <f t="shared" si="24"/>
        <v>0</v>
      </c>
      <c r="MD33">
        <f t="shared" si="24"/>
        <v>0</v>
      </c>
      <c r="ME33">
        <f t="shared" si="24"/>
        <v>0</v>
      </c>
      <c r="MF33">
        <f t="shared" si="24"/>
        <v>0</v>
      </c>
      <c r="MH33">
        <f t="shared" si="20"/>
        <v>0.11663279999999999</v>
      </c>
      <c r="MI33" s="86">
        <v>0.35</v>
      </c>
      <c r="MJ33">
        <f>0.21*LW33+0.79*LX33</f>
        <v>0</v>
      </c>
      <c r="QS33"/>
      <c r="QT33"/>
    </row>
    <row r="34" spans="1:462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0.83535913105076043</v>
      </c>
      <c r="J34">
        <v>0.84915618032453699</v>
      </c>
      <c r="K34">
        <v>0.85411781652381369</v>
      </c>
      <c r="L34">
        <v>0.86018600500492881</v>
      </c>
      <c r="M34">
        <v>0.86102585580963487</v>
      </c>
      <c r="N34">
        <v>0.85848802773638244</v>
      </c>
      <c r="O34">
        <v>0.84973226477807695</v>
      </c>
      <c r="P34">
        <v>0.84962433518205294</v>
      </c>
      <c r="Q34">
        <v>0.84928680128178169</v>
      </c>
      <c r="R34">
        <v>0.85091543387771662</v>
      </c>
      <c r="S34">
        <v>0.84047645101729762</v>
      </c>
      <c r="T34">
        <v>0.84459966637771511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1.107589116784722</v>
      </c>
      <c r="AD34">
        <v>1.1345540975912234</v>
      </c>
      <c r="AE34">
        <v>1.1505393222914757</v>
      </c>
      <c r="AF34">
        <v>1.1398165905295543</v>
      </c>
      <c r="AG34">
        <v>1.1376695763152216</v>
      </c>
      <c r="AH34">
        <v>1.144378220807849</v>
      </c>
      <c r="AI34">
        <v>1.1264769889349122</v>
      </c>
      <c r="AJ34">
        <v>1.1314977068122334</v>
      </c>
      <c r="AK34">
        <v>1.1290552167284826</v>
      </c>
      <c r="AL34">
        <v>1.1335960349107033</v>
      </c>
      <c r="AM34">
        <v>1.1254346825887145</v>
      </c>
      <c r="AN34">
        <v>1.1331084433601379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1.4074671622385617</v>
      </c>
      <c r="AY34">
        <v>1.427842770168825</v>
      </c>
      <c r="AZ34">
        <v>1.4298167463010412</v>
      </c>
      <c r="BA34">
        <v>1.4257244964324758</v>
      </c>
      <c r="BB34">
        <v>1.4214775688279382</v>
      </c>
      <c r="BC34">
        <v>1.4139982834534552</v>
      </c>
      <c r="BD34">
        <v>1.4153166734539091</v>
      </c>
      <c r="BE34">
        <v>1.4156900364082901</v>
      </c>
      <c r="BF34">
        <v>1.4145518719077159</v>
      </c>
      <c r="BG34">
        <v>1.4218878483958288</v>
      </c>
      <c r="BH34">
        <v>1.4109780593125099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1.6983446658657406</v>
      </c>
      <c r="BT34">
        <v>1.7077714982492376</v>
      </c>
      <c r="BU34">
        <v>1.7190237222570297</v>
      </c>
      <c r="BV34">
        <v>1.7175890290564217</v>
      </c>
      <c r="BW34">
        <v>1.6912622128847352</v>
      </c>
      <c r="BX34">
        <v>1.6925379425539535</v>
      </c>
      <c r="BY34">
        <v>1.6968995327825571</v>
      </c>
      <c r="BZ34">
        <v>1.6893301249325587</v>
      </c>
      <c r="CA34">
        <v>1.6876631335262602</v>
      </c>
      <c r="CB34">
        <v>1.6999984984227934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1.9462298711450063</v>
      </c>
      <c r="CO34">
        <v>1.988705963907673</v>
      </c>
      <c r="CP34">
        <v>1.9959715759904209</v>
      </c>
      <c r="CQ34">
        <v>1.9735624297110206</v>
      </c>
      <c r="CR34">
        <v>1.9784913682139018</v>
      </c>
      <c r="CS34">
        <v>1.9676497957103385</v>
      </c>
      <c r="CT34">
        <v>1.9742482890595037</v>
      </c>
      <c r="CU34">
        <v>1.984790595005488</v>
      </c>
      <c r="CV34">
        <v>1.9808794783991894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2.2565532357634939</v>
      </c>
      <c r="DJ34">
        <v>2.2892323562081942</v>
      </c>
      <c r="DK34">
        <v>2.2606183091077581</v>
      </c>
      <c r="DL34">
        <v>2.2521239698572693</v>
      </c>
      <c r="DM34">
        <v>2.2762298495259485</v>
      </c>
      <c r="DN34">
        <v>2.2565886708369458</v>
      </c>
      <c r="DO34">
        <v>2.2660020210995246</v>
      </c>
      <c r="DP34">
        <v>2.2599814006730559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2.5569585130033659</v>
      </c>
      <c r="EE34">
        <v>2.5416015461361847</v>
      </c>
      <c r="EF34">
        <v>2.5454525692410668</v>
      </c>
      <c r="EG34">
        <v>2.5573176559773025</v>
      </c>
      <c r="EH34">
        <v>2.5650541610130744</v>
      </c>
      <c r="EI34">
        <v>2.533003169788127</v>
      </c>
      <c r="EJ34">
        <v>2.5454556704978097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2.9055531066154345</v>
      </c>
      <c r="EY34">
        <v>2.752858918271385</v>
      </c>
      <c r="EZ34">
        <v>2.8247658970808764</v>
      </c>
      <c r="FA34">
        <v>2.8063170847010284</v>
      </c>
      <c r="FB34">
        <v>2.8148182824785133</v>
      </c>
      <c r="FC34">
        <v>2.8267073075862208</v>
      </c>
      <c r="FD34">
        <v>2.8210629909243026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2.9470409293254725</v>
      </c>
      <c r="FU34">
        <v>3.1092096188978631</v>
      </c>
      <c r="FV34">
        <v>3.1134418734222411</v>
      </c>
      <c r="FW34">
        <v>3.1143969419551443</v>
      </c>
      <c r="FX34">
        <v>3.1181475331529604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2.2479312191861407</v>
      </c>
      <c r="GO34">
        <v>3.2508062995619169</v>
      </c>
      <c r="GP34">
        <v>3.3763654827031688</v>
      </c>
      <c r="GQ34">
        <v>3.4002031050992687</v>
      </c>
      <c r="GR34">
        <v>3.3878041039629854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3.5348685090002094</v>
      </c>
      <c r="HL34">
        <v>3.6567843137994034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 s="102" t="s">
        <v>61</v>
      </c>
      <c r="LJ34" s="102"/>
      <c r="LK34">
        <v>8</v>
      </c>
      <c r="LL34" s="86">
        <v>0.4</v>
      </c>
      <c r="LM34">
        <f t="shared" ref="LM34:MF34" si="25">EK$93</f>
        <v>0</v>
      </c>
      <c r="LN34">
        <f t="shared" si="25"/>
        <v>0</v>
      </c>
      <c r="LO34">
        <f t="shared" si="25"/>
        <v>0</v>
      </c>
      <c r="LP34">
        <f t="shared" si="25"/>
        <v>0</v>
      </c>
      <c r="LQ34">
        <f t="shared" si="25"/>
        <v>0</v>
      </c>
      <c r="LR34">
        <f t="shared" si="25"/>
        <v>0</v>
      </c>
      <c r="LS34">
        <f t="shared" si="25"/>
        <v>0</v>
      </c>
      <c r="LT34">
        <f t="shared" si="25"/>
        <v>0</v>
      </c>
      <c r="LU34">
        <f t="shared" si="25"/>
        <v>0</v>
      </c>
      <c r="LV34">
        <f t="shared" si="25"/>
        <v>0</v>
      </c>
      <c r="LW34">
        <f t="shared" si="25"/>
        <v>0</v>
      </c>
      <c r="LX34">
        <f t="shared" si="25"/>
        <v>0</v>
      </c>
      <c r="LY34">
        <f t="shared" si="25"/>
        <v>0</v>
      </c>
      <c r="LZ34">
        <f t="shared" si="25"/>
        <v>0</v>
      </c>
      <c r="MA34">
        <f t="shared" si="25"/>
        <v>0</v>
      </c>
      <c r="MB34">
        <f t="shared" si="25"/>
        <v>0</v>
      </c>
      <c r="MC34">
        <f t="shared" si="25"/>
        <v>0</v>
      </c>
      <c r="MD34">
        <f t="shared" si="25"/>
        <v>0</v>
      </c>
      <c r="ME34">
        <f t="shared" si="25"/>
        <v>0</v>
      </c>
      <c r="MF34">
        <f t="shared" si="25"/>
        <v>0</v>
      </c>
      <c r="MH34">
        <f t="shared" si="20"/>
        <v>0.12064219999999999</v>
      </c>
      <c r="MI34" s="86">
        <v>0.4</v>
      </c>
      <c r="MJ34">
        <f>0.94*LX34+0.06*LY34</f>
        <v>0</v>
      </c>
      <c r="QS34"/>
      <c r="QT34"/>
    </row>
    <row r="35" spans="1:462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 s="102" t="s">
        <v>63</v>
      </c>
      <c r="LJ35" s="102"/>
      <c r="LK35">
        <v>9</v>
      </c>
      <c r="LL35" s="86">
        <v>0.45</v>
      </c>
      <c r="LM35">
        <f t="shared" ref="LM35:MF35" si="26">FE$93</f>
        <v>0</v>
      </c>
      <c r="LN35">
        <f t="shared" si="26"/>
        <v>0</v>
      </c>
      <c r="LO35">
        <f t="shared" si="26"/>
        <v>0</v>
      </c>
      <c r="LP35">
        <f t="shared" si="26"/>
        <v>0</v>
      </c>
      <c r="LQ35">
        <f t="shared" si="26"/>
        <v>0</v>
      </c>
      <c r="LR35">
        <f t="shared" si="26"/>
        <v>0</v>
      </c>
      <c r="LS35">
        <f t="shared" si="26"/>
        <v>0</v>
      </c>
      <c r="LT35">
        <f t="shared" si="26"/>
        <v>0</v>
      </c>
      <c r="LU35">
        <f t="shared" si="26"/>
        <v>0</v>
      </c>
      <c r="LV35">
        <f t="shared" si="26"/>
        <v>0</v>
      </c>
      <c r="LW35">
        <f t="shared" si="26"/>
        <v>0</v>
      </c>
      <c r="LX35">
        <f t="shared" si="26"/>
        <v>0</v>
      </c>
      <c r="LY35">
        <f t="shared" si="26"/>
        <v>0</v>
      </c>
      <c r="LZ35">
        <f t="shared" si="26"/>
        <v>0</v>
      </c>
      <c r="MA35">
        <f t="shared" si="26"/>
        <v>0</v>
      </c>
      <c r="MB35">
        <f t="shared" si="26"/>
        <v>0</v>
      </c>
      <c r="MC35">
        <f t="shared" si="26"/>
        <v>0</v>
      </c>
      <c r="MD35">
        <f t="shared" si="26"/>
        <v>0</v>
      </c>
      <c r="ME35">
        <f t="shared" si="26"/>
        <v>0</v>
      </c>
      <c r="MF35">
        <f t="shared" si="26"/>
        <v>0</v>
      </c>
      <c r="MH35">
        <f t="shared" si="20"/>
        <v>0.1246516</v>
      </c>
      <c r="MI35" s="86">
        <v>0.45</v>
      </c>
      <c r="MJ35">
        <f>0.67*LX35+0.33*LY35</f>
        <v>0</v>
      </c>
      <c r="MU35" s="106"/>
      <c r="MV35" s="106"/>
      <c r="MW35" s="106"/>
      <c r="MX35" s="106"/>
      <c r="MY35" s="106"/>
      <c r="MZ35" s="106"/>
      <c r="NA35" s="106"/>
      <c r="NB35" s="106"/>
      <c r="NC35" s="106"/>
      <c r="ND35" s="106"/>
      <c r="NE35" s="106"/>
      <c r="NF35" s="106"/>
      <c r="NG35" s="106"/>
      <c r="NH35" s="106"/>
      <c r="NI35" s="106"/>
      <c r="QS35"/>
      <c r="QT35"/>
    </row>
    <row r="36" spans="1:462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 s="102" t="s">
        <v>65</v>
      </c>
      <c r="LJ36" s="102"/>
      <c r="LK36">
        <v>10</v>
      </c>
      <c r="LL36" s="86">
        <v>0.5</v>
      </c>
      <c r="LM36">
        <f t="shared" ref="LM36:MF36" si="27">FY$93</f>
        <v>0</v>
      </c>
      <c r="LN36">
        <f t="shared" si="27"/>
        <v>0</v>
      </c>
      <c r="LO36">
        <f t="shared" si="27"/>
        <v>0</v>
      </c>
      <c r="LP36">
        <f t="shared" si="27"/>
        <v>0</v>
      </c>
      <c r="LQ36">
        <f t="shared" si="27"/>
        <v>0</v>
      </c>
      <c r="LR36">
        <f t="shared" si="27"/>
        <v>0</v>
      </c>
      <c r="LS36">
        <f t="shared" si="27"/>
        <v>0</v>
      </c>
      <c r="LT36">
        <f t="shared" si="27"/>
        <v>0</v>
      </c>
      <c r="LU36">
        <f t="shared" si="27"/>
        <v>0</v>
      </c>
      <c r="LV36">
        <f t="shared" si="27"/>
        <v>0</v>
      </c>
      <c r="LW36">
        <f t="shared" si="27"/>
        <v>0</v>
      </c>
      <c r="LX36">
        <f t="shared" si="27"/>
        <v>0</v>
      </c>
      <c r="LY36">
        <f t="shared" si="27"/>
        <v>0</v>
      </c>
      <c r="LZ36">
        <f t="shared" si="27"/>
        <v>0</v>
      </c>
      <c r="MA36">
        <f t="shared" si="27"/>
        <v>0</v>
      </c>
      <c r="MB36">
        <f t="shared" si="27"/>
        <v>0</v>
      </c>
      <c r="MC36">
        <f t="shared" si="27"/>
        <v>0</v>
      </c>
      <c r="MD36">
        <f t="shared" si="27"/>
        <v>0</v>
      </c>
      <c r="ME36">
        <f t="shared" si="27"/>
        <v>0</v>
      </c>
      <c r="MF36">
        <f t="shared" si="27"/>
        <v>0</v>
      </c>
      <c r="MH36">
        <f t="shared" si="20"/>
        <v>0.128661</v>
      </c>
      <c r="MI36" s="86">
        <v>0.5</v>
      </c>
      <c r="MJ36">
        <f>0.41*LX36+0.59*LY36</f>
        <v>0</v>
      </c>
      <c r="MU36" s="106"/>
      <c r="MV36" s="106"/>
      <c r="MW36" s="106"/>
      <c r="MX36" s="106"/>
      <c r="MY36" s="106"/>
      <c r="MZ36" s="106"/>
      <c r="NA36" s="106"/>
      <c r="NB36" s="106"/>
      <c r="NC36" s="106"/>
      <c r="ND36" s="106"/>
      <c r="NE36" s="106"/>
      <c r="NF36" s="106"/>
      <c r="NG36" s="106"/>
      <c r="NH36" s="106"/>
      <c r="NI36" s="106"/>
      <c r="QS36"/>
      <c r="QT36"/>
    </row>
    <row r="37" spans="1:462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9.1567755380420444</v>
      </c>
      <c r="J37">
        <v>10.862475380228814</v>
      </c>
      <c r="K37">
        <v>12.288453360126264</v>
      </c>
      <c r="L37">
        <v>12.628004409420734</v>
      </c>
      <c r="M37">
        <v>12.687618153944301</v>
      </c>
      <c r="N37">
        <v>12.573959297543361</v>
      </c>
      <c r="O37">
        <v>12.700404466459393</v>
      </c>
      <c r="P37">
        <v>12.554510552750406</v>
      </c>
      <c r="Q37">
        <v>12.590349595966622</v>
      </c>
      <c r="R37">
        <v>12.597651908025265</v>
      </c>
      <c r="S37">
        <v>12.610094451910166</v>
      </c>
      <c r="T37">
        <v>12.514825640032932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11.339682414350531</v>
      </c>
      <c r="AD37">
        <v>13.314391545827569</v>
      </c>
      <c r="AE37">
        <v>14.878473982220306</v>
      </c>
      <c r="AF37">
        <v>14.769957810994496</v>
      </c>
      <c r="AG37">
        <v>14.752948325766809</v>
      </c>
      <c r="AH37">
        <v>14.954904912379407</v>
      </c>
      <c r="AI37">
        <v>14.640373989731362</v>
      </c>
      <c r="AJ37">
        <v>14.665666785816386</v>
      </c>
      <c r="AK37">
        <v>14.656414441084099</v>
      </c>
      <c r="AL37">
        <v>14.602940373269044</v>
      </c>
      <c r="AM37">
        <v>14.639885064229459</v>
      </c>
      <c r="AN37">
        <v>14.74734407920182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13.791131952640075</v>
      </c>
      <c r="AY37">
        <v>15.794064915157955</v>
      </c>
      <c r="AZ37">
        <v>16.577575265198803</v>
      </c>
      <c r="BA37">
        <v>16.93927305737045</v>
      </c>
      <c r="BB37">
        <v>16.998794131560327</v>
      </c>
      <c r="BC37">
        <v>16.754461264641385</v>
      </c>
      <c r="BD37">
        <v>16.677179816328707</v>
      </c>
      <c r="BE37">
        <v>16.704448841123263</v>
      </c>
      <c r="BF37">
        <v>16.676448605398356</v>
      </c>
      <c r="BG37">
        <v>16.825461983352664</v>
      </c>
      <c r="BH37">
        <v>16.723130542704777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15.590228898012285</v>
      </c>
      <c r="BT37">
        <v>17.839813782822219</v>
      </c>
      <c r="BU37">
        <v>19.097521267492162</v>
      </c>
      <c r="BV37">
        <v>19.08525347594308</v>
      </c>
      <c r="BW37">
        <v>18.78708394329605</v>
      </c>
      <c r="BX37">
        <v>18.932034180441054</v>
      </c>
      <c r="BY37">
        <v>18.672484797598791</v>
      </c>
      <c r="BZ37">
        <v>18.811368154472301</v>
      </c>
      <c r="CA37">
        <v>18.690030565292769</v>
      </c>
      <c r="CB37">
        <v>18.712287165492377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17.813407538308098</v>
      </c>
      <c r="CO37">
        <v>19.713191193009191</v>
      </c>
      <c r="CP37">
        <v>20.750584417763331</v>
      </c>
      <c r="CQ37">
        <v>20.794955597627752</v>
      </c>
      <c r="CR37">
        <v>20.784671819685016</v>
      </c>
      <c r="CS37">
        <v>20.867555183004072</v>
      </c>
      <c r="CT37">
        <v>20.781422129175077</v>
      </c>
      <c r="CU37">
        <v>20.692785745541638</v>
      </c>
      <c r="CV37">
        <v>20.650519374385862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19.069099890212499</v>
      </c>
      <c r="DJ37">
        <v>21.178141269826998</v>
      </c>
      <c r="DK37">
        <v>22.507916928855682</v>
      </c>
      <c r="DL37">
        <v>22.611406532904176</v>
      </c>
      <c r="DM37">
        <v>22.390759432175617</v>
      </c>
      <c r="DN37">
        <v>22.965178759405493</v>
      </c>
      <c r="DO37">
        <v>22.919359210562664</v>
      </c>
      <c r="DP37">
        <v>22.700244555158342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21.468905713922865</v>
      </c>
      <c r="EE37">
        <v>23.293996154750978</v>
      </c>
      <c r="EF37">
        <v>24.525493551557865</v>
      </c>
      <c r="EG37">
        <v>24.530510921332223</v>
      </c>
      <c r="EH37">
        <v>24.719977057220024</v>
      </c>
      <c r="EI37">
        <v>24.983212730228864</v>
      </c>
      <c r="EJ37">
        <v>25.110289714394803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20.470226339946016</v>
      </c>
      <c r="EY37">
        <v>22.573035815406811</v>
      </c>
      <c r="EZ37">
        <v>25.090129338010115</v>
      </c>
      <c r="FA37">
        <v>26.136915850453001</v>
      </c>
      <c r="FB37">
        <v>26.610649808621538</v>
      </c>
      <c r="FC37">
        <v>26.903706473889887</v>
      </c>
      <c r="FD37">
        <v>26.50842873358032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25.061411563914774</v>
      </c>
      <c r="FU37">
        <v>27.13672519012334</v>
      </c>
      <c r="FV37">
        <v>28.366522317562179</v>
      </c>
      <c r="FW37">
        <v>28.147463824384761</v>
      </c>
      <c r="FX37">
        <v>29.020556230147896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17.067858489378519</v>
      </c>
      <c r="GO37">
        <v>25.419215633650676</v>
      </c>
      <c r="GP37">
        <v>29.021269060801931</v>
      </c>
      <c r="GQ37">
        <v>30.035753561930889</v>
      </c>
      <c r="GR37">
        <v>30.464426473182485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27.266074206944594</v>
      </c>
      <c r="HL37">
        <v>30.685523199215474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 s="102" t="s">
        <v>67</v>
      </c>
      <c r="LJ37" s="102"/>
      <c r="LK37">
        <v>11</v>
      </c>
      <c r="LL37" s="86">
        <v>0.55000000000000004</v>
      </c>
      <c r="LM37">
        <f t="shared" ref="LM37:MF37" si="28">GS$93</f>
        <v>0</v>
      </c>
      <c r="LN37">
        <f t="shared" si="28"/>
        <v>0</v>
      </c>
      <c r="LO37">
        <f t="shared" si="28"/>
        <v>0</v>
      </c>
      <c r="LP37">
        <f t="shared" si="28"/>
        <v>0</v>
      </c>
      <c r="LQ37">
        <f t="shared" si="28"/>
        <v>0</v>
      </c>
      <c r="LR37">
        <f t="shared" si="28"/>
        <v>0</v>
      </c>
      <c r="LS37">
        <f t="shared" si="28"/>
        <v>0</v>
      </c>
      <c r="LT37">
        <f t="shared" si="28"/>
        <v>0</v>
      </c>
      <c r="LU37">
        <f t="shared" si="28"/>
        <v>0</v>
      </c>
      <c r="LV37">
        <f t="shared" si="28"/>
        <v>0</v>
      </c>
      <c r="LW37">
        <f t="shared" si="28"/>
        <v>0</v>
      </c>
      <c r="LX37">
        <f t="shared" si="28"/>
        <v>0</v>
      </c>
      <c r="LY37">
        <f t="shared" si="28"/>
        <v>0</v>
      </c>
      <c r="LZ37">
        <f t="shared" si="28"/>
        <v>0</v>
      </c>
      <c r="MA37">
        <f t="shared" si="28"/>
        <v>0</v>
      </c>
      <c r="MB37">
        <f t="shared" si="28"/>
        <v>0</v>
      </c>
      <c r="MC37">
        <f t="shared" si="28"/>
        <v>0</v>
      </c>
      <c r="MD37">
        <f t="shared" si="28"/>
        <v>0</v>
      </c>
      <c r="ME37">
        <f t="shared" si="28"/>
        <v>0</v>
      </c>
      <c r="MF37">
        <f t="shared" si="28"/>
        <v>0</v>
      </c>
      <c r="MH37">
        <f t="shared" si="20"/>
        <v>0.13267039999999999</v>
      </c>
      <c r="MI37" s="86">
        <v>0.55000000000000004</v>
      </c>
      <c r="MJ37">
        <f>0.13*LX37+0.87*LY37</f>
        <v>0</v>
      </c>
      <c r="QS37"/>
      <c r="QT37"/>
    </row>
    <row r="38" spans="1:462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2.9645631816002687</v>
      </c>
      <c r="J38">
        <v>1.5806090173779166</v>
      </c>
      <c r="K38">
        <v>0.41612169363731616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2.1000075749352596</v>
      </c>
      <c r="AD38">
        <v>1.183548659969569</v>
      </c>
      <c r="AE38">
        <v>6.8464730458242293E-2</v>
      </c>
      <c r="AF38">
        <v>0</v>
      </c>
      <c r="AG38">
        <v>1.1160521010686311E-3</v>
      </c>
      <c r="AH38">
        <v>0</v>
      </c>
      <c r="AI38">
        <v>0</v>
      </c>
      <c r="AJ38">
        <v>3.4442616606643038E-3</v>
      </c>
      <c r="AK38">
        <v>0</v>
      </c>
      <c r="AL38">
        <v>0</v>
      </c>
      <c r="AM38">
        <v>1.6321788738703003E-3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2.2831144086494337</v>
      </c>
      <c r="AY38">
        <v>0.66491097507824026</v>
      </c>
      <c r="AZ38">
        <v>6.9409923934080353E-2</v>
      </c>
      <c r="BA38">
        <v>3.3542790529673804E-3</v>
      </c>
      <c r="BB38">
        <v>8.8234931059001584E-3</v>
      </c>
      <c r="BC38">
        <v>2.4789026778427266E-2</v>
      </c>
      <c r="BD38">
        <v>2.1214445282246572E-2</v>
      </c>
      <c r="BE38">
        <v>1.0222654842174052E-2</v>
      </c>
      <c r="BF38">
        <v>7.575122347548066E-3</v>
      </c>
      <c r="BG38">
        <v>1.3110709542078049E-2</v>
      </c>
      <c r="BH38">
        <v>5.561903991906723E-4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2.2879476996601462</v>
      </c>
      <c r="BT38">
        <v>0.76520921711307344</v>
      </c>
      <c r="BU38">
        <v>8.3111065373921406E-2</v>
      </c>
      <c r="BV38">
        <v>2.3340935716083866E-2</v>
      </c>
      <c r="BW38">
        <v>3.1069540779464968E-2</v>
      </c>
      <c r="BX38">
        <v>3.9987020931730233E-2</v>
      </c>
      <c r="BY38">
        <v>8.7491010426615029E-2</v>
      </c>
      <c r="BZ38">
        <v>5.251878862582738E-2</v>
      </c>
      <c r="CA38">
        <v>8.7306211149839733E-2</v>
      </c>
      <c r="CB38">
        <v>6.3783605774024532E-2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2.2799157940169317</v>
      </c>
      <c r="CO38">
        <v>0.76098100126052437</v>
      </c>
      <c r="CP38">
        <v>0.14397613414792035</v>
      </c>
      <c r="CQ38">
        <v>0.13682683501180395</v>
      </c>
      <c r="CR38">
        <v>8.405730619802522E-2</v>
      </c>
      <c r="CS38">
        <v>9.700808398436693E-2</v>
      </c>
      <c r="CT38">
        <v>0.13275360857221091</v>
      </c>
      <c r="CU38">
        <v>0.14517804124690725</v>
      </c>
      <c r="CV38">
        <v>0.2061488001647995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3.0130552464417595</v>
      </c>
      <c r="DJ38">
        <v>1.3123254931667121</v>
      </c>
      <c r="DK38">
        <v>0.27142187042025789</v>
      </c>
      <c r="DL38">
        <v>0.23413785686083302</v>
      </c>
      <c r="DM38">
        <v>0.27758455732611054</v>
      </c>
      <c r="DN38">
        <v>0.14435022428702543</v>
      </c>
      <c r="DO38">
        <v>0.16795862924307262</v>
      </c>
      <c r="DP38">
        <v>0.27563794130757302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1.9366844641145866</v>
      </c>
      <c r="EE38">
        <v>0.85021604265584227</v>
      </c>
      <c r="EF38">
        <v>0.2654995032692089</v>
      </c>
      <c r="EG38">
        <v>0.42721055939627095</v>
      </c>
      <c r="EH38">
        <v>0.3788846620408971</v>
      </c>
      <c r="EI38">
        <v>0.24764146287285596</v>
      </c>
      <c r="EJ38">
        <v>0.24769332675461528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4.0092258958767291</v>
      </c>
      <c r="EY38">
        <v>2.3978752845076077</v>
      </c>
      <c r="EZ38">
        <v>0.86959050825401152</v>
      </c>
      <c r="FA38">
        <v>0.43351867316876991</v>
      </c>
      <c r="FB38">
        <v>0.52257440001675026</v>
      </c>
      <c r="FC38">
        <v>0.41364731606923399</v>
      </c>
      <c r="FD38">
        <v>0.45220739536282439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0.57298921972880767</v>
      </c>
      <c r="FU38">
        <v>0.88696026774637271</v>
      </c>
      <c r="FV38">
        <v>0.30807394964865353</v>
      </c>
      <c r="FW38">
        <v>0.70332015591940444</v>
      </c>
      <c r="FX38">
        <v>0.43756435235057306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1.2804285448060575</v>
      </c>
      <c r="GO38">
        <v>2.5316351356981879</v>
      </c>
      <c r="GP38">
        <v>1.2079072001421256</v>
      </c>
      <c r="GQ38">
        <v>0.38717332459022735</v>
      </c>
      <c r="GR38">
        <v>0.61431407345403033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2.1736058051819991</v>
      </c>
      <c r="HL38">
        <v>1.4676043087751152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 s="102" t="s">
        <v>69</v>
      </c>
      <c r="LJ38" s="102"/>
      <c r="LK38">
        <v>12</v>
      </c>
      <c r="LL38" s="86">
        <v>0.6</v>
      </c>
      <c r="LM38">
        <f t="shared" ref="LM38:MF38" si="29">HM$93</f>
        <v>0</v>
      </c>
      <c r="LN38">
        <f t="shared" si="29"/>
        <v>0</v>
      </c>
      <c r="LO38">
        <f t="shared" si="29"/>
        <v>0</v>
      </c>
      <c r="LP38">
        <f t="shared" si="29"/>
        <v>0</v>
      </c>
      <c r="LQ38">
        <f t="shared" si="29"/>
        <v>0</v>
      </c>
      <c r="LR38">
        <f t="shared" si="29"/>
        <v>0</v>
      </c>
      <c r="LS38">
        <f t="shared" si="29"/>
        <v>0</v>
      </c>
      <c r="LT38">
        <f t="shared" si="29"/>
        <v>0</v>
      </c>
      <c r="LU38">
        <f t="shared" si="29"/>
        <v>0</v>
      </c>
      <c r="LV38">
        <f t="shared" si="29"/>
        <v>0</v>
      </c>
      <c r="LW38">
        <f t="shared" si="29"/>
        <v>0</v>
      </c>
      <c r="LX38">
        <f t="shared" si="29"/>
        <v>0</v>
      </c>
      <c r="LY38">
        <f t="shared" si="29"/>
        <v>0</v>
      </c>
      <c r="LZ38">
        <f t="shared" si="29"/>
        <v>0</v>
      </c>
      <c r="MA38">
        <f t="shared" si="29"/>
        <v>0</v>
      </c>
      <c r="MB38">
        <f t="shared" si="29"/>
        <v>0</v>
      </c>
      <c r="MC38">
        <f t="shared" si="29"/>
        <v>0</v>
      </c>
      <c r="MD38">
        <f t="shared" si="29"/>
        <v>0</v>
      </c>
      <c r="ME38">
        <f t="shared" si="29"/>
        <v>0</v>
      </c>
      <c r="MF38">
        <f t="shared" si="29"/>
        <v>0</v>
      </c>
      <c r="MH38">
        <f t="shared" si="20"/>
        <v>0.13667979999999999</v>
      </c>
      <c r="MI38" s="86">
        <v>0.6</v>
      </c>
      <c r="MJ38">
        <f>0.87*LY38+0.13*LZ38</f>
        <v>0</v>
      </c>
      <c r="QS38"/>
      <c r="QT38"/>
    </row>
    <row r="39" spans="1:462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-4.7061131905209435E-31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-3.5575847584990774E-32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 s="102" t="s">
        <v>71</v>
      </c>
      <c r="LJ39" s="102"/>
      <c r="LK39">
        <v>13</v>
      </c>
      <c r="LL39" s="86">
        <v>0.65</v>
      </c>
      <c r="LM39">
        <f t="shared" ref="LM39:MF39" si="30">IG$93</f>
        <v>0</v>
      </c>
      <c r="LN39">
        <f t="shared" si="30"/>
        <v>0</v>
      </c>
      <c r="LO39">
        <f t="shared" si="30"/>
        <v>0</v>
      </c>
      <c r="LP39">
        <f t="shared" si="30"/>
        <v>0</v>
      </c>
      <c r="LQ39">
        <f t="shared" si="30"/>
        <v>0</v>
      </c>
      <c r="LR39">
        <f t="shared" si="30"/>
        <v>0</v>
      </c>
      <c r="LS39">
        <f t="shared" si="30"/>
        <v>0</v>
      </c>
      <c r="LT39">
        <f t="shared" si="30"/>
        <v>0</v>
      </c>
      <c r="LU39">
        <f t="shared" si="30"/>
        <v>0</v>
      </c>
      <c r="LV39">
        <f t="shared" si="30"/>
        <v>0</v>
      </c>
      <c r="LW39">
        <f t="shared" si="30"/>
        <v>0</v>
      </c>
      <c r="LX39">
        <f t="shared" si="30"/>
        <v>0</v>
      </c>
      <c r="LY39">
        <f t="shared" si="30"/>
        <v>0</v>
      </c>
      <c r="LZ39">
        <f t="shared" si="30"/>
        <v>0</v>
      </c>
      <c r="MA39">
        <f t="shared" si="30"/>
        <v>0</v>
      </c>
      <c r="MB39">
        <f t="shared" si="30"/>
        <v>0</v>
      </c>
      <c r="MC39">
        <f t="shared" si="30"/>
        <v>0</v>
      </c>
      <c r="MD39">
        <f t="shared" si="30"/>
        <v>0</v>
      </c>
      <c r="ME39">
        <f t="shared" si="30"/>
        <v>0</v>
      </c>
      <c r="MF39">
        <f t="shared" si="30"/>
        <v>0</v>
      </c>
      <c r="MH39">
        <f t="shared" si="20"/>
        <v>0.14068920000000001</v>
      </c>
      <c r="MI39" s="86">
        <v>0.65</v>
      </c>
      <c r="MJ39">
        <f>0.6*LY39+0.4*LZ39</f>
        <v>0</v>
      </c>
      <c r="MU39" s="105"/>
      <c r="MV39" s="105"/>
      <c r="MW39" s="105"/>
      <c r="MX39" s="105"/>
      <c r="MY39" s="105"/>
      <c r="MZ39" s="105"/>
      <c r="NA39" s="105"/>
      <c r="NB39" s="105"/>
      <c r="NC39" s="105"/>
      <c r="ND39" s="105"/>
      <c r="NE39" s="105"/>
      <c r="NF39" s="105"/>
      <c r="NG39" s="105"/>
      <c r="NH39" s="105"/>
      <c r="NI39" s="105"/>
      <c r="NJ39" s="105"/>
      <c r="NK39" s="105"/>
      <c r="NL39" s="105"/>
      <c r="NM39" s="105"/>
      <c r="QS39"/>
      <c r="QT39"/>
    </row>
    <row r="40" spans="1:462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 s="102" t="s">
        <v>73</v>
      </c>
      <c r="LJ40" s="102"/>
      <c r="LK40">
        <v>14</v>
      </c>
      <c r="LL40" s="86">
        <v>0.7</v>
      </c>
      <c r="LM40">
        <f t="shared" ref="LM40:MF40" si="31">JA$93</f>
        <v>0</v>
      </c>
      <c r="LN40">
        <f t="shared" si="31"/>
        <v>0</v>
      </c>
      <c r="LO40">
        <f t="shared" si="31"/>
        <v>0</v>
      </c>
      <c r="LP40">
        <f t="shared" si="31"/>
        <v>0</v>
      </c>
      <c r="LQ40">
        <f t="shared" si="31"/>
        <v>0</v>
      </c>
      <c r="LR40">
        <f t="shared" si="31"/>
        <v>0</v>
      </c>
      <c r="LS40">
        <f t="shared" si="31"/>
        <v>0</v>
      </c>
      <c r="LT40">
        <f t="shared" si="31"/>
        <v>0</v>
      </c>
      <c r="LU40">
        <f t="shared" si="31"/>
        <v>0</v>
      </c>
      <c r="LV40">
        <f t="shared" si="31"/>
        <v>0</v>
      </c>
      <c r="LW40">
        <f t="shared" si="31"/>
        <v>0</v>
      </c>
      <c r="LX40">
        <f t="shared" si="31"/>
        <v>0</v>
      </c>
      <c r="LY40">
        <f t="shared" si="31"/>
        <v>0</v>
      </c>
      <c r="LZ40">
        <f t="shared" si="31"/>
        <v>0</v>
      </c>
      <c r="MA40">
        <f t="shared" si="31"/>
        <v>0</v>
      </c>
      <c r="MB40">
        <f t="shared" si="31"/>
        <v>0</v>
      </c>
      <c r="MC40">
        <f t="shared" si="31"/>
        <v>0</v>
      </c>
      <c r="MD40">
        <f t="shared" si="31"/>
        <v>0</v>
      </c>
      <c r="ME40">
        <f t="shared" si="31"/>
        <v>0</v>
      </c>
      <c r="MF40">
        <f t="shared" si="31"/>
        <v>0</v>
      </c>
      <c r="MH40">
        <f t="shared" si="20"/>
        <v>0.14469860000000001</v>
      </c>
      <c r="MI40" s="86">
        <v>0.7</v>
      </c>
      <c r="MJ40">
        <f>0.33*LY40+0.67*LZ40</f>
        <v>0</v>
      </c>
      <c r="MU40" s="105"/>
      <c r="MV40" s="105"/>
      <c r="MW40" s="105"/>
      <c r="MX40" s="105"/>
      <c r="MY40" s="105"/>
      <c r="MZ40" s="105"/>
      <c r="NA40" s="105"/>
      <c r="NB40" s="105"/>
      <c r="NC40" s="105"/>
      <c r="ND40" s="105"/>
      <c r="NE40" s="105"/>
      <c r="NF40" s="105"/>
      <c r="NG40" s="105"/>
      <c r="NH40" s="105"/>
      <c r="NI40" s="105"/>
      <c r="NJ40" s="105"/>
      <c r="NK40" s="105"/>
      <c r="NL40" s="105"/>
      <c r="NM40" s="105"/>
      <c r="QS40"/>
      <c r="QT40"/>
    </row>
    <row r="41" spans="1:462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7.3923634131257572</v>
      </c>
      <c r="J41">
        <v>6.7816015554508953</v>
      </c>
      <c r="K41">
        <v>6.0954290762649812</v>
      </c>
      <c r="L41">
        <v>5.7064905928082101</v>
      </c>
      <c r="M41">
        <v>5.7328357168357478</v>
      </c>
      <c r="N41">
        <v>5.6778183987116426</v>
      </c>
      <c r="O41">
        <v>5.7501737909153601</v>
      </c>
      <c r="P41">
        <v>5.6762347279702041</v>
      </c>
      <c r="Q41">
        <v>5.6970570588570491</v>
      </c>
      <c r="R41">
        <v>5.6998952915546655</v>
      </c>
      <c r="S41">
        <v>5.7139119384483212</v>
      </c>
      <c r="T41">
        <v>5.662703320191846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7.6294076448180785</v>
      </c>
      <c r="AD41">
        <v>7.7021474015300404</v>
      </c>
      <c r="AE41">
        <v>6.7869142161436402</v>
      </c>
      <c r="AF41">
        <v>6.4615954943234861</v>
      </c>
      <c r="AG41">
        <v>6.457300052629396</v>
      </c>
      <c r="AH41">
        <v>6.5525579783598449</v>
      </c>
      <c r="AI41">
        <v>6.4068811840357736</v>
      </c>
      <c r="AJ41">
        <v>6.4218087128048627</v>
      </c>
      <c r="AK41">
        <v>6.4126728259294739</v>
      </c>
      <c r="AL41">
        <v>6.3835269370779457</v>
      </c>
      <c r="AM41">
        <v>6.4097185630304585</v>
      </c>
      <c r="AN41">
        <v>6.4571874339983379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9.0797414538136554</v>
      </c>
      <c r="AY41">
        <v>8.2689007154088507</v>
      </c>
      <c r="AZ41">
        <v>7.2363981965492519</v>
      </c>
      <c r="BA41">
        <v>7.2313563542160315</v>
      </c>
      <c r="BB41">
        <v>7.2692382780418576</v>
      </c>
      <c r="BC41">
        <v>7.1675439128791654</v>
      </c>
      <c r="BD41">
        <v>7.1300674997540181</v>
      </c>
      <c r="BE41">
        <v>7.126143477069883</v>
      </c>
      <c r="BF41">
        <v>7.1135503790416248</v>
      </c>
      <c r="BG41">
        <v>7.1876188312813012</v>
      </c>
      <c r="BH41">
        <v>7.1309550016954457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9.9791135644057025</v>
      </c>
      <c r="BT41">
        <v>9.4873257901569144</v>
      </c>
      <c r="BU41">
        <v>8.4206361479837071</v>
      </c>
      <c r="BV41">
        <v>8.005127848134503</v>
      </c>
      <c r="BW41">
        <v>7.8804034717572362</v>
      </c>
      <c r="BX41">
        <v>7.9584630599654451</v>
      </c>
      <c r="BY41">
        <v>7.8666077966462788</v>
      </c>
      <c r="BZ41">
        <v>7.9125685565825155</v>
      </c>
      <c r="CA41">
        <v>7.8860733037526938</v>
      </c>
      <c r="CB41">
        <v>7.864278954041743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10.926280150293721</v>
      </c>
      <c r="CO41">
        <v>10.299671741369046</v>
      </c>
      <c r="CP41">
        <v>9.0954118386246599</v>
      </c>
      <c r="CQ41">
        <v>8.7191832998125705</v>
      </c>
      <c r="CR41">
        <v>8.6040195582957164</v>
      </c>
      <c r="CS41">
        <v>8.6742144781634334</v>
      </c>
      <c r="CT41">
        <v>8.6621193224778565</v>
      </c>
      <c r="CU41">
        <v>8.6159619728666943</v>
      </c>
      <c r="CV41">
        <v>8.6562850218843757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11.995005986400164</v>
      </c>
      <c r="DJ41">
        <v>11.649986676256912</v>
      </c>
      <c r="DK41">
        <v>10.232390816935322</v>
      </c>
      <c r="DL41">
        <v>9.4278255839715275</v>
      </c>
      <c r="DM41">
        <v>9.2789568692928146</v>
      </c>
      <c r="DN41">
        <v>9.4463644683848162</v>
      </c>
      <c r="DO41">
        <v>9.4390173185304693</v>
      </c>
      <c r="DP41">
        <v>9.4365181196942576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12.242654293412775</v>
      </c>
      <c r="EE41">
        <v>12.532795363959544</v>
      </c>
      <c r="EF41">
        <v>11.534193521608907</v>
      </c>
      <c r="EG41">
        <v>10.347541583389734</v>
      </c>
      <c r="EH41">
        <v>10.24906853884495</v>
      </c>
      <c r="EI41">
        <v>10.273094906070863</v>
      </c>
      <c r="EJ41">
        <v>10.320425194595458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12.049911162081006</v>
      </c>
      <c r="EY41">
        <v>12.986200048533519</v>
      </c>
      <c r="EZ41">
        <v>13.378755957043046</v>
      </c>
      <c r="FA41">
        <v>12.653032545333064</v>
      </c>
      <c r="FB41">
        <v>11.510182640251379</v>
      </c>
      <c r="FC41">
        <v>11.105963798273633</v>
      </c>
      <c r="FD41">
        <v>10.934531142461998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12.854602398826676</v>
      </c>
      <c r="FU41">
        <v>14.458827084527391</v>
      </c>
      <c r="FV41">
        <v>14.038277347347996</v>
      </c>
      <c r="FW41">
        <v>12.357713469113223</v>
      </c>
      <c r="FX41">
        <v>12.018912410578263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9.3764506223102106</v>
      </c>
      <c r="GO41">
        <v>14.072437022494944</v>
      </c>
      <c r="GP41">
        <v>15.741242828720575</v>
      </c>
      <c r="GQ41">
        <v>15.091124748789415</v>
      </c>
      <c r="GR41">
        <v>13.586867143897367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14.86840001807915</v>
      </c>
      <c r="HL41">
        <v>16.533751990893432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 s="102" t="s">
        <v>74</v>
      </c>
      <c r="LJ41" s="102"/>
      <c r="LK41">
        <v>15</v>
      </c>
      <c r="LL41" s="86">
        <v>0.75</v>
      </c>
      <c r="LM41">
        <f t="shared" ref="LM41:MF41" si="32">JU$93</f>
        <v>0</v>
      </c>
      <c r="LN41">
        <f t="shared" si="32"/>
        <v>0</v>
      </c>
      <c r="LO41">
        <f t="shared" si="32"/>
        <v>0</v>
      </c>
      <c r="LP41">
        <f t="shared" si="32"/>
        <v>0</v>
      </c>
      <c r="LQ41">
        <f t="shared" si="32"/>
        <v>0</v>
      </c>
      <c r="LR41">
        <f t="shared" si="32"/>
        <v>0</v>
      </c>
      <c r="LS41">
        <f t="shared" si="32"/>
        <v>0</v>
      </c>
      <c r="LT41">
        <f t="shared" si="32"/>
        <v>0</v>
      </c>
      <c r="LU41">
        <f t="shared" si="32"/>
        <v>0</v>
      </c>
      <c r="LV41">
        <f t="shared" si="32"/>
        <v>0</v>
      </c>
      <c r="LW41">
        <f t="shared" si="32"/>
        <v>0</v>
      </c>
      <c r="LX41">
        <f t="shared" si="32"/>
        <v>0</v>
      </c>
      <c r="LY41">
        <f t="shared" si="32"/>
        <v>0</v>
      </c>
      <c r="LZ41">
        <f t="shared" si="32"/>
        <v>0</v>
      </c>
      <c r="MA41">
        <f t="shared" si="32"/>
        <v>0</v>
      </c>
      <c r="MB41">
        <f t="shared" si="32"/>
        <v>0</v>
      </c>
      <c r="MC41">
        <f t="shared" si="32"/>
        <v>0</v>
      </c>
      <c r="MD41">
        <f t="shared" si="32"/>
        <v>0</v>
      </c>
      <c r="ME41">
        <f t="shared" si="32"/>
        <v>0</v>
      </c>
      <c r="MF41">
        <f t="shared" si="32"/>
        <v>0</v>
      </c>
      <c r="MH41">
        <f t="shared" si="20"/>
        <v>0.14870800000000001</v>
      </c>
      <c r="MI41" s="86">
        <v>0.75</v>
      </c>
      <c r="MJ41">
        <f>0.07*LY41+0.93*LZ41</f>
        <v>0</v>
      </c>
      <c r="QS41"/>
      <c r="QT41"/>
    </row>
    <row r="42" spans="1:462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4.63157265974605</v>
      </c>
      <c r="J42">
        <v>5.559713383684695</v>
      </c>
      <c r="K42">
        <v>6.5037831038053877</v>
      </c>
      <c r="L42">
        <v>6.8169725396857892</v>
      </c>
      <c r="M42">
        <v>6.8484488113177058</v>
      </c>
      <c r="N42">
        <v>6.790127343228594</v>
      </c>
      <c r="O42">
        <v>6.8469245796821268</v>
      </c>
      <c r="P42">
        <v>6.7743456404055618</v>
      </c>
      <c r="Q42">
        <v>6.7909665141774074</v>
      </c>
      <c r="R42">
        <v>6.795429507033778</v>
      </c>
      <c r="S42">
        <v>6.7953732895964984</v>
      </c>
      <c r="T42">
        <v>6.7504476201009833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5.6113122982666344</v>
      </c>
      <c r="AD42">
        <v>6.5895901002171389</v>
      </c>
      <c r="AE42">
        <v>7.952843097260641</v>
      </c>
      <c r="AF42">
        <v>8.1000823616878215</v>
      </c>
      <c r="AG42">
        <v>8.0896744730201462</v>
      </c>
      <c r="AH42">
        <v>8.1945205418819018</v>
      </c>
      <c r="AI42">
        <v>8.0271038909427972</v>
      </c>
      <c r="AJ42">
        <v>8.0415559507769903</v>
      </c>
      <c r="AK42">
        <v>8.0368153643796969</v>
      </c>
      <c r="AL42">
        <v>8.0124190350698488</v>
      </c>
      <c r="AM42">
        <v>8.0258822129323875</v>
      </c>
      <c r="AN42">
        <v>8.0838363839737859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6.6912068881761169</v>
      </c>
      <c r="AY42">
        <v>7.8787722235145283</v>
      </c>
      <c r="AZ42">
        <v>9.0955063350842043</v>
      </c>
      <c r="BA42">
        <v>9.3996505223587583</v>
      </c>
      <c r="BB42">
        <v>9.4271197226654859</v>
      </c>
      <c r="BC42">
        <v>9.2999647814128235</v>
      </c>
      <c r="BD42">
        <v>9.2600417306290748</v>
      </c>
      <c r="BE42">
        <v>9.2765790017856116</v>
      </c>
      <c r="BF42">
        <v>9.2608059527242084</v>
      </c>
      <c r="BG42">
        <v>9.339523206622335</v>
      </c>
      <c r="BH42">
        <v>9.2828114093877208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7.4934543704160079</v>
      </c>
      <c r="BT42">
        <v>8.7025865707849057</v>
      </c>
      <c r="BU42">
        <v>10.343352957801644</v>
      </c>
      <c r="BV42">
        <v>10.689026318756225</v>
      </c>
      <c r="BW42">
        <v>10.525269774499957</v>
      </c>
      <c r="BX42">
        <v>10.599244411929552</v>
      </c>
      <c r="BY42">
        <v>10.473889627810612</v>
      </c>
      <c r="BZ42">
        <v>10.536854567716457</v>
      </c>
      <c r="CA42">
        <v>10.475497416685402</v>
      </c>
      <c r="CB42">
        <v>10.494230190828675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8.6745580836804042</v>
      </c>
      <c r="CO42">
        <v>9.6598905063884661</v>
      </c>
      <c r="CP42">
        <v>11.276659619238039</v>
      </c>
      <c r="CQ42">
        <v>11.698976836692639</v>
      </c>
      <c r="CR42">
        <v>11.742332343725247</v>
      </c>
      <c r="CS42">
        <v>11.774017553460967</v>
      </c>
      <c r="CT42">
        <v>11.734304525400043</v>
      </c>
      <c r="CU42">
        <v>11.698934305022522</v>
      </c>
      <c r="CV42">
        <v>11.675662446693508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9.4742374477145255</v>
      </c>
      <c r="DJ42">
        <v>10.218588049381232</v>
      </c>
      <c r="DK42">
        <v>11.937515879279044</v>
      </c>
      <c r="DL42">
        <v>12.79623139824445</v>
      </c>
      <c r="DM42">
        <v>12.760585515416754</v>
      </c>
      <c r="DN42">
        <v>13.040236579125315</v>
      </c>
      <c r="DO42">
        <v>13.023596560085963</v>
      </c>
      <c r="DP42">
        <v>12.909694366943299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10.453675983096582</v>
      </c>
      <c r="EE42">
        <v>10.885362708192286</v>
      </c>
      <c r="EF42">
        <v>12.54111209759343</v>
      </c>
      <c r="EG42">
        <v>13.876424610785243</v>
      </c>
      <c r="EH42">
        <v>14.114970553880182</v>
      </c>
      <c r="EI42">
        <v>14.228917249171122</v>
      </c>
      <c r="EJ42">
        <v>14.310930737258612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11.641999999999999</v>
      </c>
      <c r="EY42">
        <v>11.1197577910752</v>
      </c>
      <c r="EZ42">
        <v>11.750749672631505</v>
      </c>
      <c r="FA42">
        <v>13.093009811762663</v>
      </c>
      <c r="FB42">
        <v>14.795751583261906</v>
      </c>
      <c r="FC42">
        <v>15.381086724059422</v>
      </c>
      <c r="FD42">
        <v>15.181518441724652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11.893245429239</v>
      </c>
      <c r="FU42">
        <v>12.632786880364023</v>
      </c>
      <c r="FV42">
        <v>13.714939038075475</v>
      </c>
      <c r="FW42">
        <v>15.551606591341322</v>
      </c>
      <c r="FX42">
        <v>16.497879047667237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8.3029669979517102</v>
      </c>
      <c r="GO42">
        <v>12.803240603922003</v>
      </c>
      <c r="GP42">
        <v>13.444199725656373</v>
      </c>
      <c r="GQ42">
        <v>14.300055931595443</v>
      </c>
      <c r="GR42">
        <v>16.462028814747491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13.362368714666466</v>
      </c>
      <c r="HL42">
        <v>14.466463634546612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 s="102" t="s">
        <v>76</v>
      </c>
      <c r="LJ42" s="102"/>
      <c r="LK42">
        <v>16</v>
      </c>
      <c r="LL42" s="86">
        <v>0.8</v>
      </c>
      <c r="LM42">
        <f t="shared" ref="LM42:MF42" si="33">KO$93</f>
        <v>0</v>
      </c>
      <c r="LN42">
        <f t="shared" si="33"/>
        <v>0</v>
      </c>
      <c r="LO42">
        <f t="shared" si="33"/>
        <v>0</v>
      </c>
      <c r="LP42">
        <f t="shared" si="33"/>
        <v>0</v>
      </c>
      <c r="LQ42">
        <f t="shared" si="33"/>
        <v>0</v>
      </c>
      <c r="LR42">
        <f t="shared" si="33"/>
        <v>0</v>
      </c>
      <c r="LS42">
        <f t="shared" si="33"/>
        <v>0</v>
      </c>
      <c r="LT42">
        <f t="shared" si="33"/>
        <v>0</v>
      </c>
      <c r="LU42">
        <f t="shared" si="33"/>
        <v>0</v>
      </c>
      <c r="LV42">
        <f t="shared" si="33"/>
        <v>0</v>
      </c>
      <c r="LW42">
        <f t="shared" si="33"/>
        <v>0</v>
      </c>
      <c r="LX42">
        <f t="shared" si="33"/>
        <v>0</v>
      </c>
      <c r="LY42">
        <f t="shared" si="33"/>
        <v>0</v>
      </c>
      <c r="LZ42">
        <f t="shared" si="33"/>
        <v>0</v>
      </c>
      <c r="MA42">
        <f t="shared" si="33"/>
        <v>0</v>
      </c>
      <c r="MB42">
        <f t="shared" si="33"/>
        <v>0</v>
      </c>
      <c r="MC42">
        <f t="shared" si="33"/>
        <v>0</v>
      </c>
      <c r="MD42">
        <f t="shared" si="33"/>
        <v>0</v>
      </c>
      <c r="ME42">
        <f t="shared" si="33"/>
        <v>0</v>
      </c>
      <c r="MF42">
        <f t="shared" si="33"/>
        <v>0</v>
      </c>
      <c r="MH42">
        <f t="shared" si="20"/>
        <v>0.1527174</v>
      </c>
      <c r="MI42" s="86">
        <v>0.8</v>
      </c>
      <c r="MJ42">
        <f>0.8*LZ42+0.2*MA42</f>
        <v>0</v>
      </c>
      <c r="QS42"/>
      <c r="QT42"/>
    </row>
    <row r="43" spans="1:462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 s="102" t="s">
        <v>78</v>
      </c>
      <c r="LJ43" s="102"/>
      <c r="LK43">
        <v>17</v>
      </c>
      <c r="LL43" s="35"/>
      <c r="MI43" s="35"/>
      <c r="QS43"/>
      <c r="QT43"/>
    </row>
    <row r="44" spans="1:462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0.84606562617903502</v>
      </c>
      <c r="J44">
        <v>2.5920677024981607</v>
      </c>
      <c r="K44">
        <v>4.082257501474392</v>
      </c>
      <c r="L44">
        <v>4.3664558485150486</v>
      </c>
      <c r="M44">
        <v>4.438365988966722</v>
      </c>
      <c r="N44">
        <v>4.3661543390189452</v>
      </c>
      <c r="O44">
        <v>4.5800379164020022</v>
      </c>
      <c r="P44">
        <v>4.4508624379881141</v>
      </c>
      <c r="Q44">
        <v>4.407531265246055</v>
      </c>
      <c r="R44">
        <v>4.4599799684613988</v>
      </c>
      <c r="S44">
        <v>4.4637030649586986</v>
      </c>
      <c r="T44">
        <v>4.3919387787491617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1.1085820922071536</v>
      </c>
      <c r="AD44">
        <v>3.2963152074499313</v>
      </c>
      <c r="AE44">
        <v>4.7214937056658544</v>
      </c>
      <c r="AF44">
        <v>4.6121446295947086</v>
      </c>
      <c r="AG44">
        <v>4.5335625790853422</v>
      </c>
      <c r="AH44">
        <v>4.8563595538011075</v>
      </c>
      <c r="AI44">
        <v>4.6203923995221965</v>
      </c>
      <c r="AJ44">
        <v>4.618894161307713</v>
      </c>
      <c r="AK44">
        <v>4.5055772176196003</v>
      </c>
      <c r="AL44">
        <v>4.4664419837970106</v>
      </c>
      <c r="AM44">
        <v>4.5494863663674918</v>
      </c>
      <c r="AN44">
        <v>4.620921777394722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1.8743213914547794</v>
      </c>
      <c r="AY44">
        <v>3.6085054490358419</v>
      </c>
      <c r="AZ44">
        <v>4.5258833483734655</v>
      </c>
      <c r="BA44">
        <v>4.9301713012784907</v>
      </c>
      <c r="BB44">
        <v>4.8770600026201611</v>
      </c>
      <c r="BC44">
        <v>4.8289105794673937</v>
      </c>
      <c r="BD44">
        <v>4.5409133540705682</v>
      </c>
      <c r="BE44">
        <v>4.6556316212540754</v>
      </c>
      <c r="BF44">
        <v>4.6780607697249152</v>
      </c>
      <c r="BG44">
        <v>4.7585793450395517</v>
      </c>
      <c r="BH44">
        <v>4.8015277272774908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1.6695251444821098</v>
      </c>
      <c r="BT44">
        <v>3.7582427733721278</v>
      </c>
      <c r="BU44">
        <v>5.0136061334963689</v>
      </c>
      <c r="BV44">
        <v>5.0096669166283201</v>
      </c>
      <c r="BW44">
        <v>4.8089354325572984</v>
      </c>
      <c r="BX44">
        <v>4.9891512815168877</v>
      </c>
      <c r="BY44">
        <v>4.8320663691679115</v>
      </c>
      <c r="BZ44">
        <v>4.9290667231471827</v>
      </c>
      <c r="CA44">
        <v>4.7214591032282867</v>
      </c>
      <c r="CB44">
        <v>4.7575627908530915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1.9209757068169755</v>
      </c>
      <c r="CO44">
        <v>3.6038694160101445</v>
      </c>
      <c r="CP44">
        <v>4.6572466963186328</v>
      </c>
      <c r="CQ44">
        <v>5.0457814917499304</v>
      </c>
      <c r="CR44">
        <v>4.9510006643222821</v>
      </c>
      <c r="CS44">
        <v>4.9474435190705641</v>
      </c>
      <c r="CT44">
        <v>4.8328199730106149</v>
      </c>
      <c r="CU44">
        <v>4.7903681044464586</v>
      </c>
      <c r="CV44">
        <v>4.860970210629989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1.1679830386384429</v>
      </c>
      <c r="DJ44">
        <v>3.107107474339065</v>
      </c>
      <c r="DK44">
        <v>4.7511069388327192</v>
      </c>
      <c r="DL44">
        <v>4.6730125219796097</v>
      </c>
      <c r="DM44">
        <v>4.6445010707172854</v>
      </c>
      <c r="DN44">
        <v>5.0113640239418018</v>
      </c>
      <c r="DO44">
        <v>5.2059104133291711</v>
      </c>
      <c r="DP44">
        <v>4.9916055993706099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1.7279569115992288</v>
      </c>
      <c r="EE44">
        <v>3.7076457457957201</v>
      </c>
      <c r="EF44">
        <v>4.5922295245964682</v>
      </c>
      <c r="EG44">
        <v>4.7141823709259079</v>
      </c>
      <c r="EH44">
        <v>4.8943250248475261</v>
      </c>
      <c r="EI44">
        <v>5.2867817402238355</v>
      </c>
      <c r="EJ44">
        <v>5.2676942807086817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2.280051258197955E-2</v>
      </c>
      <c r="EY44">
        <v>1.8111660151160676</v>
      </c>
      <c r="EZ44">
        <v>3.5564137124848894</v>
      </c>
      <c r="FA44">
        <v>4.5186300862875735</v>
      </c>
      <c r="FB44">
        <v>4.8548333808606774</v>
      </c>
      <c r="FC44">
        <v>5.3040607822719741</v>
      </c>
      <c r="FD44">
        <v>4.8581543373293679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2.9554692456967175</v>
      </c>
      <c r="FU44">
        <v>3.7479296143295278</v>
      </c>
      <c r="FV44">
        <v>4.7076270911320499</v>
      </c>
      <c r="FW44">
        <v>4.7400822270688598</v>
      </c>
      <c r="FX44">
        <v>5.3080528297713538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0.92808703684170679</v>
      </c>
      <c r="GO44">
        <v>1.6985985952191451</v>
      </c>
      <c r="GP44">
        <v>3.7346839755280272</v>
      </c>
      <c r="GQ44">
        <v>4.429459237183055</v>
      </c>
      <c r="GR44">
        <v>5.1105366188699763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2.0237837066962818</v>
      </c>
      <c r="HL44">
        <v>3.7370840150050855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 s="102" t="s">
        <v>79</v>
      </c>
      <c r="LJ44" s="102"/>
      <c r="LK44">
        <v>18</v>
      </c>
      <c r="LL44" s="35"/>
      <c r="MI44" s="35"/>
      <c r="QS44"/>
      <c r="QT44"/>
    </row>
    <row r="45" spans="1:462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 s="102" t="s">
        <v>80</v>
      </c>
      <c r="LJ45" s="102"/>
      <c r="LK45">
        <v>19</v>
      </c>
      <c r="LL45" s="35"/>
      <c r="MI45" s="35"/>
      <c r="QS45"/>
      <c r="QT45"/>
    </row>
    <row r="46" spans="1:462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0.33864904446717042</v>
      </c>
      <c r="J46">
        <v>0.64702838027598863</v>
      </c>
      <c r="K46">
        <v>0.70109631909650805</v>
      </c>
      <c r="L46">
        <v>0.70890271483692113</v>
      </c>
      <c r="M46">
        <v>0.7071488300257609</v>
      </c>
      <c r="N46">
        <v>0.70507418044531422</v>
      </c>
      <c r="O46">
        <v>0.70017494839589967</v>
      </c>
      <c r="P46">
        <v>0.69917194267344518</v>
      </c>
      <c r="Q46">
        <v>0.70113084002070047</v>
      </c>
      <c r="R46">
        <v>0.70277428674595599</v>
      </c>
      <c r="S46">
        <v>0.69449117541430327</v>
      </c>
      <c r="T46">
        <v>0.69742142591925016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0.44478445297860508</v>
      </c>
      <c r="AD46">
        <v>0.78437721985571951</v>
      </c>
      <c r="AE46">
        <v>0.85072393199554308</v>
      </c>
      <c r="AF46">
        <v>0.83841146336636529</v>
      </c>
      <c r="AG46">
        <v>0.83798666517233955</v>
      </c>
      <c r="AH46">
        <v>0.84362945141632961</v>
      </c>
      <c r="AI46">
        <v>0.82775610971222757</v>
      </c>
      <c r="AJ46">
        <v>0.83422841598533837</v>
      </c>
      <c r="AK46">
        <v>0.82957224148749553</v>
      </c>
      <c r="AL46">
        <v>0.83403518727397397</v>
      </c>
      <c r="AM46">
        <v>0.82763639747569373</v>
      </c>
      <c r="AN46">
        <v>0.83448963025130674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0.53098832582813082</v>
      </c>
      <c r="AY46">
        <v>0.91698525122768249</v>
      </c>
      <c r="AZ46">
        <v>0.97385867943886584</v>
      </c>
      <c r="BA46">
        <v>0.97477373482460716</v>
      </c>
      <c r="BB46">
        <v>0.97104897838741844</v>
      </c>
      <c r="BC46">
        <v>0.96532125482402087</v>
      </c>
      <c r="BD46">
        <v>0.97095432717056551</v>
      </c>
      <c r="BE46">
        <v>0.96565888231078112</v>
      </c>
      <c r="BF46">
        <v>0.96694747661700464</v>
      </c>
      <c r="BG46">
        <v>0.97314226744846732</v>
      </c>
      <c r="BH46">
        <v>0.96243548345132601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0.33730643025036106</v>
      </c>
      <c r="BT46">
        <v>0.96683555098091289</v>
      </c>
      <c r="BU46">
        <v>1.1160928984527037</v>
      </c>
      <c r="BV46">
        <v>1.1178461748482627</v>
      </c>
      <c r="BW46">
        <v>1.0966335645553003</v>
      </c>
      <c r="BX46">
        <v>1.0960095023577967</v>
      </c>
      <c r="BY46">
        <v>1.0958321900438197</v>
      </c>
      <c r="BZ46">
        <v>1.0936629151103081</v>
      </c>
      <c r="CA46">
        <v>1.0918891343754289</v>
      </c>
      <c r="CB46">
        <v>1.1011284775035088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0.58010183971717599</v>
      </c>
      <c r="CO46">
        <v>1.0503697793055498</v>
      </c>
      <c r="CP46">
        <v>1.2395436521908376</v>
      </c>
      <c r="CQ46">
        <v>1.2376779200961407</v>
      </c>
      <c r="CR46">
        <v>1.2287505788484765</v>
      </c>
      <c r="CS46">
        <v>1.2267179901251526</v>
      </c>
      <c r="CT46">
        <v>1.233423077562156</v>
      </c>
      <c r="CU46">
        <v>1.2364298784817358</v>
      </c>
      <c r="CV46">
        <v>1.2327109834612584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0.17912242951136248</v>
      </c>
      <c r="DJ46">
        <v>0.96968459210158264</v>
      </c>
      <c r="DK46">
        <v>1.3447335722542555</v>
      </c>
      <c r="DL46">
        <v>1.3633723675083018</v>
      </c>
      <c r="DM46">
        <v>1.3789107043367475</v>
      </c>
      <c r="DN46">
        <v>1.3641615621625585</v>
      </c>
      <c r="DO46">
        <v>1.3705175068825335</v>
      </c>
      <c r="DP46">
        <v>1.3617462261317019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0.20532641625576289</v>
      </c>
      <c r="EE46">
        <v>0.86292879868203187</v>
      </c>
      <c r="EF46">
        <v>1.449245120266478</v>
      </c>
      <c r="EG46">
        <v>1.5095782333278827</v>
      </c>
      <c r="EH46">
        <v>1.5173109466426231</v>
      </c>
      <c r="EI46">
        <v>1.4893391372858111</v>
      </c>
      <c r="EJ46">
        <v>1.5065576144824198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0.15636750365595911</v>
      </c>
      <c r="EZ46">
        <v>0.84823071666092309</v>
      </c>
      <c r="FA46">
        <v>1.5494547625618744</v>
      </c>
      <c r="FB46">
        <v>1.6261736976695724</v>
      </c>
      <c r="FC46">
        <v>1.640763718073101</v>
      </c>
      <c r="FD46">
        <v>1.6249341340177306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0.26905658384480119</v>
      </c>
      <c r="FU46">
        <v>0.57013054541813502</v>
      </c>
      <c r="FV46">
        <v>1.5736582660061889</v>
      </c>
      <c r="FW46">
        <v>1.7672185893820256</v>
      </c>
      <c r="FX46">
        <v>1.7744370745342175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6.898861560663494E-2</v>
      </c>
      <c r="GP46">
        <v>0.4081938726626958</v>
      </c>
      <c r="GQ46">
        <v>1.6441515346327156</v>
      </c>
      <c r="GR46">
        <v>1.8987996726948928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3.5346003502266007E-2</v>
      </c>
      <c r="HL46">
        <v>0.37709576514123833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 s="102" t="s">
        <v>82</v>
      </c>
      <c r="LJ46" s="102"/>
      <c r="LK46">
        <v>20</v>
      </c>
      <c r="LL46" s="35"/>
      <c r="MI46" s="35"/>
      <c r="QS46"/>
      <c r="QT46"/>
    </row>
    <row r="47" spans="1:462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0.35911254411983123</v>
      </c>
      <c r="J47">
        <v>5.4935275471893606E-2</v>
      </c>
      <c r="K47">
        <v>7.5583131759029672E-4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0.3748720488709042</v>
      </c>
      <c r="AD47">
        <v>5.1777772355530452E-2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0.44110423930211351</v>
      </c>
      <c r="AY47">
        <v>6.0366228820197126E-2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0.77407569947082433</v>
      </c>
      <c r="BT47">
        <v>0.14022295526334214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0.65357859029348719</v>
      </c>
      <c r="CO47">
        <v>0.19445520738012204</v>
      </c>
      <c r="CP47">
        <v>3.2591750817259418E-4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1.1952133102823563</v>
      </c>
      <c r="DJ47">
        <v>0.41959822927958634</v>
      </c>
      <c r="DK47">
        <v>2.486811512504164E-2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1.3255922994261817</v>
      </c>
      <c r="EE47">
        <v>0.64982750844266979</v>
      </c>
      <c r="EF47">
        <v>5.4614498000113983E-2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1.7658903027872375</v>
      </c>
      <c r="EY47">
        <v>1.4733018858404996</v>
      </c>
      <c r="EZ47">
        <v>0.80318184949958349</v>
      </c>
      <c r="FA47">
        <v>6.8662272060044521E-2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1.4894743659395691</v>
      </c>
      <c r="FU47">
        <v>1.219089346090183</v>
      </c>
      <c r="FV47">
        <v>0.20674951925565341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1.2799999999999996</v>
      </c>
      <c r="GO47">
        <v>1.7769225990206272</v>
      </c>
      <c r="GP47">
        <v>1.4971764655567956</v>
      </c>
      <c r="GQ47">
        <v>0.28068478234736099</v>
      </c>
      <c r="GR47">
        <v>5.526672076869639E-3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1.9349368951169035</v>
      </c>
      <c r="HL47">
        <v>1.6679703775914494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 s="102" t="s">
        <v>83</v>
      </c>
      <c r="LJ47" s="102"/>
      <c r="LK47">
        <v>21</v>
      </c>
      <c r="LL47" s="35"/>
      <c r="MI47" s="35"/>
      <c r="MV47" s="41"/>
      <c r="MW47" s="41"/>
      <c r="MX47" s="41"/>
      <c r="MY47" s="41"/>
      <c r="MZ47" s="41"/>
      <c r="NA47" s="41"/>
      <c r="NB47" s="41"/>
      <c r="NC47" s="41"/>
      <c r="ND47" s="41"/>
      <c r="NE47" s="41"/>
      <c r="NF47" s="41"/>
      <c r="NG47" s="41"/>
      <c r="NH47" s="41"/>
      <c r="NI47" s="41"/>
      <c r="NJ47" s="41"/>
      <c r="NK47" s="41"/>
      <c r="NL47" s="41"/>
      <c r="NM47" s="41"/>
      <c r="NN47" s="41"/>
      <c r="NO47" s="41"/>
      <c r="NP47" s="41"/>
      <c r="NQ47" s="41"/>
      <c r="NR47" s="41"/>
      <c r="NS47" s="41"/>
      <c r="NT47" s="41"/>
      <c r="NU47" s="41"/>
      <c r="NV47" s="41"/>
      <c r="NW47" s="41"/>
      <c r="NX47" s="41"/>
      <c r="QS47"/>
      <c r="QT47"/>
    </row>
    <row r="48" spans="1:462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 s="102" t="s">
        <v>84</v>
      </c>
      <c r="LJ48" s="102"/>
      <c r="LK48">
        <v>22</v>
      </c>
      <c r="LL48" s="35"/>
      <c r="MI48" s="35"/>
      <c r="MV48" s="41"/>
      <c r="MW48" s="41"/>
      <c r="MX48" s="41"/>
      <c r="MY48" s="41"/>
      <c r="MZ48" s="41"/>
      <c r="NA48" s="41"/>
      <c r="NB48" s="41"/>
      <c r="NC48" s="41"/>
      <c r="ND48" s="41"/>
      <c r="NE48" s="41"/>
      <c r="NF48" s="41"/>
      <c r="NG48" s="41"/>
      <c r="NH48" s="41"/>
      <c r="NI48" s="41"/>
      <c r="NJ48" s="41"/>
      <c r="NK48" s="41"/>
      <c r="NL48" s="41"/>
      <c r="NM48" s="41"/>
      <c r="NN48" s="41"/>
      <c r="NO48" s="41"/>
      <c r="NP48" s="41"/>
      <c r="NQ48" s="41"/>
      <c r="NR48" s="41"/>
      <c r="NS48" s="41"/>
      <c r="NT48" s="41"/>
      <c r="NU48" s="41"/>
      <c r="NV48" s="41"/>
      <c r="NW48" s="41"/>
      <c r="NX48" s="41"/>
      <c r="QS48"/>
      <c r="QT48"/>
    </row>
    <row r="49" spans="1:462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 s="102" t="s">
        <v>85</v>
      </c>
      <c r="LJ49" s="102"/>
      <c r="LK49">
        <v>23</v>
      </c>
      <c r="LL49" s="35"/>
      <c r="MI49" s="35"/>
      <c r="MV49" s="41"/>
      <c r="MW49" s="41"/>
      <c r="MX49" s="41"/>
      <c r="MY49" s="41"/>
      <c r="MZ49" s="41"/>
      <c r="NA49" s="41"/>
      <c r="NB49" s="41"/>
      <c r="NC49" s="41"/>
      <c r="ND49" s="41"/>
      <c r="NE49" s="41"/>
      <c r="NF49" s="41"/>
      <c r="NG49" s="41"/>
      <c r="NH49" s="41"/>
      <c r="NI49" s="41"/>
      <c r="NJ49" s="41"/>
      <c r="NK49" s="41"/>
      <c r="NL49" s="41"/>
      <c r="NM49" s="41"/>
      <c r="NN49" s="41"/>
      <c r="NO49" s="41"/>
      <c r="NP49" s="41"/>
      <c r="NQ49" s="41"/>
      <c r="NR49" s="41"/>
      <c r="NS49" s="41"/>
      <c r="NT49" s="41"/>
      <c r="NU49" s="41"/>
      <c r="NV49" s="41"/>
      <c r="NW49" s="41"/>
      <c r="NX49" s="41"/>
      <c r="QS49"/>
      <c r="QT49"/>
    </row>
    <row r="50" spans="1:462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 s="102" t="s">
        <v>87</v>
      </c>
      <c r="LJ50" s="102"/>
      <c r="MV50" s="41"/>
      <c r="MW50" s="41"/>
      <c r="MX50" s="41"/>
      <c r="MY50" s="41"/>
      <c r="MZ50" s="41"/>
      <c r="NA50" s="41"/>
      <c r="NB50" s="41"/>
      <c r="NC50" s="41"/>
      <c r="ND50" s="41"/>
      <c r="NE50" s="41"/>
      <c r="NF50" s="41"/>
      <c r="NG50" s="41"/>
      <c r="NH50" s="41"/>
      <c r="NI50" s="41"/>
      <c r="NJ50" s="41"/>
      <c r="NK50" s="41"/>
      <c r="NL50" s="41"/>
      <c r="NM50" s="41"/>
      <c r="NN50" s="41"/>
      <c r="NO50" s="41"/>
      <c r="NP50" s="41"/>
      <c r="NQ50" s="41"/>
      <c r="NR50" s="41"/>
      <c r="NS50" s="41"/>
      <c r="NT50" s="41"/>
      <c r="NU50" s="41"/>
      <c r="NV50" s="41"/>
      <c r="NW50" s="41"/>
      <c r="NX50" s="41"/>
      <c r="QS50"/>
      <c r="QT50"/>
    </row>
    <row r="51" spans="1:462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 s="102" t="s">
        <v>814</v>
      </c>
      <c r="LJ51" s="102"/>
      <c r="QS51"/>
      <c r="QT51"/>
    </row>
    <row r="52" spans="1:462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3.3784204323274398</v>
      </c>
      <c r="J52">
        <v>3.3690800472925102</v>
      </c>
      <c r="K52">
        <v>3.670486681331373</v>
      </c>
      <c r="L52">
        <v>3.8264332439087134</v>
      </c>
      <c r="M52">
        <v>3.8391560660963382</v>
      </c>
      <c r="N52">
        <v>3.8139920999860819</v>
      </c>
      <c r="O52">
        <v>3.7990803443289578</v>
      </c>
      <c r="P52">
        <v>3.779830525811549</v>
      </c>
      <c r="Q52">
        <v>3.796598891991299</v>
      </c>
      <c r="R52">
        <v>3.7855577245864072</v>
      </c>
      <c r="S52">
        <v>3.7858839403470177</v>
      </c>
      <c r="T52">
        <v>3.7706262897251648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4.2883350810611285</v>
      </c>
      <c r="AD52">
        <v>4.1974326018421602</v>
      </c>
      <c r="AE52">
        <v>4.814077140865991</v>
      </c>
      <c r="AF52">
        <v>4.9646194673820068</v>
      </c>
      <c r="AG52">
        <v>4.9729412972318023</v>
      </c>
      <c r="AH52">
        <v>4.9690187944388153</v>
      </c>
      <c r="AI52">
        <v>4.9109621281177818</v>
      </c>
      <c r="AJ52">
        <v>4.9141372596377408</v>
      </c>
      <c r="AK52">
        <v>4.9473509716348305</v>
      </c>
      <c r="AL52">
        <v>4.9356054606042088</v>
      </c>
      <c r="AM52">
        <v>4.92581772693236</v>
      </c>
      <c r="AN52">
        <v>4.9482467035584339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5.1181287773343582</v>
      </c>
      <c r="AY52">
        <v>5.332535912847864</v>
      </c>
      <c r="AZ52">
        <v>5.9754455818203276</v>
      </c>
      <c r="BA52">
        <v>6.0906412957564928</v>
      </c>
      <c r="BB52">
        <v>6.1261514126710095</v>
      </c>
      <c r="BC52">
        <v>6.0446176448598239</v>
      </c>
      <c r="BD52">
        <v>6.072816676983595</v>
      </c>
      <c r="BE52">
        <v>6.073082762289399</v>
      </c>
      <c r="BF52">
        <v>6.0492699457744834</v>
      </c>
      <c r="BG52">
        <v>6.0863160375885084</v>
      </c>
      <c r="BH52">
        <v>6.0403822591270231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6.3332724864383749</v>
      </c>
      <c r="BT52">
        <v>6.2249741275224224</v>
      </c>
      <c r="BU52">
        <v>7.0101169907416025</v>
      </c>
      <c r="BV52">
        <v>7.2619404177990443</v>
      </c>
      <c r="BW52">
        <v>7.1954702101550438</v>
      </c>
      <c r="BX52">
        <v>7.2106503107778037</v>
      </c>
      <c r="BY52">
        <v>7.1660785771209223</v>
      </c>
      <c r="BZ52">
        <v>7.1787054820513401</v>
      </c>
      <c r="CA52">
        <v>7.1856962379119764</v>
      </c>
      <c r="CB52">
        <v>7.1910669789846171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7.0739918416924112</v>
      </c>
      <c r="CO52">
        <v>7.2294129785879528</v>
      </c>
      <c r="CP52">
        <v>8.0478805188498708</v>
      </c>
      <c r="CQ52">
        <v>8.2255301116984842</v>
      </c>
      <c r="CR52">
        <v>8.319298586469289</v>
      </c>
      <c r="CS52">
        <v>8.3255653997918664</v>
      </c>
      <c r="CT52">
        <v>8.3192305050813165</v>
      </c>
      <c r="CU52">
        <v>8.3180113421240165</v>
      </c>
      <c r="CV52">
        <v>8.2850976656804232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8.5403710625719036</v>
      </c>
      <c r="DJ52">
        <v>8.1853219578210812</v>
      </c>
      <c r="DK52">
        <v>8.7544130521024872</v>
      </c>
      <c r="DL52">
        <v>9.3880767977828441</v>
      </c>
      <c r="DM52">
        <v>9.3763489621247871</v>
      </c>
      <c r="DN52">
        <v>9.4937209425476308</v>
      </c>
      <c r="DO52">
        <v>9.4347368793572102</v>
      </c>
      <c r="DP52">
        <v>9.4155641504867589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9.4551027876369353</v>
      </c>
      <c r="EE52">
        <v>8.9373278320877638</v>
      </c>
      <c r="EF52">
        <v>9.5146760696164989</v>
      </c>
      <c r="EG52">
        <v>10.433375743069176</v>
      </c>
      <c r="EH52">
        <v>10.560177367717602</v>
      </c>
      <c r="EI52">
        <v>10.559549475460951</v>
      </c>
      <c r="EJ52">
        <v>10.602253208415627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9.9616667984939919</v>
      </c>
      <c r="EY52">
        <v>9.876549463358252</v>
      </c>
      <c r="EZ52">
        <v>9.9258840738328598</v>
      </c>
      <c r="FA52">
        <v>10.202671783546593</v>
      </c>
      <c r="FB52">
        <v>11.31649950792025</v>
      </c>
      <c r="FC52">
        <v>11.62318710344457</v>
      </c>
      <c r="FD52">
        <v>11.626324365888935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10.641099192673224</v>
      </c>
      <c r="FU52">
        <v>11.075020626051494</v>
      </c>
      <c r="FV52">
        <v>10.95212735576721</v>
      </c>
      <c r="FW52">
        <v>12.159697420671558</v>
      </c>
      <c r="FX52">
        <v>12.714919926545162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7.647870028412604</v>
      </c>
      <c r="GO52">
        <v>11.557858854421969</v>
      </c>
      <c r="GP52">
        <v>11.981063958557288</v>
      </c>
      <c r="GQ52">
        <v>11.752613739740362</v>
      </c>
      <c r="GR52">
        <v>12.959510369212449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12.411112380105518</v>
      </c>
      <c r="HL52">
        <v>13.062293725032024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 s="102" t="s">
        <v>368</v>
      </c>
      <c r="LJ52" s="102"/>
      <c r="LK52" t="s">
        <v>991</v>
      </c>
      <c r="LL52" t="s">
        <v>982</v>
      </c>
      <c r="LM52">
        <v>1</v>
      </c>
      <c r="LN52">
        <v>2</v>
      </c>
      <c r="LO52">
        <v>3</v>
      </c>
      <c r="LP52">
        <v>4</v>
      </c>
      <c r="LQ52">
        <v>5</v>
      </c>
      <c r="LR52">
        <v>6</v>
      </c>
      <c r="LS52">
        <v>7</v>
      </c>
      <c r="LT52">
        <v>8</v>
      </c>
      <c r="LU52">
        <v>9</v>
      </c>
      <c r="LV52">
        <v>10</v>
      </c>
      <c r="LW52">
        <v>11</v>
      </c>
      <c r="LX52">
        <v>12</v>
      </c>
      <c r="LY52">
        <v>13</v>
      </c>
      <c r="LZ52">
        <v>14</v>
      </c>
      <c r="MA52">
        <v>15</v>
      </c>
      <c r="MB52">
        <v>16</v>
      </c>
      <c r="MC52">
        <v>17</v>
      </c>
      <c r="MD52">
        <v>18</v>
      </c>
      <c r="ME52">
        <v>19</v>
      </c>
      <c r="MF52">
        <v>20</v>
      </c>
      <c r="MG52" t="s">
        <v>1007</v>
      </c>
      <c r="MH52" t="s">
        <v>886</v>
      </c>
      <c r="MI52" t="s">
        <v>627</v>
      </c>
      <c r="MJ52" t="s">
        <v>982</v>
      </c>
      <c r="QS52"/>
      <c r="QT52"/>
    </row>
    <row r="53" spans="1:462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 s="102" t="s">
        <v>89</v>
      </c>
      <c r="LJ53" s="102"/>
      <c r="LK53">
        <v>1</v>
      </c>
      <c r="LL53" s="86">
        <v>0.05</v>
      </c>
      <c r="LM53">
        <f t="shared" ref="LM53:MF53" si="34">A$60</f>
        <v>0</v>
      </c>
      <c r="LN53">
        <f t="shared" si="34"/>
        <v>0</v>
      </c>
      <c r="LO53">
        <f t="shared" si="34"/>
        <v>0</v>
      </c>
      <c r="LP53">
        <f t="shared" si="34"/>
        <v>0</v>
      </c>
      <c r="LQ53">
        <f t="shared" si="34"/>
        <v>0</v>
      </c>
      <c r="LR53">
        <f t="shared" si="34"/>
        <v>0</v>
      </c>
      <c r="LS53">
        <f t="shared" si="34"/>
        <v>0</v>
      </c>
      <c r="LT53">
        <f t="shared" si="34"/>
        <v>0</v>
      </c>
      <c r="LU53">
        <f t="shared" si="34"/>
        <v>11.584249638581015</v>
      </c>
      <c r="LV53">
        <f t="shared" si="34"/>
        <v>12.65974305924747</v>
      </c>
      <c r="LW53">
        <f t="shared" si="34"/>
        <v>13.536643339998268</v>
      </c>
      <c r="LX53">
        <f t="shared" si="34"/>
        <v>13.623715204610351</v>
      </c>
      <c r="LY53">
        <f t="shared" si="34"/>
        <v>13.667881280108546</v>
      </c>
      <c r="LZ53">
        <f t="shared" si="34"/>
        <v>13.527172414878077</v>
      </c>
      <c r="MA53">
        <f t="shared" si="34"/>
        <v>13.777438552292848</v>
      </c>
      <c r="MB53">
        <f t="shared" si="34"/>
        <v>13.566359941609713</v>
      </c>
      <c r="MC53">
        <f t="shared" si="34"/>
        <v>13.632574134842001</v>
      </c>
      <c r="MD53">
        <f t="shared" si="34"/>
        <v>13.655439104770688</v>
      </c>
      <c r="ME53">
        <f t="shared" si="34"/>
        <v>13.696505849945282</v>
      </c>
      <c r="MF53">
        <f t="shared" si="34"/>
        <v>13.555070539519855</v>
      </c>
      <c r="MH53">
        <f>0.01+ (80188*LL53+78567)/10^6</f>
        <v>9.2576399999999989E-2</v>
      </c>
      <c r="MI53" s="86">
        <v>0.05</v>
      </c>
      <c r="MJ53">
        <f>0.34*LU53+0.66*LV53</f>
        <v>12.294075296220875</v>
      </c>
      <c r="QS53"/>
      <c r="QT53"/>
    </row>
    <row r="54" spans="1:462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3.3124639206214418E-2</v>
      </c>
      <c r="J54">
        <v>0.28495237446513028</v>
      </c>
      <c r="K54">
        <v>0.80889122016274906</v>
      </c>
      <c r="L54">
        <v>1.0841131458219007</v>
      </c>
      <c r="M54">
        <v>1.1027001482253005</v>
      </c>
      <c r="N54">
        <v>1.099380958826689</v>
      </c>
      <c r="O54">
        <v>1.0725233394198708</v>
      </c>
      <c r="P54">
        <v>1.0790843712701355</v>
      </c>
      <c r="Q54">
        <v>1.0625365705742418</v>
      </c>
      <c r="R54">
        <v>1.0623852382557692</v>
      </c>
      <c r="S54">
        <v>1.0469055586074787</v>
      </c>
      <c r="T54">
        <v>1.0557167093695676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0.38320168724027387</v>
      </c>
      <c r="AD54">
        <v>0.54090604781394502</v>
      </c>
      <c r="AE54">
        <v>1.7363251613799553</v>
      </c>
      <c r="AF54">
        <v>2.1599031870132883</v>
      </c>
      <c r="AG54">
        <v>2.1475615924757405</v>
      </c>
      <c r="AH54">
        <v>2.1551996530814228</v>
      </c>
      <c r="AI54">
        <v>2.1416003865155875</v>
      </c>
      <c r="AJ54">
        <v>2.1310737201570293</v>
      </c>
      <c r="AK54">
        <v>2.1469754539325971</v>
      </c>
      <c r="AL54">
        <v>2.1475450179403883</v>
      </c>
      <c r="AM54">
        <v>2.1349637466344191</v>
      </c>
      <c r="AN54">
        <v>2.140699872929841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0.44354501522417294</v>
      </c>
      <c r="AY54">
        <v>1.3087899408721968</v>
      </c>
      <c r="AZ54">
        <v>3.0117725218967251</v>
      </c>
      <c r="BA54">
        <v>3.2313967531135654</v>
      </c>
      <c r="BB54">
        <v>3.2278221580737556</v>
      </c>
      <c r="BC54">
        <v>3.2165892601434729</v>
      </c>
      <c r="BD54">
        <v>3.1856717490806203</v>
      </c>
      <c r="BE54">
        <v>3.2263613801382616</v>
      </c>
      <c r="BF54">
        <v>3.208904882980387</v>
      </c>
      <c r="BG54">
        <v>3.2172291031695068</v>
      </c>
      <c r="BH54">
        <v>3.215736822522365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0.86914680384039733</v>
      </c>
      <c r="BT54">
        <v>1.5417358851517566</v>
      </c>
      <c r="BU54">
        <v>3.609934507391233</v>
      </c>
      <c r="BV54">
        <v>4.2952098295449659</v>
      </c>
      <c r="BW54">
        <v>4.262585095993356</v>
      </c>
      <c r="BX54">
        <v>4.2760691509033038</v>
      </c>
      <c r="BY54">
        <v>4.3087920117458598</v>
      </c>
      <c r="BZ54">
        <v>4.2699874848075039</v>
      </c>
      <c r="CA54">
        <v>4.2706392350532854</v>
      </c>
      <c r="CB54">
        <v>4.2929049117169846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0.94065547472853728</v>
      </c>
      <c r="CO54">
        <v>2.1053529517169909</v>
      </c>
      <c r="CP54">
        <v>4.4966052571677286</v>
      </c>
      <c r="CQ54">
        <v>5.199006116965184</v>
      </c>
      <c r="CR54">
        <v>5.3747811662905427</v>
      </c>
      <c r="CS54">
        <v>5.3113911834906968</v>
      </c>
      <c r="CT54">
        <v>5.3108441828552087</v>
      </c>
      <c r="CU54">
        <v>5.364859616395945</v>
      </c>
      <c r="CV54">
        <v>5.3640888132570002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1.5010919306021566</v>
      </c>
      <c r="DJ54">
        <v>2.2151487424014729</v>
      </c>
      <c r="DK54">
        <v>4.6545958564427563</v>
      </c>
      <c r="DL54">
        <v>6.2481152742816368</v>
      </c>
      <c r="DM54">
        <v>6.4230077373041858</v>
      </c>
      <c r="DN54">
        <v>6.3968831959367103</v>
      </c>
      <c r="DO54">
        <v>6.4189558821600414</v>
      </c>
      <c r="DP54">
        <v>6.433443036744606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1.5823699886839586</v>
      </c>
      <c r="EE54">
        <v>1.8344023464308834</v>
      </c>
      <c r="EF54">
        <v>4.5007420732500893</v>
      </c>
      <c r="EG54">
        <v>7.1735495034864529</v>
      </c>
      <c r="EH54">
        <v>7.4476801724872326</v>
      </c>
      <c r="EI54">
        <v>7.4180985524420269</v>
      </c>
      <c r="EJ54">
        <v>7.4135409137138719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0.7880029483903509</v>
      </c>
      <c r="EZ54">
        <v>2.1044856247586412</v>
      </c>
      <c r="FA54">
        <v>4.6425657058609184</v>
      </c>
      <c r="FB54">
        <v>7.5581367534451234</v>
      </c>
      <c r="FC54">
        <v>8.3930240479923768</v>
      </c>
      <c r="FD54">
        <v>8.4773373344173848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1.4597963831400014</v>
      </c>
      <c r="FU54">
        <v>2.0302072453775883</v>
      </c>
      <c r="FV54">
        <v>4.1991066763270188</v>
      </c>
      <c r="FW54">
        <v>8.2208736219949756</v>
      </c>
      <c r="FX54">
        <v>9.2116936436143355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1.1097144228346949</v>
      </c>
      <c r="GP54">
        <v>1.4961185621721362</v>
      </c>
      <c r="GQ54">
        <v>4.331900199819561</v>
      </c>
      <c r="GR54">
        <v>8.3041972527128447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1.485006330972636</v>
      </c>
      <c r="HL54">
        <v>2.2183895903030746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 s="102" t="s">
        <v>91</v>
      </c>
      <c r="LJ54" s="102"/>
      <c r="LK54">
        <v>2</v>
      </c>
      <c r="LL54" s="86">
        <v>0.1</v>
      </c>
      <c r="LM54">
        <f t="shared" ref="LM54:MF54" si="35">U$60</f>
        <v>0</v>
      </c>
      <c r="LN54">
        <f t="shared" si="35"/>
        <v>0</v>
      </c>
      <c r="LO54">
        <f t="shared" si="35"/>
        <v>0</v>
      </c>
      <c r="LP54">
        <f t="shared" si="35"/>
        <v>0</v>
      </c>
      <c r="LQ54">
        <f t="shared" si="35"/>
        <v>0</v>
      </c>
      <c r="LR54">
        <f t="shared" si="35"/>
        <v>0</v>
      </c>
      <c r="LS54">
        <f t="shared" si="35"/>
        <v>0</v>
      </c>
      <c r="LT54">
        <f t="shared" si="35"/>
        <v>0</v>
      </c>
      <c r="LU54">
        <f t="shared" si="35"/>
        <v>10.787875493576411</v>
      </c>
      <c r="LV54">
        <f t="shared" si="35"/>
        <v>12.91519717172296</v>
      </c>
      <c r="LW54">
        <f t="shared" si="35"/>
        <v>14.132324987729152</v>
      </c>
      <c r="LX54">
        <f t="shared" si="35"/>
        <v>13.931078679683369</v>
      </c>
      <c r="LY54">
        <f t="shared" si="35"/>
        <v>13.919164748586116</v>
      </c>
      <c r="LZ54">
        <f t="shared" si="35"/>
        <v>14.214719398311049</v>
      </c>
      <c r="MA54">
        <f t="shared" si="35"/>
        <v>13.818843331207491</v>
      </c>
      <c r="MB54">
        <f t="shared" si="35"/>
        <v>13.877642015590455</v>
      </c>
      <c r="MC54">
        <f t="shared" si="35"/>
        <v>13.798043620876436</v>
      </c>
      <c r="MD54">
        <f t="shared" si="35"/>
        <v>13.730497809096624</v>
      </c>
      <c r="ME54">
        <f t="shared" si="35"/>
        <v>13.816190699938714</v>
      </c>
      <c r="MF54">
        <f t="shared" si="35"/>
        <v>13.946563500996527</v>
      </c>
      <c r="MH54">
        <f>0.01+ (80188*LL54+78567)/10^6</f>
        <v>9.6585799999999999E-2</v>
      </c>
      <c r="MI54" s="86">
        <v>0.1</v>
      </c>
      <c r="MJ54">
        <f>0.94*LV54+0.06*LW54</f>
        <v>12.988224840683332</v>
      </c>
      <c r="QS54"/>
      <c r="QT54"/>
    </row>
    <row r="55" spans="1:462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4.5608060640701689E-31</v>
      </c>
      <c r="J55">
        <v>1.3929732373907032E-30</v>
      </c>
      <c r="K55">
        <v>6.136278368713187E-32</v>
      </c>
      <c r="L55">
        <v>6.128235435319161E-31</v>
      </c>
      <c r="M55">
        <v>2.2557808072465764E-31</v>
      </c>
      <c r="N55">
        <v>2.4326164827879319E-31</v>
      </c>
      <c r="O55">
        <v>2.7790906255257891E-32</v>
      </c>
      <c r="P55">
        <v>1.7237193980587791E-31</v>
      </c>
      <c r="Q55">
        <v>5.0196374482599302E-31</v>
      </c>
      <c r="R55">
        <v>6.1909570744611188E-31</v>
      </c>
      <c r="S55">
        <v>-1.5917182825621379E-31</v>
      </c>
      <c r="T55">
        <v>2.2532270025480209E-31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1.3744386865429842E-30</v>
      </c>
      <c r="AD55">
        <v>9.1600259378945166E-31</v>
      </c>
      <c r="AE55">
        <v>1.0768388318572858E-30</v>
      </c>
      <c r="AF55">
        <v>5.9907576544154541E-31</v>
      </c>
      <c r="AG55">
        <v>3.6201716305910794E-31</v>
      </c>
      <c r="AH55">
        <v>1.0674979987244844E-30</v>
      </c>
      <c r="AI55">
        <v>8.6830877487452952E-31</v>
      </c>
      <c r="AJ55">
        <v>1.2844609687893406E-30</v>
      </c>
      <c r="AK55">
        <v>4.4347143303183939E-31</v>
      </c>
      <c r="AL55">
        <v>2.862720067208161E-31</v>
      </c>
      <c r="AM55">
        <v>2.5236366134832634E-31</v>
      </c>
      <c r="AN55">
        <v>3.4498493192483202E-32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-1.3985081096995745E-29</v>
      </c>
      <c r="AY55">
        <v>-4.4221778646550355E-30</v>
      </c>
      <c r="AZ55">
        <v>-1.8305061563562907E-30</v>
      </c>
      <c r="BA55">
        <v>-2.5932192252799406E-30</v>
      </c>
      <c r="BB55">
        <v>-2.0412471181119576E-30</v>
      </c>
      <c r="BC55">
        <v>-1.4057721898598339E-30</v>
      </c>
      <c r="BD55">
        <v>-6.0224564736006303E-31</v>
      </c>
      <c r="BE55">
        <v>-7.4507005899821937E-31</v>
      </c>
      <c r="BF55">
        <v>-1.4881852024108074E-30</v>
      </c>
      <c r="BG55">
        <v>-1.0510352850379085E-30</v>
      </c>
      <c r="BH55">
        <v>-7.4684741721519355E-31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-5.6027834717016087E-31</v>
      </c>
      <c r="BT55">
        <v>-4.4979060549045707E-30</v>
      </c>
      <c r="BU55">
        <v>4.3628316442477196E-30</v>
      </c>
      <c r="BV55">
        <v>3.2321895253880319E-30</v>
      </c>
      <c r="BW55">
        <v>3.0385535310638366E-29</v>
      </c>
      <c r="BX55">
        <v>-1.7245667386820728E-29</v>
      </c>
      <c r="BY55">
        <v>-3.637885834327125E-30</v>
      </c>
      <c r="BZ55">
        <v>1.0420820590088132E-29</v>
      </c>
      <c r="CA55">
        <v>2.4709653128440586E-30</v>
      </c>
      <c r="CB55">
        <v>1.2739530557892675E-30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-9.2238911686950361E-30</v>
      </c>
      <c r="CO55">
        <v>-8.4775462492400163E-31</v>
      </c>
      <c r="CP55">
        <v>1.9436541163491144E-29</v>
      </c>
      <c r="CQ55">
        <v>3.1923503167170425E-29</v>
      </c>
      <c r="CR55">
        <v>-9.2228125095947049E-30</v>
      </c>
      <c r="CS55">
        <v>-2.0569032411502527E-29</v>
      </c>
      <c r="CT55">
        <v>-1.6061259928795635E-29</v>
      </c>
      <c r="CU55">
        <v>7.295799794635422E-30</v>
      </c>
      <c r="CV55">
        <v>4.1108725715520168E-30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8.41263433144318E-30</v>
      </c>
      <c r="DJ55">
        <v>-1.0131618877677777E-29</v>
      </c>
      <c r="DK55">
        <v>3.6172376641965012E-30</v>
      </c>
      <c r="DL55">
        <v>-4.9265034174183749E-30</v>
      </c>
      <c r="DM55">
        <v>-9.2218640078557689E-30</v>
      </c>
      <c r="DN55">
        <v>7.1582561710799518E-30</v>
      </c>
      <c r="DO55">
        <v>7.6390663695740428E-30</v>
      </c>
      <c r="DP55">
        <v>8.0400708199181958E-30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-8.2376322012701311E-30</v>
      </c>
      <c r="EE55">
        <v>-5.0211373443941057E-30</v>
      </c>
      <c r="EF55">
        <v>2.2774504005714076E-29</v>
      </c>
      <c r="EG55">
        <v>6.4633865865052051E-30</v>
      </c>
      <c r="EH55">
        <v>4.3765749196233801E-30</v>
      </c>
      <c r="EI55">
        <v>1.5113907085022562E-29</v>
      </c>
      <c r="EJ55">
        <v>1.5015601629776497E-29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-5.0563529365421468E-31</v>
      </c>
      <c r="EY55">
        <v>-5.4965780700457334E-30</v>
      </c>
      <c r="EZ55">
        <v>6.8132042998197534E-30</v>
      </c>
      <c r="FA55">
        <v>6.3786207040252195E-30</v>
      </c>
      <c r="FB55">
        <v>7.8136581093412767E-30</v>
      </c>
      <c r="FC55">
        <v>1.8762649230105644E-30</v>
      </c>
      <c r="FD55">
        <v>4.519084984074509E-3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-1.0387933104362294E-31</v>
      </c>
      <c r="FU55">
        <v>2.8229845460867528E-31</v>
      </c>
      <c r="FV55">
        <v>3.4369420203339988E-30</v>
      </c>
      <c r="FW55">
        <v>-3.9854100811225536E-30</v>
      </c>
      <c r="FX55">
        <v>2.1272626048299483E-3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-1.1331081691917266E-30</v>
      </c>
      <c r="GP55">
        <v>1.7030478125008452E-30</v>
      </c>
      <c r="GQ55">
        <v>7.6443297078092624E-4</v>
      </c>
      <c r="GR55">
        <v>2.4797413672474676E-30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1.2288725241036481E-29</v>
      </c>
      <c r="HL55">
        <v>1.4853789339769382E-3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 s="102" t="s">
        <v>92</v>
      </c>
      <c r="LJ55" s="102"/>
      <c r="LK55">
        <v>3</v>
      </c>
      <c r="LL55" s="86">
        <v>0.15</v>
      </c>
      <c r="LM55">
        <f t="shared" ref="LM55:MF55" si="36">AO$60</f>
        <v>0</v>
      </c>
      <c r="LN55">
        <f t="shared" si="36"/>
        <v>0</v>
      </c>
      <c r="LO55">
        <f t="shared" si="36"/>
        <v>0</v>
      </c>
      <c r="LP55">
        <f t="shared" si="36"/>
        <v>0</v>
      </c>
      <c r="LQ55">
        <f t="shared" si="36"/>
        <v>0</v>
      </c>
      <c r="LR55">
        <f t="shared" si="36"/>
        <v>0</v>
      </c>
      <c r="LS55">
        <f t="shared" si="36"/>
        <v>0</v>
      </c>
      <c r="LT55">
        <f t="shared" si="36"/>
        <v>0</v>
      </c>
      <c r="LU55">
        <f t="shared" si="36"/>
        <v>0</v>
      </c>
      <c r="LV55">
        <f t="shared" si="36"/>
        <v>11.587290755627343</v>
      </c>
      <c r="LW55">
        <f t="shared" si="36"/>
        <v>13.043922957661346</v>
      </c>
      <c r="LX55">
        <f t="shared" si="36"/>
        <v>13.754761665400181</v>
      </c>
      <c r="LY55">
        <f t="shared" si="36"/>
        <v>14.305378846010301</v>
      </c>
      <c r="LZ55">
        <f t="shared" si="36"/>
        <v>14.369213590945019</v>
      </c>
      <c r="MA55">
        <f t="shared" si="36"/>
        <v>14.120016336215853</v>
      </c>
      <c r="MB55">
        <f t="shared" si="36"/>
        <v>14.027454769355428</v>
      </c>
      <c r="MC55">
        <f t="shared" si="36"/>
        <v>13.98593258040736</v>
      </c>
      <c r="MD55">
        <f t="shared" si="36"/>
        <v>13.995881836622234</v>
      </c>
      <c r="ME55">
        <f t="shared" si="36"/>
        <v>14.176282016476497</v>
      </c>
      <c r="MF55">
        <f t="shared" si="36"/>
        <v>14.054120823036369</v>
      </c>
      <c r="MH55">
        <f t="shared" ref="MH55:MH68" si="37">0.01+ (80188*LL55+78567)/10^6</f>
        <v>0.1005952</v>
      </c>
      <c r="MI55" s="86">
        <v>0.15</v>
      </c>
      <c r="MJ55">
        <f>0.54*LV55+0.46*LW55</f>
        <v>12.257341568562985</v>
      </c>
      <c r="QS55"/>
      <c r="QT55"/>
    </row>
    <row r="56" spans="1:462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4.519084984074509E-3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2.1272626048299487E-3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7.6443297078092603E-4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1.4853789339769384E-3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 s="102" t="s">
        <v>94</v>
      </c>
      <c r="LJ56" s="102"/>
      <c r="LK56">
        <v>4</v>
      </c>
      <c r="LL56" s="86">
        <v>0.2</v>
      </c>
      <c r="LM56">
        <f t="shared" ref="LM56:MF56" si="38">BI$60</f>
        <v>0</v>
      </c>
      <c r="LN56">
        <f t="shared" si="38"/>
        <v>0</v>
      </c>
      <c r="LO56">
        <f t="shared" si="38"/>
        <v>0</v>
      </c>
      <c r="LP56">
        <f t="shared" si="38"/>
        <v>0</v>
      </c>
      <c r="LQ56">
        <f t="shared" si="38"/>
        <v>0</v>
      </c>
      <c r="LR56">
        <f t="shared" si="38"/>
        <v>0</v>
      </c>
      <c r="LS56">
        <f t="shared" si="38"/>
        <v>0</v>
      </c>
      <c r="LT56">
        <f t="shared" si="38"/>
        <v>0</v>
      </c>
      <c r="LU56">
        <f t="shared" si="38"/>
        <v>0</v>
      </c>
      <c r="LV56">
        <f t="shared" si="38"/>
        <v>0</v>
      </c>
      <c r="LW56">
        <f t="shared" si="38"/>
        <v>10.828727048936399</v>
      </c>
      <c r="LX56">
        <f t="shared" si="38"/>
        <v>13.119736885322709</v>
      </c>
      <c r="LY56">
        <f t="shared" si="38"/>
        <v>14.56359441394817</v>
      </c>
      <c r="LZ56">
        <f t="shared" si="38"/>
        <v>14.627443142011067</v>
      </c>
      <c r="MA56">
        <f t="shared" si="38"/>
        <v>14.308211037142312</v>
      </c>
      <c r="MB56">
        <f t="shared" si="38"/>
        <v>14.496105318558733</v>
      </c>
      <c r="MC56">
        <f t="shared" si="38"/>
        <v>14.140743816225319</v>
      </c>
      <c r="MD56">
        <f t="shared" si="38"/>
        <v>14.367954879394997</v>
      </c>
      <c r="ME56">
        <f t="shared" si="38"/>
        <v>14.209582352611374</v>
      </c>
      <c r="MF56">
        <f t="shared" si="38"/>
        <v>14.181628661785355</v>
      </c>
      <c r="MH56">
        <f t="shared" si="37"/>
        <v>0.10460460000000001</v>
      </c>
      <c r="MI56" s="86">
        <v>0.2</v>
      </c>
      <c r="MJ56">
        <f>0.14*LV56+0.86*LW56</f>
        <v>9.3127052620853021</v>
      </c>
      <c r="QS56"/>
      <c r="QT56"/>
    </row>
    <row r="57" spans="1:462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0.11972028072077</v>
      </c>
      <c r="J57">
        <v>0.13529235818523633</v>
      </c>
      <c r="K57">
        <v>0.13969971504699863</v>
      </c>
      <c r="L57">
        <v>0.13922083513800015</v>
      </c>
      <c r="M57">
        <v>0.14160776126954477</v>
      </c>
      <c r="N57">
        <v>0.1411815139522451</v>
      </c>
      <c r="O57">
        <v>0.13773248262369223</v>
      </c>
      <c r="P57">
        <v>0.13857504443292876</v>
      </c>
      <c r="Q57">
        <v>0.1364499907506096</v>
      </c>
      <c r="R57">
        <v>0.13643055679037921</v>
      </c>
      <c r="S57">
        <v>0.13444267025232795</v>
      </c>
      <c r="T57">
        <v>0.13557419030847015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0.26497453268124216</v>
      </c>
      <c r="AD57">
        <v>0.27460648568190282</v>
      </c>
      <c r="AE57">
        <v>0.27590984422582537</v>
      </c>
      <c r="AF57">
        <v>0.2773728246651278</v>
      </c>
      <c r="AG57">
        <v>0.27578792819461284</v>
      </c>
      <c r="AH57">
        <v>0.27676880106794355</v>
      </c>
      <c r="AI57">
        <v>0.2750223954867026</v>
      </c>
      <c r="AJ57">
        <v>0.27367057046059196</v>
      </c>
      <c r="AK57">
        <v>0.27571265681007384</v>
      </c>
      <c r="AL57">
        <v>0.27578579970769007</v>
      </c>
      <c r="AM57">
        <v>0.27417012416213904</v>
      </c>
      <c r="AN57">
        <v>0.27490675234194067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0.39338937691374787</v>
      </c>
      <c r="AY57">
        <v>0.41457171881562133</v>
      </c>
      <c r="AZ57">
        <v>0.41960260638147012</v>
      </c>
      <c r="BA57">
        <v>0.41499455470225777</v>
      </c>
      <c r="BB57">
        <v>0.41451401844526226</v>
      </c>
      <c r="BC57">
        <v>0.41307149979589347</v>
      </c>
      <c r="BD57">
        <v>0.40910110083232842</v>
      </c>
      <c r="BE57">
        <v>0.41432642665660596</v>
      </c>
      <c r="BF57">
        <v>0.41208467899191809</v>
      </c>
      <c r="BG57">
        <v>0.41315366786182395</v>
      </c>
      <c r="BH57">
        <v>0.41296203052327102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0.54016153658485588</v>
      </c>
      <c r="BT57">
        <v>0.55281561058265705</v>
      </c>
      <c r="BU57">
        <v>0.55485660529501013</v>
      </c>
      <c r="BV57">
        <v>0.55192282596564912</v>
      </c>
      <c r="BW57">
        <v>0.54739734426989328</v>
      </c>
      <c r="BX57">
        <v>0.54912895447390619</v>
      </c>
      <c r="BY57">
        <v>0.55333119483245385</v>
      </c>
      <c r="BZ57">
        <v>0.54834795238371736</v>
      </c>
      <c r="CA57">
        <v>0.5484316495640984</v>
      </c>
      <c r="CB57">
        <v>0.55129098773556073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0.65546046183885287</v>
      </c>
      <c r="CO57">
        <v>0.68288253232919183</v>
      </c>
      <c r="CP57">
        <v>0.69581480313196342</v>
      </c>
      <c r="CQ57">
        <v>0.67748787575328995</v>
      </c>
      <c r="CR57">
        <v>0.69022456331130311</v>
      </c>
      <c r="CS57">
        <v>0.68208407873292654</v>
      </c>
      <c r="CT57">
        <v>0.68201383340328903</v>
      </c>
      <c r="CU57">
        <v>0.68895044679725459</v>
      </c>
      <c r="CV57">
        <v>0.68885146095140903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0.80212585785127077</v>
      </c>
      <c r="DJ57">
        <v>0.82819276128600028</v>
      </c>
      <c r="DK57">
        <v>0.82164514413943501</v>
      </c>
      <c r="DL57">
        <v>0.81818114008076892</v>
      </c>
      <c r="DM57">
        <v>0.82607520628399123</v>
      </c>
      <c r="DN57">
        <v>0.8214819866826466</v>
      </c>
      <c r="DO57">
        <v>0.82431654119533204</v>
      </c>
      <c r="DP57">
        <v>0.82688206813038445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0.94352721650269356</v>
      </c>
      <c r="EE57">
        <v>0.95863044381540563</v>
      </c>
      <c r="EF57">
        <v>0.96230090023965553</v>
      </c>
      <c r="EG57">
        <v>0.96442714950142616</v>
      </c>
      <c r="EH57">
        <v>0.96447095890205392</v>
      </c>
      <c r="EI57">
        <v>0.96067588737571952</v>
      </c>
      <c r="EJ57">
        <v>0.95633483412357878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1.048792679934919</v>
      </c>
      <c r="EY57">
        <v>1.0371880485979343</v>
      </c>
      <c r="EZ57">
        <v>1.09300618844575</v>
      </c>
      <c r="FA57">
        <v>1.0977605858746839</v>
      </c>
      <c r="FB57">
        <v>1.094159829228359</v>
      </c>
      <c r="FC57">
        <v>1.0916289209547541</v>
      </c>
      <c r="FD57">
        <v>1.1010690100267868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1.1439037560866891</v>
      </c>
      <c r="FU57">
        <v>1.2285227444787445</v>
      </c>
      <c r="FV57">
        <v>1.2322985785251328</v>
      </c>
      <c r="FW57">
        <v>1.240096915046951</v>
      </c>
      <c r="FX57">
        <v>1.2368425392646494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0.89075397911814269</v>
      </c>
      <c r="GO57">
        <v>1.2897923416240153</v>
      </c>
      <c r="GP57">
        <v>1.3672333790763509</v>
      </c>
      <c r="GQ57">
        <v>1.3628824950569893</v>
      </c>
      <c r="GR57">
        <v>1.3658928561714652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1.4312120365145136</v>
      </c>
      <c r="HL57">
        <v>1.4936001138253907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 s="102" t="s">
        <v>96</v>
      </c>
      <c r="LJ57" s="102"/>
      <c r="LK57">
        <v>5</v>
      </c>
      <c r="LL57" s="86">
        <v>0.25</v>
      </c>
      <c r="LM57">
        <f t="shared" ref="LM57:MF57" si="39">CC$60</f>
        <v>0</v>
      </c>
      <c r="LN57">
        <f t="shared" si="39"/>
        <v>0</v>
      </c>
      <c r="LO57">
        <f t="shared" si="39"/>
        <v>0</v>
      </c>
      <c r="LP57">
        <f t="shared" si="39"/>
        <v>0</v>
      </c>
      <c r="LQ57">
        <f t="shared" si="39"/>
        <v>0</v>
      </c>
      <c r="LR57">
        <f t="shared" si="39"/>
        <v>0</v>
      </c>
      <c r="LS57">
        <f t="shared" si="39"/>
        <v>0</v>
      </c>
      <c r="LT57">
        <f t="shared" si="39"/>
        <v>0</v>
      </c>
      <c r="LU57">
        <f t="shared" si="39"/>
        <v>0</v>
      </c>
      <c r="LV57">
        <f t="shared" si="39"/>
        <v>0</v>
      </c>
      <c r="LW57">
        <f t="shared" si="39"/>
        <v>0</v>
      </c>
      <c r="LX57">
        <f t="shared" si="39"/>
        <v>11.234244486027647</v>
      </c>
      <c r="LY57">
        <f t="shared" si="39"/>
        <v>12.997418411750994</v>
      </c>
      <c r="LZ57">
        <f t="shared" si="39"/>
        <v>14.153343429805691</v>
      </c>
      <c r="MA57">
        <f t="shared" si="39"/>
        <v>14.699350126479716</v>
      </c>
      <c r="MB57">
        <f t="shared" si="39"/>
        <v>14.404618075222508</v>
      </c>
      <c r="MC57">
        <f t="shared" si="39"/>
        <v>14.642838777463572</v>
      </c>
      <c r="MD57">
        <f t="shared" si="39"/>
        <v>14.558022868322984</v>
      </c>
      <c r="ME57">
        <f t="shared" si="39"/>
        <v>14.347774044605123</v>
      </c>
      <c r="MF57">
        <f t="shared" si="39"/>
        <v>14.377246268451755</v>
      </c>
      <c r="MH57">
        <f t="shared" si="37"/>
        <v>0.10861399999999999</v>
      </c>
      <c r="MI57" s="86">
        <v>0.25</v>
      </c>
      <c r="MJ57">
        <f>0.74*LW57+0.26*LX57</f>
        <v>2.9209035663671883</v>
      </c>
      <c r="QS57"/>
      <c r="QT57"/>
    </row>
    <row r="58" spans="1:462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 s="102" t="s">
        <v>98</v>
      </c>
      <c r="LJ58" s="102"/>
      <c r="LK58">
        <v>6</v>
      </c>
      <c r="LL58" s="86">
        <v>0.3</v>
      </c>
      <c r="LM58">
        <f t="shared" ref="LM58:MF58" si="40">CW$60</f>
        <v>0</v>
      </c>
      <c r="LN58">
        <f t="shared" si="40"/>
        <v>0</v>
      </c>
      <c r="LO58">
        <f t="shared" si="40"/>
        <v>0</v>
      </c>
      <c r="LP58">
        <f t="shared" si="40"/>
        <v>0</v>
      </c>
      <c r="LQ58">
        <f t="shared" si="40"/>
        <v>0</v>
      </c>
      <c r="LR58">
        <f t="shared" si="40"/>
        <v>0</v>
      </c>
      <c r="LS58">
        <f t="shared" si="40"/>
        <v>0</v>
      </c>
      <c r="LT58">
        <f t="shared" si="40"/>
        <v>0</v>
      </c>
      <c r="LU58">
        <f t="shared" si="40"/>
        <v>0</v>
      </c>
      <c r="LV58">
        <f t="shared" si="40"/>
        <v>0</v>
      </c>
      <c r="LW58">
        <f t="shared" si="40"/>
        <v>0</v>
      </c>
      <c r="LX58">
        <f t="shared" si="40"/>
        <v>0</v>
      </c>
      <c r="LY58">
        <f t="shared" si="40"/>
        <v>9.9522557295105987</v>
      </c>
      <c r="LZ58">
        <f t="shared" si="40"/>
        <v>12.320223691502079</v>
      </c>
      <c r="MA58">
        <f t="shared" si="40"/>
        <v>14.190653027532901</v>
      </c>
      <c r="MB58">
        <f t="shared" si="40"/>
        <v>14.529654681136648</v>
      </c>
      <c r="MC58">
        <f t="shared" si="40"/>
        <v>14.214721042602317</v>
      </c>
      <c r="MD58">
        <f t="shared" si="40"/>
        <v>14.886515978962388</v>
      </c>
      <c r="ME58">
        <f t="shared" si="40"/>
        <v>14.866027198623197</v>
      </c>
      <c r="MF58">
        <f t="shared" si="40"/>
        <v>14.619642577571781</v>
      </c>
      <c r="MH58">
        <f t="shared" si="37"/>
        <v>0.11262339999999998</v>
      </c>
      <c r="MI58" s="86">
        <v>0.3</v>
      </c>
      <c r="MJ58">
        <f>0.47*LW58+0.53*LX58</f>
        <v>0</v>
      </c>
      <c r="QS58"/>
      <c r="QT58"/>
    </row>
    <row r="59" spans="1:462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0.3098896796996104</v>
      </c>
      <c r="J59">
        <v>0.35019718707153213</v>
      </c>
      <c r="K59">
        <v>0.36160539959818783</v>
      </c>
      <c r="L59">
        <v>0.36036584402146588</v>
      </c>
      <c r="M59">
        <v>0.36654427736557244</v>
      </c>
      <c r="N59">
        <v>0.36544095849732744</v>
      </c>
      <c r="O59">
        <v>0.35651332144832942</v>
      </c>
      <c r="P59">
        <v>0.35869424858631727</v>
      </c>
      <c r="Q59">
        <v>0.35319365836890587</v>
      </c>
      <c r="R59">
        <v>0.353143354580151</v>
      </c>
      <c r="S59">
        <v>0.34799781433544785</v>
      </c>
      <c r="T59">
        <v>0.3509266947695775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0.68587270733736683</v>
      </c>
      <c r="AD59">
        <v>0.71080451347987061</v>
      </c>
      <c r="AE59">
        <v>0.71417818884446438</v>
      </c>
      <c r="AF59">
        <v>0.71796503712959003</v>
      </c>
      <c r="AG59">
        <v>0.7138626155795571</v>
      </c>
      <c r="AH59">
        <v>0.71640155366684244</v>
      </c>
      <c r="AI59">
        <v>0.71188107423814306</v>
      </c>
      <c r="AJ59">
        <v>0.70838194592145942</v>
      </c>
      <c r="AK59">
        <v>0.71366777954087668</v>
      </c>
      <c r="AL59">
        <v>0.71385710610257602</v>
      </c>
      <c r="AM59">
        <v>0.7096750145279912</v>
      </c>
      <c r="AN59">
        <v>0.71158173801144919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1.0182678095565243</v>
      </c>
      <c r="AY59">
        <v>1.073097192746572</v>
      </c>
      <c r="AZ59">
        <v>1.0861193818610608</v>
      </c>
      <c r="BA59">
        <v>1.074191681305122</v>
      </c>
      <c r="BB59">
        <v>1.0729478383583144</v>
      </c>
      <c r="BC59">
        <v>1.0692139543453272</v>
      </c>
      <c r="BD59">
        <v>1.0589367844649078</v>
      </c>
      <c r="BE59">
        <v>1.0724622668331636</v>
      </c>
      <c r="BF59">
        <v>1.0666596203509218</v>
      </c>
      <c r="BG59">
        <v>1.0694266420827714</v>
      </c>
      <c r="BH59">
        <v>1.0689305988634854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1.3981798618459993</v>
      </c>
      <c r="BT59">
        <v>1.4309342699919316</v>
      </c>
      <c r="BU59">
        <v>1.4362172779657829</v>
      </c>
      <c r="BV59">
        <v>1.4286233437450178</v>
      </c>
      <c r="BW59">
        <v>1.4169093712690011</v>
      </c>
      <c r="BX59">
        <v>1.4213915536382327</v>
      </c>
      <c r="BY59">
        <v>1.4322688328334625</v>
      </c>
      <c r="BZ59">
        <v>1.4193699706105598</v>
      </c>
      <c r="CA59">
        <v>1.419586616380716</v>
      </c>
      <c r="CB59">
        <v>1.4269878635609992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1.6966250943626628</v>
      </c>
      <c r="CO59">
        <v>1.7676056883755611</v>
      </c>
      <c r="CP59">
        <v>1.8010801943885104</v>
      </c>
      <c r="CQ59">
        <v>1.7536419022206087</v>
      </c>
      <c r="CR59">
        <v>1.7866101512426129</v>
      </c>
      <c r="CS59">
        <v>1.7655389330379361</v>
      </c>
      <c r="CT59">
        <v>1.7653571066792699</v>
      </c>
      <c r="CU59">
        <v>1.783312167341629</v>
      </c>
      <c r="CV59">
        <v>1.7830559476612271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2.0762607945103295</v>
      </c>
      <c r="DJ59">
        <v>2.1437336095381303</v>
      </c>
      <c r="DK59">
        <v>2.1267854452995487</v>
      </c>
      <c r="DL59">
        <v>2.1178190521224232</v>
      </c>
      <c r="DM59">
        <v>2.1382524292621725</v>
      </c>
      <c r="DN59">
        <v>2.1263631207633851</v>
      </c>
      <c r="DO59">
        <v>2.1337002167402646</v>
      </c>
      <c r="DP59">
        <v>2.1403409489151093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2.4422708095033632</v>
      </c>
      <c r="EE59">
        <v>2.4813647228001674</v>
      </c>
      <c r="EF59">
        <v>2.4908655071185342</v>
      </c>
      <c r="EG59">
        <v>2.4963691920307682</v>
      </c>
      <c r="EH59">
        <v>2.4964825903710222</v>
      </c>
      <c r="EI59">
        <v>2.486659246384086</v>
      </c>
      <c r="EJ59">
        <v>2.475422657280169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2.7147449513116855</v>
      </c>
      <c r="EY59">
        <v>2.684706970558552</v>
      </c>
      <c r="EZ59">
        <v>2.8291893036664337</v>
      </c>
      <c r="FA59">
        <v>2.8414958125348306</v>
      </c>
      <c r="FB59">
        <v>2.8321754424430781</v>
      </c>
      <c r="FC59">
        <v>2.82562431886122</v>
      </c>
      <c r="FD59">
        <v>2.8500594952678893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2.9609349931918998</v>
      </c>
      <c r="FU59">
        <v>3.1799668151309013</v>
      </c>
      <c r="FV59">
        <v>3.1897403639080135</v>
      </c>
      <c r="FW59">
        <v>3.2099259497785693</v>
      </c>
      <c r="FX59">
        <v>3.2015021684214924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2.3056700470314384</v>
      </c>
      <c r="GO59">
        <v>3.3385599600881544</v>
      </c>
      <c r="GP59">
        <v>3.5390120317608069</v>
      </c>
      <c r="GQ59">
        <v>3.5277499962305416</v>
      </c>
      <c r="GR59">
        <v>3.5355421583932833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3.7046174374761964</v>
      </c>
      <c r="HL59">
        <v>3.8661057097935223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 s="102" t="s">
        <v>100</v>
      </c>
      <c r="LJ59" s="102"/>
      <c r="LK59">
        <v>7</v>
      </c>
      <c r="LL59" s="86">
        <v>0.35</v>
      </c>
      <c r="LM59">
        <f t="shared" ref="LM59:MF59" si="41">DQ$60</f>
        <v>0</v>
      </c>
      <c r="LN59">
        <f t="shared" si="41"/>
        <v>0</v>
      </c>
      <c r="LO59">
        <f t="shared" si="41"/>
        <v>0</v>
      </c>
      <c r="LP59">
        <f t="shared" si="41"/>
        <v>0</v>
      </c>
      <c r="LQ59">
        <f t="shared" si="41"/>
        <v>0</v>
      </c>
      <c r="LR59">
        <f t="shared" si="41"/>
        <v>0</v>
      </c>
      <c r="LS59">
        <f t="shared" si="41"/>
        <v>0</v>
      </c>
      <c r="LT59">
        <f t="shared" si="41"/>
        <v>0</v>
      </c>
      <c r="LU59">
        <f t="shared" si="41"/>
        <v>0</v>
      </c>
      <c r="LV59">
        <f t="shared" si="41"/>
        <v>0</v>
      </c>
      <c r="LW59">
        <f t="shared" si="41"/>
        <v>0</v>
      </c>
      <c r="LX59">
        <f t="shared" si="41"/>
        <v>0</v>
      </c>
      <c r="LY59">
        <f t="shared" si="41"/>
        <v>0</v>
      </c>
      <c r="LZ59">
        <f t="shared" si="41"/>
        <v>9.2232038818577617</v>
      </c>
      <c r="MA59">
        <f t="shared" si="41"/>
        <v>11.775593706056036</v>
      </c>
      <c r="MB59">
        <f t="shared" si="41"/>
        <v>14.018476707197156</v>
      </c>
      <c r="MC59">
        <f t="shared" si="41"/>
        <v>14.57714400856055</v>
      </c>
      <c r="MD59">
        <f t="shared" si="41"/>
        <v>14.828230378471833</v>
      </c>
      <c r="ME59">
        <f t="shared" si="41"/>
        <v>15.133582718070853</v>
      </c>
      <c r="MF59">
        <f t="shared" si="41"/>
        <v>15.3616991977569</v>
      </c>
      <c r="MH59">
        <f t="shared" si="37"/>
        <v>0.11663279999999999</v>
      </c>
      <c r="MI59" s="86">
        <v>0.35</v>
      </c>
      <c r="MJ59">
        <f>0.21*LW59+0.79*LX59</f>
        <v>0</v>
      </c>
      <c r="QS59"/>
      <c r="QT59"/>
    </row>
    <row r="60" spans="1:462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11.584249638581015</v>
      </c>
      <c r="J60">
        <v>12.65974305924747</v>
      </c>
      <c r="K60">
        <v>13.536643339998268</v>
      </c>
      <c r="L60">
        <v>13.623715204610351</v>
      </c>
      <c r="M60">
        <v>13.667881280108546</v>
      </c>
      <c r="N60">
        <v>13.527172414878077</v>
      </c>
      <c r="O60">
        <v>13.777438552292848</v>
      </c>
      <c r="P60">
        <v>13.566359941609713</v>
      </c>
      <c r="Q60">
        <v>13.632574134842001</v>
      </c>
      <c r="R60">
        <v>13.655439104770688</v>
      </c>
      <c r="S60">
        <v>13.696505849945282</v>
      </c>
      <c r="T60">
        <v>13.555070539519855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10.787875493576411</v>
      </c>
      <c r="AD60">
        <v>12.91519717172296</v>
      </c>
      <c r="AE60">
        <v>14.132324987729152</v>
      </c>
      <c r="AF60">
        <v>13.931078679683369</v>
      </c>
      <c r="AG60">
        <v>13.919164748586116</v>
      </c>
      <c r="AH60">
        <v>14.214719398311049</v>
      </c>
      <c r="AI60">
        <v>13.818843331207491</v>
      </c>
      <c r="AJ60">
        <v>13.877642015590455</v>
      </c>
      <c r="AK60">
        <v>13.798043620876436</v>
      </c>
      <c r="AL60">
        <v>13.730497809096624</v>
      </c>
      <c r="AM60">
        <v>13.816190699938714</v>
      </c>
      <c r="AN60">
        <v>13.946563500996527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11.587290755627343</v>
      </c>
      <c r="AY60">
        <v>13.043922957661346</v>
      </c>
      <c r="AZ60">
        <v>13.754761665400181</v>
      </c>
      <c r="BA60">
        <v>14.305378846010301</v>
      </c>
      <c r="BB60">
        <v>14.369213590945019</v>
      </c>
      <c r="BC60">
        <v>14.120016336215853</v>
      </c>
      <c r="BD60">
        <v>14.027454769355428</v>
      </c>
      <c r="BE60">
        <v>13.98593258040736</v>
      </c>
      <c r="BF60">
        <v>13.995881836622234</v>
      </c>
      <c r="BG60">
        <v>14.176282016476497</v>
      </c>
      <c r="BH60">
        <v>14.054120823036369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10.828727048936399</v>
      </c>
      <c r="BT60">
        <v>13.119736885322709</v>
      </c>
      <c r="BU60">
        <v>14.56359441394817</v>
      </c>
      <c r="BV60">
        <v>14.627443142011067</v>
      </c>
      <c r="BW60">
        <v>14.308211037142312</v>
      </c>
      <c r="BX60">
        <v>14.496105318558733</v>
      </c>
      <c r="BY60">
        <v>14.140743816225319</v>
      </c>
      <c r="BZ60">
        <v>14.367954879394997</v>
      </c>
      <c r="CA60">
        <v>14.209582352611374</v>
      </c>
      <c r="CB60">
        <v>14.181628661785355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11.234244486027647</v>
      </c>
      <c r="CO60">
        <v>12.997418411750994</v>
      </c>
      <c r="CP60">
        <v>14.153343429805691</v>
      </c>
      <c r="CQ60">
        <v>14.699350126479716</v>
      </c>
      <c r="CR60">
        <v>14.404618075222508</v>
      </c>
      <c r="CS60">
        <v>14.642838777463572</v>
      </c>
      <c r="CT60">
        <v>14.558022868322984</v>
      </c>
      <c r="CU60">
        <v>14.347774044605123</v>
      </c>
      <c r="CV60">
        <v>14.377246268451755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9.9522557295105987</v>
      </c>
      <c r="DJ60">
        <v>12.320223691502079</v>
      </c>
      <c r="DK60">
        <v>14.190653027532901</v>
      </c>
      <c r="DL60">
        <v>14.529654681136648</v>
      </c>
      <c r="DM60">
        <v>14.214721042602317</v>
      </c>
      <c r="DN60">
        <v>14.886515978962388</v>
      </c>
      <c r="DO60">
        <v>14.866027198623197</v>
      </c>
      <c r="DP60">
        <v>14.619642577571781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9.2232038818577617</v>
      </c>
      <c r="EE60">
        <v>11.775593706056036</v>
      </c>
      <c r="EF60">
        <v>14.018476707197156</v>
      </c>
      <c r="EG60">
        <v>14.57714400856055</v>
      </c>
      <c r="EH60">
        <v>14.828230378471833</v>
      </c>
      <c r="EI60">
        <v>15.133582718070853</v>
      </c>
      <c r="EJ60">
        <v>15.3616991977569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4.1549797571747211</v>
      </c>
      <c r="EY60">
        <v>8.0570897916996032</v>
      </c>
      <c r="EZ60">
        <v>11.246408579744848</v>
      </c>
      <c r="FA60">
        <v>13.703721576764979</v>
      </c>
      <c r="FB60">
        <v>14.92984685969977</v>
      </c>
      <c r="FC60">
        <v>15.428742330358375</v>
      </c>
      <c r="FD60">
        <v>14.734751814933256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8.4461004812247786</v>
      </c>
      <c r="FU60">
        <v>10.683378383788058</v>
      </c>
      <c r="FV60">
        <v>13.691915250874182</v>
      </c>
      <c r="FW60">
        <v>14.467071270866436</v>
      </c>
      <c r="FX60">
        <v>15.513463914563845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2.9463075065167512</v>
      </c>
      <c r="GO60">
        <v>5.9617203745529084</v>
      </c>
      <c r="GP60">
        <v>9.8682092897733735</v>
      </c>
      <c r="GQ60">
        <v>13.367288757378494</v>
      </c>
      <c r="GR60">
        <v>15.004429038248407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5.5121936245801066</v>
      </c>
      <c r="HL60">
        <v>9.6445165519529503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 s="102" t="s">
        <v>102</v>
      </c>
      <c r="LJ60" s="102"/>
      <c r="LK60">
        <v>8</v>
      </c>
      <c r="LL60" s="86">
        <v>0.4</v>
      </c>
      <c r="LM60">
        <f t="shared" ref="LM60:MF60" si="42">EK$60</f>
        <v>0</v>
      </c>
      <c r="LN60">
        <f t="shared" si="42"/>
        <v>0</v>
      </c>
      <c r="LO60">
        <f t="shared" si="42"/>
        <v>0</v>
      </c>
      <c r="LP60">
        <f t="shared" si="42"/>
        <v>0</v>
      </c>
      <c r="LQ60">
        <f t="shared" si="42"/>
        <v>0</v>
      </c>
      <c r="LR60">
        <f t="shared" si="42"/>
        <v>0</v>
      </c>
      <c r="LS60">
        <f t="shared" si="42"/>
        <v>0</v>
      </c>
      <c r="LT60">
        <f t="shared" si="42"/>
        <v>0</v>
      </c>
      <c r="LU60">
        <f t="shared" si="42"/>
        <v>0</v>
      </c>
      <c r="LV60">
        <f t="shared" si="42"/>
        <v>0</v>
      </c>
      <c r="LW60">
        <f t="shared" si="42"/>
        <v>0</v>
      </c>
      <c r="LX60">
        <f t="shared" si="42"/>
        <v>0</v>
      </c>
      <c r="LY60">
        <f t="shared" si="42"/>
        <v>0</v>
      </c>
      <c r="LZ60">
        <f t="shared" si="42"/>
        <v>4.1549797571747211</v>
      </c>
      <c r="MA60">
        <f t="shared" si="42"/>
        <v>8.0570897916996032</v>
      </c>
      <c r="MB60">
        <f t="shared" si="42"/>
        <v>11.246408579744848</v>
      </c>
      <c r="MC60">
        <f t="shared" si="42"/>
        <v>13.703721576764979</v>
      </c>
      <c r="MD60">
        <f t="shared" si="42"/>
        <v>14.92984685969977</v>
      </c>
      <c r="ME60">
        <f t="shared" si="42"/>
        <v>15.428742330358375</v>
      </c>
      <c r="MF60">
        <f t="shared" si="42"/>
        <v>14.734751814933256</v>
      </c>
      <c r="MH60">
        <f t="shared" si="37"/>
        <v>0.12064219999999999</v>
      </c>
      <c r="MI60" s="86">
        <v>0.4</v>
      </c>
      <c r="MJ60">
        <f>0.94*LX60+0.06*LY60</f>
        <v>0</v>
      </c>
      <c r="QS60"/>
      <c r="QT60"/>
    </row>
    <row r="61" spans="1:462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2.1610158974868229E-2</v>
      </c>
      <c r="J61">
        <v>2.4421003282533625E-2</v>
      </c>
      <c r="K61">
        <v>2.5216555062635121E-2</v>
      </c>
      <c r="L61">
        <v>2.5130114645848384E-2</v>
      </c>
      <c r="M61">
        <v>2.5560967738184958E-2</v>
      </c>
      <c r="N61">
        <v>2.5484027789213895E-2</v>
      </c>
      <c r="O61">
        <v>2.4861458957345154E-2</v>
      </c>
      <c r="P61">
        <v>2.5013545926521417E-2</v>
      </c>
      <c r="Q61">
        <v>2.462996222935188E-2</v>
      </c>
      <c r="R61">
        <v>2.4626454294292274E-2</v>
      </c>
      <c r="S61">
        <v>2.4267630009445467E-2</v>
      </c>
      <c r="T61">
        <v>2.4471875506944043E-2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4.7829338029105085E-2</v>
      </c>
      <c r="AD61">
        <v>4.956795770431454E-2</v>
      </c>
      <c r="AE61">
        <v>4.9803220979390793E-2</v>
      </c>
      <c r="AF61">
        <v>5.0067296870961654E-2</v>
      </c>
      <c r="AG61">
        <v>4.9781214475561858E-2</v>
      </c>
      <c r="AH61">
        <v>4.9958267340783992E-2</v>
      </c>
      <c r="AI61">
        <v>4.9643031676300076E-2</v>
      </c>
      <c r="AJ61">
        <v>4.9399019938734967E-2</v>
      </c>
      <c r="AK61">
        <v>4.976762758304578E-2</v>
      </c>
      <c r="AL61">
        <v>4.9780830272146144E-2</v>
      </c>
      <c r="AM61">
        <v>4.9489192087028663E-2</v>
      </c>
      <c r="AN61">
        <v>4.9622157462444146E-2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7.1008912800315488E-2</v>
      </c>
      <c r="AY61">
        <v>7.4832440219426213E-2</v>
      </c>
      <c r="AZ61">
        <v>7.5740542668135374E-2</v>
      </c>
      <c r="BA61">
        <v>7.4908764386689156E-2</v>
      </c>
      <c r="BB61">
        <v>7.4822024990119529E-2</v>
      </c>
      <c r="BC61">
        <v>7.4561642562435637E-2</v>
      </c>
      <c r="BD61">
        <v>7.3844964049156706E-2</v>
      </c>
      <c r="BE61">
        <v>7.4788163656427042E-2</v>
      </c>
      <c r="BF61">
        <v>7.4383516063523142E-2</v>
      </c>
      <c r="BG61">
        <v>7.4576474343289512E-2</v>
      </c>
      <c r="BH61">
        <v>7.454188276593339E-2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9.7502082416038971E-2</v>
      </c>
      <c r="BT61">
        <v>9.9786211296508498E-2</v>
      </c>
      <c r="BU61">
        <v>0.10015462189440605</v>
      </c>
      <c r="BV61">
        <v>9.962505883856472E-2</v>
      </c>
      <c r="BW61">
        <v>9.8808184886262265E-2</v>
      </c>
      <c r="BX61">
        <v>9.9120749905037109E-2</v>
      </c>
      <c r="BY61">
        <v>9.9879277045569245E-2</v>
      </c>
      <c r="BZ61">
        <v>9.8979774798504852E-2</v>
      </c>
      <c r="CA61">
        <v>9.8994882592797456E-2</v>
      </c>
      <c r="CB61">
        <v>9.9511008616527119E-2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0.11831416278679657</v>
      </c>
      <c r="CO61">
        <v>0.12326399500526927</v>
      </c>
      <c r="CP61">
        <v>0.12559833991551683</v>
      </c>
      <c r="CQ61">
        <v>0.12229023028037719</v>
      </c>
      <c r="CR61">
        <v>0.12458927135583085</v>
      </c>
      <c r="CS61">
        <v>0.12311986980738748</v>
      </c>
      <c r="CT61">
        <v>0.12310719014499799</v>
      </c>
      <c r="CU61">
        <v>0.12435928642549711</v>
      </c>
      <c r="CV61">
        <v>0.12434141894429764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0.14478806098398395</v>
      </c>
      <c r="DJ61">
        <v>0.14949327821046934</v>
      </c>
      <c r="DK61">
        <v>0.14831139785910383</v>
      </c>
      <c r="DL61">
        <v>0.14768612636836981</v>
      </c>
      <c r="DM61">
        <v>0.14911104806570244</v>
      </c>
      <c r="DN61">
        <v>0.14828194705462935</v>
      </c>
      <c r="DO61">
        <v>0.14879359949374232</v>
      </c>
      <c r="DP61">
        <v>0.1492566909982643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0.17031177193189415</v>
      </c>
      <c r="EE61">
        <v>0.17303798624826827</v>
      </c>
      <c r="EF61">
        <v>0.17370052350896326</v>
      </c>
      <c r="EG61">
        <v>0.17408432301469787</v>
      </c>
      <c r="EH61">
        <v>0.17409223084874642</v>
      </c>
      <c r="EI61">
        <v>0.17340719988731423</v>
      </c>
      <c r="EJ61">
        <v>0.17262361626779418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0.18931275811099618</v>
      </c>
      <c r="EY61">
        <v>0.18721805931370653</v>
      </c>
      <c r="EZ61">
        <v>0.19729353582053216</v>
      </c>
      <c r="FA61">
        <v>0.1981517303022893</v>
      </c>
      <c r="FB61">
        <v>0.19750177422894544</v>
      </c>
      <c r="FC61">
        <v>0.19704493158028022</v>
      </c>
      <c r="FD61">
        <v>0.19874891877739806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0.20648082239831936</v>
      </c>
      <c r="FU61">
        <v>0.22175500802865428</v>
      </c>
      <c r="FV61">
        <v>0.22243656652078234</v>
      </c>
      <c r="FW61">
        <v>0.22384420849222952</v>
      </c>
      <c r="FX61">
        <v>0.22325677604055066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0.16078591680832899</v>
      </c>
      <c r="GO61">
        <v>0.23281450209819762</v>
      </c>
      <c r="GP61">
        <v>0.24679302871414274</v>
      </c>
      <c r="GQ61">
        <v>0.24600767058790399</v>
      </c>
      <c r="GR61">
        <v>0.2465510570706613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0.25834152283655482</v>
      </c>
      <c r="HL61">
        <v>0.269602908632742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 s="102" t="s">
        <v>104</v>
      </c>
      <c r="LJ61" s="102"/>
      <c r="LK61">
        <v>9</v>
      </c>
      <c r="LL61" s="86">
        <v>0.45</v>
      </c>
      <c r="LM61">
        <f t="shared" ref="LM61:MF61" si="43">FE$60</f>
        <v>0</v>
      </c>
      <c r="LN61">
        <f t="shared" si="43"/>
        <v>0</v>
      </c>
      <c r="LO61">
        <f t="shared" si="43"/>
        <v>0</v>
      </c>
      <c r="LP61">
        <f t="shared" si="43"/>
        <v>0</v>
      </c>
      <c r="LQ61">
        <f t="shared" si="43"/>
        <v>0</v>
      </c>
      <c r="LR61">
        <f t="shared" si="43"/>
        <v>0</v>
      </c>
      <c r="LS61">
        <f t="shared" si="43"/>
        <v>0</v>
      </c>
      <c r="LT61">
        <f t="shared" si="43"/>
        <v>0</v>
      </c>
      <c r="LU61">
        <f t="shared" si="43"/>
        <v>0</v>
      </c>
      <c r="LV61">
        <f t="shared" si="43"/>
        <v>0</v>
      </c>
      <c r="LW61">
        <f t="shared" si="43"/>
        <v>0</v>
      </c>
      <c r="LX61">
        <f t="shared" si="43"/>
        <v>0</v>
      </c>
      <c r="LY61">
        <f t="shared" si="43"/>
        <v>0</v>
      </c>
      <c r="LZ61">
        <f t="shared" si="43"/>
        <v>0</v>
      </c>
      <c r="MA61">
        <f t="shared" si="43"/>
        <v>0</v>
      </c>
      <c r="MB61">
        <f t="shared" si="43"/>
        <v>8.4461004812247786</v>
      </c>
      <c r="MC61">
        <f t="shared" si="43"/>
        <v>10.683378383788058</v>
      </c>
      <c r="MD61">
        <f t="shared" si="43"/>
        <v>13.691915250874182</v>
      </c>
      <c r="ME61">
        <f t="shared" si="43"/>
        <v>14.467071270866436</v>
      </c>
      <c r="MF61">
        <f t="shared" si="43"/>
        <v>15.513463914563845</v>
      </c>
      <c r="MH61">
        <f t="shared" si="37"/>
        <v>0.1246516</v>
      </c>
      <c r="MI61" s="86">
        <v>0.45</v>
      </c>
      <c r="MJ61">
        <f>0.67*LX61+0.33*LY61</f>
        <v>0</v>
      </c>
      <c r="QS61"/>
      <c r="QT61"/>
    </row>
    <row r="62" spans="1:462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2.1610158974868229E-2</v>
      </c>
      <c r="J62">
        <v>2.4421003282533625E-2</v>
      </c>
      <c r="K62">
        <v>2.5216555062635121E-2</v>
      </c>
      <c r="L62">
        <v>2.5130114645848384E-2</v>
      </c>
      <c r="M62">
        <v>2.5560967738184958E-2</v>
      </c>
      <c r="N62">
        <v>2.5484027789213898E-2</v>
      </c>
      <c r="O62">
        <v>2.4861458957345154E-2</v>
      </c>
      <c r="P62">
        <v>2.5013545926521424E-2</v>
      </c>
      <c r="Q62">
        <v>2.4629962229351883E-2</v>
      </c>
      <c r="R62">
        <v>2.462645429429227E-2</v>
      </c>
      <c r="S62">
        <v>2.4267630009445467E-2</v>
      </c>
      <c r="T62">
        <v>2.4471875506944043E-2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4.7829338029105078E-2</v>
      </c>
      <c r="AD62">
        <v>4.956795770431454E-2</v>
      </c>
      <c r="AE62">
        <v>4.9803220979390793E-2</v>
      </c>
      <c r="AF62">
        <v>5.0067296870961654E-2</v>
      </c>
      <c r="AG62">
        <v>4.9781214475561858E-2</v>
      </c>
      <c r="AH62">
        <v>4.9958267340783992E-2</v>
      </c>
      <c r="AI62">
        <v>4.9643031676300076E-2</v>
      </c>
      <c r="AJ62">
        <v>4.9399019938734967E-2</v>
      </c>
      <c r="AK62">
        <v>4.976762758304578E-2</v>
      </c>
      <c r="AL62">
        <v>4.9780830272146144E-2</v>
      </c>
      <c r="AM62">
        <v>4.9489192087028663E-2</v>
      </c>
      <c r="AN62">
        <v>4.9622157462444146E-2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7.1008912800315488E-2</v>
      </c>
      <c r="AY62">
        <v>7.4832440219426213E-2</v>
      </c>
      <c r="AZ62">
        <v>7.5740542668135374E-2</v>
      </c>
      <c r="BA62">
        <v>7.4908764386689156E-2</v>
      </c>
      <c r="BB62">
        <v>7.4822024990119529E-2</v>
      </c>
      <c r="BC62">
        <v>7.4561642562435637E-2</v>
      </c>
      <c r="BD62">
        <v>7.3844964049156706E-2</v>
      </c>
      <c r="BE62">
        <v>7.4788163656427056E-2</v>
      </c>
      <c r="BF62">
        <v>7.4383516063523156E-2</v>
      </c>
      <c r="BG62">
        <v>7.4576474343289512E-2</v>
      </c>
      <c r="BH62">
        <v>7.454188276593339E-2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9.7502082416038971E-2</v>
      </c>
      <c r="BT62">
        <v>9.9786211296508498E-2</v>
      </c>
      <c r="BU62">
        <v>0.10015462189440605</v>
      </c>
      <c r="BV62">
        <v>9.962505883856472E-2</v>
      </c>
      <c r="BW62">
        <v>9.8808184886262265E-2</v>
      </c>
      <c r="BX62">
        <v>9.9120749905037109E-2</v>
      </c>
      <c r="BY62">
        <v>9.9879277045569245E-2</v>
      </c>
      <c r="BZ62">
        <v>9.8979774798504852E-2</v>
      </c>
      <c r="CA62">
        <v>9.8994882592797456E-2</v>
      </c>
      <c r="CB62">
        <v>9.9511008616527133E-2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0.11831416278679657</v>
      </c>
      <c r="CO62">
        <v>0.12326399500526927</v>
      </c>
      <c r="CP62">
        <v>0.12559833991551683</v>
      </c>
      <c r="CQ62">
        <v>0.12229023028037719</v>
      </c>
      <c r="CR62">
        <v>0.12458927135583085</v>
      </c>
      <c r="CS62">
        <v>0.12311986980738748</v>
      </c>
      <c r="CT62">
        <v>0.12310719014499799</v>
      </c>
      <c r="CU62">
        <v>0.12435928642549711</v>
      </c>
      <c r="CV62">
        <v>0.12434141894429764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0.14478806098398395</v>
      </c>
      <c r="DJ62">
        <v>0.14949327821046932</v>
      </c>
      <c r="DK62">
        <v>0.14831139785910383</v>
      </c>
      <c r="DL62">
        <v>0.14768612636836981</v>
      </c>
      <c r="DM62">
        <v>0.14911104806570244</v>
      </c>
      <c r="DN62">
        <v>0.14828194705462938</v>
      </c>
      <c r="DO62">
        <v>0.14879359949374232</v>
      </c>
      <c r="DP62">
        <v>0.1492566909982643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0.17031177193189415</v>
      </c>
      <c r="EE62">
        <v>0.17303798624826827</v>
      </c>
      <c r="EF62">
        <v>0.17370052350896326</v>
      </c>
      <c r="EG62">
        <v>0.17408432301469792</v>
      </c>
      <c r="EH62">
        <v>0.17409223084874642</v>
      </c>
      <c r="EI62">
        <v>0.17340719988731423</v>
      </c>
      <c r="EJ62">
        <v>0.17262361626779418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0.18931275811099621</v>
      </c>
      <c r="EY62">
        <v>0.18721805931370653</v>
      </c>
      <c r="EZ62">
        <v>0.19729353582053216</v>
      </c>
      <c r="FA62">
        <v>0.1981517303022893</v>
      </c>
      <c r="FB62">
        <v>0.19750177422894544</v>
      </c>
      <c r="FC62">
        <v>0.19704493158028022</v>
      </c>
      <c r="FD62">
        <v>0.19874891877739806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0.20648082239831936</v>
      </c>
      <c r="FU62">
        <v>0.22175500802865428</v>
      </c>
      <c r="FV62">
        <v>0.22243656652078234</v>
      </c>
      <c r="FW62">
        <v>0.22384420849222952</v>
      </c>
      <c r="FX62">
        <v>0.22325677604055066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0.16078591680832896</v>
      </c>
      <c r="GO62">
        <v>0.23281450209819762</v>
      </c>
      <c r="GP62">
        <v>0.24679302871414274</v>
      </c>
      <c r="GQ62">
        <v>0.24600767058790407</v>
      </c>
      <c r="GR62">
        <v>0.24655105707066136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0.25834152283655482</v>
      </c>
      <c r="HL62">
        <v>0.269602908632742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 s="102" t="s">
        <v>106</v>
      </c>
      <c r="LJ62" s="102"/>
      <c r="LK62">
        <v>10</v>
      </c>
      <c r="LL62" s="86">
        <v>0.5</v>
      </c>
      <c r="LM62">
        <f t="shared" ref="LM62:MF62" si="44">FY$60</f>
        <v>0</v>
      </c>
      <c r="LN62">
        <f t="shared" si="44"/>
        <v>0</v>
      </c>
      <c r="LO62">
        <f t="shared" si="44"/>
        <v>0</v>
      </c>
      <c r="LP62">
        <f t="shared" si="44"/>
        <v>0</v>
      </c>
      <c r="LQ62">
        <f t="shared" si="44"/>
        <v>0</v>
      </c>
      <c r="LR62">
        <f t="shared" si="44"/>
        <v>0</v>
      </c>
      <c r="LS62">
        <f t="shared" si="44"/>
        <v>0</v>
      </c>
      <c r="LT62">
        <f t="shared" si="44"/>
        <v>0</v>
      </c>
      <c r="LU62">
        <f t="shared" si="44"/>
        <v>0</v>
      </c>
      <c r="LV62">
        <f t="shared" si="44"/>
        <v>0</v>
      </c>
      <c r="LW62">
        <f t="shared" si="44"/>
        <v>0</v>
      </c>
      <c r="LX62">
        <f t="shared" si="44"/>
        <v>0</v>
      </c>
      <c r="LY62">
        <f t="shared" si="44"/>
        <v>0</v>
      </c>
      <c r="LZ62">
        <f t="shared" si="44"/>
        <v>0</v>
      </c>
      <c r="MA62">
        <f t="shared" si="44"/>
        <v>0</v>
      </c>
      <c r="MB62">
        <f t="shared" si="44"/>
        <v>2.9463075065167512</v>
      </c>
      <c r="MC62">
        <f t="shared" si="44"/>
        <v>5.9617203745529084</v>
      </c>
      <c r="MD62">
        <f t="shared" si="44"/>
        <v>9.8682092897733735</v>
      </c>
      <c r="ME62">
        <f t="shared" si="44"/>
        <v>13.367288757378494</v>
      </c>
      <c r="MF62">
        <f t="shared" si="44"/>
        <v>15.004429038248407</v>
      </c>
      <c r="MH62">
        <f t="shared" si="37"/>
        <v>0.128661</v>
      </c>
      <c r="MI62" s="86">
        <v>0.5</v>
      </c>
      <c r="MJ62">
        <f>0.41*LX62+0.59*LY62</f>
        <v>0</v>
      </c>
      <c r="QS62"/>
      <c r="QT62"/>
    </row>
    <row r="63" spans="1:462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 s="102" t="s">
        <v>108</v>
      </c>
      <c r="LJ63" s="102"/>
      <c r="LK63">
        <v>11</v>
      </c>
      <c r="LL63" s="86">
        <v>0.55000000000000004</v>
      </c>
      <c r="LM63">
        <f t="shared" ref="LM63:MF63" si="45">GS$60</f>
        <v>0</v>
      </c>
      <c r="LN63">
        <f t="shared" si="45"/>
        <v>0</v>
      </c>
      <c r="LO63">
        <f t="shared" si="45"/>
        <v>0</v>
      </c>
      <c r="LP63">
        <f t="shared" si="45"/>
        <v>0</v>
      </c>
      <c r="LQ63">
        <f t="shared" si="45"/>
        <v>0</v>
      </c>
      <c r="LR63">
        <f t="shared" si="45"/>
        <v>0</v>
      </c>
      <c r="LS63">
        <f t="shared" si="45"/>
        <v>0</v>
      </c>
      <c r="LT63">
        <f t="shared" si="45"/>
        <v>0</v>
      </c>
      <c r="LU63">
        <f t="shared" si="45"/>
        <v>0</v>
      </c>
      <c r="LV63">
        <f t="shared" si="45"/>
        <v>0</v>
      </c>
      <c r="LW63">
        <f t="shared" si="45"/>
        <v>0</v>
      </c>
      <c r="LX63">
        <f t="shared" si="45"/>
        <v>0</v>
      </c>
      <c r="LY63">
        <f t="shared" si="45"/>
        <v>0</v>
      </c>
      <c r="LZ63">
        <f t="shared" si="45"/>
        <v>0</v>
      </c>
      <c r="MA63">
        <f t="shared" si="45"/>
        <v>0</v>
      </c>
      <c r="MB63">
        <f t="shared" si="45"/>
        <v>0</v>
      </c>
      <c r="MC63">
        <f t="shared" si="45"/>
        <v>0</v>
      </c>
      <c r="MD63">
        <f t="shared" si="45"/>
        <v>0</v>
      </c>
      <c r="ME63">
        <f t="shared" si="45"/>
        <v>5.5121936245801066</v>
      </c>
      <c r="MF63">
        <f t="shared" si="45"/>
        <v>9.6445165519529503</v>
      </c>
      <c r="MH63">
        <f t="shared" si="37"/>
        <v>0.13267039999999999</v>
      </c>
      <c r="MI63" s="86">
        <v>0.55000000000000004</v>
      </c>
      <c r="MJ63">
        <f>0.13*LX63+0.87*LY63</f>
        <v>0</v>
      </c>
      <c r="QS63"/>
      <c r="QT63"/>
    </row>
    <row r="64" spans="1:462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0.14867789374709373</v>
      </c>
      <c r="J64">
        <v>0.1680165025838308</v>
      </c>
      <c r="K64">
        <v>0.17348989883093033</v>
      </c>
      <c r="L64">
        <v>0.17289518876343807</v>
      </c>
      <c r="M64">
        <v>0.1758594580387127</v>
      </c>
      <c r="N64">
        <v>0.17533011118979241</v>
      </c>
      <c r="O64">
        <v>0.17104683762653519</v>
      </c>
      <c r="P64">
        <v>0.17209319597446773</v>
      </c>
      <c r="Q64">
        <v>0.16945414013794136</v>
      </c>
      <c r="R64">
        <v>0.16943000554473159</v>
      </c>
      <c r="S64">
        <v>0.16696129446498525</v>
      </c>
      <c r="T64">
        <v>0.16836650348777568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0.32906584564024027</v>
      </c>
      <c r="AD64">
        <v>0.34102754900568399</v>
      </c>
      <c r="AE64">
        <v>0.34264616033820838</v>
      </c>
      <c r="AF64">
        <v>0.34446300247221523</v>
      </c>
      <c r="AG64">
        <v>0.34249475559186515</v>
      </c>
      <c r="AH64">
        <v>0.34371287930459277</v>
      </c>
      <c r="AI64">
        <v>0.34154405793294401</v>
      </c>
      <c r="AJ64">
        <v>0.33986525717849558</v>
      </c>
      <c r="AK64">
        <v>0.34240127777135471</v>
      </c>
      <c r="AL64">
        <v>0.34249211227236498</v>
      </c>
      <c r="AM64">
        <v>0.3404856415587571</v>
      </c>
      <c r="AN64">
        <v>0.34140044334161512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0.48854132006617013</v>
      </c>
      <c r="AY64">
        <v>0.5148471887096514</v>
      </c>
      <c r="AZ64">
        <v>0.5210949335567715</v>
      </c>
      <c r="BA64">
        <v>0.51537229898042169</v>
      </c>
      <c r="BB64">
        <v>0.51477553193202241</v>
      </c>
      <c r="BC64">
        <v>0.51298410082955614</v>
      </c>
      <c r="BD64">
        <v>0.50805335265819773</v>
      </c>
      <c r="BE64">
        <v>0.51454256595621828</v>
      </c>
      <c r="BF64">
        <v>0.51175859051703854</v>
      </c>
      <c r="BG64">
        <v>0.51308614348183201</v>
      </c>
      <c r="BH64">
        <v>0.51284815342962209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0.67081432702234889</v>
      </c>
      <c r="BT64">
        <v>0.68652913371997837</v>
      </c>
      <c r="BU64">
        <v>0.68906379863351308</v>
      </c>
      <c r="BV64">
        <v>0.68542040480932354</v>
      </c>
      <c r="BW64">
        <v>0.67980031201748448</v>
      </c>
      <c r="BX64">
        <v>0.68195075934665594</v>
      </c>
      <c r="BY64">
        <v>0.68716942607351572</v>
      </c>
      <c r="BZ64">
        <v>0.68098085061371338</v>
      </c>
      <c r="CA64">
        <v>0.68108479223844787</v>
      </c>
      <c r="CB64">
        <v>0.68463573928170607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0.8140014399731591</v>
      </c>
      <c r="CO64">
        <v>0.84805628563625024</v>
      </c>
      <c r="CP64">
        <v>0.86411657861875202</v>
      </c>
      <c r="CQ64">
        <v>0.8413567843289923</v>
      </c>
      <c r="CR64">
        <v>0.85717418692811365</v>
      </c>
      <c r="CS64">
        <v>0.84706470427482328</v>
      </c>
      <c r="CT64">
        <v>0.84697746819758313</v>
      </c>
      <c r="CU64">
        <v>0.85559189060741903</v>
      </c>
      <c r="CV64">
        <v>0.85546896233676339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0.99614185956980683</v>
      </c>
      <c r="DJ64">
        <v>1.0285137540880263</v>
      </c>
      <c r="DK64">
        <v>1.0203824172706328</v>
      </c>
      <c r="DL64">
        <v>1.0160805494143839</v>
      </c>
      <c r="DM64">
        <v>1.0258840106920306</v>
      </c>
      <c r="DN64">
        <v>1.0201797957358498</v>
      </c>
      <c r="DO64">
        <v>1.0236999645169449</v>
      </c>
      <c r="DP64">
        <v>1.0268860340680561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1.1717449908914361</v>
      </c>
      <c r="EE64">
        <v>1.1905013453880886</v>
      </c>
      <c r="EF64">
        <v>1.1950596017416701</v>
      </c>
      <c r="EG64">
        <v>1.1977001423411235</v>
      </c>
      <c r="EH64">
        <v>1.1977545482393781</v>
      </c>
      <c r="EI64">
        <v>1.1930415352247252</v>
      </c>
      <c r="EJ64">
        <v>1.1876504799224283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1.3024717758036779</v>
      </c>
      <c r="EY64">
        <v>1.2880602480783012</v>
      </c>
      <c r="EZ64">
        <v>1.3573795264452631</v>
      </c>
      <c r="FA64">
        <v>1.3632839044797511</v>
      </c>
      <c r="FB64">
        <v>1.3588122066951462</v>
      </c>
      <c r="FC64">
        <v>1.3556691292723304</v>
      </c>
      <c r="FD64">
        <v>1.3673925611885012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1.4205880581004338</v>
      </c>
      <c r="FU64">
        <v>1.5256744552371431</v>
      </c>
      <c r="FV64">
        <v>1.5303635776629823</v>
      </c>
      <c r="FW64">
        <v>1.540048154426541</v>
      </c>
      <c r="FX64">
        <v>1.5360066191589863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1.1062071076413083</v>
      </c>
      <c r="GO64">
        <v>1.6017637744355968</v>
      </c>
      <c r="GP64">
        <v>1.6979360375533017</v>
      </c>
      <c r="GQ64">
        <v>1.6925327736447795</v>
      </c>
      <c r="GR64">
        <v>1.6962712726461491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1.7773896771155</v>
      </c>
      <c r="HL64">
        <v>1.8548680113932694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 s="102" t="s">
        <v>110</v>
      </c>
      <c r="LJ64" s="102"/>
      <c r="LK64">
        <v>12</v>
      </c>
      <c r="LL64" s="86">
        <v>0.6</v>
      </c>
      <c r="LM64">
        <f t="shared" ref="LM64:MF64" si="46">HM$60</f>
        <v>0</v>
      </c>
      <c r="LN64">
        <f t="shared" si="46"/>
        <v>0</v>
      </c>
      <c r="LO64">
        <f t="shared" si="46"/>
        <v>0</v>
      </c>
      <c r="LP64">
        <f t="shared" si="46"/>
        <v>0</v>
      </c>
      <c r="LQ64">
        <f t="shared" si="46"/>
        <v>0</v>
      </c>
      <c r="LR64">
        <f t="shared" si="46"/>
        <v>0</v>
      </c>
      <c r="LS64">
        <f t="shared" si="46"/>
        <v>0</v>
      </c>
      <c r="LT64">
        <f t="shared" si="46"/>
        <v>0</v>
      </c>
      <c r="LU64">
        <f t="shared" si="46"/>
        <v>0</v>
      </c>
      <c r="LV64">
        <f t="shared" si="46"/>
        <v>0</v>
      </c>
      <c r="LW64">
        <f t="shared" si="46"/>
        <v>0</v>
      </c>
      <c r="LX64">
        <f t="shared" si="46"/>
        <v>0</v>
      </c>
      <c r="LY64">
        <f t="shared" si="46"/>
        <v>0</v>
      </c>
      <c r="LZ64">
        <f t="shared" si="46"/>
        <v>0</v>
      </c>
      <c r="MA64">
        <f t="shared" si="46"/>
        <v>0</v>
      </c>
      <c r="MB64">
        <f t="shared" si="46"/>
        <v>0</v>
      </c>
      <c r="MC64">
        <f t="shared" si="46"/>
        <v>0</v>
      </c>
      <c r="MD64">
        <f t="shared" si="46"/>
        <v>0</v>
      </c>
      <c r="ME64">
        <f t="shared" si="46"/>
        <v>0</v>
      </c>
      <c r="MF64">
        <f t="shared" si="46"/>
        <v>0</v>
      </c>
      <c r="MH64">
        <f t="shared" si="37"/>
        <v>0.13667979999999999</v>
      </c>
      <c r="MI64" s="86">
        <v>0.6</v>
      </c>
      <c r="MJ64">
        <f>0.87*LY64+0.13*LZ64</f>
        <v>0</v>
      </c>
      <c r="QS64"/>
      <c r="QT64"/>
    </row>
    <row r="65" spans="1:462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4.3220317949736457E-2</v>
      </c>
      <c r="J65">
        <v>4.884200656506725E-2</v>
      </c>
      <c r="K65">
        <v>5.0433110125270242E-2</v>
      </c>
      <c r="L65">
        <v>5.0260229291696767E-2</v>
      </c>
      <c r="M65">
        <v>5.1121935476369916E-2</v>
      </c>
      <c r="N65">
        <v>5.096805557842779E-2</v>
      </c>
      <c r="O65">
        <v>4.9722917914690308E-2</v>
      </c>
      <c r="P65">
        <v>5.0027091853042847E-2</v>
      </c>
      <c r="Q65">
        <v>4.9259924458703766E-2</v>
      </c>
      <c r="R65">
        <v>4.9252908588584547E-2</v>
      </c>
      <c r="S65">
        <v>4.8535260018890934E-2</v>
      </c>
      <c r="T65">
        <v>4.8943751013888086E-2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9.5658676058210171E-2</v>
      </c>
      <c r="AD65">
        <v>9.913591540862908E-2</v>
      </c>
      <c r="AE65">
        <v>9.9606441958781586E-2</v>
      </c>
      <c r="AF65">
        <v>0.10013459374192331</v>
      </c>
      <c r="AG65">
        <v>9.9562428951123716E-2</v>
      </c>
      <c r="AH65">
        <v>9.9916534681567984E-2</v>
      </c>
      <c r="AI65">
        <v>9.9286063352600151E-2</v>
      </c>
      <c r="AJ65">
        <v>9.8798039877469934E-2</v>
      </c>
      <c r="AK65">
        <v>9.953525516609156E-2</v>
      </c>
      <c r="AL65">
        <v>9.9561660544292274E-2</v>
      </c>
      <c r="AM65">
        <v>9.8978384174057327E-2</v>
      </c>
      <c r="AN65">
        <v>9.9244314924888291E-2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0.14201782560063098</v>
      </c>
      <c r="AY65">
        <v>0.14966488043885243</v>
      </c>
      <c r="AZ65">
        <v>0.15148108533627075</v>
      </c>
      <c r="BA65">
        <v>0.14981752877337831</v>
      </c>
      <c r="BB65">
        <v>0.14964404998023906</v>
      </c>
      <c r="BC65">
        <v>0.14912328512487127</v>
      </c>
      <c r="BD65">
        <v>0.14768992809831341</v>
      </c>
      <c r="BE65">
        <v>0.14957632731285411</v>
      </c>
      <c r="BF65">
        <v>0.14876703212704628</v>
      </c>
      <c r="BG65">
        <v>0.14915294868657902</v>
      </c>
      <c r="BH65">
        <v>0.14908376553186678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0.19500416483207794</v>
      </c>
      <c r="BT65">
        <v>0.199572422593017</v>
      </c>
      <c r="BU65">
        <v>0.2003092437888121</v>
      </c>
      <c r="BV65">
        <v>0.19925011767712944</v>
      </c>
      <c r="BW65">
        <v>0.19761636977252453</v>
      </c>
      <c r="BX65">
        <v>0.19824149981007422</v>
      </c>
      <c r="BY65">
        <v>0.19975855409113849</v>
      </c>
      <c r="BZ65">
        <v>0.1979595495970097</v>
      </c>
      <c r="CA65">
        <v>0.19798976518559488</v>
      </c>
      <c r="CB65">
        <v>0.19902201723305424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0.23662832557359315</v>
      </c>
      <c r="CO65">
        <v>0.24652799001053854</v>
      </c>
      <c r="CP65">
        <v>0.25119667983103366</v>
      </c>
      <c r="CQ65">
        <v>0.24458046056075439</v>
      </c>
      <c r="CR65">
        <v>0.2491785427116617</v>
      </c>
      <c r="CS65">
        <v>0.24623973961477497</v>
      </c>
      <c r="CT65">
        <v>0.24621438028999598</v>
      </c>
      <c r="CU65">
        <v>0.24871857285099422</v>
      </c>
      <c r="CV65">
        <v>0.24868283788859527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0.28957612196796789</v>
      </c>
      <c r="DJ65">
        <v>0.29898655642093869</v>
      </c>
      <c r="DK65">
        <v>0.29662279571820765</v>
      </c>
      <c r="DL65">
        <v>0.29537225273673962</v>
      </c>
      <c r="DM65">
        <v>0.29822209613140488</v>
      </c>
      <c r="DN65">
        <v>0.29656389410925876</v>
      </c>
      <c r="DO65">
        <v>0.29758719898748465</v>
      </c>
      <c r="DP65">
        <v>0.2985133819965286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0.34062354386378829</v>
      </c>
      <c r="EE65">
        <v>0.34607597249653654</v>
      </c>
      <c r="EF65">
        <v>0.34740104701792651</v>
      </c>
      <c r="EG65">
        <v>0.34816864602939585</v>
      </c>
      <c r="EH65">
        <v>0.34818446169749284</v>
      </c>
      <c r="EI65">
        <v>0.34681439977462847</v>
      </c>
      <c r="EJ65">
        <v>0.34524723253558837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0.37862551622199242</v>
      </c>
      <c r="EY65">
        <v>0.37443611862741305</v>
      </c>
      <c r="EZ65">
        <v>0.39458707164106432</v>
      </c>
      <c r="FA65">
        <v>0.39630346060457861</v>
      </c>
      <c r="FB65">
        <v>0.39500354845789087</v>
      </c>
      <c r="FC65">
        <v>0.39408986316056044</v>
      </c>
      <c r="FD65">
        <v>0.39749783755479601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0.41296164479663872</v>
      </c>
      <c r="FU65">
        <v>0.44351001605730855</v>
      </c>
      <c r="FV65">
        <v>0.44487313304156467</v>
      </c>
      <c r="FW65">
        <v>0.44768841698445905</v>
      </c>
      <c r="FX65">
        <v>0.44651355208110133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0.32157183361665798</v>
      </c>
      <c r="GO65">
        <v>0.46562900419639525</v>
      </c>
      <c r="GP65">
        <v>0.49358605742828549</v>
      </c>
      <c r="GQ65">
        <v>0.49201534117580814</v>
      </c>
      <c r="GR65">
        <v>0.4931021141413226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0.51668304567310963</v>
      </c>
      <c r="HL65">
        <v>0.539205817265484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 s="102" t="s">
        <v>112</v>
      </c>
      <c r="LJ65" s="102"/>
      <c r="LK65">
        <v>13</v>
      </c>
      <c r="LL65" s="86">
        <v>0.65</v>
      </c>
      <c r="LM65">
        <f t="shared" ref="LM65:MF65" si="47">IG$60</f>
        <v>0</v>
      </c>
      <c r="LN65">
        <f t="shared" si="47"/>
        <v>0</v>
      </c>
      <c r="LO65">
        <f t="shared" si="47"/>
        <v>0</v>
      </c>
      <c r="LP65">
        <f t="shared" si="47"/>
        <v>0</v>
      </c>
      <c r="LQ65">
        <f t="shared" si="47"/>
        <v>0</v>
      </c>
      <c r="LR65">
        <f t="shared" si="47"/>
        <v>0</v>
      </c>
      <c r="LS65">
        <f t="shared" si="47"/>
        <v>0</v>
      </c>
      <c r="LT65">
        <f t="shared" si="47"/>
        <v>0</v>
      </c>
      <c r="LU65">
        <f t="shared" si="47"/>
        <v>0</v>
      </c>
      <c r="LV65">
        <f t="shared" si="47"/>
        <v>0</v>
      </c>
      <c r="LW65">
        <f t="shared" si="47"/>
        <v>0</v>
      </c>
      <c r="LX65">
        <f t="shared" si="47"/>
        <v>0</v>
      </c>
      <c r="LY65">
        <f t="shared" si="47"/>
        <v>0</v>
      </c>
      <c r="LZ65">
        <f t="shared" si="47"/>
        <v>0</v>
      </c>
      <c r="MA65">
        <f t="shared" si="47"/>
        <v>0</v>
      </c>
      <c r="MB65">
        <f t="shared" si="47"/>
        <v>0</v>
      </c>
      <c r="MC65">
        <f t="shared" si="47"/>
        <v>0</v>
      </c>
      <c r="MD65">
        <f t="shared" si="47"/>
        <v>0</v>
      </c>
      <c r="ME65">
        <f t="shared" si="47"/>
        <v>0</v>
      </c>
      <c r="MF65">
        <f t="shared" si="47"/>
        <v>0</v>
      </c>
      <c r="MH65">
        <f t="shared" si="37"/>
        <v>0.14068920000000001</v>
      </c>
      <c r="MI65" s="86">
        <v>0.65</v>
      </c>
      <c r="MJ65">
        <f>0.6*LY65+0.4*LZ65</f>
        <v>0</v>
      </c>
      <c r="QS65"/>
      <c r="QT65"/>
    </row>
    <row r="66" spans="1:462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7.3923634131257572</v>
      </c>
      <c r="J66">
        <v>6.7816015554508953</v>
      </c>
      <c r="K66">
        <v>6.0954290762649812</v>
      </c>
      <c r="L66">
        <v>5.7064905928082101</v>
      </c>
      <c r="M66">
        <v>5.7328357168357478</v>
      </c>
      <c r="N66">
        <v>5.6778183987116426</v>
      </c>
      <c r="O66">
        <v>5.7501737909153601</v>
      </c>
      <c r="P66">
        <v>5.6762347279702041</v>
      </c>
      <c r="Q66">
        <v>5.6970570588570491</v>
      </c>
      <c r="R66">
        <v>5.6998952915546655</v>
      </c>
      <c r="S66">
        <v>5.7139119384483212</v>
      </c>
      <c r="T66">
        <v>5.662703320191846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7.6294076448180785</v>
      </c>
      <c r="AD66">
        <v>7.7021474015300404</v>
      </c>
      <c r="AE66">
        <v>6.7869142161436402</v>
      </c>
      <c r="AF66">
        <v>6.4615954943234861</v>
      </c>
      <c r="AG66">
        <v>6.457300052629396</v>
      </c>
      <c r="AH66">
        <v>6.5525579783598449</v>
      </c>
      <c r="AI66">
        <v>6.4068811840357736</v>
      </c>
      <c r="AJ66">
        <v>6.4218087128048627</v>
      </c>
      <c r="AK66">
        <v>6.4126728259294739</v>
      </c>
      <c r="AL66">
        <v>6.3835269370779457</v>
      </c>
      <c r="AM66">
        <v>6.4097185630304585</v>
      </c>
      <c r="AN66">
        <v>6.4571874339983379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9.0797414538136554</v>
      </c>
      <c r="AY66">
        <v>8.2689007154088507</v>
      </c>
      <c r="AZ66">
        <v>7.2363981965492519</v>
      </c>
      <c r="BA66">
        <v>7.2313563542160315</v>
      </c>
      <c r="BB66">
        <v>7.2692382780418576</v>
      </c>
      <c r="BC66">
        <v>7.1675439128791654</v>
      </c>
      <c r="BD66">
        <v>7.1300674997540181</v>
      </c>
      <c r="BE66">
        <v>7.126143477069883</v>
      </c>
      <c r="BF66">
        <v>7.1135503790416248</v>
      </c>
      <c r="BG66">
        <v>7.1876188312813012</v>
      </c>
      <c r="BH66">
        <v>7.1309550016954457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9.9791135644057025</v>
      </c>
      <c r="BT66">
        <v>9.4873257901569144</v>
      </c>
      <c r="BU66">
        <v>8.4206361479837071</v>
      </c>
      <c r="BV66">
        <v>8.005127848134503</v>
      </c>
      <c r="BW66">
        <v>7.8804034717572362</v>
      </c>
      <c r="BX66">
        <v>7.9584630599654451</v>
      </c>
      <c r="BY66">
        <v>7.8666077966462788</v>
      </c>
      <c r="BZ66">
        <v>7.9125685565825155</v>
      </c>
      <c r="CA66">
        <v>7.8860733037526938</v>
      </c>
      <c r="CB66">
        <v>7.864278954041743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10.926280150293721</v>
      </c>
      <c r="CO66">
        <v>10.299671741369046</v>
      </c>
      <c r="CP66">
        <v>9.0954118386246599</v>
      </c>
      <c r="CQ66">
        <v>8.7191832998125705</v>
      </c>
      <c r="CR66">
        <v>8.6040195582957164</v>
      </c>
      <c r="CS66">
        <v>8.6742144781634334</v>
      </c>
      <c r="CT66">
        <v>8.6621193224778565</v>
      </c>
      <c r="CU66">
        <v>8.6159619728666943</v>
      </c>
      <c r="CV66">
        <v>8.6562850218843757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11.995005986400164</v>
      </c>
      <c r="DJ66">
        <v>11.649986676256912</v>
      </c>
      <c r="DK66">
        <v>10.232390816935322</v>
      </c>
      <c r="DL66">
        <v>9.4278255839715275</v>
      </c>
      <c r="DM66">
        <v>9.2789568692928146</v>
      </c>
      <c r="DN66">
        <v>9.4463644683848162</v>
      </c>
      <c r="DO66">
        <v>9.4390173185304693</v>
      </c>
      <c r="DP66">
        <v>9.4365181196942576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12.242654293412775</v>
      </c>
      <c r="EE66">
        <v>12.532795363959544</v>
      </c>
      <c r="EF66">
        <v>11.534193521608907</v>
      </c>
      <c r="EG66">
        <v>10.347541583389734</v>
      </c>
      <c r="EH66">
        <v>10.24906853884495</v>
      </c>
      <c r="EI66">
        <v>10.273094906070863</v>
      </c>
      <c r="EJ66">
        <v>10.320425194595458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12.049911162081006</v>
      </c>
      <c r="EY66">
        <v>12.986200048533519</v>
      </c>
      <c r="EZ66">
        <v>13.378755957043046</v>
      </c>
      <c r="FA66">
        <v>12.653032545333064</v>
      </c>
      <c r="FB66">
        <v>11.510182640251379</v>
      </c>
      <c r="FC66">
        <v>11.105963798273633</v>
      </c>
      <c r="FD66">
        <v>10.934531142461998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12.854602398826676</v>
      </c>
      <c r="FU66">
        <v>14.458827084527391</v>
      </c>
      <c r="FV66">
        <v>14.038277347347996</v>
      </c>
      <c r="FW66">
        <v>12.357713469113223</v>
      </c>
      <c r="FX66">
        <v>12.018912410578263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9.3764506223102106</v>
      </c>
      <c r="GO66">
        <v>14.072437022494944</v>
      </c>
      <c r="GP66">
        <v>15.741242828720575</v>
      </c>
      <c r="GQ66">
        <v>15.091124748789415</v>
      </c>
      <c r="GR66">
        <v>13.586867143897367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14.86840001807915</v>
      </c>
      <c r="HL66">
        <v>16.533751990893432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 s="102" t="s">
        <v>114</v>
      </c>
      <c r="LJ66" s="102"/>
      <c r="LK66">
        <v>14</v>
      </c>
      <c r="LL66" s="86">
        <v>0.7</v>
      </c>
      <c r="LM66">
        <f t="shared" ref="LM66:MF66" si="48">JA$60</f>
        <v>0</v>
      </c>
      <c r="LN66">
        <f t="shared" si="48"/>
        <v>0</v>
      </c>
      <c r="LO66">
        <f t="shared" si="48"/>
        <v>0</v>
      </c>
      <c r="LP66">
        <f t="shared" si="48"/>
        <v>0</v>
      </c>
      <c r="LQ66">
        <f t="shared" si="48"/>
        <v>0</v>
      </c>
      <c r="LR66">
        <f t="shared" si="48"/>
        <v>0</v>
      </c>
      <c r="LS66">
        <f t="shared" si="48"/>
        <v>0</v>
      </c>
      <c r="LT66">
        <f t="shared" si="48"/>
        <v>0</v>
      </c>
      <c r="LU66">
        <f t="shared" si="48"/>
        <v>0</v>
      </c>
      <c r="LV66">
        <f t="shared" si="48"/>
        <v>0</v>
      </c>
      <c r="LW66">
        <f t="shared" si="48"/>
        <v>0</v>
      </c>
      <c r="LX66">
        <f t="shared" si="48"/>
        <v>0</v>
      </c>
      <c r="LY66">
        <f t="shared" si="48"/>
        <v>0</v>
      </c>
      <c r="LZ66">
        <f t="shared" si="48"/>
        <v>0</v>
      </c>
      <c r="MA66">
        <f t="shared" si="48"/>
        <v>0</v>
      </c>
      <c r="MB66">
        <f t="shared" si="48"/>
        <v>0</v>
      </c>
      <c r="MC66">
        <f t="shared" si="48"/>
        <v>0</v>
      </c>
      <c r="MD66">
        <f t="shared" si="48"/>
        <v>0</v>
      </c>
      <c r="ME66">
        <f t="shared" si="48"/>
        <v>0</v>
      </c>
      <c r="MF66">
        <f t="shared" si="48"/>
        <v>0</v>
      </c>
      <c r="MH66">
        <f t="shared" si="37"/>
        <v>0.14469860000000001</v>
      </c>
      <c r="MI66" s="86">
        <v>0.7</v>
      </c>
      <c r="MJ66">
        <f>0.33*LY66+0.67*LZ66</f>
        <v>0</v>
      </c>
      <c r="QS66"/>
      <c r="QT66"/>
    </row>
    <row r="67" spans="1:462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 s="102" t="s">
        <v>116</v>
      </c>
      <c r="LJ67" s="102"/>
      <c r="LK67">
        <v>15</v>
      </c>
      <c r="LL67" s="86">
        <v>0.75</v>
      </c>
      <c r="LM67">
        <f t="shared" ref="LM67:MF67" si="49">JU$60</f>
        <v>0</v>
      </c>
      <c r="LN67">
        <f t="shared" si="49"/>
        <v>0</v>
      </c>
      <c r="LO67">
        <f t="shared" si="49"/>
        <v>0</v>
      </c>
      <c r="LP67">
        <f t="shared" si="49"/>
        <v>0</v>
      </c>
      <c r="LQ67">
        <f t="shared" si="49"/>
        <v>0</v>
      </c>
      <c r="LR67">
        <f t="shared" si="49"/>
        <v>0</v>
      </c>
      <c r="LS67">
        <f t="shared" si="49"/>
        <v>0</v>
      </c>
      <c r="LT67">
        <f t="shared" si="49"/>
        <v>0</v>
      </c>
      <c r="LU67">
        <f t="shared" si="49"/>
        <v>0</v>
      </c>
      <c r="LV67">
        <f t="shared" si="49"/>
        <v>0</v>
      </c>
      <c r="LW67">
        <f t="shared" si="49"/>
        <v>0</v>
      </c>
      <c r="LX67">
        <f t="shared" si="49"/>
        <v>0</v>
      </c>
      <c r="LY67">
        <f t="shared" si="49"/>
        <v>0</v>
      </c>
      <c r="LZ67">
        <f t="shared" si="49"/>
        <v>0</v>
      </c>
      <c r="MA67">
        <f t="shared" si="49"/>
        <v>0</v>
      </c>
      <c r="MB67">
        <f t="shared" si="49"/>
        <v>0</v>
      </c>
      <c r="MC67">
        <f t="shared" si="49"/>
        <v>0</v>
      </c>
      <c r="MD67">
        <f t="shared" si="49"/>
        <v>0</v>
      </c>
      <c r="ME67">
        <f t="shared" si="49"/>
        <v>0</v>
      </c>
      <c r="MF67">
        <f t="shared" si="49"/>
        <v>0</v>
      </c>
      <c r="MH67">
        <f t="shared" si="37"/>
        <v>0.14870800000000001</v>
      </c>
      <c r="MI67" s="86">
        <v>0.75</v>
      </c>
      <c r="MJ67">
        <f>0.07*LY67+0.93*LZ67</f>
        <v>0</v>
      </c>
      <c r="QS67"/>
      <c r="QT67"/>
    </row>
    <row r="68" spans="1:462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4.6315726597460491</v>
      </c>
      <c r="J68">
        <v>5.559713383684695</v>
      </c>
      <c r="K68">
        <v>6.5037831038053877</v>
      </c>
      <c r="L68">
        <v>6.8169725396857892</v>
      </c>
      <c r="M68">
        <v>6.8484488113177058</v>
      </c>
      <c r="N68">
        <v>6.7901273432285949</v>
      </c>
      <c r="O68">
        <v>6.8469245796821268</v>
      </c>
      <c r="P68">
        <v>6.7743456404055618</v>
      </c>
      <c r="Q68">
        <v>6.7909665141774074</v>
      </c>
      <c r="R68">
        <v>6.7954295070337798</v>
      </c>
      <c r="S68">
        <v>6.7953732895964984</v>
      </c>
      <c r="T68">
        <v>6.7504476201009824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5.6113122982666352</v>
      </c>
      <c r="AD68">
        <v>6.5895901002171389</v>
      </c>
      <c r="AE68">
        <v>7.952843097260641</v>
      </c>
      <c r="AF68">
        <v>8.1000823616878197</v>
      </c>
      <c r="AG68">
        <v>8.0896744730201462</v>
      </c>
      <c r="AH68">
        <v>8.1945205418819018</v>
      </c>
      <c r="AI68">
        <v>8.0271038909427972</v>
      </c>
      <c r="AJ68">
        <v>8.0415559507769903</v>
      </c>
      <c r="AK68">
        <v>8.0368153643796969</v>
      </c>
      <c r="AL68">
        <v>8.0124190350698488</v>
      </c>
      <c r="AM68">
        <v>8.0258822129323875</v>
      </c>
      <c r="AN68">
        <v>8.0838363839737859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6.6912068881761169</v>
      </c>
      <c r="AY68">
        <v>7.8787722235145274</v>
      </c>
      <c r="AZ68">
        <v>9.0955063350842043</v>
      </c>
      <c r="BA68">
        <v>9.3996505223587601</v>
      </c>
      <c r="BB68">
        <v>9.4271197226654859</v>
      </c>
      <c r="BC68">
        <v>9.2999647814128235</v>
      </c>
      <c r="BD68">
        <v>9.2600417306290748</v>
      </c>
      <c r="BE68">
        <v>9.2765790017856133</v>
      </c>
      <c r="BF68">
        <v>9.2608059527242084</v>
      </c>
      <c r="BG68">
        <v>9.339523206622335</v>
      </c>
      <c r="BH68">
        <v>9.2828114093877208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7.4934543704160079</v>
      </c>
      <c r="BT68">
        <v>8.7025865707849039</v>
      </c>
      <c r="BU68">
        <v>10.343352957801644</v>
      </c>
      <c r="BV68">
        <v>10.689026318756225</v>
      </c>
      <c r="BW68">
        <v>10.525269774499957</v>
      </c>
      <c r="BX68">
        <v>10.599244411929552</v>
      </c>
      <c r="BY68">
        <v>10.473889627810612</v>
      </c>
      <c r="BZ68">
        <v>10.536854567716457</v>
      </c>
      <c r="CA68">
        <v>10.475497416685402</v>
      </c>
      <c r="CB68">
        <v>10.494230190828675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8.6745580836804059</v>
      </c>
      <c r="CO68">
        <v>9.6598905063884661</v>
      </c>
      <c r="CP68">
        <v>11.276659619238041</v>
      </c>
      <c r="CQ68">
        <v>11.698976836692641</v>
      </c>
      <c r="CR68">
        <v>11.742332343725247</v>
      </c>
      <c r="CS68">
        <v>11.774017553460967</v>
      </c>
      <c r="CT68">
        <v>11.734304525400043</v>
      </c>
      <c r="CU68">
        <v>11.698934305022522</v>
      </c>
      <c r="CV68">
        <v>11.675662446693504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9.4742374477145255</v>
      </c>
      <c r="DJ68">
        <v>10.218588049381232</v>
      </c>
      <c r="DK68">
        <v>11.937515879279044</v>
      </c>
      <c r="DL68">
        <v>12.796231398244448</v>
      </c>
      <c r="DM68">
        <v>12.760585515416754</v>
      </c>
      <c r="DN68">
        <v>13.040236579125315</v>
      </c>
      <c r="DO68">
        <v>13.023596560085961</v>
      </c>
      <c r="DP68">
        <v>12.909694366943299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10.453675983096582</v>
      </c>
      <c r="EE68">
        <v>10.885362708192286</v>
      </c>
      <c r="EF68">
        <v>12.541112097593432</v>
      </c>
      <c r="EG68">
        <v>13.876424610785243</v>
      </c>
      <c r="EH68">
        <v>14.114970553880182</v>
      </c>
      <c r="EI68">
        <v>14.228917249171122</v>
      </c>
      <c r="EJ68">
        <v>14.310930737258612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11.641999999999999</v>
      </c>
      <c r="EY68">
        <v>11.1197577910752</v>
      </c>
      <c r="EZ68">
        <v>11.750749672631512</v>
      </c>
      <c r="FA68">
        <v>13.093009811762663</v>
      </c>
      <c r="FB68">
        <v>14.795751583261906</v>
      </c>
      <c r="FC68">
        <v>15.381086724059422</v>
      </c>
      <c r="FD68">
        <v>15.181518441724652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11.893245429239</v>
      </c>
      <c r="FU68">
        <v>12.632786880364023</v>
      </c>
      <c r="FV68">
        <v>13.714939038075475</v>
      </c>
      <c r="FW68">
        <v>15.551606591341322</v>
      </c>
      <c r="FX68">
        <v>16.497879047667237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8.3029669979517102</v>
      </c>
      <c r="GO68">
        <v>12.803240603922005</v>
      </c>
      <c r="GP68">
        <v>13.444199725656373</v>
      </c>
      <c r="GQ68">
        <v>14.300055931595443</v>
      </c>
      <c r="GR68">
        <v>16.462028814747491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13.36236871466647</v>
      </c>
      <c r="HL68">
        <v>14.466463634546612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 s="102" t="s">
        <v>661</v>
      </c>
      <c r="LJ68" s="102"/>
      <c r="LK68">
        <v>16</v>
      </c>
      <c r="LL68" s="86">
        <v>0.8</v>
      </c>
      <c r="LM68">
        <f t="shared" ref="LM68:MF68" si="50">KO$60</f>
        <v>0</v>
      </c>
      <c r="LN68">
        <f t="shared" si="50"/>
        <v>0</v>
      </c>
      <c r="LO68">
        <f t="shared" si="50"/>
        <v>0</v>
      </c>
      <c r="LP68">
        <f t="shared" si="50"/>
        <v>0</v>
      </c>
      <c r="LQ68">
        <f t="shared" si="50"/>
        <v>0</v>
      </c>
      <c r="LR68">
        <f t="shared" si="50"/>
        <v>0</v>
      </c>
      <c r="LS68">
        <f t="shared" si="50"/>
        <v>0</v>
      </c>
      <c r="LT68">
        <f t="shared" si="50"/>
        <v>0</v>
      </c>
      <c r="LU68">
        <f t="shared" si="50"/>
        <v>0</v>
      </c>
      <c r="LV68">
        <f t="shared" si="50"/>
        <v>0</v>
      </c>
      <c r="LW68">
        <f t="shared" si="50"/>
        <v>0</v>
      </c>
      <c r="LX68">
        <f t="shared" si="50"/>
        <v>0</v>
      </c>
      <c r="LY68">
        <f t="shared" si="50"/>
        <v>0</v>
      </c>
      <c r="LZ68">
        <f t="shared" si="50"/>
        <v>0</v>
      </c>
      <c r="MA68">
        <f t="shared" si="50"/>
        <v>0</v>
      </c>
      <c r="MB68">
        <f t="shared" si="50"/>
        <v>0</v>
      </c>
      <c r="MC68">
        <f t="shared" si="50"/>
        <v>0</v>
      </c>
      <c r="MD68">
        <f t="shared" si="50"/>
        <v>0</v>
      </c>
      <c r="ME68">
        <f t="shared" si="50"/>
        <v>0</v>
      </c>
      <c r="MF68">
        <f t="shared" si="50"/>
        <v>0</v>
      </c>
      <c r="MH68">
        <f t="shared" si="37"/>
        <v>0.1527174</v>
      </c>
      <c r="MI68" s="86">
        <v>0.8</v>
      </c>
      <c r="MJ68">
        <f>0.8*LZ68+0.2*MA68</f>
        <v>0</v>
      </c>
      <c r="QS68"/>
      <c r="QT68"/>
    </row>
    <row r="69" spans="1:462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 s="102" t="s">
        <v>662</v>
      </c>
      <c r="LJ69" s="102"/>
      <c r="LK69">
        <v>17</v>
      </c>
      <c r="LL69" s="35"/>
      <c r="QS69"/>
      <c r="QT69"/>
    </row>
    <row r="70" spans="1:462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0.42960996042038041</v>
      </c>
      <c r="J70">
        <v>0.48548954525676863</v>
      </c>
      <c r="K70">
        <v>0.50130511464518657</v>
      </c>
      <c r="L70">
        <v>0.49958667915946614</v>
      </c>
      <c r="M70">
        <v>0.50815203863511738</v>
      </c>
      <c r="N70">
        <v>0.5066224724495727</v>
      </c>
      <c r="O70">
        <v>0.49424580407202195</v>
      </c>
      <c r="P70">
        <v>0.49726929301924611</v>
      </c>
      <c r="Q70">
        <v>0.4896436491195158</v>
      </c>
      <c r="R70">
        <v>0.48957391137053052</v>
      </c>
      <c r="S70">
        <v>0.48244048458777594</v>
      </c>
      <c r="T70">
        <v>0.48650088507804773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0.95084724001860921</v>
      </c>
      <c r="AD70">
        <v>0.98541099916177388</v>
      </c>
      <c r="AE70">
        <v>0.99008803307028959</v>
      </c>
      <c r="AF70">
        <v>0.99533786179471828</v>
      </c>
      <c r="AG70">
        <v>0.98965054377417017</v>
      </c>
      <c r="AH70">
        <v>0.99317035473478621</v>
      </c>
      <c r="AI70">
        <v>0.98690346972484599</v>
      </c>
      <c r="AJ70">
        <v>0.98205251638205138</v>
      </c>
      <c r="AK70">
        <v>0.98938043635095052</v>
      </c>
      <c r="AL70">
        <v>0.98964290581026615</v>
      </c>
      <c r="AM70">
        <v>0.98384513869013046</v>
      </c>
      <c r="AN70">
        <v>0.98648849035339004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1.4116571864702718</v>
      </c>
      <c r="AY70">
        <v>1.4876689115621928</v>
      </c>
      <c r="AZ70">
        <v>1.5057219882425317</v>
      </c>
      <c r="BA70">
        <v>1.4891862360073795</v>
      </c>
      <c r="BB70">
        <v>1.4874618568035771</v>
      </c>
      <c r="BC70">
        <v>1.48228545414122</v>
      </c>
      <c r="BD70">
        <v>1.468037885297236</v>
      </c>
      <c r="BE70">
        <v>1.4867886934897694</v>
      </c>
      <c r="BF70">
        <v>1.4787442993428399</v>
      </c>
      <c r="BG70">
        <v>1.4825803099445949</v>
      </c>
      <c r="BH70">
        <v>1.4818926293867556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1.9383413984308553</v>
      </c>
      <c r="BT70">
        <v>1.9837498805745897</v>
      </c>
      <c r="BU70">
        <v>1.991073883260793</v>
      </c>
      <c r="BV70">
        <v>1.9805461697106677</v>
      </c>
      <c r="BW70">
        <v>1.9643067155388945</v>
      </c>
      <c r="BX70">
        <v>1.9705205081121391</v>
      </c>
      <c r="BY70">
        <v>1.985600027665916</v>
      </c>
      <c r="BZ70">
        <v>1.9677179229942776</v>
      </c>
      <c r="CA70">
        <v>1.9680182659448144</v>
      </c>
      <c r="CB70">
        <v>1.9782788512965612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2.3520855562015162</v>
      </c>
      <c r="CO70">
        <v>2.4504882207047554</v>
      </c>
      <c r="CP70">
        <v>2.4968949975204766</v>
      </c>
      <c r="CQ70">
        <v>2.4311297779739012</v>
      </c>
      <c r="CR70">
        <v>2.4768347145539193</v>
      </c>
      <c r="CS70">
        <v>2.4476230117708648</v>
      </c>
      <c r="CT70">
        <v>2.4473709400825623</v>
      </c>
      <c r="CU70">
        <v>2.4722626141388848</v>
      </c>
      <c r="CV70">
        <v>2.4719074086126409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2.8783866523615997</v>
      </c>
      <c r="DJ70">
        <v>2.9719263708241286</v>
      </c>
      <c r="DK70">
        <v>2.948430589438984</v>
      </c>
      <c r="DL70">
        <v>2.9360001922031924</v>
      </c>
      <c r="DM70">
        <v>2.9643276355461632</v>
      </c>
      <c r="DN70">
        <v>2.9478451074460321</v>
      </c>
      <c r="DO70">
        <v>2.9580167579355963</v>
      </c>
      <c r="DP70">
        <v>2.9672230170454927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3.3857980260060558</v>
      </c>
      <c r="EE70">
        <v>3.439995166615573</v>
      </c>
      <c r="EF70">
        <v>3.4531664073581894</v>
      </c>
      <c r="EG70">
        <v>3.4607963415321934</v>
      </c>
      <c r="EH70">
        <v>3.4609535492730754</v>
      </c>
      <c r="EI70">
        <v>3.4473351337598039</v>
      </c>
      <c r="EJ70">
        <v>3.4317574914037459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3.7635376312466047</v>
      </c>
      <c r="EY70">
        <v>3.7218950191564861</v>
      </c>
      <c r="EZ70">
        <v>3.9221954921121838</v>
      </c>
      <c r="FA70">
        <v>3.9392563984095168</v>
      </c>
      <c r="FB70">
        <v>3.9263352716714395</v>
      </c>
      <c r="FC70">
        <v>3.9172532398159756</v>
      </c>
      <c r="FD70">
        <v>3.9511285052946787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4.1048387492785885</v>
      </c>
      <c r="FU70">
        <v>4.4084895596096496</v>
      </c>
      <c r="FV70">
        <v>4.4220389424331552</v>
      </c>
      <c r="FW70">
        <v>4.4500228648255256</v>
      </c>
      <c r="FX70">
        <v>4.4383447076861504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3.1964240261495807</v>
      </c>
      <c r="GO70">
        <v>4.6283523017121704</v>
      </c>
      <c r="GP70">
        <v>4.90624541083716</v>
      </c>
      <c r="GQ70">
        <v>4.8906324912875361</v>
      </c>
      <c r="GR70">
        <v>4.9014350145647549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5.1358294739907082</v>
      </c>
      <c r="HL70">
        <v>5.3597058236189117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 s="102" t="s">
        <v>663</v>
      </c>
      <c r="LJ70" s="102"/>
      <c r="LK70">
        <v>18</v>
      </c>
      <c r="LL70" s="35"/>
      <c r="QS70"/>
      <c r="QT70"/>
    </row>
    <row r="71" spans="1:462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 s="102" t="s">
        <v>664</v>
      </c>
      <c r="LJ71" s="102"/>
      <c r="LK71">
        <v>19</v>
      </c>
      <c r="LL71" s="35"/>
      <c r="QS71"/>
      <c r="QT71"/>
    </row>
    <row r="72" spans="1:462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 s="102" t="s">
        <v>665</v>
      </c>
      <c r="LJ72" s="102"/>
      <c r="LK72">
        <v>20</v>
      </c>
      <c r="LL72" s="35"/>
      <c r="QS72"/>
      <c r="QT72"/>
    </row>
    <row r="73" spans="1:462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 s="102" t="s">
        <v>666</v>
      </c>
      <c r="LJ73" s="102"/>
      <c r="LK73">
        <v>21</v>
      </c>
      <c r="LL73" s="35"/>
      <c r="QS73"/>
      <c r="QT73"/>
    </row>
    <row r="74" spans="1:462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 s="102" t="s">
        <v>667</v>
      </c>
      <c r="LJ74" s="102"/>
      <c r="LK74">
        <v>22</v>
      </c>
      <c r="LL74" s="35"/>
      <c r="QS74"/>
      <c r="QT74"/>
    </row>
    <row r="75" spans="1:462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8.3107099118630092</v>
      </c>
      <c r="J75">
        <v>8.2704076777306579</v>
      </c>
      <c r="K75">
        <v>8.2061958586518742</v>
      </c>
      <c r="L75">
        <v>8.2615485609056787</v>
      </c>
      <c r="M75">
        <v>8.2492521649775838</v>
      </c>
      <c r="N75">
        <v>8.2078049585244237</v>
      </c>
      <c r="O75">
        <v>8.1249546374419737</v>
      </c>
      <c r="P75">
        <v>8.1082980493087682</v>
      </c>
      <c r="Q75">
        <v>8.1882799891598559</v>
      </c>
      <c r="R75">
        <v>8.1428306441341558</v>
      </c>
      <c r="S75">
        <v>8.1514835060735962</v>
      </c>
      <c r="T75">
        <v>8.1278459496395978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10.23110032214338</v>
      </c>
      <c r="AD75">
        <v>10.018076338377625</v>
      </c>
      <c r="AE75">
        <v>10.156980276554439</v>
      </c>
      <c r="AF75">
        <v>10.157813181399785</v>
      </c>
      <c r="AG75">
        <v>10.219385746681457</v>
      </c>
      <c r="AH75">
        <v>10.098545358578294</v>
      </c>
      <c r="AI75">
        <v>10.025337137778424</v>
      </c>
      <c r="AJ75">
        <v>10.053256575153716</v>
      </c>
      <c r="AK75">
        <v>10.157251176096409</v>
      </c>
      <c r="AL75">
        <v>10.142130185990013</v>
      </c>
      <c r="AM75">
        <v>10.096020302320747</v>
      </c>
      <c r="AN75">
        <v>10.133538793842501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11.916810561185294</v>
      </c>
      <c r="AY75">
        <v>12.185559466122106</v>
      </c>
      <c r="AZ75">
        <v>12.051691916825348</v>
      </c>
      <c r="BA75">
        <v>12.009101756091962</v>
      </c>
      <c r="BB75">
        <v>12.121734128940179</v>
      </c>
      <c r="BC75">
        <v>11.933193607371797</v>
      </c>
      <c r="BD75">
        <v>12.144315557770655</v>
      </c>
      <c r="BE75">
        <v>12.055803736479708</v>
      </c>
      <c r="BF75">
        <v>12.005770914342152</v>
      </c>
      <c r="BG75">
        <v>12.075205994500118</v>
      </c>
      <c r="BH75">
        <v>11.928444861628638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13.92070375353018</v>
      </c>
      <c r="BT75">
        <v>14.081571009450094</v>
      </c>
      <c r="BU75">
        <v>14.083915133995793</v>
      </c>
      <c r="BV75">
        <v>14.075586559314756</v>
      </c>
      <c r="BW75">
        <v>13.986942881334473</v>
      </c>
      <c r="BX75">
        <v>13.95242058637119</v>
      </c>
      <c r="BY75">
        <v>13.849917790783453</v>
      </c>
      <c r="BZ75">
        <v>13.891235343367244</v>
      </c>
      <c r="CA75">
        <v>13.976272284364523</v>
      </c>
      <c r="CB75">
        <v>13.96333284563517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15.892431831491123</v>
      </c>
      <c r="CO75">
        <v>16.109321776999032</v>
      </c>
      <c r="CP75">
        <v>16.093337721444691</v>
      </c>
      <c r="CQ75">
        <v>15.757010859152162</v>
      </c>
      <c r="CR75">
        <v>15.843405715591052</v>
      </c>
      <c r="CS75">
        <v>15.928310063419497</v>
      </c>
      <c r="CT75">
        <v>15.957156578291261</v>
      </c>
      <c r="CU75">
        <v>15.912496705265241</v>
      </c>
      <c r="CV75">
        <v>15.798529704359717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17.901116851574052</v>
      </c>
      <c r="DJ75">
        <v>18.071033795487942</v>
      </c>
      <c r="DK75">
        <v>17.767648624521861</v>
      </c>
      <c r="DL75">
        <v>17.947814228114193</v>
      </c>
      <c r="DM75">
        <v>17.759296434290345</v>
      </c>
      <c r="DN75">
        <v>17.962911758115499</v>
      </c>
      <c r="DO75">
        <v>17.723833634178686</v>
      </c>
      <c r="DP75">
        <v>17.719613529110131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19.740948802323643</v>
      </c>
      <c r="EE75">
        <v>19.601867583010741</v>
      </c>
      <c r="EF75">
        <v>19.943175175463448</v>
      </c>
      <c r="EG75">
        <v>19.827270800799745</v>
      </c>
      <c r="EH75">
        <v>19.83552716995797</v>
      </c>
      <c r="EI75">
        <v>19.707350153267477</v>
      </c>
      <c r="EJ75">
        <v>19.852807829066663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20.447425827364036</v>
      </c>
      <c r="EY75">
        <v>20.791886530566593</v>
      </c>
      <c r="EZ75">
        <v>21.546966573294558</v>
      </c>
      <c r="FA75">
        <v>21.631026194917702</v>
      </c>
      <c r="FB75">
        <v>21.768097697382409</v>
      </c>
      <c r="FC75">
        <v>21.611981802103955</v>
      </c>
      <c r="FD75">
        <v>21.662850220230041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22.187038522560979</v>
      </c>
      <c r="FU75">
        <v>23.402763216293852</v>
      </c>
      <c r="FV75">
        <v>23.674778130307168</v>
      </c>
      <c r="FW75">
        <v>23.420782962498457</v>
      </c>
      <c r="FX75">
        <v>23.727386370284322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16.139771452536806</v>
      </c>
      <c r="GO75">
        <v>23.77058737869714</v>
      </c>
      <c r="GP75">
        <v>25.304510236231891</v>
      </c>
      <c r="GQ75">
        <v>25.622224435470354</v>
      </c>
      <c r="GR75">
        <v>25.369624915813123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25.298149793747388</v>
      </c>
      <c r="HL75">
        <v>26.969761576027814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 s="102" t="s">
        <v>668</v>
      </c>
      <c r="LJ75" s="102"/>
      <c r="LK75">
        <v>23</v>
      </c>
      <c r="LL75" s="35"/>
      <c r="QS75"/>
      <c r="QT75"/>
    </row>
    <row r="76" spans="1:462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3.4437683864041637</v>
      </c>
      <c r="J76">
        <v>3.7454572282655931</v>
      </c>
      <c r="K76">
        <v>3.8414192825980922</v>
      </c>
      <c r="L76">
        <v>3.5630639026097377</v>
      </c>
      <c r="M76">
        <v>3.6351079202453844</v>
      </c>
      <c r="N76">
        <v>3.565260214086186</v>
      </c>
      <c r="O76">
        <v>3.7867803648811331</v>
      </c>
      <c r="P76">
        <v>3.658080356996912</v>
      </c>
      <c r="Q76">
        <v>3.6142365431027152</v>
      </c>
      <c r="R76">
        <v>3.6650771590049525</v>
      </c>
      <c r="S76">
        <v>3.6784222198989376</v>
      </c>
      <c r="T76">
        <v>3.6028758692841008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2.9601234018888651</v>
      </c>
      <c r="AD76">
        <v>4.2359631530747901</v>
      </c>
      <c r="AE76">
        <v>3.95806728908153</v>
      </c>
      <c r="AF76">
        <v>3.5854801299935275</v>
      </c>
      <c r="AG76">
        <v>3.5095145995859598</v>
      </c>
      <c r="AH76">
        <v>3.824887017183431</v>
      </c>
      <c r="AI76">
        <v>3.6064956884502726</v>
      </c>
      <c r="AJ76">
        <v>3.6025300084788663</v>
      </c>
      <c r="AK76">
        <v>3.4893147816819012</v>
      </c>
      <c r="AL76">
        <v>3.4456535002819249</v>
      </c>
      <c r="AM76">
        <v>3.537693462360024</v>
      </c>
      <c r="AN76">
        <v>3.6003624187029075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4.0165663551280595</v>
      </c>
      <c r="AY76">
        <v>3.9638906646263585</v>
      </c>
      <c r="AZ76">
        <v>3.4644873968398087</v>
      </c>
      <c r="BA76">
        <v>3.6771785626770042</v>
      </c>
      <c r="BB76">
        <v>3.6335037033757946</v>
      </c>
      <c r="BC76">
        <v>3.606853252202344</v>
      </c>
      <c r="BD76">
        <v>3.312813800493823</v>
      </c>
      <c r="BE76">
        <v>3.4184233757254332</v>
      </c>
      <c r="BF76">
        <v>3.4391997503035925</v>
      </c>
      <c r="BG76">
        <v>3.5172865442354664</v>
      </c>
      <c r="BH76">
        <v>3.5599867076290841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3.9130713350662809</v>
      </c>
      <c r="BT76">
        <v>4.4017834122767709</v>
      </c>
      <c r="BU76">
        <v>3.9594108626613429</v>
      </c>
      <c r="BV76">
        <v>3.5418790606384984</v>
      </c>
      <c r="BW76">
        <v>3.3709546111766446</v>
      </c>
      <c r="BX76">
        <v>3.5590214787457182</v>
      </c>
      <c r="BY76">
        <v>3.4445098393634148</v>
      </c>
      <c r="BZ76">
        <v>3.5135908672884169</v>
      </c>
      <c r="CA76">
        <v>3.3410909922280463</v>
      </c>
      <c r="CB76">
        <v>3.3429800642804532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4.0701251495570894</v>
      </c>
      <c r="CO76">
        <v>4.2014130123698701</v>
      </c>
      <c r="CP76">
        <v>3.553770264563612</v>
      </c>
      <c r="CQ76">
        <v>3.519619221014525</v>
      </c>
      <c r="CR76">
        <v>3.3352017586013907</v>
      </c>
      <c r="CS76">
        <v>3.3513682452874414</v>
      </c>
      <c r="CT76">
        <v>3.2641482366192167</v>
      </c>
      <c r="CU76">
        <v>3.2308946460883479</v>
      </c>
      <c r="CV76">
        <v>3.3601057999387063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3.8495871904213415</v>
      </c>
      <c r="DJ76">
        <v>4.4176413771856033</v>
      </c>
      <c r="DK76">
        <v>3.9797837969405587</v>
      </c>
      <c r="DL76">
        <v>3.0444712996869328</v>
      </c>
      <c r="DM76">
        <v>3.001964020907971</v>
      </c>
      <c r="DN76">
        <v>3.2283579158706073</v>
      </c>
      <c r="DO76">
        <v>3.4475020071829197</v>
      </c>
      <c r="DP76">
        <v>3.3386744286090426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3.5449848059541398</v>
      </c>
      <c r="EE76">
        <v>4.9327058507179</v>
      </c>
      <c r="EF76">
        <v>4.2075346209298576</v>
      </c>
      <c r="EG76">
        <v>3.1497999041276139</v>
      </c>
      <c r="EH76">
        <v>3.1234862074023155</v>
      </c>
      <c r="EI76">
        <v>3.4212570511273794</v>
      </c>
      <c r="EJ76">
        <v>3.3766981740611866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2.149216856976742</v>
      </c>
      <c r="EY76">
        <v>3.857468720648539</v>
      </c>
      <c r="EZ76">
        <v>4.8182555425220546</v>
      </c>
      <c r="FA76">
        <v>4.5608957466487006</v>
      </c>
      <c r="FB76">
        <v>3.5048873043454809</v>
      </c>
      <c r="FC76">
        <v>3.3942359036563112</v>
      </c>
      <c r="FD76">
        <v>3.0000591564238719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3.7160183235573365</v>
      </c>
      <c r="FU76">
        <v>5.1463131789984615</v>
      </c>
      <c r="FV76">
        <v>5.0905504796248202</v>
      </c>
      <c r="FW76">
        <v>3.6023557541152846</v>
      </c>
      <c r="FX76">
        <v>3.3676930716245455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2.1451675495232165</v>
      </c>
      <c r="GO76">
        <v>3.5573763908687308</v>
      </c>
      <c r="GP76">
        <v>5.5720083079887246</v>
      </c>
      <c r="GQ76">
        <v>5.1115874533809826</v>
      </c>
      <c r="GR76">
        <v>4.0831969892922073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3.8481298546737062</v>
      </c>
      <c r="HL76">
        <v>5.6252236644002505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 s="102" t="s">
        <v>669</v>
      </c>
      <c r="LJ76" s="102"/>
      <c r="QS76"/>
      <c r="QT76"/>
    </row>
    <row r="77" spans="1:462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3.8131984845776938E-3</v>
      </c>
      <c r="CQ77">
        <v>8.5598245590710775E-5</v>
      </c>
      <c r="CR77">
        <v>1.2111903262263873E-3</v>
      </c>
      <c r="CS77">
        <v>0</v>
      </c>
      <c r="CT77">
        <v>0</v>
      </c>
      <c r="CU77">
        <v>5.2126489584207363E-3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9.5668668564408881E-4</v>
      </c>
      <c r="DK77">
        <v>2.0188424623357516E-3</v>
      </c>
      <c r="DL77">
        <v>0</v>
      </c>
      <c r="DM77">
        <v>2.4235392595313786E-2</v>
      </c>
      <c r="DN77">
        <v>4.1821552378509712E-5</v>
      </c>
      <c r="DO77">
        <v>1.0148256930947109E-2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3.5179662164776405E-3</v>
      </c>
      <c r="EF77">
        <v>9.2403857689485721E-5</v>
      </c>
      <c r="EG77">
        <v>1.1996753016925741E-2</v>
      </c>
      <c r="EH77">
        <v>1.759490421300693E-3</v>
      </c>
      <c r="EI77">
        <v>4.4003019913358169E-3</v>
      </c>
      <c r="EJ77">
        <v>9.0580450991775835E-3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6.739068640334714E-3</v>
      </c>
      <c r="FA77">
        <v>1.8490268646069796E-2</v>
      </c>
      <c r="FB77">
        <v>1.5670897046535851E-2</v>
      </c>
      <c r="FC77">
        <v>1.5413119570447508E-2</v>
      </c>
      <c r="FD77">
        <v>2.4449107374297206E-2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1.6932454048589625E-3</v>
      </c>
      <c r="FV77">
        <v>1.5663370368266028E-2</v>
      </c>
      <c r="FW77">
        <v>5.5429612959020401E-2</v>
      </c>
      <c r="FX77">
        <v>3.5138292669532709E-2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2.0963704508410407E-2</v>
      </c>
      <c r="GR77">
        <v>1.7998592584033649E-2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2.3715279050642121E-2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 s="102" t="s">
        <v>670</v>
      </c>
      <c r="LJ77" s="102"/>
      <c r="LK77" t="s">
        <v>991</v>
      </c>
      <c r="LL77" t="s">
        <v>1006</v>
      </c>
      <c r="LM77">
        <v>1</v>
      </c>
      <c r="LN77">
        <v>2</v>
      </c>
      <c r="LO77">
        <v>3</v>
      </c>
      <c r="LP77">
        <v>4</v>
      </c>
      <c r="LQ77">
        <v>5</v>
      </c>
      <c r="LR77">
        <v>6</v>
      </c>
      <c r="LS77">
        <v>7</v>
      </c>
      <c r="LT77">
        <v>8</v>
      </c>
      <c r="LU77">
        <v>9</v>
      </c>
      <c r="LV77">
        <v>10</v>
      </c>
      <c r="LW77">
        <v>11</v>
      </c>
      <c r="LX77">
        <v>12</v>
      </c>
      <c r="LY77">
        <v>13</v>
      </c>
      <c r="LZ77">
        <v>14</v>
      </c>
      <c r="MA77">
        <v>15</v>
      </c>
      <c r="MB77">
        <v>16</v>
      </c>
      <c r="MC77">
        <v>17</v>
      </c>
      <c r="MD77">
        <v>18</v>
      </c>
      <c r="ME77">
        <v>19</v>
      </c>
      <c r="MF77">
        <v>20</v>
      </c>
      <c r="MI77" t="s">
        <v>627</v>
      </c>
      <c r="QS77"/>
      <c r="QT77"/>
    </row>
    <row r="78" spans="1:462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 s="102" t="s">
        <v>671</v>
      </c>
      <c r="LJ78" s="102"/>
      <c r="LK78">
        <v>1</v>
      </c>
      <c r="LL78" s="86">
        <v>0.05</v>
      </c>
      <c r="LM78">
        <f t="shared" ref="LM78:MF78" si="51">A$67</f>
        <v>0</v>
      </c>
      <c r="LN78">
        <f t="shared" si="51"/>
        <v>0</v>
      </c>
      <c r="LO78">
        <f t="shared" si="51"/>
        <v>0</v>
      </c>
      <c r="LP78">
        <f t="shared" si="51"/>
        <v>0</v>
      </c>
      <c r="LQ78">
        <f t="shared" si="51"/>
        <v>0</v>
      </c>
      <c r="LR78">
        <f t="shared" si="51"/>
        <v>0</v>
      </c>
      <c r="LS78">
        <f t="shared" si="51"/>
        <v>0</v>
      </c>
      <c r="LT78">
        <f t="shared" si="51"/>
        <v>0</v>
      </c>
      <c r="LU78">
        <f t="shared" si="51"/>
        <v>0</v>
      </c>
      <c r="LV78">
        <f t="shared" si="51"/>
        <v>0</v>
      </c>
      <c r="LW78">
        <f t="shared" si="51"/>
        <v>0</v>
      </c>
      <c r="LX78">
        <f t="shared" si="51"/>
        <v>0</v>
      </c>
      <c r="LY78">
        <f t="shared" si="51"/>
        <v>0</v>
      </c>
      <c r="LZ78">
        <f t="shared" si="51"/>
        <v>0</v>
      </c>
      <c r="MA78">
        <f t="shared" si="51"/>
        <v>0</v>
      </c>
      <c r="MB78">
        <f t="shared" si="51"/>
        <v>0</v>
      </c>
      <c r="MC78">
        <f t="shared" si="51"/>
        <v>0</v>
      </c>
      <c r="MD78">
        <f t="shared" si="51"/>
        <v>0</v>
      </c>
      <c r="ME78">
        <f t="shared" si="51"/>
        <v>0</v>
      </c>
      <c r="MF78">
        <f t="shared" si="51"/>
        <v>0</v>
      </c>
      <c r="MH78">
        <f>0.01+ (80188*LL78+78567)/10^6</f>
        <v>9.2576399999999989E-2</v>
      </c>
      <c r="MI78" s="86">
        <v>0.05</v>
      </c>
      <c r="QS78"/>
      <c r="QT78"/>
    </row>
    <row r="79" spans="1:462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2.1610158974868229E-2</v>
      </c>
      <c r="J79">
        <v>2.4421003282533625E-2</v>
      </c>
      <c r="K79">
        <v>2.5216555062635121E-2</v>
      </c>
      <c r="L79">
        <v>2.5130114645848384E-2</v>
      </c>
      <c r="M79">
        <v>2.5560967738184958E-2</v>
      </c>
      <c r="N79">
        <v>2.5484027789213895E-2</v>
      </c>
      <c r="O79">
        <v>2.4861458957345154E-2</v>
      </c>
      <c r="P79">
        <v>2.5013545926521424E-2</v>
      </c>
      <c r="Q79">
        <v>2.4629962229351883E-2</v>
      </c>
      <c r="R79">
        <v>2.4626454294292274E-2</v>
      </c>
      <c r="S79">
        <v>2.4267630009445467E-2</v>
      </c>
      <c r="T79">
        <v>2.4471875506944043E-2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4.7829338029105085E-2</v>
      </c>
      <c r="AD79">
        <v>4.956795770431454E-2</v>
      </c>
      <c r="AE79">
        <v>4.9803220979390793E-2</v>
      </c>
      <c r="AF79">
        <v>5.0067296870961654E-2</v>
      </c>
      <c r="AG79">
        <v>4.9781214475561858E-2</v>
      </c>
      <c r="AH79">
        <v>4.9958267340783992E-2</v>
      </c>
      <c r="AI79">
        <v>4.9643031676300076E-2</v>
      </c>
      <c r="AJ79">
        <v>4.9399019938734967E-2</v>
      </c>
      <c r="AK79">
        <v>4.976762758304578E-2</v>
      </c>
      <c r="AL79">
        <v>4.9780830272146137E-2</v>
      </c>
      <c r="AM79">
        <v>4.9489192087028663E-2</v>
      </c>
      <c r="AN79">
        <v>4.9622157462444146E-2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7.1008912800315488E-2</v>
      </c>
      <c r="AY79">
        <v>7.4832440219426213E-2</v>
      </c>
      <c r="AZ79">
        <v>7.5740542668135374E-2</v>
      </c>
      <c r="BA79">
        <v>7.4908764386689156E-2</v>
      </c>
      <c r="BB79">
        <v>7.4822024990119529E-2</v>
      </c>
      <c r="BC79">
        <v>7.4561642562435637E-2</v>
      </c>
      <c r="BD79">
        <v>7.3844964049156706E-2</v>
      </c>
      <c r="BE79">
        <v>7.4788163656427056E-2</v>
      </c>
      <c r="BF79">
        <v>7.4383516063523142E-2</v>
      </c>
      <c r="BG79">
        <v>7.4576474343289512E-2</v>
      </c>
      <c r="BH79">
        <v>7.454188276593339E-2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9.7502082416038971E-2</v>
      </c>
      <c r="BT79">
        <v>9.9786211296508498E-2</v>
      </c>
      <c r="BU79">
        <v>0.10015462189440605</v>
      </c>
      <c r="BV79">
        <v>9.962505883856472E-2</v>
      </c>
      <c r="BW79">
        <v>9.8808184886262265E-2</v>
      </c>
      <c r="BX79">
        <v>9.9120749905037109E-2</v>
      </c>
      <c r="BY79">
        <v>9.9879277045569245E-2</v>
      </c>
      <c r="BZ79">
        <v>9.8979774798504852E-2</v>
      </c>
      <c r="CA79">
        <v>9.8994882592797442E-2</v>
      </c>
      <c r="CB79">
        <v>9.9511008616527119E-2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0.11831416278679657</v>
      </c>
      <c r="CO79">
        <v>0.12326399500526927</v>
      </c>
      <c r="CP79">
        <v>0.12559833991551683</v>
      </c>
      <c r="CQ79">
        <v>0.12229023028037719</v>
      </c>
      <c r="CR79">
        <v>0.12458927135583085</v>
      </c>
      <c r="CS79">
        <v>0.12311986980738748</v>
      </c>
      <c r="CT79">
        <v>0.12310719014499799</v>
      </c>
      <c r="CU79">
        <v>0.12435928642549711</v>
      </c>
      <c r="CV79">
        <v>0.12434141894429764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0.14478806098398395</v>
      </c>
      <c r="DJ79">
        <v>0.14949327821046934</v>
      </c>
      <c r="DK79">
        <v>0.14831139785910383</v>
      </c>
      <c r="DL79">
        <v>0.14768612636836981</v>
      </c>
      <c r="DM79">
        <v>0.14911104806570244</v>
      </c>
      <c r="DN79">
        <v>0.14828194705462938</v>
      </c>
      <c r="DO79">
        <v>0.14879359949374232</v>
      </c>
      <c r="DP79">
        <v>0.1492566909982643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0.17031177193189415</v>
      </c>
      <c r="EE79">
        <v>0.17303798624826827</v>
      </c>
      <c r="EF79">
        <v>0.17370052350896326</v>
      </c>
      <c r="EG79">
        <v>0.17408432301469792</v>
      </c>
      <c r="EH79">
        <v>0.17409223084874642</v>
      </c>
      <c r="EI79">
        <v>0.17340719988731423</v>
      </c>
      <c r="EJ79">
        <v>0.17262361626779418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0.18931275811099621</v>
      </c>
      <c r="EY79">
        <v>0.18721805931370653</v>
      </c>
      <c r="EZ79">
        <v>0.19729353582053216</v>
      </c>
      <c r="FA79">
        <v>0.1981517303022893</v>
      </c>
      <c r="FB79">
        <v>0.19750177422894544</v>
      </c>
      <c r="FC79">
        <v>0.19704493158028022</v>
      </c>
      <c r="FD79">
        <v>0.198748918777398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0.20648082239831936</v>
      </c>
      <c r="FU79">
        <v>0.22175500802865428</v>
      </c>
      <c r="FV79">
        <v>0.22243656652078234</v>
      </c>
      <c r="FW79">
        <v>0.22384420849222952</v>
      </c>
      <c r="FX79">
        <v>0.22325677604055066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0.16078591680832899</v>
      </c>
      <c r="GO79">
        <v>0.23281450209819762</v>
      </c>
      <c r="GP79">
        <v>0.24679302871414274</v>
      </c>
      <c r="GQ79">
        <v>0.24600767058790407</v>
      </c>
      <c r="GR79">
        <v>0.2465510570706613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0.25834152283655482</v>
      </c>
      <c r="HL79">
        <v>0.269602908632742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 s="102" t="s">
        <v>672</v>
      </c>
      <c r="LJ79" s="102"/>
      <c r="LK79">
        <v>2</v>
      </c>
      <c r="LL79" s="86">
        <v>0.1</v>
      </c>
      <c r="LM79">
        <f t="shared" ref="LM79:MF79" si="52">U$67</f>
        <v>0</v>
      </c>
      <c r="LN79">
        <f t="shared" si="52"/>
        <v>0</v>
      </c>
      <c r="LO79">
        <f t="shared" si="52"/>
        <v>0</v>
      </c>
      <c r="LP79">
        <f t="shared" si="52"/>
        <v>0</v>
      </c>
      <c r="LQ79">
        <f t="shared" si="52"/>
        <v>0</v>
      </c>
      <c r="LR79">
        <f t="shared" si="52"/>
        <v>0</v>
      </c>
      <c r="LS79">
        <f t="shared" si="52"/>
        <v>0</v>
      </c>
      <c r="LT79">
        <f t="shared" si="52"/>
        <v>0</v>
      </c>
      <c r="LU79">
        <f t="shared" si="52"/>
        <v>0</v>
      </c>
      <c r="LV79">
        <f t="shared" si="52"/>
        <v>0</v>
      </c>
      <c r="LW79">
        <f t="shared" si="52"/>
        <v>0</v>
      </c>
      <c r="LX79">
        <f t="shared" si="52"/>
        <v>0</v>
      </c>
      <c r="LY79">
        <f t="shared" si="52"/>
        <v>0</v>
      </c>
      <c r="LZ79">
        <f t="shared" si="52"/>
        <v>0</v>
      </c>
      <c r="MA79">
        <f t="shared" si="52"/>
        <v>0</v>
      </c>
      <c r="MB79">
        <f t="shared" si="52"/>
        <v>0</v>
      </c>
      <c r="MC79">
        <f t="shared" si="52"/>
        <v>0</v>
      </c>
      <c r="MD79">
        <f t="shared" si="52"/>
        <v>0</v>
      </c>
      <c r="ME79">
        <f t="shared" si="52"/>
        <v>0</v>
      </c>
      <c r="MF79">
        <f t="shared" si="52"/>
        <v>0</v>
      </c>
      <c r="MH79">
        <f>0.01+ (80188*LL79+78567)/10^6</f>
        <v>9.6585799999999999E-2</v>
      </c>
      <c r="MI79" s="86">
        <v>0.1</v>
      </c>
      <c r="QS79"/>
      <c r="QT79"/>
    </row>
    <row r="80" spans="1:462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1.7593389832407502E-3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1.0017543207829438E-2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 s="102" t="s">
        <v>673</v>
      </c>
      <c r="LJ80" s="102"/>
      <c r="LK80">
        <v>3</v>
      </c>
      <c r="LL80" s="86">
        <v>0.15</v>
      </c>
      <c r="LM80">
        <f t="shared" ref="LM80:MF80" si="53">AO$67</f>
        <v>0</v>
      </c>
      <c r="LN80">
        <f t="shared" si="53"/>
        <v>0</v>
      </c>
      <c r="LO80">
        <f t="shared" si="53"/>
        <v>0</v>
      </c>
      <c r="LP80">
        <f t="shared" si="53"/>
        <v>0</v>
      </c>
      <c r="LQ80">
        <f t="shared" si="53"/>
        <v>0</v>
      </c>
      <c r="LR80">
        <f t="shared" si="53"/>
        <v>0</v>
      </c>
      <c r="LS80">
        <f t="shared" si="53"/>
        <v>0</v>
      </c>
      <c r="LT80">
        <f t="shared" si="53"/>
        <v>0</v>
      </c>
      <c r="LU80">
        <f t="shared" si="53"/>
        <v>0</v>
      </c>
      <c r="LV80">
        <f t="shared" si="53"/>
        <v>0</v>
      </c>
      <c r="LW80">
        <f t="shared" si="53"/>
        <v>0</v>
      </c>
      <c r="LX80">
        <f t="shared" si="53"/>
        <v>0</v>
      </c>
      <c r="LY80">
        <f t="shared" si="53"/>
        <v>0</v>
      </c>
      <c r="LZ80">
        <f t="shared" si="53"/>
        <v>0</v>
      </c>
      <c r="MA80">
        <f t="shared" si="53"/>
        <v>0</v>
      </c>
      <c r="MB80">
        <f t="shared" si="53"/>
        <v>0</v>
      </c>
      <c r="MC80">
        <f t="shared" si="53"/>
        <v>0</v>
      </c>
      <c r="MD80">
        <f t="shared" si="53"/>
        <v>0</v>
      </c>
      <c r="ME80">
        <f t="shared" si="53"/>
        <v>0</v>
      </c>
      <c r="MF80">
        <f t="shared" si="53"/>
        <v>0</v>
      </c>
      <c r="MH80">
        <f t="shared" ref="MH80:MH93" si="54">0.01+ (80188*LL80+78567)/10^6</f>
        <v>0.1005952</v>
      </c>
      <c r="MI80" s="86">
        <v>0.15</v>
      </c>
      <c r="QS80"/>
      <c r="QT80"/>
    </row>
    <row r="81" spans="1:462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3.3105645494243263</v>
      </c>
      <c r="J81">
        <v>4.0459373308172664</v>
      </c>
      <c r="K81">
        <v>4.7251484956371579</v>
      </c>
      <c r="L81">
        <v>4.8952904920402194</v>
      </c>
      <c r="M81">
        <v>4.9077276782471362</v>
      </c>
      <c r="N81">
        <v>4.8551939816758178</v>
      </c>
      <c r="O81">
        <v>4.9485494366300893</v>
      </c>
      <c r="P81">
        <v>4.8697758244335914</v>
      </c>
      <c r="Q81">
        <v>4.9030129926782005</v>
      </c>
      <c r="R81">
        <v>4.9058768778030268</v>
      </c>
      <c r="S81">
        <v>4.9316375864072937</v>
      </c>
      <c r="T81">
        <v>4.8737544806815301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3.2344404907179101</v>
      </c>
      <c r="AD81">
        <v>4.1399152680304301</v>
      </c>
      <c r="AE81">
        <v>4.9047086166351761</v>
      </c>
      <c r="AF81">
        <v>4.8454231513288404</v>
      </c>
      <c r="AG81">
        <v>4.8492463972571889</v>
      </c>
      <c r="AH81">
        <v>4.9399051085993353</v>
      </c>
      <c r="AI81">
        <v>4.8053630290313789</v>
      </c>
      <c r="AJ81">
        <v>4.8250223357040367</v>
      </c>
      <c r="AK81">
        <v>4.8069918991992795</v>
      </c>
      <c r="AL81">
        <v>4.7773223979252064</v>
      </c>
      <c r="AM81">
        <v>4.8118136797046853</v>
      </c>
      <c r="AN81">
        <v>4.856206516475071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3.3983417656363444</v>
      </c>
      <c r="AY81">
        <v>4.2392028742623351</v>
      </c>
      <c r="AZ81">
        <v>4.59424631088444</v>
      </c>
      <c r="BA81">
        <v>4.809863489496637</v>
      </c>
      <c r="BB81">
        <v>4.8451598182548983</v>
      </c>
      <c r="BC81">
        <v>4.7398879130851901</v>
      </c>
      <c r="BD81">
        <v>4.7281826632179333</v>
      </c>
      <c r="BE81">
        <v>4.7048419154463037</v>
      </c>
      <c r="BF81">
        <v>4.7072393667464931</v>
      </c>
      <c r="BG81">
        <v>4.770671870918803</v>
      </c>
      <c r="BH81">
        <v>4.7260808923241635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3.1102101938262976</v>
      </c>
      <c r="BT81">
        <v>4.1404315898818469</v>
      </c>
      <c r="BU81">
        <v>4.7491659472916243</v>
      </c>
      <c r="BV81">
        <v>4.7645824087341895</v>
      </c>
      <c r="BW81">
        <v>4.6633487888836562</v>
      </c>
      <c r="BX81">
        <v>4.723111540379592</v>
      </c>
      <c r="BY81">
        <v>4.5612239120599956</v>
      </c>
      <c r="BZ81">
        <v>4.6700456678533664</v>
      </c>
      <c r="CA81">
        <v>4.6092793342719585</v>
      </c>
      <c r="CB81">
        <v>4.5940914408558244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3.2791096695489679</v>
      </c>
      <c r="CO81">
        <v>4.0130370510434608</v>
      </c>
      <c r="CP81">
        <v>4.4362677286100167</v>
      </c>
      <c r="CQ81">
        <v>4.6038405663306703</v>
      </c>
      <c r="CR81">
        <v>4.5055072600880921</v>
      </c>
      <c r="CS81">
        <v>4.6103344790933001</v>
      </c>
      <c r="CT81">
        <v>4.5640933507846615</v>
      </c>
      <c r="CU81">
        <v>4.4649935193592478</v>
      </c>
      <c r="CV81">
        <v>4.4475738516939938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2.7103110081145725</v>
      </c>
      <c r="DJ81">
        <v>3.5633888920095358</v>
      </c>
      <c r="DK81">
        <v>4.2934766112617844</v>
      </c>
      <c r="DL81">
        <v>4.3738963369713018</v>
      </c>
      <c r="DM81">
        <v>4.1948979565285276</v>
      </c>
      <c r="DN81">
        <v>4.5250477845413535</v>
      </c>
      <c r="DO81">
        <v>4.4768096972444731</v>
      </c>
      <c r="DP81">
        <v>4.3520607927484782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2.7559084926590316</v>
      </c>
      <c r="EE81">
        <v>3.5739393579380354</v>
      </c>
      <c r="EF81">
        <v>4.1616932084840474</v>
      </c>
      <c r="EG81">
        <v>4.1422975924228798</v>
      </c>
      <c r="EH81">
        <v>4.232042789441433</v>
      </c>
      <c r="EI81">
        <v>4.4071578615505569</v>
      </c>
      <c r="EJ81">
        <v>4.4952313159643777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1.3347727125786943</v>
      </c>
      <c r="EY81">
        <v>2.5581890458372065</v>
      </c>
      <c r="EZ81">
        <v>3.376108336891861</v>
      </c>
      <c r="FA81">
        <v>3.8743762951345384</v>
      </c>
      <c r="FB81">
        <v>4.1315503008967234</v>
      </c>
      <c r="FC81">
        <v>4.2906996318576152</v>
      </c>
      <c r="FD81">
        <v>4.0266206140139484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2.9578958437805802</v>
      </c>
      <c r="FU81">
        <v>3.2948660088649389</v>
      </c>
      <c r="FV81">
        <v>3.8796875096337593</v>
      </c>
      <c r="FW81">
        <v>3.714794797984279</v>
      </c>
      <c r="FX81">
        <v>4.1710567039800788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1.0846456678565202</v>
      </c>
      <c r="GO81">
        <v>1.9529866828006808</v>
      </c>
      <c r="GP81">
        <v>3.1217256894225263</v>
      </c>
      <c r="GQ81">
        <v>3.6438163081232782</v>
      </c>
      <c r="GR81">
        <v>3.8432180000995531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1.7334714916047576</v>
      </c>
      <c r="HL81">
        <v>2.9138414637258068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 s="102" t="s">
        <v>674</v>
      </c>
      <c r="LJ81" s="102"/>
      <c r="LK81">
        <v>4</v>
      </c>
      <c r="LL81" s="86">
        <v>0.2</v>
      </c>
      <c r="LM81">
        <f t="shared" ref="LM81:MF81" si="55">BI$67</f>
        <v>0</v>
      </c>
      <c r="LN81">
        <f t="shared" si="55"/>
        <v>0</v>
      </c>
      <c r="LO81">
        <f t="shared" si="55"/>
        <v>0</v>
      </c>
      <c r="LP81">
        <f t="shared" si="55"/>
        <v>0</v>
      </c>
      <c r="LQ81">
        <f t="shared" si="55"/>
        <v>0</v>
      </c>
      <c r="LR81">
        <f t="shared" si="55"/>
        <v>0</v>
      </c>
      <c r="LS81">
        <f t="shared" si="55"/>
        <v>0</v>
      </c>
      <c r="LT81">
        <f t="shared" si="55"/>
        <v>0</v>
      </c>
      <c r="LU81">
        <f t="shared" si="55"/>
        <v>0</v>
      </c>
      <c r="LV81">
        <f t="shared" si="55"/>
        <v>0</v>
      </c>
      <c r="LW81">
        <f t="shared" si="55"/>
        <v>0</v>
      </c>
      <c r="LX81">
        <f t="shared" si="55"/>
        <v>0</v>
      </c>
      <c r="LY81">
        <f t="shared" si="55"/>
        <v>0</v>
      </c>
      <c r="LZ81">
        <f t="shared" si="55"/>
        <v>0</v>
      </c>
      <c r="MA81">
        <f t="shared" si="55"/>
        <v>0</v>
      </c>
      <c r="MB81">
        <f t="shared" si="55"/>
        <v>0</v>
      </c>
      <c r="MC81">
        <f t="shared" si="55"/>
        <v>0</v>
      </c>
      <c r="MD81">
        <f t="shared" si="55"/>
        <v>0</v>
      </c>
      <c r="ME81">
        <f t="shared" si="55"/>
        <v>0</v>
      </c>
      <c r="MF81">
        <f t="shared" si="55"/>
        <v>0</v>
      </c>
      <c r="MH81">
        <f t="shared" si="54"/>
        <v>0.10460460000000001</v>
      </c>
      <c r="MI81" s="86">
        <v>0.2</v>
      </c>
      <c r="QS81"/>
      <c r="QT81"/>
    </row>
    <row r="82" spans="1:462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5.2728787898678152E-2</v>
      </c>
      <c r="J82">
        <v>5.9587248009382511E-2</v>
      </c>
      <c r="K82">
        <v>6.1528394352830869E-2</v>
      </c>
      <c r="L82">
        <v>6.1317479735871115E-2</v>
      </c>
      <c r="M82">
        <v>6.2368761281172115E-2</v>
      </c>
      <c r="N82">
        <v>6.2181027805682083E-2</v>
      </c>
      <c r="O82">
        <v>6.0661959855923139E-2</v>
      </c>
      <c r="P82">
        <v>6.1033052060713078E-2</v>
      </c>
      <c r="Q82">
        <v>6.0097107839619357E-2</v>
      </c>
      <c r="R82">
        <v>6.008854847807403E-2</v>
      </c>
      <c r="S82">
        <v>5.9213017223047559E-2</v>
      </c>
      <c r="T82">
        <v>5.9711376236944058E-2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0.11670358479101758</v>
      </c>
      <c r="AD82">
        <v>0.12094581679853145</v>
      </c>
      <c r="AE82">
        <v>0.12151985918971737</v>
      </c>
      <c r="AF82">
        <v>0.12216420436515002</v>
      </c>
      <c r="AG82">
        <v>0.12146616332037247</v>
      </c>
      <c r="AH82">
        <v>0.12189817231151653</v>
      </c>
      <c r="AI82">
        <v>0.1211289972901763</v>
      </c>
      <c r="AJ82">
        <v>0.1205336086505167</v>
      </c>
      <c r="AK82">
        <v>0.12143301130263494</v>
      </c>
      <c r="AL82">
        <v>0.12146522586404032</v>
      </c>
      <c r="AM82">
        <v>0.12075362869235214</v>
      </c>
      <c r="AN82">
        <v>0.12107806420836691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0.17326174723277019</v>
      </c>
      <c r="AY82">
        <v>0.18259115413540103</v>
      </c>
      <c r="AZ82">
        <v>0.18480692411024979</v>
      </c>
      <c r="BA82">
        <v>0.18277738510352223</v>
      </c>
      <c r="BB82">
        <v>0.18256574097589251</v>
      </c>
      <c r="BC82">
        <v>0.18193040785234341</v>
      </c>
      <c r="BD82">
        <v>0.18018171227994287</v>
      </c>
      <c r="BE82">
        <v>0.1824831193216824</v>
      </c>
      <c r="BF82">
        <v>0.1814957791949961</v>
      </c>
      <c r="BG82">
        <v>0.18196659739762658</v>
      </c>
      <c r="BH82">
        <v>0.181882193948878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0.23790508109513722</v>
      </c>
      <c r="BT82">
        <v>0.24347835556348429</v>
      </c>
      <c r="BU82">
        <v>0.24437727742235499</v>
      </c>
      <c r="BV82">
        <v>0.24308514356610009</v>
      </c>
      <c r="BW82">
        <v>0.24109197112248382</v>
      </c>
      <c r="BX82">
        <v>0.24185462976829347</v>
      </c>
      <c r="BY82">
        <v>0.24370543599119199</v>
      </c>
      <c r="BZ82">
        <v>0.24151065050835438</v>
      </c>
      <c r="CA82">
        <v>0.2415475135264297</v>
      </c>
      <c r="CB82">
        <v>0.24280686102432888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0.28868655719978437</v>
      </c>
      <c r="CO82">
        <v>0.30076414781285865</v>
      </c>
      <c r="CP82">
        <v>0.30645994939386428</v>
      </c>
      <c r="CQ82">
        <v>0.29838816188412309</v>
      </c>
      <c r="CR82">
        <v>0.30399782210823034</v>
      </c>
      <c r="CS82">
        <v>0.30041248233002721</v>
      </c>
      <c r="CT82">
        <v>0.30038154395379824</v>
      </c>
      <c r="CU82">
        <v>0.30343665887821553</v>
      </c>
      <c r="CV82">
        <v>0.3033930622240894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0.35328286880092125</v>
      </c>
      <c r="DJ82">
        <v>0.36476359883354537</v>
      </c>
      <c r="DK82">
        <v>0.36187981077621428</v>
      </c>
      <c r="DL82">
        <v>0.36035414833882295</v>
      </c>
      <c r="DM82">
        <v>0.36383095728031373</v>
      </c>
      <c r="DN82">
        <v>0.36180795081329503</v>
      </c>
      <c r="DO82">
        <v>0.36305638276473079</v>
      </c>
      <c r="DP82">
        <v>0.36418632603576417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0.41556072351382461</v>
      </c>
      <c r="EE82">
        <v>0.42221268644577764</v>
      </c>
      <c r="EF82">
        <v>0.42382927736187176</v>
      </c>
      <c r="EG82">
        <v>0.42476574815586521</v>
      </c>
      <c r="EH82">
        <v>0.42478504327094313</v>
      </c>
      <c r="EI82">
        <v>0.42311356772504832</v>
      </c>
      <c r="EJ82">
        <v>0.42120162369341985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0.4619231297908476</v>
      </c>
      <c r="EY82">
        <v>0.456812064725447</v>
      </c>
      <c r="EZ82">
        <v>0.48139622740210275</v>
      </c>
      <c r="FA82">
        <v>0.48349022193759039</v>
      </c>
      <c r="FB82">
        <v>0.48190432911863107</v>
      </c>
      <c r="FC82">
        <v>0.48078963305588723</v>
      </c>
      <c r="FD82">
        <v>0.48494736181685655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0.50381320665190288</v>
      </c>
      <c r="FU82">
        <v>0.54108221958991987</v>
      </c>
      <c r="FV82">
        <v>0.54274522231070998</v>
      </c>
      <c r="FW82">
        <v>0.54617986872104418</v>
      </c>
      <c r="FX82">
        <v>0.54474653353894653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0.3923176370123162</v>
      </c>
      <c r="GO82">
        <v>0.56806738511960342</v>
      </c>
      <c r="GP82">
        <v>0.60217499006251018</v>
      </c>
      <c r="GQ82">
        <v>0.60025871623448535</v>
      </c>
      <c r="GR82">
        <v>0.60158457925241415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0.63035331572119213</v>
      </c>
      <c r="HL82">
        <v>0.6578310970638922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 s="102" t="s">
        <v>675</v>
      </c>
      <c r="LJ82" s="102"/>
      <c r="LK82">
        <v>5</v>
      </c>
      <c r="LL82" s="86">
        <v>0.25</v>
      </c>
      <c r="LM82">
        <f t="shared" ref="LM82:MF82" si="56">CC$67</f>
        <v>0</v>
      </c>
      <c r="LN82">
        <f t="shared" si="56"/>
        <v>0</v>
      </c>
      <c r="LO82">
        <f t="shared" si="56"/>
        <v>0</v>
      </c>
      <c r="LP82">
        <f t="shared" si="56"/>
        <v>0</v>
      </c>
      <c r="LQ82">
        <f t="shared" si="56"/>
        <v>0</v>
      </c>
      <c r="LR82">
        <f t="shared" si="56"/>
        <v>0</v>
      </c>
      <c r="LS82">
        <f t="shared" si="56"/>
        <v>0</v>
      </c>
      <c r="LT82">
        <f t="shared" si="56"/>
        <v>0</v>
      </c>
      <c r="LU82">
        <f t="shared" si="56"/>
        <v>0</v>
      </c>
      <c r="LV82">
        <f t="shared" si="56"/>
        <v>0</v>
      </c>
      <c r="LW82">
        <f t="shared" si="56"/>
        <v>0</v>
      </c>
      <c r="LX82">
        <f t="shared" si="56"/>
        <v>0</v>
      </c>
      <c r="LY82">
        <f t="shared" si="56"/>
        <v>0</v>
      </c>
      <c r="LZ82">
        <f t="shared" si="56"/>
        <v>0</v>
      </c>
      <c r="MA82">
        <f t="shared" si="56"/>
        <v>0</v>
      </c>
      <c r="MB82">
        <f t="shared" si="56"/>
        <v>0</v>
      </c>
      <c r="MC82">
        <f t="shared" si="56"/>
        <v>0</v>
      </c>
      <c r="MD82">
        <f t="shared" si="56"/>
        <v>0</v>
      </c>
      <c r="ME82">
        <f t="shared" si="56"/>
        <v>0</v>
      </c>
      <c r="MF82">
        <f t="shared" si="56"/>
        <v>0</v>
      </c>
      <c r="MH82">
        <f t="shared" si="54"/>
        <v>0.10861399999999999</v>
      </c>
      <c r="MI82" s="86">
        <v>0.25</v>
      </c>
      <c r="QS82"/>
      <c r="QT82"/>
    </row>
    <row r="83" spans="1:462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 s="102" t="s">
        <v>676</v>
      </c>
      <c r="LJ83" s="102"/>
      <c r="LK83">
        <v>6</v>
      </c>
      <c r="LL83" s="86">
        <v>0.3</v>
      </c>
      <c r="LM83">
        <f t="shared" ref="LM83:MF83" si="57">CW$67</f>
        <v>0</v>
      </c>
      <c r="LN83">
        <f t="shared" si="57"/>
        <v>0</v>
      </c>
      <c r="LO83">
        <f t="shared" si="57"/>
        <v>0</v>
      </c>
      <c r="LP83">
        <f t="shared" si="57"/>
        <v>0</v>
      </c>
      <c r="LQ83">
        <f t="shared" si="57"/>
        <v>0</v>
      </c>
      <c r="LR83">
        <f t="shared" si="57"/>
        <v>0</v>
      </c>
      <c r="LS83">
        <f t="shared" si="57"/>
        <v>0</v>
      </c>
      <c r="LT83">
        <f t="shared" si="57"/>
        <v>0</v>
      </c>
      <c r="LU83">
        <f t="shared" si="57"/>
        <v>0</v>
      </c>
      <c r="LV83">
        <f t="shared" si="57"/>
        <v>0</v>
      </c>
      <c r="LW83">
        <f t="shared" si="57"/>
        <v>0</v>
      </c>
      <c r="LX83">
        <f t="shared" si="57"/>
        <v>0</v>
      </c>
      <c r="LY83">
        <f t="shared" si="57"/>
        <v>0</v>
      </c>
      <c r="LZ83">
        <f t="shared" si="57"/>
        <v>0</v>
      </c>
      <c r="MA83">
        <f t="shared" si="57"/>
        <v>0</v>
      </c>
      <c r="MB83">
        <f t="shared" si="57"/>
        <v>0</v>
      </c>
      <c r="MC83">
        <f t="shared" si="57"/>
        <v>0</v>
      </c>
      <c r="MD83">
        <f t="shared" si="57"/>
        <v>0</v>
      </c>
      <c r="ME83">
        <f t="shared" si="57"/>
        <v>0</v>
      </c>
      <c r="MF83">
        <f t="shared" si="57"/>
        <v>0</v>
      </c>
      <c r="MH83">
        <f t="shared" si="54"/>
        <v>0.11262339999999998</v>
      </c>
      <c r="MI83" s="86">
        <v>0.3</v>
      </c>
      <c r="QS83"/>
      <c r="QT83"/>
    </row>
    <row r="84" spans="1:462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 s="102" t="s">
        <v>677</v>
      </c>
      <c r="LJ84" s="102"/>
      <c r="LK84">
        <v>7</v>
      </c>
      <c r="LL84" s="86">
        <v>0.35</v>
      </c>
      <c r="LM84">
        <f t="shared" ref="LM84:MF84" si="58">DQ$67</f>
        <v>0</v>
      </c>
      <c r="LN84">
        <f t="shared" si="58"/>
        <v>0</v>
      </c>
      <c r="LO84">
        <f t="shared" si="58"/>
        <v>0</v>
      </c>
      <c r="LP84">
        <f t="shared" si="58"/>
        <v>0</v>
      </c>
      <c r="LQ84">
        <f t="shared" si="58"/>
        <v>0</v>
      </c>
      <c r="LR84">
        <f t="shared" si="58"/>
        <v>0</v>
      </c>
      <c r="LS84">
        <f t="shared" si="58"/>
        <v>0</v>
      </c>
      <c r="LT84">
        <f t="shared" si="58"/>
        <v>0</v>
      </c>
      <c r="LU84">
        <f t="shared" si="58"/>
        <v>0</v>
      </c>
      <c r="LV84">
        <f t="shared" si="58"/>
        <v>0</v>
      </c>
      <c r="LW84">
        <f t="shared" si="58"/>
        <v>0</v>
      </c>
      <c r="LX84">
        <f t="shared" si="58"/>
        <v>0</v>
      </c>
      <c r="LY84">
        <f t="shared" si="58"/>
        <v>0</v>
      </c>
      <c r="LZ84">
        <f t="shared" si="58"/>
        <v>0</v>
      </c>
      <c r="MA84">
        <f t="shared" si="58"/>
        <v>0</v>
      </c>
      <c r="MB84">
        <f t="shared" si="58"/>
        <v>0</v>
      </c>
      <c r="MC84">
        <f t="shared" si="58"/>
        <v>0</v>
      </c>
      <c r="MD84">
        <f t="shared" si="58"/>
        <v>0</v>
      </c>
      <c r="ME84">
        <f t="shared" si="58"/>
        <v>0</v>
      </c>
      <c r="MF84">
        <f t="shared" si="58"/>
        <v>0</v>
      </c>
      <c r="MH84">
        <f t="shared" si="54"/>
        <v>0.11663279999999999</v>
      </c>
      <c r="MI84" s="86">
        <v>0.35</v>
      </c>
      <c r="QS84"/>
      <c r="QT84"/>
    </row>
    <row r="85" spans="1:462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 s="102" t="s">
        <v>678</v>
      </c>
      <c r="LJ85" s="102"/>
      <c r="LK85">
        <v>8</v>
      </c>
      <c r="LL85" s="86">
        <v>0.4</v>
      </c>
      <c r="LM85">
        <f t="shared" ref="LM85:MF85" si="59">EK$67</f>
        <v>0</v>
      </c>
      <c r="LN85">
        <f t="shared" si="59"/>
        <v>0</v>
      </c>
      <c r="LO85">
        <f t="shared" si="59"/>
        <v>0</v>
      </c>
      <c r="LP85">
        <f t="shared" si="59"/>
        <v>0</v>
      </c>
      <c r="LQ85">
        <f t="shared" si="59"/>
        <v>0</v>
      </c>
      <c r="LR85">
        <f t="shared" si="59"/>
        <v>0</v>
      </c>
      <c r="LS85">
        <f t="shared" si="59"/>
        <v>0</v>
      </c>
      <c r="LT85">
        <f t="shared" si="59"/>
        <v>0</v>
      </c>
      <c r="LU85">
        <f t="shared" si="59"/>
        <v>0</v>
      </c>
      <c r="LV85">
        <f t="shared" si="59"/>
        <v>0</v>
      </c>
      <c r="LW85">
        <f t="shared" si="59"/>
        <v>0</v>
      </c>
      <c r="LX85">
        <f t="shared" si="59"/>
        <v>0</v>
      </c>
      <c r="LY85">
        <f t="shared" si="59"/>
        <v>0</v>
      </c>
      <c r="LZ85">
        <f t="shared" si="59"/>
        <v>0</v>
      </c>
      <c r="MA85">
        <f t="shared" si="59"/>
        <v>0</v>
      </c>
      <c r="MB85">
        <f t="shared" si="59"/>
        <v>0</v>
      </c>
      <c r="MC85">
        <f t="shared" si="59"/>
        <v>0</v>
      </c>
      <c r="MD85">
        <f t="shared" si="59"/>
        <v>0</v>
      </c>
      <c r="ME85">
        <f t="shared" si="59"/>
        <v>0</v>
      </c>
      <c r="MF85">
        <f t="shared" si="59"/>
        <v>0</v>
      </c>
      <c r="MH85">
        <f t="shared" si="54"/>
        <v>0.12064219999999999</v>
      </c>
      <c r="MI85" s="86">
        <v>0.4</v>
      </c>
      <c r="QS85"/>
      <c r="QT85"/>
    </row>
    <row r="86" spans="1:462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 s="102" t="s">
        <v>679</v>
      </c>
      <c r="LJ86" s="102"/>
      <c r="LK86">
        <v>9</v>
      </c>
      <c r="LL86" s="86">
        <v>0.45</v>
      </c>
      <c r="LM86">
        <f t="shared" ref="LM86:MF86" si="60">FE$67</f>
        <v>0</v>
      </c>
      <c r="LN86">
        <f t="shared" si="60"/>
        <v>0</v>
      </c>
      <c r="LO86">
        <f t="shared" si="60"/>
        <v>0</v>
      </c>
      <c r="LP86">
        <f t="shared" si="60"/>
        <v>0</v>
      </c>
      <c r="LQ86">
        <f t="shared" si="60"/>
        <v>0</v>
      </c>
      <c r="LR86">
        <f t="shared" si="60"/>
        <v>0</v>
      </c>
      <c r="LS86">
        <f t="shared" si="60"/>
        <v>0</v>
      </c>
      <c r="LT86">
        <f t="shared" si="60"/>
        <v>0</v>
      </c>
      <c r="LU86">
        <f t="shared" si="60"/>
        <v>0</v>
      </c>
      <c r="LV86">
        <f t="shared" si="60"/>
        <v>0</v>
      </c>
      <c r="LW86">
        <f t="shared" si="60"/>
        <v>0</v>
      </c>
      <c r="LX86">
        <f t="shared" si="60"/>
        <v>0</v>
      </c>
      <c r="LY86">
        <f t="shared" si="60"/>
        <v>0</v>
      </c>
      <c r="LZ86">
        <f t="shared" si="60"/>
        <v>0</v>
      </c>
      <c r="MA86">
        <f t="shared" si="60"/>
        <v>0</v>
      </c>
      <c r="MB86">
        <f t="shared" si="60"/>
        <v>0</v>
      </c>
      <c r="MC86">
        <f t="shared" si="60"/>
        <v>0</v>
      </c>
      <c r="MD86">
        <f t="shared" si="60"/>
        <v>0</v>
      </c>
      <c r="ME86">
        <f t="shared" si="60"/>
        <v>0</v>
      </c>
      <c r="MF86">
        <f t="shared" si="60"/>
        <v>0</v>
      </c>
      <c r="MH86">
        <f t="shared" si="54"/>
        <v>0.1246516</v>
      </c>
      <c r="MI86" s="86">
        <v>0.45</v>
      </c>
      <c r="QS86"/>
      <c r="QT86"/>
    </row>
    <row r="87" spans="1:462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0.70526597402205382</v>
      </c>
      <c r="J87">
        <v>0.70214174056368428</v>
      </c>
      <c r="K87">
        <v>0.70231415504674943</v>
      </c>
      <c r="L87">
        <v>0.70890271483692113</v>
      </c>
      <c r="M87">
        <v>0.70714883002576068</v>
      </c>
      <c r="N87">
        <v>0.70507418044531422</v>
      </c>
      <c r="O87">
        <v>0.70017494839589955</v>
      </c>
      <c r="P87">
        <v>0.69917194267344496</v>
      </c>
      <c r="Q87">
        <v>0.70113084002070025</v>
      </c>
      <c r="R87">
        <v>0.70277428674595599</v>
      </c>
      <c r="S87">
        <v>0.69449117541430327</v>
      </c>
      <c r="T87">
        <v>0.69742142591925016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0.81965650184950922</v>
      </c>
      <c r="AD87">
        <v>0.83615499221125</v>
      </c>
      <c r="AE87">
        <v>0.85072393199554353</v>
      </c>
      <c r="AF87">
        <v>0.83841146336636529</v>
      </c>
      <c r="AG87">
        <v>0.83798666517233966</v>
      </c>
      <c r="AH87">
        <v>0.84362945141632961</v>
      </c>
      <c r="AI87">
        <v>0.82775610971222746</v>
      </c>
      <c r="AJ87">
        <v>0.83422841598533837</v>
      </c>
      <c r="AK87">
        <v>0.82957224148749564</v>
      </c>
      <c r="AL87">
        <v>0.83403518727397419</v>
      </c>
      <c r="AM87">
        <v>0.82763639747569384</v>
      </c>
      <c r="AN87">
        <v>0.83448963025130707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0.97999350718066225</v>
      </c>
      <c r="AY87">
        <v>0.97735148004787931</v>
      </c>
      <c r="AZ87">
        <v>0.97385867943886584</v>
      </c>
      <c r="BA87">
        <v>0.97477373482460705</v>
      </c>
      <c r="BB87">
        <v>0.97104897838741844</v>
      </c>
      <c r="BC87">
        <v>0.96532125482402076</v>
      </c>
      <c r="BD87">
        <v>0.9709543271705654</v>
      </c>
      <c r="BE87">
        <v>0.96565888231078123</v>
      </c>
      <c r="BF87">
        <v>0.96694747661700464</v>
      </c>
      <c r="BG87">
        <v>0.97314226744846732</v>
      </c>
      <c r="BH87">
        <v>0.96243548345132601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1.1113821297211854</v>
      </c>
      <c r="BT87">
        <v>1.1070585062442548</v>
      </c>
      <c r="BU87">
        <v>1.1160928984527037</v>
      </c>
      <c r="BV87">
        <v>1.1178461748482624</v>
      </c>
      <c r="BW87">
        <v>1.0966335645553003</v>
      </c>
      <c r="BX87">
        <v>1.0960095023577967</v>
      </c>
      <c r="BY87">
        <v>1.0958321900438197</v>
      </c>
      <c r="BZ87">
        <v>1.0936629151103079</v>
      </c>
      <c r="CA87">
        <v>1.0918891343754289</v>
      </c>
      <c r="CB87">
        <v>1.1011284775035088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1.2339786111684909</v>
      </c>
      <c r="CO87">
        <v>1.246656713975953</v>
      </c>
      <c r="CP87">
        <v>1.2398695696990101</v>
      </c>
      <c r="CQ87">
        <v>1.2376779200961407</v>
      </c>
      <c r="CR87">
        <v>1.2287505788484765</v>
      </c>
      <c r="CS87">
        <v>1.2267179901251526</v>
      </c>
      <c r="CT87">
        <v>1.2334230775621564</v>
      </c>
      <c r="CU87">
        <v>1.2364298784817356</v>
      </c>
      <c r="CV87">
        <v>1.2327109834612584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1.3849291086399109</v>
      </c>
      <c r="DJ87">
        <v>1.389282821381169</v>
      </c>
      <c r="DK87">
        <v>1.3680486075070859</v>
      </c>
      <c r="DL87">
        <v>1.3633723675083016</v>
      </c>
      <c r="DM87">
        <v>1.3789107043367475</v>
      </c>
      <c r="DN87">
        <v>1.3641615621625582</v>
      </c>
      <c r="DO87">
        <v>1.3705175068825333</v>
      </c>
      <c r="DP87">
        <v>1.3617462261317019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1.5316816459733631</v>
      </c>
      <c r="EE87">
        <v>1.5001909844846291</v>
      </c>
      <c r="EF87">
        <v>1.5000872865952823</v>
      </c>
      <c r="EG87">
        <v>1.5095782333278827</v>
      </c>
      <c r="EH87">
        <v>1.5173109466426231</v>
      </c>
      <c r="EI87">
        <v>1.4893391372858114</v>
      </c>
      <c r="EJ87">
        <v>1.5065576144824195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1.765890302787237</v>
      </c>
      <c r="EY87">
        <v>1.6267375312913752</v>
      </c>
      <c r="EZ87">
        <v>1.6374836093614027</v>
      </c>
      <c r="FA87">
        <v>1.6136814979593124</v>
      </c>
      <c r="FB87">
        <v>1.6261736976695724</v>
      </c>
      <c r="FC87">
        <v>1.640763718073101</v>
      </c>
      <c r="FD87">
        <v>1.6290646441957459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1.7058377229348216</v>
      </c>
      <c r="FU87">
        <v>1.7746206693655817</v>
      </c>
      <c r="FV87">
        <v>1.774714254215753</v>
      </c>
      <c r="FW87">
        <v>1.7672185893820256</v>
      </c>
      <c r="FX87">
        <v>1.7763414020960044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1.28</v>
      </c>
      <c r="GO87">
        <v>1.8505498979739681</v>
      </c>
      <c r="GP87">
        <v>1.8910342236264903</v>
      </c>
      <c r="GQ87">
        <v>1.9202508825112152</v>
      </c>
      <c r="GR87">
        <v>1.9039078461058374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1.9814008004064325</v>
      </c>
      <c r="HL87">
        <v>2.0355483044659488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 s="102" t="s">
        <v>680</v>
      </c>
      <c r="LJ87" s="102"/>
      <c r="LK87">
        <v>10</v>
      </c>
      <c r="LL87" s="86">
        <v>0.5</v>
      </c>
      <c r="LM87">
        <f t="shared" ref="LM87:MF87" si="61">FY$67</f>
        <v>0</v>
      </c>
      <c r="LN87">
        <f t="shared" si="61"/>
        <v>0</v>
      </c>
      <c r="LO87">
        <f t="shared" si="61"/>
        <v>0</v>
      </c>
      <c r="LP87">
        <f t="shared" si="61"/>
        <v>0</v>
      </c>
      <c r="LQ87">
        <f t="shared" si="61"/>
        <v>0</v>
      </c>
      <c r="LR87">
        <f t="shared" si="61"/>
        <v>0</v>
      </c>
      <c r="LS87">
        <f t="shared" si="61"/>
        <v>0</v>
      </c>
      <c r="LT87">
        <f t="shared" si="61"/>
        <v>0</v>
      </c>
      <c r="LU87">
        <f t="shared" si="61"/>
        <v>0</v>
      </c>
      <c r="LV87">
        <f t="shared" si="61"/>
        <v>0</v>
      </c>
      <c r="LW87">
        <f t="shared" si="61"/>
        <v>0</v>
      </c>
      <c r="LX87">
        <f t="shared" si="61"/>
        <v>0</v>
      </c>
      <c r="LY87">
        <f t="shared" si="61"/>
        <v>0</v>
      </c>
      <c r="LZ87">
        <f t="shared" si="61"/>
        <v>0</v>
      </c>
      <c r="MA87">
        <f t="shared" si="61"/>
        <v>0</v>
      </c>
      <c r="MB87">
        <f t="shared" si="61"/>
        <v>0</v>
      </c>
      <c r="MC87">
        <f t="shared" si="61"/>
        <v>0</v>
      </c>
      <c r="MD87">
        <f t="shared" si="61"/>
        <v>0</v>
      </c>
      <c r="ME87">
        <f t="shared" si="61"/>
        <v>0</v>
      </c>
      <c r="MF87">
        <f t="shared" si="61"/>
        <v>0</v>
      </c>
      <c r="MH87">
        <f t="shared" si="54"/>
        <v>0.128661</v>
      </c>
      <c r="MI87" s="86">
        <v>0.5</v>
      </c>
      <c r="QS87"/>
      <c r="QT87"/>
    </row>
    <row r="88" spans="1:462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 s="102" t="s">
        <v>681</v>
      </c>
      <c r="LJ88" s="102"/>
      <c r="LK88">
        <v>11</v>
      </c>
      <c r="LL88" s="86">
        <v>0.55000000000000004</v>
      </c>
      <c r="LM88">
        <f t="shared" ref="LM88:MF88" si="62">GS$67</f>
        <v>0</v>
      </c>
      <c r="LN88">
        <f t="shared" si="62"/>
        <v>0</v>
      </c>
      <c r="LO88">
        <f t="shared" si="62"/>
        <v>0</v>
      </c>
      <c r="LP88">
        <f t="shared" si="62"/>
        <v>0</v>
      </c>
      <c r="LQ88">
        <f t="shared" si="62"/>
        <v>0</v>
      </c>
      <c r="LR88">
        <f t="shared" si="62"/>
        <v>0</v>
      </c>
      <c r="LS88">
        <f t="shared" si="62"/>
        <v>0</v>
      </c>
      <c r="LT88">
        <f t="shared" si="62"/>
        <v>0</v>
      </c>
      <c r="LU88">
        <f t="shared" si="62"/>
        <v>0</v>
      </c>
      <c r="LV88">
        <f t="shared" si="62"/>
        <v>0</v>
      </c>
      <c r="LW88">
        <f t="shared" si="62"/>
        <v>0</v>
      </c>
      <c r="LX88">
        <f t="shared" si="62"/>
        <v>0</v>
      </c>
      <c r="LY88">
        <f t="shared" si="62"/>
        <v>0</v>
      </c>
      <c r="LZ88">
        <f t="shared" si="62"/>
        <v>0</v>
      </c>
      <c r="MA88">
        <f t="shared" si="62"/>
        <v>0</v>
      </c>
      <c r="MB88">
        <f t="shared" si="62"/>
        <v>0</v>
      </c>
      <c r="MC88">
        <f t="shared" si="62"/>
        <v>0</v>
      </c>
      <c r="MD88">
        <f t="shared" si="62"/>
        <v>0</v>
      </c>
      <c r="ME88">
        <f t="shared" si="62"/>
        <v>0</v>
      </c>
      <c r="MF88">
        <f t="shared" si="62"/>
        <v>0</v>
      </c>
      <c r="MH88">
        <f t="shared" si="54"/>
        <v>0.13267039999999999</v>
      </c>
      <c r="MI88" s="86">
        <v>0.55000000000000004</v>
      </c>
      <c r="QS88"/>
      <c r="QT88"/>
    </row>
    <row r="89" spans="1:462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12.6806</v>
      </c>
      <c r="J89">
        <v>14.027392034050882</v>
      </c>
      <c r="K89">
        <v>14.795611830664678</v>
      </c>
      <c r="L89">
        <v>14.847190069258344</v>
      </c>
      <c r="M89">
        <v>15.015230073402474</v>
      </c>
      <c r="N89">
        <v>14.899283600365543</v>
      </c>
      <c r="O89">
        <v>14.915875969557645</v>
      </c>
      <c r="P89">
        <v>14.823825429345423</v>
      </c>
      <c r="Q89">
        <v>14.793128646800763</v>
      </c>
      <c r="R89">
        <v>14.813173598635695</v>
      </c>
      <c r="S89">
        <v>14.736755178415127</v>
      </c>
      <c r="T89">
        <v>14.712069381025362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12.6806</v>
      </c>
      <c r="AD89">
        <v>14.038093278837717</v>
      </c>
      <c r="AE89">
        <v>14.888671407890214</v>
      </c>
      <c r="AF89">
        <v>14.8690932699536</v>
      </c>
      <c r="AG89">
        <v>14.850002630257036</v>
      </c>
      <c r="AH89">
        <v>15.050781779999278</v>
      </c>
      <c r="AI89">
        <v>14.818496294748494</v>
      </c>
      <c r="AJ89">
        <v>14.846124330535972</v>
      </c>
      <c r="AK89">
        <v>14.922978602924877</v>
      </c>
      <c r="AL89">
        <v>14.919363924349504</v>
      </c>
      <c r="AM89">
        <v>14.91760326226418</v>
      </c>
      <c r="AN89">
        <v>15.062041963046463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14.089530000000011</v>
      </c>
      <c r="AY89">
        <v>15.387644319686428</v>
      </c>
      <c r="AZ89">
        <v>16.012460285653503</v>
      </c>
      <c r="BA89">
        <v>16.2169727265745</v>
      </c>
      <c r="BB89">
        <v>16.301479611687338</v>
      </c>
      <c r="BC89">
        <v>16.179808267185994</v>
      </c>
      <c r="BD89">
        <v>16.120662992284778</v>
      </c>
      <c r="BE89">
        <v>16.265473257186191</v>
      </c>
      <c r="BF89">
        <v>16.236243609175521</v>
      </c>
      <c r="BG89">
        <v>16.421207241667279</v>
      </c>
      <c r="BH89">
        <v>16.357455986353745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15.498500000000005</v>
      </c>
      <c r="BT89">
        <v>16.849407027971019</v>
      </c>
      <c r="BU89">
        <v>17.8054360703882</v>
      </c>
      <c r="BV89">
        <v>17.878122516436651</v>
      </c>
      <c r="BW89">
        <v>17.694563663757833</v>
      </c>
      <c r="BX89">
        <v>17.872218064162865</v>
      </c>
      <c r="BY89">
        <v>17.837852891157649</v>
      </c>
      <c r="BZ89">
        <v>17.890173538695961</v>
      </c>
      <c r="CA89">
        <v>17.893539141554299</v>
      </c>
      <c r="CB89">
        <v>18.011090671956445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16.907500000000017</v>
      </c>
      <c r="CO89">
        <v>18.22061901503751</v>
      </c>
      <c r="CP89">
        <v>19.256007494547049</v>
      </c>
      <c r="CQ89">
        <v>19.227610361859092</v>
      </c>
      <c r="CR89">
        <v>19.468845247221971</v>
      </c>
      <c r="CS89">
        <v>19.481435267417563</v>
      </c>
      <c r="CT89">
        <v>19.522195639067601</v>
      </c>
      <c r="CU89">
        <v>19.648112537766149</v>
      </c>
      <c r="CV89">
        <v>19.695295646838346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18.316400000000009</v>
      </c>
      <c r="DJ89">
        <v>19.688386842736865</v>
      </c>
      <c r="DK89">
        <v>20.586893611267666</v>
      </c>
      <c r="DL89">
        <v>20.930923033257827</v>
      </c>
      <c r="DM89">
        <v>21.021493749618987</v>
      </c>
      <c r="DN89">
        <v>21.349942660019035</v>
      </c>
      <c r="DO89">
        <v>21.436920128085688</v>
      </c>
      <c r="DP89">
        <v>21.452751417099662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19.725399999999993</v>
      </c>
      <c r="EE89">
        <v>20.894276783227941</v>
      </c>
      <c r="EF89">
        <v>22.174773371948586</v>
      </c>
      <c r="EG89">
        <v>22.78162387965396</v>
      </c>
      <c r="EH89">
        <v>23.028433770282501</v>
      </c>
      <c r="EI89">
        <v>23.145016179963701</v>
      </c>
      <c r="EJ89">
        <v>23.300824356644867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19.7254</v>
      </c>
      <c r="EY89">
        <v>20.405531034482763</v>
      </c>
      <c r="EZ89">
        <v>22.296229418124483</v>
      </c>
      <c r="FA89">
        <v>23.524274495819732</v>
      </c>
      <c r="FB89">
        <v>24.404657017577094</v>
      </c>
      <c r="FC89">
        <v>24.752713564437901</v>
      </c>
      <c r="FD89">
        <v>24.752835925088906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21.41613499999999</v>
      </c>
      <c r="FU89">
        <v>23.682031680070612</v>
      </c>
      <c r="FV89">
        <v>25.062226900808206</v>
      </c>
      <c r="FW89">
        <v>25.958618502524164</v>
      </c>
      <c r="FX89">
        <v>26.647998010247633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15.028866666666666</v>
      </c>
      <c r="GO89">
        <v>22.691557894736842</v>
      </c>
      <c r="GP89">
        <v>25.069691954023014</v>
      </c>
      <c r="GQ89">
        <v>26.403841721458502</v>
      </c>
      <c r="GR89">
        <v>27.599727857065609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25.28296666666666</v>
      </c>
      <c r="HL89">
        <v>27.811382278040874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 s="102" t="s">
        <v>682</v>
      </c>
      <c r="LJ89" s="102"/>
      <c r="LK89">
        <v>12</v>
      </c>
      <c r="LL89" s="86">
        <v>0.6</v>
      </c>
      <c r="LM89">
        <f t="shared" ref="LM89:MF89" si="63">HM$67</f>
        <v>0</v>
      </c>
      <c r="LN89">
        <f t="shared" si="63"/>
        <v>0</v>
      </c>
      <c r="LO89">
        <f t="shared" si="63"/>
        <v>0</v>
      </c>
      <c r="LP89">
        <f t="shared" si="63"/>
        <v>0</v>
      </c>
      <c r="LQ89">
        <f t="shared" si="63"/>
        <v>0</v>
      </c>
      <c r="LR89">
        <f t="shared" si="63"/>
        <v>0</v>
      </c>
      <c r="LS89">
        <f t="shared" si="63"/>
        <v>0</v>
      </c>
      <c r="LT89">
        <f t="shared" si="63"/>
        <v>0</v>
      </c>
      <c r="LU89">
        <f t="shared" si="63"/>
        <v>0</v>
      </c>
      <c r="LV89">
        <f t="shared" si="63"/>
        <v>0</v>
      </c>
      <c r="LW89">
        <f t="shared" si="63"/>
        <v>0</v>
      </c>
      <c r="LX89">
        <f t="shared" si="63"/>
        <v>0</v>
      </c>
      <c r="LY89">
        <f t="shared" si="63"/>
        <v>0</v>
      </c>
      <c r="LZ89">
        <f t="shared" si="63"/>
        <v>0</v>
      </c>
      <c r="MA89">
        <f t="shared" si="63"/>
        <v>0</v>
      </c>
      <c r="MB89">
        <f t="shared" si="63"/>
        <v>0</v>
      </c>
      <c r="MC89">
        <f t="shared" si="63"/>
        <v>0</v>
      </c>
      <c r="MD89">
        <f t="shared" si="63"/>
        <v>0</v>
      </c>
      <c r="ME89">
        <f t="shared" si="63"/>
        <v>0</v>
      </c>
      <c r="MF89">
        <f t="shared" si="63"/>
        <v>0</v>
      </c>
      <c r="MH89">
        <f t="shared" si="54"/>
        <v>0.13667979999999999</v>
      </c>
      <c r="MI89" s="86">
        <v>0.6</v>
      </c>
      <c r="QS89"/>
      <c r="QT89"/>
    </row>
    <row r="90" spans="1:462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160.74331533592792</v>
      </c>
      <c r="J90">
        <v>165.09080113539741</v>
      </c>
      <c r="K90">
        <v>167.51381221042496</v>
      </c>
      <c r="L90">
        <v>166.09622750698378</v>
      </c>
      <c r="M90">
        <v>166.8943297164148</v>
      </c>
      <c r="N90">
        <v>165.4869943497302</v>
      </c>
      <c r="O90">
        <v>166.78616084161916</v>
      </c>
      <c r="P90">
        <v>165.05924546155427</v>
      </c>
      <c r="Q90">
        <v>165.420075098534</v>
      </c>
      <c r="R90">
        <v>165.52708653913859</v>
      </c>
      <c r="S90">
        <v>165.48960127746136</v>
      </c>
      <c r="T90">
        <v>164.43182395934957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185.63740302841606</v>
      </c>
      <c r="AD90">
        <v>199.06359122325483</v>
      </c>
      <c r="AE90">
        <v>202.39292318894661</v>
      </c>
      <c r="AF90">
        <v>199.36064176260751</v>
      </c>
      <c r="AG90">
        <v>199.09591145935576</v>
      </c>
      <c r="AH90">
        <v>201.61635980259686</v>
      </c>
      <c r="AI90">
        <v>197.56464353789792</v>
      </c>
      <c r="AJ90">
        <v>197.92451802036882</v>
      </c>
      <c r="AK90">
        <v>197.81038183586767</v>
      </c>
      <c r="AL90">
        <v>197.22655520011503</v>
      </c>
      <c r="AM90">
        <v>197.53726439393179</v>
      </c>
      <c r="AN90">
        <v>198.92452862361176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226.11676809791345</v>
      </c>
      <c r="AY90">
        <v>231.05834942660502</v>
      </c>
      <c r="AZ90">
        <v>230.20585731837494</v>
      </c>
      <c r="BA90">
        <v>233.05317070549853</v>
      </c>
      <c r="BB90">
        <v>233.76712861626399</v>
      </c>
      <c r="BC90">
        <v>230.85318975028179</v>
      </c>
      <c r="BD90">
        <v>229.7887558429166</v>
      </c>
      <c r="BE90">
        <v>230.15007419932144</v>
      </c>
      <c r="BF90">
        <v>229.70670911218397</v>
      </c>
      <c r="BG90">
        <v>231.66879209179078</v>
      </c>
      <c r="BH90">
        <v>230.17170323925615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257.09536014321691</v>
      </c>
      <c r="BT90">
        <v>266.02382498130049</v>
      </c>
      <c r="BU90">
        <v>269.10741986001699</v>
      </c>
      <c r="BV90">
        <v>266.72020162862418</v>
      </c>
      <c r="BW90">
        <v>262.73992828832968</v>
      </c>
      <c r="BX90">
        <v>264.6458669290688</v>
      </c>
      <c r="BY90">
        <v>262.25588478965796</v>
      </c>
      <c r="BZ90">
        <v>263.27543203497061</v>
      </c>
      <c r="CA90">
        <v>262.20663272443875</v>
      </c>
      <c r="CB90">
        <v>262.42798295278249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290.61704745262335</v>
      </c>
      <c r="CO90">
        <v>296.51389191867474</v>
      </c>
      <c r="CP90">
        <v>297.71070383174794</v>
      </c>
      <c r="CQ90">
        <v>295.54377267848264</v>
      </c>
      <c r="CR90">
        <v>295.10006219054321</v>
      </c>
      <c r="CS90">
        <v>295.86879000169995</v>
      </c>
      <c r="CT90">
        <v>295.32567257493508</v>
      </c>
      <c r="CU90">
        <v>294.74813419588094</v>
      </c>
      <c r="CV90">
        <v>294.89389843586588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322.78833661570582</v>
      </c>
      <c r="DJ90">
        <v>330.36145294962353</v>
      </c>
      <c r="DK90">
        <v>328.9321106116459</v>
      </c>
      <c r="DL90">
        <v>326.19500617808757</v>
      </c>
      <c r="DM90">
        <v>324.36245194575548</v>
      </c>
      <c r="DN90">
        <v>329.29306425189321</v>
      </c>
      <c r="DO90">
        <v>329.23379862969813</v>
      </c>
      <c r="DP90">
        <v>327.87101167419479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348.47544742346349</v>
      </c>
      <c r="EE90">
        <v>359.32601315771001</v>
      </c>
      <c r="EF90">
        <v>363.23240861131063</v>
      </c>
      <c r="EG90">
        <v>360.03618249877474</v>
      </c>
      <c r="EH90">
        <v>361.28085461681638</v>
      </c>
      <c r="EI90">
        <v>362.40113404843748</v>
      </c>
      <c r="EJ90">
        <v>363.88024132851655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362.92535452430701</v>
      </c>
      <c r="EY90">
        <v>371.1055920114959</v>
      </c>
      <c r="EZ90">
        <v>389.54680058166304</v>
      </c>
      <c r="FA90">
        <v>393.59220178513016</v>
      </c>
      <c r="FB90">
        <v>394.47157587569052</v>
      </c>
      <c r="FC90">
        <v>394.99687896119218</v>
      </c>
      <c r="FD90">
        <v>390.92729045318271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387.83938658863605</v>
      </c>
      <c r="FU90">
        <v>423.26924425350103</v>
      </c>
      <c r="FV90">
        <v>429.53471715490292</v>
      </c>
      <c r="FW90">
        <v>424.00954934391643</v>
      </c>
      <c r="FX90">
        <v>429.24431874258073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281.55438411130422</v>
      </c>
      <c r="GO90">
        <v>420.43205459997489</v>
      </c>
      <c r="GP90">
        <v>458.40753749449243</v>
      </c>
      <c r="GQ90">
        <v>459.65859901738338</v>
      </c>
      <c r="GR90">
        <v>459.68596258988163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447.94270651405645</v>
      </c>
      <c r="HL90">
        <v>488.59448882667726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 s="102" t="s">
        <v>683</v>
      </c>
      <c r="LJ90" s="102"/>
      <c r="LK90">
        <v>13</v>
      </c>
      <c r="LL90" s="86">
        <v>0.65</v>
      </c>
      <c r="LM90">
        <f t="shared" ref="LM90:MF90" si="64">IG$67</f>
        <v>0</v>
      </c>
      <c r="LN90">
        <f t="shared" si="64"/>
        <v>0</v>
      </c>
      <c r="LO90">
        <f t="shared" si="64"/>
        <v>0</v>
      </c>
      <c r="LP90">
        <f t="shared" si="64"/>
        <v>0</v>
      </c>
      <c r="LQ90">
        <f t="shared" si="64"/>
        <v>0</v>
      </c>
      <c r="LR90">
        <f t="shared" si="64"/>
        <v>0</v>
      </c>
      <c r="LS90">
        <f t="shared" si="64"/>
        <v>0</v>
      </c>
      <c r="LT90">
        <f t="shared" si="64"/>
        <v>0</v>
      </c>
      <c r="LU90">
        <f t="shared" si="64"/>
        <v>0</v>
      </c>
      <c r="LV90">
        <f t="shared" si="64"/>
        <v>0</v>
      </c>
      <c r="LW90">
        <f t="shared" si="64"/>
        <v>0</v>
      </c>
      <c r="LX90">
        <f t="shared" si="64"/>
        <v>0</v>
      </c>
      <c r="LY90">
        <f t="shared" si="64"/>
        <v>0</v>
      </c>
      <c r="LZ90">
        <f t="shared" si="64"/>
        <v>0</v>
      </c>
      <c r="MA90">
        <f t="shared" si="64"/>
        <v>0</v>
      </c>
      <c r="MB90">
        <f t="shared" si="64"/>
        <v>0</v>
      </c>
      <c r="MC90">
        <f t="shared" si="64"/>
        <v>0</v>
      </c>
      <c r="MD90">
        <f t="shared" si="64"/>
        <v>0</v>
      </c>
      <c r="ME90">
        <f t="shared" si="64"/>
        <v>0</v>
      </c>
      <c r="MF90">
        <f t="shared" si="64"/>
        <v>0</v>
      </c>
      <c r="MH90">
        <f t="shared" si="54"/>
        <v>0.14068920000000001</v>
      </c>
      <c r="MI90" s="86">
        <v>0.65</v>
      </c>
      <c r="QS90"/>
      <c r="QT90"/>
    </row>
    <row r="91" spans="1:462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40.185828833981979</v>
      </c>
      <c r="J91">
        <v>41.272700283849353</v>
      </c>
      <c r="K91">
        <v>41.87845305260624</v>
      </c>
      <c r="L91">
        <v>41.524056876745945</v>
      </c>
      <c r="M91">
        <v>41.723582429103701</v>
      </c>
      <c r="N91">
        <v>41.371748587432549</v>
      </c>
      <c r="O91">
        <v>41.696540210404791</v>
      </c>
      <c r="P91">
        <v>41.264811365388567</v>
      </c>
      <c r="Q91">
        <v>41.3550187746335</v>
      </c>
      <c r="R91">
        <v>41.381771634784648</v>
      </c>
      <c r="S91">
        <v>41.37240031936534</v>
      </c>
      <c r="T91">
        <v>41.107955989837393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46.409350757104015</v>
      </c>
      <c r="AD91">
        <v>49.765897805813708</v>
      </c>
      <c r="AE91">
        <v>50.598230797236653</v>
      </c>
      <c r="AF91">
        <v>49.840160440651879</v>
      </c>
      <c r="AG91">
        <v>49.77397786483894</v>
      </c>
      <c r="AH91">
        <v>50.404089950649215</v>
      </c>
      <c r="AI91">
        <v>49.39116088447448</v>
      </c>
      <c r="AJ91">
        <v>49.481129505092206</v>
      </c>
      <c r="AK91">
        <v>49.452595458966918</v>
      </c>
      <c r="AL91">
        <v>49.306638800028757</v>
      </c>
      <c r="AM91">
        <v>49.384316098482948</v>
      </c>
      <c r="AN91">
        <v>49.731132155902941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56.529192024478363</v>
      </c>
      <c r="AY91">
        <v>57.764587356651255</v>
      </c>
      <c r="AZ91">
        <v>57.551464329593735</v>
      </c>
      <c r="BA91">
        <v>58.263292676374633</v>
      </c>
      <c r="BB91">
        <v>58.441782154065997</v>
      </c>
      <c r="BC91">
        <v>57.713297437570446</v>
      </c>
      <c r="BD91">
        <v>57.44718896072915</v>
      </c>
      <c r="BE91">
        <v>57.537518549830359</v>
      </c>
      <c r="BF91">
        <v>57.426677278045993</v>
      </c>
      <c r="BG91">
        <v>57.917198022947694</v>
      </c>
      <c r="BH91">
        <v>57.542925809814037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64.273840035804227</v>
      </c>
      <c r="BT91">
        <v>66.505956245325123</v>
      </c>
      <c r="BU91">
        <v>67.276854965004247</v>
      </c>
      <c r="BV91">
        <v>66.680050407156045</v>
      </c>
      <c r="BW91">
        <v>65.68498207208242</v>
      </c>
      <c r="BX91">
        <v>66.161466732267201</v>
      </c>
      <c r="BY91">
        <v>65.563971197414489</v>
      </c>
      <c r="BZ91">
        <v>65.818858008742652</v>
      </c>
      <c r="CA91">
        <v>65.551658181109687</v>
      </c>
      <c r="CB91">
        <v>65.606995738195621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72.654261863155838</v>
      </c>
      <c r="CO91">
        <v>74.128472979668686</v>
      </c>
      <c r="CP91">
        <v>74.427675957936984</v>
      </c>
      <c r="CQ91">
        <v>73.88594316962066</v>
      </c>
      <c r="CR91">
        <v>73.775015547635803</v>
      </c>
      <c r="CS91">
        <v>73.967197500424987</v>
      </c>
      <c r="CT91">
        <v>73.831418143733771</v>
      </c>
      <c r="CU91">
        <v>73.687033548970234</v>
      </c>
      <c r="CV91">
        <v>73.72347460896647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80.697084153926454</v>
      </c>
      <c r="DJ91">
        <v>82.590363237405882</v>
      </c>
      <c r="DK91">
        <v>82.233027652911474</v>
      </c>
      <c r="DL91">
        <v>81.548751544521892</v>
      </c>
      <c r="DM91">
        <v>81.09061298643887</v>
      </c>
      <c r="DN91">
        <v>82.323266062973303</v>
      </c>
      <c r="DO91">
        <v>82.308449657424532</v>
      </c>
      <c r="DP91">
        <v>81.967752918548697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87.118861855865873</v>
      </c>
      <c r="EE91">
        <v>89.831503289427502</v>
      </c>
      <c r="EF91">
        <v>90.808102152827658</v>
      </c>
      <c r="EG91">
        <v>90.009045624693684</v>
      </c>
      <c r="EH91">
        <v>90.320213654204096</v>
      </c>
      <c r="EI91">
        <v>90.600283512109371</v>
      </c>
      <c r="EJ91">
        <v>90.970060332129137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90.731338631076753</v>
      </c>
      <c r="EY91">
        <v>92.776398002873975</v>
      </c>
      <c r="EZ91">
        <v>97.386700145415759</v>
      </c>
      <c r="FA91">
        <v>98.398050446282539</v>
      </c>
      <c r="FB91">
        <v>98.61789396892263</v>
      </c>
      <c r="FC91">
        <v>98.749219740298045</v>
      </c>
      <c r="FD91">
        <v>97.731822613295677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96.959846647159011</v>
      </c>
      <c r="FU91">
        <v>105.81731106337526</v>
      </c>
      <c r="FV91">
        <v>107.38367928872573</v>
      </c>
      <c r="FW91">
        <v>106.00238733597911</v>
      </c>
      <c r="FX91">
        <v>107.31107968564518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70.388596027826054</v>
      </c>
      <c r="GO91">
        <v>105.10801364999372</v>
      </c>
      <c r="GP91">
        <v>114.60188437362311</v>
      </c>
      <c r="GQ91">
        <v>114.91464975434585</v>
      </c>
      <c r="GR91">
        <v>114.92149064747041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111.98567662851411</v>
      </c>
      <c r="HL91">
        <v>122.14862220666932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 s="102" t="s">
        <v>684</v>
      </c>
      <c r="LJ91" s="102"/>
      <c r="LK91">
        <v>14</v>
      </c>
      <c r="LL91" s="86">
        <v>0.7</v>
      </c>
      <c r="LM91">
        <f t="shared" ref="LM91:MF91" si="65">JA$67</f>
        <v>0</v>
      </c>
      <c r="LN91">
        <f t="shared" si="65"/>
        <v>0</v>
      </c>
      <c r="LO91">
        <f t="shared" si="65"/>
        <v>0</v>
      </c>
      <c r="LP91">
        <f t="shared" si="65"/>
        <v>0</v>
      </c>
      <c r="LQ91">
        <f t="shared" si="65"/>
        <v>0</v>
      </c>
      <c r="LR91">
        <f t="shared" si="65"/>
        <v>0</v>
      </c>
      <c r="LS91">
        <f t="shared" si="65"/>
        <v>0</v>
      </c>
      <c r="LT91">
        <f t="shared" si="65"/>
        <v>0</v>
      </c>
      <c r="LU91">
        <f t="shared" si="65"/>
        <v>0</v>
      </c>
      <c r="LV91">
        <f t="shared" si="65"/>
        <v>0</v>
      </c>
      <c r="LW91">
        <f t="shared" si="65"/>
        <v>0</v>
      </c>
      <c r="LX91">
        <f t="shared" si="65"/>
        <v>0</v>
      </c>
      <c r="LY91">
        <f t="shared" si="65"/>
        <v>0</v>
      </c>
      <c r="LZ91">
        <f t="shared" si="65"/>
        <v>0</v>
      </c>
      <c r="MA91">
        <f t="shared" si="65"/>
        <v>0</v>
      </c>
      <c r="MB91">
        <f t="shared" si="65"/>
        <v>0</v>
      </c>
      <c r="MC91">
        <f t="shared" si="65"/>
        <v>0</v>
      </c>
      <c r="MD91">
        <f t="shared" si="65"/>
        <v>0</v>
      </c>
      <c r="ME91">
        <f t="shared" si="65"/>
        <v>0</v>
      </c>
      <c r="MF91">
        <f t="shared" si="65"/>
        <v>0</v>
      </c>
      <c r="MH91">
        <f t="shared" si="54"/>
        <v>0.14469860000000001</v>
      </c>
      <c r="MI91" s="86">
        <v>0.7</v>
      </c>
      <c r="QS91"/>
      <c r="QT91"/>
    </row>
    <row r="92" spans="1:462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6.6976381389969939</v>
      </c>
      <c r="J92">
        <v>6.8787833806415577</v>
      </c>
      <c r="K92">
        <v>6.9797421754343647</v>
      </c>
      <c r="L92">
        <v>6.9206761461243183</v>
      </c>
      <c r="M92">
        <v>6.9539304048506168</v>
      </c>
      <c r="N92">
        <v>6.8952914312387463</v>
      </c>
      <c r="O92">
        <v>6.949423368400792</v>
      </c>
      <c r="P92">
        <v>6.8774685608980928</v>
      </c>
      <c r="Q92">
        <v>6.8925031291055738</v>
      </c>
      <c r="R92">
        <v>6.8969619391307715</v>
      </c>
      <c r="S92">
        <v>6.8954000532275517</v>
      </c>
      <c r="T92">
        <v>6.8513259983062298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7.7348917928506671</v>
      </c>
      <c r="AD92">
        <v>8.2943163009689513</v>
      </c>
      <c r="AE92">
        <v>8.4330384662061064</v>
      </c>
      <c r="AF92">
        <v>8.3066934067753149</v>
      </c>
      <c r="AG92">
        <v>8.2956629774731585</v>
      </c>
      <c r="AH92">
        <v>8.4006816584415329</v>
      </c>
      <c r="AI92">
        <v>8.2318601474124122</v>
      </c>
      <c r="AJ92">
        <v>8.2468549175153658</v>
      </c>
      <c r="AK92">
        <v>8.2420992431611513</v>
      </c>
      <c r="AL92">
        <v>8.2177731333381256</v>
      </c>
      <c r="AM92">
        <v>8.2307193497471598</v>
      </c>
      <c r="AN92">
        <v>8.2885220259838217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9.4215320040797259</v>
      </c>
      <c r="AY92">
        <v>9.6274312261085431</v>
      </c>
      <c r="AZ92">
        <v>9.5919107215989499</v>
      </c>
      <c r="BA92">
        <v>9.7105487793957668</v>
      </c>
      <c r="BB92">
        <v>9.7402970256776591</v>
      </c>
      <c r="BC92">
        <v>9.6188829062617334</v>
      </c>
      <c r="BD92">
        <v>9.5745314934548489</v>
      </c>
      <c r="BE92">
        <v>9.5895864249717153</v>
      </c>
      <c r="BF92">
        <v>9.5711128796743292</v>
      </c>
      <c r="BG92">
        <v>9.6528663371579437</v>
      </c>
      <c r="BH92">
        <v>9.590487634968996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10.712306672634041</v>
      </c>
      <c r="BT92">
        <v>11.084326040887523</v>
      </c>
      <c r="BU92">
        <v>11.212809160834038</v>
      </c>
      <c r="BV92">
        <v>11.113341734526006</v>
      </c>
      <c r="BW92">
        <v>10.947497012013743</v>
      </c>
      <c r="BX92">
        <v>11.026911122044526</v>
      </c>
      <c r="BY92">
        <v>10.927328532902413</v>
      </c>
      <c r="BZ92">
        <v>10.969809668123776</v>
      </c>
      <c r="CA92">
        <v>10.925276363518275</v>
      </c>
      <c r="CB92">
        <v>10.934499289699271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12.109043643859303</v>
      </c>
      <c r="CO92">
        <v>12.354745496611461</v>
      </c>
      <c r="CP92">
        <v>12.404612659656188</v>
      </c>
      <c r="CQ92">
        <v>12.314323861603457</v>
      </c>
      <c r="CR92">
        <v>12.295835924605987</v>
      </c>
      <c r="CS92">
        <v>12.327866250070848</v>
      </c>
      <c r="CT92">
        <v>12.305236357288971</v>
      </c>
      <c r="CU92">
        <v>12.281172258161728</v>
      </c>
      <c r="CV92">
        <v>12.2872457681611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13.449514025654413</v>
      </c>
      <c r="DJ92">
        <v>13.765060539567639</v>
      </c>
      <c r="DK92">
        <v>13.705504608818579</v>
      </c>
      <c r="DL92">
        <v>13.591458590753641</v>
      </c>
      <c r="DM92">
        <v>13.515102164406466</v>
      </c>
      <c r="DN92">
        <v>13.720544343828875</v>
      </c>
      <c r="DO92">
        <v>13.71807494290408</v>
      </c>
      <c r="DP92">
        <v>13.661292153091443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14.51981030931098</v>
      </c>
      <c r="EE92">
        <v>14.971917214904586</v>
      </c>
      <c r="EF92">
        <v>15.134683692137951</v>
      </c>
      <c r="EG92">
        <v>15.001507604115616</v>
      </c>
      <c r="EH92">
        <v>15.053368942367344</v>
      </c>
      <c r="EI92">
        <v>15.100047252018239</v>
      </c>
      <c r="EJ92">
        <v>15.161676722021534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15.121889771846126</v>
      </c>
      <c r="EY92">
        <v>15.462733000478995</v>
      </c>
      <c r="EZ92">
        <v>16.231116690902631</v>
      </c>
      <c r="FA92">
        <v>16.399675074380415</v>
      </c>
      <c r="FB92">
        <v>16.436315661487104</v>
      </c>
      <c r="FC92">
        <v>16.458203290049667</v>
      </c>
      <c r="FD92">
        <v>16.288637102215947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16.159974441193164</v>
      </c>
      <c r="FU92">
        <v>17.636218510562522</v>
      </c>
      <c r="FV92">
        <v>17.897279881454271</v>
      </c>
      <c r="FW92">
        <v>17.667064555996507</v>
      </c>
      <c r="FX92">
        <v>17.885179947607512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11.731432671304342</v>
      </c>
      <c r="GO92">
        <v>17.51800227499896</v>
      </c>
      <c r="GP92">
        <v>19.100314062270517</v>
      </c>
      <c r="GQ92">
        <v>19.152441625724304</v>
      </c>
      <c r="GR92">
        <v>19.153581774578374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18.664279438085682</v>
      </c>
      <c r="HL92">
        <v>20.358103701111549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 s="102" t="s">
        <v>685</v>
      </c>
      <c r="LJ92" s="102"/>
      <c r="LK92">
        <v>15</v>
      </c>
      <c r="LL92" s="86">
        <v>0.75</v>
      </c>
      <c r="LM92">
        <f t="shared" ref="LM92:MF92" si="66">JU$67</f>
        <v>0</v>
      </c>
      <c r="LN92">
        <f t="shared" si="66"/>
        <v>0</v>
      </c>
      <c r="LO92">
        <f t="shared" si="66"/>
        <v>0</v>
      </c>
      <c r="LP92">
        <f t="shared" si="66"/>
        <v>0</v>
      </c>
      <c r="LQ92">
        <f t="shared" si="66"/>
        <v>0</v>
      </c>
      <c r="LR92">
        <f t="shared" si="66"/>
        <v>0</v>
      </c>
      <c r="LS92">
        <f t="shared" si="66"/>
        <v>0</v>
      </c>
      <c r="LT92">
        <f t="shared" si="66"/>
        <v>0</v>
      </c>
      <c r="LU92">
        <f t="shared" si="66"/>
        <v>0</v>
      </c>
      <c r="LV92">
        <f t="shared" si="66"/>
        <v>0</v>
      </c>
      <c r="LW92">
        <f t="shared" si="66"/>
        <v>0</v>
      </c>
      <c r="LX92">
        <f t="shared" si="66"/>
        <v>0</v>
      </c>
      <c r="LY92">
        <f t="shared" si="66"/>
        <v>0</v>
      </c>
      <c r="LZ92">
        <f t="shared" si="66"/>
        <v>0</v>
      </c>
      <c r="MA92">
        <f t="shared" si="66"/>
        <v>0</v>
      </c>
      <c r="MB92">
        <f t="shared" si="66"/>
        <v>0</v>
      </c>
      <c r="MC92">
        <f t="shared" si="66"/>
        <v>0</v>
      </c>
      <c r="MD92">
        <f t="shared" si="66"/>
        <v>0</v>
      </c>
      <c r="ME92">
        <f t="shared" si="66"/>
        <v>0</v>
      </c>
      <c r="MF92">
        <f t="shared" si="66"/>
        <v>0</v>
      </c>
      <c r="MH92">
        <f t="shared" si="54"/>
        <v>0.14870800000000001</v>
      </c>
      <c r="MI92" s="86">
        <v>0.75</v>
      </c>
      <c r="QS92"/>
      <c r="QT92"/>
    </row>
    <row r="93" spans="1:462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 s="102" t="s">
        <v>1005</v>
      </c>
      <c r="LJ93" s="102"/>
      <c r="LK93">
        <v>16</v>
      </c>
      <c r="LL93" s="86">
        <v>0.8</v>
      </c>
      <c r="LM93">
        <f t="shared" ref="LM93:MF93" si="67">KO$67</f>
        <v>0</v>
      </c>
      <c r="LN93">
        <f t="shared" si="67"/>
        <v>0</v>
      </c>
      <c r="LO93">
        <f t="shared" si="67"/>
        <v>0</v>
      </c>
      <c r="LP93">
        <f t="shared" si="67"/>
        <v>0</v>
      </c>
      <c r="LQ93">
        <f t="shared" si="67"/>
        <v>0</v>
      </c>
      <c r="LR93">
        <f t="shared" si="67"/>
        <v>0</v>
      </c>
      <c r="LS93">
        <f t="shared" si="67"/>
        <v>0</v>
      </c>
      <c r="LT93">
        <f t="shared" si="67"/>
        <v>0</v>
      </c>
      <c r="LU93">
        <f t="shared" si="67"/>
        <v>0</v>
      </c>
      <c r="LV93">
        <f t="shared" si="67"/>
        <v>0</v>
      </c>
      <c r="LW93">
        <f t="shared" si="67"/>
        <v>0</v>
      </c>
      <c r="LX93">
        <f t="shared" si="67"/>
        <v>0</v>
      </c>
      <c r="LY93">
        <f t="shared" si="67"/>
        <v>0</v>
      </c>
      <c r="LZ93">
        <f t="shared" si="67"/>
        <v>0</v>
      </c>
      <c r="MA93">
        <f t="shared" si="67"/>
        <v>0</v>
      </c>
      <c r="MB93">
        <f t="shared" si="67"/>
        <v>0</v>
      </c>
      <c r="MC93">
        <f t="shared" si="67"/>
        <v>0</v>
      </c>
      <c r="MD93">
        <f t="shared" si="67"/>
        <v>0</v>
      </c>
      <c r="ME93">
        <f t="shared" si="67"/>
        <v>0</v>
      </c>
      <c r="MF93">
        <f t="shared" si="67"/>
        <v>0</v>
      </c>
      <c r="MH93">
        <f t="shared" si="54"/>
        <v>0.1527174</v>
      </c>
      <c r="MI93" s="86">
        <v>0.8</v>
      </c>
      <c r="QS93"/>
      <c r="QT93"/>
    </row>
    <row r="94" spans="1:462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102.22056953859135</v>
      </c>
      <c r="J94">
        <v>101.49159549195176</v>
      </c>
      <c r="K94">
        <v>110.43069295820905</v>
      </c>
      <c r="L94">
        <v>115.12013827132672</v>
      </c>
      <c r="M94">
        <v>115.42382655186711</v>
      </c>
      <c r="N94">
        <v>114.67821692558151</v>
      </c>
      <c r="O94">
        <v>114.30436633164291</v>
      </c>
      <c r="P94">
        <v>113.69591270077858</v>
      </c>
      <c r="Q94">
        <v>114.27457429602056</v>
      </c>
      <c r="R94">
        <v>113.93960356297505</v>
      </c>
      <c r="S94">
        <v>114.01549391072629</v>
      </c>
      <c r="T94">
        <v>113.52017014390943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124.43251417220559</v>
      </c>
      <c r="AD94">
        <v>121.48047415501935</v>
      </c>
      <c r="AE94">
        <v>139.27306726658205</v>
      </c>
      <c r="AF94">
        <v>143.55778862250466</v>
      </c>
      <c r="AG94">
        <v>143.86741354105851</v>
      </c>
      <c r="AH94">
        <v>143.71340300821819</v>
      </c>
      <c r="AI94">
        <v>141.99506523408456</v>
      </c>
      <c r="AJ94">
        <v>142.1454628914469</v>
      </c>
      <c r="AK94">
        <v>143.01997240666677</v>
      </c>
      <c r="AL94">
        <v>142.67526888220783</v>
      </c>
      <c r="AM94">
        <v>142.4632880729811</v>
      </c>
      <c r="AN94">
        <v>143.08329528085773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143.13391590783496</v>
      </c>
      <c r="AY94">
        <v>148.30329681006313</v>
      </c>
      <c r="AZ94">
        <v>165.89719847715071</v>
      </c>
      <c r="BA94">
        <v>169.29745964729219</v>
      </c>
      <c r="BB94">
        <v>170.3065101757104</v>
      </c>
      <c r="BC94">
        <v>167.92241409208395</v>
      </c>
      <c r="BD94">
        <v>168.90038101221407</v>
      </c>
      <c r="BE94">
        <v>168.64927364521768</v>
      </c>
      <c r="BF94">
        <v>168.10570313999196</v>
      </c>
      <c r="BG94">
        <v>169.0781814413636</v>
      </c>
      <c r="BH94">
        <v>167.81146918587083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169.80628691818228</v>
      </c>
      <c r="BT94">
        <v>166.36516983485251</v>
      </c>
      <c r="BU94">
        <v>187.22998161432497</v>
      </c>
      <c r="BV94">
        <v>194.08370785927698</v>
      </c>
      <c r="BW94">
        <v>192.26472215665254</v>
      </c>
      <c r="BX94">
        <v>192.57396570824176</v>
      </c>
      <c r="BY94">
        <v>191.15259832738619</v>
      </c>
      <c r="BZ94">
        <v>191.76592670447801</v>
      </c>
      <c r="CA94">
        <v>191.94824184774228</v>
      </c>
      <c r="CB94">
        <v>191.93259248147749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183.49029761528374</v>
      </c>
      <c r="CO94">
        <v>186.120215378338</v>
      </c>
      <c r="CP94">
        <v>206.47997671255661</v>
      </c>
      <c r="CQ94">
        <v>211.67216509821498</v>
      </c>
      <c r="CR94">
        <v>213.29622613913511</v>
      </c>
      <c r="CS94">
        <v>213.95093774949643</v>
      </c>
      <c r="CT94">
        <v>213.7937345105511</v>
      </c>
      <c r="CU94">
        <v>213.32540810510508</v>
      </c>
      <c r="CV94">
        <v>212.51521388868323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212.42779373377661</v>
      </c>
      <c r="DJ94">
        <v>202.06853206855536</v>
      </c>
      <c r="DK94">
        <v>216.21346932018383</v>
      </c>
      <c r="DL94">
        <v>231.96359100728844</v>
      </c>
      <c r="DM94">
        <v>231.10236445241668</v>
      </c>
      <c r="DN94">
        <v>234.30923509030441</v>
      </c>
      <c r="DO94">
        <v>232.66964500279704</v>
      </c>
      <c r="DP94">
        <v>232.03644784942341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225.86729883061824</v>
      </c>
      <c r="EE94">
        <v>211.92488521426915</v>
      </c>
      <c r="EF94">
        <v>225.5732453938293</v>
      </c>
      <c r="EG94">
        <v>247.11889857141017</v>
      </c>
      <c r="EH94">
        <v>250.07595069006504</v>
      </c>
      <c r="EI94">
        <v>250.32127218721558</v>
      </c>
      <c r="EJ94">
        <v>251.65958029071112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230.87860053987188</v>
      </c>
      <c r="EY94">
        <v>227.36252330839329</v>
      </c>
      <c r="EZ94">
        <v>226.35581167697214</v>
      </c>
      <c r="FA94">
        <v>232.51254467155513</v>
      </c>
      <c r="FB94">
        <v>258.15379636757768</v>
      </c>
      <c r="FC94">
        <v>265.2920021057439</v>
      </c>
      <c r="FD94">
        <v>264.64501950180164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235.94892091839242</v>
      </c>
      <c r="FU94">
        <v>242.82704437115527</v>
      </c>
      <c r="FV94">
        <v>240.03764064456271</v>
      </c>
      <c r="FW94">
        <v>265.85074336239813</v>
      </c>
      <c r="FX94">
        <v>278.29097061701037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163.22819235137089</v>
      </c>
      <c r="GO94">
        <v>245.16283128147734</v>
      </c>
      <c r="GP94">
        <v>252.25592583429727</v>
      </c>
      <c r="GQ94">
        <v>247.94327449011098</v>
      </c>
      <c r="GR94">
        <v>273.26120548438092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251.74164680482954</v>
      </c>
      <c r="HL94">
        <v>265.01685697952331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 s="102" t="s">
        <v>1051</v>
      </c>
      <c r="LJ94" s="102"/>
      <c r="LL94" s="35"/>
      <c r="QS94"/>
      <c r="QT94"/>
    </row>
    <row r="95" spans="1:462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0.92713137771158116</v>
      </c>
      <c r="J95">
        <v>0.94207621823232524</v>
      </c>
      <c r="K95">
        <v>0.98102489634638967</v>
      </c>
      <c r="L95">
        <v>1</v>
      </c>
      <c r="M95">
        <v>1</v>
      </c>
      <c r="N95">
        <v>1</v>
      </c>
      <c r="O95">
        <v>0.99019607843137258</v>
      </c>
      <c r="P95">
        <v>0.99019607843137258</v>
      </c>
      <c r="Q95">
        <v>0.99019607843137258</v>
      </c>
      <c r="R95">
        <v>0.99019607843137258</v>
      </c>
      <c r="S95">
        <v>0.99019607843137258</v>
      </c>
      <c r="T95">
        <v>0.99019607843137258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0.88002626313672494</v>
      </c>
      <c r="AD95">
        <v>0.90273974754892361</v>
      </c>
      <c r="AE95">
        <v>0.97705281224606511</v>
      </c>
      <c r="AF95">
        <v>1</v>
      </c>
      <c r="AG95">
        <v>1</v>
      </c>
      <c r="AH95">
        <v>1</v>
      </c>
      <c r="AI95">
        <v>0.99019607843137258</v>
      </c>
      <c r="AJ95">
        <v>0.99019607843137258</v>
      </c>
      <c r="AK95">
        <v>0.99019607843137258</v>
      </c>
      <c r="AL95">
        <v>0.99019607843137258</v>
      </c>
      <c r="AM95">
        <v>0.99019607843137258</v>
      </c>
      <c r="AN95">
        <v>0.99019607843137258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0.83905446951062723</v>
      </c>
      <c r="AY95">
        <v>0.9012899528502839</v>
      </c>
      <c r="AZ95">
        <v>0.98761850666038786</v>
      </c>
      <c r="BA95">
        <v>0.99999204368534067</v>
      </c>
      <c r="BB95">
        <v>1</v>
      </c>
      <c r="BC95">
        <v>0.99019607843137258</v>
      </c>
      <c r="BD95">
        <v>0.99019607843137258</v>
      </c>
      <c r="BE95">
        <v>0.99019607843137258</v>
      </c>
      <c r="BF95">
        <v>0.99019607843137258</v>
      </c>
      <c r="BG95">
        <v>0.99019607843137258</v>
      </c>
      <c r="BH95">
        <v>0.99019607843137258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0.82200443107043808</v>
      </c>
      <c r="BT95">
        <v>0.87545172508905322</v>
      </c>
      <c r="BU95">
        <v>0.96993087677409828</v>
      </c>
      <c r="BV95">
        <v>0.99989226092287853</v>
      </c>
      <c r="BW95">
        <v>0.99019607843137258</v>
      </c>
      <c r="BX95">
        <v>0.99019607843137258</v>
      </c>
      <c r="BY95">
        <v>0.99019607843137258</v>
      </c>
      <c r="BZ95">
        <v>0.99019607843137258</v>
      </c>
      <c r="CA95">
        <v>0.99019607843137258</v>
      </c>
      <c r="CB95">
        <v>0.99019607843137258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0.78534747101407676</v>
      </c>
      <c r="CO95">
        <v>0.86778295637850744</v>
      </c>
      <c r="CP95">
        <v>0.96446513595604255</v>
      </c>
      <c r="CQ95">
        <v>0.98748772866771395</v>
      </c>
      <c r="CR95">
        <v>0.99019607843137258</v>
      </c>
      <c r="CS95">
        <v>0.99019607843137258</v>
      </c>
      <c r="CT95">
        <v>0.99019607843137258</v>
      </c>
      <c r="CU95">
        <v>0.99019607843137258</v>
      </c>
      <c r="CV95">
        <v>0.99019607843137258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0.76568207379967856</v>
      </c>
      <c r="DJ95">
        <v>0.83620544471336444</v>
      </c>
      <c r="DK95">
        <v>0.92986043648508165</v>
      </c>
      <c r="DL95">
        <v>0.98617057913579143</v>
      </c>
      <c r="DM95">
        <v>0.98983766851276234</v>
      </c>
      <c r="DN95">
        <v>0.99009900990099009</v>
      </c>
      <c r="DO95">
        <v>0.99019607843137258</v>
      </c>
      <c r="DP95">
        <v>0.9900018879259701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0.74381509178179239</v>
      </c>
      <c r="EE95">
        <v>0.78683461598928206</v>
      </c>
      <c r="EF95">
        <v>0.89464440122294986</v>
      </c>
      <c r="EG95">
        <v>0.97981584001941802</v>
      </c>
      <c r="EH95">
        <v>0.98804209868509385</v>
      </c>
      <c r="EI95">
        <v>0.98801474516960441</v>
      </c>
      <c r="EJ95">
        <v>0.98905995678052916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0.49863759043675793</v>
      </c>
      <c r="EY95">
        <v>0.64101205062820277</v>
      </c>
      <c r="EZ95">
        <v>0.7706750606995042</v>
      </c>
      <c r="FA95">
        <v>0.87449482882318119</v>
      </c>
      <c r="FB95">
        <v>0.96286982516681496</v>
      </c>
      <c r="FC95">
        <v>0.98706005944427733</v>
      </c>
      <c r="FD95">
        <v>0.98706519533970749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0.67256777997912898</v>
      </c>
      <c r="FU95">
        <v>0.74402208010242021</v>
      </c>
      <c r="FV95">
        <v>0.84106623072871867</v>
      </c>
      <c r="FW95">
        <v>0.95145003658001526</v>
      </c>
      <c r="FX95">
        <v>0.97906525878720918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0.3755901072915801</v>
      </c>
      <c r="GO95">
        <v>0.58307450754014267</v>
      </c>
      <c r="GP95">
        <v>0.69611049174273187</v>
      </c>
      <c r="GQ95">
        <v>0.82864656652004998</v>
      </c>
      <c r="GR95">
        <v>0.93201578542628749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0.59631426756173889</v>
      </c>
      <c r="HL95">
        <v>0.70198709720168884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 s="102" t="s">
        <v>1003</v>
      </c>
      <c r="LJ95" s="102"/>
      <c r="LL95" s="35"/>
      <c r="QS95"/>
      <c r="QT95"/>
    </row>
    <row r="96" spans="1:462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0.85472830467765393</v>
      </c>
      <c r="J96">
        <v>0.63474422687026477</v>
      </c>
      <c r="K96">
        <v>0.20262209454904972</v>
      </c>
      <c r="L96">
        <v>-2.6529430690062088E-32</v>
      </c>
      <c r="M96">
        <v>1.7732754637207211E-33</v>
      </c>
      <c r="N96">
        <v>1.9795926563423243E-32</v>
      </c>
      <c r="O96">
        <v>1.7520236688330406E-33</v>
      </c>
      <c r="P96">
        <v>9.9222256547707693E-32</v>
      </c>
      <c r="Q96">
        <v>2.7049052392219894E-32</v>
      </c>
      <c r="R96">
        <v>-9.3732350311454404E-33</v>
      </c>
      <c r="S96">
        <v>-2.0705291793734155E-32</v>
      </c>
      <c r="T96">
        <v>7.6394026940490696E-33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0.72401372529947039</v>
      </c>
      <c r="AD96">
        <v>0.64762077145502595</v>
      </c>
      <c r="AE96">
        <v>0.14876516197248246</v>
      </c>
      <c r="AF96">
        <v>4.0215166786849663E-32</v>
      </c>
      <c r="AG96">
        <v>1.4546097195412476E-32</v>
      </c>
      <c r="AH96">
        <v>3.0490245391417989E-32</v>
      </c>
      <c r="AI96">
        <v>-2.0489211741651831E-32</v>
      </c>
      <c r="AJ96">
        <v>1.1669201808123181E-31</v>
      </c>
      <c r="AK96">
        <v>4.2540616291351223E-32</v>
      </c>
      <c r="AL96">
        <v>-1.3482510196034974E-32</v>
      </c>
      <c r="AM96">
        <v>7.1871971856444279E-32</v>
      </c>
      <c r="AN96">
        <v>3.1424030015331028E-32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0.75722188827587333</v>
      </c>
      <c r="AY96">
        <v>0.49014710891387403</v>
      </c>
      <c r="AZ96">
        <v>5.6881259744360708E-2</v>
      </c>
      <c r="BA96">
        <v>2.1984527482634904E-5</v>
      </c>
      <c r="BB96">
        <v>-5.5469037315833136E-33</v>
      </c>
      <c r="BC96">
        <v>6.9246760182085492E-32</v>
      </c>
      <c r="BD96">
        <v>2.2551721017896073E-32</v>
      </c>
      <c r="BE96">
        <v>-2.4988133197388528E-32</v>
      </c>
      <c r="BF96">
        <v>-1.587232886524667E-33</v>
      </c>
      <c r="BG96">
        <v>1.0048676680580457E-31</v>
      </c>
      <c r="BH96">
        <v>1.4968891320277161E-32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0.67016768883543409</v>
      </c>
      <c r="BT96">
        <v>0.51616215046666658</v>
      </c>
      <c r="BU96">
        <v>0.11500334571351839</v>
      </c>
      <c r="BV96">
        <v>2.7717195058293154E-4</v>
      </c>
      <c r="BW96">
        <v>-1.7317838841844702E-31</v>
      </c>
      <c r="BX96">
        <v>-1.3552785626846505E-33</v>
      </c>
      <c r="BY96">
        <v>-1.3609800542584118E-31</v>
      </c>
      <c r="BZ96">
        <v>-1.467649542583462E-30</v>
      </c>
      <c r="CA96">
        <v>3.1443072276441562E-32</v>
      </c>
      <c r="CB96">
        <v>1.5495258142786537E-31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0.71365833754583818</v>
      </c>
      <c r="CO96">
        <v>0.47926298314737598</v>
      </c>
      <c r="CP96">
        <v>0.11868715274590012</v>
      </c>
      <c r="CQ96">
        <v>9.0765353393484766E-3</v>
      </c>
      <c r="CR96">
        <v>-1.4464297876059949E-31</v>
      </c>
      <c r="CS96">
        <v>4.858236401626724E-32</v>
      </c>
      <c r="CT96">
        <v>8.4734510601928484E-32</v>
      </c>
      <c r="CU96">
        <v>-3.9807730751417639E-31</v>
      </c>
      <c r="CV96">
        <v>9.6604162347923337E-32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0.65300260822015366</v>
      </c>
      <c r="DJ96">
        <v>0.52700099970476311</v>
      </c>
      <c r="DK96">
        <v>0.19552989930004316</v>
      </c>
      <c r="DL96">
        <v>1.1590159995163758E-2</v>
      </c>
      <c r="DM96">
        <v>7.7713610127550436E-4</v>
      </c>
      <c r="DN96">
        <v>-4.0235961126258262E-31</v>
      </c>
      <c r="DO96">
        <v>2.2345426906382112E-31</v>
      </c>
      <c r="DP96">
        <v>4.1705814290072103E-4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0.66192281285165167</v>
      </c>
      <c r="EE96">
        <v>0.61372341620757032</v>
      </c>
      <c r="EF96">
        <v>0.29057603868568149</v>
      </c>
      <c r="EG96">
        <v>2.6272419158184023E-2</v>
      </c>
      <c r="EH96">
        <v>5.5668792411698682E-3</v>
      </c>
      <c r="EI96">
        <v>5.0746241086037248E-3</v>
      </c>
      <c r="EJ96">
        <v>2.9829972389686689E-3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0.94651849400396737</v>
      </c>
      <c r="EY96">
        <v>0.78102994111775448</v>
      </c>
      <c r="EZ96">
        <v>0.6092573934411718</v>
      </c>
      <c r="FA96">
        <v>0.33021288985178959</v>
      </c>
      <c r="FB96">
        <v>7.2205043927182674E-2</v>
      </c>
      <c r="FC96">
        <v>6.7940571035186173E-3</v>
      </c>
      <c r="FD96">
        <v>7.0832163101787497E-3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0.69609594832159083</v>
      </c>
      <c r="FU96">
        <v>0.64493863505650306</v>
      </c>
      <c r="FV96">
        <v>0.41543449348188249</v>
      </c>
      <c r="FW96">
        <v>9.1384316879562277E-2</v>
      </c>
      <c r="FX96">
        <v>2.5064927593086418E-2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0.62244800310136872</v>
      </c>
      <c r="GO96">
        <v>0.77702258769287258</v>
      </c>
      <c r="GP96">
        <v>0.73043745852267961</v>
      </c>
      <c r="GQ96">
        <v>0.4396262041025521</v>
      </c>
      <c r="GR96">
        <v>0.14289570668483254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0.73967250055851363</v>
      </c>
      <c r="HL96">
        <v>0.67527882271578332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 s="102" t="s">
        <v>990</v>
      </c>
      <c r="LJ96" s="102"/>
      <c r="LL96" s="35"/>
      <c r="QS96"/>
      <c r="QT96"/>
    </row>
    <row r="97" spans="1:462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4.3228209655420097E-2</v>
      </c>
      <c r="J97">
        <v>0.28529198324941224</v>
      </c>
      <c r="K97">
        <v>0.73687422975399586</v>
      </c>
      <c r="L97">
        <v>0.95022026431718121</v>
      </c>
      <c r="M97">
        <v>0.95022026431718121</v>
      </c>
      <c r="N97">
        <v>0.95022026431718121</v>
      </c>
      <c r="O97">
        <v>0.94090437937289506</v>
      </c>
      <c r="P97">
        <v>0.94090437937289506</v>
      </c>
      <c r="Q97">
        <v>0.94090437937289506</v>
      </c>
      <c r="R97">
        <v>0.94090437937289506</v>
      </c>
      <c r="S97">
        <v>0.94090437937289506</v>
      </c>
      <c r="T97">
        <v>0.94090437937289506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0.19461867213161727</v>
      </c>
      <c r="AD97">
        <v>0.27126210550382113</v>
      </c>
      <c r="AE97">
        <v>0.79404961190289658</v>
      </c>
      <c r="AF97">
        <v>0.95022026431718121</v>
      </c>
      <c r="AG97">
        <v>0.95022026431718121</v>
      </c>
      <c r="AH97">
        <v>0.95022026431718121</v>
      </c>
      <c r="AI97">
        <v>0.94090437937289506</v>
      </c>
      <c r="AJ97">
        <v>0.94090437937289506</v>
      </c>
      <c r="AK97">
        <v>0.94090437937289506</v>
      </c>
      <c r="AL97">
        <v>0.94090437937289506</v>
      </c>
      <c r="AM97">
        <v>0.94090437937289506</v>
      </c>
      <c r="AN97">
        <v>0.94090437937289506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0.1596570511332964</v>
      </c>
      <c r="AY97">
        <v>0.43598669579390553</v>
      </c>
      <c r="AZ97">
        <v>0.89050747049744028</v>
      </c>
      <c r="BA97">
        <v>0.95019718540573139</v>
      </c>
      <c r="BB97">
        <v>0.95022026431718121</v>
      </c>
      <c r="BC97">
        <v>0.94090437937289506</v>
      </c>
      <c r="BD97">
        <v>0.94090437937289506</v>
      </c>
      <c r="BE97">
        <v>0.94090437937289506</v>
      </c>
      <c r="BF97">
        <v>0.94090437937289506</v>
      </c>
      <c r="BG97">
        <v>0.94090437937289506</v>
      </c>
      <c r="BH97">
        <v>0.94090437937289506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0.25286321907994141</v>
      </c>
      <c r="BT97">
        <v>0.40884286016202842</v>
      </c>
      <c r="BU97">
        <v>0.82949208245140371</v>
      </c>
      <c r="BV97">
        <v>0.94992929482015953</v>
      </c>
      <c r="BW97">
        <v>0.94090437937289506</v>
      </c>
      <c r="BX97">
        <v>0.94090437937289506</v>
      </c>
      <c r="BY97">
        <v>0.94090437937289506</v>
      </c>
      <c r="BZ97">
        <v>0.94090437937289506</v>
      </c>
      <c r="CA97">
        <v>0.94090437937289506</v>
      </c>
      <c r="CB97">
        <v>0.94090437937289506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0.2119067797359262</v>
      </c>
      <c r="CO97">
        <v>0.44801602850191991</v>
      </c>
      <c r="CP97">
        <v>0.82562489647864357</v>
      </c>
      <c r="CQ97">
        <v>0.93253884156132039</v>
      </c>
      <c r="CR97">
        <v>0.94090437937289506</v>
      </c>
      <c r="CS97">
        <v>0.94090437937289506</v>
      </c>
      <c r="CT97">
        <v>0.94090437937289506</v>
      </c>
      <c r="CU97">
        <v>0.94090437937289506</v>
      </c>
      <c r="CV97">
        <v>0.94090437937289506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0.27669612105304481</v>
      </c>
      <c r="DJ97">
        <v>0.39963527137577787</v>
      </c>
      <c r="DK97">
        <v>0.74145097300999163</v>
      </c>
      <c r="DL97">
        <v>0.9298495707568154</v>
      </c>
      <c r="DM97">
        <v>0.94019567491307821</v>
      </c>
      <c r="DN97">
        <v>0.94081214288829818</v>
      </c>
      <c r="DO97">
        <v>0.94090437937289506</v>
      </c>
      <c r="DP97">
        <v>0.94054544652587979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0.26856760507901745</v>
      </c>
      <c r="EE97">
        <v>0.30650073203557582</v>
      </c>
      <c r="EF97">
        <v>0.6420002950369591</v>
      </c>
      <c r="EG97">
        <v>0.91487409849264223</v>
      </c>
      <c r="EH97">
        <v>0.93588436146005249</v>
      </c>
      <c r="EI97">
        <v>0.93619582340130425</v>
      </c>
      <c r="EJ97">
        <v>0.93830929228383397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0.13184555276608237</v>
      </c>
      <c r="EZ97">
        <v>0.31236162282027374</v>
      </c>
      <c r="FA97">
        <v>0.59999836424442243</v>
      </c>
      <c r="FB97">
        <v>0.86803467552906743</v>
      </c>
      <c r="FC97">
        <v>0.93422658700238459</v>
      </c>
      <c r="FD97">
        <v>0.93430836368066084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0.20833639609163424</v>
      </c>
      <c r="FU97">
        <v>0.27654408375240025</v>
      </c>
      <c r="FV97">
        <v>0.51064671192683153</v>
      </c>
      <c r="FW97">
        <v>0.84770833753437325</v>
      </c>
      <c r="FX97">
        <v>0.91595707249880642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0.13156208255175419</v>
      </c>
      <c r="GP97">
        <v>0.19033282357770409</v>
      </c>
      <c r="GQ97">
        <v>0.48448315547107085</v>
      </c>
      <c r="GR97">
        <v>0.79478730761074046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0.16324697575660546</v>
      </c>
      <c r="HL97">
        <v>0.24813567612477547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 s="102" t="s">
        <v>1002</v>
      </c>
      <c r="LJ97" s="102"/>
      <c r="LL97" s="35"/>
      <c r="QS97"/>
      <c r="QT97"/>
    </row>
    <row r="98" spans="1:462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0.102043485666926</v>
      </c>
      <c r="J98">
        <v>7.9963789880322572E-2</v>
      </c>
      <c r="K98">
        <v>6.0503675696954959E-2</v>
      </c>
      <c r="L98">
        <v>4.9779735682819445E-2</v>
      </c>
      <c r="M98">
        <v>4.9779735682819473E-2</v>
      </c>
      <c r="N98">
        <v>4.9779735682819473E-2</v>
      </c>
      <c r="O98">
        <v>4.9291699058478078E-2</v>
      </c>
      <c r="P98">
        <v>4.9291699058478092E-2</v>
      </c>
      <c r="Q98">
        <v>4.9291699058478092E-2</v>
      </c>
      <c r="R98">
        <v>4.9291699058478092E-2</v>
      </c>
      <c r="S98">
        <v>4.9291699058478106E-2</v>
      </c>
      <c r="T98">
        <v>4.9291699058478099E-2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8.1367602568912276E-2</v>
      </c>
      <c r="AD98">
        <v>8.1117123041152386E-2</v>
      </c>
      <c r="AE98">
        <v>5.7185226124621423E-2</v>
      </c>
      <c r="AF98">
        <v>4.9779735682819438E-2</v>
      </c>
      <c r="AG98">
        <v>4.9779735682819466E-2</v>
      </c>
      <c r="AH98">
        <v>4.9779735682819445E-2</v>
      </c>
      <c r="AI98">
        <v>4.9291699058478099E-2</v>
      </c>
      <c r="AJ98">
        <v>4.9291699058478099E-2</v>
      </c>
      <c r="AK98">
        <v>4.9291699058478099E-2</v>
      </c>
      <c r="AL98">
        <v>4.9291699058478099E-2</v>
      </c>
      <c r="AM98">
        <v>4.9291699058478106E-2</v>
      </c>
      <c r="AN98">
        <v>4.9291699058478099E-2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8.3121060590830201E-2</v>
      </c>
      <c r="AY98">
        <v>7.3866195292220563E-2</v>
      </c>
      <c r="AZ98">
        <v>5.261126975819954E-2</v>
      </c>
      <c r="BA98">
        <v>4.9780830066786678E-2</v>
      </c>
      <c r="BB98">
        <v>4.9779735682819473E-2</v>
      </c>
      <c r="BC98">
        <v>4.9291699058478092E-2</v>
      </c>
      <c r="BD98">
        <v>4.9291699058478113E-2</v>
      </c>
      <c r="BE98">
        <v>4.9291699058478106E-2</v>
      </c>
      <c r="BF98">
        <v>4.9291699058478126E-2</v>
      </c>
      <c r="BG98">
        <v>4.9291699058478126E-2</v>
      </c>
      <c r="BH98">
        <v>4.9291699058478106E-2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7.6969092084624574E-2</v>
      </c>
      <c r="BT98">
        <v>7.4994989371305026E-2</v>
      </c>
      <c r="BU98">
        <v>5.5504571835078301E-2</v>
      </c>
      <c r="BV98">
        <v>4.9793533229258183E-2</v>
      </c>
      <c r="BW98">
        <v>4.9291699058478106E-2</v>
      </c>
      <c r="BX98">
        <v>4.9291699058478106E-2</v>
      </c>
      <c r="BY98">
        <v>4.9291699058478113E-2</v>
      </c>
      <c r="BZ98">
        <v>4.9291699058478113E-2</v>
      </c>
      <c r="CA98">
        <v>4.9291699058478099E-2</v>
      </c>
      <c r="CB98">
        <v>4.9291699058478106E-2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7.4434882718235368E-2</v>
      </c>
      <c r="CO98">
        <v>7.2720988350704133E-2</v>
      </c>
      <c r="CP98">
        <v>5.5687950775456782E-2</v>
      </c>
      <c r="CQ98">
        <v>4.9743526588586655E-2</v>
      </c>
      <c r="CR98">
        <v>4.9291699058478126E-2</v>
      </c>
      <c r="CS98">
        <v>4.9291699058478126E-2</v>
      </c>
      <c r="CT98">
        <v>4.9291699058478126E-2</v>
      </c>
      <c r="CU98">
        <v>4.9291699058478106E-2</v>
      </c>
      <c r="CV98">
        <v>4.9291699058478126E-2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7.0301270726801618E-2</v>
      </c>
      <c r="DJ98">
        <v>7.3363728919458887E-2</v>
      </c>
      <c r="DK98">
        <v>5.9025125763722493E-2</v>
      </c>
      <c r="DL98">
        <v>4.9868654159558934E-2</v>
      </c>
      <c r="DM98">
        <v>4.9330384688189198E-2</v>
      </c>
      <c r="DN98">
        <v>4.9286867012692553E-2</v>
      </c>
      <c r="DO98">
        <v>4.9291699058478106E-2</v>
      </c>
      <c r="DP98">
        <v>4.9312460102596073E-2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6.9509582069331069E-2</v>
      </c>
      <c r="EE98">
        <v>7.5175716378525867E-2</v>
      </c>
      <c r="EF98">
        <v>6.3627981247724008E-2</v>
      </c>
      <c r="EG98">
        <v>5.0599533139920744E-2</v>
      </c>
      <c r="EH98">
        <v>4.9568816835681727E-2</v>
      </c>
      <c r="EI98">
        <v>4.9544312505294064E-2</v>
      </c>
      <c r="EJ98">
        <v>4.9440191872576547E-2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5.3481505996032644E-2</v>
      </c>
      <c r="EY98">
        <v>6.6576544965224402E-2</v>
      </c>
      <c r="EZ98">
        <v>7.3481568789863505E-2</v>
      </c>
      <c r="FA98">
        <v>6.5517718671285821E-2</v>
      </c>
      <c r="FB98">
        <v>5.2881215014353986E-2</v>
      </c>
      <c r="FC98">
        <v>4.9620144692818384E-2</v>
      </c>
      <c r="FD98">
        <v>4.9644299694182992E-2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6.773016444836169E-2</v>
      </c>
      <c r="FU98">
        <v>7.3039971896726022E-2</v>
      </c>
      <c r="FV98">
        <v>6.9812800482755247E-2</v>
      </c>
      <c r="FW98">
        <v>5.3835954152512119E-2</v>
      </c>
      <c r="FX98">
        <v>5.0539424528970957E-2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4.4218663565297966E-2</v>
      </c>
      <c r="GO98">
        <v>6.230238600849989E-2</v>
      </c>
      <c r="GP98">
        <v>7.2522637034054371E-2</v>
      </c>
      <c r="GQ98">
        <v>7.157345033576544E-2</v>
      </c>
      <c r="GR98">
        <v>5.6395248834971878E-2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6.5178449462505603E-2</v>
      </c>
      <c r="HL98">
        <v>7.0375149924578717E-2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 s="102" t="s">
        <v>1001</v>
      </c>
      <c r="LJ98" s="102"/>
      <c r="LL98" s="35"/>
      <c r="QS98"/>
      <c r="QT98"/>
    </row>
    <row r="99" spans="1:462" x14ac:dyDescent="0.3">
      <c r="LI99" s="102"/>
      <c r="LJ99" s="102"/>
      <c r="LL99" s="35"/>
      <c r="QS99"/>
      <c r="QT99"/>
    </row>
    <row r="100" spans="1:462" x14ac:dyDescent="0.3">
      <c r="LI100" s="102"/>
      <c r="LJ100" s="102"/>
      <c r="LL100" s="35"/>
      <c r="QS100"/>
      <c r="QT100"/>
    </row>
    <row r="101" spans="1:462" x14ac:dyDescent="0.3">
      <c r="LI101" s="102"/>
      <c r="LJ101" s="102"/>
      <c r="QS101"/>
      <c r="QT101"/>
    </row>
    <row r="102" spans="1:462" x14ac:dyDescent="0.3">
      <c r="LI102" s="102"/>
      <c r="LJ102" s="102"/>
      <c r="QS102"/>
      <c r="QT102"/>
    </row>
    <row r="103" spans="1:462" x14ac:dyDescent="0.3">
      <c r="LI103" s="102"/>
      <c r="LJ103" s="102"/>
      <c r="LL103" s="35"/>
      <c r="MI103" s="35"/>
      <c r="QS103"/>
      <c r="QT103"/>
    </row>
    <row r="104" spans="1:462" x14ac:dyDescent="0.3">
      <c r="LI104" s="102"/>
      <c r="LJ104" s="102"/>
      <c r="LL104" s="35"/>
      <c r="MI104" s="35"/>
      <c r="QS104"/>
      <c r="QT104"/>
    </row>
    <row r="105" spans="1:462" x14ac:dyDescent="0.3">
      <c r="LI105" s="102"/>
      <c r="LJ105" s="102"/>
      <c r="LL105" s="35"/>
      <c r="MI105" s="35"/>
      <c r="QS105"/>
      <c r="QT105"/>
    </row>
    <row r="106" spans="1:462" x14ac:dyDescent="0.3">
      <c r="LI106" s="102"/>
      <c r="LJ106" s="102"/>
      <c r="LL106" s="35"/>
      <c r="MI106" s="35"/>
      <c r="QS106"/>
      <c r="QT106"/>
    </row>
    <row r="107" spans="1:462" x14ac:dyDescent="0.3">
      <c r="LI107" s="102"/>
      <c r="LJ107" s="102"/>
      <c r="LL107" s="35"/>
      <c r="MI107" s="35"/>
      <c r="QS107"/>
      <c r="QT107"/>
    </row>
    <row r="108" spans="1:462" x14ac:dyDescent="0.3">
      <c r="LI108" s="102"/>
      <c r="LJ108" s="102"/>
      <c r="LL108" s="35"/>
      <c r="MI108" s="35"/>
      <c r="QS108"/>
      <c r="QT108"/>
    </row>
    <row r="109" spans="1:462" x14ac:dyDescent="0.3">
      <c r="LI109" s="102"/>
      <c r="LJ109" s="102"/>
      <c r="LL109" s="35"/>
      <c r="MI109" s="35"/>
      <c r="QS109"/>
      <c r="QT109"/>
    </row>
    <row r="110" spans="1:462" x14ac:dyDescent="0.3">
      <c r="LI110" s="102"/>
      <c r="LJ110" s="102"/>
      <c r="LL110" s="35"/>
      <c r="MI110" s="35"/>
      <c r="QS110"/>
      <c r="QT110"/>
    </row>
    <row r="111" spans="1:462" x14ac:dyDescent="0.3">
      <c r="LI111" s="102"/>
      <c r="LJ111" s="102"/>
      <c r="LL111" s="35"/>
      <c r="MI111" s="35"/>
      <c r="QS111"/>
      <c r="QT111"/>
    </row>
    <row r="112" spans="1:462" x14ac:dyDescent="0.3">
      <c r="LI112" s="102"/>
      <c r="LJ112" s="102"/>
      <c r="LL112" s="35"/>
      <c r="MI112" s="35"/>
      <c r="QS112"/>
      <c r="QT112"/>
    </row>
    <row r="113" spans="321:462" x14ac:dyDescent="0.3">
      <c r="LI113" s="102"/>
      <c r="LJ113" s="102"/>
      <c r="LL113" s="35"/>
      <c r="MI113" s="35"/>
      <c r="QS113"/>
      <c r="QT113"/>
    </row>
    <row r="114" spans="321:462" x14ac:dyDescent="0.3">
      <c r="LI114" s="102"/>
      <c r="LJ114" s="102"/>
      <c r="LL114" s="35"/>
      <c r="MI114" s="35"/>
      <c r="QS114"/>
      <c r="QT114"/>
    </row>
    <row r="115" spans="321:462" x14ac:dyDescent="0.3">
      <c r="LI115" s="102"/>
      <c r="LJ115" s="102"/>
      <c r="LL115" s="35"/>
      <c r="MI115" s="35"/>
      <c r="QS115"/>
      <c r="QT115"/>
    </row>
    <row r="116" spans="321:462" x14ac:dyDescent="0.3">
      <c r="LI116" s="102"/>
      <c r="LJ116" s="102"/>
      <c r="LL116" s="35"/>
      <c r="MI116" s="35"/>
      <c r="QS116"/>
      <c r="QT116"/>
    </row>
    <row r="117" spans="321:462" x14ac:dyDescent="0.3">
      <c r="LI117" s="102"/>
      <c r="LJ117" s="102"/>
      <c r="LL117" s="35"/>
      <c r="MI117" s="35"/>
      <c r="QS117"/>
      <c r="QT117"/>
    </row>
    <row r="118" spans="321:462" x14ac:dyDescent="0.3">
      <c r="LI118" s="102"/>
      <c r="LJ118" s="102"/>
      <c r="LL118" s="35"/>
      <c r="MI118" s="35"/>
      <c r="QS118"/>
      <c r="QT118"/>
    </row>
    <row r="119" spans="321:462" x14ac:dyDescent="0.3">
      <c r="LI119" s="102"/>
      <c r="LJ119" s="102"/>
      <c r="LL119" s="35"/>
      <c r="MI119" s="35"/>
      <c r="QS119"/>
      <c r="QT119"/>
    </row>
    <row r="120" spans="321:462" x14ac:dyDescent="0.3">
      <c r="LI120" s="102"/>
      <c r="LJ120" s="102"/>
      <c r="LL120" s="35"/>
      <c r="MI120" s="35"/>
      <c r="QS120"/>
      <c r="QT120"/>
    </row>
    <row r="121" spans="321:462" x14ac:dyDescent="0.3">
      <c r="LI121" s="102"/>
      <c r="LJ121" s="102"/>
      <c r="LL121" s="35"/>
      <c r="MI121" s="35"/>
      <c r="QS121"/>
      <c r="QT121"/>
    </row>
    <row r="122" spans="321:462" x14ac:dyDescent="0.3">
      <c r="LI122" s="102"/>
      <c r="LJ122" s="102"/>
      <c r="LL122" s="35"/>
      <c r="MI122" s="35"/>
      <c r="QS122"/>
      <c r="QT122"/>
    </row>
    <row r="123" spans="321:462" x14ac:dyDescent="0.3">
      <c r="LI123" s="102"/>
      <c r="LJ123" s="102"/>
      <c r="LL123" s="35"/>
      <c r="MI123" s="35"/>
      <c r="QS123"/>
      <c r="QT123"/>
    </row>
    <row r="124" spans="321:462" x14ac:dyDescent="0.3">
      <c r="LI124" s="102"/>
      <c r="LJ124" s="102"/>
      <c r="LL124" s="35"/>
      <c r="MI124" s="35"/>
      <c r="QS124"/>
      <c r="QT124"/>
    </row>
    <row r="125" spans="321:462" x14ac:dyDescent="0.3">
      <c r="LI125" s="102"/>
      <c r="LJ125" s="102"/>
      <c r="LL125" s="35"/>
      <c r="MI125" s="35"/>
      <c r="QS125"/>
      <c r="QT125"/>
    </row>
    <row r="126" spans="321:462" x14ac:dyDescent="0.3">
      <c r="LI126" s="102"/>
      <c r="LJ126" s="102"/>
      <c r="LK126" s="35"/>
      <c r="QS126"/>
      <c r="QT126"/>
    </row>
    <row r="127" spans="321:462" x14ac:dyDescent="0.3">
      <c r="LI127" s="102"/>
      <c r="LJ127" s="102"/>
      <c r="LK127" s="35"/>
      <c r="QS127"/>
      <c r="QT127"/>
    </row>
    <row r="128" spans="321:462" x14ac:dyDescent="0.3">
      <c r="LI128" s="102"/>
      <c r="LJ128" s="102"/>
      <c r="LK128" s="35"/>
      <c r="QS128"/>
      <c r="QT128"/>
    </row>
    <row r="129" spans="321:462" x14ac:dyDescent="0.3">
      <c r="LI129" s="102"/>
      <c r="LJ129" s="102"/>
      <c r="LK129" s="35"/>
      <c r="QS129"/>
      <c r="QT129"/>
    </row>
    <row r="130" spans="321:462" x14ac:dyDescent="0.3">
      <c r="LI130" s="102"/>
      <c r="LJ130" s="102"/>
      <c r="QS130"/>
      <c r="QT130"/>
    </row>
    <row r="131" spans="321:462" x14ac:dyDescent="0.3">
      <c r="LI131" s="102"/>
      <c r="LJ131" s="102"/>
      <c r="QS131"/>
      <c r="QT131"/>
    </row>
    <row r="132" spans="321:462" x14ac:dyDescent="0.3">
      <c r="LI132" s="102"/>
      <c r="LJ132" s="102"/>
      <c r="QS132"/>
      <c r="QT132"/>
    </row>
    <row r="133" spans="321:462" x14ac:dyDescent="0.3">
      <c r="LI133" s="102"/>
      <c r="LJ133" s="102"/>
      <c r="QS133"/>
      <c r="QT133"/>
    </row>
    <row r="134" spans="321:462" x14ac:dyDescent="0.3">
      <c r="LI134" s="102"/>
      <c r="LJ134" s="102"/>
      <c r="QS134"/>
      <c r="QT134"/>
    </row>
    <row r="135" spans="321:462" x14ac:dyDescent="0.3">
      <c r="LI135" s="102"/>
      <c r="LJ135" s="102"/>
      <c r="QS135"/>
      <c r="QT135"/>
    </row>
    <row r="136" spans="321:462" x14ac:dyDescent="0.3">
      <c r="LI136" s="102"/>
      <c r="LJ136" s="102"/>
      <c r="QS136"/>
      <c r="QT136"/>
    </row>
    <row r="137" spans="321:462" x14ac:dyDescent="0.3">
      <c r="LI137" s="102"/>
      <c r="LJ137" s="102"/>
      <c r="QS137"/>
      <c r="QT137"/>
    </row>
    <row r="138" spans="321:462" x14ac:dyDescent="0.3">
      <c r="LI138" s="102"/>
      <c r="LJ138" s="102"/>
      <c r="QS138"/>
      <c r="QT138"/>
    </row>
    <row r="139" spans="321:462" x14ac:dyDescent="0.3">
      <c r="LI139" s="102"/>
      <c r="LJ139" s="102"/>
      <c r="QS139"/>
      <c r="QT139"/>
    </row>
    <row r="140" spans="321:462" x14ac:dyDescent="0.3">
      <c r="LI140" s="102"/>
      <c r="LJ140" s="102"/>
      <c r="QS140"/>
      <c r="QT140"/>
    </row>
    <row r="141" spans="321:462" x14ac:dyDescent="0.3">
      <c r="LI141" s="102"/>
      <c r="LJ141" s="102"/>
      <c r="QS141"/>
      <c r="QT141"/>
    </row>
    <row r="142" spans="321:462" x14ac:dyDescent="0.3">
      <c r="LI142" s="102"/>
      <c r="LJ142" s="102"/>
      <c r="QS142"/>
      <c r="QT142"/>
    </row>
    <row r="143" spans="321:462" x14ac:dyDescent="0.3">
      <c r="LI143" s="102"/>
      <c r="LJ143" s="102"/>
      <c r="QS143"/>
      <c r="QT143"/>
    </row>
    <row r="144" spans="321:462" x14ac:dyDescent="0.3">
      <c r="LI144" s="102"/>
      <c r="LJ144" s="102"/>
      <c r="QS144"/>
      <c r="QT144"/>
    </row>
    <row r="145" spans="321:462" x14ac:dyDescent="0.3">
      <c r="LI145" s="102"/>
      <c r="LJ145" s="102"/>
      <c r="QS145"/>
      <c r="QT145"/>
    </row>
    <row r="146" spans="321:462" x14ac:dyDescent="0.3">
      <c r="LI146" s="102"/>
      <c r="LJ146" s="102"/>
      <c r="QS146"/>
      <c r="QT146"/>
    </row>
    <row r="147" spans="321:462" x14ac:dyDescent="0.3">
      <c r="LI147" s="102"/>
      <c r="LJ147" s="102"/>
      <c r="QS147"/>
      <c r="QT147"/>
    </row>
    <row r="148" spans="321:462" x14ac:dyDescent="0.3">
      <c r="LI148" s="102"/>
      <c r="LJ148" s="102"/>
      <c r="QS148"/>
      <c r="QT148"/>
    </row>
    <row r="149" spans="321:462" x14ac:dyDescent="0.3">
      <c r="LI149" s="102"/>
      <c r="LJ149" s="102"/>
      <c r="QS149"/>
      <c r="QT149"/>
    </row>
    <row r="150" spans="321:462" x14ac:dyDescent="0.3">
      <c r="LI150" s="102"/>
      <c r="LJ150" s="102"/>
      <c r="QS150"/>
      <c r="QT150"/>
    </row>
    <row r="151" spans="321:462" x14ac:dyDescent="0.3">
      <c r="LI151" s="102"/>
      <c r="LJ151" s="102"/>
      <c r="QS151"/>
      <c r="QT151"/>
    </row>
    <row r="152" spans="321:462" x14ac:dyDescent="0.3">
      <c r="LI152" s="102"/>
      <c r="LJ152" s="102"/>
      <c r="QS152"/>
      <c r="QT152"/>
    </row>
    <row r="153" spans="321:462" x14ac:dyDescent="0.3">
      <c r="LI153" s="102"/>
      <c r="LJ153" s="102"/>
      <c r="QS153"/>
      <c r="QT153"/>
    </row>
    <row r="154" spans="321:462" x14ac:dyDescent="0.3">
      <c r="LI154" s="102"/>
      <c r="LJ154" s="102"/>
      <c r="QS154"/>
      <c r="QT154"/>
    </row>
    <row r="155" spans="321:462" x14ac:dyDescent="0.3">
      <c r="LI155" s="102"/>
      <c r="LJ155" s="102"/>
      <c r="QS155"/>
      <c r="QT155"/>
    </row>
    <row r="156" spans="321:462" x14ac:dyDescent="0.3">
      <c r="LI156" s="102"/>
      <c r="LJ156" s="102"/>
      <c r="QS156"/>
      <c r="QT156"/>
    </row>
    <row r="157" spans="321:462" x14ac:dyDescent="0.3">
      <c r="LI157" s="102"/>
      <c r="LJ157" s="102"/>
      <c r="QS157"/>
      <c r="QT157"/>
    </row>
    <row r="158" spans="321:462" x14ac:dyDescent="0.3">
      <c r="LI158" s="102"/>
      <c r="LJ158" s="102"/>
      <c r="QS158"/>
      <c r="QT158"/>
    </row>
    <row r="159" spans="321:462" x14ac:dyDescent="0.3">
      <c r="LI159" s="102"/>
      <c r="LJ159" s="102"/>
      <c r="QS159"/>
      <c r="QT159"/>
    </row>
    <row r="160" spans="321:462" x14ac:dyDescent="0.3">
      <c r="LI160" s="102"/>
      <c r="LJ160" s="102"/>
      <c r="QS160"/>
      <c r="QT160"/>
    </row>
    <row r="161" spans="321:462" x14ac:dyDescent="0.3">
      <c r="LI161" s="102"/>
      <c r="LJ161" s="102"/>
      <c r="QS161"/>
      <c r="QT161"/>
    </row>
    <row r="162" spans="321:462" x14ac:dyDescent="0.3">
      <c r="LI162" s="102"/>
      <c r="LJ162" s="102"/>
      <c r="QS162"/>
      <c r="QT162"/>
    </row>
    <row r="163" spans="321:462" x14ac:dyDescent="0.3">
      <c r="LI163" s="102"/>
      <c r="LJ163" s="102"/>
      <c r="QS163"/>
      <c r="QT163"/>
    </row>
    <row r="164" spans="321:462" x14ac:dyDescent="0.3">
      <c r="LI164" s="102"/>
      <c r="LJ164" s="102"/>
      <c r="QS164"/>
      <c r="QT164"/>
    </row>
    <row r="165" spans="321:462" x14ac:dyDescent="0.3">
      <c r="LI165" s="102"/>
      <c r="LJ165" s="102"/>
      <c r="QS165"/>
      <c r="QT165"/>
    </row>
    <row r="166" spans="321:462" x14ac:dyDescent="0.3">
      <c r="LI166" s="102"/>
      <c r="LJ166" s="102"/>
      <c r="QS166"/>
      <c r="QT166"/>
    </row>
    <row r="167" spans="321:462" x14ac:dyDescent="0.3">
      <c r="LI167" s="102"/>
      <c r="LJ167" s="102"/>
      <c r="QS167"/>
      <c r="QT167"/>
    </row>
    <row r="168" spans="321:462" x14ac:dyDescent="0.3">
      <c r="LI168" s="102"/>
      <c r="LJ168" s="102"/>
      <c r="QS168"/>
      <c r="QT168"/>
    </row>
    <row r="169" spans="321:462" x14ac:dyDescent="0.3">
      <c r="LI169" s="102"/>
      <c r="LJ169" s="102"/>
      <c r="QS169"/>
      <c r="QT169"/>
    </row>
  </sheetData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4BEB-32F2-4140-8BC7-3B3DEBBD940A}">
  <dimension ref="A1:G23"/>
  <sheetViews>
    <sheetView workbookViewId="0">
      <selection activeCell="S26" sqref="S26"/>
    </sheetView>
  </sheetViews>
  <sheetFormatPr defaultRowHeight="14.4" x14ac:dyDescent="0.3"/>
  <cols>
    <col min="5" max="5" width="10.6640625" bestFit="1" customWidth="1"/>
    <col min="6" max="6" width="10.6640625" customWidth="1"/>
  </cols>
  <sheetData>
    <row r="1" spans="1:7" x14ac:dyDescent="0.3">
      <c r="A1" t="s">
        <v>1432</v>
      </c>
      <c r="B1" t="s">
        <v>1433</v>
      </c>
    </row>
    <row r="2" spans="1:7" x14ac:dyDescent="0.3">
      <c r="B2" t="s">
        <v>1427</v>
      </c>
    </row>
    <row r="3" spans="1:7" x14ac:dyDescent="0.3">
      <c r="C3" t="s">
        <v>1042</v>
      </c>
      <c r="E3" s="160">
        <v>46103</v>
      </c>
      <c r="F3" s="160"/>
      <c r="G3" t="s">
        <v>1403</v>
      </c>
    </row>
    <row r="4" spans="1:7" x14ac:dyDescent="0.3">
      <c r="C4" t="s">
        <v>1043</v>
      </c>
      <c r="E4" s="160">
        <v>46103</v>
      </c>
      <c r="F4" s="160"/>
      <c r="G4" t="s">
        <v>1404</v>
      </c>
    </row>
    <row r="5" spans="1:7" x14ac:dyDescent="0.3">
      <c r="C5" t="s">
        <v>1046</v>
      </c>
      <c r="E5" s="160">
        <v>45946</v>
      </c>
      <c r="F5" s="160"/>
      <c r="G5" t="s">
        <v>1399</v>
      </c>
    </row>
    <row r="6" spans="1:7" x14ac:dyDescent="0.3">
      <c r="C6" t="s">
        <v>1047</v>
      </c>
      <c r="E6" s="160">
        <v>45946</v>
      </c>
      <c r="F6" s="160"/>
      <c r="G6" t="s">
        <v>1397</v>
      </c>
    </row>
    <row r="7" spans="1:7" x14ac:dyDescent="0.3">
      <c r="C7" t="s">
        <v>1048</v>
      </c>
      <c r="E7" s="160">
        <v>45947</v>
      </c>
      <c r="F7" s="160"/>
      <c r="G7" t="s">
        <v>1398</v>
      </c>
    </row>
    <row r="8" spans="1:7" x14ac:dyDescent="0.3">
      <c r="C8" t="s">
        <v>1049</v>
      </c>
      <c r="E8" s="160">
        <v>46103</v>
      </c>
      <c r="F8" s="160"/>
      <c r="G8" t="s">
        <v>1400</v>
      </c>
    </row>
    <row r="10" spans="1:7" x14ac:dyDescent="0.3">
      <c r="C10" t="s">
        <v>1044</v>
      </c>
      <c r="E10" s="160">
        <v>45949</v>
      </c>
      <c r="F10" s="160"/>
      <c r="G10" t="s">
        <v>1401</v>
      </c>
    </row>
    <row r="11" spans="1:7" x14ac:dyDescent="0.3">
      <c r="C11" t="s">
        <v>1045</v>
      </c>
      <c r="E11" s="160">
        <v>45949</v>
      </c>
      <c r="F11" s="160"/>
      <c r="G11" t="s">
        <v>1401</v>
      </c>
    </row>
    <row r="13" spans="1:7" x14ac:dyDescent="0.3">
      <c r="C13" t="s">
        <v>1395</v>
      </c>
      <c r="E13" s="160">
        <v>45929</v>
      </c>
      <c r="F13" s="160"/>
      <c r="G13" t="s">
        <v>1402</v>
      </c>
    </row>
    <row r="14" spans="1:7" x14ac:dyDescent="0.3">
      <c r="C14" t="s">
        <v>1396</v>
      </c>
      <c r="E14" s="160">
        <v>45929</v>
      </c>
      <c r="F14" s="160"/>
      <c r="G14" t="s">
        <v>1402</v>
      </c>
    </row>
    <row r="16" spans="1:7" x14ac:dyDescent="0.3">
      <c r="C16" t="s">
        <v>1393</v>
      </c>
      <c r="E16" s="160">
        <v>46203</v>
      </c>
      <c r="F16" s="160"/>
      <c r="G16" t="s">
        <v>1394</v>
      </c>
    </row>
    <row r="18" spans="2:7" x14ac:dyDescent="0.3">
      <c r="C18" t="s">
        <v>1405</v>
      </c>
      <c r="E18" s="160">
        <v>45369</v>
      </c>
      <c r="G18" t="s">
        <v>1406</v>
      </c>
    </row>
    <row r="19" spans="2:7" x14ac:dyDescent="0.3">
      <c r="C19" t="s">
        <v>1050</v>
      </c>
      <c r="E19" s="160">
        <v>45946</v>
      </c>
      <c r="G19" t="s">
        <v>1407</v>
      </c>
    </row>
    <row r="21" spans="2:7" x14ac:dyDescent="0.3">
      <c r="B21" t="s">
        <v>1428</v>
      </c>
    </row>
    <row r="23" spans="2:7" x14ac:dyDescent="0.3">
      <c r="B23" t="s">
        <v>1431</v>
      </c>
    </row>
  </sheetData>
  <phoneticPr fontId="20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AA15-1410-47D4-AD04-9A8F9DA5932D}">
  <dimension ref="B3:C12"/>
  <sheetViews>
    <sheetView workbookViewId="0"/>
  </sheetViews>
  <sheetFormatPr defaultRowHeight="14.4" x14ac:dyDescent="0.3"/>
  <sheetData>
    <row r="3" spans="2:3" x14ac:dyDescent="0.3">
      <c r="B3" t="s">
        <v>1417</v>
      </c>
    </row>
    <row r="4" spans="2:3" x14ac:dyDescent="0.3">
      <c r="B4" s="29">
        <v>1</v>
      </c>
      <c r="C4" t="s">
        <v>1419</v>
      </c>
    </row>
    <row r="5" spans="2:3" x14ac:dyDescent="0.3">
      <c r="B5" s="29">
        <v>2</v>
      </c>
      <c r="C5" t="s">
        <v>1420</v>
      </c>
    </row>
    <row r="6" spans="2:3" x14ac:dyDescent="0.3">
      <c r="B6" s="29">
        <v>3</v>
      </c>
      <c r="C6" t="s">
        <v>1420</v>
      </c>
    </row>
    <row r="7" spans="2:3" x14ac:dyDescent="0.3">
      <c r="B7" s="29">
        <v>4</v>
      </c>
      <c r="C7" t="s">
        <v>1423</v>
      </c>
    </row>
    <row r="8" spans="2:3" x14ac:dyDescent="0.3">
      <c r="B8" s="29">
        <v>5</v>
      </c>
      <c r="C8" t="s">
        <v>1421</v>
      </c>
    </row>
    <row r="9" spans="2:3" x14ac:dyDescent="0.3">
      <c r="B9" s="29">
        <v>6</v>
      </c>
      <c r="C9" t="s">
        <v>1422</v>
      </c>
    </row>
    <row r="10" spans="2:3" x14ac:dyDescent="0.3">
      <c r="B10" s="29">
        <v>7</v>
      </c>
      <c r="C10" t="s">
        <v>1424</v>
      </c>
    </row>
    <row r="11" spans="2:3" x14ac:dyDescent="0.3">
      <c r="B11" s="29">
        <v>8</v>
      </c>
      <c r="C11" t="s">
        <v>1426</v>
      </c>
    </row>
    <row r="12" spans="2:3" x14ac:dyDescent="0.3">
      <c r="B12" s="29">
        <v>9</v>
      </c>
      <c r="C12" t="s">
        <v>1425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S1 proteomics data</vt:lpstr>
      <vt:lpstr>S2 enzyme properties</vt:lpstr>
      <vt:lpstr>S3 cell dimensions</vt:lpstr>
      <vt:lpstr>S4 biophysical parameters</vt:lpstr>
      <vt:lpstr>S5 aerobic consensus fluxes</vt:lpstr>
      <vt:lpstr>S6 protein correction factors</vt:lpstr>
      <vt:lpstr>S7 PtsG saturation</vt:lpstr>
      <vt:lpstr>S8 aerobic sMSA-FBA</vt:lpstr>
      <vt:lpstr>S9 aerobic error</vt:lpstr>
      <vt:lpstr>S10 anaerobic consensus fluxes</vt:lpstr>
      <vt:lpstr>S11 metabolic model</vt:lpstr>
      <vt:lpstr>S12 reaction assignment</vt:lpstr>
      <vt:lpstr>S13 model balance</vt:lpstr>
      <vt:lpstr>S14 anaerobic sMSA-FBA</vt:lpstr>
      <vt:lpstr>S15 anaerobic error</vt:lpstr>
      <vt:lpstr>S16 thermo parameters</vt:lpstr>
      <vt:lpstr>S17 thermo_aerobic</vt:lpstr>
      <vt:lpstr>S18 thermo_anaerobic</vt:lpstr>
      <vt:lpstr>S19 biphasic growth data</vt:lpstr>
      <vt:lpstr>S20 diffusion aerobic</vt:lpstr>
      <vt:lpstr>S21 diffusion anaerobic </vt:lpstr>
      <vt:lpstr>S22 aerobic acetate transport</vt:lpstr>
      <vt:lpstr>S23 anaerobic acetate transport</vt:lpstr>
      <vt:lpstr>S24 code summary</vt:lpstr>
      <vt:lpstr>S25 figure-data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Ross</dc:creator>
  <cp:lastModifiedBy>Ross Carlson</cp:lastModifiedBy>
  <dcterms:created xsi:type="dcterms:W3CDTF">2023-04-15T21:00:53Z</dcterms:created>
  <dcterms:modified xsi:type="dcterms:W3CDTF">2026-10-13T16:14:54Z</dcterms:modified>
</cp:coreProperties>
</file>